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universityofexeteruk.sharepoint.com/sites/HLSFinancialPlanningandReporting/Shared Documents/Costing/Teaching/New Teaching programmes/Costing Templates/"/>
    </mc:Choice>
  </mc:AlternateContent>
  <xr:revisionPtr revIDLastSave="0" documentId="8_{F36DF135-22B9-4A44-8C56-9DA35C9FBC63}" xr6:coauthVersionLast="47" xr6:coauthVersionMax="47" xr10:uidLastSave="{00000000-0000-0000-0000-000000000000}"/>
  <bookViews>
    <workbookView xWindow="28680" yWindow="-120" windowWidth="29040" windowHeight="15840" firstSheet="6" activeTab="14" xr2:uid="{00000000-000D-0000-FFFF-FFFF00000000}"/>
  </bookViews>
  <sheets>
    <sheet name="NOTES - please read" sheetId="8" r:id="rId1"/>
    <sheet name="prog_header" sheetId="1" r:id="rId2"/>
    <sheet name="staff_students" sheetId="7" r:id="rId3"/>
    <sheet name="modules" sheetId="15" r:id="rId4"/>
    <sheet name="manual_inputs" sheetId="24" r:id="rId5"/>
    <sheet name="programme_I&amp;E_FC_infl" sheetId="28" r:id="rId6"/>
    <sheet name="summary_FC" sheetId="12" r:id="rId7"/>
    <sheet name="programme_I&amp;E_IC_infl" sheetId="30" r:id="rId8"/>
    <sheet name="summary_IC" sheetId="29" r:id="rId9"/>
    <sheet name="academic_hours" sheetId="14" r:id="rId10"/>
    <sheet name="pay_scales" sheetId="4" r:id="rId11"/>
    <sheet name="price_bands" sheetId="5" r:id="rId12"/>
    <sheet name="cost_rates" sheetId="3" r:id="rId13"/>
    <sheet name="programme_I&amp;E_FC_dev(hide)" sheetId="23" r:id="rId14"/>
    <sheet name="module_assess_calcs(hide)" sheetId="21" r:id="rId15"/>
    <sheet name="module_leader_calcs(hide)" sheetId="16" state="hidden" r:id="rId16"/>
    <sheet name="module_contact_calcs(hide)" sheetId="17" state="hidden" r:id="rId17"/>
    <sheet name="module_prep_calcs(hide)" sheetId="19" state="hidden" r:id="rId18"/>
    <sheet name="module_dev_calcs(hide)" sheetId="20" state="hidden" r:id="rId19"/>
    <sheet name="student_calcs(hide)" sheetId="10" state="hidden" r:id="rId20"/>
    <sheet name="alloc_calcs(hide)" sheetId="25" r:id="rId21"/>
    <sheet name="income_calcs(hide)" sheetId="27" state="hidden" r:id="rId22"/>
    <sheet name="selections(hide)" sheetId="2" state="hidden" r:id="rId23"/>
  </sheets>
  <externalReferences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_" localSheetId="20">#REF!</definedName>
    <definedName name="_" localSheetId="4">#REF!</definedName>
    <definedName name="_" localSheetId="14">#REF!</definedName>
    <definedName name="_" localSheetId="16">#REF!</definedName>
    <definedName name="_" localSheetId="18">#REF!</definedName>
    <definedName name="_" localSheetId="17">#REF!</definedName>
    <definedName name="_" localSheetId="5">#REF!</definedName>
    <definedName name="_" localSheetId="7">#REF!</definedName>
    <definedName name="_" localSheetId="2">#REF!</definedName>
    <definedName name="_" localSheetId="6">#REF!</definedName>
    <definedName name="_" localSheetId="8">#REF!</definedName>
    <definedName name="_">#REF!</definedName>
    <definedName name="_xlnm._FilterDatabase" localSheetId="20" hidden="1">'alloc_calcs(hide)'!$A$24:$F$60</definedName>
    <definedName name="AAPGT">cost_rates!$AN$3:$AT$109</definedName>
    <definedName name="AAUG">cost_rates!$AV$3:$BB$109</definedName>
    <definedName name="Acad_FT_Pay_Levels">[1]Exeter_Pay_Scales!$A$9:$A$77</definedName>
    <definedName name="ACOST">modules!$CD$7:$CI$67</definedName>
    <definedName name="ACPGT">cost_rates!$CN$3:$CT$109</definedName>
    <definedName name="ACUG">cost_rates!$CV$3:$DB$109</definedName>
    <definedName name="AEPGT">cost_rates!$BN$3:$BT$109</definedName>
    <definedName name="AEUG">cost_rates!$BV$3:$CB$109</definedName>
    <definedName name="AHRS">modules!$BX$7:$CC$67</definedName>
    <definedName name="Alt_Annual_Starts">[1]Terms!$J$4</definedName>
    <definedName name="Alt_Terms">[1]Terms!$K$46:$K$145</definedName>
    <definedName name="Alt_Terms_Acad_Yr">[1]Terms!$N$46:$N$145</definedName>
    <definedName name="Alt_Terms_Cal_Yr">[1]Terms!$L$46:$L$145</definedName>
    <definedName name="Alt_Terms_Kp_FY">[1]Terms!$M$46:$M$145</definedName>
    <definedName name="BAPGT">cost_rates!$HN$3:$HT$109</definedName>
    <definedName name="Base_Annual_Starts">[1]Terms!$B$4</definedName>
    <definedName name="Base_Terms">[1]Terms!$C$46:$C$145</definedName>
    <definedName name="Base_Terms_Acad_Yr">[1]Terms!$F$46:$F$145</definedName>
    <definedName name="Base_Terms_Cal_Yr">[1]Terms!$D$46:$D$145</definedName>
    <definedName name="Base_Terms_Kp_FY">[1]Terms!$E$46:$E$145</definedName>
    <definedName name="BAUG">cost_rates!$HV$3:$IB$109</definedName>
    <definedName name="BCPGT">cost_rates!$JN$3:$JT$109</definedName>
    <definedName name="BCUG">cost_rates!$JV$3:$KB$109</definedName>
    <definedName name="BEPGT">cost_rates!$IN$3:$IT$109</definedName>
    <definedName name="BEUG">cost_rates!$IV$3:$JB$109</definedName>
    <definedName name="BS_AWARD_DATA">'[2]BS AWARDS'!$A:$BC</definedName>
    <definedName name="CAPGT">cost_rates!$N$3:$T$109</definedName>
    <definedName name="Category">'[3]LOOKUP TABLES AND REF DATA'!$F$34:$F$37</definedName>
    <definedName name="CAUG">cost_rates!$V$3:$AB$109</definedName>
    <definedName name="CCOST">modules!$DN$7:$DS$67</definedName>
    <definedName name="CCPGT">cost_rates!$FN$3:$FT$109</definedName>
    <definedName name="CCUG">cost_rates!$FV$3:$GB$109</definedName>
    <definedName name="CEPGT">cost_rates!$EN$3:$ET$109</definedName>
    <definedName name="CEUG">cost_rates!$EV$3:$FB$109</definedName>
    <definedName name="CHRS">modules!$DH$7:$DM$67</definedName>
    <definedName name="Class">[4]Data!$A$21:$A$22</definedName>
    <definedName name="COLLEGE" localSheetId="12">'[3]LOOKUP TABLES AND REF DATA'!$F$40:$F$46</definedName>
    <definedName name="Colleges">[5]Rates!$Q$9:$Q$14</definedName>
    <definedName name="CompO_ExlPen" localSheetId="20">#REF!</definedName>
    <definedName name="CompO_ExlPen" localSheetId="4">#REF!</definedName>
    <definedName name="CompO_ExlPen" localSheetId="14">#REF!</definedName>
    <definedName name="CompO_ExlPen" localSheetId="16">#REF!</definedName>
    <definedName name="CompO_ExlPen" localSheetId="18">#REF!</definedName>
    <definedName name="CompO_ExlPen" localSheetId="17">#REF!</definedName>
    <definedName name="CompO_ExlPen" localSheetId="5">#REF!</definedName>
    <definedName name="CompO_ExlPen" localSheetId="7">#REF!</definedName>
    <definedName name="CompO_ExlPen" localSheetId="2">#REF!</definedName>
    <definedName name="CompO_ExlPen" localSheetId="6">#REF!</definedName>
    <definedName name="CompO_ExlPen" localSheetId="8">#REF!</definedName>
    <definedName name="CompO_ExlPen">#REF!</definedName>
    <definedName name="CompO_IncPen" localSheetId="20">#REF!</definedName>
    <definedName name="CompO_IncPen" localSheetId="4">#REF!</definedName>
    <definedName name="CompO_IncPen" localSheetId="14">#REF!</definedName>
    <definedName name="CompO_IncPen" localSheetId="16">#REF!</definedName>
    <definedName name="CompO_IncPen" localSheetId="18">#REF!</definedName>
    <definedName name="CompO_IncPen" localSheetId="17">#REF!</definedName>
    <definedName name="CompO_IncPen" localSheetId="5">#REF!</definedName>
    <definedName name="CompO_IncPen" localSheetId="7">#REF!</definedName>
    <definedName name="CompO_IncPen" localSheetId="2">#REF!</definedName>
    <definedName name="CompO_IncPen">#REF!</definedName>
    <definedName name="CostItems">'[6]Cost Summary'!$I$12:$I$46</definedName>
    <definedName name="CostList">[6]Costs!$C$24:$C$76</definedName>
    <definedName name="Credit" localSheetId="20">[4]Data!#REF!</definedName>
    <definedName name="Credit" localSheetId="4">[4]Data!#REF!</definedName>
    <definedName name="Credit" localSheetId="14">[4]Data!#REF!</definedName>
    <definedName name="Credit" localSheetId="16">[4]Data!#REF!</definedName>
    <definedName name="Credit" localSheetId="18">[4]Data!#REF!</definedName>
    <definedName name="Credit" localSheetId="17">[4]Data!#REF!</definedName>
    <definedName name="Credit" localSheetId="5">[4]Data!#REF!</definedName>
    <definedName name="Credit" localSheetId="7">[4]Data!#REF!</definedName>
    <definedName name="Credit" localSheetId="2">[4]Data!#REF!</definedName>
    <definedName name="Credit" localSheetId="6">[4]Data!#REF!</definedName>
    <definedName name="Credit" localSheetId="8">[4]Data!#REF!</definedName>
    <definedName name="Credit">[4]Data!#REF!</definedName>
    <definedName name="DCOST">modules!$EX$7:$FC$67</definedName>
    <definedName name="DHRS">modules!$ER$7:$EW$67</definedName>
    <definedName name="Direct_Costs">'[3]LOOKUP TABLES AND REF DATA'!$A$36:$A$52</definedName>
    <definedName name="Estates_Indirects">'[6]Lookup Est Ind'!$A$4:$A$8</definedName>
    <definedName name="EstatesIndirects">'[6]Lookup Est Ind'!$A$4:$F$8</definedName>
    <definedName name="EU_AWARD_DATA">'[7]EU AWARDS'!$B:$AP</definedName>
    <definedName name="FP_NONFP_LIST">'[3]LOOKUP TABLES AND REF DATA'!$A$6:$A$7</definedName>
    <definedName name="holiday" localSheetId="20">[8]Calculations!#REF!</definedName>
    <definedName name="holiday" localSheetId="4">[8]Calculations!#REF!</definedName>
    <definedName name="holiday" localSheetId="14">[8]Calculations!#REF!</definedName>
    <definedName name="holiday" localSheetId="16">[8]Calculations!#REF!</definedName>
    <definedName name="holiday" localSheetId="18">[8]Calculations!#REF!</definedName>
    <definedName name="holiday" localSheetId="17">[8]Calculations!#REF!</definedName>
    <definedName name="holiday" localSheetId="5">[8]Calculations!#REF!</definedName>
    <definedName name="holiday" localSheetId="7">[8]Calculations!#REF!</definedName>
    <definedName name="holiday" localSheetId="2">[8]Calculations!#REF!</definedName>
    <definedName name="holiday" localSheetId="6">[8]Calculations!#REF!</definedName>
    <definedName name="holiday" localSheetId="8">[8]Calculations!#REF!</definedName>
    <definedName name="holiday">[8]Calculations!#REF!</definedName>
    <definedName name="Home_EU_Starters">[9]Summary!$D$3</definedName>
    <definedName name="HomeCollege">[4]Data!$AF$2:$AF$7</definedName>
    <definedName name="keydates13" localSheetId="20">'[10]Salary Calculation sheet'!#REF!</definedName>
    <definedName name="keydates13" localSheetId="4">'[10]Salary Calculation sheet'!#REF!</definedName>
    <definedName name="keydates13" localSheetId="14">'[10]Salary Calculation sheet'!#REF!</definedName>
    <definedName name="keydates13" localSheetId="16">'[10]Salary Calculation sheet'!#REF!</definedName>
    <definedName name="keydates13" localSheetId="18">'[10]Salary Calculation sheet'!#REF!</definedName>
    <definedName name="keydates13" localSheetId="17">'[10]Salary Calculation sheet'!#REF!</definedName>
    <definedName name="keydates13" localSheetId="5">'[10]Salary Calculation sheet'!#REF!</definedName>
    <definedName name="keydates13" localSheetId="7">'[10]Salary Calculation sheet'!#REF!</definedName>
    <definedName name="keydates13" localSheetId="2">'[10]Salary Calculation sheet'!#REF!</definedName>
    <definedName name="keydates13" localSheetId="6">'[10]Salary Calculation sheet'!#REF!</definedName>
    <definedName name="keydates13" localSheetId="8">'[10]Salary Calculation sheet'!#REF!</definedName>
    <definedName name="keydates13">'[10]Salary Calculation sheet'!#REF!</definedName>
    <definedName name="KPGT">cost_rates!$DN$3:$DT$109</definedName>
    <definedName name="KUG">cost_rates!$DV$3:$EB$109</definedName>
    <definedName name="LCOST">modules!$CV$7:$DA$67</definedName>
    <definedName name="Length">[4]Data!$L$3:$L$5</definedName>
    <definedName name="Level" localSheetId="20">[4]Data!#REF!</definedName>
    <definedName name="Level" localSheetId="4">[4]Data!#REF!</definedName>
    <definedName name="Level" localSheetId="14">[4]Data!#REF!</definedName>
    <definedName name="Level" localSheetId="16">[4]Data!#REF!</definedName>
    <definedName name="Level" localSheetId="18">[4]Data!#REF!</definedName>
    <definedName name="Level" localSheetId="17">[4]Data!#REF!</definedName>
    <definedName name="Level" localSheetId="5">[4]Data!#REF!</definedName>
    <definedName name="Level" localSheetId="7">[4]Data!#REF!</definedName>
    <definedName name="Level" localSheetId="2">[4]Data!#REF!</definedName>
    <definedName name="Level" localSheetId="6">[4]Data!#REF!</definedName>
    <definedName name="Level" localSheetId="8">[4]Data!#REF!</definedName>
    <definedName name="Level">[4]Data!#REF!</definedName>
    <definedName name="LHRS">modules!$CP$7:$CU$67</definedName>
    <definedName name="List_Years">[1]Terms!$F$28:$F$42</definedName>
    <definedName name="list1">[11]Workings!$A$3:$A$6</definedName>
    <definedName name="MLNK15e1c7ea960544fea209eb9f29fa1286" localSheetId="20" hidden="1">#REF!</definedName>
    <definedName name="MLNK15e1c7ea960544fea209eb9f29fa1286" localSheetId="4" hidden="1">#REF!</definedName>
    <definedName name="MLNK15e1c7ea960544fea209eb9f29fa1286" localSheetId="14" hidden="1">#REF!</definedName>
    <definedName name="MLNK15e1c7ea960544fea209eb9f29fa1286" localSheetId="16" hidden="1">#REF!</definedName>
    <definedName name="MLNK15e1c7ea960544fea209eb9f29fa1286" localSheetId="18" hidden="1">#REF!</definedName>
    <definedName name="MLNK15e1c7ea960544fea209eb9f29fa1286" localSheetId="17" hidden="1">#REF!</definedName>
    <definedName name="MLNK15e1c7ea960544fea209eb9f29fa1286" localSheetId="5" hidden="1">#REF!</definedName>
    <definedName name="MLNK15e1c7ea960544fea209eb9f29fa1286" localSheetId="7" hidden="1">#REF!</definedName>
    <definedName name="MLNK15e1c7ea960544fea209eb9f29fa1286" localSheetId="2" hidden="1">#REF!</definedName>
    <definedName name="MLNK15e1c7ea960544fea209eb9f29fa1286" localSheetId="6" hidden="1">#REF!</definedName>
    <definedName name="MLNK15e1c7ea960544fea209eb9f29fa1286" localSheetId="8" hidden="1">#REF!</definedName>
    <definedName name="MLNK15e1c7ea960544fea209eb9f29fa1286" hidden="1">#REF!</definedName>
    <definedName name="MLNK3d70fb88b14b4ba4ad01b9b9a148ec5c" localSheetId="20" hidden="1">#REF!</definedName>
    <definedName name="MLNK3d70fb88b14b4ba4ad01b9b9a148ec5c" localSheetId="4" hidden="1">#REF!</definedName>
    <definedName name="MLNK3d70fb88b14b4ba4ad01b9b9a148ec5c" localSheetId="14" hidden="1">#REF!</definedName>
    <definedName name="MLNK3d70fb88b14b4ba4ad01b9b9a148ec5c" localSheetId="16" hidden="1">#REF!</definedName>
    <definedName name="MLNK3d70fb88b14b4ba4ad01b9b9a148ec5c" localSheetId="18" hidden="1">#REF!</definedName>
    <definedName name="MLNK3d70fb88b14b4ba4ad01b9b9a148ec5c" localSheetId="17" hidden="1">#REF!</definedName>
    <definedName name="MLNK3d70fb88b14b4ba4ad01b9b9a148ec5c" localSheetId="5" hidden="1">#REF!</definedName>
    <definedName name="MLNK3d70fb88b14b4ba4ad01b9b9a148ec5c" localSheetId="7" hidden="1">#REF!</definedName>
    <definedName name="MLNK3d70fb88b14b4ba4ad01b9b9a148ec5c" localSheetId="2" hidden="1">#REF!</definedName>
    <definedName name="MLNK3d70fb88b14b4ba4ad01b9b9a148ec5c" localSheetId="6" hidden="1">#REF!</definedName>
    <definedName name="MLNK3d70fb88b14b4ba4ad01b9b9a148ec5c" localSheetId="8" hidden="1">#REF!</definedName>
    <definedName name="MLNK3d70fb88b14b4ba4ad01b9b9a148ec5c" hidden="1">#REF!</definedName>
    <definedName name="MLNK3e9b765bae2848a59b80b98fb9ded4b5" localSheetId="20" hidden="1">#REF!</definedName>
    <definedName name="MLNK3e9b765bae2848a59b80b98fb9ded4b5" localSheetId="4" hidden="1">#REF!</definedName>
    <definedName name="MLNK3e9b765bae2848a59b80b98fb9ded4b5" localSheetId="14" hidden="1">#REF!</definedName>
    <definedName name="MLNK3e9b765bae2848a59b80b98fb9ded4b5" localSheetId="16" hidden="1">#REF!</definedName>
    <definedName name="MLNK3e9b765bae2848a59b80b98fb9ded4b5" localSheetId="18" hidden="1">#REF!</definedName>
    <definedName name="MLNK3e9b765bae2848a59b80b98fb9ded4b5" localSheetId="17" hidden="1">#REF!</definedName>
    <definedName name="MLNK3e9b765bae2848a59b80b98fb9ded4b5" localSheetId="5" hidden="1">#REF!</definedName>
    <definedName name="MLNK3e9b765bae2848a59b80b98fb9ded4b5" localSheetId="7" hidden="1">#REF!</definedName>
    <definedName name="MLNK3e9b765bae2848a59b80b98fb9ded4b5" localSheetId="2" hidden="1">#REF!</definedName>
    <definedName name="MLNK3e9b765bae2848a59b80b98fb9ded4b5" localSheetId="6" hidden="1">#REF!</definedName>
    <definedName name="MLNK3e9b765bae2848a59b80b98fb9ded4b5" localSheetId="8" hidden="1">#REF!</definedName>
    <definedName name="MLNK3e9b765bae2848a59b80b98fb9ded4b5" hidden="1">#REF!</definedName>
    <definedName name="MLNK3f8a8bd882af478eaf837d5778fff8ca" localSheetId="20" hidden="1">#REF!</definedName>
    <definedName name="MLNK3f8a8bd882af478eaf837d5778fff8ca" localSheetId="4" hidden="1">#REF!</definedName>
    <definedName name="MLNK3f8a8bd882af478eaf837d5778fff8ca" localSheetId="14" hidden="1">#REF!</definedName>
    <definedName name="MLNK3f8a8bd882af478eaf837d5778fff8ca" localSheetId="16" hidden="1">#REF!</definedName>
    <definedName name="MLNK3f8a8bd882af478eaf837d5778fff8ca" localSheetId="18" hidden="1">#REF!</definedName>
    <definedName name="MLNK3f8a8bd882af478eaf837d5778fff8ca" localSheetId="17" hidden="1">#REF!</definedName>
    <definedName name="MLNK3f8a8bd882af478eaf837d5778fff8ca" localSheetId="5" hidden="1">#REF!</definedName>
    <definedName name="MLNK3f8a8bd882af478eaf837d5778fff8ca" localSheetId="7" hidden="1">#REF!</definedName>
    <definedName name="MLNK3f8a8bd882af478eaf837d5778fff8ca" localSheetId="2" hidden="1">#REF!</definedName>
    <definedName name="MLNK3f8a8bd882af478eaf837d5778fff8ca" hidden="1">#REF!</definedName>
    <definedName name="MLNK428cc714d9bb43e38fa43f02e04a12a1" localSheetId="20" hidden="1">#REF!</definedName>
    <definedName name="MLNK428cc714d9bb43e38fa43f02e04a12a1" localSheetId="4" hidden="1">#REF!</definedName>
    <definedName name="MLNK428cc714d9bb43e38fa43f02e04a12a1" localSheetId="14" hidden="1">#REF!</definedName>
    <definedName name="MLNK428cc714d9bb43e38fa43f02e04a12a1" localSheetId="16" hidden="1">#REF!</definedName>
    <definedName name="MLNK428cc714d9bb43e38fa43f02e04a12a1" localSheetId="18" hidden="1">#REF!</definedName>
    <definedName name="MLNK428cc714d9bb43e38fa43f02e04a12a1" localSheetId="17" hidden="1">#REF!</definedName>
    <definedName name="MLNK428cc714d9bb43e38fa43f02e04a12a1" localSheetId="5" hidden="1">#REF!</definedName>
    <definedName name="MLNK428cc714d9bb43e38fa43f02e04a12a1" localSheetId="7" hidden="1">#REF!</definedName>
    <definedName name="MLNK428cc714d9bb43e38fa43f02e04a12a1" localSheetId="2" hidden="1">#REF!</definedName>
    <definedName name="MLNK428cc714d9bb43e38fa43f02e04a12a1" hidden="1">#REF!</definedName>
    <definedName name="MLNK583dc296bc1a44c38bf17dfe544f931a" localSheetId="20" hidden="1">#REF!</definedName>
    <definedName name="MLNK583dc296bc1a44c38bf17dfe544f931a" localSheetId="4" hidden="1">#REF!</definedName>
    <definedName name="MLNK583dc296bc1a44c38bf17dfe544f931a" localSheetId="14" hidden="1">#REF!</definedName>
    <definedName name="MLNK583dc296bc1a44c38bf17dfe544f931a" localSheetId="16" hidden="1">#REF!</definedName>
    <definedName name="MLNK583dc296bc1a44c38bf17dfe544f931a" localSheetId="18" hidden="1">#REF!</definedName>
    <definedName name="MLNK583dc296bc1a44c38bf17dfe544f931a" localSheetId="17" hidden="1">#REF!</definedName>
    <definedName name="MLNK583dc296bc1a44c38bf17dfe544f931a" localSheetId="5" hidden="1">#REF!</definedName>
    <definedName name="MLNK583dc296bc1a44c38bf17dfe544f931a" localSheetId="7" hidden="1">#REF!</definedName>
    <definedName name="MLNK583dc296bc1a44c38bf17dfe544f931a" localSheetId="2" hidden="1">#REF!</definedName>
    <definedName name="MLNK583dc296bc1a44c38bf17dfe544f931a" hidden="1">#REF!</definedName>
    <definedName name="MLNK604285c15de442b69cf6e433da3669d9" localSheetId="20" hidden="1">#REF!</definedName>
    <definedName name="MLNK604285c15de442b69cf6e433da3669d9" localSheetId="4" hidden="1">#REF!</definedName>
    <definedName name="MLNK604285c15de442b69cf6e433da3669d9" localSheetId="14" hidden="1">#REF!</definedName>
    <definedName name="MLNK604285c15de442b69cf6e433da3669d9" localSheetId="16" hidden="1">#REF!</definedName>
    <definedName name="MLNK604285c15de442b69cf6e433da3669d9" localSheetId="18" hidden="1">#REF!</definedName>
    <definedName name="MLNK604285c15de442b69cf6e433da3669d9" localSheetId="17" hidden="1">#REF!</definedName>
    <definedName name="MLNK604285c15de442b69cf6e433da3669d9" localSheetId="5" hidden="1">#REF!</definedName>
    <definedName name="MLNK604285c15de442b69cf6e433da3669d9" localSheetId="7" hidden="1">#REF!</definedName>
    <definedName name="MLNK604285c15de442b69cf6e433da3669d9" localSheetId="2" hidden="1">#REF!</definedName>
    <definedName name="MLNK604285c15de442b69cf6e433da3669d9" hidden="1">#REF!</definedName>
    <definedName name="MLNK7d2a3b1e87a84b5cb69147c9f6a35c01" localSheetId="20" hidden="1">#REF!</definedName>
    <definedName name="MLNK7d2a3b1e87a84b5cb69147c9f6a35c01" localSheetId="4" hidden="1">#REF!</definedName>
    <definedName name="MLNK7d2a3b1e87a84b5cb69147c9f6a35c01" localSheetId="14" hidden="1">#REF!</definedName>
    <definedName name="MLNK7d2a3b1e87a84b5cb69147c9f6a35c01" localSheetId="16" hidden="1">#REF!</definedName>
    <definedName name="MLNK7d2a3b1e87a84b5cb69147c9f6a35c01" localSheetId="18" hidden="1">#REF!</definedName>
    <definedName name="MLNK7d2a3b1e87a84b5cb69147c9f6a35c01" localSheetId="17" hidden="1">#REF!</definedName>
    <definedName name="MLNK7d2a3b1e87a84b5cb69147c9f6a35c01" localSheetId="5" hidden="1">#REF!</definedName>
    <definedName name="MLNK7d2a3b1e87a84b5cb69147c9f6a35c01" localSheetId="7" hidden="1">#REF!</definedName>
    <definedName name="MLNK7d2a3b1e87a84b5cb69147c9f6a35c01" localSheetId="2" hidden="1">#REF!</definedName>
    <definedName name="MLNK7d2a3b1e87a84b5cb69147c9f6a35c01" hidden="1">#REF!</definedName>
    <definedName name="MLNK9588be11d5794e9ba98b8ce731938301" localSheetId="20" hidden="1">#REF!</definedName>
    <definedName name="MLNK9588be11d5794e9ba98b8ce731938301" localSheetId="4" hidden="1">#REF!</definedName>
    <definedName name="MLNK9588be11d5794e9ba98b8ce731938301" localSheetId="14" hidden="1">#REF!</definedName>
    <definedName name="MLNK9588be11d5794e9ba98b8ce731938301" localSheetId="16" hidden="1">#REF!</definedName>
    <definedName name="MLNK9588be11d5794e9ba98b8ce731938301" localSheetId="18" hidden="1">#REF!</definedName>
    <definedName name="MLNK9588be11d5794e9ba98b8ce731938301" localSheetId="17" hidden="1">#REF!</definedName>
    <definedName name="MLNK9588be11d5794e9ba98b8ce731938301" localSheetId="5" hidden="1">#REF!</definedName>
    <definedName name="MLNK9588be11d5794e9ba98b8ce731938301" localSheetId="7" hidden="1">#REF!</definedName>
    <definedName name="MLNK9588be11d5794e9ba98b8ce731938301" localSheetId="2" hidden="1">#REF!</definedName>
    <definedName name="MLNK9588be11d5794e9ba98b8ce731938301" hidden="1">#REF!</definedName>
    <definedName name="MLNK9f99f22619a2480294e3850003e8ce56" localSheetId="20" hidden="1">#REF!</definedName>
    <definedName name="MLNK9f99f22619a2480294e3850003e8ce56" localSheetId="4" hidden="1">#REF!</definedName>
    <definedName name="MLNK9f99f22619a2480294e3850003e8ce56" localSheetId="14" hidden="1">#REF!</definedName>
    <definedName name="MLNK9f99f22619a2480294e3850003e8ce56" localSheetId="16" hidden="1">#REF!</definedName>
    <definedName name="MLNK9f99f22619a2480294e3850003e8ce56" localSheetId="18" hidden="1">#REF!</definedName>
    <definedName name="MLNK9f99f22619a2480294e3850003e8ce56" localSheetId="17" hidden="1">#REF!</definedName>
    <definedName name="MLNK9f99f22619a2480294e3850003e8ce56" localSheetId="5" hidden="1">#REF!</definedName>
    <definedName name="MLNK9f99f22619a2480294e3850003e8ce56" localSheetId="7" hidden="1">#REF!</definedName>
    <definedName name="MLNK9f99f22619a2480294e3850003e8ce56" localSheetId="2" hidden="1">#REF!</definedName>
    <definedName name="MLNK9f99f22619a2480294e3850003e8ce56" hidden="1">#REF!</definedName>
    <definedName name="MLNKd43658a9fc0846a38942148412af6fc6" localSheetId="20" hidden="1">#REF!</definedName>
    <definedName name="MLNKd43658a9fc0846a38942148412af6fc6" localSheetId="4" hidden="1">#REF!</definedName>
    <definedName name="MLNKd43658a9fc0846a38942148412af6fc6" localSheetId="14" hidden="1">#REF!</definedName>
    <definedName name="MLNKd43658a9fc0846a38942148412af6fc6" localSheetId="16" hidden="1">#REF!</definedName>
    <definedName name="MLNKd43658a9fc0846a38942148412af6fc6" localSheetId="18" hidden="1">#REF!</definedName>
    <definedName name="MLNKd43658a9fc0846a38942148412af6fc6" localSheetId="17" hidden="1">#REF!</definedName>
    <definedName name="MLNKd43658a9fc0846a38942148412af6fc6" localSheetId="5" hidden="1">#REF!</definedName>
    <definedName name="MLNKd43658a9fc0846a38942148412af6fc6" localSheetId="7" hidden="1">#REF!</definedName>
    <definedName name="MLNKd43658a9fc0846a38942148412af6fc6" localSheetId="2" hidden="1">#REF!</definedName>
    <definedName name="MLNKd43658a9fc0846a38942148412af6fc6" hidden="1">#REF!</definedName>
    <definedName name="MLNKdb8f2a929c4846579b3b884cb986ac19" localSheetId="20" hidden="1">#REF!</definedName>
    <definedName name="MLNKdb8f2a929c4846579b3b884cb986ac19" localSheetId="4" hidden="1">#REF!</definedName>
    <definedName name="MLNKdb8f2a929c4846579b3b884cb986ac19" localSheetId="14" hidden="1">#REF!</definedName>
    <definedName name="MLNKdb8f2a929c4846579b3b884cb986ac19" localSheetId="16" hidden="1">#REF!</definedName>
    <definedName name="MLNKdb8f2a929c4846579b3b884cb986ac19" localSheetId="18" hidden="1">#REF!</definedName>
    <definedName name="MLNKdb8f2a929c4846579b3b884cb986ac19" localSheetId="17" hidden="1">#REF!</definedName>
    <definedName name="MLNKdb8f2a929c4846579b3b884cb986ac19" localSheetId="5" hidden="1">#REF!</definedName>
    <definedName name="MLNKdb8f2a929c4846579b3b884cb986ac19" localSheetId="7" hidden="1">#REF!</definedName>
    <definedName name="MLNKdb8f2a929c4846579b3b884cb986ac19" localSheetId="2" hidden="1">#REF!</definedName>
    <definedName name="MLNKdb8f2a929c4846579b3b884cb986ac19" hidden="1">#REF!</definedName>
    <definedName name="Module">[4]Data!$Y$2:$AA$7039</definedName>
    <definedName name="NAMES">[7]REQUESTS!$W$2:$W$7</definedName>
    <definedName name="OPGT">cost_rates!$GN$3:$GT$109</definedName>
    <definedName name="ORGAN_LIST">'[7]PYRAMID LOOKUPS'!$C$10:$C$20</definedName>
    <definedName name="OUG">cost_rates!$GV$3:$HB$109</definedName>
    <definedName name="OWNER">'[2]BS QUERIES'!$AL$4:$AL$7</definedName>
    <definedName name="P_Annual_Starts" localSheetId="20">#REF!</definedName>
    <definedName name="P_Annual_Starts" localSheetId="4">#REF!</definedName>
    <definedName name="P_Annual_Starts" localSheetId="14">#REF!</definedName>
    <definedName name="P_Annual_Starts" localSheetId="16">#REF!</definedName>
    <definedName name="P_Annual_Starts" localSheetId="18">#REF!</definedName>
    <definedName name="P_Annual_Starts" localSheetId="17">#REF!</definedName>
    <definedName name="P_Annual_Starts" localSheetId="5">#REF!</definedName>
    <definedName name="P_Annual_Starts" localSheetId="7">#REF!</definedName>
    <definedName name="P_Annual_Starts" localSheetId="2">#REF!</definedName>
    <definedName name="P_Annual_Starts" localSheetId="6">#REF!</definedName>
    <definedName name="P_Annual_Starts" localSheetId="8">#REF!</definedName>
    <definedName name="P_Annual_Starts">#REF!</definedName>
    <definedName name="P_Annual_Tuition_Increase" localSheetId="20">#REF!</definedName>
    <definedName name="P_Annual_Tuition_Increase" localSheetId="4">#REF!</definedName>
    <definedName name="P_Annual_Tuition_Increase" localSheetId="14">#REF!</definedName>
    <definedName name="P_Annual_Tuition_Increase" localSheetId="16">#REF!</definedName>
    <definedName name="P_Annual_Tuition_Increase" localSheetId="18">#REF!</definedName>
    <definedName name="P_Annual_Tuition_Increase" localSheetId="17">#REF!</definedName>
    <definedName name="P_Annual_Tuition_Increase" localSheetId="5">#REF!</definedName>
    <definedName name="P_Annual_Tuition_Increase" localSheetId="7">#REF!</definedName>
    <definedName name="P_Annual_Tuition_Increase" localSheetId="2">#REF!</definedName>
    <definedName name="P_Annual_Tuition_Increase" localSheetId="6">#REF!</definedName>
    <definedName name="P_Annual_Tuition_Increase" localSheetId="8">#REF!</definedName>
    <definedName name="P_Annual_Tuition_Increase">#REF!</definedName>
    <definedName name="P_C" localSheetId="20">#REF!</definedName>
    <definedName name="P_C" localSheetId="4">#REF!</definedName>
    <definedName name="P_C" localSheetId="14">#REF!</definedName>
    <definedName name="P_C" localSheetId="16">#REF!</definedName>
    <definedName name="P_C" localSheetId="18">#REF!</definedName>
    <definedName name="P_C" localSheetId="17">#REF!</definedName>
    <definedName name="P_C" localSheetId="5">#REF!</definedName>
    <definedName name="P_C" localSheetId="7">#REF!</definedName>
    <definedName name="P_C" localSheetId="2">#REF!</definedName>
    <definedName name="P_C">#REF!</definedName>
    <definedName name="P_C_S">'[3]LOOKUP TABLES AND REF DATA'!$G$5:$G$7</definedName>
    <definedName name="PAC_ID_LIST">'[2]BS AWARDS'!$A$2:$A$1048576</definedName>
    <definedName name="PAC_IDD">'[7]EU AWARDS'!$B$2:$B$117</definedName>
    <definedName name="PCF_Categories">'[3]COST SUMMARY'!$T$30:$T$91</definedName>
    <definedName name="PCFCostRange">[6]Costs!$C$24:$M$89</definedName>
    <definedName name="PCOST">modules!$EF$7:$EK$67</definedName>
    <definedName name="pension2">[8]Calculations!$A$1:$A$3</definedName>
    <definedName name="PHRS">modules!$DZ$7:$EE$67</definedName>
    <definedName name="Premium">[4]Data!$B$54:$K$61</definedName>
    <definedName name="_xlnm.Print_Area" localSheetId="0">'NOTES - please read'!$A$1:$S$114</definedName>
    <definedName name="_xlnm.Print_Area" localSheetId="10">pay_scales!$A$1:$Q$97</definedName>
    <definedName name="_xlnm.Print_Titles" localSheetId="20">'alloc_calcs(hide)'!$A:$D</definedName>
    <definedName name="_xlnm.Print_Titles" localSheetId="4">manual_inputs!$A:$D</definedName>
    <definedName name="_xlnm.Print_Titles" localSheetId="13">'programme_I&amp;E_FC_dev(hide)'!$A:$D</definedName>
    <definedName name="_xlnm.Print_Titles" localSheetId="5">'programme_I&amp;E_FC_infl'!$A:$D</definedName>
    <definedName name="_xlnm.Print_Titles" localSheetId="7">'programme_I&amp;E_IC_infl'!$A:$D</definedName>
    <definedName name="PROJECT_ROLES">'[3]LOOKUP TABLES AND REF DATA'!$F$16:$F$23</definedName>
    <definedName name="RaisedBy">'[2]BS QUERIES'!$AN$4:$AN$7</definedName>
    <definedName name="SCHEME_LIST" localSheetId="20">#REF!</definedName>
    <definedName name="SCHEME_LIST" localSheetId="4">#REF!</definedName>
    <definedName name="SCHEME_LIST" localSheetId="14">#REF!</definedName>
    <definedName name="SCHEME_LIST" localSheetId="16">#REF!</definedName>
    <definedName name="SCHEME_LIST" localSheetId="18">#REF!</definedName>
    <definedName name="SCHEME_LIST" localSheetId="17">#REF!</definedName>
    <definedName name="SCHEME_LIST" localSheetId="5">#REF!</definedName>
    <definedName name="SCHEME_LIST" localSheetId="7">#REF!</definedName>
    <definedName name="SCHEME_LIST" localSheetId="2">#REF!</definedName>
    <definedName name="SCHEME_LIST" localSheetId="6">#REF!</definedName>
    <definedName name="SCHEME_LIST" localSheetId="8">#REF!</definedName>
    <definedName name="SCHEME_LIST">#REF!</definedName>
    <definedName name="Sheet_Index">[1]General!$A$2:$A$12</definedName>
    <definedName name="Sponsor_Name">'[7]PYRAMID LOOKUPS'!$D$122:$D$188</definedName>
    <definedName name="Status">[4]Data!$M$3:$M$5</definedName>
    <definedName name="Tab_1" localSheetId="20">#REF!</definedName>
    <definedName name="Tab_1" localSheetId="4">#REF!</definedName>
    <definedName name="Tab_1" localSheetId="14">#REF!</definedName>
    <definedName name="Tab_1" localSheetId="16">#REF!</definedName>
    <definedName name="Tab_1" localSheetId="18">#REF!</definedName>
    <definedName name="Tab_1" localSheetId="17">#REF!</definedName>
    <definedName name="Tab_1" localSheetId="5">#REF!</definedName>
    <definedName name="Tab_1" localSheetId="7">#REF!</definedName>
    <definedName name="Tab_1" localSheetId="2">#REF!</definedName>
    <definedName name="Tab_1" localSheetId="6">#REF!</definedName>
    <definedName name="Tab_1" localSheetId="8">#REF!</definedName>
    <definedName name="Tab_1">#REF!</definedName>
    <definedName name="Tab_13" localSheetId="20">#REF!</definedName>
    <definedName name="Tab_13" localSheetId="4">#REF!</definedName>
    <definedName name="Tab_13" localSheetId="14">#REF!</definedName>
    <definedName name="Tab_13" localSheetId="16">#REF!</definedName>
    <definedName name="Tab_13" localSheetId="18">#REF!</definedName>
    <definedName name="Tab_13" localSheetId="17">#REF!</definedName>
    <definedName name="Tab_13" localSheetId="5">#REF!</definedName>
    <definedName name="Tab_13" localSheetId="7">#REF!</definedName>
    <definedName name="Tab_13" localSheetId="2">#REF!</definedName>
    <definedName name="Tab_13" localSheetId="6">#REF!</definedName>
    <definedName name="Tab_13" localSheetId="8">#REF!</definedName>
    <definedName name="Tab_13">#REF!</definedName>
    <definedName name="Tab_14" localSheetId="20">#REF!</definedName>
    <definedName name="Tab_14" localSheetId="4">#REF!</definedName>
    <definedName name="Tab_14" localSheetId="14">#REF!</definedName>
    <definedName name="Tab_14" localSheetId="16">#REF!</definedName>
    <definedName name="Tab_14" localSheetId="18">#REF!</definedName>
    <definedName name="Tab_14" localSheetId="17">#REF!</definedName>
    <definedName name="Tab_14" localSheetId="5">#REF!</definedName>
    <definedName name="Tab_14" localSheetId="7">#REF!</definedName>
    <definedName name="Tab_14" localSheetId="2">#REF!</definedName>
    <definedName name="Tab_14" localSheetId="6">#REF!</definedName>
    <definedName name="Tab_14" localSheetId="8">#REF!</definedName>
    <definedName name="Tab_14">#REF!</definedName>
    <definedName name="Tab_15" localSheetId="20">#REF!</definedName>
    <definedName name="Tab_15" localSheetId="4">#REF!</definedName>
    <definedName name="Tab_15" localSheetId="14">#REF!</definedName>
    <definedName name="Tab_15" localSheetId="16">#REF!</definedName>
    <definedName name="Tab_15" localSheetId="18">#REF!</definedName>
    <definedName name="Tab_15" localSheetId="17">#REF!</definedName>
    <definedName name="Tab_15" localSheetId="5">#REF!</definedName>
    <definedName name="Tab_15" localSheetId="7">#REF!</definedName>
    <definedName name="Tab_15" localSheetId="2">#REF!</definedName>
    <definedName name="Tab_15">#REF!</definedName>
    <definedName name="Tab_3" localSheetId="20">#REF!</definedName>
    <definedName name="Tab_3" localSheetId="4">#REF!</definedName>
    <definedName name="Tab_3" localSheetId="14">#REF!</definedName>
    <definedName name="Tab_3" localSheetId="16">#REF!</definedName>
    <definedName name="Tab_3" localSheetId="18">#REF!</definedName>
    <definedName name="Tab_3" localSheetId="17">#REF!</definedName>
    <definedName name="Tab_3" localSheetId="5">#REF!</definedName>
    <definedName name="Tab_3" localSheetId="7">#REF!</definedName>
    <definedName name="Tab_3" localSheetId="2">#REF!</definedName>
    <definedName name="Tab_3">#REF!</definedName>
    <definedName name="Tab_4" localSheetId="20">#REF!</definedName>
    <definedName name="Tab_4" localSheetId="4">#REF!</definedName>
    <definedName name="Tab_4" localSheetId="14">#REF!</definedName>
    <definedName name="Tab_4" localSheetId="16">#REF!</definedName>
    <definedName name="Tab_4" localSheetId="18">#REF!</definedName>
    <definedName name="Tab_4" localSheetId="17">#REF!</definedName>
    <definedName name="Tab_4" localSheetId="5">#REF!</definedName>
    <definedName name="Tab_4" localSheetId="7">#REF!</definedName>
    <definedName name="Tab_4" localSheetId="2">#REF!</definedName>
    <definedName name="Tab_4">#REF!</definedName>
    <definedName name="Tab_5" localSheetId="20">#REF!</definedName>
    <definedName name="Tab_5" localSheetId="4">#REF!</definedName>
    <definedName name="Tab_5" localSheetId="14">#REF!</definedName>
    <definedName name="Tab_5" localSheetId="16">#REF!</definedName>
    <definedName name="Tab_5" localSheetId="18">#REF!</definedName>
    <definedName name="Tab_5" localSheetId="17">#REF!</definedName>
    <definedName name="Tab_5" localSheetId="5">#REF!</definedName>
    <definedName name="Tab_5" localSheetId="7">#REF!</definedName>
    <definedName name="Tab_5" localSheetId="2">#REF!</definedName>
    <definedName name="Tab_5">#REF!</definedName>
    <definedName name="Tab_6" localSheetId="20">#REF!</definedName>
    <definedName name="Tab_6" localSheetId="4">#REF!</definedName>
    <definedName name="Tab_6" localSheetId="14">#REF!</definedName>
    <definedName name="Tab_6" localSheetId="16">#REF!</definedName>
    <definedName name="Tab_6" localSheetId="18">#REF!</definedName>
    <definedName name="Tab_6" localSheetId="17">#REF!</definedName>
    <definedName name="Tab_6" localSheetId="5">#REF!</definedName>
    <definedName name="Tab_6" localSheetId="7">#REF!</definedName>
    <definedName name="Tab_6" localSheetId="2">#REF!</definedName>
    <definedName name="Tab_6">#REF!</definedName>
    <definedName name="Type">[6]Costs!$A$134:$A$137</definedName>
    <definedName name="U_Annual_Sal_Increase">[1]General!$D$10</definedName>
    <definedName name="U_Benefits_FT">[1]General!$D$7</definedName>
    <definedName name="U_Benefits_PT">[1]General!$D$8</definedName>
    <definedName name="U_Name">[1]General!$D$3</definedName>
    <definedName name="UOA_CODE_LIST">'[7]PYRAMID LOOKUPS'!$C$38:$C$106</definedName>
    <definedName name="UOA_NAME">'[7]PYRAMID LOOKUPS'!$D$38:$D$106</definedName>
    <definedName name="Year">[5]Rates!$W$9:$W$22</definedName>
    <definedName name="Years">[5]Rates!$V$9:$W$22</definedName>
    <definedName name="YES_NO">'[3]LOOKUP TABLES AND REF DATA'!$F$10:$F$13</definedName>
    <definedName name="YESNO">[7]REQUESTS!$X$2:$X$3</definedName>
    <definedName name="YesPending">'[2]BS QUERIES'!$AM$4:$AM$5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3" i="2" l="1"/>
  <c r="AA102" i="3" l="1"/>
  <c r="AB102" i="3" s="1"/>
  <c r="Z102" i="3"/>
  <c r="Y102" i="3"/>
  <c r="X102" i="3"/>
  <c r="W102" i="3"/>
  <c r="AA101" i="3"/>
  <c r="AB101" i="3" s="1"/>
  <c r="Z101" i="3"/>
  <c r="Y101" i="3"/>
  <c r="X101" i="3"/>
  <c r="W101" i="3"/>
  <c r="AA99" i="3"/>
  <c r="AB99" i="3" s="1"/>
  <c r="Z99" i="3"/>
  <c r="Y99" i="3"/>
  <c r="X99" i="3"/>
  <c r="W99" i="3"/>
  <c r="AA88" i="3"/>
  <c r="AB88" i="3" s="1"/>
  <c r="Z88" i="3"/>
  <c r="Y88" i="3"/>
  <c r="X88" i="3"/>
  <c r="W88" i="3"/>
  <c r="AA87" i="3"/>
  <c r="AB87" i="3" s="1"/>
  <c r="Z87" i="3"/>
  <c r="Y87" i="3"/>
  <c r="X87" i="3"/>
  <c r="W87" i="3"/>
  <c r="AA86" i="3"/>
  <c r="AB86" i="3" s="1"/>
  <c r="Z86" i="3"/>
  <c r="Y86" i="3"/>
  <c r="X86" i="3"/>
  <c r="W86" i="3"/>
  <c r="AA84" i="3"/>
  <c r="AB84" i="3" s="1"/>
  <c r="Z84" i="3"/>
  <c r="Y84" i="3"/>
  <c r="X84" i="3"/>
  <c r="W84" i="3"/>
  <c r="AA73" i="3"/>
  <c r="AB73" i="3" s="1"/>
  <c r="Z73" i="3"/>
  <c r="Y73" i="3"/>
  <c r="X73" i="3"/>
  <c r="W73" i="3"/>
  <c r="V102" i="3"/>
  <c r="V101" i="3"/>
  <c r="V99" i="3"/>
  <c r="V88" i="3"/>
  <c r="V87" i="3"/>
  <c r="V86" i="3"/>
  <c r="V84" i="3"/>
  <c r="V73" i="3"/>
  <c r="AA61" i="3"/>
  <c r="AB61" i="3" s="1"/>
  <c r="Z61" i="3"/>
  <c r="Y61" i="3"/>
  <c r="X61" i="3"/>
  <c r="W61" i="3"/>
  <c r="AA48" i="3"/>
  <c r="AB48" i="3" s="1"/>
  <c r="Z48" i="3"/>
  <c r="Y48" i="3"/>
  <c r="X48" i="3"/>
  <c r="W48" i="3"/>
  <c r="V61" i="3"/>
  <c r="V48" i="3"/>
  <c r="S61" i="3"/>
  <c r="T61" i="3" s="1"/>
  <c r="R61" i="3"/>
  <c r="Q61" i="3"/>
  <c r="P61" i="3"/>
  <c r="O61" i="3"/>
  <c r="S48" i="3"/>
  <c r="T48" i="3" s="1"/>
  <c r="R48" i="3"/>
  <c r="Q48" i="3"/>
  <c r="P48" i="3"/>
  <c r="O48" i="3"/>
  <c r="S102" i="3"/>
  <c r="T102" i="3" s="1"/>
  <c r="R102" i="3"/>
  <c r="Q102" i="3"/>
  <c r="P102" i="3"/>
  <c r="O102" i="3"/>
  <c r="S101" i="3"/>
  <c r="T101" i="3" s="1"/>
  <c r="R101" i="3"/>
  <c r="Q101" i="3"/>
  <c r="P101" i="3"/>
  <c r="O101" i="3"/>
  <c r="S99" i="3"/>
  <c r="T99" i="3" s="1"/>
  <c r="R99" i="3"/>
  <c r="Q99" i="3"/>
  <c r="P99" i="3"/>
  <c r="O99" i="3"/>
  <c r="S88" i="3"/>
  <c r="T88" i="3" s="1"/>
  <c r="R88" i="3"/>
  <c r="Q88" i="3"/>
  <c r="P88" i="3"/>
  <c r="O88" i="3"/>
  <c r="S87" i="3"/>
  <c r="T87" i="3" s="1"/>
  <c r="R87" i="3"/>
  <c r="Q87" i="3"/>
  <c r="P87" i="3"/>
  <c r="O87" i="3"/>
  <c r="S86" i="3"/>
  <c r="T86" i="3" s="1"/>
  <c r="R86" i="3"/>
  <c r="Q86" i="3"/>
  <c r="P86" i="3"/>
  <c r="O86" i="3"/>
  <c r="S84" i="3"/>
  <c r="T84" i="3" s="1"/>
  <c r="R84" i="3"/>
  <c r="Q84" i="3"/>
  <c r="P84" i="3"/>
  <c r="O84" i="3"/>
  <c r="S73" i="3"/>
  <c r="T73" i="3" s="1"/>
  <c r="R73" i="3"/>
  <c r="Q73" i="3"/>
  <c r="P73" i="3"/>
  <c r="O73" i="3"/>
  <c r="N102" i="3"/>
  <c r="N101" i="3"/>
  <c r="N99" i="3"/>
  <c r="N88" i="3"/>
  <c r="N87" i="3"/>
  <c r="N86" i="3"/>
  <c r="N84" i="3"/>
  <c r="N73" i="3"/>
  <c r="N61" i="3"/>
  <c r="N48" i="3"/>
  <c r="AB42" i="3" l="1"/>
  <c r="T42" i="3"/>
  <c r="AJ20" i="3" l="1"/>
  <c r="AI20" i="3"/>
  <c r="AH20" i="3"/>
  <c r="AG20" i="3"/>
  <c r="AF20" i="3"/>
  <c r="AE20" i="3"/>
  <c r="AD20" i="3"/>
  <c r="AJ19" i="3"/>
  <c r="AI19" i="3"/>
  <c r="AH19" i="3"/>
  <c r="AG19" i="3"/>
  <c r="AF19" i="3"/>
  <c r="AE19" i="3"/>
  <c r="AD19" i="3"/>
  <c r="D58" i="14" l="1"/>
  <c r="D59" i="14"/>
  <c r="D60" i="14"/>
  <c r="BR67" i="15" l="1"/>
  <c r="BQ67" i="15"/>
  <c r="BP67" i="15"/>
  <c r="BO67" i="15"/>
  <c r="BN67" i="15"/>
  <c r="BR66" i="15"/>
  <c r="BQ66" i="15"/>
  <c r="BP66" i="15"/>
  <c r="BO66" i="15"/>
  <c r="BN66" i="15"/>
  <c r="BR65" i="15"/>
  <c r="BQ65" i="15"/>
  <c r="BP65" i="15"/>
  <c r="BO65" i="15"/>
  <c r="BN65" i="15"/>
  <c r="BR64" i="15"/>
  <c r="BQ64" i="15"/>
  <c r="BP64" i="15"/>
  <c r="BO64" i="15"/>
  <c r="BN64" i="15"/>
  <c r="BR63" i="15"/>
  <c r="BQ63" i="15"/>
  <c r="BP63" i="15"/>
  <c r="BO63" i="15"/>
  <c r="BN63" i="15"/>
  <c r="BR62" i="15"/>
  <c r="BQ62" i="15"/>
  <c r="BP62" i="15"/>
  <c r="BO62" i="15"/>
  <c r="BN62" i="15"/>
  <c r="BR61" i="15"/>
  <c r="BQ61" i="15"/>
  <c r="BP61" i="15"/>
  <c r="BO61" i="15"/>
  <c r="BN61" i="15"/>
  <c r="BR60" i="15"/>
  <c r="BQ60" i="15"/>
  <c r="BP60" i="15"/>
  <c r="BO60" i="15"/>
  <c r="BN60" i="15"/>
  <c r="BR59" i="15"/>
  <c r="BQ59" i="15"/>
  <c r="BP59" i="15"/>
  <c r="BO59" i="15"/>
  <c r="BN59" i="15"/>
  <c r="BR58" i="15"/>
  <c r="BQ58" i="15"/>
  <c r="BP58" i="15"/>
  <c r="BO58" i="15"/>
  <c r="BN58" i="15"/>
  <c r="BR57" i="15"/>
  <c r="BQ57" i="15"/>
  <c r="BP57" i="15"/>
  <c r="BO57" i="15"/>
  <c r="BN57" i="15"/>
  <c r="BR56" i="15"/>
  <c r="BQ56" i="15"/>
  <c r="BP56" i="15"/>
  <c r="BO56" i="15"/>
  <c r="BN56" i="15"/>
  <c r="BR55" i="15"/>
  <c r="BQ55" i="15"/>
  <c r="BP55" i="15"/>
  <c r="BO55" i="15"/>
  <c r="BN55" i="15"/>
  <c r="BR54" i="15"/>
  <c r="BQ54" i="15"/>
  <c r="BP54" i="15"/>
  <c r="BO54" i="15"/>
  <c r="BN54" i="15"/>
  <c r="BR53" i="15"/>
  <c r="BQ53" i="15"/>
  <c r="BP53" i="15"/>
  <c r="BO53" i="15"/>
  <c r="BN53" i="15"/>
  <c r="BR52" i="15"/>
  <c r="BQ52" i="15"/>
  <c r="BP52" i="15"/>
  <c r="BO52" i="15"/>
  <c r="BN52" i="15"/>
  <c r="BR51" i="15"/>
  <c r="BQ51" i="15"/>
  <c r="BP51" i="15"/>
  <c r="BO51" i="15"/>
  <c r="BN51" i="15"/>
  <c r="BR50" i="15"/>
  <c r="BQ50" i="15"/>
  <c r="BP50" i="15"/>
  <c r="BO50" i="15"/>
  <c r="BN50" i="15"/>
  <c r="BR49" i="15"/>
  <c r="BQ49" i="15"/>
  <c r="BP49" i="15"/>
  <c r="BO49" i="15"/>
  <c r="BN49" i="15"/>
  <c r="BR48" i="15"/>
  <c r="BQ48" i="15"/>
  <c r="BP48" i="15"/>
  <c r="BO48" i="15"/>
  <c r="BN48" i="15"/>
  <c r="BR47" i="15"/>
  <c r="BQ47" i="15"/>
  <c r="BP47" i="15"/>
  <c r="BO47" i="15"/>
  <c r="BN47" i="15"/>
  <c r="BR46" i="15"/>
  <c r="BQ46" i="15"/>
  <c r="BP46" i="15"/>
  <c r="BO46" i="15"/>
  <c r="BN46" i="15"/>
  <c r="BR45" i="15"/>
  <c r="BQ45" i="15"/>
  <c r="BP45" i="15"/>
  <c r="BO45" i="15"/>
  <c r="BN45" i="15"/>
  <c r="BR44" i="15"/>
  <c r="BQ44" i="15"/>
  <c r="BP44" i="15"/>
  <c r="BO44" i="15"/>
  <c r="BN44" i="15"/>
  <c r="BR43" i="15"/>
  <c r="BQ43" i="15"/>
  <c r="BP43" i="15"/>
  <c r="BO43" i="15"/>
  <c r="BN43" i="15"/>
  <c r="BR42" i="15"/>
  <c r="BQ42" i="15"/>
  <c r="BP42" i="15"/>
  <c r="BO42" i="15"/>
  <c r="BN42" i="15"/>
  <c r="BR41" i="15"/>
  <c r="BQ41" i="15"/>
  <c r="BP41" i="15"/>
  <c r="BO41" i="15"/>
  <c r="BN41" i="15"/>
  <c r="BR40" i="15"/>
  <c r="BQ40" i="15"/>
  <c r="BP40" i="15"/>
  <c r="BO40" i="15"/>
  <c r="BN40" i="15"/>
  <c r="BR39" i="15"/>
  <c r="BQ39" i="15"/>
  <c r="BP39" i="15"/>
  <c r="BO39" i="15"/>
  <c r="BN39" i="15"/>
  <c r="BR38" i="15"/>
  <c r="BQ38" i="15"/>
  <c r="BP38" i="15"/>
  <c r="BO38" i="15"/>
  <c r="BN38" i="15"/>
  <c r="BR37" i="15"/>
  <c r="BQ37" i="15"/>
  <c r="BP37" i="15"/>
  <c r="BO37" i="15"/>
  <c r="BN37" i="15"/>
  <c r="BR36" i="15"/>
  <c r="BQ36" i="15"/>
  <c r="BP36" i="15"/>
  <c r="BO36" i="15"/>
  <c r="BN36" i="15"/>
  <c r="BR35" i="15"/>
  <c r="BQ35" i="15"/>
  <c r="BP35" i="15"/>
  <c r="BO35" i="15"/>
  <c r="BN35" i="15"/>
  <c r="BR34" i="15"/>
  <c r="BQ34" i="15"/>
  <c r="BP34" i="15"/>
  <c r="BO34" i="15"/>
  <c r="BN34" i="15"/>
  <c r="BR33" i="15"/>
  <c r="BQ33" i="15"/>
  <c r="BP33" i="15"/>
  <c r="BO33" i="15"/>
  <c r="BN33" i="15"/>
  <c r="BR32" i="15"/>
  <c r="BQ32" i="15"/>
  <c r="BP32" i="15"/>
  <c r="BO32" i="15"/>
  <c r="BN32" i="15"/>
  <c r="BR31" i="15"/>
  <c r="BQ31" i="15"/>
  <c r="BP31" i="15"/>
  <c r="BO31" i="15"/>
  <c r="BN31" i="15"/>
  <c r="BR30" i="15"/>
  <c r="BQ30" i="15"/>
  <c r="BP30" i="15"/>
  <c r="BO30" i="15"/>
  <c r="BN30" i="15"/>
  <c r="BR29" i="15"/>
  <c r="BQ29" i="15"/>
  <c r="BP29" i="15"/>
  <c r="BO29" i="15"/>
  <c r="BN29" i="15"/>
  <c r="BR28" i="15"/>
  <c r="BQ28" i="15"/>
  <c r="BP28" i="15"/>
  <c r="BO28" i="15"/>
  <c r="BN28" i="15"/>
  <c r="BR27" i="15"/>
  <c r="BQ27" i="15"/>
  <c r="BP27" i="15"/>
  <c r="BO27" i="15"/>
  <c r="BN27" i="15"/>
  <c r="BR26" i="15"/>
  <c r="BQ26" i="15"/>
  <c r="BP26" i="15"/>
  <c r="BO26" i="15"/>
  <c r="BN26" i="15"/>
  <c r="BR25" i="15"/>
  <c r="BQ25" i="15"/>
  <c r="BP25" i="15"/>
  <c r="BO25" i="15"/>
  <c r="BN25" i="15"/>
  <c r="BR24" i="15"/>
  <c r="BQ24" i="15"/>
  <c r="BP24" i="15"/>
  <c r="BO24" i="15"/>
  <c r="BN24" i="15"/>
  <c r="BR23" i="15"/>
  <c r="BQ23" i="15"/>
  <c r="BP23" i="15"/>
  <c r="BO23" i="15"/>
  <c r="BN23" i="15"/>
  <c r="BR22" i="15"/>
  <c r="BQ22" i="15"/>
  <c r="BP22" i="15"/>
  <c r="BO22" i="15"/>
  <c r="BN22" i="15"/>
  <c r="BR21" i="15"/>
  <c r="BQ21" i="15"/>
  <c r="BP21" i="15"/>
  <c r="BO21" i="15"/>
  <c r="BN21" i="15"/>
  <c r="BR20" i="15"/>
  <c r="BQ20" i="15"/>
  <c r="BP20" i="15"/>
  <c r="BO20" i="15"/>
  <c r="BN20" i="15"/>
  <c r="BR19" i="15"/>
  <c r="BQ19" i="15"/>
  <c r="BP19" i="15"/>
  <c r="BO19" i="15"/>
  <c r="BN19" i="15"/>
  <c r="BR18" i="15"/>
  <c r="BQ18" i="15"/>
  <c r="BP18" i="15"/>
  <c r="BO18" i="15"/>
  <c r="BN18" i="15"/>
  <c r="BR17" i="15"/>
  <c r="BQ17" i="15"/>
  <c r="BP17" i="15"/>
  <c r="BO17" i="15"/>
  <c r="BN17" i="15"/>
  <c r="BR16" i="15"/>
  <c r="BQ16" i="15"/>
  <c r="BP16" i="15"/>
  <c r="BO16" i="15"/>
  <c r="BN16" i="15"/>
  <c r="BR15" i="15"/>
  <c r="BQ15" i="15"/>
  <c r="BP15" i="15"/>
  <c r="BO15" i="15"/>
  <c r="BN15" i="15"/>
  <c r="BR14" i="15"/>
  <c r="BQ14" i="15"/>
  <c r="BP14" i="15"/>
  <c r="BO14" i="15"/>
  <c r="BN14" i="15"/>
  <c r="BR13" i="15"/>
  <c r="BQ13" i="15"/>
  <c r="BP13" i="15"/>
  <c r="BO13" i="15"/>
  <c r="BN13" i="15"/>
  <c r="BR12" i="15"/>
  <c r="BQ12" i="15"/>
  <c r="BP12" i="15"/>
  <c r="BO12" i="15"/>
  <c r="BN12" i="15"/>
  <c r="BR11" i="15"/>
  <c r="BQ11" i="15"/>
  <c r="BP11" i="15"/>
  <c r="BO11" i="15"/>
  <c r="BN11" i="15"/>
  <c r="BR10" i="15"/>
  <c r="BQ10" i="15"/>
  <c r="BP10" i="15"/>
  <c r="BO10" i="15"/>
  <c r="BN10" i="15"/>
  <c r="BR9" i="15"/>
  <c r="BQ9" i="15"/>
  <c r="BP9" i="15"/>
  <c r="BO9" i="15"/>
  <c r="BN9" i="15"/>
  <c r="BR8" i="15"/>
  <c r="BQ8" i="15"/>
  <c r="BP8" i="15"/>
  <c r="BO8" i="15"/>
  <c r="BN8" i="15"/>
  <c r="A18" i="27"/>
  <c r="B12" i="2"/>
  <c r="E5" i="27"/>
  <c r="E5" i="25"/>
  <c r="D7" i="20"/>
  <c r="D7" i="19"/>
  <c r="D7" i="17"/>
  <c r="D7" i="16"/>
  <c r="D7" i="21"/>
  <c r="E5" i="23"/>
  <c r="E5" i="30"/>
  <c r="E5" i="28"/>
  <c r="E5" i="24"/>
  <c r="J6" i="7"/>
  <c r="I6" i="7"/>
  <c r="H6" i="7"/>
  <c r="G6" i="7"/>
  <c r="F6" i="7"/>
  <c r="J29" i="7"/>
  <c r="I29" i="7"/>
  <c r="H29" i="7"/>
  <c r="G29" i="7"/>
  <c r="F29" i="7"/>
  <c r="D6" i="7"/>
  <c r="I12" i="1"/>
  <c r="AO53" i="2" l="1"/>
  <c r="AN52" i="2"/>
  <c r="AM51" i="2"/>
  <c r="AL50" i="2"/>
  <c r="AK49" i="2"/>
  <c r="AJ48" i="2"/>
  <c r="T48" i="2"/>
  <c r="U49" i="2"/>
  <c r="V50" i="2"/>
  <c r="W51" i="2"/>
  <c r="X52" i="2"/>
  <c r="Y53" i="2"/>
  <c r="U9" i="4"/>
  <c r="U10" i="4"/>
  <c r="U11" i="4"/>
  <c r="U12" i="4"/>
  <c r="U13" i="4"/>
  <c r="U14" i="4"/>
  <c r="U15" i="4"/>
  <c r="U16" i="4"/>
  <c r="U17" i="4"/>
  <c r="U18" i="4"/>
  <c r="U76" i="4" l="1"/>
  <c r="R79" i="4"/>
  <c r="R78" i="4"/>
  <c r="R77" i="4"/>
  <c r="R76" i="4"/>
  <c r="I16" i="1" l="1"/>
  <c r="I40" i="14" l="1"/>
  <c r="H40" i="14"/>
  <c r="R40" i="14" s="1"/>
  <c r="G40" i="14"/>
  <c r="Q40" i="14" s="1"/>
  <c r="F40" i="14"/>
  <c r="P40" i="14" s="1"/>
  <c r="E40" i="14"/>
  <c r="I39" i="14"/>
  <c r="S39" i="14" s="1"/>
  <c r="H39" i="14"/>
  <c r="R39" i="14" s="1"/>
  <c r="G39" i="14"/>
  <c r="Q39" i="14" s="1"/>
  <c r="F39" i="14"/>
  <c r="E39" i="14"/>
  <c r="O39" i="14" s="1"/>
  <c r="I38" i="14"/>
  <c r="H38" i="14"/>
  <c r="R38" i="14" s="1"/>
  <c r="G38" i="14"/>
  <c r="F38" i="14"/>
  <c r="P38" i="14" s="1"/>
  <c r="E38" i="14"/>
  <c r="I37" i="14"/>
  <c r="S37" i="14" s="1"/>
  <c r="H37" i="14"/>
  <c r="G37" i="14"/>
  <c r="Q37" i="14" s="1"/>
  <c r="F37" i="14"/>
  <c r="E37" i="14"/>
  <c r="O37" i="14" s="1"/>
  <c r="I36" i="14"/>
  <c r="S36" i="14" s="1"/>
  <c r="H36" i="14"/>
  <c r="G36" i="14"/>
  <c r="L36" i="14" s="1"/>
  <c r="F36" i="14"/>
  <c r="K36" i="14" s="1"/>
  <c r="E36" i="14"/>
  <c r="O36" i="14" s="1"/>
  <c r="I35" i="14"/>
  <c r="H35" i="14"/>
  <c r="G35" i="14"/>
  <c r="F35" i="14"/>
  <c r="P35" i="14" s="1"/>
  <c r="E35" i="14"/>
  <c r="I34" i="14"/>
  <c r="S34" i="14" s="1"/>
  <c r="H34" i="14"/>
  <c r="G34" i="14"/>
  <c r="Q34" i="14" s="1"/>
  <c r="F34" i="14"/>
  <c r="E34" i="14"/>
  <c r="O34" i="14" s="1"/>
  <c r="I33" i="14"/>
  <c r="H33" i="14"/>
  <c r="R33" i="14" s="1"/>
  <c r="G33" i="14"/>
  <c r="F33" i="14"/>
  <c r="P33" i="14" s="1"/>
  <c r="E33" i="14"/>
  <c r="O33" i="14" s="1"/>
  <c r="I32" i="14"/>
  <c r="S32" i="14" s="1"/>
  <c r="H32" i="14"/>
  <c r="G32" i="14"/>
  <c r="Q32" i="14" s="1"/>
  <c r="F32" i="14"/>
  <c r="E32" i="14"/>
  <c r="O32" i="14" s="1"/>
  <c r="I31" i="14"/>
  <c r="H31" i="14"/>
  <c r="R31" i="14" s="1"/>
  <c r="G31" i="14"/>
  <c r="F31" i="14"/>
  <c r="P31" i="14" s="1"/>
  <c r="E31" i="14"/>
  <c r="I30" i="14"/>
  <c r="H30" i="14"/>
  <c r="G30" i="14"/>
  <c r="Q30" i="14" s="1"/>
  <c r="F30" i="14"/>
  <c r="E30" i="14"/>
  <c r="I29" i="14"/>
  <c r="H29" i="14"/>
  <c r="R29" i="14" s="1"/>
  <c r="G29" i="14"/>
  <c r="F29" i="14"/>
  <c r="P29" i="14" s="1"/>
  <c r="E29" i="14"/>
  <c r="O29" i="14" s="1"/>
  <c r="I28" i="14"/>
  <c r="S28" i="14" s="1"/>
  <c r="H28" i="14"/>
  <c r="G28" i="14"/>
  <c r="Q28" i="14" s="1"/>
  <c r="F28" i="14"/>
  <c r="E28" i="14"/>
  <c r="O28" i="14" s="1"/>
  <c r="I27" i="14"/>
  <c r="S27" i="14" s="1"/>
  <c r="H27" i="14"/>
  <c r="G27" i="14"/>
  <c r="Q27" i="14" s="1"/>
  <c r="F27" i="14"/>
  <c r="K27" i="14" s="1"/>
  <c r="E27" i="14"/>
  <c r="I26" i="14"/>
  <c r="H26" i="14"/>
  <c r="R26" i="14" s="1"/>
  <c r="G26" i="14"/>
  <c r="Q26" i="14" s="1"/>
  <c r="F26" i="14"/>
  <c r="E26" i="14"/>
  <c r="O26" i="14" s="1"/>
  <c r="I25" i="14"/>
  <c r="S25" i="14" s="1"/>
  <c r="H25" i="14"/>
  <c r="G25" i="14"/>
  <c r="F25" i="14"/>
  <c r="P25" i="14" s="1"/>
  <c r="E25" i="14"/>
  <c r="I24" i="14"/>
  <c r="H24" i="14"/>
  <c r="G24" i="14"/>
  <c r="Q24" i="14" s="1"/>
  <c r="F24" i="14"/>
  <c r="P24" i="14" s="1"/>
  <c r="E24" i="14"/>
  <c r="O24" i="14" s="1"/>
  <c r="I23" i="14"/>
  <c r="H23" i="14"/>
  <c r="R23" i="14" s="1"/>
  <c r="G23" i="14"/>
  <c r="Q23" i="14" s="1"/>
  <c r="F23" i="14"/>
  <c r="E23" i="14"/>
  <c r="I22" i="14"/>
  <c r="S22" i="14" s="1"/>
  <c r="H22" i="14"/>
  <c r="R22" i="14" s="1"/>
  <c r="G22" i="14"/>
  <c r="F22" i="14"/>
  <c r="E22" i="14"/>
  <c r="O22" i="14" s="1"/>
  <c r="I21" i="14"/>
  <c r="S21" i="14" s="1"/>
  <c r="H21" i="14"/>
  <c r="G21" i="14"/>
  <c r="F21" i="14"/>
  <c r="P21" i="14" s="1"/>
  <c r="E21" i="14"/>
  <c r="O21" i="14" s="1"/>
  <c r="I20" i="14"/>
  <c r="S20" i="14" s="1"/>
  <c r="H20" i="14"/>
  <c r="G20" i="14"/>
  <c r="Q20" i="14" s="1"/>
  <c r="F20" i="14"/>
  <c r="P20" i="14" s="1"/>
  <c r="E20" i="14"/>
  <c r="I19" i="14"/>
  <c r="H19" i="14"/>
  <c r="R19" i="14" s="1"/>
  <c r="G19" i="14"/>
  <c r="F19" i="14"/>
  <c r="P19" i="14" s="1"/>
  <c r="E19" i="14"/>
  <c r="I18" i="14"/>
  <c r="H18" i="14"/>
  <c r="R18" i="14" s="1"/>
  <c r="G18" i="14"/>
  <c r="Q18" i="14" s="1"/>
  <c r="F18" i="14"/>
  <c r="E18" i="14"/>
  <c r="I17" i="14"/>
  <c r="S17" i="14" s="1"/>
  <c r="H17" i="14"/>
  <c r="G17" i="14"/>
  <c r="Q17" i="14" s="1"/>
  <c r="F17" i="14"/>
  <c r="E17" i="14"/>
  <c r="O17" i="14" s="1"/>
  <c r="I16" i="14"/>
  <c r="S16" i="14" s="1"/>
  <c r="H16" i="14"/>
  <c r="R16" i="14" s="1"/>
  <c r="G16" i="14"/>
  <c r="F16" i="14"/>
  <c r="P16" i="14" s="1"/>
  <c r="E16" i="14"/>
  <c r="O16" i="14" s="1"/>
  <c r="I15" i="14"/>
  <c r="H15" i="14"/>
  <c r="G15" i="14"/>
  <c r="Q15" i="14" s="1"/>
  <c r="F15" i="14"/>
  <c r="P15" i="14" s="1"/>
  <c r="E15" i="14"/>
  <c r="O15" i="14" s="1"/>
  <c r="I14" i="14"/>
  <c r="H14" i="14"/>
  <c r="R14" i="14" s="1"/>
  <c r="G14" i="14"/>
  <c r="Q14" i="14" s="1"/>
  <c r="F14" i="14"/>
  <c r="P14" i="14" s="1"/>
  <c r="E14" i="14"/>
  <c r="F69" i="14"/>
  <c r="X21" i="14" s="1"/>
  <c r="E69" i="14"/>
  <c r="X33" i="14" s="1"/>
  <c r="F68" i="14"/>
  <c r="W35" i="14" s="1"/>
  <c r="E68" i="14"/>
  <c r="W38" i="14" s="1"/>
  <c r="F67" i="14"/>
  <c r="V30" i="14" s="1"/>
  <c r="E67" i="14"/>
  <c r="V24" i="14" s="1"/>
  <c r="F66" i="14"/>
  <c r="U17" i="14" s="1"/>
  <c r="E66" i="14"/>
  <c r="U24" i="14" s="1"/>
  <c r="F65" i="14"/>
  <c r="T21" i="14" s="1"/>
  <c r="E65" i="14"/>
  <c r="T20" i="14" s="1"/>
  <c r="J21" i="14" l="1"/>
  <c r="V17" i="14"/>
  <c r="U33" i="14"/>
  <c r="X20" i="14"/>
  <c r="U25" i="14"/>
  <c r="U31" i="14"/>
  <c r="K31" i="14" s="1"/>
  <c r="X15" i="14"/>
  <c r="N15" i="14" s="1"/>
  <c r="T22" i="14"/>
  <c r="J22" i="14" s="1"/>
  <c r="T33" i="14"/>
  <c r="J33" i="14" s="1"/>
  <c r="T14" i="14"/>
  <c r="J14" i="14" s="1"/>
  <c r="L18" i="14"/>
  <c r="U22" i="14"/>
  <c r="T24" i="14"/>
  <c r="J24" i="14" s="1"/>
  <c r="P36" i="14"/>
  <c r="X14" i="14"/>
  <c r="N14" i="14" s="1"/>
  <c r="U19" i="14"/>
  <c r="K19" i="14" s="1"/>
  <c r="N21" i="14"/>
  <c r="X24" i="14"/>
  <c r="N24" i="14" s="1"/>
  <c r="T16" i="14"/>
  <c r="J16" i="14" s="1"/>
  <c r="V19" i="14"/>
  <c r="L19" i="14" s="1"/>
  <c r="W26" i="14"/>
  <c r="V29" i="14"/>
  <c r="L29" i="14" s="1"/>
  <c r="T32" i="14"/>
  <c r="J32" i="14" s="1"/>
  <c r="U16" i="14"/>
  <c r="K16" i="14" s="1"/>
  <c r="W21" i="14"/>
  <c r="M21" i="14" s="1"/>
  <c r="T23" i="14"/>
  <c r="J23" i="14" s="1"/>
  <c r="O25" i="14"/>
  <c r="U34" i="14"/>
  <c r="X23" i="14"/>
  <c r="N23" i="14" s="1"/>
  <c r="L27" i="14"/>
  <c r="T28" i="14"/>
  <c r="J28" i="14" s="1"/>
  <c r="U30" i="14"/>
  <c r="K30" i="14" s="1"/>
  <c r="T15" i="14"/>
  <c r="J15" i="14" s="1"/>
  <c r="T25" i="14"/>
  <c r="J25" i="14" s="1"/>
  <c r="U28" i="14"/>
  <c r="K28" i="14" s="1"/>
  <c r="T35" i="14"/>
  <c r="R17" i="14"/>
  <c r="Q22" i="14"/>
  <c r="O38" i="14"/>
  <c r="V35" i="14"/>
  <c r="L35" i="14" s="1"/>
  <c r="V34" i="14"/>
  <c r="L34" i="14" s="1"/>
  <c r="V31" i="14"/>
  <c r="L31" i="14" s="1"/>
  <c r="V40" i="14"/>
  <c r="L40" i="14" s="1"/>
  <c r="V26" i="14"/>
  <c r="V21" i="14"/>
  <c r="L21" i="14" s="1"/>
  <c r="V25" i="14"/>
  <c r="L25" i="14" s="1"/>
  <c r="V22" i="14"/>
  <c r="L22" i="14" s="1"/>
  <c r="V16" i="14"/>
  <c r="L16" i="14" s="1"/>
  <c r="V39" i="14"/>
  <c r="L39" i="14" s="1"/>
  <c r="X40" i="14"/>
  <c r="N40" i="14" s="1"/>
  <c r="X30" i="14"/>
  <c r="N30" i="14" s="1"/>
  <c r="X25" i="14"/>
  <c r="N25" i="14" s="1"/>
  <c r="X39" i="14"/>
  <c r="N39" i="14" s="1"/>
  <c r="X26" i="14"/>
  <c r="N26" i="14" s="1"/>
  <c r="X17" i="14"/>
  <c r="N17" i="14" s="1"/>
  <c r="X35" i="14"/>
  <c r="N35" i="14" s="1"/>
  <c r="X31" i="14"/>
  <c r="N31" i="14" s="1"/>
  <c r="U15" i="14"/>
  <c r="K15" i="14" s="1"/>
  <c r="R30" i="14"/>
  <c r="X34" i="14"/>
  <c r="N34" i="14" s="1"/>
  <c r="M35" i="14"/>
  <c r="R35" i="14"/>
  <c r="Q19" i="14"/>
  <c r="R25" i="14"/>
  <c r="Q36" i="14"/>
  <c r="S38" i="14"/>
  <c r="T40" i="14"/>
  <c r="J40" i="14" s="1"/>
  <c r="T30" i="14"/>
  <c r="J30" i="14" s="1"/>
  <c r="T39" i="14"/>
  <c r="J39" i="14" s="1"/>
  <c r="T26" i="14"/>
  <c r="J26" i="14" s="1"/>
  <c r="T34" i="14"/>
  <c r="J34" i="14" s="1"/>
  <c r="T17" i="14"/>
  <c r="J17" i="14" s="1"/>
  <c r="U38" i="14"/>
  <c r="K38" i="14" s="1"/>
  <c r="U32" i="14"/>
  <c r="K32" i="14" s="1"/>
  <c r="U29" i="14"/>
  <c r="K29" i="14" s="1"/>
  <c r="U37" i="14"/>
  <c r="K37" i="14" s="1"/>
  <c r="U23" i="14"/>
  <c r="K23" i="14" s="1"/>
  <c r="U20" i="14"/>
  <c r="K20" i="14" s="1"/>
  <c r="U14" i="14"/>
  <c r="K14" i="14" s="1"/>
  <c r="W33" i="14"/>
  <c r="M33" i="14" s="1"/>
  <c r="W28" i="14"/>
  <c r="M28" i="14" s="1"/>
  <c r="W37" i="14"/>
  <c r="M37" i="14" s="1"/>
  <c r="W29" i="14"/>
  <c r="M29" i="14" s="1"/>
  <c r="W24" i="14"/>
  <c r="M24" i="14" s="1"/>
  <c r="W15" i="14"/>
  <c r="M15" i="14" s="1"/>
  <c r="W32" i="14"/>
  <c r="M32" i="14" s="1"/>
  <c r="W19" i="14"/>
  <c r="M19" i="14" s="1"/>
  <c r="W14" i="14"/>
  <c r="M14" i="14" s="1"/>
  <c r="X16" i="14"/>
  <c r="N16" i="14" s="1"/>
  <c r="K18" i="14"/>
  <c r="P18" i="14"/>
  <c r="J20" i="14"/>
  <c r="O20" i="14"/>
  <c r="N20" i="14"/>
  <c r="W20" i="14"/>
  <c r="M20" i="14" s="1"/>
  <c r="X22" i="14"/>
  <c r="N22" i="14" s="1"/>
  <c r="W23" i="14"/>
  <c r="M23" i="14" s="1"/>
  <c r="K24" i="14"/>
  <c r="S26" i="14"/>
  <c r="O30" i="14"/>
  <c r="S30" i="14"/>
  <c r="T31" i="14"/>
  <c r="J31" i="14" s="1"/>
  <c r="P37" i="14"/>
  <c r="U39" i="14"/>
  <c r="K39" i="14" s="1"/>
  <c r="U26" i="14"/>
  <c r="K26" i="14" s="1"/>
  <c r="U35" i="14"/>
  <c r="K35" i="14" s="1"/>
  <c r="W34" i="14"/>
  <c r="M34" i="14" s="1"/>
  <c r="W31" i="14"/>
  <c r="M31" i="14" s="1"/>
  <c r="W40" i="14"/>
  <c r="M40" i="14" s="1"/>
  <c r="W30" i="14"/>
  <c r="M30" i="14" s="1"/>
  <c r="V15" i="14"/>
  <c r="L15" i="14" s="1"/>
  <c r="W17" i="14"/>
  <c r="M17" i="14" s="1"/>
  <c r="M18" i="14"/>
  <c r="U21" i="14"/>
  <c r="K21" i="14" s="1"/>
  <c r="P28" i="14"/>
  <c r="X28" i="14"/>
  <c r="N28" i="14" s="1"/>
  <c r="K33" i="14"/>
  <c r="W39" i="14"/>
  <c r="M39" i="14" s="1"/>
  <c r="U40" i="14"/>
  <c r="K40" i="14" s="1"/>
  <c r="T37" i="14"/>
  <c r="J37" i="14" s="1"/>
  <c r="T29" i="14"/>
  <c r="J29" i="14" s="1"/>
  <c r="T38" i="14"/>
  <c r="J38" i="14" s="1"/>
  <c r="V32" i="14"/>
  <c r="L32" i="14" s="1"/>
  <c r="V33" i="14"/>
  <c r="L33" i="14" s="1"/>
  <c r="V28" i="14"/>
  <c r="L28" i="14" s="1"/>
  <c r="X37" i="14"/>
  <c r="N37" i="14" s="1"/>
  <c r="X29" i="14"/>
  <c r="N29" i="14" s="1"/>
  <c r="X38" i="14"/>
  <c r="N38" i="14" s="1"/>
  <c r="V14" i="14"/>
  <c r="L14" i="14" s="1"/>
  <c r="S15" i="14"/>
  <c r="W16" i="14"/>
  <c r="M16" i="14" s="1"/>
  <c r="T19" i="14"/>
  <c r="J19" i="14" s="1"/>
  <c r="X19" i="14"/>
  <c r="N19" i="14" s="1"/>
  <c r="V20" i="14"/>
  <c r="L20" i="14" s="1"/>
  <c r="R21" i="14"/>
  <c r="W22" i="14"/>
  <c r="M22" i="14" s="1"/>
  <c r="P23" i="14"/>
  <c r="V23" i="14"/>
  <c r="L23" i="14" s="1"/>
  <c r="S24" i="14"/>
  <c r="W25" i="14"/>
  <c r="M25" i="14" s="1"/>
  <c r="M26" i="14"/>
  <c r="P27" i="14"/>
  <c r="X32" i="14"/>
  <c r="N32" i="14" s="1"/>
  <c r="R34" i="14"/>
  <c r="V37" i="14"/>
  <c r="L37" i="14" s="1"/>
  <c r="V38" i="14"/>
  <c r="L38" i="14" s="1"/>
  <c r="S29" i="14"/>
  <c r="Q31" i="14"/>
  <c r="P32" i="14"/>
  <c r="N33" i="14"/>
  <c r="S33" i="14"/>
  <c r="Q35" i="14"/>
  <c r="S18" i="14"/>
  <c r="N18" i="14"/>
  <c r="R28" i="14"/>
  <c r="S14" i="14"/>
  <c r="O23" i="14"/>
  <c r="Q16" i="14"/>
  <c r="P17" i="14"/>
  <c r="K17" i="14"/>
  <c r="O19" i="14"/>
  <c r="S19" i="14"/>
  <c r="L24" i="14"/>
  <c r="Q25" i="14"/>
  <c r="K25" i="14"/>
  <c r="P26" i="14"/>
  <c r="Q33" i="14"/>
  <c r="J35" i="14"/>
  <c r="O35" i="14"/>
  <c r="S35" i="14"/>
  <c r="R36" i="14"/>
  <c r="M36" i="14"/>
  <c r="P39" i="14"/>
  <c r="O18" i="14"/>
  <c r="J18" i="14"/>
  <c r="R20" i="14"/>
  <c r="O27" i="14"/>
  <c r="J27" i="14"/>
  <c r="K34" i="14"/>
  <c r="P34" i="14"/>
  <c r="Q38" i="14"/>
  <c r="O40" i="14"/>
  <c r="S40" i="14"/>
  <c r="O14" i="14"/>
  <c r="S23" i="14"/>
  <c r="Q29" i="14"/>
  <c r="O31" i="14"/>
  <c r="S31" i="14"/>
  <c r="R32" i="14"/>
  <c r="R15" i="14"/>
  <c r="L17" i="14"/>
  <c r="Q21" i="14"/>
  <c r="P22" i="14"/>
  <c r="K22" i="14"/>
  <c r="R24" i="14"/>
  <c r="L26" i="14"/>
  <c r="M27" i="14"/>
  <c r="R27" i="14"/>
  <c r="P30" i="14"/>
  <c r="R37" i="14"/>
  <c r="N27" i="14"/>
  <c r="L30" i="14"/>
  <c r="J36" i="14"/>
  <c r="N36" i="14"/>
  <c r="M38" i="14"/>
  <c r="B3" i="25" l="1"/>
  <c r="A87" i="2" l="1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G72" i="15"/>
  <c r="G71" i="15"/>
  <c r="G70" i="15"/>
  <c r="F72" i="15"/>
  <c r="F71" i="15"/>
  <c r="F70" i="15"/>
  <c r="A67" i="15" l="1"/>
  <c r="A66" i="15"/>
  <c r="A65" i="15"/>
  <c r="A64" i="15"/>
  <c r="A63" i="15"/>
  <c r="A62" i="15"/>
  <c r="A61" i="15"/>
  <c r="A60" i="15"/>
  <c r="A59" i="15"/>
  <c r="A58" i="15"/>
  <c r="A57" i="15"/>
  <c r="A56" i="15"/>
  <c r="A55" i="15"/>
  <c r="A54" i="15"/>
  <c r="A53" i="15"/>
  <c r="A52" i="15"/>
  <c r="A51" i="15"/>
  <c r="A50" i="15"/>
  <c r="A49" i="15"/>
  <c r="A48" i="15"/>
  <c r="A47" i="15"/>
  <c r="A46" i="15"/>
  <c r="A45" i="15"/>
  <c r="A44" i="15"/>
  <c r="A43" i="15"/>
  <c r="A42" i="15"/>
  <c r="A41" i="15"/>
  <c r="A40" i="15"/>
  <c r="A39" i="15"/>
  <c r="A38" i="15"/>
  <c r="A37" i="15"/>
  <c r="A36" i="15"/>
  <c r="A35" i="15"/>
  <c r="A34" i="15"/>
  <c r="A33" i="15"/>
  <c r="A32" i="15"/>
  <c r="A31" i="15"/>
  <c r="A30" i="15"/>
  <c r="A29" i="15"/>
  <c r="A28" i="15"/>
  <c r="A27" i="15"/>
  <c r="A26" i="15"/>
  <c r="A25" i="15"/>
  <c r="A24" i="15"/>
  <c r="A23" i="15"/>
  <c r="A22" i="15"/>
  <c r="A21" i="15"/>
  <c r="A20" i="15"/>
  <c r="A19" i="15"/>
  <c r="A18" i="15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AI47" i="2" l="1"/>
  <c r="S47" i="2"/>
  <c r="AH46" i="2"/>
  <c r="R46" i="2"/>
  <c r="AG45" i="2"/>
  <c r="Q45" i="2"/>
  <c r="AF44" i="2"/>
  <c r="P44" i="2"/>
  <c r="AE43" i="2"/>
  <c r="O43" i="2"/>
  <c r="AD42" i="2"/>
  <c r="N42" i="2"/>
  <c r="AC41" i="2"/>
  <c r="M41" i="2"/>
  <c r="G40" i="2"/>
  <c r="D45" i="2" s="1"/>
  <c r="C40" i="2"/>
  <c r="G39" i="2"/>
  <c r="D44" i="2" s="1"/>
  <c r="C39" i="2"/>
  <c r="B42" i="2" s="1"/>
  <c r="Q36" i="2"/>
  <c r="O36" i="2"/>
  <c r="N36" i="2"/>
  <c r="Q35" i="2"/>
  <c r="O35" i="2"/>
  <c r="N35" i="2"/>
  <c r="Q34" i="2"/>
  <c r="O34" i="2"/>
  <c r="N34" i="2"/>
  <c r="Q33" i="2"/>
  <c r="O33" i="2"/>
  <c r="N33" i="2"/>
  <c r="Q32" i="2"/>
  <c r="O32" i="2"/>
  <c r="N32" i="2"/>
  <c r="Q31" i="2"/>
  <c r="O31" i="2"/>
  <c r="N31" i="2"/>
  <c r="Q30" i="2"/>
  <c r="O30" i="2"/>
  <c r="N30" i="2"/>
  <c r="Q29" i="2"/>
  <c r="O29" i="2"/>
  <c r="N29" i="2"/>
  <c r="Q28" i="2"/>
  <c r="O28" i="2"/>
  <c r="N28" i="2"/>
  <c r="Q27" i="2"/>
  <c r="O27" i="2"/>
  <c r="N27" i="2"/>
  <c r="Q26" i="2"/>
  <c r="O26" i="2"/>
  <c r="N26" i="2"/>
  <c r="Q25" i="2"/>
  <c r="O25" i="2"/>
  <c r="N25" i="2"/>
  <c r="Q24" i="2"/>
  <c r="O24" i="2"/>
  <c r="P24" i="2" s="1"/>
  <c r="N24" i="2"/>
  <c r="E14" i="2"/>
  <c r="F14" i="2" s="1"/>
  <c r="E13" i="2"/>
  <c r="F13" i="2" s="1"/>
  <c r="E12" i="2"/>
  <c r="F12" i="2" s="1"/>
  <c r="E11" i="2"/>
  <c r="E10" i="2"/>
  <c r="F10" i="2" s="1"/>
  <c r="A7" i="2"/>
  <c r="B77" i="27"/>
  <c r="B76" i="27"/>
  <c r="B75" i="27"/>
  <c r="B74" i="27"/>
  <c r="B73" i="27"/>
  <c r="B71" i="27"/>
  <c r="B70" i="27"/>
  <c r="B69" i="27"/>
  <c r="B68" i="27"/>
  <c r="B67" i="27"/>
  <c r="K61" i="27"/>
  <c r="J61" i="27"/>
  <c r="I61" i="27"/>
  <c r="H61" i="27"/>
  <c r="G61" i="27"/>
  <c r="F61" i="27"/>
  <c r="K60" i="27"/>
  <c r="J60" i="27"/>
  <c r="I60" i="27"/>
  <c r="H60" i="27"/>
  <c r="G60" i="27"/>
  <c r="F60" i="27"/>
  <c r="K59" i="27"/>
  <c r="J59" i="27"/>
  <c r="S73" i="27" s="1"/>
  <c r="I59" i="27"/>
  <c r="S76" i="27" s="1"/>
  <c r="H59" i="27"/>
  <c r="R76" i="27" s="1"/>
  <c r="G59" i="27"/>
  <c r="F59" i="27"/>
  <c r="K58" i="27"/>
  <c r="J58" i="27"/>
  <c r="S67" i="27" s="1"/>
  <c r="I58" i="27"/>
  <c r="H58" i="27"/>
  <c r="Q67" i="27" s="1"/>
  <c r="G58" i="27"/>
  <c r="Q68" i="27" s="1"/>
  <c r="F58" i="27"/>
  <c r="B54" i="27"/>
  <c r="E54" i="27" s="1"/>
  <c r="B53" i="27"/>
  <c r="E53" i="27" s="1"/>
  <c r="B52" i="27"/>
  <c r="E52" i="27" s="1"/>
  <c r="B51" i="27"/>
  <c r="E51" i="27" s="1"/>
  <c r="B50" i="27"/>
  <c r="E50" i="27" s="1"/>
  <c r="B49" i="27"/>
  <c r="E49" i="27" s="1"/>
  <c r="B47" i="27"/>
  <c r="E47" i="27" s="1"/>
  <c r="B46" i="27"/>
  <c r="E46" i="27" s="1"/>
  <c r="B45" i="27"/>
  <c r="E45" i="27" s="1"/>
  <c r="B44" i="27"/>
  <c r="E44" i="27" s="1"/>
  <c r="B43" i="27"/>
  <c r="E43" i="27" s="1"/>
  <c r="B42" i="27"/>
  <c r="E42" i="27" s="1"/>
  <c r="B40" i="27"/>
  <c r="E40" i="27" s="1"/>
  <c r="B39" i="27"/>
  <c r="E39" i="27" s="1"/>
  <c r="B38" i="27"/>
  <c r="E38" i="27" s="1"/>
  <c r="B37" i="27"/>
  <c r="E37" i="27" s="1"/>
  <c r="B36" i="27"/>
  <c r="E36" i="27" s="1"/>
  <c r="B35" i="27"/>
  <c r="E35" i="27" s="1"/>
  <c r="B33" i="27"/>
  <c r="E33" i="27" s="1"/>
  <c r="B32" i="27"/>
  <c r="E32" i="27" s="1"/>
  <c r="B31" i="27"/>
  <c r="E31" i="27" s="1"/>
  <c r="B30" i="27"/>
  <c r="E30" i="27" s="1"/>
  <c r="B29" i="27"/>
  <c r="E29" i="27" s="1"/>
  <c r="B28" i="27"/>
  <c r="E28" i="27" s="1"/>
  <c r="AK27" i="27"/>
  <c r="AI27" i="27"/>
  <c r="D22" i="27"/>
  <c r="D21" i="27"/>
  <c r="K19" i="27"/>
  <c r="J19" i="27"/>
  <c r="K28" i="27" s="1"/>
  <c r="I19" i="27"/>
  <c r="K29" i="27" s="1"/>
  <c r="H19" i="27"/>
  <c r="G19" i="27"/>
  <c r="I29" i="27" s="1"/>
  <c r="F19" i="27"/>
  <c r="BG12" i="27"/>
  <c r="BF12" i="27"/>
  <c r="BE12" i="27"/>
  <c r="BD12" i="27"/>
  <c r="BC12" i="27"/>
  <c r="BB12" i="27"/>
  <c r="BA12" i="27"/>
  <c r="AY12" i="27"/>
  <c r="AX12" i="27"/>
  <c r="AW12" i="27"/>
  <c r="AV12" i="27"/>
  <c r="AU12" i="27"/>
  <c r="AT12" i="27"/>
  <c r="AS12" i="27"/>
  <c r="AQ12" i="27"/>
  <c r="AP12" i="27"/>
  <c r="AO12" i="27"/>
  <c r="AN12" i="27"/>
  <c r="AM12" i="27"/>
  <c r="AL12" i="27"/>
  <c r="AK12" i="27"/>
  <c r="AI12" i="27"/>
  <c r="AH12" i="27"/>
  <c r="AG12" i="27"/>
  <c r="AF12" i="27"/>
  <c r="AE12" i="27"/>
  <c r="AD12" i="27"/>
  <c r="AC12" i="27"/>
  <c r="AA12" i="27"/>
  <c r="Z12" i="27"/>
  <c r="Y12" i="27"/>
  <c r="X12" i="27"/>
  <c r="W12" i="27"/>
  <c r="V12" i="27"/>
  <c r="U12" i="27"/>
  <c r="S12" i="27"/>
  <c r="R12" i="27"/>
  <c r="Q12" i="27"/>
  <c r="P12" i="27"/>
  <c r="O12" i="27"/>
  <c r="N12" i="27"/>
  <c r="M12" i="27"/>
  <c r="AA4" i="27"/>
  <c r="AI4" i="27" s="1"/>
  <c r="AQ4" i="27" s="1"/>
  <c r="AY4" i="27" s="1"/>
  <c r="BG4" i="27" s="1"/>
  <c r="S4" i="27"/>
  <c r="R4" i="27"/>
  <c r="Z4" i="27" s="1"/>
  <c r="AH4" i="27" s="1"/>
  <c r="AP4" i="27" s="1"/>
  <c r="AX4" i="27" s="1"/>
  <c r="BF4" i="27" s="1"/>
  <c r="Q4" i="27"/>
  <c r="Y4" i="27" s="1"/>
  <c r="AG4" i="27" s="1"/>
  <c r="AO4" i="27" s="1"/>
  <c r="AW4" i="27" s="1"/>
  <c r="BE4" i="27" s="1"/>
  <c r="P4" i="27"/>
  <c r="X4" i="27" s="1"/>
  <c r="AF4" i="27" s="1"/>
  <c r="AN4" i="27" s="1"/>
  <c r="AV4" i="27" s="1"/>
  <c r="BD4" i="27" s="1"/>
  <c r="O4" i="27"/>
  <c r="W4" i="27" s="1"/>
  <c r="AE4" i="27" s="1"/>
  <c r="AM4" i="27" s="1"/>
  <c r="AU4" i="27" s="1"/>
  <c r="BC4" i="27" s="1"/>
  <c r="N4" i="27"/>
  <c r="V4" i="27" s="1"/>
  <c r="AD4" i="27" s="1"/>
  <c r="AL4" i="27" s="1"/>
  <c r="AT4" i="27" s="1"/>
  <c r="BB4" i="27" s="1"/>
  <c r="M4" i="27"/>
  <c r="U4" i="27" s="1"/>
  <c r="AC4" i="27" s="1"/>
  <c r="AK4" i="27" s="1"/>
  <c r="AS4" i="27" s="1"/>
  <c r="BA4" i="27" s="1"/>
  <c r="B3" i="27"/>
  <c r="B2" i="27"/>
  <c r="B1" i="27"/>
  <c r="H47" i="27" s="1"/>
  <c r="C60" i="25"/>
  <c r="C59" i="25"/>
  <c r="C58" i="25"/>
  <c r="C57" i="25"/>
  <c r="C56" i="25"/>
  <c r="C55" i="25"/>
  <c r="C54" i="25"/>
  <c r="C53" i="25"/>
  <c r="C52" i="25"/>
  <c r="C51" i="25"/>
  <c r="E51" i="25" s="1"/>
  <c r="C50" i="25"/>
  <c r="C49" i="25"/>
  <c r="E49" i="25" s="1"/>
  <c r="C48" i="25"/>
  <c r="C47" i="25"/>
  <c r="C46" i="25"/>
  <c r="C45" i="25"/>
  <c r="C44" i="25"/>
  <c r="C43" i="25"/>
  <c r="C42" i="25"/>
  <c r="C41" i="25"/>
  <c r="C40" i="25"/>
  <c r="C39" i="25"/>
  <c r="C38" i="25"/>
  <c r="C37" i="25"/>
  <c r="E37" i="25" s="1"/>
  <c r="C36" i="25"/>
  <c r="C35" i="25"/>
  <c r="C34" i="25"/>
  <c r="C33" i="25"/>
  <c r="F32" i="25"/>
  <c r="C32" i="25"/>
  <c r="E32" i="25" s="1"/>
  <c r="C31" i="25"/>
  <c r="C30" i="25"/>
  <c r="C29" i="25"/>
  <c r="C28" i="25"/>
  <c r="C27" i="25"/>
  <c r="C26" i="25"/>
  <c r="F26" i="25" s="1"/>
  <c r="C25" i="25"/>
  <c r="AH4" i="25"/>
  <c r="AP4" i="25" s="1"/>
  <c r="AX4" i="25" s="1"/>
  <c r="BF4" i="25" s="1"/>
  <c r="U4" i="25"/>
  <c r="AC4" i="25" s="1"/>
  <c r="AK4" i="25" s="1"/>
  <c r="AS4" i="25" s="1"/>
  <c r="BA4" i="25" s="1"/>
  <c r="S4" i="25"/>
  <c r="AA4" i="25" s="1"/>
  <c r="AI4" i="25" s="1"/>
  <c r="AQ4" i="25" s="1"/>
  <c r="AY4" i="25" s="1"/>
  <c r="BG4" i="25" s="1"/>
  <c r="R4" i="25"/>
  <c r="Z4" i="25" s="1"/>
  <c r="Q4" i="25"/>
  <c r="Y4" i="25" s="1"/>
  <c r="AG4" i="25" s="1"/>
  <c r="AO4" i="25" s="1"/>
  <c r="AW4" i="25" s="1"/>
  <c r="BE4" i="25" s="1"/>
  <c r="P4" i="25"/>
  <c r="X4" i="25" s="1"/>
  <c r="AF4" i="25" s="1"/>
  <c r="AN4" i="25" s="1"/>
  <c r="AV4" i="25" s="1"/>
  <c r="BD4" i="25" s="1"/>
  <c r="O4" i="25"/>
  <c r="W4" i="25" s="1"/>
  <c r="AE4" i="25" s="1"/>
  <c r="AM4" i="25" s="1"/>
  <c r="AU4" i="25" s="1"/>
  <c r="BC4" i="25" s="1"/>
  <c r="N4" i="25"/>
  <c r="V4" i="25" s="1"/>
  <c r="AD4" i="25" s="1"/>
  <c r="AL4" i="25" s="1"/>
  <c r="AT4" i="25" s="1"/>
  <c r="BB4" i="25" s="1"/>
  <c r="M4" i="25"/>
  <c r="D3" i="25"/>
  <c r="D2" i="25"/>
  <c r="B2" i="25"/>
  <c r="D1" i="25"/>
  <c r="B1" i="25"/>
  <c r="J1345" i="10"/>
  <c r="I1345" i="10"/>
  <c r="H1345" i="10"/>
  <c r="G1345" i="10"/>
  <c r="F1345" i="10"/>
  <c r="E1345" i="10"/>
  <c r="J1344" i="10"/>
  <c r="I1344" i="10"/>
  <c r="H1344" i="10"/>
  <c r="G1344" i="10"/>
  <c r="F1344" i="10"/>
  <c r="E1344" i="10"/>
  <c r="J1343" i="10"/>
  <c r="I1343" i="10"/>
  <c r="H1343" i="10"/>
  <c r="G1343" i="10"/>
  <c r="F1343" i="10"/>
  <c r="E1343" i="10"/>
  <c r="J1342" i="10"/>
  <c r="I1342" i="10"/>
  <c r="H1342" i="10"/>
  <c r="G1342" i="10"/>
  <c r="F1342" i="10"/>
  <c r="E1342" i="10"/>
  <c r="D1341" i="10"/>
  <c r="D1340" i="10"/>
  <c r="D1339" i="10"/>
  <c r="J1319" i="10"/>
  <c r="I1319" i="10"/>
  <c r="H1319" i="10"/>
  <c r="G1319" i="10"/>
  <c r="F1319" i="10"/>
  <c r="E1319" i="10"/>
  <c r="J1318" i="10"/>
  <c r="I1318" i="10"/>
  <c r="H1318" i="10"/>
  <c r="G1318" i="10"/>
  <c r="F1318" i="10"/>
  <c r="E1318" i="10"/>
  <c r="D1315" i="10"/>
  <c r="D1314" i="10"/>
  <c r="D1313" i="10"/>
  <c r="J1293" i="10"/>
  <c r="I1293" i="10"/>
  <c r="H1293" i="10"/>
  <c r="G1293" i="10"/>
  <c r="F1293" i="10"/>
  <c r="E1293" i="10"/>
  <c r="J1292" i="10"/>
  <c r="I1292" i="10"/>
  <c r="H1292" i="10"/>
  <c r="G1292" i="10"/>
  <c r="F1292" i="10"/>
  <c r="E1292" i="10"/>
  <c r="D1289" i="10"/>
  <c r="D1288" i="10"/>
  <c r="D1287" i="10"/>
  <c r="J1267" i="10"/>
  <c r="I1267" i="10"/>
  <c r="H1267" i="10"/>
  <c r="G1267" i="10"/>
  <c r="F1267" i="10"/>
  <c r="E1267" i="10"/>
  <c r="J1266" i="10"/>
  <c r="I1266" i="10"/>
  <c r="H1266" i="10"/>
  <c r="G1266" i="10"/>
  <c r="F1266" i="10"/>
  <c r="E1266" i="10"/>
  <c r="D1263" i="10"/>
  <c r="D1262" i="10"/>
  <c r="D1261" i="10"/>
  <c r="J1239" i="10"/>
  <c r="I1239" i="10"/>
  <c r="H1239" i="10"/>
  <c r="G1239" i="10"/>
  <c r="F1239" i="10"/>
  <c r="E1239" i="10"/>
  <c r="J1238" i="10"/>
  <c r="I1238" i="10"/>
  <c r="H1238" i="10"/>
  <c r="G1238" i="10"/>
  <c r="F1238" i="10"/>
  <c r="E1238" i="10"/>
  <c r="D1236" i="10"/>
  <c r="D1235" i="10"/>
  <c r="D1256" i="10" s="1"/>
  <c r="J1213" i="10"/>
  <c r="I1213" i="10"/>
  <c r="H1213" i="10"/>
  <c r="G1213" i="10"/>
  <c r="F1213" i="10"/>
  <c r="E1213" i="10"/>
  <c r="J1212" i="10"/>
  <c r="I1212" i="10"/>
  <c r="H1212" i="10"/>
  <c r="G1212" i="10"/>
  <c r="F1212" i="10"/>
  <c r="E1212" i="10"/>
  <c r="D1211" i="10"/>
  <c r="D1210" i="10"/>
  <c r="D1209" i="10"/>
  <c r="J1187" i="10"/>
  <c r="I1187" i="10"/>
  <c r="H1187" i="10"/>
  <c r="G1187" i="10"/>
  <c r="F1187" i="10"/>
  <c r="E1187" i="10"/>
  <c r="J1186" i="10"/>
  <c r="I1186" i="10"/>
  <c r="H1186" i="10"/>
  <c r="G1186" i="10"/>
  <c r="F1186" i="10"/>
  <c r="E1186" i="10"/>
  <c r="D1185" i="10"/>
  <c r="D1184" i="10"/>
  <c r="D1183" i="10"/>
  <c r="J1161" i="10"/>
  <c r="I1161" i="10"/>
  <c r="H1161" i="10"/>
  <c r="G1161" i="10"/>
  <c r="F1161" i="10"/>
  <c r="E1161" i="10"/>
  <c r="J1160" i="10"/>
  <c r="I1160" i="10"/>
  <c r="H1160" i="10"/>
  <c r="G1160" i="10"/>
  <c r="F1160" i="10"/>
  <c r="E1160" i="10"/>
  <c r="D1159" i="10"/>
  <c r="D1158" i="10"/>
  <c r="D1157" i="10"/>
  <c r="J1135" i="10"/>
  <c r="I1135" i="10"/>
  <c r="H1135" i="10"/>
  <c r="G1135" i="10"/>
  <c r="F1135" i="10"/>
  <c r="E1135" i="10"/>
  <c r="J1134" i="10"/>
  <c r="I1134" i="10"/>
  <c r="H1134" i="10"/>
  <c r="G1134" i="10"/>
  <c r="F1134" i="10"/>
  <c r="E1134" i="10"/>
  <c r="D1133" i="10"/>
  <c r="D1132" i="10"/>
  <c r="D1131" i="10"/>
  <c r="J1111" i="10"/>
  <c r="I1111" i="10"/>
  <c r="H1111" i="10"/>
  <c r="G1111" i="10"/>
  <c r="F1111" i="10"/>
  <c r="E1111" i="10"/>
  <c r="J1110" i="10"/>
  <c r="I1110" i="10"/>
  <c r="H1110" i="10"/>
  <c r="G1110" i="10"/>
  <c r="F1110" i="10"/>
  <c r="E1110" i="10"/>
  <c r="D1107" i="10"/>
  <c r="D1106" i="10"/>
  <c r="D1105" i="10"/>
  <c r="H1093" i="10"/>
  <c r="H1099" i="10" s="1"/>
  <c r="J1087" i="10"/>
  <c r="J1093" i="10" s="1"/>
  <c r="J1099" i="10" s="1"/>
  <c r="I1087" i="10"/>
  <c r="I1093" i="10" s="1"/>
  <c r="I1099" i="10" s="1"/>
  <c r="H1087" i="10"/>
  <c r="G1087" i="10"/>
  <c r="G1093" i="10" s="1"/>
  <c r="G1099" i="10" s="1"/>
  <c r="F1087" i="10"/>
  <c r="F1093" i="10" s="1"/>
  <c r="F1099" i="10" s="1"/>
  <c r="E1087" i="10"/>
  <c r="E1093" i="10" s="1"/>
  <c r="E1099" i="10" s="1"/>
  <c r="J1085" i="10"/>
  <c r="I1085" i="10"/>
  <c r="H1085" i="10"/>
  <c r="I1091" i="10" s="1"/>
  <c r="G1085" i="10"/>
  <c r="H1091" i="10" s="1"/>
  <c r="F1085" i="10"/>
  <c r="G1091" i="10" s="1"/>
  <c r="E1085" i="10"/>
  <c r="F1091" i="10" s="1"/>
  <c r="J1084" i="10"/>
  <c r="I1084" i="10"/>
  <c r="J1090" i="10" s="1"/>
  <c r="H1084" i="10"/>
  <c r="I1090" i="10" s="1"/>
  <c r="G1084" i="10"/>
  <c r="H1090" i="10" s="1"/>
  <c r="F1084" i="10"/>
  <c r="E1084" i="10"/>
  <c r="F1090" i="10" s="1"/>
  <c r="D1081" i="10"/>
  <c r="D1080" i="10"/>
  <c r="D1079" i="10"/>
  <c r="J1059" i="10"/>
  <c r="I1059" i="10"/>
  <c r="H1059" i="10"/>
  <c r="G1059" i="10"/>
  <c r="F1059" i="10"/>
  <c r="E1059" i="10"/>
  <c r="J1058" i="10"/>
  <c r="I1058" i="10"/>
  <c r="H1058" i="10"/>
  <c r="G1058" i="10"/>
  <c r="F1058" i="10"/>
  <c r="E1058" i="10"/>
  <c r="J1057" i="10"/>
  <c r="J1069" i="10" s="1"/>
  <c r="I1057" i="10"/>
  <c r="I1069" i="10" s="1"/>
  <c r="H1057" i="10"/>
  <c r="H1069" i="10" s="1"/>
  <c r="G1057" i="10"/>
  <c r="G1069" i="10" s="1"/>
  <c r="F1057" i="10"/>
  <c r="F1069" i="10" s="1"/>
  <c r="E1057" i="10"/>
  <c r="E1069" i="10" s="1"/>
  <c r="J1056" i="10"/>
  <c r="J1068" i="10" s="1"/>
  <c r="I1056" i="10"/>
  <c r="I1068" i="10" s="1"/>
  <c r="H1056" i="10"/>
  <c r="H1068" i="10" s="1"/>
  <c r="G1056" i="10"/>
  <c r="G1068" i="10" s="1"/>
  <c r="F1056" i="10"/>
  <c r="F1068" i="10" s="1"/>
  <c r="E1056" i="10"/>
  <c r="E1068" i="10" s="1"/>
  <c r="D1055" i="10"/>
  <c r="D1054" i="10"/>
  <c r="D1053" i="10"/>
  <c r="J1033" i="10"/>
  <c r="I1033" i="10"/>
  <c r="J1039" i="10" s="1"/>
  <c r="H1033" i="10"/>
  <c r="I1039" i="10" s="1"/>
  <c r="G1033" i="10"/>
  <c r="H1039" i="10" s="1"/>
  <c r="F1033" i="10"/>
  <c r="E1033" i="10"/>
  <c r="F1039" i="10" s="1"/>
  <c r="J1032" i="10"/>
  <c r="I1032" i="10"/>
  <c r="J1038" i="10" s="1"/>
  <c r="H1032" i="10"/>
  <c r="I1038" i="10" s="1"/>
  <c r="G1032" i="10"/>
  <c r="H1038" i="10" s="1"/>
  <c r="F1032" i="10"/>
  <c r="E1032" i="10"/>
  <c r="F1038" i="10" s="1"/>
  <c r="J1031" i="10"/>
  <c r="J1043" i="10" s="1"/>
  <c r="I1031" i="10"/>
  <c r="I1043" i="10" s="1"/>
  <c r="H1031" i="10"/>
  <c r="H1043" i="10" s="1"/>
  <c r="G1031" i="10"/>
  <c r="G1043" i="10" s="1"/>
  <c r="F1031" i="10"/>
  <c r="F1043" i="10" s="1"/>
  <c r="E1031" i="10"/>
  <c r="E1043" i="10" s="1"/>
  <c r="J1030" i="10"/>
  <c r="J1042" i="10" s="1"/>
  <c r="I1030" i="10"/>
  <c r="I1042" i="10" s="1"/>
  <c r="H1030" i="10"/>
  <c r="H1042" i="10" s="1"/>
  <c r="G1030" i="10"/>
  <c r="G1042" i="10" s="1"/>
  <c r="F1030" i="10"/>
  <c r="F1042" i="10" s="1"/>
  <c r="E1030" i="10"/>
  <c r="E1042" i="10" s="1"/>
  <c r="D1029" i="10"/>
  <c r="D1028" i="10"/>
  <c r="D1027" i="10"/>
  <c r="J1003" i="10"/>
  <c r="I1003" i="10"/>
  <c r="H1003" i="10"/>
  <c r="G1003" i="10"/>
  <c r="F1003" i="10"/>
  <c r="E1003" i="10"/>
  <c r="J1002" i="10"/>
  <c r="I1002" i="10"/>
  <c r="H1002" i="10"/>
  <c r="G1002" i="10"/>
  <c r="F1002" i="10"/>
  <c r="E1002" i="10"/>
  <c r="J1001" i="10"/>
  <c r="I1001" i="10"/>
  <c r="H1001" i="10"/>
  <c r="G1001" i="10"/>
  <c r="F1001" i="10"/>
  <c r="E1001" i="10"/>
  <c r="J1000" i="10"/>
  <c r="I1000" i="10"/>
  <c r="H1000" i="10"/>
  <c r="G1000" i="10"/>
  <c r="F1000" i="10"/>
  <c r="E1000" i="10"/>
  <c r="D998" i="10"/>
  <c r="D997" i="10"/>
  <c r="J977" i="10"/>
  <c r="I977" i="10"/>
  <c r="H977" i="10"/>
  <c r="G977" i="10"/>
  <c r="F977" i="10"/>
  <c r="E977" i="10"/>
  <c r="J976" i="10"/>
  <c r="I976" i="10"/>
  <c r="H976" i="10"/>
  <c r="G976" i="10"/>
  <c r="F976" i="10"/>
  <c r="E976" i="10"/>
  <c r="D972" i="10"/>
  <c r="D971" i="10"/>
  <c r="D992" i="10" s="1"/>
  <c r="J951" i="10"/>
  <c r="I951" i="10"/>
  <c r="H951" i="10"/>
  <c r="G951" i="10"/>
  <c r="F951" i="10"/>
  <c r="E951" i="10"/>
  <c r="J950" i="10"/>
  <c r="I950" i="10"/>
  <c r="H950" i="10"/>
  <c r="G950" i="10"/>
  <c r="F950" i="10"/>
  <c r="E950" i="10"/>
  <c r="D946" i="10"/>
  <c r="D945" i="10"/>
  <c r="J925" i="10"/>
  <c r="I925" i="10"/>
  <c r="H925" i="10"/>
  <c r="G925" i="10"/>
  <c r="F925" i="10"/>
  <c r="E925" i="10"/>
  <c r="J924" i="10"/>
  <c r="I924" i="10"/>
  <c r="H924" i="10"/>
  <c r="G924" i="10"/>
  <c r="F924" i="10"/>
  <c r="E924" i="10"/>
  <c r="D920" i="10"/>
  <c r="D919" i="10"/>
  <c r="J897" i="10"/>
  <c r="I897" i="10"/>
  <c r="H897" i="10"/>
  <c r="G897" i="10"/>
  <c r="F897" i="10"/>
  <c r="E897" i="10"/>
  <c r="J896" i="10"/>
  <c r="I896" i="10"/>
  <c r="H896" i="10"/>
  <c r="G896" i="10"/>
  <c r="F896" i="10"/>
  <c r="E896" i="10"/>
  <c r="D894" i="10"/>
  <c r="D893" i="10"/>
  <c r="J871" i="10"/>
  <c r="I871" i="10"/>
  <c r="H871" i="10"/>
  <c r="G871" i="10"/>
  <c r="F871" i="10"/>
  <c r="E871" i="10"/>
  <c r="J870" i="10"/>
  <c r="I870" i="10"/>
  <c r="H870" i="10"/>
  <c r="G870" i="10"/>
  <c r="F870" i="10"/>
  <c r="E870" i="10"/>
  <c r="D868" i="10"/>
  <c r="D867" i="10"/>
  <c r="J845" i="10"/>
  <c r="I845" i="10"/>
  <c r="H845" i="10"/>
  <c r="G845" i="10"/>
  <c r="F845" i="10"/>
  <c r="E845" i="10"/>
  <c r="J844" i="10"/>
  <c r="I844" i="10"/>
  <c r="H844" i="10"/>
  <c r="G844" i="10"/>
  <c r="F844" i="10"/>
  <c r="E844" i="10"/>
  <c r="D842" i="10"/>
  <c r="D841" i="10"/>
  <c r="J819" i="10"/>
  <c r="I819" i="10"/>
  <c r="H819" i="10"/>
  <c r="G819" i="10"/>
  <c r="F819" i="10"/>
  <c r="E819" i="10"/>
  <c r="J818" i="10"/>
  <c r="I818" i="10"/>
  <c r="H818" i="10"/>
  <c r="G818" i="10"/>
  <c r="F818" i="10"/>
  <c r="E818" i="10"/>
  <c r="D816" i="10"/>
  <c r="D815" i="10"/>
  <c r="J793" i="10"/>
  <c r="I793" i="10"/>
  <c r="H793" i="10"/>
  <c r="G793" i="10"/>
  <c r="F793" i="10"/>
  <c r="E793" i="10"/>
  <c r="J792" i="10"/>
  <c r="I792" i="10"/>
  <c r="H792" i="10"/>
  <c r="G792" i="10"/>
  <c r="F792" i="10"/>
  <c r="E792" i="10"/>
  <c r="D790" i="10"/>
  <c r="D789" i="10"/>
  <c r="J769" i="10"/>
  <c r="I769" i="10"/>
  <c r="H769" i="10"/>
  <c r="G769" i="10"/>
  <c r="F769" i="10"/>
  <c r="E769" i="10"/>
  <c r="J768" i="10"/>
  <c r="I768" i="10"/>
  <c r="H768" i="10"/>
  <c r="G768" i="10"/>
  <c r="F768" i="10"/>
  <c r="E768" i="10"/>
  <c r="D764" i="10"/>
  <c r="D763" i="10"/>
  <c r="H757" i="10"/>
  <c r="F751" i="10"/>
  <c r="F757" i="10" s="1"/>
  <c r="J745" i="10"/>
  <c r="J751" i="10" s="1"/>
  <c r="J757" i="10" s="1"/>
  <c r="I745" i="10"/>
  <c r="I751" i="10" s="1"/>
  <c r="I757" i="10" s="1"/>
  <c r="H745" i="10"/>
  <c r="H751" i="10" s="1"/>
  <c r="G745" i="10"/>
  <c r="G751" i="10" s="1"/>
  <c r="G757" i="10" s="1"/>
  <c r="F745" i="10"/>
  <c r="E745" i="10"/>
  <c r="E751" i="10" s="1"/>
  <c r="E757" i="10" s="1"/>
  <c r="J743" i="10"/>
  <c r="I743" i="10"/>
  <c r="J749" i="10" s="1"/>
  <c r="H743" i="10"/>
  <c r="I749" i="10" s="1"/>
  <c r="G743" i="10"/>
  <c r="F743" i="10"/>
  <c r="E743" i="10"/>
  <c r="F749" i="10" s="1"/>
  <c r="J742" i="10"/>
  <c r="I742" i="10"/>
  <c r="J748" i="10" s="1"/>
  <c r="H742" i="10"/>
  <c r="I748" i="10" s="1"/>
  <c r="G742" i="10"/>
  <c r="H748" i="10" s="1"/>
  <c r="F742" i="10"/>
  <c r="G748" i="10" s="1"/>
  <c r="E742" i="10"/>
  <c r="F748" i="10" s="1"/>
  <c r="D738" i="10"/>
  <c r="D737" i="10"/>
  <c r="J717" i="10"/>
  <c r="I717" i="10"/>
  <c r="H717" i="10"/>
  <c r="G717" i="10"/>
  <c r="F717" i="10"/>
  <c r="E717" i="10"/>
  <c r="J716" i="10"/>
  <c r="I716" i="10"/>
  <c r="H716" i="10"/>
  <c r="G716" i="10"/>
  <c r="F716" i="10"/>
  <c r="E716" i="10"/>
  <c r="J715" i="10"/>
  <c r="J727" i="10" s="1"/>
  <c r="I715" i="10"/>
  <c r="I727" i="10" s="1"/>
  <c r="H715" i="10"/>
  <c r="H727" i="10" s="1"/>
  <c r="G715" i="10"/>
  <c r="G727" i="10" s="1"/>
  <c r="F715" i="10"/>
  <c r="F727" i="10" s="1"/>
  <c r="E715" i="10"/>
  <c r="E727" i="10" s="1"/>
  <c r="J714" i="10"/>
  <c r="J726" i="10" s="1"/>
  <c r="I714" i="10"/>
  <c r="I726" i="10" s="1"/>
  <c r="H714" i="10"/>
  <c r="H726" i="10" s="1"/>
  <c r="G714" i="10"/>
  <c r="G726" i="10" s="1"/>
  <c r="F714" i="10"/>
  <c r="F726" i="10" s="1"/>
  <c r="E714" i="10"/>
  <c r="E726" i="10" s="1"/>
  <c r="D712" i="10"/>
  <c r="D711" i="10"/>
  <c r="J691" i="10"/>
  <c r="I691" i="10"/>
  <c r="J697" i="10" s="1"/>
  <c r="H691" i="10"/>
  <c r="I697" i="10" s="1"/>
  <c r="G691" i="10"/>
  <c r="F691" i="10"/>
  <c r="G697" i="10" s="1"/>
  <c r="E691" i="10"/>
  <c r="F697" i="10" s="1"/>
  <c r="J690" i="10"/>
  <c r="I690" i="10"/>
  <c r="J696" i="10" s="1"/>
  <c r="H690" i="10"/>
  <c r="I696" i="10" s="1"/>
  <c r="G690" i="10"/>
  <c r="F690" i="10"/>
  <c r="E690" i="10"/>
  <c r="F696" i="10" s="1"/>
  <c r="J689" i="10"/>
  <c r="J701" i="10" s="1"/>
  <c r="I689" i="10"/>
  <c r="I701" i="10" s="1"/>
  <c r="H689" i="10"/>
  <c r="H701" i="10" s="1"/>
  <c r="G689" i="10"/>
  <c r="G701" i="10" s="1"/>
  <c r="F689" i="10"/>
  <c r="F701" i="10" s="1"/>
  <c r="E689" i="10"/>
  <c r="E701" i="10" s="1"/>
  <c r="J688" i="10"/>
  <c r="J700" i="10" s="1"/>
  <c r="I688" i="10"/>
  <c r="I700" i="10" s="1"/>
  <c r="H688" i="10"/>
  <c r="H700" i="10" s="1"/>
  <c r="G688" i="10"/>
  <c r="G700" i="10" s="1"/>
  <c r="F688" i="10"/>
  <c r="F700" i="10" s="1"/>
  <c r="E688" i="10"/>
  <c r="E700" i="10" s="1"/>
  <c r="D686" i="10"/>
  <c r="D685" i="10"/>
  <c r="J661" i="10"/>
  <c r="I661" i="10"/>
  <c r="H661" i="10"/>
  <c r="G661" i="10"/>
  <c r="F661" i="10"/>
  <c r="E661" i="10"/>
  <c r="J660" i="10"/>
  <c r="I660" i="10"/>
  <c r="H660" i="10"/>
  <c r="G660" i="10"/>
  <c r="F660" i="10"/>
  <c r="E660" i="10"/>
  <c r="J659" i="10"/>
  <c r="I659" i="10"/>
  <c r="H659" i="10"/>
  <c r="G659" i="10"/>
  <c r="F659" i="10"/>
  <c r="E659" i="10"/>
  <c r="J658" i="10"/>
  <c r="I658" i="10"/>
  <c r="H658" i="10"/>
  <c r="G658" i="10"/>
  <c r="F658" i="10"/>
  <c r="E658" i="10"/>
  <c r="D656" i="10"/>
  <c r="D655" i="10"/>
  <c r="D678" i="10" s="1"/>
  <c r="J635" i="10"/>
  <c r="I635" i="10"/>
  <c r="H635" i="10"/>
  <c r="G635" i="10"/>
  <c r="F635" i="10"/>
  <c r="E635" i="10"/>
  <c r="J634" i="10"/>
  <c r="I634" i="10"/>
  <c r="H634" i="10"/>
  <c r="G634" i="10"/>
  <c r="F634" i="10"/>
  <c r="E634" i="10"/>
  <c r="D630" i="10"/>
  <c r="D629" i="10"/>
  <c r="D652" i="10" s="1"/>
  <c r="J609" i="10"/>
  <c r="I609" i="10"/>
  <c r="H609" i="10"/>
  <c r="G609" i="10"/>
  <c r="F609" i="10"/>
  <c r="E609" i="10"/>
  <c r="J608" i="10"/>
  <c r="I608" i="10"/>
  <c r="H608" i="10"/>
  <c r="G608" i="10"/>
  <c r="F608" i="10"/>
  <c r="E608" i="10"/>
  <c r="D604" i="10"/>
  <c r="D603" i="10"/>
  <c r="J583" i="10"/>
  <c r="I583" i="10"/>
  <c r="H583" i="10"/>
  <c r="G583" i="10"/>
  <c r="F583" i="10"/>
  <c r="E583" i="10"/>
  <c r="J582" i="10"/>
  <c r="I582" i="10"/>
  <c r="H582" i="10"/>
  <c r="G582" i="10"/>
  <c r="F582" i="10"/>
  <c r="E582" i="10"/>
  <c r="D578" i="10"/>
  <c r="D577" i="10"/>
  <c r="J555" i="10"/>
  <c r="I555" i="10"/>
  <c r="H555" i="10"/>
  <c r="G555" i="10"/>
  <c r="F555" i="10"/>
  <c r="E555" i="10"/>
  <c r="J554" i="10"/>
  <c r="I554" i="10"/>
  <c r="H554" i="10"/>
  <c r="G554" i="10"/>
  <c r="F554" i="10"/>
  <c r="E554" i="10"/>
  <c r="D552" i="10"/>
  <c r="D551" i="10"/>
  <c r="J529" i="10"/>
  <c r="I529" i="10"/>
  <c r="H529" i="10"/>
  <c r="G529" i="10"/>
  <c r="F529" i="10"/>
  <c r="E529" i="10"/>
  <c r="J528" i="10"/>
  <c r="I528" i="10"/>
  <c r="H528" i="10"/>
  <c r="G528" i="10"/>
  <c r="F528" i="10"/>
  <c r="E528" i="10"/>
  <c r="D526" i="10"/>
  <c r="D525" i="10"/>
  <c r="J503" i="10"/>
  <c r="I503" i="10"/>
  <c r="H503" i="10"/>
  <c r="G503" i="10"/>
  <c r="F503" i="10"/>
  <c r="E503" i="10"/>
  <c r="J502" i="10"/>
  <c r="I502" i="10"/>
  <c r="H502" i="10"/>
  <c r="G502" i="10"/>
  <c r="F502" i="10"/>
  <c r="E502" i="10"/>
  <c r="D500" i="10"/>
  <c r="D499" i="10"/>
  <c r="J477" i="10"/>
  <c r="I477" i="10"/>
  <c r="H477" i="10"/>
  <c r="G477" i="10"/>
  <c r="F477" i="10"/>
  <c r="E477" i="10"/>
  <c r="J476" i="10"/>
  <c r="I476" i="10"/>
  <c r="H476" i="10"/>
  <c r="G476" i="10"/>
  <c r="F476" i="10"/>
  <c r="E476" i="10"/>
  <c r="D474" i="10"/>
  <c r="D473" i="10"/>
  <c r="J451" i="10"/>
  <c r="I451" i="10"/>
  <c r="H451" i="10"/>
  <c r="G451" i="10"/>
  <c r="F451" i="10"/>
  <c r="E451" i="10"/>
  <c r="J450" i="10"/>
  <c r="I450" i="10"/>
  <c r="H450" i="10"/>
  <c r="G450" i="10"/>
  <c r="F450" i="10"/>
  <c r="E450" i="10"/>
  <c r="D448" i="10"/>
  <c r="D447" i="10"/>
  <c r="J427" i="10"/>
  <c r="I427" i="10"/>
  <c r="H427" i="10"/>
  <c r="G427" i="10"/>
  <c r="F427" i="10"/>
  <c r="E427" i="10"/>
  <c r="J426" i="10"/>
  <c r="I426" i="10"/>
  <c r="H426" i="10"/>
  <c r="G426" i="10"/>
  <c r="F426" i="10"/>
  <c r="E426" i="10"/>
  <c r="D422" i="10"/>
  <c r="D421" i="10"/>
  <c r="D444" i="10" s="1"/>
  <c r="J401" i="10"/>
  <c r="I401" i="10"/>
  <c r="J407" i="10" s="1"/>
  <c r="H401" i="10"/>
  <c r="I407" i="10" s="1"/>
  <c r="I413" i="10" s="1"/>
  <c r="G401" i="10"/>
  <c r="H407" i="10" s="1"/>
  <c r="F401" i="10"/>
  <c r="G407" i="10" s="1"/>
  <c r="E401" i="10"/>
  <c r="F407" i="10" s="1"/>
  <c r="J400" i="10"/>
  <c r="I400" i="10"/>
  <c r="J406" i="10" s="1"/>
  <c r="H400" i="10"/>
  <c r="I406" i="10" s="1"/>
  <c r="G400" i="10"/>
  <c r="H406" i="10" s="1"/>
  <c r="F400" i="10"/>
  <c r="G406" i="10" s="1"/>
  <c r="G412" i="10" s="1"/>
  <c r="E400" i="10"/>
  <c r="F406" i="10" s="1"/>
  <c r="D396" i="10"/>
  <c r="D395" i="10"/>
  <c r="D419" i="10" s="1"/>
  <c r="J375" i="10"/>
  <c r="I375" i="10"/>
  <c r="H375" i="10"/>
  <c r="G375" i="10"/>
  <c r="F375" i="10"/>
  <c r="E375" i="10"/>
  <c r="J374" i="10"/>
  <c r="I374" i="10"/>
  <c r="H374" i="10"/>
  <c r="G374" i="10"/>
  <c r="F374" i="10"/>
  <c r="E374" i="10"/>
  <c r="J373" i="10"/>
  <c r="J385" i="10" s="1"/>
  <c r="I373" i="10"/>
  <c r="I385" i="10" s="1"/>
  <c r="H373" i="10"/>
  <c r="H385" i="10" s="1"/>
  <c r="G373" i="10"/>
  <c r="G385" i="10" s="1"/>
  <c r="F373" i="10"/>
  <c r="F385" i="10" s="1"/>
  <c r="E373" i="10"/>
  <c r="E385" i="10" s="1"/>
  <c r="J372" i="10"/>
  <c r="J384" i="10" s="1"/>
  <c r="I372" i="10"/>
  <c r="I384" i="10" s="1"/>
  <c r="H372" i="10"/>
  <c r="H384" i="10" s="1"/>
  <c r="G372" i="10"/>
  <c r="G384" i="10" s="1"/>
  <c r="F372" i="10"/>
  <c r="F384" i="10" s="1"/>
  <c r="E372" i="10"/>
  <c r="E384" i="10" s="1"/>
  <c r="D370" i="10"/>
  <c r="D369" i="10"/>
  <c r="J349" i="10"/>
  <c r="I349" i="10"/>
  <c r="J355" i="10" s="1"/>
  <c r="H349" i="10"/>
  <c r="I355" i="10" s="1"/>
  <c r="I361" i="10" s="1"/>
  <c r="G349" i="10"/>
  <c r="H355" i="10" s="1"/>
  <c r="F349" i="10"/>
  <c r="G355" i="10" s="1"/>
  <c r="E349" i="10"/>
  <c r="F355" i="10" s="1"/>
  <c r="J348" i="10"/>
  <c r="I348" i="10"/>
  <c r="J354" i="10" s="1"/>
  <c r="H348" i="10"/>
  <c r="G348" i="10"/>
  <c r="H354" i="10" s="1"/>
  <c r="F348" i="10"/>
  <c r="E348" i="10"/>
  <c r="F354" i="10" s="1"/>
  <c r="J347" i="10"/>
  <c r="J359" i="10" s="1"/>
  <c r="I347" i="10"/>
  <c r="I359" i="10" s="1"/>
  <c r="H347" i="10"/>
  <c r="H359" i="10" s="1"/>
  <c r="G347" i="10"/>
  <c r="G359" i="10" s="1"/>
  <c r="F347" i="10"/>
  <c r="F359" i="10" s="1"/>
  <c r="E347" i="10"/>
  <c r="E359" i="10" s="1"/>
  <c r="J346" i="10"/>
  <c r="J358" i="10" s="1"/>
  <c r="I346" i="10"/>
  <c r="I358" i="10" s="1"/>
  <c r="H346" i="10"/>
  <c r="H358" i="10" s="1"/>
  <c r="G346" i="10"/>
  <c r="G358" i="10" s="1"/>
  <c r="F346" i="10"/>
  <c r="F358" i="10" s="1"/>
  <c r="E346" i="10"/>
  <c r="E358" i="10" s="1"/>
  <c r="D344" i="10"/>
  <c r="D343" i="10"/>
  <c r="J319" i="10"/>
  <c r="I319" i="10"/>
  <c r="H319" i="10"/>
  <c r="G319" i="10"/>
  <c r="F319" i="10"/>
  <c r="E319" i="10"/>
  <c r="J318" i="10"/>
  <c r="I318" i="10"/>
  <c r="H318" i="10"/>
  <c r="G318" i="10"/>
  <c r="F318" i="10"/>
  <c r="E318" i="10"/>
  <c r="J317" i="10"/>
  <c r="I317" i="10"/>
  <c r="H317" i="10"/>
  <c r="G317" i="10"/>
  <c r="F317" i="10"/>
  <c r="E317" i="10"/>
  <c r="J316" i="10"/>
  <c r="I316" i="10"/>
  <c r="H316" i="10"/>
  <c r="G316" i="10"/>
  <c r="F316" i="10"/>
  <c r="E316" i="10"/>
  <c r="D314" i="10"/>
  <c r="D313" i="10"/>
  <c r="J293" i="10"/>
  <c r="I293" i="10"/>
  <c r="H293" i="10"/>
  <c r="G293" i="10"/>
  <c r="F293" i="10"/>
  <c r="E293" i="10"/>
  <c r="J292" i="10"/>
  <c r="I292" i="10"/>
  <c r="H292" i="10"/>
  <c r="G292" i="10"/>
  <c r="F292" i="10"/>
  <c r="E292" i="10"/>
  <c r="D288" i="10"/>
  <c r="D287" i="10"/>
  <c r="J267" i="10"/>
  <c r="I267" i="10"/>
  <c r="H267" i="10"/>
  <c r="G267" i="10"/>
  <c r="F267" i="10"/>
  <c r="E267" i="10"/>
  <c r="J266" i="10"/>
  <c r="I266" i="10"/>
  <c r="H266" i="10"/>
  <c r="G266" i="10"/>
  <c r="F266" i="10"/>
  <c r="E266" i="10"/>
  <c r="D262" i="10"/>
  <c r="D261" i="10"/>
  <c r="J241" i="10"/>
  <c r="I241" i="10"/>
  <c r="H241" i="10"/>
  <c r="G241" i="10"/>
  <c r="F241" i="10"/>
  <c r="E241" i="10"/>
  <c r="J240" i="10"/>
  <c r="I240" i="10"/>
  <c r="H240" i="10"/>
  <c r="I246" i="10" s="1"/>
  <c r="G240" i="10"/>
  <c r="F240" i="10"/>
  <c r="E240" i="10"/>
  <c r="D236" i="10"/>
  <c r="D235" i="10"/>
  <c r="J213" i="10"/>
  <c r="I213" i="10"/>
  <c r="H213" i="10"/>
  <c r="G213" i="10"/>
  <c r="F213" i="10"/>
  <c r="E213" i="10"/>
  <c r="J212" i="10"/>
  <c r="I212" i="10"/>
  <c r="H212" i="10"/>
  <c r="G212" i="10"/>
  <c r="F212" i="10"/>
  <c r="E212" i="10"/>
  <c r="D210" i="10"/>
  <c r="D209" i="10"/>
  <c r="J187" i="10"/>
  <c r="I187" i="10"/>
  <c r="H187" i="10"/>
  <c r="G187" i="10"/>
  <c r="F187" i="10"/>
  <c r="E187" i="10"/>
  <c r="J186" i="10"/>
  <c r="I186" i="10"/>
  <c r="H186" i="10"/>
  <c r="G186" i="10"/>
  <c r="F186" i="10"/>
  <c r="E186" i="10"/>
  <c r="D184" i="10"/>
  <c r="D183" i="10"/>
  <c r="J161" i="10"/>
  <c r="I161" i="10"/>
  <c r="H161" i="10"/>
  <c r="G161" i="10"/>
  <c r="F161" i="10"/>
  <c r="E161" i="10"/>
  <c r="J160" i="10"/>
  <c r="I160" i="10"/>
  <c r="H160" i="10"/>
  <c r="G160" i="10"/>
  <c r="F160" i="10"/>
  <c r="E160" i="10"/>
  <c r="D158" i="10"/>
  <c r="D157" i="10"/>
  <c r="J135" i="10"/>
  <c r="I135" i="10"/>
  <c r="H135" i="10"/>
  <c r="G135" i="10"/>
  <c r="F135" i="10"/>
  <c r="E135" i="10"/>
  <c r="J134" i="10"/>
  <c r="I134" i="10"/>
  <c r="H134" i="10"/>
  <c r="G134" i="10"/>
  <c r="F134" i="10"/>
  <c r="E134" i="10"/>
  <c r="D132" i="10"/>
  <c r="D131" i="10"/>
  <c r="J109" i="10"/>
  <c r="I109" i="10"/>
  <c r="H109" i="10"/>
  <c r="G109" i="10"/>
  <c r="F109" i="10"/>
  <c r="E109" i="10"/>
  <c r="J108" i="10"/>
  <c r="I108" i="10"/>
  <c r="H108" i="10"/>
  <c r="G108" i="10"/>
  <c r="F108" i="10"/>
  <c r="E108" i="10"/>
  <c r="D106" i="10"/>
  <c r="D105" i="10"/>
  <c r="J85" i="10"/>
  <c r="I85" i="10"/>
  <c r="H85" i="10"/>
  <c r="G85" i="10"/>
  <c r="F85" i="10"/>
  <c r="E85" i="10"/>
  <c r="J84" i="10"/>
  <c r="I84" i="10"/>
  <c r="H84" i="10"/>
  <c r="G84" i="10"/>
  <c r="F84" i="10"/>
  <c r="E84" i="10"/>
  <c r="G90" i="10" s="1"/>
  <c r="D80" i="10"/>
  <c r="D79" i="10"/>
  <c r="D101" i="10" s="1"/>
  <c r="J59" i="10"/>
  <c r="I59" i="10"/>
  <c r="J65" i="10" s="1"/>
  <c r="J71" i="10" s="1"/>
  <c r="H59" i="10"/>
  <c r="G59" i="10"/>
  <c r="F59" i="10"/>
  <c r="G65" i="10" s="1"/>
  <c r="E59" i="10"/>
  <c r="F65" i="10" s="1"/>
  <c r="F71" i="10" s="1"/>
  <c r="J58" i="10"/>
  <c r="I58" i="10"/>
  <c r="J64" i="10" s="1"/>
  <c r="H58" i="10"/>
  <c r="I64" i="10" s="1"/>
  <c r="G58" i="10"/>
  <c r="F58" i="10"/>
  <c r="G64" i="10" s="1"/>
  <c r="E58" i="10"/>
  <c r="F64" i="10" s="1"/>
  <c r="D54" i="10"/>
  <c r="D53" i="10"/>
  <c r="J33" i="10"/>
  <c r="I33" i="10"/>
  <c r="J39" i="10" s="1"/>
  <c r="H33" i="10"/>
  <c r="G33" i="10"/>
  <c r="F33" i="10"/>
  <c r="E33" i="10"/>
  <c r="J32" i="10"/>
  <c r="I32" i="10"/>
  <c r="H32" i="10"/>
  <c r="G32" i="10"/>
  <c r="F32" i="10"/>
  <c r="E32" i="10"/>
  <c r="J31" i="10"/>
  <c r="J43" i="10" s="1"/>
  <c r="J49" i="10" s="1"/>
  <c r="I31" i="10"/>
  <c r="I43" i="10" s="1"/>
  <c r="I49" i="10" s="1"/>
  <c r="H31" i="10"/>
  <c r="H43" i="10" s="1"/>
  <c r="H49" i="10" s="1"/>
  <c r="G31" i="10"/>
  <c r="G43" i="10" s="1"/>
  <c r="G49" i="10" s="1"/>
  <c r="F31" i="10"/>
  <c r="F43" i="10" s="1"/>
  <c r="F49" i="10" s="1"/>
  <c r="E31" i="10"/>
  <c r="E43" i="10" s="1"/>
  <c r="E49" i="10" s="1"/>
  <c r="J30" i="10"/>
  <c r="J42" i="10" s="1"/>
  <c r="J48" i="10" s="1"/>
  <c r="I30" i="10"/>
  <c r="I42" i="10" s="1"/>
  <c r="I48" i="10" s="1"/>
  <c r="H30" i="10"/>
  <c r="H42" i="10" s="1"/>
  <c r="H48" i="10" s="1"/>
  <c r="G30" i="10"/>
  <c r="G42" i="10" s="1"/>
  <c r="G48" i="10" s="1"/>
  <c r="F30" i="10"/>
  <c r="F42" i="10" s="1"/>
  <c r="F48" i="10" s="1"/>
  <c r="E30" i="10"/>
  <c r="E42" i="10" s="1"/>
  <c r="E48" i="10" s="1"/>
  <c r="D28" i="10"/>
  <c r="D27" i="10"/>
  <c r="J7" i="10"/>
  <c r="I7" i="10"/>
  <c r="H7" i="10"/>
  <c r="I13" i="10" s="1"/>
  <c r="G7" i="10"/>
  <c r="H13" i="10" s="1"/>
  <c r="F7" i="10"/>
  <c r="G13" i="10" s="1"/>
  <c r="E7" i="10"/>
  <c r="F13" i="10" s="1"/>
  <c r="J6" i="10"/>
  <c r="I6" i="10"/>
  <c r="J12" i="10" s="1"/>
  <c r="H6" i="10"/>
  <c r="G6" i="10"/>
  <c r="F6" i="10"/>
  <c r="G12" i="10" s="1"/>
  <c r="E6" i="10"/>
  <c r="F12" i="10" s="1"/>
  <c r="J5" i="10"/>
  <c r="J17" i="10" s="1"/>
  <c r="J23" i="10" s="1"/>
  <c r="I5" i="10"/>
  <c r="I17" i="10" s="1"/>
  <c r="I23" i="10" s="1"/>
  <c r="H5" i="10"/>
  <c r="H17" i="10" s="1"/>
  <c r="H23" i="10" s="1"/>
  <c r="G5" i="10"/>
  <c r="G17" i="10" s="1"/>
  <c r="G23" i="10" s="1"/>
  <c r="F5" i="10"/>
  <c r="F17" i="10" s="1"/>
  <c r="F23" i="10" s="1"/>
  <c r="E5" i="10"/>
  <c r="E17" i="10" s="1"/>
  <c r="E23" i="10" s="1"/>
  <c r="J4" i="10"/>
  <c r="J16" i="10" s="1"/>
  <c r="J22" i="10" s="1"/>
  <c r="I4" i="10"/>
  <c r="I16" i="10" s="1"/>
  <c r="I22" i="10" s="1"/>
  <c r="H4" i="10"/>
  <c r="H16" i="10" s="1"/>
  <c r="H22" i="10" s="1"/>
  <c r="G4" i="10"/>
  <c r="G16" i="10" s="1"/>
  <c r="G22" i="10" s="1"/>
  <c r="F4" i="10"/>
  <c r="F16" i="10" s="1"/>
  <c r="F22" i="10" s="1"/>
  <c r="E4" i="10"/>
  <c r="E16" i="10" s="1"/>
  <c r="E22" i="10" s="1"/>
  <c r="D2" i="10"/>
  <c r="D1" i="10"/>
  <c r="C67" i="20"/>
  <c r="B67" i="20"/>
  <c r="C66" i="20"/>
  <c r="B66" i="20"/>
  <c r="C65" i="20"/>
  <c r="B65" i="20"/>
  <c r="C64" i="20"/>
  <c r="B64" i="20"/>
  <c r="C63" i="20"/>
  <c r="B63" i="20"/>
  <c r="C62" i="20"/>
  <c r="B62" i="20"/>
  <c r="C61" i="20"/>
  <c r="B61" i="20"/>
  <c r="C60" i="20"/>
  <c r="B60" i="20"/>
  <c r="C59" i="20"/>
  <c r="B59" i="20"/>
  <c r="C58" i="20"/>
  <c r="B58" i="20"/>
  <c r="C57" i="20"/>
  <c r="B57" i="20"/>
  <c r="C56" i="20"/>
  <c r="B56" i="20"/>
  <c r="C55" i="20"/>
  <c r="B55" i="20"/>
  <c r="C54" i="20"/>
  <c r="B54" i="20"/>
  <c r="C53" i="20"/>
  <c r="B53" i="20"/>
  <c r="C52" i="20"/>
  <c r="B52" i="20"/>
  <c r="C51" i="20"/>
  <c r="B51" i="20"/>
  <c r="C50" i="20"/>
  <c r="B50" i="20"/>
  <c r="C49" i="20"/>
  <c r="B49" i="20"/>
  <c r="C48" i="20"/>
  <c r="B48" i="20"/>
  <c r="C47" i="20"/>
  <c r="B47" i="20"/>
  <c r="C46" i="20"/>
  <c r="B46" i="20"/>
  <c r="C45" i="20"/>
  <c r="B45" i="20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C14" i="20"/>
  <c r="B14" i="20"/>
  <c r="C13" i="20"/>
  <c r="B13" i="20"/>
  <c r="C12" i="20"/>
  <c r="B12" i="20"/>
  <c r="C11" i="20"/>
  <c r="B11" i="20"/>
  <c r="C10" i="20"/>
  <c r="B10" i="20"/>
  <c r="C9" i="20"/>
  <c r="B9" i="20"/>
  <c r="C8" i="20"/>
  <c r="B8" i="20"/>
  <c r="BZ6" i="20"/>
  <c r="CG6" i="20" s="1"/>
  <c r="AL6" i="20"/>
  <c r="AS6" i="20" s="1"/>
  <c r="AZ6" i="20" s="1"/>
  <c r="BG6" i="20" s="1"/>
  <c r="BN6" i="20" s="1"/>
  <c r="BU6" i="20" s="1"/>
  <c r="CB6" i="20" s="1"/>
  <c r="CI6" i="20" s="1"/>
  <c r="AA6" i="20"/>
  <c r="AH6" i="20" s="1"/>
  <c r="AO6" i="20" s="1"/>
  <c r="AV6" i="20" s="1"/>
  <c r="BC6" i="20" s="1"/>
  <c r="BJ6" i="20" s="1"/>
  <c r="BQ6" i="20" s="1"/>
  <c r="BX6" i="20" s="1"/>
  <c r="CE6" i="20" s="1"/>
  <c r="W6" i="20"/>
  <c r="AD6" i="20" s="1"/>
  <c r="AK6" i="20" s="1"/>
  <c r="AR6" i="20" s="1"/>
  <c r="AY6" i="20" s="1"/>
  <c r="BF6" i="20" s="1"/>
  <c r="BM6" i="20" s="1"/>
  <c r="BT6" i="20" s="1"/>
  <c r="CA6" i="20" s="1"/>
  <c r="CH6" i="20" s="1"/>
  <c r="S6" i="20"/>
  <c r="Z6" i="20" s="1"/>
  <c r="AG6" i="20" s="1"/>
  <c r="AN6" i="20" s="1"/>
  <c r="AU6" i="20" s="1"/>
  <c r="BB6" i="20" s="1"/>
  <c r="BI6" i="20" s="1"/>
  <c r="BP6" i="20" s="1"/>
  <c r="BW6" i="20" s="1"/>
  <c r="CD6" i="20" s="1"/>
  <c r="Q6" i="20"/>
  <c r="X6" i="20" s="1"/>
  <c r="AE6" i="20" s="1"/>
  <c r="P6" i="20"/>
  <c r="O6" i="20"/>
  <c r="V6" i="20" s="1"/>
  <c r="AC6" i="20" s="1"/>
  <c r="AJ6" i="20" s="1"/>
  <c r="AQ6" i="20" s="1"/>
  <c r="AX6" i="20" s="1"/>
  <c r="BE6" i="20" s="1"/>
  <c r="BL6" i="20" s="1"/>
  <c r="BS6" i="20" s="1"/>
  <c r="N6" i="20"/>
  <c r="U6" i="20" s="1"/>
  <c r="AB6" i="20" s="1"/>
  <c r="AI6" i="20" s="1"/>
  <c r="AP6" i="20" s="1"/>
  <c r="AW6" i="20" s="1"/>
  <c r="BD6" i="20" s="1"/>
  <c r="BK6" i="20" s="1"/>
  <c r="BR6" i="20" s="1"/>
  <c r="BY6" i="20" s="1"/>
  <c r="CF6" i="20" s="1"/>
  <c r="M6" i="20"/>
  <c r="T6" i="20" s="1"/>
  <c r="L6" i="20"/>
  <c r="K6" i="20"/>
  <c r="R6" i="20" s="1"/>
  <c r="Y6" i="20" s="1"/>
  <c r="AF6" i="20" s="1"/>
  <c r="AM6" i="20" s="1"/>
  <c r="AT6" i="20" s="1"/>
  <c r="BA6" i="20" s="1"/>
  <c r="BH6" i="20" s="1"/>
  <c r="BO6" i="20" s="1"/>
  <c r="BV6" i="20" s="1"/>
  <c r="CC6" i="20" s="1"/>
  <c r="CE5" i="20"/>
  <c r="AI5" i="20"/>
  <c r="AP5" i="20" s="1"/>
  <c r="AW5" i="20" s="1"/>
  <c r="BD5" i="20" s="1"/>
  <c r="BK5" i="20" s="1"/>
  <c r="BR5" i="20" s="1"/>
  <c r="BY5" i="20" s="1"/>
  <c r="CF5" i="20" s="1"/>
  <c r="AA5" i="20"/>
  <c r="AH5" i="20" s="1"/>
  <c r="AO5" i="20" s="1"/>
  <c r="AV5" i="20" s="1"/>
  <c r="BC5" i="20" s="1"/>
  <c r="BJ5" i="20" s="1"/>
  <c r="BQ5" i="20" s="1"/>
  <c r="BX5" i="20" s="1"/>
  <c r="T5" i="20"/>
  <c r="S5" i="20"/>
  <c r="Z5" i="20" s="1"/>
  <c r="AG5" i="20" s="1"/>
  <c r="AN5" i="20" s="1"/>
  <c r="AU5" i="20" s="1"/>
  <c r="BB5" i="20" s="1"/>
  <c r="BI5" i="20" s="1"/>
  <c r="BP5" i="20" s="1"/>
  <c r="BW5" i="20" s="1"/>
  <c r="CD5" i="20" s="1"/>
  <c r="Q5" i="20"/>
  <c r="X5" i="20" s="1"/>
  <c r="AE5" i="20" s="1"/>
  <c r="AL5" i="20" s="1"/>
  <c r="AS5" i="20" s="1"/>
  <c r="AZ5" i="20" s="1"/>
  <c r="BG5" i="20" s="1"/>
  <c r="BN5" i="20" s="1"/>
  <c r="BU5" i="20" s="1"/>
  <c r="CB5" i="20" s="1"/>
  <c r="CI5" i="20" s="1"/>
  <c r="P5" i="20"/>
  <c r="W5" i="20" s="1"/>
  <c r="AD5" i="20" s="1"/>
  <c r="AK5" i="20" s="1"/>
  <c r="AR5" i="20" s="1"/>
  <c r="AY5" i="20" s="1"/>
  <c r="BF5" i="20" s="1"/>
  <c r="BM5" i="20" s="1"/>
  <c r="BT5" i="20" s="1"/>
  <c r="CA5" i="20" s="1"/>
  <c r="CH5" i="20" s="1"/>
  <c r="O5" i="20"/>
  <c r="V5" i="20" s="1"/>
  <c r="AC5" i="20" s="1"/>
  <c r="AJ5" i="20" s="1"/>
  <c r="AQ5" i="20" s="1"/>
  <c r="AX5" i="20" s="1"/>
  <c r="BE5" i="20" s="1"/>
  <c r="BL5" i="20" s="1"/>
  <c r="BS5" i="20" s="1"/>
  <c r="BZ5" i="20" s="1"/>
  <c r="CG5" i="20" s="1"/>
  <c r="N5" i="20"/>
  <c r="U5" i="20" s="1"/>
  <c r="AB5" i="20" s="1"/>
  <c r="M5" i="20"/>
  <c r="L5" i="20"/>
  <c r="K5" i="20"/>
  <c r="R5" i="20" s="1"/>
  <c r="Y5" i="20" s="1"/>
  <c r="AF5" i="20" s="1"/>
  <c r="AM5" i="20" s="1"/>
  <c r="AT5" i="20" s="1"/>
  <c r="BA5" i="20" s="1"/>
  <c r="BH5" i="20" s="1"/>
  <c r="BO5" i="20" s="1"/>
  <c r="BV5" i="20" s="1"/>
  <c r="CC5" i="20" s="1"/>
  <c r="C1" i="20"/>
  <c r="CC69" i="19"/>
  <c r="BV69" i="19"/>
  <c r="BO69" i="19"/>
  <c r="BH69" i="19"/>
  <c r="BA69" i="19"/>
  <c r="AT69" i="19"/>
  <c r="AM69" i="19"/>
  <c r="AF69" i="19"/>
  <c r="Y69" i="19"/>
  <c r="Y70" i="19" s="1"/>
  <c r="R69" i="19"/>
  <c r="K69" i="19"/>
  <c r="D69" i="19"/>
  <c r="C67" i="19"/>
  <c r="B67" i="19"/>
  <c r="C66" i="19"/>
  <c r="B66" i="19"/>
  <c r="C65" i="19"/>
  <c r="B65" i="19"/>
  <c r="C64" i="19"/>
  <c r="B64" i="19"/>
  <c r="C63" i="19"/>
  <c r="B63" i="19"/>
  <c r="C62" i="19"/>
  <c r="B62" i="19"/>
  <c r="C61" i="19"/>
  <c r="B61" i="19"/>
  <c r="C60" i="19"/>
  <c r="B60" i="19"/>
  <c r="C59" i="19"/>
  <c r="B59" i="19"/>
  <c r="C58" i="19"/>
  <c r="B58" i="19"/>
  <c r="C57" i="19"/>
  <c r="B57" i="19"/>
  <c r="C56" i="19"/>
  <c r="B56" i="19"/>
  <c r="C55" i="19"/>
  <c r="B55" i="19"/>
  <c r="C54" i="19"/>
  <c r="B54" i="19"/>
  <c r="C53" i="19"/>
  <c r="B53" i="19"/>
  <c r="C52" i="19"/>
  <c r="B52" i="19"/>
  <c r="C51" i="19"/>
  <c r="B51" i="19"/>
  <c r="C50" i="19"/>
  <c r="B50" i="19"/>
  <c r="C49" i="19"/>
  <c r="B49" i="19"/>
  <c r="C48" i="19"/>
  <c r="B48" i="19"/>
  <c r="C47" i="19"/>
  <c r="B47" i="19"/>
  <c r="C46" i="19"/>
  <c r="B46" i="19"/>
  <c r="C45" i="19"/>
  <c r="B45" i="19"/>
  <c r="C44" i="19"/>
  <c r="B44" i="19"/>
  <c r="C43" i="19"/>
  <c r="B43" i="19"/>
  <c r="C42" i="19"/>
  <c r="B42" i="19"/>
  <c r="C41" i="19"/>
  <c r="B41" i="19"/>
  <c r="C40" i="19"/>
  <c r="B40" i="19"/>
  <c r="C39" i="19"/>
  <c r="B39" i="19"/>
  <c r="C38" i="19"/>
  <c r="B38" i="19"/>
  <c r="C37" i="19"/>
  <c r="B37" i="19"/>
  <c r="C36" i="19"/>
  <c r="B36" i="19"/>
  <c r="C35" i="19"/>
  <c r="B35" i="19"/>
  <c r="C34" i="19"/>
  <c r="B34" i="19"/>
  <c r="C33" i="19"/>
  <c r="B33" i="19"/>
  <c r="C32" i="19"/>
  <c r="B32" i="19"/>
  <c r="C31" i="19"/>
  <c r="B31" i="19"/>
  <c r="C30" i="19"/>
  <c r="B30" i="19"/>
  <c r="C29" i="19"/>
  <c r="B29" i="19"/>
  <c r="C28" i="19"/>
  <c r="B28" i="19"/>
  <c r="C27" i="19"/>
  <c r="B27" i="19"/>
  <c r="C26" i="19"/>
  <c r="B26" i="19"/>
  <c r="C25" i="19"/>
  <c r="B25" i="19"/>
  <c r="C24" i="19"/>
  <c r="B24" i="19"/>
  <c r="C23" i="19"/>
  <c r="B23" i="19"/>
  <c r="C22" i="19"/>
  <c r="B22" i="19"/>
  <c r="C21" i="19"/>
  <c r="B21" i="19"/>
  <c r="C20" i="19"/>
  <c r="B20" i="19"/>
  <c r="C19" i="19"/>
  <c r="B19" i="19"/>
  <c r="C18" i="19"/>
  <c r="B18" i="19"/>
  <c r="C17" i="19"/>
  <c r="B17" i="19"/>
  <c r="C16" i="19"/>
  <c r="B16" i="19"/>
  <c r="C15" i="19"/>
  <c r="B15" i="19"/>
  <c r="C14" i="19"/>
  <c r="B14" i="19"/>
  <c r="C13" i="19"/>
  <c r="B13" i="19"/>
  <c r="C12" i="19"/>
  <c r="B12" i="19"/>
  <c r="C11" i="19"/>
  <c r="B11" i="19"/>
  <c r="C10" i="19"/>
  <c r="B10" i="19"/>
  <c r="C9" i="19"/>
  <c r="B9" i="19"/>
  <c r="C8" i="19"/>
  <c r="B8" i="19"/>
  <c r="AL6" i="19"/>
  <c r="AS6" i="19" s="1"/>
  <c r="AZ6" i="19" s="1"/>
  <c r="BG6" i="19" s="1"/>
  <c r="BN6" i="19" s="1"/>
  <c r="BU6" i="19" s="1"/>
  <c r="CB6" i="19" s="1"/>
  <c r="CI6" i="19" s="1"/>
  <c r="AA6" i="19"/>
  <c r="AH6" i="19" s="1"/>
  <c r="AO6" i="19" s="1"/>
  <c r="AV6" i="19" s="1"/>
  <c r="BC6" i="19" s="1"/>
  <c r="BJ6" i="19" s="1"/>
  <c r="BQ6" i="19" s="1"/>
  <c r="BX6" i="19" s="1"/>
  <c r="CE6" i="19" s="1"/>
  <c r="W6" i="19"/>
  <c r="AD6" i="19" s="1"/>
  <c r="AK6" i="19" s="1"/>
  <c r="AR6" i="19" s="1"/>
  <c r="AY6" i="19" s="1"/>
  <c r="BF6" i="19" s="1"/>
  <c r="BM6" i="19" s="1"/>
  <c r="BT6" i="19" s="1"/>
  <c r="CA6" i="19" s="1"/>
  <c r="CH6" i="19" s="1"/>
  <c r="Q6" i="19"/>
  <c r="X6" i="19" s="1"/>
  <c r="AE6" i="19" s="1"/>
  <c r="P6" i="19"/>
  <c r="O6" i="19"/>
  <c r="V6" i="19" s="1"/>
  <c r="AC6" i="19" s="1"/>
  <c r="AJ6" i="19" s="1"/>
  <c r="AQ6" i="19" s="1"/>
  <c r="AX6" i="19" s="1"/>
  <c r="BE6" i="19" s="1"/>
  <c r="BL6" i="19" s="1"/>
  <c r="BS6" i="19" s="1"/>
  <c r="BZ6" i="19" s="1"/>
  <c r="CG6" i="19" s="1"/>
  <c r="N6" i="19"/>
  <c r="U6" i="19" s="1"/>
  <c r="AB6" i="19" s="1"/>
  <c r="AI6" i="19" s="1"/>
  <c r="AP6" i="19" s="1"/>
  <c r="AW6" i="19" s="1"/>
  <c r="BD6" i="19" s="1"/>
  <c r="BK6" i="19" s="1"/>
  <c r="BR6" i="19" s="1"/>
  <c r="BY6" i="19" s="1"/>
  <c r="CF6" i="19" s="1"/>
  <c r="M6" i="19"/>
  <c r="T6" i="19" s="1"/>
  <c r="L6" i="19"/>
  <c r="S6" i="19" s="1"/>
  <c r="Z6" i="19" s="1"/>
  <c r="AG6" i="19" s="1"/>
  <c r="AN6" i="19" s="1"/>
  <c r="AU6" i="19" s="1"/>
  <c r="BB6" i="19" s="1"/>
  <c r="BI6" i="19" s="1"/>
  <c r="BP6" i="19" s="1"/>
  <c r="BW6" i="19" s="1"/>
  <c r="CD6" i="19" s="1"/>
  <c r="K6" i="19"/>
  <c r="R6" i="19" s="1"/>
  <c r="Y6" i="19" s="1"/>
  <c r="AF6" i="19" s="1"/>
  <c r="AM6" i="19" s="1"/>
  <c r="AT6" i="19" s="1"/>
  <c r="BA6" i="19" s="1"/>
  <c r="BH6" i="19" s="1"/>
  <c r="BO6" i="19" s="1"/>
  <c r="BV6" i="19" s="1"/>
  <c r="CC6" i="19" s="1"/>
  <c r="AF5" i="19"/>
  <c r="AM5" i="19" s="1"/>
  <c r="AT5" i="19" s="1"/>
  <c r="BA5" i="19" s="1"/>
  <c r="BH5" i="19" s="1"/>
  <c r="BO5" i="19" s="1"/>
  <c r="BV5" i="19" s="1"/>
  <c r="CC5" i="19" s="1"/>
  <c r="X5" i="19"/>
  <c r="AE5" i="19" s="1"/>
  <c r="AL5" i="19" s="1"/>
  <c r="AS5" i="19" s="1"/>
  <c r="AZ5" i="19" s="1"/>
  <c r="BG5" i="19" s="1"/>
  <c r="BN5" i="19" s="1"/>
  <c r="BU5" i="19" s="1"/>
  <c r="CB5" i="19" s="1"/>
  <c r="CI5" i="19" s="1"/>
  <c r="T5" i="19"/>
  <c r="AA5" i="19" s="1"/>
  <c r="AH5" i="19" s="1"/>
  <c r="AO5" i="19" s="1"/>
  <c r="AV5" i="19" s="1"/>
  <c r="BC5" i="19" s="1"/>
  <c r="BJ5" i="19" s="1"/>
  <c r="BQ5" i="19" s="1"/>
  <c r="BX5" i="19" s="1"/>
  <c r="CE5" i="19" s="1"/>
  <c r="S5" i="19"/>
  <c r="Z5" i="19" s="1"/>
  <c r="AG5" i="19" s="1"/>
  <c r="AN5" i="19" s="1"/>
  <c r="AU5" i="19" s="1"/>
  <c r="BB5" i="19" s="1"/>
  <c r="BI5" i="19" s="1"/>
  <c r="BP5" i="19" s="1"/>
  <c r="BW5" i="19" s="1"/>
  <c r="CD5" i="19" s="1"/>
  <c r="Q5" i="19"/>
  <c r="P5" i="19"/>
  <c r="W5" i="19" s="1"/>
  <c r="AD5" i="19" s="1"/>
  <c r="AK5" i="19" s="1"/>
  <c r="AR5" i="19" s="1"/>
  <c r="AY5" i="19" s="1"/>
  <c r="BF5" i="19" s="1"/>
  <c r="BM5" i="19" s="1"/>
  <c r="BT5" i="19" s="1"/>
  <c r="CA5" i="19" s="1"/>
  <c r="CH5" i="19" s="1"/>
  <c r="O5" i="19"/>
  <c r="V5" i="19" s="1"/>
  <c r="AC5" i="19" s="1"/>
  <c r="AJ5" i="19" s="1"/>
  <c r="AQ5" i="19" s="1"/>
  <c r="AX5" i="19" s="1"/>
  <c r="BE5" i="19" s="1"/>
  <c r="BL5" i="19" s="1"/>
  <c r="BS5" i="19" s="1"/>
  <c r="BZ5" i="19" s="1"/>
  <c r="CG5" i="19" s="1"/>
  <c r="N5" i="19"/>
  <c r="U5" i="19" s="1"/>
  <c r="AB5" i="19" s="1"/>
  <c r="AI5" i="19" s="1"/>
  <c r="AP5" i="19" s="1"/>
  <c r="AW5" i="19" s="1"/>
  <c r="BD5" i="19" s="1"/>
  <c r="BK5" i="19" s="1"/>
  <c r="BR5" i="19" s="1"/>
  <c r="BY5" i="19" s="1"/>
  <c r="CF5" i="19" s="1"/>
  <c r="M5" i="19"/>
  <c r="L5" i="19"/>
  <c r="K5" i="19"/>
  <c r="R5" i="19" s="1"/>
  <c r="Y5" i="19" s="1"/>
  <c r="C1" i="19"/>
  <c r="CC69" i="17"/>
  <c r="BV69" i="17"/>
  <c r="BO69" i="17"/>
  <c r="BH69" i="17"/>
  <c r="BA69" i="17"/>
  <c r="AT69" i="17"/>
  <c r="AM69" i="17"/>
  <c r="AM70" i="17" s="1"/>
  <c r="AF69" i="17"/>
  <c r="Y69" i="17"/>
  <c r="R69" i="17"/>
  <c r="K69" i="17"/>
  <c r="D69" i="17"/>
  <c r="C67" i="17"/>
  <c r="B67" i="17"/>
  <c r="C66" i="17"/>
  <c r="B66" i="17"/>
  <c r="C65" i="17"/>
  <c r="B65" i="17"/>
  <c r="C64" i="17"/>
  <c r="B64" i="17"/>
  <c r="C63" i="17"/>
  <c r="B63" i="17"/>
  <c r="C62" i="17"/>
  <c r="B62" i="17"/>
  <c r="C61" i="17"/>
  <c r="B61" i="17"/>
  <c r="C60" i="17"/>
  <c r="B60" i="17"/>
  <c r="C59" i="17"/>
  <c r="B59" i="17"/>
  <c r="C58" i="17"/>
  <c r="B58" i="17"/>
  <c r="C57" i="17"/>
  <c r="B57" i="17"/>
  <c r="C56" i="17"/>
  <c r="B56" i="17"/>
  <c r="C55" i="17"/>
  <c r="B55" i="17"/>
  <c r="C54" i="17"/>
  <c r="B54" i="17"/>
  <c r="C53" i="17"/>
  <c r="B53" i="17"/>
  <c r="C52" i="17"/>
  <c r="B52" i="17"/>
  <c r="C51" i="17"/>
  <c r="B51" i="17"/>
  <c r="C50" i="17"/>
  <c r="B50" i="17"/>
  <c r="C49" i="17"/>
  <c r="B49" i="17"/>
  <c r="C48" i="17"/>
  <c r="B48" i="17"/>
  <c r="C47" i="17"/>
  <c r="B47" i="17"/>
  <c r="C46" i="17"/>
  <c r="B46" i="17"/>
  <c r="C45" i="17"/>
  <c r="B45" i="17"/>
  <c r="C44" i="17"/>
  <c r="B44" i="17"/>
  <c r="C43" i="17"/>
  <c r="B43" i="17"/>
  <c r="C42" i="17"/>
  <c r="B42" i="17"/>
  <c r="C41" i="17"/>
  <c r="B41" i="17"/>
  <c r="C40" i="17"/>
  <c r="B40" i="17"/>
  <c r="C39" i="17"/>
  <c r="B39" i="17"/>
  <c r="C38" i="17"/>
  <c r="B38" i="17"/>
  <c r="C37" i="17"/>
  <c r="B37" i="17"/>
  <c r="C36" i="17"/>
  <c r="B36" i="17"/>
  <c r="C35" i="17"/>
  <c r="B35" i="17"/>
  <c r="C34" i="17"/>
  <c r="B34" i="17"/>
  <c r="C33" i="17"/>
  <c r="B33" i="17"/>
  <c r="C32" i="17"/>
  <c r="B32" i="17"/>
  <c r="C31" i="17"/>
  <c r="B31" i="17"/>
  <c r="C30" i="17"/>
  <c r="B30" i="17"/>
  <c r="C29" i="17"/>
  <c r="B29" i="17"/>
  <c r="C28" i="17"/>
  <c r="B28" i="17"/>
  <c r="C27" i="17"/>
  <c r="B27" i="17"/>
  <c r="C26" i="17"/>
  <c r="B26" i="17"/>
  <c r="C25" i="17"/>
  <c r="B25" i="17"/>
  <c r="C24" i="17"/>
  <c r="B24" i="17"/>
  <c r="C23" i="17"/>
  <c r="B23" i="17"/>
  <c r="C22" i="17"/>
  <c r="B22" i="17"/>
  <c r="C21" i="17"/>
  <c r="B21" i="17"/>
  <c r="C20" i="17"/>
  <c r="B20" i="17"/>
  <c r="C19" i="17"/>
  <c r="B19" i="17"/>
  <c r="C18" i="17"/>
  <c r="B18" i="17"/>
  <c r="C17" i="17"/>
  <c r="B17" i="17"/>
  <c r="C16" i="17"/>
  <c r="B16" i="17"/>
  <c r="C15" i="17"/>
  <c r="B15" i="17"/>
  <c r="C14" i="17"/>
  <c r="B14" i="17"/>
  <c r="C13" i="17"/>
  <c r="B13" i="17"/>
  <c r="C12" i="17"/>
  <c r="B12" i="17"/>
  <c r="C11" i="17"/>
  <c r="B11" i="17"/>
  <c r="C10" i="17"/>
  <c r="B10" i="17"/>
  <c r="C9" i="17"/>
  <c r="B9" i="17"/>
  <c r="C8" i="17"/>
  <c r="B8" i="17"/>
  <c r="AF6" i="17"/>
  <c r="AM6" i="17" s="1"/>
  <c r="AT6" i="17" s="1"/>
  <c r="BA6" i="17" s="1"/>
  <c r="BH6" i="17" s="1"/>
  <c r="BO6" i="17" s="1"/>
  <c r="BV6" i="17" s="1"/>
  <c r="CC6" i="17" s="1"/>
  <c r="AC6" i="17"/>
  <c r="AJ6" i="17" s="1"/>
  <c r="AQ6" i="17" s="1"/>
  <c r="AX6" i="17" s="1"/>
  <c r="BE6" i="17" s="1"/>
  <c r="BL6" i="17" s="1"/>
  <c r="BS6" i="17" s="1"/>
  <c r="BZ6" i="17" s="1"/>
  <c r="CG6" i="17" s="1"/>
  <c r="Q6" i="17"/>
  <c r="X6" i="17" s="1"/>
  <c r="AE6" i="17" s="1"/>
  <c r="AL6" i="17" s="1"/>
  <c r="AS6" i="17" s="1"/>
  <c r="AZ6" i="17" s="1"/>
  <c r="BG6" i="17" s="1"/>
  <c r="BN6" i="17" s="1"/>
  <c r="BU6" i="17" s="1"/>
  <c r="CB6" i="17" s="1"/>
  <c r="CI6" i="17" s="1"/>
  <c r="P6" i="17"/>
  <c r="W6" i="17" s="1"/>
  <c r="AD6" i="17" s="1"/>
  <c r="AK6" i="17" s="1"/>
  <c r="AR6" i="17" s="1"/>
  <c r="AY6" i="17" s="1"/>
  <c r="BF6" i="17" s="1"/>
  <c r="BM6" i="17" s="1"/>
  <c r="BT6" i="17" s="1"/>
  <c r="CA6" i="17" s="1"/>
  <c r="CH6" i="17" s="1"/>
  <c r="O6" i="17"/>
  <c r="V6" i="17" s="1"/>
  <c r="N6" i="17"/>
  <c r="U6" i="17" s="1"/>
  <c r="AB6" i="17" s="1"/>
  <c r="AI6" i="17" s="1"/>
  <c r="AP6" i="17" s="1"/>
  <c r="AW6" i="17" s="1"/>
  <c r="BD6" i="17" s="1"/>
  <c r="BK6" i="17" s="1"/>
  <c r="BR6" i="17" s="1"/>
  <c r="BY6" i="17" s="1"/>
  <c r="CF6" i="17" s="1"/>
  <c r="M6" i="17"/>
  <c r="T6" i="17" s="1"/>
  <c r="AA6" i="17" s="1"/>
  <c r="AH6" i="17" s="1"/>
  <c r="AO6" i="17" s="1"/>
  <c r="AV6" i="17" s="1"/>
  <c r="BC6" i="17" s="1"/>
  <c r="BJ6" i="17" s="1"/>
  <c r="BQ6" i="17" s="1"/>
  <c r="BX6" i="17" s="1"/>
  <c r="CE6" i="17" s="1"/>
  <c r="L6" i="17"/>
  <c r="S6" i="17" s="1"/>
  <c r="Z6" i="17" s="1"/>
  <c r="AG6" i="17" s="1"/>
  <c r="AN6" i="17" s="1"/>
  <c r="AU6" i="17" s="1"/>
  <c r="BB6" i="17" s="1"/>
  <c r="BI6" i="17" s="1"/>
  <c r="BP6" i="17" s="1"/>
  <c r="BW6" i="17" s="1"/>
  <c r="CD6" i="17" s="1"/>
  <c r="K6" i="17"/>
  <c r="R6" i="17" s="1"/>
  <c r="Y6" i="17" s="1"/>
  <c r="BF5" i="17"/>
  <c r="BM5" i="17" s="1"/>
  <c r="BT5" i="17" s="1"/>
  <c r="CA5" i="17" s="1"/>
  <c r="CH5" i="17" s="1"/>
  <c r="R5" i="17"/>
  <c r="Y5" i="17" s="1"/>
  <c r="AF5" i="17" s="1"/>
  <c r="AM5" i="17" s="1"/>
  <c r="AT5" i="17" s="1"/>
  <c r="BA5" i="17" s="1"/>
  <c r="BH5" i="17" s="1"/>
  <c r="BO5" i="17" s="1"/>
  <c r="BV5" i="17" s="1"/>
  <c r="CC5" i="17" s="1"/>
  <c r="Q5" i="17"/>
  <c r="X5" i="17" s="1"/>
  <c r="AE5" i="17" s="1"/>
  <c r="AL5" i="17" s="1"/>
  <c r="AS5" i="17" s="1"/>
  <c r="AZ5" i="17" s="1"/>
  <c r="BG5" i="17" s="1"/>
  <c r="BN5" i="17" s="1"/>
  <c r="BU5" i="17" s="1"/>
  <c r="CB5" i="17" s="1"/>
  <c r="CI5" i="17" s="1"/>
  <c r="P5" i="17"/>
  <c r="W5" i="17" s="1"/>
  <c r="AD5" i="17" s="1"/>
  <c r="AK5" i="17" s="1"/>
  <c r="AR5" i="17" s="1"/>
  <c r="AY5" i="17" s="1"/>
  <c r="O5" i="17"/>
  <c r="V5" i="17" s="1"/>
  <c r="AC5" i="17" s="1"/>
  <c r="AJ5" i="17" s="1"/>
  <c r="AQ5" i="17" s="1"/>
  <c r="AX5" i="17" s="1"/>
  <c r="BE5" i="17" s="1"/>
  <c r="BL5" i="17" s="1"/>
  <c r="BS5" i="17" s="1"/>
  <c r="BZ5" i="17" s="1"/>
  <c r="CG5" i="17" s="1"/>
  <c r="N5" i="17"/>
  <c r="U5" i="17" s="1"/>
  <c r="AB5" i="17" s="1"/>
  <c r="AI5" i="17" s="1"/>
  <c r="AP5" i="17" s="1"/>
  <c r="AW5" i="17" s="1"/>
  <c r="BD5" i="17" s="1"/>
  <c r="BK5" i="17" s="1"/>
  <c r="BR5" i="17" s="1"/>
  <c r="BY5" i="17" s="1"/>
  <c r="CF5" i="17" s="1"/>
  <c r="M5" i="17"/>
  <c r="T5" i="17" s="1"/>
  <c r="AA5" i="17" s="1"/>
  <c r="AH5" i="17" s="1"/>
  <c r="AO5" i="17" s="1"/>
  <c r="AV5" i="17" s="1"/>
  <c r="BC5" i="17" s="1"/>
  <c r="BJ5" i="17" s="1"/>
  <c r="BQ5" i="17" s="1"/>
  <c r="BX5" i="17" s="1"/>
  <c r="CE5" i="17" s="1"/>
  <c r="L5" i="17"/>
  <c r="S5" i="17" s="1"/>
  <c r="Z5" i="17" s="1"/>
  <c r="AG5" i="17" s="1"/>
  <c r="AN5" i="17" s="1"/>
  <c r="AU5" i="17" s="1"/>
  <c r="BB5" i="17" s="1"/>
  <c r="BI5" i="17" s="1"/>
  <c r="BP5" i="17" s="1"/>
  <c r="BW5" i="17" s="1"/>
  <c r="CD5" i="17" s="1"/>
  <c r="K5" i="17"/>
  <c r="C1" i="17"/>
  <c r="CC69" i="16"/>
  <c r="BV69" i="16"/>
  <c r="BO69" i="16"/>
  <c r="BH69" i="16"/>
  <c r="BA69" i="16"/>
  <c r="AT69" i="16"/>
  <c r="AM69" i="16"/>
  <c r="AF69" i="16"/>
  <c r="Y69" i="16"/>
  <c r="R69" i="16"/>
  <c r="K69" i="16"/>
  <c r="D69" i="16"/>
  <c r="C67" i="16"/>
  <c r="B67" i="16"/>
  <c r="C66" i="16"/>
  <c r="B66" i="16"/>
  <c r="C65" i="16"/>
  <c r="B65" i="16"/>
  <c r="C64" i="16"/>
  <c r="B64" i="16"/>
  <c r="C63" i="16"/>
  <c r="B63" i="16"/>
  <c r="C62" i="16"/>
  <c r="B62" i="16"/>
  <c r="C61" i="16"/>
  <c r="B61" i="16"/>
  <c r="C60" i="16"/>
  <c r="B60" i="16"/>
  <c r="C59" i="16"/>
  <c r="B59" i="16"/>
  <c r="C58" i="16"/>
  <c r="B58" i="16"/>
  <c r="C57" i="16"/>
  <c r="B57" i="16"/>
  <c r="C56" i="16"/>
  <c r="B56" i="16"/>
  <c r="C55" i="16"/>
  <c r="B55" i="16"/>
  <c r="C54" i="16"/>
  <c r="B54" i="16"/>
  <c r="C53" i="16"/>
  <c r="B53" i="16"/>
  <c r="C52" i="16"/>
  <c r="B52" i="16"/>
  <c r="C51" i="16"/>
  <c r="B51" i="16"/>
  <c r="C50" i="16"/>
  <c r="B50" i="16"/>
  <c r="C49" i="16"/>
  <c r="B49" i="16"/>
  <c r="C48" i="16"/>
  <c r="B48" i="16"/>
  <c r="C47" i="16"/>
  <c r="B47" i="16"/>
  <c r="C46" i="16"/>
  <c r="B46" i="16"/>
  <c r="C45" i="16"/>
  <c r="B45" i="16"/>
  <c r="C44" i="16"/>
  <c r="B44" i="16"/>
  <c r="C43" i="16"/>
  <c r="B43" i="16"/>
  <c r="C42" i="16"/>
  <c r="B42" i="16"/>
  <c r="C41" i="16"/>
  <c r="B41" i="16"/>
  <c r="C40" i="16"/>
  <c r="B40" i="16"/>
  <c r="C39" i="16"/>
  <c r="B39" i="16"/>
  <c r="C38" i="16"/>
  <c r="B38" i="16"/>
  <c r="C37" i="16"/>
  <c r="B37" i="16"/>
  <c r="C36" i="16"/>
  <c r="B36" i="16"/>
  <c r="C35" i="16"/>
  <c r="B35" i="16"/>
  <c r="C34" i="16"/>
  <c r="B34" i="16"/>
  <c r="C33" i="16"/>
  <c r="B33" i="16"/>
  <c r="C32" i="16"/>
  <c r="B32" i="16"/>
  <c r="C31" i="16"/>
  <c r="B31" i="16"/>
  <c r="C30" i="16"/>
  <c r="B30" i="16"/>
  <c r="C29" i="16"/>
  <c r="B29" i="16"/>
  <c r="C28" i="16"/>
  <c r="B28" i="16"/>
  <c r="C27" i="16"/>
  <c r="B27" i="16"/>
  <c r="C26" i="16"/>
  <c r="B26" i="16"/>
  <c r="C25" i="16"/>
  <c r="B25" i="16"/>
  <c r="C24" i="16"/>
  <c r="B24" i="16"/>
  <c r="C23" i="16"/>
  <c r="B23" i="16"/>
  <c r="C22" i="16"/>
  <c r="B22" i="16"/>
  <c r="C21" i="16"/>
  <c r="B21" i="16"/>
  <c r="C20" i="16"/>
  <c r="B20" i="16"/>
  <c r="C19" i="16"/>
  <c r="B19" i="16"/>
  <c r="C18" i="16"/>
  <c r="B18" i="16"/>
  <c r="C17" i="16"/>
  <c r="B17" i="16"/>
  <c r="C16" i="16"/>
  <c r="B16" i="16"/>
  <c r="C15" i="16"/>
  <c r="B15" i="16"/>
  <c r="C14" i="16"/>
  <c r="B14" i="16"/>
  <c r="C13" i="16"/>
  <c r="B13" i="16"/>
  <c r="C12" i="16"/>
  <c r="B12" i="16"/>
  <c r="C11" i="16"/>
  <c r="B11" i="16"/>
  <c r="C10" i="16"/>
  <c r="B10" i="16"/>
  <c r="C9" i="16"/>
  <c r="B9" i="16"/>
  <c r="C8" i="16"/>
  <c r="B8" i="16"/>
  <c r="BK6" i="16"/>
  <c r="BR6" i="16" s="1"/>
  <c r="BY6" i="16" s="1"/>
  <c r="CF6" i="16" s="1"/>
  <c r="S6" i="16"/>
  <c r="Z6" i="16" s="1"/>
  <c r="AG6" i="16" s="1"/>
  <c r="AN6" i="16" s="1"/>
  <c r="AU6" i="16" s="1"/>
  <c r="BB6" i="16" s="1"/>
  <c r="BI6" i="16" s="1"/>
  <c r="BP6" i="16" s="1"/>
  <c r="BW6" i="16" s="1"/>
  <c r="CD6" i="16" s="1"/>
  <c r="Q6" i="16"/>
  <c r="X6" i="16" s="1"/>
  <c r="AE6" i="16" s="1"/>
  <c r="AL6" i="16" s="1"/>
  <c r="AS6" i="16" s="1"/>
  <c r="AZ6" i="16" s="1"/>
  <c r="BG6" i="16" s="1"/>
  <c r="BN6" i="16" s="1"/>
  <c r="BU6" i="16" s="1"/>
  <c r="CB6" i="16" s="1"/>
  <c r="CI6" i="16" s="1"/>
  <c r="P6" i="16"/>
  <c r="W6" i="16" s="1"/>
  <c r="AD6" i="16" s="1"/>
  <c r="AK6" i="16" s="1"/>
  <c r="AR6" i="16" s="1"/>
  <c r="AY6" i="16" s="1"/>
  <c r="BF6" i="16" s="1"/>
  <c r="BM6" i="16" s="1"/>
  <c r="BT6" i="16" s="1"/>
  <c r="CA6" i="16" s="1"/>
  <c r="CH6" i="16" s="1"/>
  <c r="O6" i="16"/>
  <c r="V6" i="16" s="1"/>
  <c r="AC6" i="16" s="1"/>
  <c r="AJ6" i="16" s="1"/>
  <c r="AQ6" i="16" s="1"/>
  <c r="AX6" i="16" s="1"/>
  <c r="BE6" i="16" s="1"/>
  <c r="BL6" i="16" s="1"/>
  <c r="BS6" i="16" s="1"/>
  <c r="BZ6" i="16" s="1"/>
  <c r="CG6" i="16" s="1"/>
  <c r="N6" i="16"/>
  <c r="U6" i="16" s="1"/>
  <c r="AB6" i="16" s="1"/>
  <c r="AI6" i="16" s="1"/>
  <c r="AP6" i="16" s="1"/>
  <c r="AW6" i="16" s="1"/>
  <c r="BD6" i="16" s="1"/>
  <c r="M6" i="16"/>
  <c r="T6" i="16" s="1"/>
  <c r="AA6" i="16" s="1"/>
  <c r="AH6" i="16" s="1"/>
  <c r="AO6" i="16" s="1"/>
  <c r="AV6" i="16" s="1"/>
  <c r="BC6" i="16" s="1"/>
  <c r="BJ6" i="16" s="1"/>
  <c r="BQ6" i="16" s="1"/>
  <c r="BX6" i="16" s="1"/>
  <c r="CE6" i="16" s="1"/>
  <c r="L6" i="16"/>
  <c r="K6" i="16"/>
  <c r="R6" i="16" s="1"/>
  <c r="Y6" i="16" s="1"/>
  <c r="AF6" i="16" s="1"/>
  <c r="AM6" i="16" s="1"/>
  <c r="AT6" i="16" s="1"/>
  <c r="BA6" i="16" s="1"/>
  <c r="BH6" i="16" s="1"/>
  <c r="BO6" i="16" s="1"/>
  <c r="BV6" i="16" s="1"/>
  <c r="CC6" i="16" s="1"/>
  <c r="X5" i="16"/>
  <c r="AE5" i="16" s="1"/>
  <c r="AL5" i="16" s="1"/>
  <c r="AS5" i="16" s="1"/>
  <c r="AZ5" i="16" s="1"/>
  <c r="BG5" i="16" s="1"/>
  <c r="BN5" i="16" s="1"/>
  <c r="BU5" i="16" s="1"/>
  <c r="CB5" i="16" s="1"/>
  <c r="CI5" i="16" s="1"/>
  <c r="T5" i="16"/>
  <c r="AA5" i="16" s="1"/>
  <c r="AH5" i="16" s="1"/>
  <c r="AO5" i="16" s="1"/>
  <c r="AV5" i="16" s="1"/>
  <c r="BC5" i="16" s="1"/>
  <c r="BJ5" i="16" s="1"/>
  <c r="BQ5" i="16" s="1"/>
  <c r="BX5" i="16" s="1"/>
  <c r="CE5" i="16" s="1"/>
  <c r="S5" i="16"/>
  <c r="Z5" i="16" s="1"/>
  <c r="AG5" i="16" s="1"/>
  <c r="AN5" i="16" s="1"/>
  <c r="AU5" i="16" s="1"/>
  <c r="BB5" i="16" s="1"/>
  <c r="BI5" i="16" s="1"/>
  <c r="BP5" i="16" s="1"/>
  <c r="BW5" i="16" s="1"/>
  <c r="CD5" i="16" s="1"/>
  <c r="Q5" i="16"/>
  <c r="P5" i="16"/>
  <c r="W5" i="16" s="1"/>
  <c r="AD5" i="16" s="1"/>
  <c r="AK5" i="16" s="1"/>
  <c r="AR5" i="16" s="1"/>
  <c r="AY5" i="16" s="1"/>
  <c r="BF5" i="16" s="1"/>
  <c r="BM5" i="16" s="1"/>
  <c r="BT5" i="16" s="1"/>
  <c r="CA5" i="16" s="1"/>
  <c r="CH5" i="16" s="1"/>
  <c r="O5" i="16"/>
  <c r="V5" i="16" s="1"/>
  <c r="AC5" i="16" s="1"/>
  <c r="AJ5" i="16" s="1"/>
  <c r="AQ5" i="16" s="1"/>
  <c r="AX5" i="16" s="1"/>
  <c r="BE5" i="16" s="1"/>
  <c r="BL5" i="16" s="1"/>
  <c r="BS5" i="16" s="1"/>
  <c r="BZ5" i="16" s="1"/>
  <c r="CG5" i="16" s="1"/>
  <c r="N5" i="16"/>
  <c r="U5" i="16" s="1"/>
  <c r="AB5" i="16" s="1"/>
  <c r="AI5" i="16" s="1"/>
  <c r="AP5" i="16" s="1"/>
  <c r="AW5" i="16" s="1"/>
  <c r="BD5" i="16" s="1"/>
  <c r="BK5" i="16" s="1"/>
  <c r="BR5" i="16" s="1"/>
  <c r="BY5" i="16" s="1"/>
  <c r="CF5" i="16" s="1"/>
  <c r="M5" i="16"/>
  <c r="L5" i="16"/>
  <c r="K5" i="16"/>
  <c r="R5" i="16" s="1"/>
  <c r="Y5" i="16" s="1"/>
  <c r="AF5" i="16" s="1"/>
  <c r="AM5" i="16" s="1"/>
  <c r="AT5" i="16" s="1"/>
  <c r="BA5" i="16" s="1"/>
  <c r="BH5" i="16" s="1"/>
  <c r="BO5" i="16" s="1"/>
  <c r="BV5" i="16" s="1"/>
  <c r="CC5" i="16" s="1"/>
  <c r="C1" i="16"/>
  <c r="BU89" i="21"/>
  <c r="BE89" i="21"/>
  <c r="CI85" i="21"/>
  <c r="CH85" i="21"/>
  <c r="CG85" i="21"/>
  <c r="CF85" i="21"/>
  <c r="CE85" i="21"/>
  <c r="CD85" i="21"/>
  <c r="CC85" i="21"/>
  <c r="CB85" i="21"/>
  <c r="CA85" i="21"/>
  <c r="BZ85" i="21"/>
  <c r="BY85" i="21"/>
  <c r="BX85" i="21"/>
  <c r="BW85" i="21"/>
  <c r="BV85" i="21"/>
  <c r="BV89" i="21" s="1"/>
  <c r="BU85" i="21"/>
  <c r="BT85" i="21"/>
  <c r="BS85" i="21"/>
  <c r="BR85" i="21"/>
  <c r="BQ85" i="21"/>
  <c r="BP85" i="21"/>
  <c r="BO85" i="21"/>
  <c r="BN85" i="21"/>
  <c r="BM85" i="21"/>
  <c r="BL85" i="21"/>
  <c r="BK85" i="21"/>
  <c r="BJ85" i="21"/>
  <c r="BI85" i="21"/>
  <c r="BH85" i="21"/>
  <c r="BG85" i="21"/>
  <c r="BF85" i="21"/>
  <c r="BF89" i="21" s="1"/>
  <c r="BE85" i="21"/>
  <c r="BD85" i="21"/>
  <c r="BC85" i="21"/>
  <c r="BB85" i="21"/>
  <c r="BA85" i="21"/>
  <c r="AZ85" i="21"/>
  <c r="AY85" i="21"/>
  <c r="AX85" i="21"/>
  <c r="AW85" i="21"/>
  <c r="AV85" i="21"/>
  <c r="AU85" i="21"/>
  <c r="AT85" i="21"/>
  <c r="CI81" i="21"/>
  <c r="CH81" i="21"/>
  <c r="CG81" i="21"/>
  <c r="CG89" i="21" s="1"/>
  <c r="CF81" i="21"/>
  <c r="CF89" i="21" s="1"/>
  <c r="CE81" i="21"/>
  <c r="CD81" i="21"/>
  <c r="CD89" i="21" s="1"/>
  <c r="CC81" i="21"/>
  <c r="CC89" i="21" s="1"/>
  <c r="CB81" i="21"/>
  <c r="CB89" i="21" s="1"/>
  <c r="CA81" i="21"/>
  <c r="BZ81" i="21"/>
  <c r="BY81" i="21"/>
  <c r="BY89" i="21" s="1"/>
  <c r="BX81" i="21"/>
  <c r="BX89" i="21" s="1"/>
  <c r="BW81" i="21"/>
  <c r="BV81" i="21"/>
  <c r="BU81" i="21"/>
  <c r="BT81" i="21"/>
  <c r="BT89" i="21" s="1"/>
  <c r="BS81" i="21"/>
  <c r="BR81" i="21"/>
  <c r="BQ81" i="21"/>
  <c r="BQ89" i="21" s="1"/>
  <c r="BP81" i="21"/>
  <c r="BP89" i="21" s="1"/>
  <c r="BO81" i="21"/>
  <c r="BN81" i="21"/>
  <c r="BN89" i="21" s="1"/>
  <c r="BM81" i="21"/>
  <c r="BM89" i="21" s="1"/>
  <c r="BL81" i="21"/>
  <c r="BL89" i="21" s="1"/>
  <c r="BK81" i="21"/>
  <c r="BJ81" i="21"/>
  <c r="BI81" i="21"/>
  <c r="BI89" i="21" s="1"/>
  <c r="BH81" i="21"/>
  <c r="BH89" i="21" s="1"/>
  <c r="BG81" i="21"/>
  <c r="BF81" i="21"/>
  <c r="BE81" i="21"/>
  <c r="BD81" i="21"/>
  <c r="BD89" i="21" s="1"/>
  <c r="BC81" i="21"/>
  <c r="BB81" i="21"/>
  <c r="BA81" i="21"/>
  <c r="BA89" i="21" s="1"/>
  <c r="AZ81" i="21"/>
  <c r="AZ89" i="21" s="1"/>
  <c r="AY81" i="21"/>
  <c r="AX81" i="21"/>
  <c r="AX89" i="21" s="1"/>
  <c r="AW81" i="21"/>
  <c r="AW89" i="21" s="1"/>
  <c r="AV81" i="21"/>
  <c r="AV89" i="21" s="1"/>
  <c r="AU81" i="21"/>
  <c r="AT81" i="21"/>
  <c r="Y70" i="21"/>
  <c r="R70" i="21"/>
  <c r="CC69" i="21"/>
  <c r="BV69" i="21"/>
  <c r="BO69" i="21"/>
  <c r="BH69" i="21"/>
  <c r="BA69" i="21"/>
  <c r="AT69" i="21"/>
  <c r="AM69" i="21"/>
  <c r="AF69" i="21"/>
  <c r="Y69" i="21"/>
  <c r="R69" i="21"/>
  <c r="K69" i="21"/>
  <c r="D69" i="21"/>
  <c r="CY67" i="21"/>
  <c r="CX67" i="21"/>
  <c r="CM67" i="21"/>
  <c r="C67" i="21"/>
  <c r="B67" i="21"/>
  <c r="CP67" i="21" s="1"/>
  <c r="CY66" i="21"/>
  <c r="CX66" i="21"/>
  <c r="CL66" i="21"/>
  <c r="C66" i="21"/>
  <c r="B66" i="21"/>
  <c r="CM66" i="21" s="1"/>
  <c r="CY65" i="21"/>
  <c r="CX65" i="21"/>
  <c r="C65" i="21"/>
  <c r="B65" i="21"/>
  <c r="CY64" i="21"/>
  <c r="CX64" i="21"/>
  <c r="C64" i="21"/>
  <c r="B64" i="21"/>
  <c r="CN64" i="21" s="1"/>
  <c r="CY63" i="21"/>
  <c r="CX63" i="21"/>
  <c r="CM63" i="21"/>
  <c r="CL63" i="21"/>
  <c r="C63" i="21"/>
  <c r="B63" i="21"/>
  <c r="CY62" i="21"/>
  <c r="CX62" i="21"/>
  <c r="C62" i="21"/>
  <c r="B62" i="21"/>
  <c r="CY61" i="21"/>
  <c r="CX61" i="21"/>
  <c r="CO61" i="21"/>
  <c r="CK61" i="21"/>
  <c r="C61" i="21"/>
  <c r="B61" i="21"/>
  <c r="CM61" i="21" s="1"/>
  <c r="CY60" i="21"/>
  <c r="CX60" i="21"/>
  <c r="C60" i="21"/>
  <c r="B60" i="21"/>
  <c r="CY59" i="21"/>
  <c r="CX59" i="21"/>
  <c r="CM59" i="21"/>
  <c r="CL59" i="21"/>
  <c r="C59" i="21"/>
  <c r="B59" i="21"/>
  <c r="CY58" i="21"/>
  <c r="CX58" i="21"/>
  <c r="C58" i="21"/>
  <c r="B58" i="21"/>
  <c r="CY57" i="21"/>
  <c r="CX57" i="21"/>
  <c r="CO57" i="21"/>
  <c r="C57" i="21"/>
  <c r="B57" i="21"/>
  <c r="CY56" i="21"/>
  <c r="CX56" i="21"/>
  <c r="CM56" i="21"/>
  <c r="C56" i="21"/>
  <c r="B56" i="21"/>
  <c r="CY55" i="21"/>
  <c r="CX55" i="21"/>
  <c r="C55" i="21"/>
  <c r="B55" i="21"/>
  <c r="CY54" i="21"/>
  <c r="CX54" i="21"/>
  <c r="CL54" i="21"/>
  <c r="C54" i="21"/>
  <c r="B54" i="21"/>
  <c r="CM54" i="21" s="1"/>
  <c r="CY53" i="21"/>
  <c r="CX53" i="21"/>
  <c r="C53" i="21"/>
  <c r="B53" i="21"/>
  <c r="CZ53" i="21" s="1"/>
  <c r="CY52" i="21"/>
  <c r="CX52" i="21"/>
  <c r="C52" i="21"/>
  <c r="B52" i="21"/>
  <c r="CY51" i="21"/>
  <c r="CX51" i="21"/>
  <c r="CP51" i="21"/>
  <c r="CM51" i="21"/>
  <c r="C51" i="21"/>
  <c r="B51" i="21"/>
  <c r="CY50" i="21"/>
  <c r="CX50" i="21"/>
  <c r="C50" i="21"/>
  <c r="B50" i="21"/>
  <c r="CY49" i="21"/>
  <c r="CX49" i="21"/>
  <c r="CK49" i="21"/>
  <c r="C49" i="21"/>
  <c r="CZ49" i="21" s="1"/>
  <c r="B49" i="21"/>
  <c r="CY48" i="21"/>
  <c r="CX48" i="21"/>
  <c r="CN48" i="21"/>
  <c r="C48" i="21"/>
  <c r="B48" i="21"/>
  <c r="CY47" i="21"/>
  <c r="CX47" i="21"/>
  <c r="C47" i="21"/>
  <c r="B47" i="21"/>
  <c r="CY46" i="21"/>
  <c r="CX46" i="21"/>
  <c r="CP46" i="21"/>
  <c r="CL46" i="21"/>
  <c r="CK46" i="21"/>
  <c r="C46" i="21"/>
  <c r="B46" i="21"/>
  <c r="CM46" i="21" s="1"/>
  <c r="CY45" i="21"/>
  <c r="CX45" i="21"/>
  <c r="C45" i="21"/>
  <c r="B45" i="21"/>
  <c r="CY44" i="21"/>
  <c r="CX44" i="21"/>
  <c r="CN44" i="21"/>
  <c r="CM44" i="21"/>
  <c r="C44" i="21"/>
  <c r="B44" i="21"/>
  <c r="CY43" i="21"/>
  <c r="CX43" i="21"/>
  <c r="C43" i="21"/>
  <c r="B43" i="21"/>
  <c r="CY42" i="21"/>
  <c r="CX42" i="21"/>
  <c r="CP42" i="21"/>
  <c r="CL42" i="21"/>
  <c r="CK42" i="21"/>
  <c r="C42" i="21"/>
  <c r="B42" i="21"/>
  <c r="CM42" i="21" s="1"/>
  <c r="CZ41" i="21"/>
  <c r="CY41" i="21"/>
  <c r="CN41" i="21" s="1"/>
  <c r="CX41" i="21"/>
  <c r="CK41" i="21"/>
  <c r="C41" i="21"/>
  <c r="B41" i="21"/>
  <c r="CY40" i="21"/>
  <c r="CX40" i="21"/>
  <c r="C40" i="21"/>
  <c r="B40" i="21"/>
  <c r="CY39" i="21"/>
  <c r="CX39" i="21"/>
  <c r="C39" i="21"/>
  <c r="B39" i="21"/>
  <c r="CY38" i="21"/>
  <c r="CX38" i="21"/>
  <c r="CO38" i="21"/>
  <c r="C38" i="21"/>
  <c r="B38" i="21"/>
  <c r="CY37" i="21"/>
  <c r="CX37" i="21"/>
  <c r="CK37" i="21"/>
  <c r="C37" i="21"/>
  <c r="B37" i="21"/>
  <c r="CZ37" i="21" s="1"/>
  <c r="CY36" i="21"/>
  <c r="CX36" i="21"/>
  <c r="C36" i="21"/>
  <c r="B36" i="21"/>
  <c r="EE35" i="21"/>
  <c r="EC35" i="21"/>
  <c r="EA35" i="21"/>
  <c r="DY35" i="21"/>
  <c r="DW35" i="21"/>
  <c r="DU35" i="21"/>
  <c r="CY35" i="21"/>
  <c r="CX35" i="21"/>
  <c r="C35" i="21"/>
  <c r="B35" i="21"/>
  <c r="EE34" i="21"/>
  <c r="EC34" i="21"/>
  <c r="EA34" i="21"/>
  <c r="DY34" i="21"/>
  <c r="DW34" i="21"/>
  <c r="DU34" i="21"/>
  <c r="CY34" i="21"/>
  <c r="CX34" i="21"/>
  <c r="CN34" i="21"/>
  <c r="C34" i="21"/>
  <c r="B34" i="21"/>
  <c r="EE33" i="21"/>
  <c r="EC33" i="21"/>
  <c r="EA33" i="21"/>
  <c r="DY33" i="21"/>
  <c r="DW33" i="21"/>
  <c r="DU33" i="21"/>
  <c r="CY33" i="21"/>
  <c r="CX33" i="21"/>
  <c r="CP33" i="21"/>
  <c r="C33" i="21"/>
  <c r="B33" i="21"/>
  <c r="CM33" i="21" s="1"/>
  <c r="EE32" i="21"/>
  <c r="EC32" i="21"/>
  <c r="EA32" i="21"/>
  <c r="DY32" i="21"/>
  <c r="DW32" i="21"/>
  <c r="DU32" i="21"/>
  <c r="CY32" i="21"/>
  <c r="CX32" i="21"/>
  <c r="CN32" i="21"/>
  <c r="C32" i="21"/>
  <c r="B32" i="21"/>
  <c r="EE31" i="21"/>
  <c r="EC31" i="21"/>
  <c r="EA31" i="21"/>
  <c r="DY31" i="21"/>
  <c r="DW31" i="21"/>
  <c r="DU31" i="21"/>
  <c r="CY31" i="21"/>
  <c r="CX31" i="21"/>
  <c r="C31" i="21"/>
  <c r="CZ31" i="21" s="1"/>
  <c r="B31" i="21"/>
  <c r="EE30" i="21"/>
  <c r="EC30" i="21"/>
  <c r="EA30" i="21"/>
  <c r="DY30" i="21"/>
  <c r="DW30" i="21"/>
  <c r="DU30" i="21"/>
  <c r="CY30" i="21"/>
  <c r="CX30" i="21"/>
  <c r="C30" i="21"/>
  <c r="B30" i="21"/>
  <c r="EE29" i="21"/>
  <c r="EC29" i="21"/>
  <c r="EA29" i="21"/>
  <c r="DY29" i="21"/>
  <c r="DW29" i="21"/>
  <c r="DU29" i="21"/>
  <c r="CY29" i="21"/>
  <c r="CX29" i="21"/>
  <c r="C29" i="21"/>
  <c r="B29" i="21"/>
  <c r="EE28" i="21"/>
  <c r="EC28" i="21"/>
  <c r="EA28" i="21"/>
  <c r="DY28" i="21"/>
  <c r="DW28" i="21"/>
  <c r="DU28" i="21"/>
  <c r="CY28" i="21"/>
  <c r="CX28" i="21"/>
  <c r="C28" i="21"/>
  <c r="B28" i="21"/>
  <c r="EE27" i="21"/>
  <c r="EC27" i="21"/>
  <c r="EA27" i="21"/>
  <c r="DY27" i="21"/>
  <c r="DW27" i="21"/>
  <c r="DU27" i="21"/>
  <c r="CY27" i="21"/>
  <c r="CX27" i="21"/>
  <c r="C27" i="21"/>
  <c r="B27" i="21"/>
  <c r="EE26" i="21"/>
  <c r="EC26" i="21"/>
  <c r="EA26" i="21"/>
  <c r="DY26" i="21"/>
  <c r="DW26" i="21"/>
  <c r="DU26" i="21"/>
  <c r="CY26" i="21"/>
  <c r="CX26" i="21"/>
  <c r="CO26" i="21"/>
  <c r="C26" i="21"/>
  <c r="B26" i="21"/>
  <c r="EE25" i="21"/>
  <c r="EC25" i="21"/>
  <c r="EA25" i="21"/>
  <c r="DY25" i="21"/>
  <c r="DW25" i="21"/>
  <c r="DU25" i="21"/>
  <c r="CY25" i="21"/>
  <c r="CX25" i="21"/>
  <c r="C25" i="21"/>
  <c r="B25" i="21"/>
  <c r="EE24" i="21"/>
  <c r="EC24" i="21"/>
  <c r="EA24" i="21"/>
  <c r="DY24" i="21"/>
  <c r="DW24" i="21"/>
  <c r="DU24" i="21"/>
  <c r="CY24" i="21"/>
  <c r="CX24" i="21"/>
  <c r="C24" i="21"/>
  <c r="B24" i="21"/>
  <c r="EE23" i="21"/>
  <c r="EC23" i="21"/>
  <c r="EA23" i="21"/>
  <c r="DY23" i="21"/>
  <c r="DW23" i="21"/>
  <c r="DU23" i="21"/>
  <c r="CY23" i="21"/>
  <c r="CX23" i="21"/>
  <c r="CO23" i="21"/>
  <c r="C23" i="21"/>
  <c r="B23" i="21"/>
  <c r="EE22" i="21"/>
  <c r="EC22" i="21"/>
  <c r="EA22" i="21"/>
  <c r="DY22" i="21"/>
  <c r="DW22" i="21"/>
  <c r="DU22" i="21"/>
  <c r="CY22" i="21"/>
  <c r="CX22" i="21"/>
  <c r="C22" i="21"/>
  <c r="B22" i="21"/>
  <c r="CZ22" i="21" s="1"/>
  <c r="EE21" i="21"/>
  <c r="EC21" i="21"/>
  <c r="EA21" i="21"/>
  <c r="DY21" i="21"/>
  <c r="DW21" i="21"/>
  <c r="DU21" i="21"/>
  <c r="CY21" i="21"/>
  <c r="CX21" i="21"/>
  <c r="C21" i="21"/>
  <c r="B21" i="21"/>
  <c r="EE20" i="21"/>
  <c r="EC20" i="21"/>
  <c r="EA20" i="21"/>
  <c r="DY20" i="21"/>
  <c r="DW20" i="21"/>
  <c r="DU20" i="21"/>
  <c r="CY20" i="21"/>
  <c r="CX20" i="21"/>
  <c r="C20" i="21"/>
  <c r="B20" i="21"/>
  <c r="CZ20" i="21" s="1"/>
  <c r="EE19" i="21"/>
  <c r="EC19" i="21"/>
  <c r="EA19" i="21"/>
  <c r="DY19" i="21"/>
  <c r="DW19" i="21"/>
  <c r="DU19" i="21"/>
  <c r="CY19" i="21"/>
  <c r="CX19" i="21"/>
  <c r="C19" i="21"/>
  <c r="B19" i="21"/>
  <c r="EE18" i="21"/>
  <c r="EC18" i="21"/>
  <c r="EA18" i="21"/>
  <c r="DY18" i="21"/>
  <c r="DW18" i="21"/>
  <c r="DU18" i="21"/>
  <c r="CY18" i="21"/>
  <c r="CX18" i="21"/>
  <c r="C18" i="21"/>
  <c r="B18" i="21"/>
  <c r="CZ18" i="21" s="1"/>
  <c r="EE17" i="21"/>
  <c r="EC17" i="21"/>
  <c r="EA17" i="21"/>
  <c r="DY17" i="21"/>
  <c r="DW17" i="21"/>
  <c r="DU17" i="21"/>
  <c r="CY17" i="21"/>
  <c r="CX17" i="21"/>
  <c r="C17" i="21"/>
  <c r="B17" i="21"/>
  <c r="EE16" i="21"/>
  <c r="EC16" i="21"/>
  <c r="EA16" i="21"/>
  <c r="DY16" i="21"/>
  <c r="DW16" i="21"/>
  <c r="DU16" i="21"/>
  <c r="CY16" i="21"/>
  <c r="CX16" i="21"/>
  <c r="C16" i="21"/>
  <c r="B16" i="21"/>
  <c r="CZ16" i="21" s="1"/>
  <c r="EE15" i="21"/>
  <c r="EC15" i="21"/>
  <c r="EA15" i="21"/>
  <c r="DY15" i="21"/>
  <c r="DW15" i="21"/>
  <c r="DU15" i="21"/>
  <c r="CY15" i="21"/>
  <c r="CX15" i="21"/>
  <c r="C15" i="21"/>
  <c r="B15" i="21"/>
  <c r="EE14" i="21"/>
  <c r="EC14" i="21"/>
  <c r="EA14" i="21"/>
  <c r="DY14" i="21"/>
  <c r="DW14" i="21"/>
  <c r="DU14" i="21"/>
  <c r="CY14" i="21"/>
  <c r="CX14" i="21"/>
  <c r="C14" i="21"/>
  <c r="B14" i="21"/>
  <c r="CZ14" i="21" s="1"/>
  <c r="EE13" i="21"/>
  <c r="EC13" i="21"/>
  <c r="EA13" i="21"/>
  <c r="DY13" i="21"/>
  <c r="DW13" i="21"/>
  <c r="DU13" i="21"/>
  <c r="CY13" i="21"/>
  <c r="CX13" i="21"/>
  <c r="C13" i="21"/>
  <c r="B13" i="21"/>
  <c r="EE12" i="21"/>
  <c r="EC12" i="21"/>
  <c r="EA12" i="21"/>
  <c r="DY12" i="21"/>
  <c r="DW12" i="21"/>
  <c r="DU12" i="21"/>
  <c r="CY12" i="21"/>
  <c r="CX12" i="21"/>
  <c r="C12" i="21"/>
  <c r="B12" i="21"/>
  <c r="CZ12" i="21" s="1"/>
  <c r="EE11" i="21"/>
  <c r="EC11" i="21"/>
  <c r="EA11" i="21"/>
  <c r="DY11" i="21"/>
  <c r="DW11" i="21"/>
  <c r="DU11" i="21"/>
  <c r="CY11" i="21"/>
  <c r="CX11" i="21"/>
  <c r="C11" i="21"/>
  <c r="B11" i="21"/>
  <c r="EE10" i="21"/>
  <c r="EC10" i="21"/>
  <c r="EA10" i="21"/>
  <c r="DY10" i="21"/>
  <c r="DW10" i="21"/>
  <c r="DU10" i="21"/>
  <c r="CY10" i="21"/>
  <c r="CX10" i="21"/>
  <c r="C10" i="21"/>
  <c r="B10" i="21"/>
  <c r="CZ10" i="21" s="1"/>
  <c r="EE9" i="21"/>
  <c r="EC9" i="21"/>
  <c r="EA9" i="21"/>
  <c r="DY9" i="21"/>
  <c r="DW9" i="21"/>
  <c r="DU9" i="21"/>
  <c r="CY9" i="21"/>
  <c r="CX9" i="21"/>
  <c r="C9" i="21"/>
  <c r="B9" i="21"/>
  <c r="EE8" i="21"/>
  <c r="EC8" i="21"/>
  <c r="EA8" i="21"/>
  <c r="DY8" i="21"/>
  <c r="DW8" i="21"/>
  <c r="DU8" i="21"/>
  <c r="CY8" i="21"/>
  <c r="CX8" i="21"/>
  <c r="C8" i="21"/>
  <c r="B8" i="21"/>
  <c r="S6" i="21"/>
  <c r="Z6" i="21" s="1"/>
  <c r="AG6" i="21" s="1"/>
  <c r="AN6" i="21" s="1"/>
  <c r="AU6" i="21" s="1"/>
  <c r="BB6" i="21" s="1"/>
  <c r="BI6" i="21" s="1"/>
  <c r="BP6" i="21" s="1"/>
  <c r="BW6" i="21" s="1"/>
  <c r="CD6" i="21" s="1"/>
  <c r="CK6" i="21" s="1"/>
  <c r="CR6" i="21" s="1"/>
  <c r="Q6" i="21"/>
  <c r="X6" i="21" s="1"/>
  <c r="AE6" i="21" s="1"/>
  <c r="AL6" i="21" s="1"/>
  <c r="AS6" i="21" s="1"/>
  <c r="AZ6" i="21" s="1"/>
  <c r="BG6" i="21" s="1"/>
  <c r="BN6" i="21" s="1"/>
  <c r="BU6" i="21" s="1"/>
  <c r="CB6" i="21" s="1"/>
  <c r="CI6" i="21" s="1"/>
  <c r="CP6" i="21" s="1"/>
  <c r="CW6" i="21" s="1"/>
  <c r="P6" i="21"/>
  <c r="W6" i="21" s="1"/>
  <c r="AD6" i="21" s="1"/>
  <c r="AK6" i="21" s="1"/>
  <c r="AR6" i="21" s="1"/>
  <c r="AY6" i="21" s="1"/>
  <c r="BF6" i="21" s="1"/>
  <c r="BM6" i="21" s="1"/>
  <c r="BT6" i="21" s="1"/>
  <c r="CA6" i="21" s="1"/>
  <c r="CH6" i="21" s="1"/>
  <c r="CO6" i="21" s="1"/>
  <c r="CV6" i="21" s="1"/>
  <c r="O6" i="21"/>
  <c r="V6" i="21" s="1"/>
  <c r="AC6" i="21" s="1"/>
  <c r="AJ6" i="21" s="1"/>
  <c r="AQ6" i="21" s="1"/>
  <c r="AX6" i="21" s="1"/>
  <c r="BE6" i="21" s="1"/>
  <c r="BL6" i="21" s="1"/>
  <c r="BS6" i="21" s="1"/>
  <c r="BZ6" i="21" s="1"/>
  <c r="CG6" i="21" s="1"/>
  <c r="CN6" i="21" s="1"/>
  <c r="CU6" i="21" s="1"/>
  <c r="N6" i="21"/>
  <c r="U6" i="21" s="1"/>
  <c r="AB6" i="21" s="1"/>
  <c r="AI6" i="21" s="1"/>
  <c r="AP6" i="21" s="1"/>
  <c r="AW6" i="21" s="1"/>
  <c r="BD6" i="21" s="1"/>
  <c r="BK6" i="21" s="1"/>
  <c r="BR6" i="21" s="1"/>
  <c r="BY6" i="21" s="1"/>
  <c r="CF6" i="21" s="1"/>
  <c r="CM6" i="21" s="1"/>
  <c r="CT6" i="21" s="1"/>
  <c r="M6" i="21"/>
  <c r="T6" i="21" s="1"/>
  <c r="AA6" i="21" s="1"/>
  <c r="AH6" i="21" s="1"/>
  <c r="AO6" i="21" s="1"/>
  <c r="AV6" i="21" s="1"/>
  <c r="BC6" i="21" s="1"/>
  <c r="BJ6" i="21" s="1"/>
  <c r="BQ6" i="21" s="1"/>
  <c r="BX6" i="21" s="1"/>
  <c r="CE6" i="21" s="1"/>
  <c r="CL6" i="21" s="1"/>
  <c r="CS6" i="21" s="1"/>
  <c r="L6" i="21"/>
  <c r="K6" i="21"/>
  <c r="R6" i="21" s="1"/>
  <c r="Y6" i="21" s="1"/>
  <c r="AF6" i="21" s="1"/>
  <c r="AM6" i="21" s="1"/>
  <c r="AT6" i="21" s="1"/>
  <c r="BA6" i="21" s="1"/>
  <c r="BH6" i="21" s="1"/>
  <c r="BO6" i="21" s="1"/>
  <c r="BV6" i="21" s="1"/>
  <c r="CC6" i="21" s="1"/>
  <c r="CJ6" i="21" s="1"/>
  <c r="CQ6" i="21" s="1"/>
  <c r="AB5" i="21"/>
  <c r="AI5" i="21" s="1"/>
  <c r="AP5" i="21" s="1"/>
  <c r="AW5" i="21" s="1"/>
  <c r="BD5" i="21" s="1"/>
  <c r="BK5" i="21" s="1"/>
  <c r="BR5" i="21" s="1"/>
  <c r="BY5" i="21" s="1"/>
  <c r="CF5" i="21" s="1"/>
  <c r="CM5" i="21" s="1"/>
  <c r="CT5" i="21" s="1"/>
  <c r="V5" i="21"/>
  <c r="AC5" i="21" s="1"/>
  <c r="AJ5" i="21" s="1"/>
  <c r="AQ5" i="21" s="1"/>
  <c r="AX5" i="21" s="1"/>
  <c r="BE5" i="21" s="1"/>
  <c r="BL5" i="21" s="1"/>
  <c r="BS5" i="21" s="1"/>
  <c r="BZ5" i="21" s="1"/>
  <c r="CG5" i="21" s="1"/>
  <c r="CN5" i="21" s="1"/>
  <c r="CU5" i="21" s="1"/>
  <c r="R5" i="21"/>
  <c r="Y5" i="21" s="1"/>
  <c r="AF5" i="21" s="1"/>
  <c r="AM5" i="21" s="1"/>
  <c r="AT5" i="21" s="1"/>
  <c r="BA5" i="21" s="1"/>
  <c r="BH5" i="21" s="1"/>
  <c r="BO5" i="21" s="1"/>
  <c r="BV5" i="21" s="1"/>
  <c r="CC5" i="21" s="1"/>
  <c r="CJ5" i="21" s="1"/>
  <c r="CQ5" i="21" s="1"/>
  <c r="Q5" i="21"/>
  <c r="X5" i="21" s="1"/>
  <c r="AE5" i="21" s="1"/>
  <c r="AL5" i="21" s="1"/>
  <c r="AS5" i="21" s="1"/>
  <c r="AZ5" i="21" s="1"/>
  <c r="BG5" i="21" s="1"/>
  <c r="BN5" i="21" s="1"/>
  <c r="BU5" i="21" s="1"/>
  <c r="CB5" i="21" s="1"/>
  <c r="CI5" i="21" s="1"/>
  <c r="CP5" i="21" s="1"/>
  <c r="CW5" i="21" s="1"/>
  <c r="P5" i="21"/>
  <c r="W5" i="21" s="1"/>
  <c r="AD5" i="21" s="1"/>
  <c r="AK5" i="21" s="1"/>
  <c r="AR5" i="21" s="1"/>
  <c r="AY5" i="21" s="1"/>
  <c r="BF5" i="21" s="1"/>
  <c r="BM5" i="21" s="1"/>
  <c r="BT5" i="21" s="1"/>
  <c r="CA5" i="21" s="1"/>
  <c r="CH5" i="21" s="1"/>
  <c r="CO5" i="21" s="1"/>
  <c r="CV5" i="21" s="1"/>
  <c r="O5" i="21"/>
  <c r="N5" i="21"/>
  <c r="U5" i="21" s="1"/>
  <c r="M5" i="21"/>
  <c r="T5" i="21" s="1"/>
  <c r="AA5" i="21" s="1"/>
  <c r="AH5" i="21" s="1"/>
  <c r="AO5" i="21" s="1"/>
  <c r="AV5" i="21" s="1"/>
  <c r="BC5" i="21" s="1"/>
  <c r="BJ5" i="21" s="1"/>
  <c r="BQ5" i="21" s="1"/>
  <c r="BX5" i="21" s="1"/>
  <c r="CE5" i="21" s="1"/>
  <c r="CL5" i="21" s="1"/>
  <c r="CS5" i="21" s="1"/>
  <c r="L5" i="21"/>
  <c r="S5" i="21" s="1"/>
  <c r="Z5" i="21" s="1"/>
  <c r="AG5" i="21" s="1"/>
  <c r="AN5" i="21" s="1"/>
  <c r="AU5" i="21" s="1"/>
  <c r="BB5" i="21" s="1"/>
  <c r="BI5" i="21" s="1"/>
  <c r="BP5" i="21" s="1"/>
  <c r="BW5" i="21" s="1"/>
  <c r="CD5" i="21" s="1"/>
  <c r="CK5" i="21" s="1"/>
  <c r="CR5" i="21" s="1"/>
  <c r="K5" i="21"/>
  <c r="C1" i="21"/>
  <c r="CU67" i="21" s="1"/>
  <c r="X44" i="23"/>
  <c r="BG29" i="23"/>
  <c r="BF29" i="23"/>
  <c r="BE29" i="23"/>
  <c r="BD29" i="23"/>
  <c r="BC29" i="23"/>
  <c r="BB29" i="23"/>
  <c r="BA29" i="23"/>
  <c r="AY29" i="23"/>
  <c r="AX29" i="23"/>
  <c r="AW29" i="23"/>
  <c r="AV29" i="23"/>
  <c r="AU29" i="23"/>
  <c r="AT29" i="23"/>
  <c r="AT29" i="28" s="1"/>
  <c r="AT29" i="30" s="1"/>
  <c r="AS29" i="23"/>
  <c r="AQ29" i="23"/>
  <c r="AP29" i="23"/>
  <c r="AO29" i="23"/>
  <c r="AN29" i="23"/>
  <c r="AM29" i="23"/>
  <c r="AL29" i="23"/>
  <c r="AK29" i="23"/>
  <c r="AI29" i="23"/>
  <c r="AH29" i="23"/>
  <c r="AG29" i="23"/>
  <c r="AF29" i="23"/>
  <c r="AE29" i="23"/>
  <c r="AD29" i="23"/>
  <c r="AD29" i="28" s="1"/>
  <c r="AD29" i="30" s="1"/>
  <c r="AC29" i="23"/>
  <c r="AC29" i="28" s="1"/>
  <c r="AC29" i="30" s="1"/>
  <c r="AA29" i="23"/>
  <c r="Z29" i="23"/>
  <c r="Y29" i="23"/>
  <c r="X29" i="23"/>
  <c r="W29" i="23"/>
  <c r="V29" i="23"/>
  <c r="U29" i="23"/>
  <c r="S29" i="23"/>
  <c r="R29" i="23"/>
  <c r="Q29" i="23"/>
  <c r="P29" i="23"/>
  <c r="O29" i="23"/>
  <c r="N29" i="23"/>
  <c r="M29" i="23"/>
  <c r="BG28" i="23"/>
  <c r="BF28" i="23"/>
  <c r="BE28" i="23"/>
  <c r="BD28" i="23"/>
  <c r="BC28" i="23"/>
  <c r="BB28" i="23"/>
  <c r="BA28" i="23"/>
  <c r="BA28" i="28" s="1"/>
  <c r="BA28" i="30" s="1"/>
  <c r="AY28" i="23"/>
  <c r="AX28" i="23"/>
  <c r="AW28" i="23"/>
  <c r="AV28" i="23"/>
  <c r="AU28" i="23"/>
  <c r="AT28" i="23"/>
  <c r="AS28" i="23"/>
  <c r="AQ28" i="23"/>
  <c r="AP28" i="23"/>
  <c r="AO28" i="23"/>
  <c r="AN28" i="23"/>
  <c r="AM28" i="23"/>
  <c r="AL28" i="23"/>
  <c r="AK28" i="23"/>
  <c r="AI28" i="23"/>
  <c r="AH28" i="23"/>
  <c r="AG28" i="23"/>
  <c r="AF28" i="23"/>
  <c r="AE28" i="23"/>
  <c r="AD28" i="23"/>
  <c r="AC28" i="23"/>
  <c r="AC28" i="28" s="1"/>
  <c r="AC28" i="30" s="1"/>
  <c r="AA28" i="23"/>
  <c r="Z28" i="23"/>
  <c r="Y28" i="23"/>
  <c r="X28" i="23"/>
  <c r="W28" i="23"/>
  <c r="V28" i="23"/>
  <c r="U28" i="23"/>
  <c r="U28" i="28" s="1"/>
  <c r="U28" i="30" s="1"/>
  <c r="S28" i="23"/>
  <c r="K28" i="23" s="1"/>
  <c r="R28" i="23"/>
  <c r="Q28" i="23"/>
  <c r="P28" i="23"/>
  <c r="O28" i="23"/>
  <c r="G28" i="23" s="1"/>
  <c r="N28" i="23"/>
  <c r="M28" i="23"/>
  <c r="BG27" i="23"/>
  <c r="BF27" i="23"/>
  <c r="BE27" i="23"/>
  <c r="BD27" i="23"/>
  <c r="BC27" i="23"/>
  <c r="BB27" i="23"/>
  <c r="BA27" i="23"/>
  <c r="AY27" i="23"/>
  <c r="AX27" i="23"/>
  <c r="AW27" i="23"/>
  <c r="AV27" i="23"/>
  <c r="AU27" i="23"/>
  <c r="AT27" i="23"/>
  <c r="AS27" i="23"/>
  <c r="AQ27" i="23"/>
  <c r="AP27" i="23"/>
  <c r="AO27" i="23"/>
  <c r="AN27" i="23"/>
  <c r="AM27" i="23"/>
  <c r="AL27" i="23"/>
  <c r="AK27" i="23"/>
  <c r="AI27" i="23"/>
  <c r="AH27" i="23"/>
  <c r="AG27" i="23"/>
  <c r="AF27" i="23"/>
  <c r="AE27" i="23"/>
  <c r="AD27" i="23"/>
  <c r="AC27" i="23"/>
  <c r="AA27" i="23"/>
  <c r="Z27" i="23"/>
  <c r="Y27" i="23"/>
  <c r="X27" i="23"/>
  <c r="W27" i="23"/>
  <c r="V27" i="23"/>
  <c r="U27" i="23"/>
  <c r="S27" i="23"/>
  <c r="R27" i="23"/>
  <c r="Q27" i="23"/>
  <c r="I27" i="23" s="1"/>
  <c r="P27" i="23"/>
  <c r="O27" i="23"/>
  <c r="N27" i="23"/>
  <c r="M27" i="23"/>
  <c r="E27" i="23" s="1"/>
  <c r="BG26" i="23"/>
  <c r="BF26" i="23"/>
  <c r="BE26" i="23"/>
  <c r="BD26" i="23"/>
  <c r="BC26" i="23"/>
  <c r="BB26" i="23"/>
  <c r="BA26" i="23"/>
  <c r="AY26" i="23"/>
  <c r="AX26" i="23"/>
  <c r="AW26" i="23"/>
  <c r="AV26" i="23"/>
  <c r="AU26" i="23"/>
  <c r="AT26" i="23"/>
  <c r="AS26" i="23"/>
  <c r="AS26" i="28" s="1"/>
  <c r="AS26" i="30" s="1"/>
  <c r="AQ26" i="23"/>
  <c r="AP26" i="23"/>
  <c r="AO26" i="23"/>
  <c r="AN26" i="23"/>
  <c r="H26" i="23" s="1"/>
  <c r="AM26" i="23"/>
  <c r="AL26" i="23"/>
  <c r="AK26" i="23"/>
  <c r="AI26" i="23"/>
  <c r="AH26" i="23"/>
  <c r="AG26" i="23"/>
  <c r="AF26" i="23"/>
  <c r="AE26" i="23"/>
  <c r="AD26" i="23"/>
  <c r="AC26" i="23"/>
  <c r="AA26" i="23"/>
  <c r="Z26" i="23"/>
  <c r="Y26" i="23"/>
  <c r="X26" i="23"/>
  <c r="W26" i="23"/>
  <c r="V26" i="23"/>
  <c r="U26" i="23"/>
  <c r="S26" i="23"/>
  <c r="R26" i="23"/>
  <c r="Q26" i="23"/>
  <c r="I26" i="23" s="1"/>
  <c r="P26" i="23"/>
  <c r="O26" i="23"/>
  <c r="N26" i="23"/>
  <c r="M26" i="23"/>
  <c r="BG19" i="23"/>
  <c r="BF19" i="23"/>
  <c r="BE19" i="23"/>
  <c r="BD19" i="23"/>
  <c r="BC19" i="23"/>
  <c r="BB19" i="23"/>
  <c r="BB19" i="28" s="1"/>
  <c r="BB19" i="30" s="1"/>
  <c r="AY19" i="23"/>
  <c r="AX19" i="23"/>
  <c r="AW19" i="23"/>
  <c r="AV19" i="23"/>
  <c r="AU19" i="23"/>
  <c r="AT19" i="23"/>
  <c r="AQ19" i="23"/>
  <c r="AP19" i="23"/>
  <c r="AO19" i="23"/>
  <c r="AN19" i="23"/>
  <c r="AM19" i="23"/>
  <c r="AL19" i="23"/>
  <c r="AL19" i="28" s="1"/>
  <c r="AL19" i="30" s="1"/>
  <c r="BG18" i="23"/>
  <c r="BF18" i="23"/>
  <c r="BE18" i="23"/>
  <c r="BD18" i="23"/>
  <c r="BC18" i="23"/>
  <c r="BB18" i="23"/>
  <c r="BB18" i="28" s="1"/>
  <c r="BB18" i="30" s="1"/>
  <c r="AY18" i="23"/>
  <c r="AX18" i="23"/>
  <c r="AW18" i="23"/>
  <c r="AV18" i="23"/>
  <c r="AU18" i="23"/>
  <c r="AT18" i="23"/>
  <c r="AQ18" i="23"/>
  <c r="AP18" i="23"/>
  <c r="AO18" i="23"/>
  <c r="AN18" i="23"/>
  <c r="AM18" i="23"/>
  <c r="AL18" i="23"/>
  <c r="AL18" i="28" s="1"/>
  <c r="AL18" i="30" s="1"/>
  <c r="BG12" i="23"/>
  <c r="BF12" i="23"/>
  <c r="BE12" i="23"/>
  <c r="BD12" i="23"/>
  <c r="BC12" i="23"/>
  <c r="BB12" i="23"/>
  <c r="BA12" i="23"/>
  <c r="AY12" i="23"/>
  <c r="AX12" i="23"/>
  <c r="AW12" i="23"/>
  <c r="AV12" i="23"/>
  <c r="AU12" i="23"/>
  <c r="AT12" i="23"/>
  <c r="AS12" i="23"/>
  <c r="AQ12" i="23"/>
  <c r="AP12" i="23"/>
  <c r="AO12" i="23"/>
  <c r="AN12" i="23"/>
  <c r="AM12" i="23"/>
  <c r="AL12" i="23"/>
  <c r="AK12" i="23"/>
  <c r="AI12" i="23"/>
  <c r="AH12" i="23"/>
  <c r="AG12" i="23"/>
  <c r="AF12" i="23"/>
  <c r="AE12" i="23"/>
  <c r="AD12" i="23"/>
  <c r="AC12" i="23"/>
  <c r="AA12" i="23"/>
  <c r="Z12" i="23"/>
  <c r="Y12" i="23"/>
  <c r="X12" i="23"/>
  <c r="W12" i="23"/>
  <c r="V12" i="23"/>
  <c r="U12" i="23"/>
  <c r="S12" i="23"/>
  <c r="R12" i="23"/>
  <c r="Q12" i="23"/>
  <c r="P12" i="23"/>
  <c r="O12" i="23"/>
  <c r="N12" i="23"/>
  <c r="M12" i="23"/>
  <c r="BA11" i="23"/>
  <c r="BA20" i="23" s="1"/>
  <c r="AS11" i="23"/>
  <c r="AS20" i="23" s="1"/>
  <c r="AK11" i="23"/>
  <c r="AK20" i="23" s="1"/>
  <c r="AC11" i="23"/>
  <c r="AC11" i="28" s="1"/>
  <c r="AC20" i="28" s="1"/>
  <c r="U11" i="23"/>
  <c r="U20" i="23" s="1"/>
  <c r="M11" i="23"/>
  <c r="M20" i="23" s="1"/>
  <c r="BA10" i="23"/>
  <c r="BA10" i="28" s="1"/>
  <c r="BA10" i="30" s="1"/>
  <c r="AS10" i="23"/>
  <c r="AS10" i="28" s="1"/>
  <c r="AS10" i="30" s="1"/>
  <c r="AK10" i="23"/>
  <c r="AC10" i="23"/>
  <c r="AC10" i="28" s="1"/>
  <c r="AC10" i="30" s="1"/>
  <c r="U10" i="23"/>
  <c r="U10" i="28" s="1"/>
  <c r="U10" i="30" s="1"/>
  <c r="M10" i="23"/>
  <c r="M10" i="28" s="1"/>
  <c r="BA7" i="23"/>
  <c r="BA7" i="28" s="1"/>
  <c r="BA7" i="30" s="1"/>
  <c r="AS7" i="23"/>
  <c r="AK7" i="23"/>
  <c r="AC7" i="23"/>
  <c r="U7" i="23"/>
  <c r="M7" i="23"/>
  <c r="AO4" i="23"/>
  <c r="AW4" i="23" s="1"/>
  <c r="BE4" i="23" s="1"/>
  <c r="AC4" i="23"/>
  <c r="AK4" i="23" s="1"/>
  <c r="AS4" i="23" s="1"/>
  <c r="BA4" i="23" s="1"/>
  <c r="AA4" i="23"/>
  <c r="AI4" i="23" s="1"/>
  <c r="AQ4" i="23" s="1"/>
  <c r="AY4" i="23" s="1"/>
  <c r="BG4" i="23" s="1"/>
  <c r="X4" i="23"/>
  <c r="AF4" i="23" s="1"/>
  <c r="AN4" i="23" s="1"/>
  <c r="AV4" i="23" s="1"/>
  <c r="BD4" i="23" s="1"/>
  <c r="S4" i="23"/>
  <c r="R4" i="23"/>
  <c r="Z4" i="23" s="1"/>
  <c r="AH4" i="23" s="1"/>
  <c r="AP4" i="23" s="1"/>
  <c r="AX4" i="23" s="1"/>
  <c r="BF4" i="23" s="1"/>
  <c r="Q4" i="23"/>
  <c r="Y4" i="23" s="1"/>
  <c r="AG4" i="23" s="1"/>
  <c r="P4" i="23"/>
  <c r="O4" i="23"/>
  <c r="W4" i="23" s="1"/>
  <c r="AE4" i="23" s="1"/>
  <c r="AM4" i="23" s="1"/>
  <c r="AU4" i="23" s="1"/>
  <c r="BC4" i="23" s="1"/>
  <c r="N4" i="23"/>
  <c r="V4" i="23" s="1"/>
  <c r="AD4" i="23" s="1"/>
  <c r="AL4" i="23" s="1"/>
  <c r="AT4" i="23" s="1"/>
  <c r="BB4" i="23" s="1"/>
  <c r="M4" i="23"/>
  <c r="U4" i="23" s="1"/>
  <c r="A3" i="23"/>
  <c r="A2" i="23"/>
  <c r="AJ102" i="3"/>
  <c r="HJ102" i="3" s="1"/>
  <c r="AI102" i="3"/>
  <c r="II102" i="3" s="1"/>
  <c r="AH102" i="3"/>
  <c r="AG102" i="3"/>
  <c r="AF102" i="3"/>
  <c r="IF102" i="3" s="1"/>
  <c r="AE102" i="3"/>
  <c r="EE102" i="3" s="1"/>
  <c r="AD102" i="3"/>
  <c r="DA102" i="3"/>
  <c r="HZ102" i="3"/>
  <c r="HW102" i="3"/>
  <c r="DV102" i="3"/>
  <c r="GR102" i="3"/>
  <c r="HQ102" i="3"/>
  <c r="HN102" i="3"/>
  <c r="AJ101" i="3"/>
  <c r="HJ101" i="3" s="1"/>
  <c r="AI101" i="3"/>
  <c r="DI101" i="3" s="1"/>
  <c r="AH101" i="3"/>
  <c r="IH101" i="3" s="1"/>
  <c r="AG101" i="3"/>
  <c r="BG101" i="3" s="1"/>
  <c r="AF101" i="3"/>
  <c r="AE101" i="3"/>
  <c r="IE101" i="3" s="1"/>
  <c r="AD101" i="3"/>
  <c r="ED101" i="3" s="1"/>
  <c r="JB101" i="3"/>
  <c r="HA101" i="3"/>
  <c r="HZ101" i="3"/>
  <c r="HY101" i="3"/>
  <c r="HV101" i="3"/>
  <c r="DT101" i="3"/>
  <c r="GR101" i="3"/>
  <c r="CQ101" i="3"/>
  <c r="HP101" i="3"/>
  <c r="BN101" i="3"/>
  <c r="AJ100" i="3"/>
  <c r="AI100" i="3"/>
  <c r="KI100" i="3" s="1"/>
  <c r="AH100" i="3"/>
  <c r="BH100" i="3" s="1"/>
  <c r="AG100" i="3"/>
  <c r="IG100" i="3" s="1"/>
  <c r="AF100" i="3"/>
  <c r="AE100" i="3"/>
  <c r="CE100" i="3" s="1"/>
  <c r="AD100" i="3"/>
  <c r="BD100" i="3" s="1"/>
  <c r="AJ99" i="3"/>
  <c r="IJ99" i="3" s="1"/>
  <c r="AI99" i="3"/>
  <c r="EI99" i="3" s="1"/>
  <c r="AH99" i="3"/>
  <c r="BH99" i="3" s="1"/>
  <c r="AG99" i="3"/>
  <c r="AF99" i="3"/>
  <c r="BF99" i="3" s="1"/>
  <c r="AE99" i="3"/>
  <c r="IE99" i="3" s="1"/>
  <c r="AD99" i="3"/>
  <c r="BD99" i="3" s="1"/>
  <c r="DZ99" i="3"/>
  <c r="AY99" i="3"/>
  <c r="AX99" i="3"/>
  <c r="GW99" i="3"/>
  <c r="HV99" i="3"/>
  <c r="AT99" i="3"/>
  <c r="AS99" i="3"/>
  <c r="HR99" i="3"/>
  <c r="DQ99" i="3"/>
  <c r="AP99" i="3"/>
  <c r="AN99" i="3"/>
  <c r="AJ98" i="3"/>
  <c r="FJ98" i="3" s="1"/>
  <c r="AI98" i="3"/>
  <c r="DI98" i="3" s="1"/>
  <c r="AH98" i="3"/>
  <c r="IH98" i="3" s="1"/>
  <c r="AG98" i="3"/>
  <c r="KG98" i="3" s="1"/>
  <c r="AF98" i="3"/>
  <c r="AE98" i="3"/>
  <c r="AD98" i="3"/>
  <c r="ID98" i="3" s="1"/>
  <c r="AJ97" i="3"/>
  <c r="AI97" i="3"/>
  <c r="AH97" i="3"/>
  <c r="IH97" i="3" s="1"/>
  <c r="AG97" i="3"/>
  <c r="AF97" i="3"/>
  <c r="AE97" i="3"/>
  <c r="HE97" i="3" s="1"/>
  <c r="AD97" i="3"/>
  <c r="ID97" i="3" s="1"/>
  <c r="AJ96" i="3"/>
  <c r="IJ96" i="3" s="1"/>
  <c r="AI96" i="3"/>
  <c r="BI96" i="3" s="1"/>
  <c r="AH96" i="3"/>
  <c r="AG96" i="3"/>
  <c r="IG96" i="3" s="1"/>
  <c r="AF96" i="3"/>
  <c r="EF96" i="3" s="1"/>
  <c r="AE96" i="3"/>
  <c r="FE96" i="3" s="1"/>
  <c r="AD96" i="3"/>
  <c r="IA96" i="3"/>
  <c r="IZ96" i="3"/>
  <c r="DW96" i="3"/>
  <c r="FS96" i="3"/>
  <c r="HR96" i="3"/>
  <c r="AQ96" i="3"/>
  <c r="DN96" i="3"/>
  <c r="CJ95" i="3"/>
  <c r="KH95" i="3"/>
  <c r="HG95" i="3"/>
  <c r="DF95" i="3"/>
  <c r="KD95" i="3"/>
  <c r="HB95" i="3"/>
  <c r="HA95" i="3"/>
  <c r="JY95" i="3"/>
  <c r="GX95" i="3"/>
  <c r="DV95" i="3"/>
  <c r="GS95" i="3"/>
  <c r="BR95" i="3"/>
  <c r="JP95" i="3"/>
  <c r="GO95" i="3"/>
  <c r="JJ94" i="3"/>
  <c r="JI94" i="3"/>
  <c r="JH94" i="3"/>
  <c r="JG94" i="3"/>
  <c r="JF94" i="3"/>
  <c r="JE94" i="3"/>
  <c r="JD94" i="3"/>
  <c r="JB94" i="3"/>
  <c r="JA94" i="3"/>
  <c r="IZ94" i="3"/>
  <c r="IY94" i="3"/>
  <c r="IX94" i="3"/>
  <c r="IW94" i="3"/>
  <c r="IV94" i="3"/>
  <c r="IT94" i="3"/>
  <c r="IS94" i="3"/>
  <c r="IR94" i="3"/>
  <c r="IQ94" i="3"/>
  <c r="IP94" i="3"/>
  <c r="IO94" i="3"/>
  <c r="IN94" i="3"/>
  <c r="HJ94" i="3"/>
  <c r="HI94" i="3"/>
  <c r="HH94" i="3"/>
  <c r="HG94" i="3"/>
  <c r="HF94" i="3"/>
  <c r="HE94" i="3"/>
  <c r="HD94" i="3"/>
  <c r="HB94" i="3"/>
  <c r="HA94" i="3"/>
  <c r="GZ94" i="3"/>
  <c r="GY94" i="3"/>
  <c r="GX94" i="3"/>
  <c r="GW94" i="3"/>
  <c r="GV94" i="3"/>
  <c r="GT94" i="3"/>
  <c r="GS94" i="3"/>
  <c r="GR94" i="3"/>
  <c r="GQ94" i="3"/>
  <c r="GP94" i="3"/>
  <c r="GO94" i="3"/>
  <c r="GN94" i="3"/>
  <c r="FJ94" i="3"/>
  <c r="FI94" i="3"/>
  <c r="FH94" i="3"/>
  <c r="FG94" i="3"/>
  <c r="FF94" i="3"/>
  <c r="FE94" i="3"/>
  <c r="FD94" i="3"/>
  <c r="FB94" i="3"/>
  <c r="FA94" i="3"/>
  <c r="EZ94" i="3"/>
  <c r="EY94" i="3"/>
  <c r="EX94" i="3"/>
  <c r="EW94" i="3"/>
  <c r="EV94" i="3"/>
  <c r="ET94" i="3"/>
  <c r="ES94" i="3"/>
  <c r="ER94" i="3"/>
  <c r="EQ94" i="3"/>
  <c r="EP94" i="3"/>
  <c r="EO94" i="3"/>
  <c r="EN94" i="3"/>
  <c r="EJ94" i="3"/>
  <c r="EI94" i="3"/>
  <c r="EH94" i="3"/>
  <c r="EG94" i="3"/>
  <c r="EF94" i="3"/>
  <c r="EE94" i="3"/>
  <c r="ED94" i="3"/>
  <c r="EB94" i="3"/>
  <c r="EA94" i="3"/>
  <c r="DZ94" i="3"/>
  <c r="DY94" i="3"/>
  <c r="DX94" i="3"/>
  <c r="DW94" i="3"/>
  <c r="DV94" i="3"/>
  <c r="DT94" i="3"/>
  <c r="DS94" i="3"/>
  <c r="DR94" i="3"/>
  <c r="DQ94" i="3"/>
  <c r="DP94" i="3"/>
  <c r="DO94" i="3"/>
  <c r="DN94" i="3"/>
  <c r="CJ94" i="3"/>
  <c r="CI94" i="3"/>
  <c r="CH94" i="3"/>
  <c r="CG94" i="3"/>
  <c r="CF94" i="3"/>
  <c r="CE94" i="3"/>
  <c r="CD94" i="3"/>
  <c r="CB94" i="3"/>
  <c r="CA94" i="3"/>
  <c r="BZ94" i="3"/>
  <c r="BY94" i="3"/>
  <c r="BX94" i="3"/>
  <c r="BW94" i="3"/>
  <c r="BV94" i="3"/>
  <c r="BT94" i="3"/>
  <c r="BS94" i="3"/>
  <c r="BR94" i="3"/>
  <c r="BQ94" i="3"/>
  <c r="BP94" i="3"/>
  <c r="BO94" i="3"/>
  <c r="BN94" i="3"/>
  <c r="AJ94" i="3"/>
  <c r="GJ94" i="3" s="1"/>
  <c r="AI94" i="3"/>
  <c r="II94" i="3" s="1"/>
  <c r="AH94" i="3"/>
  <c r="AG94" i="3"/>
  <c r="AF94" i="3"/>
  <c r="AE94" i="3"/>
  <c r="IE94" i="3" s="1"/>
  <c r="AD94" i="3"/>
  <c r="KJ93" i="3"/>
  <c r="KI93" i="3"/>
  <c r="KH93" i="3"/>
  <c r="KG93" i="3"/>
  <c r="KF93" i="3"/>
  <c r="KE93" i="3"/>
  <c r="KD93" i="3"/>
  <c r="KB93" i="3"/>
  <c r="KA93" i="3"/>
  <c r="JZ93" i="3"/>
  <c r="JY93" i="3"/>
  <c r="JX93" i="3"/>
  <c r="JW93" i="3"/>
  <c r="JV93" i="3"/>
  <c r="JT93" i="3"/>
  <c r="JS93" i="3"/>
  <c r="JR93" i="3"/>
  <c r="JQ93" i="3"/>
  <c r="JP93" i="3"/>
  <c r="JO93" i="3"/>
  <c r="JN93" i="3"/>
  <c r="HJ93" i="3"/>
  <c r="HI93" i="3"/>
  <c r="HH93" i="3"/>
  <c r="HG93" i="3"/>
  <c r="HF93" i="3"/>
  <c r="HE93" i="3"/>
  <c r="HD93" i="3"/>
  <c r="HB93" i="3"/>
  <c r="HA93" i="3"/>
  <c r="GZ93" i="3"/>
  <c r="GY93" i="3"/>
  <c r="GX93" i="3"/>
  <c r="GW93" i="3"/>
  <c r="GV93" i="3"/>
  <c r="GT93" i="3"/>
  <c r="GS93" i="3"/>
  <c r="GR93" i="3"/>
  <c r="GQ93" i="3"/>
  <c r="GP93" i="3"/>
  <c r="GO93" i="3"/>
  <c r="GN93" i="3"/>
  <c r="GJ93" i="3"/>
  <c r="GI93" i="3"/>
  <c r="GH93" i="3"/>
  <c r="GG93" i="3"/>
  <c r="GF93" i="3"/>
  <c r="GE93" i="3"/>
  <c r="GD93" i="3"/>
  <c r="GB93" i="3"/>
  <c r="GA93" i="3"/>
  <c r="FZ93" i="3"/>
  <c r="FY93" i="3"/>
  <c r="FX93" i="3"/>
  <c r="FW93" i="3"/>
  <c r="FV93" i="3"/>
  <c r="FT93" i="3"/>
  <c r="FS93" i="3"/>
  <c r="FR93" i="3"/>
  <c r="FQ93" i="3"/>
  <c r="FP93" i="3"/>
  <c r="FO93" i="3"/>
  <c r="FN93" i="3"/>
  <c r="EJ93" i="3"/>
  <c r="EI93" i="3"/>
  <c r="EH93" i="3"/>
  <c r="EG93" i="3"/>
  <c r="EF93" i="3"/>
  <c r="EE93" i="3"/>
  <c r="ED93" i="3"/>
  <c r="EB93" i="3"/>
  <c r="EA93" i="3"/>
  <c r="DZ93" i="3"/>
  <c r="DY93" i="3"/>
  <c r="DX93" i="3"/>
  <c r="DW93" i="3"/>
  <c r="DV93" i="3"/>
  <c r="DT93" i="3"/>
  <c r="DS93" i="3"/>
  <c r="DR93" i="3"/>
  <c r="DQ93" i="3"/>
  <c r="DP93" i="3"/>
  <c r="DO93" i="3"/>
  <c r="DN93" i="3"/>
  <c r="DJ93" i="3"/>
  <c r="DI93" i="3"/>
  <c r="DH93" i="3"/>
  <c r="DG93" i="3"/>
  <c r="DF93" i="3"/>
  <c r="DE93" i="3"/>
  <c r="DD93" i="3"/>
  <c r="DB93" i="3"/>
  <c r="DA93" i="3"/>
  <c r="CZ93" i="3"/>
  <c r="CY93" i="3"/>
  <c r="CX93" i="3"/>
  <c r="CW93" i="3"/>
  <c r="CV93" i="3"/>
  <c r="CT93" i="3"/>
  <c r="CS93" i="3"/>
  <c r="CR93" i="3"/>
  <c r="CQ93" i="3"/>
  <c r="CP93" i="3"/>
  <c r="CO93" i="3"/>
  <c r="CN93" i="3"/>
  <c r="AJ93" i="3"/>
  <c r="AI93" i="3"/>
  <c r="JI93" i="3" s="1"/>
  <c r="AH93" i="3"/>
  <c r="IH93" i="3" s="1"/>
  <c r="AG93" i="3"/>
  <c r="AF93" i="3"/>
  <c r="JF93" i="3" s="1"/>
  <c r="AE93" i="3"/>
  <c r="AD93" i="3"/>
  <c r="ID93" i="3" s="1"/>
  <c r="KJ92" i="3"/>
  <c r="KI92" i="3"/>
  <c r="KH92" i="3"/>
  <c r="KG92" i="3"/>
  <c r="KF92" i="3"/>
  <c r="KE92" i="3"/>
  <c r="KD92" i="3"/>
  <c r="KB92" i="3"/>
  <c r="KA92" i="3"/>
  <c r="JZ92" i="3"/>
  <c r="JY92" i="3"/>
  <c r="JX92" i="3"/>
  <c r="JW92" i="3"/>
  <c r="JV92" i="3"/>
  <c r="JT92" i="3"/>
  <c r="JS92" i="3"/>
  <c r="JR92" i="3"/>
  <c r="JQ92" i="3"/>
  <c r="JP92" i="3"/>
  <c r="JO92" i="3"/>
  <c r="JN92" i="3"/>
  <c r="HJ92" i="3"/>
  <c r="HI92" i="3"/>
  <c r="HH92" i="3"/>
  <c r="HG92" i="3"/>
  <c r="HF92" i="3"/>
  <c r="HE92" i="3"/>
  <c r="HD92" i="3"/>
  <c r="HB92" i="3"/>
  <c r="HA92" i="3"/>
  <c r="GZ92" i="3"/>
  <c r="GY92" i="3"/>
  <c r="GX92" i="3"/>
  <c r="GW92" i="3"/>
  <c r="GV92" i="3"/>
  <c r="GT92" i="3"/>
  <c r="GS92" i="3"/>
  <c r="GR92" i="3"/>
  <c r="GQ92" i="3"/>
  <c r="GP92" i="3"/>
  <c r="GO92" i="3"/>
  <c r="GN92" i="3"/>
  <c r="GJ92" i="3"/>
  <c r="GI92" i="3"/>
  <c r="GH92" i="3"/>
  <c r="GG92" i="3"/>
  <c r="GF92" i="3"/>
  <c r="GE92" i="3"/>
  <c r="GD92" i="3"/>
  <c r="GB92" i="3"/>
  <c r="GA92" i="3"/>
  <c r="FZ92" i="3"/>
  <c r="FY92" i="3"/>
  <c r="FX92" i="3"/>
  <c r="FW92" i="3"/>
  <c r="FV92" i="3"/>
  <c r="FT92" i="3"/>
  <c r="FS92" i="3"/>
  <c r="FR92" i="3"/>
  <c r="FQ92" i="3"/>
  <c r="FP92" i="3"/>
  <c r="FO92" i="3"/>
  <c r="FN92" i="3"/>
  <c r="EJ92" i="3"/>
  <c r="EI92" i="3"/>
  <c r="EH92" i="3"/>
  <c r="EG92" i="3"/>
  <c r="EF92" i="3"/>
  <c r="EE92" i="3"/>
  <c r="ED92" i="3"/>
  <c r="EB92" i="3"/>
  <c r="EA92" i="3"/>
  <c r="DZ92" i="3"/>
  <c r="DY92" i="3"/>
  <c r="DX92" i="3"/>
  <c r="DW92" i="3"/>
  <c r="DV92" i="3"/>
  <c r="DT92" i="3"/>
  <c r="DS92" i="3"/>
  <c r="DR92" i="3"/>
  <c r="DQ92" i="3"/>
  <c r="DP92" i="3"/>
  <c r="DO92" i="3"/>
  <c r="DN92" i="3"/>
  <c r="DJ92" i="3"/>
  <c r="DI92" i="3"/>
  <c r="DH92" i="3"/>
  <c r="DG92" i="3"/>
  <c r="DF92" i="3"/>
  <c r="DE92" i="3"/>
  <c r="DD92" i="3"/>
  <c r="DB92" i="3"/>
  <c r="DA92" i="3"/>
  <c r="CZ92" i="3"/>
  <c r="CY92" i="3"/>
  <c r="CX92" i="3"/>
  <c r="CW92" i="3"/>
  <c r="CV92" i="3"/>
  <c r="CT92" i="3"/>
  <c r="CS92" i="3"/>
  <c r="CR92" i="3"/>
  <c r="CQ92" i="3"/>
  <c r="CP92" i="3"/>
  <c r="CO92" i="3"/>
  <c r="CN92" i="3"/>
  <c r="AJ92" i="3"/>
  <c r="AI92" i="3"/>
  <c r="JI92" i="3" s="1"/>
  <c r="AH92" i="3"/>
  <c r="AG92" i="3"/>
  <c r="IG92" i="3" s="1"/>
  <c r="AF92" i="3"/>
  <c r="AE92" i="3"/>
  <c r="FE92" i="3" s="1"/>
  <c r="AD92" i="3"/>
  <c r="KJ91" i="3"/>
  <c r="KI91" i="3"/>
  <c r="KH91" i="3"/>
  <c r="KG91" i="3"/>
  <c r="KF91" i="3"/>
  <c r="KE91" i="3"/>
  <c r="KD91" i="3"/>
  <c r="KB91" i="3"/>
  <c r="KA91" i="3"/>
  <c r="JZ91" i="3"/>
  <c r="JY91" i="3"/>
  <c r="JX91" i="3"/>
  <c r="JW91" i="3"/>
  <c r="JV91" i="3"/>
  <c r="JT91" i="3"/>
  <c r="JS91" i="3"/>
  <c r="JR91" i="3"/>
  <c r="JQ91" i="3"/>
  <c r="JP91" i="3"/>
  <c r="JO91" i="3"/>
  <c r="JN91" i="3"/>
  <c r="HJ91" i="3"/>
  <c r="HI91" i="3"/>
  <c r="HH91" i="3"/>
  <c r="HG91" i="3"/>
  <c r="HF91" i="3"/>
  <c r="HE91" i="3"/>
  <c r="HD91" i="3"/>
  <c r="HB91" i="3"/>
  <c r="HA91" i="3"/>
  <c r="GZ91" i="3"/>
  <c r="GY91" i="3"/>
  <c r="GX91" i="3"/>
  <c r="GW91" i="3"/>
  <c r="GV91" i="3"/>
  <c r="GT91" i="3"/>
  <c r="GS91" i="3"/>
  <c r="GR91" i="3"/>
  <c r="GQ91" i="3"/>
  <c r="GP91" i="3"/>
  <c r="GO91" i="3"/>
  <c r="GN91" i="3"/>
  <c r="GJ91" i="3"/>
  <c r="GI91" i="3"/>
  <c r="GH91" i="3"/>
  <c r="GG91" i="3"/>
  <c r="GF91" i="3"/>
  <c r="GE91" i="3"/>
  <c r="GD91" i="3"/>
  <c r="GB91" i="3"/>
  <c r="GA91" i="3"/>
  <c r="FZ91" i="3"/>
  <c r="FY91" i="3"/>
  <c r="FX91" i="3"/>
  <c r="FW91" i="3"/>
  <c r="FV91" i="3"/>
  <c r="FT91" i="3"/>
  <c r="FS91" i="3"/>
  <c r="FR91" i="3"/>
  <c r="FQ91" i="3"/>
  <c r="FP91" i="3"/>
  <c r="FO91" i="3"/>
  <c r="FN91" i="3"/>
  <c r="EJ91" i="3"/>
  <c r="EI91" i="3"/>
  <c r="EH91" i="3"/>
  <c r="EG91" i="3"/>
  <c r="EF91" i="3"/>
  <c r="EE91" i="3"/>
  <c r="ED91" i="3"/>
  <c r="EB91" i="3"/>
  <c r="EA91" i="3"/>
  <c r="DZ91" i="3"/>
  <c r="DY91" i="3"/>
  <c r="DX91" i="3"/>
  <c r="DW91" i="3"/>
  <c r="DV91" i="3"/>
  <c r="DT91" i="3"/>
  <c r="DS91" i="3"/>
  <c r="DR91" i="3"/>
  <c r="DQ91" i="3"/>
  <c r="DP91" i="3"/>
  <c r="DO91" i="3"/>
  <c r="DN91" i="3"/>
  <c r="DJ91" i="3"/>
  <c r="DI91" i="3"/>
  <c r="DH91" i="3"/>
  <c r="DG91" i="3"/>
  <c r="DF91" i="3"/>
  <c r="DE91" i="3"/>
  <c r="DD91" i="3"/>
  <c r="DB91" i="3"/>
  <c r="DA91" i="3"/>
  <c r="CZ91" i="3"/>
  <c r="CY91" i="3"/>
  <c r="CX91" i="3"/>
  <c r="CW91" i="3"/>
  <c r="CV91" i="3"/>
  <c r="CT91" i="3"/>
  <c r="CS91" i="3"/>
  <c r="CR91" i="3"/>
  <c r="CQ91" i="3"/>
  <c r="CP91" i="3"/>
  <c r="CO91" i="3"/>
  <c r="CN91" i="3"/>
  <c r="AJ91" i="3"/>
  <c r="IJ91" i="3" s="1"/>
  <c r="AI91" i="3"/>
  <c r="AH91" i="3"/>
  <c r="JH91" i="3" s="1"/>
  <c r="AG91" i="3"/>
  <c r="JG91" i="3" s="1"/>
  <c r="AF91" i="3"/>
  <c r="IF91" i="3" s="1"/>
  <c r="AE91" i="3"/>
  <c r="IE91" i="3" s="1"/>
  <c r="AD91" i="3"/>
  <c r="HJ90" i="3"/>
  <c r="HI90" i="3"/>
  <c r="HH90" i="3"/>
  <c r="HG90" i="3"/>
  <c r="HF90" i="3"/>
  <c r="HE90" i="3"/>
  <c r="HD90" i="3"/>
  <c r="HB90" i="3"/>
  <c r="HA90" i="3"/>
  <c r="GZ90" i="3"/>
  <c r="GY90" i="3"/>
  <c r="GX90" i="3"/>
  <c r="GW90" i="3"/>
  <c r="GV90" i="3"/>
  <c r="GT90" i="3"/>
  <c r="GS90" i="3"/>
  <c r="GR90" i="3"/>
  <c r="GQ90" i="3"/>
  <c r="GP90" i="3"/>
  <c r="GO90" i="3"/>
  <c r="GN90" i="3"/>
  <c r="EJ90" i="3"/>
  <c r="EI90" i="3"/>
  <c r="EH90" i="3"/>
  <c r="EG90" i="3"/>
  <c r="EF90" i="3"/>
  <c r="EE90" i="3"/>
  <c r="ED90" i="3"/>
  <c r="EB90" i="3"/>
  <c r="EA90" i="3"/>
  <c r="DZ90" i="3"/>
  <c r="DY90" i="3"/>
  <c r="DX90" i="3"/>
  <c r="DW90" i="3"/>
  <c r="DV90" i="3"/>
  <c r="DT90" i="3"/>
  <c r="DS90" i="3"/>
  <c r="DR90" i="3"/>
  <c r="DQ90" i="3"/>
  <c r="DP90" i="3"/>
  <c r="DO90" i="3"/>
  <c r="DN90" i="3"/>
  <c r="AJ90" i="3"/>
  <c r="AI90" i="3"/>
  <c r="II90" i="3" s="1"/>
  <c r="AH90" i="3"/>
  <c r="AG90" i="3"/>
  <c r="AF90" i="3"/>
  <c r="AE90" i="3"/>
  <c r="IE90" i="3" s="1"/>
  <c r="AD90" i="3"/>
  <c r="ID90" i="3" s="1"/>
  <c r="HJ89" i="3"/>
  <c r="HI89" i="3"/>
  <c r="HH89" i="3"/>
  <c r="HG89" i="3"/>
  <c r="HF89" i="3"/>
  <c r="HE89" i="3"/>
  <c r="HD89" i="3"/>
  <c r="HB89" i="3"/>
  <c r="HA89" i="3"/>
  <c r="GZ89" i="3"/>
  <c r="GY89" i="3"/>
  <c r="GX89" i="3"/>
  <c r="GW89" i="3"/>
  <c r="GV89" i="3"/>
  <c r="GT89" i="3"/>
  <c r="GS89" i="3"/>
  <c r="GR89" i="3"/>
  <c r="GQ89" i="3"/>
  <c r="GP89" i="3"/>
  <c r="GO89" i="3"/>
  <c r="GN89" i="3"/>
  <c r="EJ89" i="3"/>
  <c r="EI89" i="3"/>
  <c r="EH89" i="3"/>
  <c r="EG89" i="3"/>
  <c r="EF89" i="3"/>
  <c r="EE89" i="3"/>
  <c r="ED89" i="3"/>
  <c r="EB89" i="3"/>
  <c r="EA89" i="3"/>
  <c r="DZ89" i="3"/>
  <c r="DY89" i="3"/>
  <c r="DX89" i="3"/>
  <c r="DW89" i="3"/>
  <c r="DV89" i="3"/>
  <c r="DT89" i="3"/>
  <c r="DS89" i="3"/>
  <c r="DR89" i="3"/>
  <c r="DQ89" i="3"/>
  <c r="DP89" i="3"/>
  <c r="DO89" i="3"/>
  <c r="DN89" i="3"/>
  <c r="AJ89" i="3"/>
  <c r="AI89" i="3"/>
  <c r="AH89" i="3"/>
  <c r="IH89" i="3" s="1"/>
  <c r="AG89" i="3"/>
  <c r="AF89" i="3"/>
  <c r="AE89" i="3"/>
  <c r="AD89" i="3"/>
  <c r="ID89" i="3" s="1"/>
  <c r="HJ88" i="3"/>
  <c r="HI88" i="3"/>
  <c r="HH88" i="3"/>
  <c r="HG88" i="3"/>
  <c r="HF88" i="3"/>
  <c r="HE88" i="3"/>
  <c r="HD88" i="3"/>
  <c r="HB88" i="3"/>
  <c r="HA88" i="3"/>
  <c r="GZ88" i="3"/>
  <c r="GY88" i="3"/>
  <c r="GX88" i="3"/>
  <c r="GW88" i="3"/>
  <c r="GV88" i="3"/>
  <c r="GT88" i="3"/>
  <c r="GS88" i="3"/>
  <c r="GR88" i="3"/>
  <c r="GQ88" i="3"/>
  <c r="GP88" i="3"/>
  <c r="GO88" i="3"/>
  <c r="GN88" i="3"/>
  <c r="EJ88" i="3"/>
  <c r="EI88" i="3"/>
  <c r="EH88" i="3"/>
  <c r="EG88" i="3"/>
  <c r="EF88" i="3"/>
  <c r="EE88" i="3"/>
  <c r="ED88" i="3"/>
  <c r="EB88" i="3"/>
  <c r="EA88" i="3"/>
  <c r="DZ88" i="3"/>
  <c r="DY88" i="3"/>
  <c r="DX88" i="3"/>
  <c r="DW88" i="3"/>
  <c r="DV88" i="3"/>
  <c r="DT88" i="3"/>
  <c r="DS88" i="3"/>
  <c r="DR88" i="3"/>
  <c r="DQ88" i="3"/>
  <c r="DP88" i="3"/>
  <c r="DO88" i="3"/>
  <c r="DN88" i="3"/>
  <c r="AJ88" i="3"/>
  <c r="IJ88" i="3" s="1"/>
  <c r="AI88" i="3"/>
  <c r="AH88" i="3"/>
  <c r="AG88" i="3"/>
  <c r="IG88" i="3" s="1"/>
  <c r="AF88" i="3"/>
  <c r="IF88" i="3" s="1"/>
  <c r="AE88" i="3"/>
  <c r="AD88" i="3"/>
  <c r="HX88" i="3"/>
  <c r="HW88" i="3"/>
  <c r="HR88" i="3"/>
  <c r="HO88" i="3"/>
  <c r="HN88" i="3"/>
  <c r="AJ87" i="3"/>
  <c r="AI87" i="3"/>
  <c r="II87" i="3" s="1"/>
  <c r="AH87" i="3"/>
  <c r="AG87" i="3"/>
  <c r="CG87" i="3" s="1"/>
  <c r="AF87" i="3"/>
  <c r="AE87" i="3"/>
  <c r="EE87" i="3" s="1"/>
  <c r="AD87" i="3"/>
  <c r="KD87" i="3" s="1"/>
  <c r="KB87" i="3"/>
  <c r="HZ87" i="3"/>
  <c r="JY87" i="3"/>
  <c r="JX87" i="3"/>
  <c r="AW87" i="3"/>
  <c r="HV87" i="3"/>
  <c r="JT87" i="3"/>
  <c r="FS87" i="3"/>
  <c r="HQ87" i="3"/>
  <c r="JP87" i="3"/>
  <c r="BO87" i="3"/>
  <c r="AJ86" i="3"/>
  <c r="AI86" i="3"/>
  <c r="DI86" i="3" s="1"/>
  <c r="AH86" i="3"/>
  <c r="IH86" i="3" s="1"/>
  <c r="AG86" i="3"/>
  <c r="KG86" i="3" s="1"/>
  <c r="AF86" i="3"/>
  <c r="AE86" i="3"/>
  <c r="AD86" i="3"/>
  <c r="ED86" i="3" s="1"/>
  <c r="KA86" i="3"/>
  <c r="HZ86" i="3"/>
  <c r="HY86" i="3"/>
  <c r="AX86" i="3"/>
  <c r="FW86" i="3"/>
  <c r="HV86" i="3"/>
  <c r="HT86" i="3"/>
  <c r="GQ86" i="3"/>
  <c r="HP86" i="3"/>
  <c r="JO86" i="3"/>
  <c r="AJ85" i="3"/>
  <c r="KJ85" i="3" s="1"/>
  <c r="AI85" i="3"/>
  <c r="HI85" i="3" s="1"/>
  <c r="AH85" i="3"/>
  <c r="AG85" i="3"/>
  <c r="IG85" i="3" s="1"/>
  <c r="AF85" i="3"/>
  <c r="KF85" i="3" s="1"/>
  <c r="AE85" i="3"/>
  <c r="HE85" i="3" s="1"/>
  <c r="AD85" i="3"/>
  <c r="AJ84" i="3"/>
  <c r="EJ84" i="3" s="1"/>
  <c r="AI84" i="3"/>
  <c r="BI84" i="3" s="1"/>
  <c r="AH84" i="3"/>
  <c r="HH84" i="3" s="1"/>
  <c r="AG84" i="3"/>
  <c r="IG84" i="3" s="1"/>
  <c r="AF84" i="3"/>
  <c r="IF84" i="3" s="1"/>
  <c r="AE84" i="3"/>
  <c r="BE84" i="3" s="1"/>
  <c r="AD84" i="3"/>
  <c r="HD84" i="3" s="1"/>
  <c r="IB84" i="3"/>
  <c r="AZ84" i="3"/>
  <c r="GY84" i="3"/>
  <c r="HX84" i="3"/>
  <c r="AV84" i="3"/>
  <c r="GT84" i="3"/>
  <c r="HS84" i="3"/>
  <c r="DR84" i="3"/>
  <c r="AQ84" i="3"/>
  <c r="GP84" i="3"/>
  <c r="HO84" i="3"/>
  <c r="HN84" i="3"/>
  <c r="AJ83" i="3"/>
  <c r="BJ83" i="3" s="1"/>
  <c r="AI83" i="3"/>
  <c r="AH83" i="3"/>
  <c r="BH83" i="3" s="1"/>
  <c r="AG83" i="3"/>
  <c r="HG83" i="3" s="1"/>
  <c r="AF83" i="3"/>
  <c r="IF83" i="3" s="1"/>
  <c r="AE83" i="3"/>
  <c r="AD83" i="3"/>
  <c r="AJ82" i="3"/>
  <c r="HJ82" i="3" s="1"/>
  <c r="AI82" i="3"/>
  <c r="AH82" i="3"/>
  <c r="AG82" i="3"/>
  <c r="AF82" i="3"/>
  <c r="HF82" i="3" s="1"/>
  <c r="AE82" i="3"/>
  <c r="AD82" i="3"/>
  <c r="AJ81" i="3"/>
  <c r="KJ81" i="3" s="1"/>
  <c r="AI81" i="3"/>
  <c r="AH81" i="3"/>
  <c r="BH81" i="3" s="1"/>
  <c r="AG81" i="3"/>
  <c r="IG81" i="3" s="1"/>
  <c r="AF81" i="3"/>
  <c r="KF81" i="3" s="1"/>
  <c r="AE81" i="3"/>
  <c r="HE81" i="3" s="1"/>
  <c r="AD81" i="3"/>
  <c r="KA81" i="3"/>
  <c r="GZ81" i="3"/>
  <c r="JW81" i="3"/>
  <c r="GV81" i="3"/>
  <c r="CT81" i="3"/>
  <c r="DS81" i="3"/>
  <c r="JR81" i="3"/>
  <c r="GQ81" i="3"/>
  <c r="HP81" i="3"/>
  <c r="HO81" i="3"/>
  <c r="JN81" i="3"/>
  <c r="IJ80" i="3"/>
  <c r="HI80" i="3"/>
  <c r="DG80" i="3"/>
  <c r="EF80" i="3"/>
  <c r="BE80" i="3"/>
  <c r="HD80" i="3"/>
  <c r="CZ80" i="3"/>
  <c r="GY80" i="3"/>
  <c r="EX80" i="3"/>
  <c r="GT80" i="3"/>
  <c r="HR80" i="3"/>
  <c r="GP80" i="3"/>
  <c r="DN80" i="3"/>
  <c r="JJ79" i="3"/>
  <c r="JI79" i="3"/>
  <c r="JH79" i="3"/>
  <c r="JG79" i="3"/>
  <c r="JF79" i="3"/>
  <c r="JE79" i="3"/>
  <c r="JD79" i="3"/>
  <c r="JB79" i="3"/>
  <c r="JA79" i="3"/>
  <c r="IZ79" i="3"/>
  <c r="IY79" i="3"/>
  <c r="IX79" i="3"/>
  <c r="IW79" i="3"/>
  <c r="IV79" i="3"/>
  <c r="IT79" i="3"/>
  <c r="IS79" i="3"/>
  <c r="IR79" i="3"/>
  <c r="IQ79" i="3"/>
  <c r="IP79" i="3"/>
  <c r="IO79" i="3"/>
  <c r="IN79" i="3"/>
  <c r="FJ79" i="3"/>
  <c r="FI79" i="3"/>
  <c r="FH79" i="3"/>
  <c r="FG79" i="3"/>
  <c r="FF79" i="3"/>
  <c r="FE79" i="3"/>
  <c r="FD79" i="3"/>
  <c r="FB79" i="3"/>
  <c r="FA79" i="3"/>
  <c r="EZ79" i="3"/>
  <c r="EY79" i="3"/>
  <c r="EX79" i="3"/>
  <c r="EW79" i="3"/>
  <c r="EV79" i="3"/>
  <c r="ET79" i="3"/>
  <c r="ES79" i="3"/>
  <c r="ER79" i="3"/>
  <c r="EQ79" i="3"/>
  <c r="EP79" i="3"/>
  <c r="EO79" i="3"/>
  <c r="EN79" i="3"/>
  <c r="CJ79" i="3"/>
  <c r="CI79" i="3"/>
  <c r="CH79" i="3"/>
  <c r="CG79" i="3"/>
  <c r="CF79" i="3"/>
  <c r="CE79" i="3"/>
  <c r="CD79" i="3"/>
  <c r="CB79" i="3"/>
  <c r="CA79" i="3"/>
  <c r="BZ79" i="3"/>
  <c r="BY79" i="3"/>
  <c r="BX79" i="3"/>
  <c r="BW79" i="3"/>
  <c r="BV79" i="3"/>
  <c r="BT79" i="3"/>
  <c r="BS79" i="3"/>
  <c r="BR79" i="3"/>
  <c r="BQ79" i="3"/>
  <c r="BP79" i="3"/>
  <c r="BO79" i="3"/>
  <c r="BN79" i="3"/>
  <c r="AJ79" i="3"/>
  <c r="AI79" i="3"/>
  <c r="AH79" i="3"/>
  <c r="KH79" i="3" s="1"/>
  <c r="AG79" i="3"/>
  <c r="AF79" i="3"/>
  <c r="DF79" i="3" s="1"/>
  <c r="AE79" i="3"/>
  <c r="AD79" i="3"/>
  <c r="DD79" i="3" s="1"/>
  <c r="KJ78" i="3"/>
  <c r="KI78" i="3"/>
  <c r="KH78" i="3"/>
  <c r="KG78" i="3"/>
  <c r="KF78" i="3"/>
  <c r="KE78" i="3"/>
  <c r="KD78" i="3"/>
  <c r="KB78" i="3"/>
  <c r="KA78" i="3"/>
  <c r="JZ78" i="3"/>
  <c r="JY78" i="3"/>
  <c r="JX78" i="3"/>
  <c r="JW78" i="3"/>
  <c r="JV78" i="3"/>
  <c r="JT78" i="3"/>
  <c r="JS78" i="3"/>
  <c r="JR78" i="3"/>
  <c r="JQ78" i="3"/>
  <c r="JP78" i="3"/>
  <c r="JO78" i="3"/>
  <c r="JN78" i="3"/>
  <c r="GJ78" i="3"/>
  <c r="GI78" i="3"/>
  <c r="GH78" i="3"/>
  <c r="GG78" i="3"/>
  <c r="GF78" i="3"/>
  <c r="GE78" i="3"/>
  <c r="GD78" i="3"/>
  <c r="GB78" i="3"/>
  <c r="GA78" i="3"/>
  <c r="FZ78" i="3"/>
  <c r="FY78" i="3"/>
  <c r="FX78" i="3"/>
  <c r="FW78" i="3"/>
  <c r="FV78" i="3"/>
  <c r="FT78" i="3"/>
  <c r="FS78" i="3"/>
  <c r="FR78" i="3"/>
  <c r="FQ78" i="3"/>
  <c r="FP78" i="3"/>
  <c r="FO78" i="3"/>
  <c r="FN78" i="3"/>
  <c r="DJ78" i="3"/>
  <c r="DI78" i="3"/>
  <c r="DH78" i="3"/>
  <c r="DG78" i="3"/>
  <c r="DF78" i="3"/>
  <c r="DE78" i="3"/>
  <c r="DD78" i="3"/>
  <c r="DB78" i="3"/>
  <c r="DA78" i="3"/>
  <c r="CZ78" i="3"/>
  <c r="CY78" i="3"/>
  <c r="CX78" i="3"/>
  <c r="CW78" i="3"/>
  <c r="CV78" i="3"/>
  <c r="CT78" i="3"/>
  <c r="CS78" i="3"/>
  <c r="CR78" i="3"/>
  <c r="CQ78" i="3"/>
  <c r="CP78" i="3"/>
  <c r="CO78" i="3"/>
  <c r="CN78" i="3"/>
  <c r="AJ78" i="3"/>
  <c r="HJ78" i="3" s="1"/>
  <c r="AI78" i="3"/>
  <c r="II78" i="3" s="1"/>
  <c r="AH78" i="3"/>
  <c r="IH78" i="3" s="1"/>
  <c r="AG78" i="3"/>
  <c r="AF78" i="3"/>
  <c r="HF78" i="3" s="1"/>
  <c r="AE78" i="3"/>
  <c r="IE78" i="3" s="1"/>
  <c r="AD78" i="3"/>
  <c r="KJ77" i="3"/>
  <c r="KI77" i="3"/>
  <c r="KH77" i="3"/>
  <c r="KG77" i="3"/>
  <c r="KF77" i="3"/>
  <c r="KE77" i="3"/>
  <c r="KD77" i="3"/>
  <c r="KB77" i="3"/>
  <c r="KA77" i="3"/>
  <c r="JZ77" i="3"/>
  <c r="JY77" i="3"/>
  <c r="JX77" i="3"/>
  <c r="JW77" i="3"/>
  <c r="JV77" i="3"/>
  <c r="JT77" i="3"/>
  <c r="JS77" i="3"/>
  <c r="JR77" i="3"/>
  <c r="JQ77" i="3"/>
  <c r="JP77" i="3"/>
  <c r="JO77" i="3"/>
  <c r="JN77" i="3"/>
  <c r="GJ77" i="3"/>
  <c r="GI77" i="3"/>
  <c r="GH77" i="3"/>
  <c r="GG77" i="3"/>
  <c r="GF77" i="3"/>
  <c r="GE77" i="3"/>
  <c r="GD77" i="3"/>
  <c r="GB77" i="3"/>
  <c r="GA77" i="3"/>
  <c r="FZ77" i="3"/>
  <c r="FY77" i="3"/>
  <c r="FX77" i="3"/>
  <c r="FW77" i="3"/>
  <c r="FV77" i="3"/>
  <c r="FT77" i="3"/>
  <c r="FS77" i="3"/>
  <c r="FR77" i="3"/>
  <c r="FQ77" i="3"/>
  <c r="FP77" i="3"/>
  <c r="FO77" i="3"/>
  <c r="FN77" i="3"/>
  <c r="DJ77" i="3"/>
  <c r="DI77" i="3"/>
  <c r="DH77" i="3"/>
  <c r="DG77" i="3"/>
  <c r="DF77" i="3"/>
  <c r="DE77" i="3"/>
  <c r="DD77" i="3"/>
  <c r="DB77" i="3"/>
  <c r="DA77" i="3"/>
  <c r="CZ77" i="3"/>
  <c r="CY77" i="3"/>
  <c r="CX77" i="3"/>
  <c r="CW77" i="3"/>
  <c r="CV77" i="3"/>
  <c r="CT77" i="3"/>
  <c r="CS77" i="3"/>
  <c r="CR77" i="3"/>
  <c r="CQ77" i="3"/>
  <c r="CP77" i="3"/>
  <c r="CO77" i="3"/>
  <c r="CN77" i="3"/>
  <c r="AJ77" i="3"/>
  <c r="AI77" i="3"/>
  <c r="AH77" i="3"/>
  <c r="AG77" i="3"/>
  <c r="EG77" i="3" s="1"/>
  <c r="AF77" i="3"/>
  <c r="AE77" i="3"/>
  <c r="AD77" i="3"/>
  <c r="KJ76" i="3"/>
  <c r="KI76" i="3"/>
  <c r="KH76" i="3"/>
  <c r="KG76" i="3"/>
  <c r="KF76" i="3"/>
  <c r="KE76" i="3"/>
  <c r="KD76" i="3"/>
  <c r="KB76" i="3"/>
  <c r="KA76" i="3"/>
  <c r="JZ76" i="3"/>
  <c r="JY76" i="3"/>
  <c r="JX76" i="3"/>
  <c r="JW76" i="3"/>
  <c r="JV76" i="3"/>
  <c r="JT76" i="3"/>
  <c r="JS76" i="3"/>
  <c r="JR76" i="3"/>
  <c r="JQ76" i="3"/>
  <c r="JP76" i="3"/>
  <c r="JO76" i="3"/>
  <c r="JN76" i="3"/>
  <c r="GJ76" i="3"/>
  <c r="GI76" i="3"/>
  <c r="GH76" i="3"/>
  <c r="GG76" i="3"/>
  <c r="GF76" i="3"/>
  <c r="GE76" i="3"/>
  <c r="GD76" i="3"/>
  <c r="GB76" i="3"/>
  <c r="GA76" i="3"/>
  <c r="FZ76" i="3"/>
  <c r="FY76" i="3"/>
  <c r="FX76" i="3"/>
  <c r="FW76" i="3"/>
  <c r="FV76" i="3"/>
  <c r="FT76" i="3"/>
  <c r="FS76" i="3"/>
  <c r="FR76" i="3"/>
  <c r="FQ76" i="3"/>
  <c r="FP76" i="3"/>
  <c r="FO76" i="3"/>
  <c r="FN76" i="3"/>
  <c r="DJ76" i="3"/>
  <c r="DI76" i="3"/>
  <c r="DH76" i="3"/>
  <c r="DG76" i="3"/>
  <c r="DF76" i="3"/>
  <c r="DE76" i="3"/>
  <c r="DD76" i="3"/>
  <c r="DB76" i="3"/>
  <c r="DA76" i="3"/>
  <c r="CZ76" i="3"/>
  <c r="CY76" i="3"/>
  <c r="CX76" i="3"/>
  <c r="CW76" i="3"/>
  <c r="CV76" i="3"/>
  <c r="CT76" i="3"/>
  <c r="CS76" i="3"/>
  <c r="CR76" i="3"/>
  <c r="CQ76" i="3"/>
  <c r="CP76" i="3"/>
  <c r="CO76" i="3"/>
  <c r="CN76" i="3"/>
  <c r="AJ76" i="3"/>
  <c r="EJ76" i="3" s="1"/>
  <c r="AI76" i="3"/>
  <c r="AH76" i="3"/>
  <c r="AG76" i="3"/>
  <c r="BG76" i="3" s="1"/>
  <c r="AF76" i="3"/>
  <c r="EF76" i="3" s="1"/>
  <c r="AE76" i="3"/>
  <c r="AD76" i="3"/>
  <c r="HD76" i="3" s="1"/>
  <c r="AJ75" i="3"/>
  <c r="IJ75" i="3" s="1"/>
  <c r="AI75" i="3"/>
  <c r="AH75" i="3"/>
  <c r="HH75" i="3" s="1"/>
  <c r="AG75" i="3"/>
  <c r="AF75" i="3"/>
  <c r="IF75" i="3" s="1"/>
  <c r="AE75" i="3"/>
  <c r="AD75" i="3"/>
  <c r="AJ74" i="3"/>
  <c r="AI74" i="3"/>
  <c r="HI74" i="3" s="1"/>
  <c r="AH74" i="3"/>
  <c r="AG74" i="3"/>
  <c r="HG74" i="3" s="1"/>
  <c r="AF74" i="3"/>
  <c r="HF74" i="3" s="1"/>
  <c r="AE74" i="3"/>
  <c r="AD74" i="3"/>
  <c r="AJ73" i="3"/>
  <c r="AI73" i="3"/>
  <c r="AH73" i="3"/>
  <c r="HH73" i="3" s="1"/>
  <c r="AG73" i="3"/>
  <c r="EG73" i="3" s="1"/>
  <c r="AF73" i="3"/>
  <c r="HF73" i="3" s="1"/>
  <c r="AE73" i="3"/>
  <c r="AD73" i="3"/>
  <c r="IB73" i="3"/>
  <c r="GY73" i="3"/>
  <c r="GT73" i="3"/>
  <c r="GP73" i="3"/>
  <c r="DO73" i="3"/>
  <c r="GN73" i="3"/>
  <c r="KJ69" i="3"/>
  <c r="KI69" i="3"/>
  <c r="KH69" i="3"/>
  <c r="KG69" i="3"/>
  <c r="KF69" i="3"/>
  <c r="KE69" i="3"/>
  <c r="KD69" i="3"/>
  <c r="KB69" i="3"/>
  <c r="KA69" i="3"/>
  <c r="JZ69" i="3"/>
  <c r="JY69" i="3"/>
  <c r="JX69" i="3"/>
  <c r="JW69" i="3"/>
  <c r="JV69" i="3"/>
  <c r="JT69" i="3"/>
  <c r="JS69" i="3"/>
  <c r="JR69" i="3"/>
  <c r="JQ69" i="3"/>
  <c r="JP69" i="3"/>
  <c r="JO69" i="3"/>
  <c r="JN69" i="3"/>
  <c r="GJ69" i="3"/>
  <c r="GI69" i="3"/>
  <c r="GH69" i="3"/>
  <c r="GG69" i="3"/>
  <c r="GF69" i="3"/>
  <c r="GE69" i="3"/>
  <c r="GD69" i="3"/>
  <c r="GB69" i="3"/>
  <c r="GA69" i="3"/>
  <c r="FZ69" i="3"/>
  <c r="FY69" i="3"/>
  <c r="FX69" i="3"/>
  <c r="FW69" i="3"/>
  <c r="FV69" i="3"/>
  <c r="FT69" i="3"/>
  <c r="FS69" i="3"/>
  <c r="FR69" i="3"/>
  <c r="FQ69" i="3"/>
  <c r="FP69" i="3"/>
  <c r="FO69" i="3"/>
  <c r="FN69" i="3"/>
  <c r="DJ69" i="3"/>
  <c r="DI69" i="3"/>
  <c r="DH69" i="3"/>
  <c r="DG69" i="3"/>
  <c r="DF69" i="3"/>
  <c r="DE69" i="3"/>
  <c r="DD69" i="3"/>
  <c r="DB69" i="3"/>
  <c r="DA69" i="3"/>
  <c r="CZ69" i="3"/>
  <c r="CY69" i="3"/>
  <c r="CX69" i="3"/>
  <c r="CW69" i="3"/>
  <c r="CV69" i="3"/>
  <c r="CT69" i="3"/>
  <c r="CS69" i="3"/>
  <c r="CR69" i="3"/>
  <c r="CQ69" i="3"/>
  <c r="CP69" i="3"/>
  <c r="CO69" i="3"/>
  <c r="CN69" i="3"/>
  <c r="AJ69" i="3"/>
  <c r="IJ69" i="3" s="1"/>
  <c r="AI69" i="3"/>
  <c r="BI69" i="3" s="1"/>
  <c r="AH69" i="3"/>
  <c r="HH69" i="3" s="1"/>
  <c r="AG69" i="3"/>
  <c r="IG69" i="3" s="1"/>
  <c r="AF69" i="3"/>
  <c r="EF69" i="3" s="1"/>
  <c r="AE69" i="3"/>
  <c r="HE69" i="3" s="1"/>
  <c r="AD69" i="3"/>
  <c r="KJ68" i="3"/>
  <c r="KI68" i="3"/>
  <c r="KH68" i="3"/>
  <c r="KG68" i="3"/>
  <c r="KF68" i="3"/>
  <c r="KE68" i="3"/>
  <c r="KD68" i="3"/>
  <c r="KB68" i="3"/>
  <c r="KA68" i="3"/>
  <c r="JZ68" i="3"/>
  <c r="JY68" i="3"/>
  <c r="JX68" i="3"/>
  <c r="JW68" i="3"/>
  <c r="JV68" i="3"/>
  <c r="JT68" i="3"/>
  <c r="JS68" i="3"/>
  <c r="JR68" i="3"/>
  <c r="JQ68" i="3"/>
  <c r="JP68" i="3"/>
  <c r="JO68" i="3"/>
  <c r="JN68" i="3"/>
  <c r="HJ68" i="3"/>
  <c r="HI68" i="3"/>
  <c r="HH68" i="3"/>
  <c r="HG68" i="3"/>
  <c r="HF68" i="3"/>
  <c r="HE68" i="3"/>
  <c r="HD68" i="3"/>
  <c r="HB68" i="3"/>
  <c r="HA68" i="3"/>
  <c r="GZ68" i="3"/>
  <c r="GY68" i="3"/>
  <c r="GX68" i="3"/>
  <c r="GW68" i="3"/>
  <c r="GV68" i="3"/>
  <c r="GT68" i="3"/>
  <c r="GS68" i="3"/>
  <c r="GR68" i="3"/>
  <c r="GQ68" i="3"/>
  <c r="GP68" i="3"/>
  <c r="GO68" i="3"/>
  <c r="GN68" i="3"/>
  <c r="GJ68" i="3"/>
  <c r="GI68" i="3"/>
  <c r="GH68" i="3"/>
  <c r="GG68" i="3"/>
  <c r="GF68" i="3"/>
  <c r="GE68" i="3"/>
  <c r="GD68" i="3"/>
  <c r="GB68" i="3"/>
  <c r="GA68" i="3"/>
  <c r="FZ68" i="3"/>
  <c r="FY68" i="3"/>
  <c r="FX68" i="3"/>
  <c r="FW68" i="3"/>
  <c r="FV68" i="3"/>
  <c r="FT68" i="3"/>
  <c r="FS68" i="3"/>
  <c r="FR68" i="3"/>
  <c r="FQ68" i="3"/>
  <c r="FP68" i="3"/>
  <c r="FO68" i="3"/>
  <c r="FN68" i="3"/>
  <c r="EJ68" i="3"/>
  <c r="EI68" i="3"/>
  <c r="EH68" i="3"/>
  <c r="EG68" i="3"/>
  <c r="EF68" i="3"/>
  <c r="EE68" i="3"/>
  <c r="ED68" i="3"/>
  <c r="EB68" i="3"/>
  <c r="EA68" i="3"/>
  <c r="DZ68" i="3"/>
  <c r="DY68" i="3"/>
  <c r="DX68" i="3"/>
  <c r="DW68" i="3"/>
  <c r="DV68" i="3"/>
  <c r="DT68" i="3"/>
  <c r="DS68" i="3"/>
  <c r="DR68" i="3"/>
  <c r="DQ68" i="3"/>
  <c r="DP68" i="3"/>
  <c r="DO68" i="3"/>
  <c r="DN68" i="3"/>
  <c r="DJ68" i="3"/>
  <c r="DI68" i="3"/>
  <c r="DH68" i="3"/>
  <c r="DG68" i="3"/>
  <c r="DF68" i="3"/>
  <c r="DE68" i="3"/>
  <c r="DD68" i="3"/>
  <c r="DB68" i="3"/>
  <c r="DA68" i="3"/>
  <c r="CZ68" i="3"/>
  <c r="CY68" i="3"/>
  <c r="CX68" i="3"/>
  <c r="CW68" i="3"/>
  <c r="CV68" i="3"/>
  <c r="CT68" i="3"/>
  <c r="CS68" i="3"/>
  <c r="CR68" i="3"/>
  <c r="CQ68" i="3"/>
  <c r="CP68" i="3"/>
  <c r="CO68" i="3"/>
  <c r="CN68" i="3"/>
  <c r="AJ68" i="3"/>
  <c r="IJ68" i="3" s="1"/>
  <c r="AI68" i="3"/>
  <c r="AH68" i="3"/>
  <c r="AG68" i="3"/>
  <c r="JG68" i="3" s="1"/>
  <c r="AF68" i="3"/>
  <c r="AE68" i="3"/>
  <c r="AD68" i="3"/>
  <c r="JD68" i="3" s="1"/>
  <c r="AJ67" i="3"/>
  <c r="GJ67" i="3" s="1"/>
  <c r="AI67" i="3"/>
  <c r="II67" i="3" s="1"/>
  <c r="AH67" i="3"/>
  <c r="IH67" i="3" s="1"/>
  <c r="AG67" i="3"/>
  <c r="BG67" i="3" s="1"/>
  <c r="AF67" i="3"/>
  <c r="CF67" i="3" s="1"/>
  <c r="AE67" i="3"/>
  <c r="AD67" i="3"/>
  <c r="AJ66" i="3"/>
  <c r="AI66" i="3"/>
  <c r="II66" i="3" s="1"/>
  <c r="AH66" i="3"/>
  <c r="AG66" i="3"/>
  <c r="BG66" i="3" s="1"/>
  <c r="AF66" i="3"/>
  <c r="HF66" i="3" s="1"/>
  <c r="AE66" i="3"/>
  <c r="AD66" i="3"/>
  <c r="HD66" i="3" s="1"/>
  <c r="AJ65" i="3"/>
  <c r="HJ65" i="3" s="1"/>
  <c r="AI65" i="3"/>
  <c r="II65" i="3" s="1"/>
  <c r="AH65" i="3"/>
  <c r="AG65" i="3"/>
  <c r="AF65" i="3"/>
  <c r="AE65" i="3"/>
  <c r="IE65" i="3" s="1"/>
  <c r="AD65" i="3"/>
  <c r="DJ64" i="3"/>
  <c r="DI64" i="3"/>
  <c r="DH64" i="3"/>
  <c r="DG64" i="3"/>
  <c r="DF64" i="3"/>
  <c r="DE64" i="3"/>
  <c r="DD64" i="3"/>
  <c r="DB64" i="3"/>
  <c r="DA64" i="3"/>
  <c r="CZ64" i="3"/>
  <c r="CY64" i="3"/>
  <c r="CX64" i="3"/>
  <c r="CW64" i="3"/>
  <c r="CV64" i="3"/>
  <c r="CT64" i="3"/>
  <c r="CS64" i="3"/>
  <c r="CR64" i="3"/>
  <c r="CQ64" i="3"/>
  <c r="CP64" i="3"/>
  <c r="CO64" i="3"/>
  <c r="CN64" i="3"/>
  <c r="CJ64" i="3"/>
  <c r="CI64" i="3"/>
  <c r="CH64" i="3"/>
  <c r="CG64" i="3"/>
  <c r="CF64" i="3"/>
  <c r="CE64" i="3"/>
  <c r="CD64" i="3"/>
  <c r="CB64" i="3"/>
  <c r="CA64" i="3"/>
  <c r="BZ64" i="3"/>
  <c r="BY64" i="3"/>
  <c r="BX64" i="3"/>
  <c r="BW64" i="3"/>
  <c r="BV64" i="3"/>
  <c r="BT64" i="3"/>
  <c r="BS64" i="3"/>
  <c r="BR64" i="3"/>
  <c r="BQ64" i="3"/>
  <c r="BP64" i="3"/>
  <c r="BO64" i="3"/>
  <c r="BN64" i="3"/>
  <c r="BJ64" i="3"/>
  <c r="BI64" i="3"/>
  <c r="BH64" i="3"/>
  <c r="BG64" i="3"/>
  <c r="BF64" i="3"/>
  <c r="BE64" i="3"/>
  <c r="BD64" i="3"/>
  <c r="BB64" i="3"/>
  <c r="BA64" i="3"/>
  <c r="AZ64" i="3"/>
  <c r="AY64" i="3"/>
  <c r="AX64" i="3"/>
  <c r="AW64" i="3"/>
  <c r="AV64" i="3"/>
  <c r="AT64" i="3"/>
  <c r="AS64" i="3"/>
  <c r="AR64" i="3"/>
  <c r="AQ64" i="3"/>
  <c r="AP64" i="3"/>
  <c r="AO64" i="3"/>
  <c r="AN64" i="3"/>
  <c r="AJ64" i="3"/>
  <c r="HJ64" i="3" s="1"/>
  <c r="AI64" i="3"/>
  <c r="AH64" i="3"/>
  <c r="AG64" i="3"/>
  <c r="IG64" i="3" s="1"/>
  <c r="AF64" i="3"/>
  <c r="AE64" i="3"/>
  <c r="AD64" i="3"/>
  <c r="DJ63" i="3"/>
  <c r="DI63" i="3"/>
  <c r="DH63" i="3"/>
  <c r="DG63" i="3"/>
  <c r="DF63" i="3"/>
  <c r="DE63" i="3"/>
  <c r="DD63" i="3"/>
  <c r="DB63" i="3"/>
  <c r="DA63" i="3"/>
  <c r="CZ63" i="3"/>
  <c r="CY63" i="3"/>
  <c r="CX63" i="3"/>
  <c r="CW63" i="3"/>
  <c r="CV63" i="3"/>
  <c r="CT63" i="3"/>
  <c r="CS63" i="3"/>
  <c r="CR63" i="3"/>
  <c r="CQ63" i="3"/>
  <c r="CP63" i="3"/>
  <c r="CO63" i="3"/>
  <c r="CN63" i="3"/>
  <c r="CJ63" i="3"/>
  <c r="CI63" i="3"/>
  <c r="CH63" i="3"/>
  <c r="CG63" i="3"/>
  <c r="CF63" i="3"/>
  <c r="CE63" i="3"/>
  <c r="CD63" i="3"/>
  <c r="CB63" i="3"/>
  <c r="CA63" i="3"/>
  <c r="BZ63" i="3"/>
  <c r="BY63" i="3"/>
  <c r="BX63" i="3"/>
  <c r="BW63" i="3"/>
  <c r="BV63" i="3"/>
  <c r="BT63" i="3"/>
  <c r="BS63" i="3"/>
  <c r="BR63" i="3"/>
  <c r="BQ63" i="3"/>
  <c r="BP63" i="3"/>
  <c r="BO63" i="3"/>
  <c r="BN63" i="3"/>
  <c r="BJ63" i="3"/>
  <c r="BI63" i="3"/>
  <c r="BH63" i="3"/>
  <c r="BG63" i="3"/>
  <c r="BF63" i="3"/>
  <c r="BE63" i="3"/>
  <c r="BD63" i="3"/>
  <c r="BB63" i="3"/>
  <c r="BA63" i="3"/>
  <c r="AZ63" i="3"/>
  <c r="AY63" i="3"/>
  <c r="AX63" i="3"/>
  <c r="AW63" i="3"/>
  <c r="AV63" i="3"/>
  <c r="AT63" i="3"/>
  <c r="AS63" i="3"/>
  <c r="AR63" i="3"/>
  <c r="AQ63" i="3"/>
  <c r="AP63" i="3"/>
  <c r="AO63" i="3"/>
  <c r="AN63" i="3"/>
  <c r="AJ63" i="3"/>
  <c r="AI63" i="3"/>
  <c r="GI63" i="3" s="1"/>
  <c r="AH63" i="3"/>
  <c r="GH63" i="3" s="1"/>
  <c r="AG63" i="3"/>
  <c r="IG63" i="3" s="1"/>
  <c r="AF63" i="3"/>
  <c r="AE63" i="3"/>
  <c r="HE63" i="3" s="1"/>
  <c r="AD63" i="3"/>
  <c r="KD63" i="3" s="1"/>
  <c r="AJ62" i="3"/>
  <c r="AI62" i="3"/>
  <c r="AH62" i="3"/>
  <c r="AG62" i="3"/>
  <c r="AF62" i="3"/>
  <c r="AE62" i="3"/>
  <c r="AD62" i="3"/>
  <c r="KJ61" i="3"/>
  <c r="KI61" i="3"/>
  <c r="KH61" i="3"/>
  <c r="KG61" i="3"/>
  <c r="KF61" i="3"/>
  <c r="KE61" i="3"/>
  <c r="KD61" i="3"/>
  <c r="KB61" i="3"/>
  <c r="KA61" i="3"/>
  <c r="JZ61" i="3"/>
  <c r="JY61" i="3"/>
  <c r="JX61" i="3"/>
  <c r="JW61" i="3"/>
  <c r="JV61" i="3"/>
  <c r="JT61" i="3"/>
  <c r="JS61" i="3"/>
  <c r="JR61" i="3"/>
  <c r="JQ61" i="3"/>
  <c r="JP61" i="3"/>
  <c r="JO61" i="3"/>
  <c r="JN61" i="3"/>
  <c r="GJ61" i="3"/>
  <c r="GI61" i="3"/>
  <c r="GH61" i="3"/>
  <c r="GG61" i="3"/>
  <c r="GF61" i="3"/>
  <c r="GE61" i="3"/>
  <c r="GD61" i="3"/>
  <c r="GB61" i="3"/>
  <c r="GA61" i="3"/>
  <c r="FZ61" i="3"/>
  <c r="FY61" i="3"/>
  <c r="FX61" i="3"/>
  <c r="FW61" i="3"/>
  <c r="FV61" i="3"/>
  <c r="FT61" i="3"/>
  <c r="FS61" i="3"/>
  <c r="FR61" i="3"/>
  <c r="FQ61" i="3"/>
  <c r="FP61" i="3"/>
  <c r="FO61" i="3"/>
  <c r="FN61" i="3"/>
  <c r="DJ61" i="3"/>
  <c r="DI61" i="3"/>
  <c r="DH61" i="3"/>
  <c r="DG61" i="3"/>
  <c r="DF61" i="3"/>
  <c r="DE61" i="3"/>
  <c r="DD61" i="3"/>
  <c r="DB61" i="3"/>
  <c r="DA61" i="3"/>
  <c r="CZ61" i="3"/>
  <c r="CY61" i="3"/>
  <c r="CX61" i="3"/>
  <c r="CW61" i="3"/>
  <c r="CV61" i="3"/>
  <c r="CT61" i="3"/>
  <c r="CS61" i="3"/>
  <c r="CR61" i="3"/>
  <c r="CQ61" i="3"/>
  <c r="CP61" i="3"/>
  <c r="CO61" i="3"/>
  <c r="CN61" i="3"/>
  <c r="AJ61" i="3"/>
  <c r="HJ61" i="3" s="1"/>
  <c r="AI61" i="3"/>
  <c r="AH61" i="3"/>
  <c r="IH61" i="3" s="1"/>
  <c r="AG61" i="3"/>
  <c r="AF61" i="3"/>
  <c r="HF61" i="3" s="1"/>
  <c r="AE61" i="3"/>
  <c r="AD61" i="3"/>
  <c r="HA61" i="3"/>
  <c r="DY61" i="3"/>
  <c r="GW61" i="3"/>
  <c r="BS61" i="3"/>
  <c r="GR61" i="3"/>
  <c r="HP61" i="3"/>
  <c r="IO61" i="3"/>
  <c r="AJ60" i="3"/>
  <c r="AI60" i="3"/>
  <c r="HI60" i="3" s="1"/>
  <c r="AH60" i="3"/>
  <c r="IH60" i="3" s="1"/>
  <c r="AG60" i="3"/>
  <c r="EG60" i="3" s="1"/>
  <c r="AF60" i="3"/>
  <c r="HF60" i="3" s="1"/>
  <c r="AE60" i="3"/>
  <c r="HE60" i="3" s="1"/>
  <c r="AD60" i="3"/>
  <c r="AJ59" i="3"/>
  <c r="EJ59" i="3" s="1"/>
  <c r="AI59" i="3"/>
  <c r="II59" i="3" s="1"/>
  <c r="AH59" i="3"/>
  <c r="HH59" i="3" s="1"/>
  <c r="AG59" i="3"/>
  <c r="AF59" i="3"/>
  <c r="EF59" i="3" s="1"/>
  <c r="AE59" i="3"/>
  <c r="AD59" i="3"/>
  <c r="HD59" i="3" s="1"/>
  <c r="AJ58" i="3"/>
  <c r="BJ58" i="3" s="1"/>
  <c r="AI58" i="3"/>
  <c r="II58" i="3" s="1"/>
  <c r="AH58" i="3"/>
  <c r="AG58" i="3"/>
  <c r="HG58" i="3" s="1"/>
  <c r="AF58" i="3"/>
  <c r="HF58" i="3" s="1"/>
  <c r="AE58" i="3"/>
  <c r="EE58" i="3" s="1"/>
  <c r="AD58" i="3"/>
  <c r="AJ57" i="3"/>
  <c r="AI57" i="3"/>
  <c r="AH57" i="3"/>
  <c r="AG57" i="3"/>
  <c r="AF57" i="3"/>
  <c r="AE57" i="3"/>
  <c r="AD57" i="3"/>
  <c r="KJ56" i="3"/>
  <c r="KI56" i="3"/>
  <c r="KH56" i="3"/>
  <c r="KG56" i="3"/>
  <c r="KF56" i="3"/>
  <c r="KE56" i="3"/>
  <c r="KD56" i="3"/>
  <c r="KB56" i="3"/>
  <c r="KA56" i="3"/>
  <c r="JZ56" i="3"/>
  <c r="JY56" i="3"/>
  <c r="JX56" i="3"/>
  <c r="JW56" i="3"/>
  <c r="JV56" i="3"/>
  <c r="JT56" i="3"/>
  <c r="JS56" i="3"/>
  <c r="JR56" i="3"/>
  <c r="JQ56" i="3"/>
  <c r="JP56" i="3"/>
  <c r="JO56" i="3"/>
  <c r="JN56" i="3"/>
  <c r="GJ56" i="3"/>
  <c r="GI56" i="3"/>
  <c r="GH56" i="3"/>
  <c r="GG56" i="3"/>
  <c r="GF56" i="3"/>
  <c r="GE56" i="3"/>
  <c r="GD56" i="3"/>
  <c r="GB56" i="3"/>
  <c r="GA56" i="3"/>
  <c r="FZ56" i="3"/>
  <c r="FY56" i="3"/>
  <c r="FX56" i="3"/>
  <c r="FW56" i="3"/>
  <c r="FV56" i="3"/>
  <c r="FT56" i="3"/>
  <c r="FS56" i="3"/>
  <c r="FR56" i="3"/>
  <c r="FQ56" i="3"/>
  <c r="FP56" i="3"/>
  <c r="FO56" i="3"/>
  <c r="FN56" i="3"/>
  <c r="DJ56" i="3"/>
  <c r="DI56" i="3"/>
  <c r="DH56" i="3"/>
  <c r="DG56" i="3"/>
  <c r="DF56" i="3"/>
  <c r="DE56" i="3"/>
  <c r="DD56" i="3"/>
  <c r="DB56" i="3"/>
  <c r="DA56" i="3"/>
  <c r="CZ56" i="3"/>
  <c r="CY56" i="3"/>
  <c r="CX56" i="3"/>
  <c r="CW56" i="3"/>
  <c r="CV56" i="3"/>
  <c r="CT56" i="3"/>
  <c r="CS56" i="3"/>
  <c r="CR56" i="3"/>
  <c r="CQ56" i="3"/>
  <c r="CP56" i="3"/>
  <c r="CO56" i="3"/>
  <c r="CN56" i="3"/>
  <c r="AJ56" i="3"/>
  <c r="IJ56" i="3" s="1"/>
  <c r="AI56" i="3"/>
  <c r="AH56" i="3"/>
  <c r="AG56" i="3"/>
  <c r="AF56" i="3"/>
  <c r="FF56" i="3" s="1"/>
  <c r="AE56" i="3"/>
  <c r="HE56" i="3" s="1"/>
  <c r="AD56" i="3"/>
  <c r="JD56" i="3" s="1"/>
  <c r="KJ55" i="3"/>
  <c r="KI55" i="3"/>
  <c r="KH55" i="3"/>
  <c r="KG55" i="3"/>
  <c r="KF55" i="3"/>
  <c r="KE55" i="3"/>
  <c r="KD55" i="3"/>
  <c r="KB55" i="3"/>
  <c r="KA55" i="3"/>
  <c r="JZ55" i="3"/>
  <c r="JY55" i="3"/>
  <c r="JX55" i="3"/>
  <c r="JW55" i="3"/>
  <c r="JV55" i="3"/>
  <c r="JT55" i="3"/>
  <c r="JS55" i="3"/>
  <c r="JR55" i="3"/>
  <c r="JQ55" i="3"/>
  <c r="JP55" i="3"/>
  <c r="JO55" i="3"/>
  <c r="JN55" i="3"/>
  <c r="HJ55" i="3"/>
  <c r="HI55" i="3"/>
  <c r="HH55" i="3"/>
  <c r="HG55" i="3"/>
  <c r="HF55" i="3"/>
  <c r="HE55" i="3"/>
  <c r="HD55" i="3"/>
  <c r="HB55" i="3"/>
  <c r="HA55" i="3"/>
  <c r="GZ55" i="3"/>
  <c r="GY55" i="3"/>
  <c r="GX55" i="3"/>
  <c r="GW55" i="3"/>
  <c r="GV55" i="3"/>
  <c r="GT55" i="3"/>
  <c r="GS55" i="3"/>
  <c r="GR55" i="3"/>
  <c r="GQ55" i="3"/>
  <c r="GP55" i="3"/>
  <c r="GO55" i="3"/>
  <c r="GN55" i="3"/>
  <c r="GJ55" i="3"/>
  <c r="GI55" i="3"/>
  <c r="GH55" i="3"/>
  <c r="GG55" i="3"/>
  <c r="GF55" i="3"/>
  <c r="GE55" i="3"/>
  <c r="GD55" i="3"/>
  <c r="GB55" i="3"/>
  <c r="GA55" i="3"/>
  <c r="FZ55" i="3"/>
  <c r="FY55" i="3"/>
  <c r="FX55" i="3"/>
  <c r="FW55" i="3"/>
  <c r="FV55" i="3"/>
  <c r="FT55" i="3"/>
  <c r="FS55" i="3"/>
  <c r="FR55" i="3"/>
  <c r="FQ55" i="3"/>
  <c r="FP55" i="3"/>
  <c r="FO55" i="3"/>
  <c r="FN55" i="3"/>
  <c r="EJ55" i="3"/>
  <c r="EI55" i="3"/>
  <c r="EH55" i="3"/>
  <c r="EG55" i="3"/>
  <c r="EF55" i="3"/>
  <c r="EE55" i="3"/>
  <c r="ED55" i="3"/>
  <c r="EB55" i="3"/>
  <c r="EA55" i="3"/>
  <c r="DZ55" i="3"/>
  <c r="DY55" i="3"/>
  <c r="DX55" i="3"/>
  <c r="DW55" i="3"/>
  <c r="DV55" i="3"/>
  <c r="DT55" i="3"/>
  <c r="DS55" i="3"/>
  <c r="DR55" i="3"/>
  <c r="DQ55" i="3"/>
  <c r="DP55" i="3"/>
  <c r="DO55" i="3"/>
  <c r="DN55" i="3"/>
  <c r="DJ55" i="3"/>
  <c r="DI55" i="3"/>
  <c r="DH55" i="3"/>
  <c r="DG55" i="3"/>
  <c r="DF55" i="3"/>
  <c r="DE55" i="3"/>
  <c r="DD55" i="3"/>
  <c r="DB55" i="3"/>
  <c r="DA55" i="3"/>
  <c r="CZ55" i="3"/>
  <c r="CY55" i="3"/>
  <c r="CX55" i="3"/>
  <c r="CW55" i="3"/>
  <c r="CV55" i="3"/>
  <c r="CT55" i="3"/>
  <c r="CS55" i="3"/>
  <c r="CR55" i="3"/>
  <c r="CQ55" i="3"/>
  <c r="CP55" i="3"/>
  <c r="CO55" i="3"/>
  <c r="CN55" i="3"/>
  <c r="AJ55" i="3"/>
  <c r="AI55" i="3"/>
  <c r="II55" i="3" s="1"/>
  <c r="AH55" i="3"/>
  <c r="JH55" i="3" s="1"/>
  <c r="AG55" i="3"/>
  <c r="AF55" i="3"/>
  <c r="AE55" i="3"/>
  <c r="IE55" i="3" s="1"/>
  <c r="AD55" i="3"/>
  <c r="JD55" i="3" s="1"/>
  <c r="AJ54" i="3"/>
  <c r="AI54" i="3"/>
  <c r="AH54" i="3"/>
  <c r="BH54" i="3" s="1"/>
  <c r="AG54" i="3"/>
  <c r="HG54" i="3" s="1"/>
  <c r="AF54" i="3"/>
  <c r="AE54" i="3"/>
  <c r="AD54" i="3"/>
  <c r="CD54" i="3" s="1"/>
  <c r="AJ53" i="3"/>
  <c r="HJ53" i="3" s="1"/>
  <c r="AI53" i="3"/>
  <c r="AH53" i="3"/>
  <c r="IH53" i="3" s="1"/>
  <c r="AG53" i="3"/>
  <c r="BG53" i="3" s="1"/>
  <c r="AF53" i="3"/>
  <c r="HF53" i="3" s="1"/>
  <c r="AE53" i="3"/>
  <c r="IE53" i="3" s="1"/>
  <c r="AD53" i="3"/>
  <c r="ED53" i="3" s="1"/>
  <c r="AJ52" i="3"/>
  <c r="IJ52" i="3" s="1"/>
  <c r="AI52" i="3"/>
  <c r="AH52" i="3"/>
  <c r="HH52" i="3" s="1"/>
  <c r="AG52" i="3"/>
  <c r="AF52" i="3"/>
  <c r="IF52" i="3" s="1"/>
  <c r="AE52" i="3"/>
  <c r="AD52" i="3"/>
  <c r="DJ51" i="3"/>
  <c r="DI51" i="3"/>
  <c r="DH51" i="3"/>
  <c r="DG51" i="3"/>
  <c r="DF51" i="3"/>
  <c r="DE51" i="3"/>
  <c r="DD51" i="3"/>
  <c r="DB51" i="3"/>
  <c r="DA51" i="3"/>
  <c r="CZ51" i="3"/>
  <c r="CY51" i="3"/>
  <c r="CX51" i="3"/>
  <c r="CW51" i="3"/>
  <c r="CV51" i="3"/>
  <c r="CT51" i="3"/>
  <c r="CS51" i="3"/>
  <c r="CR51" i="3"/>
  <c r="CQ51" i="3"/>
  <c r="CP51" i="3"/>
  <c r="CO51" i="3"/>
  <c r="CN51" i="3"/>
  <c r="CJ51" i="3"/>
  <c r="CI51" i="3"/>
  <c r="CH51" i="3"/>
  <c r="CG51" i="3"/>
  <c r="CF51" i="3"/>
  <c r="CE51" i="3"/>
  <c r="CD51" i="3"/>
  <c r="CB51" i="3"/>
  <c r="CA51" i="3"/>
  <c r="BZ51" i="3"/>
  <c r="BY51" i="3"/>
  <c r="BX51" i="3"/>
  <c r="BW51" i="3"/>
  <c r="BV51" i="3"/>
  <c r="BT51" i="3"/>
  <c r="BS51" i="3"/>
  <c r="BR51" i="3"/>
  <c r="BQ51" i="3"/>
  <c r="BP51" i="3"/>
  <c r="BO51" i="3"/>
  <c r="BN51" i="3"/>
  <c r="BJ51" i="3"/>
  <c r="BI51" i="3"/>
  <c r="BH51" i="3"/>
  <c r="BG51" i="3"/>
  <c r="BF51" i="3"/>
  <c r="BE51" i="3"/>
  <c r="BD51" i="3"/>
  <c r="BB51" i="3"/>
  <c r="BA51" i="3"/>
  <c r="AZ51" i="3"/>
  <c r="AY51" i="3"/>
  <c r="AX51" i="3"/>
  <c r="AW51" i="3"/>
  <c r="AV51" i="3"/>
  <c r="AT51" i="3"/>
  <c r="AS51" i="3"/>
  <c r="AR51" i="3"/>
  <c r="AQ51" i="3"/>
  <c r="AP51" i="3"/>
  <c r="AO51" i="3"/>
  <c r="AN51" i="3"/>
  <c r="AJ51" i="3"/>
  <c r="AI51" i="3"/>
  <c r="HI51" i="3" s="1"/>
  <c r="AH51" i="3"/>
  <c r="AG51" i="3"/>
  <c r="IG51" i="3" s="1"/>
  <c r="AF51" i="3"/>
  <c r="AE51" i="3"/>
  <c r="JE51" i="3" s="1"/>
  <c r="AD51" i="3"/>
  <c r="DJ50" i="3"/>
  <c r="DI50" i="3"/>
  <c r="DH50" i="3"/>
  <c r="DG50" i="3"/>
  <c r="DF50" i="3"/>
  <c r="DE50" i="3"/>
  <c r="DD50" i="3"/>
  <c r="DB50" i="3"/>
  <c r="DA50" i="3"/>
  <c r="CZ50" i="3"/>
  <c r="CY50" i="3"/>
  <c r="CX50" i="3"/>
  <c r="CW50" i="3"/>
  <c r="CV50" i="3"/>
  <c r="CT50" i="3"/>
  <c r="CS50" i="3"/>
  <c r="CR50" i="3"/>
  <c r="CQ50" i="3"/>
  <c r="CP50" i="3"/>
  <c r="CO50" i="3"/>
  <c r="CN50" i="3"/>
  <c r="CJ50" i="3"/>
  <c r="CI50" i="3"/>
  <c r="CH50" i="3"/>
  <c r="CG50" i="3"/>
  <c r="CF50" i="3"/>
  <c r="CE50" i="3"/>
  <c r="CD50" i="3"/>
  <c r="CB50" i="3"/>
  <c r="CA50" i="3"/>
  <c r="BZ50" i="3"/>
  <c r="BY50" i="3"/>
  <c r="BX50" i="3"/>
  <c r="BW50" i="3"/>
  <c r="BV50" i="3"/>
  <c r="BT50" i="3"/>
  <c r="BS50" i="3"/>
  <c r="BR50" i="3"/>
  <c r="BQ50" i="3"/>
  <c r="BP50" i="3"/>
  <c r="BO50" i="3"/>
  <c r="BN50" i="3"/>
  <c r="BJ50" i="3"/>
  <c r="BI50" i="3"/>
  <c r="BH50" i="3"/>
  <c r="BG50" i="3"/>
  <c r="BF50" i="3"/>
  <c r="BE50" i="3"/>
  <c r="BD50" i="3"/>
  <c r="BB50" i="3"/>
  <c r="BA50" i="3"/>
  <c r="AZ50" i="3"/>
  <c r="AY50" i="3"/>
  <c r="AX50" i="3"/>
  <c r="AW50" i="3"/>
  <c r="AV50" i="3"/>
  <c r="AT50" i="3"/>
  <c r="AS50" i="3"/>
  <c r="AR50" i="3"/>
  <c r="AQ50" i="3"/>
  <c r="AP50" i="3"/>
  <c r="AO50" i="3"/>
  <c r="AN50" i="3"/>
  <c r="AJ50" i="3"/>
  <c r="IJ50" i="3" s="1"/>
  <c r="AI50" i="3"/>
  <c r="AH50" i="3"/>
  <c r="AG50" i="3"/>
  <c r="KG50" i="3" s="1"/>
  <c r="AF50" i="3"/>
  <c r="IF50" i="3" s="1"/>
  <c r="AE50" i="3"/>
  <c r="AD50" i="3"/>
  <c r="HD50" i="3" s="1"/>
  <c r="AJ49" i="3"/>
  <c r="AI49" i="3"/>
  <c r="DI49" i="3" s="1"/>
  <c r="AH49" i="3"/>
  <c r="EH49" i="3" s="1"/>
  <c r="AG49" i="3"/>
  <c r="AF49" i="3"/>
  <c r="AE49" i="3"/>
  <c r="JE49" i="3" s="1"/>
  <c r="AD49" i="3"/>
  <c r="KJ48" i="3"/>
  <c r="KI48" i="3"/>
  <c r="KH48" i="3"/>
  <c r="KG48" i="3"/>
  <c r="KF48" i="3"/>
  <c r="KE48" i="3"/>
  <c r="KD48" i="3"/>
  <c r="KB48" i="3"/>
  <c r="KA48" i="3"/>
  <c r="JZ48" i="3"/>
  <c r="JY48" i="3"/>
  <c r="JX48" i="3"/>
  <c r="JW48" i="3"/>
  <c r="JV48" i="3"/>
  <c r="JT48" i="3"/>
  <c r="JS48" i="3"/>
  <c r="JR48" i="3"/>
  <c r="JQ48" i="3"/>
  <c r="JP48" i="3"/>
  <c r="JO48" i="3"/>
  <c r="JN48" i="3"/>
  <c r="GJ48" i="3"/>
  <c r="GI48" i="3"/>
  <c r="GH48" i="3"/>
  <c r="GG48" i="3"/>
  <c r="GF48" i="3"/>
  <c r="GE48" i="3"/>
  <c r="GD48" i="3"/>
  <c r="GB48" i="3"/>
  <c r="GA48" i="3"/>
  <c r="FZ48" i="3"/>
  <c r="FY48" i="3"/>
  <c r="FX48" i="3"/>
  <c r="FW48" i="3"/>
  <c r="FV48" i="3"/>
  <c r="FT48" i="3"/>
  <c r="FS48" i="3"/>
  <c r="FR48" i="3"/>
  <c r="FQ48" i="3"/>
  <c r="FP48" i="3"/>
  <c r="FO48" i="3"/>
  <c r="FN48" i="3"/>
  <c r="DJ48" i="3"/>
  <c r="DI48" i="3"/>
  <c r="DH48" i="3"/>
  <c r="DG48" i="3"/>
  <c r="DF48" i="3"/>
  <c r="DE48" i="3"/>
  <c r="DD48" i="3"/>
  <c r="DB48" i="3"/>
  <c r="DA48" i="3"/>
  <c r="CZ48" i="3"/>
  <c r="CY48" i="3"/>
  <c r="CX48" i="3"/>
  <c r="CW48" i="3"/>
  <c r="CV48" i="3"/>
  <c r="CT48" i="3"/>
  <c r="CS48" i="3"/>
  <c r="CR48" i="3"/>
  <c r="CQ48" i="3"/>
  <c r="CP48" i="3"/>
  <c r="CO48" i="3"/>
  <c r="CN48" i="3"/>
  <c r="AJ48" i="3"/>
  <c r="AI48" i="3"/>
  <c r="AH48" i="3"/>
  <c r="BH48" i="3" s="1"/>
  <c r="AG48" i="3"/>
  <c r="AF48" i="3"/>
  <c r="AE48" i="3"/>
  <c r="AD48" i="3"/>
  <c r="HD48" i="3" s="1"/>
  <c r="BA48" i="3"/>
  <c r="AY48" i="3"/>
  <c r="GV48" i="3"/>
  <c r="IT48" i="3"/>
  <c r="AJ47" i="3"/>
  <c r="AI47" i="3"/>
  <c r="II47" i="3" s="1"/>
  <c r="AH47" i="3"/>
  <c r="AG47" i="3"/>
  <c r="BG47" i="3" s="1"/>
  <c r="AF47" i="3"/>
  <c r="AE47" i="3"/>
  <c r="IE47" i="3" s="1"/>
  <c r="AD47" i="3"/>
  <c r="HD47" i="3" s="1"/>
  <c r="AJ46" i="3"/>
  <c r="BJ46" i="3" s="1"/>
  <c r="AI46" i="3"/>
  <c r="II46" i="3" s="1"/>
  <c r="AH46" i="3"/>
  <c r="AG46" i="3"/>
  <c r="HG46" i="3" s="1"/>
  <c r="AF46" i="3"/>
  <c r="IF46" i="3" s="1"/>
  <c r="AE46" i="3"/>
  <c r="AD46" i="3"/>
  <c r="AJ45" i="3"/>
  <c r="HJ45" i="3" s="1"/>
  <c r="AI45" i="3"/>
  <c r="II45" i="3" s="1"/>
  <c r="AH45" i="3"/>
  <c r="IH45" i="3" s="1"/>
  <c r="AG45" i="3"/>
  <c r="BG45" i="3" s="1"/>
  <c r="AF45" i="3"/>
  <c r="AE45" i="3"/>
  <c r="IE45" i="3" s="1"/>
  <c r="AD45" i="3"/>
  <c r="ED45" i="3" s="1"/>
  <c r="AJ44" i="3"/>
  <c r="AI44" i="3"/>
  <c r="AH44" i="3"/>
  <c r="AG44" i="3"/>
  <c r="AF44" i="3"/>
  <c r="AE44" i="3"/>
  <c r="AD44" i="3"/>
  <c r="AJ42" i="3"/>
  <c r="EJ42" i="3" s="1"/>
  <c r="AI42" i="3"/>
  <c r="AH42" i="3"/>
  <c r="AG42" i="3"/>
  <c r="AF42" i="3"/>
  <c r="IF42" i="3" s="1"/>
  <c r="AE42" i="3"/>
  <c r="HE42" i="3" s="1"/>
  <c r="AD42" i="3"/>
  <c r="HB42" i="3"/>
  <c r="IA42" i="3"/>
  <c r="GZ42" i="3"/>
  <c r="DW42" i="3"/>
  <c r="GV42" i="3"/>
  <c r="DR42" i="3"/>
  <c r="HN42" i="3"/>
  <c r="AJ41" i="3"/>
  <c r="AI41" i="3"/>
  <c r="AH41" i="3"/>
  <c r="HH41" i="3" s="1"/>
  <c r="AG41" i="3"/>
  <c r="AF41" i="3"/>
  <c r="AE41" i="3"/>
  <c r="EE41" i="3" s="1"/>
  <c r="AD41" i="3"/>
  <c r="HD41" i="3" s="1"/>
  <c r="FG20" i="3"/>
  <c r="EF20" i="3"/>
  <c r="GD20" i="3"/>
  <c r="EA20" i="3"/>
  <c r="IZ20" i="3"/>
  <c r="JY20" i="3"/>
  <c r="GX20" i="3"/>
  <c r="JP20" i="3"/>
  <c r="EO20" i="3"/>
  <c r="HN20" i="3"/>
  <c r="IJ19" i="3"/>
  <c r="II19" i="3"/>
  <c r="FH19" i="3"/>
  <c r="CG19" i="3"/>
  <c r="IF19" i="3"/>
  <c r="GB19" i="3"/>
  <c r="IA19" i="3"/>
  <c r="BX19" i="3"/>
  <c r="HW19" i="3"/>
  <c r="DV19" i="3"/>
  <c r="JT19" i="3"/>
  <c r="FS19" i="3"/>
  <c r="HR19" i="3"/>
  <c r="HQ19" i="3"/>
  <c r="EP19" i="3"/>
  <c r="BO19" i="3"/>
  <c r="HN19" i="3"/>
  <c r="KE13" i="3"/>
  <c r="KD13" i="3"/>
  <c r="KK1" i="3" s="1"/>
  <c r="JW13" i="3"/>
  <c r="JV13" i="3"/>
  <c r="JE13" i="3"/>
  <c r="JD13" i="3"/>
  <c r="JK1" i="3" s="1"/>
  <c r="IW13" i="3"/>
  <c r="IV13" i="3"/>
  <c r="IE13" i="3"/>
  <c r="ID13" i="3"/>
  <c r="IK1" i="3" s="1"/>
  <c r="HW13" i="3"/>
  <c r="HV13" i="3"/>
  <c r="HE13" i="3"/>
  <c r="HD13" i="3"/>
  <c r="HK1" i="3" s="1"/>
  <c r="GW13" i="3"/>
  <c r="GV13" i="3"/>
  <c r="GE13" i="3"/>
  <c r="GD13" i="3"/>
  <c r="GK1" i="3" s="1"/>
  <c r="FW13" i="3"/>
  <c r="FV13" i="3"/>
  <c r="FE13" i="3"/>
  <c r="FD13" i="3"/>
  <c r="FK1" i="3" s="1"/>
  <c r="EW13" i="3"/>
  <c r="EV13" i="3"/>
  <c r="EE13" i="3"/>
  <c r="ED13" i="3"/>
  <c r="EK1" i="3" s="1"/>
  <c r="DW13" i="3"/>
  <c r="DV13" i="3"/>
  <c r="DE13" i="3"/>
  <c r="DD13" i="3"/>
  <c r="CW13" i="3"/>
  <c r="CV13" i="3"/>
  <c r="CE13" i="3"/>
  <c r="CD13" i="3"/>
  <c r="CK1" i="3" s="1"/>
  <c r="BW13" i="3"/>
  <c r="BV13" i="3"/>
  <c r="BE13" i="3"/>
  <c r="BD13" i="3"/>
  <c r="BK1" i="3" s="1"/>
  <c r="AW13" i="3"/>
  <c r="AV13" i="3"/>
  <c r="AE13" i="3"/>
  <c r="AD13" i="3"/>
  <c r="AK1" i="3" s="1"/>
  <c r="W13" i="3"/>
  <c r="V13" i="3"/>
  <c r="M13" i="3"/>
  <c r="L13" i="3"/>
  <c r="F13" i="3"/>
  <c r="DK1" i="3"/>
  <c r="R75" i="4"/>
  <c r="R74" i="4"/>
  <c r="R73" i="4"/>
  <c r="R72" i="4"/>
  <c r="R71" i="4"/>
  <c r="R70" i="4"/>
  <c r="R69" i="4"/>
  <c r="U68" i="4"/>
  <c r="R68" i="4"/>
  <c r="R67" i="4"/>
  <c r="R66" i="4"/>
  <c r="R65" i="4"/>
  <c r="U19" i="4" s="1"/>
  <c r="U64" i="4"/>
  <c r="R64" i="4"/>
  <c r="R63" i="4"/>
  <c r="U21" i="4" s="1"/>
  <c r="R62" i="4"/>
  <c r="R61" i="4"/>
  <c r="U23" i="4" s="1"/>
  <c r="R60" i="4"/>
  <c r="R59" i="4"/>
  <c r="U25" i="4" s="1"/>
  <c r="R58" i="4"/>
  <c r="U26" i="4" s="1"/>
  <c r="R57" i="4"/>
  <c r="U27" i="4" s="1"/>
  <c r="R56" i="4"/>
  <c r="R55" i="4"/>
  <c r="U29" i="4" s="1"/>
  <c r="R54" i="4"/>
  <c r="U30" i="4" s="1"/>
  <c r="R53" i="4"/>
  <c r="U31" i="4" s="1"/>
  <c r="U52" i="4"/>
  <c r="R52" i="4"/>
  <c r="R51" i="4"/>
  <c r="U33" i="4" s="1"/>
  <c r="R50" i="4"/>
  <c r="R49" i="4"/>
  <c r="U35" i="4" s="1"/>
  <c r="U48" i="4"/>
  <c r="R48" i="4"/>
  <c r="R47" i="4"/>
  <c r="U37" i="4" s="1"/>
  <c r="R46" i="4"/>
  <c r="U38" i="4" s="1"/>
  <c r="R45" i="4"/>
  <c r="U39" i="4" s="1"/>
  <c r="U44" i="4"/>
  <c r="R44" i="4"/>
  <c r="R43" i="4"/>
  <c r="U41" i="4" s="1"/>
  <c r="R42" i="4"/>
  <c r="U42" i="4" s="1"/>
  <c r="R41" i="4"/>
  <c r="U43" i="4" s="1"/>
  <c r="U40" i="4"/>
  <c r="R40" i="4"/>
  <c r="R39" i="4"/>
  <c r="DE13" i="15" s="1"/>
  <c r="R38" i="4"/>
  <c r="U46" i="4" s="1"/>
  <c r="R37" i="4"/>
  <c r="U47" i="4" s="1"/>
  <c r="U36" i="4"/>
  <c r="R36" i="4"/>
  <c r="R35" i="4"/>
  <c r="U49" i="4" s="1"/>
  <c r="U34" i="4"/>
  <c r="R34" i="4"/>
  <c r="U50" i="4" s="1"/>
  <c r="R33" i="4"/>
  <c r="U51" i="4" s="1"/>
  <c r="U32" i="4"/>
  <c r="R32" i="4"/>
  <c r="R31" i="4"/>
  <c r="U53" i="4" s="1"/>
  <c r="R30" i="4"/>
  <c r="U54" i="4" s="1"/>
  <c r="R29" i="4"/>
  <c r="U55" i="4" s="1"/>
  <c r="U28" i="4"/>
  <c r="R28" i="4"/>
  <c r="U56" i="4" s="1"/>
  <c r="R27" i="4"/>
  <c r="U57" i="4" s="1"/>
  <c r="R26" i="4"/>
  <c r="U58" i="4" s="1"/>
  <c r="R25" i="4"/>
  <c r="U59" i="4" s="1"/>
  <c r="U24" i="4"/>
  <c r="R24" i="4"/>
  <c r="U60" i="4" s="1"/>
  <c r="R23" i="4"/>
  <c r="U61" i="4" s="1"/>
  <c r="U22" i="4"/>
  <c r="R22" i="4"/>
  <c r="U62" i="4" s="1"/>
  <c r="R21" i="4"/>
  <c r="U63" i="4" s="1"/>
  <c r="U20" i="4"/>
  <c r="R20" i="4"/>
  <c r="R19" i="4"/>
  <c r="U65" i="4" s="1"/>
  <c r="R18" i="4"/>
  <c r="U66" i="4" s="1"/>
  <c r="R17" i="4"/>
  <c r="U67" i="4" s="1"/>
  <c r="R16" i="4"/>
  <c r="R15" i="4"/>
  <c r="U69" i="4" s="1"/>
  <c r="R14" i="4"/>
  <c r="U70" i="4" s="1"/>
  <c r="R13" i="4"/>
  <c r="U71" i="4" s="1"/>
  <c r="R12" i="4"/>
  <c r="U72" i="4" s="1"/>
  <c r="R11" i="4"/>
  <c r="U73" i="4" s="1"/>
  <c r="R10" i="4"/>
  <c r="U74" i="4" s="1"/>
  <c r="R9" i="4"/>
  <c r="U75" i="4" s="1"/>
  <c r="B22" i="14"/>
  <c r="B21" i="14"/>
  <c r="B20" i="14"/>
  <c r="B19" i="14"/>
  <c r="B18" i="14"/>
  <c r="B17" i="14"/>
  <c r="B16" i="14"/>
  <c r="B15" i="14"/>
  <c r="B14" i="14"/>
  <c r="A1" i="14"/>
  <c r="H27" i="29"/>
  <c r="G27" i="29"/>
  <c r="F27" i="29"/>
  <c r="E27" i="29"/>
  <c r="D27" i="29"/>
  <c r="C27" i="29"/>
  <c r="B2" i="29"/>
  <c r="AC20" i="30"/>
  <c r="AC11" i="30"/>
  <c r="AA4" i="30"/>
  <c r="AI4" i="30" s="1"/>
  <c r="AQ4" i="30" s="1"/>
  <c r="AY4" i="30" s="1"/>
  <c r="BG4" i="30" s="1"/>
  <c r="W4" i="30"/>
  <c r="AE4" i="30" s="1"/>
  <c r="AM4" i="30" s="1"/>
  <c r="AU4" i="30" s="1"/>
  <c r="BC4" i="30" s="1"/>
  <c r="S4" i="30"/>
  <c r="R4" i="30"/>
  <c r="Z4" i="30" s="1"/>
  <c r="AH4" i="30" s="1"/>
  <c r="AP4" i="30" s="1"/>
  <c r="AX4" i="30" s="1"/>
  <c r="BF4" i="30" s="1"/>
  <c r="Q4" i="30"/>
  <c r="Y4" i="30" s="1"/>
  <c r="AG4" i="30" s="1"/>
  <c r="AO4" i="30" s="1"/>
  <c r="AW4" i="30" s="1"/>
  <c r="BE4" i="30" s="1"/>
  <c r="P4" i="30"/>
  <c r="X4" i="30" s="1"/>
  <c r="AF4" i="30" s="1"/>
  <c r="AN4" i="30" s="1"/>
  <c r="AV4" i="30" s="1"/>
  <c r="BD4" i="30" s="1"/>
  <c r="O4" i="30"/>
  <c r="N4" i="30"/>
  <c r="V4" i="30" s="1"/>
  <c r="AD4" i="30" s="1"/>
  <c r="AL4" i="30" s="1"/>
  <c r="AT4" i="30" s="1"/>
  <c r="BB4" i="30" s="1"/>
  <c r="M4" i="30"/>
  <c r="U4" i="30" s="1"/>
  <c r="AC4" i="30" s="1"/>
  <c r="AK4" i="30" s="1"/>
  <c r="AS4" i="30" s="1"/>
  <c r="BA4" i="30" s="1"/>
  <c r="A3" i="30"/>
  <c r="A2" i="30"/>
  <c r="B1" i="29" s="1"/>
  <c r="H27" i="12"/>
  <c r="G27" i="12"/>
  <c r="F27" i="12"/>
  <c r="E27" i="12"/>
  <c r="D27" i="12"/>
  <c r="C27" i="12"/>
  <c r="B2" i="12"/>
  <c r="BA29" i="28"/>
  <c r="BA29" i="30" s="1"/>
  <c r="AS29" i="28"/>
  <c r="AS29" i="30" s="1"/>
  <c r="AK29" i="28"/>
  <c r="AK29" i="30" s="1"/>
  <c r="U29" i="28"/>
  <c r="U29" i="30" s="1"/>
  <c r="M29" i="28"/>
  <c r="M29" i="30" s="1"/>
  <c r="BB28" i="28"/>
  <c r="BB28" i="30" s="1"/>
  <c r="AT28" i="28"/>
  <c r="AT28" i="30" s="1"/>
  <c r="AS28" i="28"/>
  <c r="AS28" i="30" s="1"/>
  <c r="AL28" i="28"/>
  <c r="AL28" i="30" s="1"/>
  <c r="AK28" i="28"/>
  <c r="AK28" i="30" s="1"/>
  <c r="V28" i="28"/>
  <c r="V28" i="30" s="1"/>
  <c r="N28" i="28"/>
  <c r="N28" i="30" s="1"/>
  <c r="M28" i="28"/>
  <c r="M28" i="30" s="1"/>
  <c r="BA27" i="28"/>
  <c r="BA27" i="30" s="1"/>
  <c r="AS27" i="28"/>
  <c r="AS27" i="30" s="1"/>
  <c r="AK27" i="28"/>
  <c r="AK27" i="30" s="1"/>
  <c r="AD27" i="28"/>
  <c r="AD27" i="30" s="1"/>
  <c r="AC27" i="28"/>
  <c r="AC27" i="30" s="1"/>
  <c r="U27" i="28"/>
  <c r="U27" i="30" s="1"/>
  <c r="N27" i="28"/>
  <c r="N27" i="30" s="1"/>
  <c r="M27" i="28"/>
  <c r="BA26" i="28"/>
  <c r="BA26" i="30" s="1"/>
  <c r="AK26" i="28"/>
  <c r="AK26" i="30" s="1"/>
  <c r="AC26" i="28"/>
  <c r="AC26" i="30" s="1"/>
  <c r="U26" i="28"/>
  <c r="U26" i="30" s="1"/>
  <c r="BA19" i="28"/>
  <c r="BA19" i="30" s="1"/>
  <c r="AS19" i="28"/>
  <c r="AS19" i="30" s="1"/>
  <c r="AK19" i="28"/>
  <c r="AK19" i="30" s="1"/>
  <c r="AC19" i="28"/>
  <c r="AC19" i="30" s="1"/>
  <c r="U19" i="28"/>
  <c r="U19" i="30" s="1"/>
  <c r="M19" i="28"/>
  <c r="BA18" i="28"/>
  <c r="BA18" i="30" s="1"/>
  <c r="AS18" i="28"/>
  <c r="AS18" i="30" s="1"/>
  <c r="AK18" i="28"/>
  <c r="AK18" i="30" s="1"/>
  <c r="AC18" i="28"/>
  <c r="AC18" i="30" s="1"/>
  <c r="U18" i="28"/>
  <c r="U18" i="30" s="1"/>
  <c r="M18" i="28"/>
  <c r="M18" i="30" s="1"/>
  <c r="BG12" i="28"/>
  <c r="BG12" i="30" s="1"/>
  <c r="BF12" i="28"/>
  <c r="BF12" i="30" s="1"/>
  <c r="BE12" i="28"/>
  <c r="BE12" i="30" s="1"/>
  <c r="BD12" i="28"/>
  <c r="BD12" i="30" s="1"/>
  <c r="BC12" i="28"/>
  <c r="BC12" i="30" s="1"/>
  <c r="BB12" i="28"/>
  <c r="BB12" i="30" s="1"/>
  <c r="BA12" i="28"/>
  <c r="BA12" i="30" s="1"/>
  <c r="AY12" i="28"/>
  <c r="AY12" i="30" s="1"/>
  <c r="AX12" i="28"/>
  <c r="AX12" i="30" s="1"/>
  <c r="AW12" i="28"/>
  <c r="AW12" i="30" s="1"/>
  <c r="AV12" i="28"/>
  <c r="AV12" i="30" s="1"/>
  <c r="AU12" i="28"/>
  <c r="AU12" i="30" s="1"/>
  <c r="AT12" i="28"/>
  <c r="AT12" i="30" s="1"/>
  <c r="AS12" i="28"/>
  <c r="AS12" i="30" s="1"/>
  <c r="AQ12" i="28"/>
  <c r="AQ12" i="30" s="1"/>
  <c r="AP12" i="28"/>
  <c r="AP12" i="30" s="1"/>
  <c r="AO12" i="28"/>
  <c r="AO12" i="30" s="1"/>
  <c r="AN12" i="28"/>
  <c r="AM12" i="28"/>
  <c r="AM12" i="30" s="1"/>
  <c r="AL12" i="28"/>
  <c r="AL12" i="30" s="1"/>
  <c r="AK12" i="28"/>
  <c r="AI12" i="28"/>
  <c r="AI12" i="30" s="1"/>
  <c r="AH12" i="28"/>
  <c r="AH12" i="30" s="1"/>
  <c r="AG12" i="28"/>
  <c r="AG12" i="30" s="1"/>
  <c r="AF12" i="28"/>
  <c r="AF12" i="30" s="1"/>
  <c r="AE12" i="28"/>
  <c r="AE12" i="30" s="1"/>
  <c r="AD12" i="28"/>
  <c r="AD12" i="30" s="1"/>
  <c r="AC12" i="28"/>
  <c r="AC12" i="30" s="1"/>
  <c r="AA12" i="28"/>
  <c r="AA12" i="30" s="1"/>
  <c r="Z12" i="28"/>
  <c r="Y12" i="28"/>
  <c r="Y12" i="30" s="1"/>
  <c r="X12" i="28"/>
  <c r="X12" i="30" s="1"/>
  <c r="W12" i="28"/>
  <c r="W12" i="30" s="1"/>
  <c r="V12" i="28"/>
  <c r="V12" i="30" s="1"/>
  <c r="U12" i="28"/>
  <c r="U12" i="30" s="1"/>
  <c r="S12" i="28"/>
  <c r="R12" i="28"/>
  <c r="R12" i="30" s="1"/>
  <c r="Q12" i="28"/>
  <c r="P12" i="28"/>
  <c r="P12" i="30" s="1"/>
  <c r="O12" i="28"/>
  <c r="O12" i="30" s="1"/>
  <c r="N12" i="28"/>
  <c r="N12" i="30" s="1"/>
  <c r="M12" i="28"/>
  <c r="M12" i="30" s="1"/>
  <c r="BA11" i="28"/>
  <c r="AS11" i="28"/>
  <c r="U11" i="28"/>
  <c r="U11" i="30" s="1"/>
  <c r="AK10" i="28"/>
  <c r="AK10" i="30" s="1"/>
  <c r="AS7" i="28"/>
  <c r="AS7" i="30" s="1"/>
  <c r="AK7" i="28"/>
  <c r="AK7" i="30" s="1"/>
  <c r="AC7" i="28"/>
  <c r="AC7" i="30" s="1"/>
  <c r="M7" i="28"/>
  <c r="M7" i="30" s="1"/>
  <c r="AA4" i="28"/>
  <c r="AI4" i="28" s="1"/>
  <c r="AQ4" i="28" s="1"/>
  <c r="AY4" i="28" s="1"/>
  <c r="BG4" i="28" s="1"/>
  <c r="W4" i="28"/>
  <c r="AE4" i="28" s="1"/>
  <c r="AM4" i="28" s="1"/>
  <c r="AU4" i="28" s="1"/>
  <c r="BC4" i="28" s="1"/>
  <c r="S4" i="28"/>
  <c r="R4" i="28"/>
  <c r="Z4" i="28" s="1"/>
  <c r="AH4" i="28" s="1"/>
  <c r="AP4" i="28" s="1"/>
  <c r="AX4" i="28" s="1"/>
  <c r="BF4" i="28" s="1"/>
  <c r="Q4" i="28"/>
  <c r="Y4" i="28" s="1"/>
  <c r="AG4" i="28" s="1"/>
  <c r="AO4" i="28" s="1"/>
  <c r="AW4" i="28" s="1"/>
  <c r="BE4" i="28" s="1"/>
  <c r="P4" i="28"/>
  <c r="X4" i="28" s="1"/>
  <c r="AF4" i="28" s="1"/>
  <c r="AN4" i="28" s="1"/>
  <c r="AV4" i="28" s="1"/>
  <c r="BD4" i="28" s="1"/>
  <c r="O4" i="28"/>
  <c r="N4" i="28"/>
  <c r="V4" i="28" s="1"/>
  <c r="AD4" i="28" s="1"/>
  <c r="AL4" i="28" s="1"/>
  <c r="AT4" i="28" s="1"/>
  <c r="BB4" i="28" s="1"/>
  <c r="M4" i="28"/>
  <c r="U4" i="28" s="1"/>
  <c r="AC4" i="28" s="1"/>
  <c r="AK4" i="28" s="1"/>
  <c r="AS4" i="28" s="1"/>
  <c r="BA4" i="28" s="1"/>
  <c r="A3" i="28"/>
  <c r="A2" i="28"/>
  <c r="B1" i="12" s="1"/>
  <c r="BG29" i="24"/>
  <c r="BG44" i="23" s="1"/>
  <c r="BF29" i="24"/>
  <c r="BF44" i="23" s="1"/>
  <c r="BE29" i="24"/>
  <c r="BE44" i="23" s="1"/>
  <c r="BD29" i="24"/>
  <c r="BD44" i="23" s="1"/>
  <c r="BC29" i="24"/>
  <c r="BC44" i="23" s="1"/>
  <c r="BB29" i="24"/>
  <c r="BB44" i="23" s="1"/>
  <c r="BA29" i="24"/>
  <c r="BA44" i="23" s="1"/>
  <c r="BA44" i="28" s="1"/>
  <c r="BA44" i="30" s="1"/>
  <c r="AY29" i="24"/>
  <c r="AY44" i="23" s="1"/>
  <c r="AX29" i="24"/>
  <c r="AX44" i="23" s="1"/>
  <c r="AW29" i="24"/>
  <c r="AW44" i="23" s="1"/>
  <c r="AV29" i="24"/>
  <c r="AV44" i="23" s="1"/>
  <c r="AU29" i="24"/>
  <c r="AU44" i="23" s="1"/>
  <c r="AT29" i="24"/>
  <c r="AT44" i="23" s="1"/>
  <c r="AS29" i="24"/>
  <c r="AS44" i="23" s="1"/>
  <c r="AS44" i="28" s="1"/>
  <c r="AS44" i="30" s="1"/>
  <c r="AQ29" i="24"/>
  <c r="AQ44" i="23" s="1"/>
  <c r="AP29" i="24"/>
  <c r="AP44" i="23" s="1"/>
  <c r="AO29" i="24"/>
  <c r="AO44" i="23" s="1"/>
  <c r="AN29" i="24"/>
  <c r="AN44" i="23" s="1"/>
  <c r="AM29" i="24"/>
  <c r="AM44" i="23" s="1"/>
  <c r="AL29" i="24"/>
  <c r="AL44" i="23" s="1"/>
  <c r="AK29" i="24"/>
  <c r="AK44" i="23" s="1"/>
  <c r="AK44" i="28" s="1"/>
  <c r="AK44" i="30" s="1"/>
  <c r="AI29" i="24"/>
  <c r="AI44" i="23" s="1"/>
  <c r="AH29" i="24"/>
  <c r="AH44" i="23" s="1"/>
  <c r="AG29" i="24"/>
  <c r="AG44" i="23" s="1"/>
  <c r="AF29" i="24"/>
  <c r="AF44" i="23" s="1"/>
  <c r="AE29" i="24"/>
  <c r="AE44" i="23" s="1"/>
  <c r="AD29" i="24"/>
  <c r="AD44" i="23" s="1"/>
  <c r="AC29" i="24"/>
  <c r="AC44" i="23" s="1"/>
  <c r="AC44" i="28" s="1"/>
  <c r="AC44" i="30" s="1"/>
  <c r="AA29" i="24"/>
  <c r="AA44" i="23" s="1"/>
  <c r="Z29" i="24"/>
  <c r="Z44" i="23" s="1"/>
  <c r="Y29" i="24"/>
  <c r="Y44" i="23" s="1"/>
  <c r="X29" i="24"/>
  <c r="W29" i="24"/>
  <c r="W44" i="23" s="1"/>
  <c r="V29" i="24"/>
  <c r="V44" i="23" s="1"/>
  <c r="U29" i="24"/>
  <c r="U44" i="23" s="1"/>
  <c r="U44" i="28" s="1"/>
  <c r="U44" i="30" s="1"/>
  <c r="S29" i="24"/>
  <c r="S44" i="23" s="1"/>
  <c r="R29" i="24"/>
  <c r="R44" i="23" s="1"/>
  <c r="Q29" i="24"/>
  <c r="Q44" i="23" s="1"/>
  <c r="P29" i="24"/>
  <c r="P44" i="23" s="1"/>
  <c r="O29" i="24"/>
  <c r="O44" i="23" s="1"/>
  <c r="N29" i="24"/>
  <c r="N44" i="23" s="1"/>
  <c r="M29" i="24"/>
  <c r="M44" i="23" s="1"/>
  <c r="K28" i="24"/>
  <c r="J28" i="24"/>
  <c r="I28" i="24"/>
  <c r="H28" i="24"/>
  <c r="G28" i="24"/>
  <c r="F28" i="24"/>
  <c r="E28" i="24"/>
  <c r="K27" i="24"/>
  <c r="J27" i="24"/>
  <c r="I27" i="24"/>
  <c r="H27" i="24"/>
  <c r="G27" i="24"/>
  <c r="F27" i="24"/>
  <c r="E27" i="24"/>
  <c r="K26" i="24"/>
  <c r="J26" i="24"/>
  <c r="I26" i="24"/>
  <c r="I29" i="24" s="1"/>
  <c r="H26" i="24"/>
  <c r="H29" i="24" s="1"/>
  <c r="G26" i="24"/>
  <c r="F26" i="24"/>
  <c r="E26" i="24"/>
  <c r="BG23" i="24"/>
  <c r="BF23" i="24"/>
  <c r="BE23" i="24"/>
  <c r="BD23" i="24"/>
  <c r="BC23" i="24"/>
  <c r="BB23" i="24"/>
  <c r="BA23" i="24"/>
  <c r="AY23" i="24"/>
  <c r="AX23" i="24"/>
  <c r="AW23" i="24"/>
  <c r="AV23" i="24"/>
  <c r="AU23" i="24"/>
  <c r="AT23" i="24"/>
  <c r="AS23" i="24"/>
  <c r="AQ23" i="24"/>
  <c r="AP23" i="24"/>
  <c r="AO23" i="24"/>
  <c r="AN23" i="24"/>
  <c r="AM23" i="24"/>
  <c r="AL23" i="24"/>
  <c r="AK23" i="24"/>
  <c r="AI23" i="24"/>
  <c r="AH23" i="24"/>
  <c r="AG23" i="24"/>
  <c r="AF23" i="24"/>
  <c r="AE23" i="24"/>
  <c r="AD23" i="24"/>
  <c r="AC23" i="24"/>
  <c r="AA23" i="24"/>
  <c r="Z23" i="24"/>
  <c r="Y23" i="24"/>
  <c r="X23" i="24"/>
  <c r="W23" i="24"/>
  <c r="V23" i="24"/>
  <c r="U23" i="24"/>
  <c r="S23" i="24"/>
  <c r="R23" i="24"/>
  <c r="Q23" i="24"/>
  <c r="P23" i="24"/>
  <c r="O23" i="24"/>
  <c r="N23" i="24"/>
  <c r="M23" i="24"/>
  <c r="K22" i="24"/>
  <c r="J22" i="24"/>
  <c r="I22" i="24"/>
  <c r="H22" i="24"/>
  <c r="G22" i="24"/>
  <c r="F22" i="24"/>
  <c r="E22" i="24"/>
  <c r="K21" i="24"/>
  <c r="J21" i="24"/>
  <c r="I21" i="24"/>
  <c r="H21" i="24"/>
  <c r="G21" i="24"/>
  <c r="F21" i="24"/>
  <c r="E21" i="24"/>
  <c r="K20" i="24"/>
  <c r="J20" i="24"/>
  <c r="I20" i="24"/>
  <c r="H20" i="24"/>
  <c r="G20" i="24"/>
  <c r="F20" i="24"/>
  <c r="E20" i="24"/>
  <c r="K19" i="24"/>
  <c r="J19" i="24"/>
  <c r="I19" i="24"/>
  <c r="H19" i="24"/>
  <c r="G19" i="24"/>
  <c r="F19" i="24"/>
  <c r="E19" i="24"/>
  <c r="A19" i="24"/>
  <c r="K18" i="24"/>
  <c r="J18" i="24"/>
  <c r="I18" i="24"/>
  <c r="H18" i="24"/>
  <c r="G18" i="24"/>
  <c r="F18" i="24"/>
  <c r="E18" i="24"/>
  <c r="A18" i="24"/>
  <c r="K17" i="24"/>
  <c r="J17" i="24"/>
  <c r="I17" i="24"/>
  <c r="H17" i="24"/>
  <c r="G17" i="24"/>
  <c r="F17" i="24"/>
  <c r="E17" i="24"/>
  <c r="K16" i="24"/>
  <c r="J16" i="24"/>
  <c r="I16" i="24"/>
  <c r="H16" i="24"/>
  <c r="G16" i="24"/>
  <c r="F16" i="24"/>
  <c r="E16" i="24"/>
  <c r="K15" i="24"/>
  <c r="J15" i="24"/>
  <c r="I15" i="24"/>
  <c r="H15" i="24"/>
  <c r="G15" i="24"/>
  <c r="F15" i="24"/>
  <c r="E15" i="24"/>
  <c r="BG11" i="24"/>
  <c r="BG13" i="27" s="1"/>
  <c r="BF11" i="24"/>
  <c r="BF13" i="27" s="1"/>
  <c r="BE11" i="24"/>
  <c r="BD11" i="24"/>
  <c r="BC11" i="24"/>
  <c r="BB11" i="24"/>
  <c r="BB13" i="27" s="1"/>
  <c r="BA11" i="24"/>
  <c r="AY11" i="24"/>
  <c r="AY13" i="27" s="1"/>
  <c r="AX11" i="24"/>
  <c r="AW11" i="24"/>
  <c r="AV11" i="24"/>
  <c r="AU11" i="24"/>
  <c r="AU13" i="27" s="1"/>
  <c r="AT11" i="24"/>
  <c r="AS11" i="24"/>
  <c r="AQ11" i="24"/>
  <c r="AP11" i="24"/>
  <c r="AO11" i="24"/>
  <c r="AN11" i="24"/>
  <c r="AM11" i="24"/>
  <c r="AL11" i="24"/>
  <c r="AK11" i="24"/>
  <c r="AI11" i="24"/>
  <c r="AH11" i="24"/>
  <c r="AG11" i="24"/>
  <c r="AF11" i="24"/>
  <c r="AE11" i="24"/>
  <c r="AD11" i="24"/>
  <c r="AC11" i="24"/>
  <c r="AA11" i="24"/>
  <c r="Z11" i="24"/>
  <c r="Y11" i="24"/>
  <c r="X11" i="24"/>
  <c r="W11" i="24"/>
  <c r="V11" i="24"/>
  <c r="V13" i="27" s="1"/>
  <c r="U11" i="24"/>
  <c r="S11" i="24"/>
  <c r="R11" i="24"/>
  <c r="Q11" i="24"/>
  <c r="Q13" i="27" s="1"/>
  <c r="P11" i="24"/>
  <c r="O11" i="24"/>
  <c r="O13" i="27" s="1"/>
  <c r="N11" i="24"/>
  <c r="M11" i="24"/>
  <c r="K10" i="24"/>
  <c r="J10" i="24"/>
  <c r="I10" i="24"/>
  <c r="H10" i="24"/>
  <c r="G10" i="24"/>
  <c r="F10" i="24"/>
  <c r="E10" i="24"/>
  <c r="K9" i="24"/>
  <c r="J9" i="24"/>
  <c r="I9" i="24"/>
  <c r="H9" i="24"/>
  <c r="G9" i="24"/>
  <c r="F9" i="24"/>
  <c r="E9" i="24"/>
  <c r="K8" i="24"/>
  <c r="J8" i="24"/>
  <c r="I8" i="24"/>
  <c r="H8" i="24"/>
  <c r="G8" i="24"/>
  <c r="F8" i="24"/>
  <c r="F11" i="24" s="1"/>
  <c r="E8" i="24"/>
  <c r="V4" i="24"/>
  <c r="AD4" i="24" s="1"/>
  <c r="AL4" i="24" s="1"/>
  <c r="AT4" i="24" s="1"/>
  <c r="BB4" i="24" s="1"/>
  <c r="S4" i="24"/>
  <c r="AA4" i="24" s="1"/>
  <c r="AI4" i="24" s="1"/>
  <c r="AQ4" i="24" s="1"/>
  <c r="AY4" i="24" s="1"/>
  <c r="BG4" i="24" s="1"/>
  <c r="R4" i="24"/>
  <c r="Z4" i="24" s="1"/>
  <c r="AH4" i="24" s="1"/>
  <c r="AP4" i="24" s="1"/>
  <c r="AX4" i="24" s="1"/>
  <c r="BF4" i="24" s="1"/>
  <c r="Q4" i="24"/>
  <c r="Y4" i="24" s="1"/>
  <c r="AG4" i="24" s="1"/>
  <c r="AO4" i="24" s="1"/>
  <c r="AW4" i="24" s="1"/>
  <c r="BE4" i="24" s="1"/>
  <c r="P4" i="24"/>
  <c r="X4" i="24" s="1"/>
  <c r="AF4" i="24" s="1"/>
  <c r="AN4" i="24" s="1"/>
  <c r="AV4" i="24" s="1"/>
  <c r="BD4" i="24" s="1"/>
  <c r="O4" i="24"/>
  <c r="W4" i="24" s="1"/>
  <c r="AE4" i="24" s="1"/>
  <c r="AM4" i="24" s="1"/>
  <c r="AU4" i="24" s="1"/>
  <c r="BC4" i="24" s="1"/>
  <c r="N4" i="24"/>
  <c r="M4" i="24"/>
  <c r="U4" i="24" s="1"/>
  <c r="AC4" i="24" s="1"/>
  <c r="AK4" i="24" s="1"/>
  <c r="AS4" i="24" s="1"/>
  <c r="BA4" i="24" s="1"/>
  <c r="A1" i="24"/>
  <c r="F74" i="15"/>
  <c r="FF67" i="15"/>
  <c r="EP67" i="15"/>
  <c r="ET67" i="15" s="1"/>
  <c r="EO67" i="15"/>
  <c r="DX67" i="15"/>
  <c r="DW67" i="15"/>
  <c r="DF67" i="15"/>
  <c r="DE67" i="15"/>
  <c r="CN67" i="15"/>
  <c r="CR67" i="15" s="1"/>
  <c r="CM67" i="15"/>
  <c r="BV67" i="15"/>
  <c r="CB67" i="15" s="1"/>
  <c r="BU67" i="15"/>
  <c r="BM67" i="15"/>
  <c r="BL67" i="15"/>
  <c r="BK67" i="15"/>
  <c r="BJ67" i="15"/>
  <c r="BI67" i="15"/>
  <c r="BH67" i="15"/>
  <c r="FF66" i="15"/>
  <c r="EP66" i="15"/>
  <c r="EO66" i="15"/>
  <c r="DX66" i="15"/>
  <c r="DW66" i="15"/>
  <c r="DF66" i="15"/>
  <c r="DJ66" i="15" s="1"/>
  <c r="DE66" i="15"/>
  <c r="CN66" i="15"/>
  <c r="CR66" i="15" s="1"/>
  <c r="CM66" i="15"/>
  <c r="BV66" i="15"/>
  <c r="BY66" i="15" s="1"/>
  <c r="BU66" i="15"/>
  <c r="BM66" i="15"/>
  <c r="BL66" i="15"/>
  <c r="BK66" i="15"/>
  <c r="BJ66" i="15"/>
  <c r="BI66" i="15"/>
  <c r="BH66" i="15"/>
  <c r="FF65" i="15"/>
  <c r="EP65" i="15"/>
  <c r="EU65" i="15" s="1"/>
  <c r="EO65" i="15"/>
  <c r="DX65" i="15"/>
  <c r="DW65" i="15"/>
  <c r="DF65" i="15"/>
  <c r="DE65" i="15"/>
  <c r="CN65" i="15"/>
  <c r="CR65" i="15" s="1"/>
  <c r="CM65" i="15"/>
  <c r="BV65" i="15"/>
  <c r="BZ65" i="15" s="1"/>
  <c r="BU65" i="15"/>
  <c r="BM65" i="15"/>
  <c r="BL65" i="15"/>
  <c r="BK65" i="15"/>
  <c r="BJ65" i="15"/>
  <c r="BI65" i="15"/>
  <c r="BH65" i="15"/>
  <c r="FF64" i="15"/>
  <c r="EP64" i="15"/>
  <c r="EW64" i="15" s="1"/>
  <c r="EO64" i="15"/>
  <c r="DX64" i="15"/>
  <c r="ED64" i="15" s="1"/>
  <c r="DW64" i="15"/>
  <c r="DF64" i="15"/>
  <c r="DJ64" i="15" s="1"/>
  <c r="DE64" i="15"/>
  <c r="CN64" i="15"/>
  <c r="CT64" i="15" s="1"/>
  <c r="CM64" i="15"/>
  <c r="BV64" i="15"/>
  <c r="BZ64" i="15" s="1"/>
  <c r="BU64" i="15"/>
  <c r="BM64" i="15"/>
  <c r="BL64" i="15"/>
  <c r="BK64" i="15"/>
  <c r="BJ64" i="15"/>
  <c r="BI64" i="15"/>
  <c r="BH64" i="15"/>
  <c r="FF63" i="15"/>
  <c r="EP63" i="15"/>
  <c r="ET63" i="15" s="1"/>
  <c r="EO63" i="15"/>
  <c r="DX63" i="15"/>
  <c r="EB63" i="15" s="1"/>
  <c r="DW63" i="15"/>
  <c r="DF63" i="15"/>
  <c r="DJ63" i="15" s="1"/>
  <c r="DE63" i="15"/>
  <c r="CN63" i="15"/>
  <c r="CT63" i="15" s="1"/>
  <c r="CM63" i="15"/>
  <c r="BV63" i="15"/>
  <c r="BZ63" i="15" s="1"/>
  <c r="BU63" i="15"/>
  <c r="BM63" i="15"/>
  <c r="BL63" i="15"/>
  <c r="BK63" i="15"/>
  <c r="BJ63" i="15"/>
  <c r="BI63" i="15"/>
  <c r="BH63" i="15"/>
  <c r="FF62" i="15"/>
  <c r="EP62" i="15"/>
  <c r="ET62" i="15" s="1"/>
  <c r="EO62" i="15"/>
  <c r="DX62" i="15"/>
  <c r="DZ62" i="15" s="1"/>
  <c r="DW62" i="15"/>
  <c r="DF62" i="15"/>
  <c r="DJ62" i="15" s="1"/>
  <c r="DE62" i="15"/>
  <c r="CN62" i="15"/>
  <c r="CT62" i="15" s="1"/>
  <c r="CM62" i="15"/>
  <c r="BV62" i="15"/>
  <c r="BZ62" i="15" s="1"/>
  <c r="BU62" i="15"/>
  <c r="BM62" i="15"/>
  <c r="BL62" i="15"/>
  <c r="BK62" i="15"/>
  <c r="BJ62" i="15"/>
  <c r="BI62" i="15"/>
  <c r="BH62" i="15"/>
  <c r="FF61" i="15"/>
  <c r="EP61" i="15"/>
  <c r="ET61" i="15" s="1"/>
  <c r="EO61" i="15"/>
  <c r="DX61" i="15"/>
  <c r="DZ61" i="15" s="1"/>
  <c r="DW61" i="15"/>
  <c r="DF61" i="15"/>
  <c r="DJ61" i="15" s="1"/>
  <c r="DE61" i="15"/>
  <c r="CN61" i="15"/>
  <c r="CP61" i="15" s="1"/>
  <c r="CM61" i="15"/>
  <c r="BV61" i="15"/>
  <c r="BZ61" i="15" s="1"/>
  <c r="BU61" i="15"/>
  <c r="BM61" i="15"/>
  <c r="BL61" i="15"/>
  <c r="BK61" i="15"/>
  <c r="BJ61" i="15"/>
  <c r="BI61" i="15"/>
  <c r="BH61" i="15"/>
  <c r="FF60" i="15"/>
  <c r="EP60" i="15"/>
  <c r="ET60" i="15" s="1"/>
  <c r="EO60" i="15"/>
  <c r="DX60" i="15"/>
  <c r="DZ60" i="15" s="1"/>
  <c r="DW60" i="15"/>
  <c r="DF60" i="15"/>
  <c r="DE60" i="15"/>
  <c r="CN60" i="15"/>
  <c r="CT60" i="15" s="1"/>
  <c r="CM60" i="15"/>
  <c r="BV60" i="15"/>
  <c r="BU60" i="15"/>
  <c r="BM60" i="15"/>
  <c r="BL60" i="15"/>
  <c r="BK60" i="15"/>
  <c r="BJ60" i="15"/>
  <c r="BI60" i="15"/>
  <c r="BH60" i="15"/>
  <c r="FF59" i="15"/>
  <c r="EP59" i="15"/>
  <c r="ET59" i="15" s="1"/>
  <c r="EO59" i="15"/>
  <c r="DX59" i="15"/>
  <c r="EC59" i="15" s="1"/>
  <c r="DW59" i="15"/>
  <c r="DF59" i="15"/>
  <c r="DK59" i="15" s="1"/>
  <c r="DE59" i="15"/>
  <c r="CN59" i="15"/>
  <c r="CM59" i="15"/>
  <c r="BV59" i="15"/>
  <c r="BZ59" i="15" s="1"/>
  <c r="BU59" i="15"/>
  <c r="BM59" i="15"/>
  <c r="BL59" i="15"/>
  <c r="BK59" i="15"/>
  <c r="BJ59" i="15"/>
  <c r="BI59" i="15"/>
  <c r="BH59" i="15"/>
  <c r="FF58" i="15"/>
  <c r="EP58" i="15"/>
  <c r="ET58" i="15" s="1"/>
  <c r="EO58" i="15"/>
  <c r="DX58" i="15"/>
  <c r="DZ58" i="15" s="1"/>
  <c r="DW58" i="15"/>
  <c r="DF58" i="15"/>
  <c r="DJ58" i="15" s="1"/>
  <c r="DE58" i="15"/>
  <c r="CN58" i="15"/>
  <c r="CM58" i="15"/>
  <c r="BV58" i="15"/>
  <c r="CC58" i="15" s="1"/>
  <c r="BU58" i="15"/>
  <c r="BM58" i="15"/>
  <c r="BL58" i="15"/>
  <c r="BK58" i="15"/>
  <c r="BJ58" i="15"/>
  <c r="BI58" i="15"/>
  <c r="BH58" i="15"/>
  <c r="FF57" i="15"/>
  <c r="EP57" i="15"/>
  <c r="ET57" i="15" s="1"/>
  <c r="EO57" i="15"/>
  <c r="DX57" i="15"/>
  <c r="EC57" i="15" s="1"/>
  <c r="DW57" i="15"/>
  <c r="DF57" i="15"/>
  <c r="DK57" i="15" s="1"/>
  <c r="DE57" i="15"/>
  <c r="CN57" i="15"/>
  <c r="CP57" i="15" s="1"/>
  <c r="CM57" i="15"/>
  <c r="BV57" i="15"/>
  <c r="BU57" i="15"/>
  <c r="BM57" i="15"/>
  <c r="BL57" i="15"/>
  <c r="BK57" i="15"/>
  <c r="BJ57" i="15"/>
  <c r="BI57" i="15"/>
  <c r="BH57" i="15"/>
  <c r="FF56" i="15"/>
  <c r="EP56" i="15"/>
  <c r="ET56" i="15" s="1"/>
  <c r="EO56" i="15"/>
  <c r="DX56" i="15"/>
  <c r="DW56" i="15"/>
  <c r="DF56" i="15"/>
  <c r="DE56" i="15"/>
  <c r="CN56" i="15"/>
  <c r="CT56" i="15" s="1"/>
  <c r="CM56" i="15"/>
  <c r="BV56" i="15"/>
  <c r="CC56" i="15" s="1"/>
  <c r="BU56" i="15"/>
  <c r="BM56" i="15"/>
  <c r="BL56" i="15"/>
  <c r="BK56" i="15"/>
  <c r="BJ56" i="15"/>
  <c r="BI56" i="15"/>
  <c r="BH56" i="15"/>
  <c r="FF55" i="15"/>
  <c r="EP55" i="15"/>
  <c r="EW55" i="15" s="1"/>
  <c r="EO55" i="15"/>
  <c r="DX55" i="15"/>
  <c r="EC55" i="15" s="1"/>
  <c r="DW55" i="15"/>
  <c r="DF55" i="15"/>
  <c r="DK55" i="15" s="1"/>
  <c r="DE55" i="15"/>
  <c r="CN55" i="15"/>
  <c r="CP55" i="15" s="1"/>
  <c r="CM55" i="15"/>
  <c r="BV55" i="15"/>
  <c r="BZ55" i="15" s="1"/>
  <c r="BU55" i="15"/>
  <c r="BM55" i="15"/>
  <c r="BL55" i="15"/>
  <c r="BK55" i="15"/>
  <c r="BJ55" i="15"/>
  <c r="BI55" i="15"/>
  <c r="BH55" i="15"/>
  <c r="FF54" i="15"/>
  <c r="EP54" i="15"/>
  <c r="EO54" i="15"/>
  <c r="DX54" i="15"/>
  <c r="DZ54" i="15" s="1"/>
  <c r="DW54" i="15"/>
  <c r="DF54" i="15"/>
  <c r="DJ54" i="15" s="1"/>
  <c r="DE54" i="15"/>
  <c r="CN54" i="15"/>
  <c r="CM54" i="15"/>
  <c r="BV54" i="15"/>
  <c r="CC54" i="15" s="1"/>
  <c r="BU54" i="15"/>
  <c r="BM54" i="15"/>
  <c r="BL54" i="15"/>
  <c r="BK54" i="15"/>
  <c r="BJ54" i="15"/>
  <c r="BI54" i="15"/>
  <c r="BH54" i="15"/>
  <c r="FF53" i="15"/>
  <c r="EP53" i="15"/>
  <c r="ET53" i="15" s="1"/>
  <c r="EO53" i="15"/>
  <c r="DX53" i="15"/>
  <c r="EC53" i="15" s="1"/>
  <c r="DW53" i="15"/>
  <c r="DF53" i="15"/>
  <c r="DK53" i="15" s="1"/>
  <c r="DE53" i="15"/>
  <c r="CN53" i="15"/>
  <c r="CR53" i="15" s="1"/>
  <c r="CM53" i="15"/>
  <c r="BV53" i="15"/>
  <c r="BZ53" i="15" s="1"/>
  <c r="BU53" i="15"/>
  <c r="BM53" i="15"/>
  <c r="BL53" i="15"/>
  <c r="BK53" i="15"/>
  <c r="BJ53" i="15"/>
  <c r="BI53" i="15"/>
  <c r="BH53" i="15"/>
  <c r="FF52" i="15"/>
  <c r="EP52" i="15"/>
  <c r="ET52" i="15" s="1"/>
  <c r="EO52" i="15"/>
  <c r="DX52" i="15"/>
  <c r="EE52" i="15" s="1"/>
  <c r="DW52" i="15"/>
  <c r="DF52" i="15"/>
  <c r="DE52" i="15"/>
  <c r="CN52" i="15"/>
  <c r="CT52" i="15" s="1"/>
  <c r="CM52" i="15"/>
  <c r="BV52" i="15"/>
  <c r="BU52" i="15"/>
  <c r="BM52" i="15"/>
  <c r="BL52" i="15"/>
  <c r="BK52" i="15"/>
  <c r="BJ52" i="15"/>
  <c r="BI52" i="15"/>
  <c r="BH52" i="15"/>
  <c r="FF51" i="15"/>
  <c r="EP51" i="15"/>
  <c r="ER51" i="15" s="1"/>
  <c r="EO51" i="15"/>
  <c r="DX51" i="15"/>
  <c r="EC51" i="15" s="1"/>
  <c r="DW51" i="15"/>
  <c r="DF51" i="15"/>
  <c r="DK51" i="15" s="1"/>
  <c r="DE51" i="15"/>
  <c r="CN51" i="15"/>
  <c r="CU51" i="15" s="1"/>
  <c r="CM51" i="15"/>
  <c r="BV51" i="15"/>
  <c r="CB51" i="15" s="1"/>
  <c r="BU51" i="15"/>
  <c r="BM51" i="15"/>
  <c r="BL51" i="15"/>
  <c r="BK51" i="15"/>
  <c r="BJ51" i="15"/>
  <c r="BI51" i="15"/>
  <c r="BH51" i="15"/>
  <c r="FF50" i="15"/>
  <c r="EP50" i="15"/>
  <c r="ES50" i="15" s="1"/>
  <c r="EO50" i="15"/>
  <c r="DX50" i="15"/>
  <c r="DW50" i="15"/>
  <c r="DF50" i="15"/>
  <c r="DE50" i="15"/>
  <c r="CN50" i="15"/>
  <c r="CU50" i="15" s="1"/>
  <c r="CM50" i="15"/>
  <c r="BV50" i="15"/>
  <c r="BZ50" i="15" s="1"/>
  <c r="BU50" i="15"/>
  <c r="BM50" i="15"/>
  <c r="BL50" i="15"/>
  <c r="BK50" i="15"/>
  <c r="BJ50" i="15"/>
  <c r="BI50" i="15"/>
  <c r="BH50" i="15"/>
  <c r="FF49" i="15"/>
  <c r="EP49" i="15"/>
  <c r="EO49" i="15"/>
  <c r="DX49" i="15"/>
  <c r="EE49" i="15" s="1"/>
  <c r="DW49" i="15"/>
  <c r="DF49" i="15"/>
  <c r="DJ49" i="15" s="1"/>
  <c r="DE49" i="15"/>
  <c r="CN49" i="15"/>
  <c r="CR49" i="15" s="1"/>
  <c r="CM49" i="15"/>
  <c r="BV49" i="15"/>
  <c r="BU49" i="15"/>
  <c r="BM49" i="15"/>
  <c r="BL49" i="15"/>
  <c r="BK49" i="15"/>
  <c r="BJ49" i="15"/>
  <c r="BI49" i="15"/>
  <c r="BH49" i="15"/>
  <c r="FF48" i="15"/>
  <c r="EP48" i="15"/>
  <c r="ET48" i="15" s="1"/>
  <c r="EO48" i="15"/>
  <c r="DX48" i="15"/>
  <c r="ED48" i="15" s="1"/>
  <c r="DW48" i="15"/>
  <c r="DF48" i="15"/>
  <c r="DE48" i="15"/>
  <c r="CN48" i="15"/>
  <c r="CM48" i="15"/>
  <c r="BV48" i="15"/>
  <c r="BZ48" i="15" s="1"/>
  <c r="BU48" i="15"/>
  <c r="BM48" i="15"/>
  <c r="BL48" i="15"/>
  <c r="BK48" i="15"/>
  <c r="BJ48" i="15"/>
  <c r="BI48" i="15"/>
  <c r="BH48" i="15"/>
  <c r="FF47" i="15"/>
  <c r="EP47" i="15"/>
  <c r="ET47" i="15" s="1"/>
  <c r="EO47" i="15"/>
  <c r="DX47" i="15"/>
  <c r="EE47" i="15" s="1"/>
  <c r="DW47" i="15"/>
  <c r="DF47" i="15"/>
  <c r="DJ47" i="15" s="1"/>
  <c r="DE47" i="15"/>
  <c r="CN47" i="15"/>
  <c r="CM47" i="15"/>
  <c r="BV47" i="15"/>
  <c r="BU47" i="15"/>
  <c r="BM47" i="15"/>
  <c r="BL47" i="15"/>
  <c r="BK47" i="15"/>
  <c r="BJ47" i="15"/>
  <c r="BI47" i="15"/>
  <c r="BH47" i="15"/>
  <c r="FF46" i="15"/>
  <c r="EP46" i="15"/>
  <c r="EW46" i="15" s="1"/>
  <c r="EO46" i="15"/>
  <c r="DX46" i="15"/>
  <c r="EB46" i="15" s="1"/>
  <c r="DW46" i="15"/>
  <c r="DF46" i="15"/>
  <c r="DH46" i="15" s="1"/>
  <c r="DE46" i="15"/>
  <c r="CN46" i="15"/>
  <c r="CR46" i="15" s="1"/>
  <c r="CM46" i="15"/>
  <c r="BV46" i="15"/>
  <c r="CC46" i="15" s="1"/>
  <c r="BU46" i="15"/>
  <c r="BM46" i="15"/>
  <c r="BL46" i="15"/>
  <c r="BK46" i="15"/>
  <c r="BJ46" i="15"/>
  <c r="BI46" i="15"/>
  <c r="BH46" i="15"/>
  <c r="FF45" i="15"/>
  <c r="EP45" i="15"/>
  <c r="EV45" i="15" s="1"/>
  <c r="EO45" i="15"/>
  <c r="DX45" i="15"/>
  <c r="EC45" i="15" s="1"/>
  <c r="DW45" i="15"/>
  <c r="DF45" i="15"/>
  <c r="DE45" i="15"/>
  <c r="CN45" i="15"/>
  <c r="CM45" i="15"/>
  <c r="BV45" i="15"/>
  <c r="BU45" i="15"/>
  <c r="BM45" i="15"/>
  <c r="BL45" i="15"/>
  <c r="BK45" i="15"/>
  <c r="BJ45" i="15"/>
  <c r="BI45" i="15"/>
  <c r="BH45" i="15"/>
  <c r="FF44" i="15"/>
  <c r="EP44" i="15"/>
  <c r="ES44" i="15" s="1"/>
  <c r="EO44" i="15"/>
  <c r="DX44" i="15"/>
  <c r="ED44" i="15" s="1"/>
  <c r="DW44" i="15"/>
  <c r="DF44" i="15"/>
  <c r="DJ44" i="15" s="1"/>
  <c r="DE44" i="15"/>
  <c r="CN44" i="15"/>
  <c r="CS44" i="15" s="1"/>
  <c r="CM44" i="15"/>
  <c r="BV44" i="15"/>
  <c r="BU44" i="15"/>
  <c r="BM44" i="15"/>
  <c r="BL44" i="15"/>
  <c r="BK44" i="15"/>
  <c r="BJ44" i="15"/>
  <c r="BI44" i="15"/>
  <c r="BH44" i="15"/>
  <c r="FF43" i="15"/>
  <c r="EP43" i="15"/>
  <c r="ET43" i="15" s="1"/>
  <c r="EO43" i="15"/>
  <c r="DX43" i="15"/>
  <c r="EC43" i="15" s="1"/>
  <c r="DW43" i="15"/>
  <c r="DF43" i="15"/>
  <c r="DM43" i="15" s="1"/>
  <c r="DE43" i="15"/>
  <c r="CN43" i="15"/>
  <c r="CQ43" i="15" s="1"/>
  <c r="CM43" i="15"/>
  <c r="BV43" i="15"/>
  <c r="BZ43" i="15" s="1"/>
  <c r="BU43" i="15"/>
  <c r="BM43" i="15"/>
  <c r="BL43" i="15"/>
  <c r="BK43" i="15"/>
  <c r="BJ43" i="15"/>
  <c r="BI43" i="15"/>
  <c r="BH43" i="15"/>
  <c r="FF42" i="15"/>
  <c r="EP42" i="15"/>
  <c r="EW42" i="15" s="1"/>
  <c r="EO42" i="15"/>
  <c r="DX42" i="15"/>
  <c r="EB42" i="15" s="1"/>
  <c r="DW42" i="15"/>
  <c r="DF42" i="15"/>
  <c r="DJ42" i="15" s="1"/>
  <c r="DE42" i="15"/>
  <c r="CN42" i="15"/>
  <c r="CM42" i="15"/>
  <c r="BV42" i="15"/>
  <c r="BZ42" i="15" s="1"/>
  <c r="BU42" i="15"/>
  <c r="BM42" i="15"/>
  <c r="BL42" i="15"/>
  <c r="BK42" i="15"/>
  <c r="BJ42" i="15"/>
  <c r="BI42" i="15"/>
  <c r="BH42" i="15"/>
  <c r="FF41" i="15"/>
  <c r="EP41" i="15"/>
  <c r="ET41" i="15" s="1"/>
  <c r="EO41" i="15"/>
  <c r="DX41" i="15"/>
  <c r="EC41" i="15" s="1"/>
  <c r="DW41" i="15"/>
  <c r="DF41" i="15"/>
  <c r="DE41" i="15"/>
  <c r="CN41" i="15"/>
  <c r="CR41" i="15" s="1"/>
  <c r="CM41" i="15"/>
  <c r="BV41" i="15"/>
  <c r="BZ41" i="15" s="1"/>
  <c r="BU41" i="15"/>
  <c r="BM41" i="15"/>
  <c r="BL41" i="15"/>
  <c r="BK41" i="15"/>
  <c r="BJ41" i="15"/>
  <c r="BI41" i="15"/>
  <c r="BH41" i="15"/>
  <c r="FF40" i="15"/>
  <c r="EP40" i="15"/>
  <c r="EW40" i="15" s="1"/>
  <c r="EO40" i="15"/>
  <c r="DX40" i="15"/>
  <c r="DW40" i="15"/>
  <c r="DF40" i="15"/>
  <c r="DJ40" i="15" s="1"/>
  <c r="DE40" i="15"/>
  <c r="CN40" i="15"/>
  <c r="CS40" i="15" s="1"/>
  <c r="CM40" i="15"/>
  <c r="BV40" i="15"/>
  <c r="BY40" i="15" s="1"/>
  <c r="BU40" i="15"/>
  <c r="BM40" i="15"/>
  <c r="BL40" i="15"/>
  <c r="BK40" i="15"/>
  <c r="BJ40" i="15"/>
  <c r="BI40" i="15"/>
  <c r="BH40" i="15"/>
  <c r="FF39" i="15"/>
  <c r="EP39" i="15"/>
  <c r="ET39" i="15" s="1"/>
  <c r="EO39" i="15"/>
  <c r="DX39" i="15"/>
  <c r="EC39" i="15" s="1"/>
  <c r="DW39" i="15"/>
  <c r="DF39" i="15"/>
  <c r="DM39" i="15" s="1"/>
  <c r="DE39" i="15"/>
  <c r="CN39" i="15"/>
  <c r="CR39" i="15" s="1"/>
  <c r="CM39" i="15"/>
  <c r="BV39" i="15"/>
  <c r="BZ39" i="15" s="1"/>
  <c r="BU39" i="15"/>
  <c r="BM39" i="15"/>
  <c r="BL39" i="15"/>
  <c r="BK39" i="15"/>
  <c r="BJ39" i="15"/>
  <c r="BI39" i="15"/>
  <c r="BH39" i="15"/>
  <c r="FF38" i="15"/>
  <c r="EP38" i="15"/>
  <c r="EW38" i="15" s="1"/>
  <c r="EO38" i="15"/>
  <c r="DX38" i="15"/>
  <c r="EB38" i="15" s="1"/>
  <c r="DW38" i="15"/>
  <c r="DF38" i="15"/>
  <c r="DJ38" i="15" s="1"/>
  <c r="DE38" i="15"/>
  <c r="CN38" i="15"/>
  <c r="CS38" i="15" s="1"/>
  <c r="CM38" i="15"/>
  <c r="BV38" i="15"/>
  <c r="CC38" i="15" s="1"/>
  <c r="BU38" i="15"/>
  <c r="BM38" i="15"/>
  <c r="BL38" i="15"/>
  <c r="BK38" i="15"/>
  <c r="BJ38" i="15"/>
  <c r="BI38" i="15"/>
  <c r="BH38" i="15"/>
  <c r="FF37" i="15"/>
  <c r="EP37" i="15"/>
  <c r="EV37" i="15" s="1"/>
  <c r="EO37" i="15"/>
  <c r="DX37" i="15"/>
  <c r="EE37" i="15" s="1"/>
  <c r="DW37" i="15"/>
  <c r="DF37" i="15"/>
  <c r="DI37" i="15" s="1"/>
  <c r="DE37" i="15"/>
  <c r="CN37" i="15"/>
  <c r="CR37" i="15" s="1"/>
  <c r="CM37" i="15"/>
  <c r="BV37" i="15"/>
  <c r="CB37" i="15" s="1"/>
  <c r="BU37" i="15"/>
  <c r="BM37" i="15"/>
  <c r="BL37" i="15"/>
  <c r="BK37" i="15"/>
  <c r="BJ37" i="15"/>
  <c r="BI37" i="15"/>
  <c r="BH37" i="15"/>
  <c r="FF36" i="15"/>
  <c r="EP36" i="15"/>
  <c r="ET36" i="15" s="1"/>
  <c r="EO36" i="15"/>
  <c r="DX36" i="15"/>
  <c r="EE36" i="15" s="1"/>
  <c r="DW36" i="15"/>
  <c r="DF36" i="15"/>
  <c r="DJ36" i="15" s="1"/>
  <c r="DE36" i="15"/>
  <c r="CN36" i="15"/>
  <c r="CR36" i="15" s="1"/>
  <c r="CM36" i="15"/>
  <c r="BV36" i="15"/>
  <c r="BX36" i="15" s="1"/>
  <c r="BU36" i="15"/>
  <c r="BM36" i="15"/>
  <c r="BL36" i="15"/>
  <c r="BK36" i="15"/>
  <c r="BJ36" i="15"/>
  <c r="BI36" i="15"/>
  <c r="BH36" i="15"/>
  <c r="FF35" i="15"/>
  <c r="EP35" i="15"/>
  <c r="ET35" i="15" s="1"/>
  <c r="EO35" i="15"/>
  <c r="DX35" i="15"/>
  <c r="EB35" i="15" s="1"/>
  <c r="DW35" i="15"/>
  <c r="DF35" i="15"/>
  <c r="DJ35" i="15" s="1"/>
  <c r="DE35" i="15"/>
  <c r="CN35" i="15"/>
  <c r="CR35" i="15" s="1"/>
  <c r="CM35" i="15"/>
  <c r="BV35" i="15"/>
  <c r="BU35" i="15"/>
  <c r="BM35" i="15"/>
  <c r="BL35" i="15"/>
  <c r="BK35" i="15"/>
  <c r="BJ35" i="15"/>
  <c r="BI35" i="15"/>
  <c r="BH35" i="15"/>
  <c r="FF34" i="15"/>
  <c r="EP34" i="15"/>
  <c r="EW34" i="15" s="1"/>
  <c r="EO34" i="15"/>
  <c r="DX34" i="15"/>
  <c r="EE34" i="15" s="1"/>
  <c r="DW34" i="15"/>
  <c r="DF34" i="15"/>
  <c r="DL34" i="15" s="1"/>
  <c r="DE34" i="15"/>
  <c r="CN34" i="15"/>
  <c r="CU34" i="15" s="1"/>
  <c r="CM34" i="15"/>
  <c r="BV34" i="15"/>
  <c r="BU34" i="15"/>
  <c r="BM34" i="15"/>
  <c r="BL34" i="15"/>
  <c r="BK34" i="15"/>
  <c r="BJ34" i="15"/>
  <c r="BI34" i="15"/>
  <c r="BH34" i="15"/>
  <c r="FF33" i="15"/>
  <c r="EP33" i="15"/>
  <c r="EV33" i="15" s="1"/>
  <c r="EO33" i="15"/>
  <c r="DX33" i="15"/>
  <c r="EE33" i="15" s="1"/>
  <c r="DW33" i="15"/>
  <c r="DF33" i="15"/>
  <c r="DE33" i="15"/>
  <c r="CN33" i="15"/>
  <c r="CT33" i="15" s="1"/>
  <c r="CM33" i="15"/>
  <c r="BV33" i="15"/>
  <c r="BU33" i="15"/>
  <c r="BM33" i="15"/>
  <c r="BL33" i="15"/>
  <c r="BK33" i="15"/>
  <c r="BJ33" i="15"/>
  <c r="BI33" i="15"/>
  <c r="BH33" i="15"/>
  <c r="FF32" i="15"/>
  <c r="EP32" i="15"/>
  <c r="ET32" i="15" s="1"/>
  <c r="EO32" i="15"/>
  <c r="DX32" i="15"/>
  <c r="DW32" i="15"/>
  <c r="DF32" i="15"/>
  <c r="DJ32" i="15" s="1"/>
  <c r="DE32" i="15"/>
  <c r="CN32" i="15"/>
  <c r="CR32" i="15" s="1"/>
  <c r="CM32" i="15"/>
  <c r="BV32" i="15"/>
  <c r="BU32" i="15"/>
  <c r="BM32" i="15"/>
  <c r="BL32" i="15"/>
  <c r="BK32" i="15"/>
  <c r="BJ32" i="15"/>
  <c r="BI32" i="15"/>
  <c r="BH32" i="15"/>
  <c r="FF31" i="15"/>
  <c r="EP31" i="15"/>
  <c r="ET31" i="15" s="1"/>
  <c r="EO31" i="15"/>
  <c r="DX31" i="15"/>
  <c r="DW31" i="15"/>
  <c r="DF31" i="15"/>
  <c r="DH31" i="15" s="1"/>
  <c r="DE31" i="15"/>
  <c r="CN31" i="15"/>
  <c r="CR31" i="15" s="1"/>
  <c r="CM31" i="15"/>
  <c r="BV31" i="15"/>
  <c r="BU31" i="15"/>
  <c r="BM31" i="15"/>
  <c r="BL31" i="15"/>
  <c r="BK31" i="15"/>
  <c r="BJ31" i="15"/>
  <c r="BI31" i="15"/>
  <c r="BH31" i="15"/>
  <c r="FF30" i="15"/>
  <c r="EP30" i="15"/>
  <c r="EO30" i="15"/>
  <c r="DX30" i="15"/>
  <c r="EE30" i="15" s="1"/>
  <c r="DW30" i="15"/>
  <c r="DF30" i="15"/>
  <c r="DL30" i="15" s="1"/>
  <c r="DE30" i="15"/>
  <c r="CN30" i="15"/>
  <c r="CR30" i="15" s="1"/>
  <c r="CM30" i="15"/>
  <c r="BV30" i="15"/>
  <c r="BU30" i="15"/>
  <c r="BM30" i="15"/>
  <c r="BL30" i="15"/>
  <c r="BK30" i="15"/>
  <c r="BJ30" i="15"/>
  <c r="BI30" i="15"/>
  <c r="BH30" i="15"/>
  <c r="FF29" i="15"/>
  <c r="EP29" i="15"/>
  <c r="EV29" i="15" s="1"/>
  <c r="EO29" i="15"/>
  <c r="DX29" i="15"/>
  <c r="EB29" i="15" s="1"/>
  <c r="DW29" i="15"/>
  <c r="DF29" i="15"/>
  <c r="DJ29" i="15" s="1"/>
  <c r="DE29" i="15"/>
  <c r="CN29" i="15"/>
  <c r="CP29" i="15" s="1"/>
  <c r="CM29" i="15"/>
  <c r="BV29" i="15"/>
  <c r="BU29" i="15"/>
  <c r="BM29" i="15"/>
  <c r="BL29" i="15"/>
  <c r="BK29" i="15"/>
  <c r="BJ29" i="15"/>
  <c r="BI29" i="15"/>
  <c r="BH29" i="15"/>
  <c r="FF28" i="15"/>
  <c r="EP28" i="15"/>
  <c r="EO28" i="15"/>
  <c r="DX28" i="15"/>
  <c r="EB28" i="15" s="1"/>
  <c r="DW28" i="15"/>
  <c r="DF28" i="15"/>
  <c r="DE28" i="15"/>
  <c r="CN28" i="15"/>
  <c r="CR28" i="15" s="1"/>
  <c r="CM28" i="15"/>
  <c r="BV28" i="15"/>
  <c r="DM28" i="21" s="1"/>
  <c r="BU28" i="15"/>
  <c r="BM28" i="15"/>
  <c r="BL28" i="15"/>
  <c r="BK28" i="15"/>
  <c r="BJ28" i="15"/>
  <c r="BI28" i="15"/>
  <c r="BH28" i="15"/>
  <c r="FF27" i="15"/>
  <c r="EP27" i="15"/>
  <c r="ET27" i="15" s="1"/>
  <c r="EO27" i="15"/>
  <c r="DX27" i="15"/>
  <c r="EB27" i="15" s="1"/>
  <c r="DW27" i="15"/>
  <c r="DF27" i="15"/>
  <c r="DE27" i="15"/>
  <c r="CN27" i="15"/>
  <c r="CT27" i="15" s="1"/>
  <c r="CM27" i="15"/>
  <c r="BV27" i="15"/>
  <c r="CC27" i="15" s="1"/>
  <c r="BU27" i="15"/>
  <c r="BM27" i="15"/>
  <c r="BL27" i="15"/>
  <c r="BK27" i="15"/>
  <c r="BJ27" i="15"/>
  <c r="BI27" i="15"/>
  <c r="BH27" i="15"/>
  <c r="FF26" i="15"/>
  <c r="EP26" i="15"/>
  <c r="EO26" i="15"/>
  <c r="DX26" i="15"/>
  <c r="ED26" i="15" s="1"/>
  <c r="DW26" i="15"/>
  <c r="DF26" i="15"/>
  <c r="DL26" i="15" s="1"/>
  <c r="DE26" i="15"/>
  <c r="CN26" i="15"/>
  <c r="CM26" i="15"/>
  <c r="BV26" i="15"/>
  <c r="CA26" i="15" s="1"/>
  <c r="BU26" i="15"/>
  <c r="BM26" i="15"/>
  <c r="BL26" i="15"/>
  <c r="BK26" i="15"/>
  <c r="BJ26" i="15"/>
  <c r="BI26" i="15"/>
  <c r="BH26" i="15"/>
  <c r="FF25" i="15"/>
  <c r="EP25" i="15"/>
  <c r="EV25" i="15" s="1"/>
  <c r="EO25" i="15"/>
  <c r="DX25" i="15"/>
  <c r="DW25" i="15"/>
  <c r="DF25" i="15"/>
  <c r="DK25" i="15" s="1"/>
  <c r="DE25" i="15"/>
  <c r="CN25" i="15"/>
  <c r="CT25" i="15" s="1"/>
  <c r="CM25" i="15"/>
  <c r="BV25" i="15"/>
  <c r="DM25" i="21" s="1"/>
  <c r="BU25" i="15"/>
  <c r="BM25" i="15"/>
  <c r="BL25" i="15"/>
  <c r="BK25" i="15"/>
  <c r="BJ25" i="15"/>
  <c r="BI25" i="15"/>
  <c r="BH25" i="15"/>
  <c r="FF24" i="15"/>
  <c r="EP24" i="15"/>
  <c r="EO24" i="15"/>
  <c r="DX24" i="15"/>
  <c r="ED24" i="15" s="1"/>
  <c r="DW24" i="15"/>
  <c r="DF24" i="15"/>
  <c r="DJ24" i="15" s="1"/>
  <c r="DE24" i="15"/>
  <c r="CN24" i="15"/>
  <c r="CR24" i="15" s="1"/>
  <c r="CM24" i="15"/>
  <c r="BV24" i="15"/>
  <c r="DM24" i="21" s="1"/>
  <c r="BU24" i="15"/>
  <c r="BM24" i="15"/>
  <c r="BL24" i="15"/>
  <c r="BK24" i="15"/>
  <c r="BJ24" i="15"/>
  <c r="BI24" i="15"/>
  <c r="BH24" i="15"/>
  <c r="FF23" i="15"/>
  <c r="EP23" i="15"/>
  <c r="EO23" i="15"/>
  <c r="DX23" i="15"/>
  <c r="EB23" i="15" s="1"/>
  <c r="DW23" i="15"/>
  <c r="DF23" i="15"/>
  <c r="DL23" i="15" s="1"/>
  <c r="DE23" i="15"/>
  <c r="CN23" i="15"/>
  <c r="CT23" i="15" s="1"/>
  <c r="CM23" i="15"/>
  <c r="BV23" i="15"/>
  <c r="DM23" i="21" s="1"/>
  <c r="BU23" i="15"/>
  <c r="BM23" i="15"/>
  <c r="BL23" i="15"/>
  <c r="BK23" i="15"/>
  <c r="BJ23" i="15"/>
  <c r="BI23" i="15"/>
  <c r="BH23" i="15"/>
  <c r="FF22" i="15"/>
  <c r="EO22" i="15"/>
  <c r="DW22" i="15"/>
  <c r="DE22" i="15"/>
  <c r="CM22" i="15"/>
  <c r="BU22" i="15"/>
  <c r="BM22" i="15"/>
  <c r="BL22" i="15"/>
  <c r="BK22" i="15"/>
  <c r="BJ22" i="15"/>
  <c r="BI22" i="15"/>
  <c r="BH22" i="15"/>
  <c r="FF21" i="15"/>
  <c r="EO21" i="15"/>
  <c r="DW21" i="15"/>
  <c r="DE21" i="15"/>
  <c r="CM21" i="15"/>
  <c r="BU21" i="15"/>
  <c r="BM21" i="15"/>
  <c r="BL21" i="15"/>
  <c r="BK21" i="15"/>
  <c r="BJ21" i="15"/>
  <c r="BI21" i="15"/>
  <c r="BH21" i="15"/>
  <c r="FF20" i="15"/>
  <c r="EO20" i="15"/>
  <c r="DW20" i="15"/>
  <c r="DE20" i="15"/>
  <c r="CM20" i="15"/>
  <c r="BU20" i="15"/>
  <c r="BM20" i="15"/>
  <c r="BL20" i="15"/>
  <c r="BK20" i="15"/>
  <c r="BJ20" i="15"/>
  <c r="BI20" i="15"/>
  <c r="BH20" i="15"/>
  <c r="FF19" i="15"/>
  <c r="EO19" i="15"/>
  <c r="DW19" i="15"/>
  <c r="DE19" i="15"/>
  <c r="CM19" i="15"/>
  <c r="BU19" i="15"/>
  <c r="BM19" i="15"/>
  <c r="BL19" i="15"/>
  <c r="BK19" i="15"/>
  <c r="BJ19" i="15"/>
  <c r="BI19" i="15"/>
  <c r="BH19" i="15"/>
  <c r="FF18" i="15"/>
  <c r="EO18" i="15"/>
  <c r="DW18" i="15"/>
  <c r="DE18" i="15"/>
  <c r="CM18" i="15"/>
  <c r="BU18" i="15"/>
  <c r="BM18" i="15"/>
  <c r="BL18" i="15"/>
  <c r="BK18" i="15"/>
  <c r="BJ18" i="15"/>
  <c r="BI18" i="15"/>
  <c r="BH18" i="15"/>
  <c r="FF17" i="15"/>
  <c r="EO17" i="15"/>
  <c r="DW17" i="15"/>
  <c r="DE17" i="15"/>
  <c r="CM17" i="15"/>
  <c r="BU17" i="15"/>
  <c r="BM17" i="15"/>
  <c r="BL17" i="15"/>
  <c r="BK17" i="15"/>
  <c r="BJ17" i="15"/>
  <c r="BI17" i="15"/>
  <c r="BH17" i="15"/>
  <c r="FF16" i="15"/>
  <c r="EO16" i="15"/>
  <c r="DW16" i="15"/>
  <c r="DE16" i="15"/>
  <c r="CM16" i="15"/>
  <c r="BU16" i="15"/>
  <c r="BM16" i="15"/>
  <c r="BL16" i="15"/>
  <c r="BK16" i="15"/>
  <c r="BJ16" i="15"/>
  <c r="BI16" i="15"/>
  <c r="BH16" i="15"/>
  <c r="FF15" i="15"/>
  <c r="EO15" i="15"/>
  <c r="DW15" i="15"/>
  <c r="DE15" i="15"/>
  <c r="CM15" i="15"/>
  <c r="BU15" i="15"/>
  <c r="BM15" i="15"/>
  <c r="BL15" i="15"/>
  <c r="BK15" i="15"/>
  <c r="BJ15" i="15"/>
  <c r="BI15" i="15"/>
  <c r="BH15" i="15"/>
  <c r="FF14" i="15"/>
  <c r="EO14" i="15"/>
  <c r="DW14" i="15"/>
  <c r="DE14" i="15"/>
  <c r="CM14" i="15"/>
  <c r="BU14" i="15"/>
  <c r="BM14" i="15"/>
  <c r="BL14" i="15"/>
  <c r="BK14" i="15"/>
  <c r="BJ14" i="15"/>
  <c r="BI14" i="15"/>
  <c r="BH14" i="15"/>
  <c r="FF13" i="15"/>
  <c r="EO13" i="15"/>
  <c r="DW13" i="15"/>
  <c r="BU13" i="15"/>
  <c r="BM13" i="15"/>
  <c r="BL13" i="15"/>
  <c r="BK13" i="15"/>
  <c r="BJ13" i="15"/>
  <c r="BI13" i="15"/>
  <c r="BH13" i="15"/>
  <c r="FF12" i="15"/>
  <c r="EO12" i="15"/>
  <c r="CM12" i="15"/>
  <c r="BU12" i="15"/>
  <c r="BM12" i="15"/>
  <c r="BL12" i="15"/>
  <c r="BK12" i="15"/>
  <c r="BJ12" i="15"/>
  <c r="BI12" i="15"/>
  <c r="BH12" i="15"/>
  <c r="FF11" i="15"/>
  <c r="DE11" i="15"/>
  <c r="CM11" i="15"/>
  <c r="BM11" i="15"/>
  <c r="BL11" i="15"/>
  <c r="BK11" i="15"/>
  <c r="BJ11" i="15"/>
  <c r="BI11" i="15"/>
  <c r="BH11" i="15"/>
  <c r="FF10" i="15"/>
  <c r="DW10" i="15"/>
  <c r="DE10" i="15"/>
  <c r="BM10" i="15"/>
  <c r="BL10" i="15"/>
  <c r="BK10" i="15"/>
  <c r="BJ10" i="15"/>
  <c r="BI10" i="15"/>
  <c r="BH10" i="15"/>
  <c r="FF9" i="15"/>
  <c r="EO9" i="15"/>
  <c r="DW9" i="15"/>
  <c r="BU9" i="15"/>
  <c r="BM9" i="15"/>
  <c r="BL9" i="15"/>
  <c r="BK9" i="15"/>
  <c r="BJ9" i="15"/>
  <c r="BI9" i="15"/>
  <c r="BH9" i="15"/>
  <c r="FF8" i="15"/>
  <c r="EO8" i="15"/>
  <c r="CM8" i="15"/>
  <c r="BU8" i="15"/>
  <c r="BM8" i="15"/>
  <c r="BL8" i="15"/>
  <c r="BK8" i="15"/>
  <c r="BJ8" i="15"/>
  <c r="BI8" i="15"/>
  <c r="BH8" i="15"/>
  <c r="C1" i="15"/>
  <c r="B1" i="15"/>
  <c r="K33" i="7"/>
  <c r="K32" i="7"/>
  <c r="K31" i="7"/>
  <c r="K30" i="7"/>
  <c r="E29" i="7"/>
  <c r="C28" i="7"/>
  <c r="C27" i="7"/>
  <c r="G23" i="7"/>
  <c r="G22" i="7"/>
  <c r="E6" i="7"/>
  <c r="A1" i="7"/>
  <c r="H31" i="1"/>
  <c r="H30" i="1"/>
  <c r="C28" i="1"/>
  <c r="M9" i="1"/>
  <c r="J9" i="1"/>
  <c r="A1" i="1"/>
  <c r="I87" i="8"/>
  <c r="H87" i="8"/>
  <c r="G87" i="8"/>
  <c r="F87" i="8"/>
  <c r="E87" i="8"/>
  <c r="D87" i="8"/>
  <c r="J85" i="8"/>
  <c r="AO52" i="2" l="1"/>
  <c r="AK48" i="2"/>
  <c r="AJ47" i="2"/>
  <c r="AN51" i="2"/>
  <c r="AL49" i="2"/>
  <c r="AM50" i="2"/>
  <c r="U48" i="2"/>
  <c r="W50" i="2"/>
  <c r="T47" i="2"/>
  <c r="Y52" i="2"/>
  <c r="X51" i="2"/>
  <c r="V49" i="2"/>
  <c r="H1045" i="10"/>
  <c r="J588" i="10"/>
  <c r="H1096" i="10"/>
  <c r="D24" i="27"/>
  <c r="S28" i="27"/>
  <c r="K11" i="27" s="1"/>
  <c r="G247" i="10"/>
  <c r="G253" i="10" s="1"/>
  <c r="I273" i="10"/>
  <c r="I279" i="10" s="1"/>
  <c r="I298" i="10"/>
  <c r="I304" i="10" s="1"/>
  <c r="J754" i="10"/>
  <c r="I1299" i="10"/>
  <c r="J982" i="10"/>
  <c r="J988" i="10" s="1"/>
  <c r="I166" i="10"/>
  <c r="I172" i="10" s="1"/>
  <c r="I178" i="10" s="1"/>
  <c r="G930" i="10"/>
  <c r="G936" i="10" s="1"/>
  <c r="I931" i="10"/>
  <c r="I937" i="10" s="1"/>
  <c r="I956" i="10"/>
  <c r="I962" i="10" s="1"/>
  <c r="J45" i="10"/>
  <c r="J70" i="10"/>
  <c r="F1097" i="10"/>
  <c r="J1325" i="10"/>
  <c r="J1331" i="10" s="1"/>
  <c r="H589" i="10"/>
  <c r="H595" i="10" s="1"/>
  <c r="H614" i="10"/>
  <c r="H620" i="10" s="1"/>
  <c r="J615" i="10"/>
  <c r="J621" i="10" s="1"/>
  <c r="J640" i="10"/>
  <c r="J646" i="10" s="1"/>
  <c r="G1272" i="10"/>
  <c r="G1278" i="10" s="1"/>
  <c r="I1273" i="10"/>
  <c r="I703" i="10"/>
  <c r="J775" i="10"/>
  <c r="J781" i="10" s="1"/>
  <c r="J1044" i="10"/>
  <c r="G1064" i="10"/>
  <c r="G1070" i="10" s="1"/>
  <c r="G361" i="10"/>
  <c r="IG44" i="3"/>
  <c r="DG44" i="3"/>
  <c r="BG44" i="3"/>
  <c r="CG44" i="3"/>
  <c r="BJ62" i="3"/>
  <c r="CJ62" i="3"/>
  <c r="DJ62" i="3"/>
  <c r="CF44" i="3"/>
  <c r="BF44" i="3"/>
  <c r="DF44" i="3"/>
  <c r="GJ57" i="3"/>
  <c r="BJ57" i="3"/>
  <c r="CJ57" i="3"/>
  <c r="DJ57" i="3"/>
  <c r="IH44" i="3"/>
  <c r="BH44" i="3"/>
  <c r="CH44" i="3"/>
  <c r="DH44" i="3"/>
  <c r="ED57" i="3"/>
  <c r="BD57" i="3"/>
  <c r="CD57" i="3"/>
  <c r="DD57" i="3"/>
  <c r="JI57" i="3"/>
  <c r="CI57" i="3"/>
  <c r="BI57" i="3"/>
  <c r="DI57" i="3"/>
  <c r="II62" i="3"/>
  <c r="DI62" i="3"/>
  <c r="CI62" i="3"/>
  <c r="BI62" i="3"/>
  <c r="BI44" i="3"/>
  <c r="CI44" i="3"/>
  <c r="DI44" i="3"/>
  <c r="FE57" i="3"/>
  <c r="BE57" i="3"/>
  <c r="CE57" i="3"/>
  <c r="DE57" i="3"/>
  <c r="ID62" i="3"/>
  <c r="BD62" i="3"/>
  <c r="CD62" i="3"/>
  <c r="DD62" i="3"/>
  <c r="HJ44" i="3"/>
  <c r="BJ44" i="3"/>
  <c r="CJ44" i="3"/>
  <c r="DJ44" i="3"/>
  <c r="CF57" i="3"/>
  <c r="DF57" i="3"/>
  <c r="BF57" i="3"/>
  <c r="IE62" i="3"/>
  <c r="BE62" i="3"/>
  <c r="CE62" i="3"/>
  <c r="DE62" i="3"/>
  <c r="IH62" i="3"/>
  <c r="CH62" i="3"/>
  <c r="DH62" i="3"/>
  <c r="BH62" i="3"/>
  <c r="DG57" i="3"/>
  <c r="CG57" i="3"/>
  <c r="BG57" i="3"/>
  <c r="BF62" i="3"/>
  <c r="CF62" i="3"/>
  <c r="DF62" i="3"/>
  <c r="BE44" i="3"/>
  <c r="DE44" i="3"/>
  <c r="CE44" i="3"/>
  <c r="ID44" i="3"/>
  <c r="DD44" i="3"/>
  <c r="CD44" i="3"/>
  <c r="BD44" i="3"/>
  <c r="IH57" i="3"/>
  <c r="DH57" i="3"/>
  <c r="BH57" i="3"/>
  <c r="CH57" i="3"/>
  <c r="HG62" i="3"/>
  <c r="BG62" i="3"/>
  <c r="CG62" i="3"/>
  <c r="DG62" i="3"/>
  <c r="M11" i="28"/>
  <c r="U20" i="28"/>
  <c r="U20" i="30" s="1"/>
  <c r="D1178" i="10"/>
  <c r="D416" i="10"/>
  <c r="D811" i="10"/>
  <c r="D392" i="10"/>
  <c r="D967" i="10"/>
  <c r="D1361" i="10"/>
  <c r="AK11" i="28"/>
  <c r="AK20" i="28" s="1"/>
  <c r="AK20" i="30" s="1"/>
  <c r="D308" i="10"/>
  <c r="D522" i="10"/>
  <c r="D707" i="10"/>
  <c r="D941" i="10"/>
  <c r="D1206" i="10"/>
  <c r="P27" i="2"/>
  <c r="C36" i="27" s="1"/>
  <c r="D599" i="10"/>
  <c r="I707" i="10"/>
  <c r="D1076" i="10"/>
  <c r="D1155" i="10"/>
  <c r="D1337" i="10"/>
  <c r="S29" i="27"/>
  <c r="P25" i="2"/>
  <c r="E18" i="28"/>
  <c r="D334" i="10"/>
  <c r="D418" i="10"/>
  <c r="D442" i="10"/>
  <c r="D575" i="10"/>
  <c r="D677" i="10"/>
  <c r="P47" i="27"/>
  <c r="P26" i="2"/>
  <c r="D50" i="10"/>
  <c r="D548" i="10"/>
  <c r="G114" i="10"/>
  <c r="G120" i="10" s="1"/>
  <c r="G126" i="10" s="1"/>
  <c r="J193" i="10"/>
  <c r="J199" i="10" s="1"/>
  <c r="J205" i="10" s="1"/>
  <c r="AW61" i="15"/>
  <c r="AY61" i="15" s="1"/>
  <c r="I57" i="15"/>
  <c r="K57" i="15" s="1"/>
  <c r="AC32" i="15"/>
  <c r="AE32" i="15" s="1"/>
  <c r="AW20" i="15"/>
  <c r="AM24" i="15"/>
  <c r="AO24" i="15" s="1"/>
  <c r="AM40" i="15"/>
  <c r="AO40" i="15" s="1"/>
  <c r="AM56" i="15"/>
  <c r="AO56" i="15" s="1"/>
  <c r="I37" i="15"/>
  <c r="K37" i="15" s="1"/>
  <c r="S42" i="15"/>
  <c r="U42" i="15" s="1"/>
  <c r="AC65" i="15"/>
  <c r="AE65" i="15" s="1"/>
  <c r="AW53" i="15"/>
  <c r="AY53" i="15" s="1"/>
  <c r="AM33" i="15"/>
  <c r="AO33" i="15" s="1"/>
  <c r="AM49" i="15"/>
  <c r="AO49" i="15" s="1"/>
  <c r="AM65" i="15"/>
  <c r="AO65" i="15" s="1"/>
  <c r="I52" i="15"/>
  <c r="K52" i="15" s="1"/>
  <c r="AC24" i="15"/>
  <c r="AE24" i="15" s="1"/>
  <c r="AM58" i="15"/>
  <c r="AO58" i="15" s="1"/>
  <c r="I21" i="15"/>
  <c r="I64" i="15"/>
  <c r="K64" i="15" s="1"/>
  <c r="AC41" i="15"/>
  <c r="AE41" i="15" s="1"/>
  <c r="AW29" i="15"/>
  <c r="AY29" i="15" s="1"/>
  <c r="AW59" i="15"/>
  <c r="AY59" i="15" s="1"/>
  <c r="AW43" i="15"/>
  <c r="AY43" i="15" s="1"/>
  <c r="AW27" i="15"/>
  <c r="AY27" i="15" s="1"/>
  <c r="AM55" i="15"/>
  <c r="AO55" i="15" s="1"/>
  <c r="AM23" i="15"/>
  <c r="AO23" i="15" s="1"/>
  <c r="AC55" i="15"/>
  <c r="AE55" i="15" s="1"/>
  <c r="AC39" i="15"/>
  <c r="AE39" i="15" s="1"/>
  <c r="AC23" i="15"/>
  <c r="S47" i="15"/>
  <c r="U47" i="15" s="1"/>
  <c r="I67" i="15"/>
  <c r="K67" i="15" s="1"/>
  <c r="I51" i="15"/>
  <c r="K51" i="15" s="1"/>
  <c r="I35" i="15"/>
  <c r="I19" i="15"/>
  <c r="AW54" i="15"/>
  <c r="AY54" i="15" s="1"/>
  <c r="AW38" i="15"/>
  <c r="AY38" i="15" s="1"/>
  <c r="AW22" i="15"/>
  <c r="AY22" i="15" s="1"/>
  <c r="EP22" i="15" s="1"/>
  <c r="EQ22" i="15" s="1"/>
  <c r="AM46" i="15"/>
  <c r="AO46" i="15" s="1"/>
  <c r="AC66" i="15"/>
  <c r="AC50" i="15"/>
  <c r="AE50" i="15" s="1"/>
  <c r="AC34" i="15"/>
  <c r="AE34" i="15" s="1"/>
  <c r="AC18" i="15"/>
  <c r="I28" i="15"/>
  <c r="K28" i="15" s="1"/>
  <c r="I49" i="15"/>
  <c r="K49" i="15" s="1"/>
  <c r="S22" i="15"/>
  <c r="AC20" i="15"/>
  <c r="AC52" i="15"/>
  <c r="AE52" i="15" s="1"/>
  <c r="AM50" i="15"/>
  <c r="AO50" i="15" s="1"/>
  <c r="AW40" i="15"/>
  <c r="AY40" i="15" s="1"/>
  <c r="I18" i="15"/>
  <c r="I40" i="15"/>
  <c r="K40" i="15" s="1"/>
  <c r="I61" i="15"/>
  <c r="K61" i="15" s="1"/>
  <c r="S46" i="15"/>
  <c r="U46" i="15" s="1"/>
  <c r="AC37" i="15"/>
  <c r="AE37" i="15" s="1"/>
  <c r="AM19" i="15"/>
  <c r="AW25" i="15"/>
  <c r="AY25" i="15" s="1"/>
  <c r="AW57" i="15"/>
  <c r="AY57" i="15" s="1"/>
  <c r="S28" i="15"/>
  <c r="U28" i="15" s="1"/>
  <c r="S44" i="15"/>
  <c r="U44" i="15" s="1"/>
  <c r="S60" i="15"/>
  <c r="U60" i="15" s="1"/>
  <c r="S29" i="15"/>
  <c r="U29" i="15" s="1"/>
  <c r="S45" i="15"/>
  <c r="U45" i="15" s="1"/>
  <c r="S61" i="15"/>
  <c r="U61" i="15" s="1"/>
  <c r="AW48" i="15"/>
  <c r="AY48" i="15" s="1"/>
  <c r="I45" i="15"/>
  <c r="K45" i="15" s="1"/>
  <c r="I66" i="15"/>
  <c r="K66" i="15" s="1"/>
  <c r="AC45" i="15"/>
  <c r="AE45" i="15" s="1"/>
  <c r="AW33" i="15"/>
  <c r="AY33" i="15" s="1"/>
  <c r="AW65" i="15"/>
  <c r="S48" i="15"/>
  <c r="U48" i="15" s="1"/>
  <c r="S64" i="15"/>
  <c r="U64" i="15" s="1"/>
  <c r="S49" i="15"/>
  <c r="U49" i="15" s="1"/>
  <c r="I36" i="15"/>
  <c r="K36" i="15" s="1"/>
  <c r="AC64" i="15"/>
  <c r="AE64" i="15" s="1"/>
  <c r="AM32" i="15"/>
  <c r="AO32" i="15" s="1"/>
  <c r="AM64" i="15"/>
  <c r="AO64" i="15" s="1"/>
  <c r="I58" i="15"/>
  <c r="K58" i="15" s="1"/>
  <c r="AW21" i="15"/>
  <c r="AM41" i="15"/>
  <c r="AO41" i="15" s="1"/>
  <c r="AM57" i="15"/>
  <c r="AO57" i="15" s="1"/>
  <c r="S27" i="15"/>
  <c r="U27" i="15" s="1"/>
  <c r="AW44" i="15"/>
  <c r="AY44" i="15" s="1"/>
  <c r="I42" i="15"/>
  <c r="K42" i="15" s="1"/>
  <c r="AM27" i="15"/>
  <c r="AO27" i="15" s="1"/>
  <c r="AW51" i="15"/>
  <c r="AW35" i="15"/>
  <c r="AY35" i="15" s="1"/>
  <c r="AM39" i="15"/>
  <c r="AO39" i="15" s="1"/>
  <c r="AC47" i="15"/>
  <c r="AE47" i="15" s="1"/>
  <c r="AC31" i="15"/>
  <c r="AE31" i="15" s="1"/>
  <c r="S31" i="15"/>
  <c r="I43" i="15"/>
  <c r="K43" i="15" s="1"/>
  <c r="I27" i="15"/>
  <c r="K27" i="15" s="1"/>
  <c r="AW46" i="15"/>
  <c r="AY46" i="15" s="1"/>
  <c r="AM62" i="15"/>
  <c r="AO62" i="15" s="1"/>
  <c r="AM30" i="15"/>
  <c r="AO30" i="15" s="1"/>
  <c r="AC42" i="15"/>
  <c r="AE42" i="15" s="1"/>
  <c r="S54" i="15"/>
  <c r="U54" i="15" s="1"/>
  <c r="I38" i="15"/>
  <c r="S43" i="15"/>
  <c r="U43" i="15" s="1"/>
  <c r="AC36" i="15"/>
  <c r="AE36" i="15" s="1"/>
  <c r="AW24" i="15"/>
  <c r="I29" i="15"/>
  <c r="K29" i="15" s="1"/>
  <c r="I50" i="15"/>
  <c r="K50" i="15" s="1"/>
  <c r="AC21" i="15"/>
  <c r="AC53" i="15"/>
  <c r="AE53" i="15" s="1"/>
  <c r="AW41" i="15"/>
  <c r="S36" i="15"/>
  <c r="U36" i="15" s="1"/>
  <c r="S52" i="15"/>
  <c r="U52" i="15" s="1"/>
  <c r="S37" i="15"/>
  <c r="U37" i="15" s="1"/>
  <c r="I46" i="15"/>
  <c r="K46" i="15" s="1"/>
  <c r="AM20" i="15"/>
  <c r="AM36" i="15"/>
  <c r="AO36" i="15" s="1"/>
  <c r="I26" i="15"/>
  <c r="AC49" i="15"/>
  <c r="AE49" i="15" s="1"/>
  <c r="AM29" i="15"/>
  <c r="AM61" i="15"/>
  <c r="AO61" i="15" s="1"/>
  <c r="S50" i="15"/>
  <c r="U50" i="15" s="1"/>
  <c r="AM26" i="15"/>
  <c r="AO26" i="15" s="1"/>
  <c r="I53" i="15"/>
  <c r="K53" i="15" s="1"/>
  <c r="AC25" i="15"/>
  <c r="AE25" i="15" s="1"/>
  <c r="AW63" i="15"/>
  <c r="AW31" i="15"/>
  <c r="AM63" i="15"/>
  <c r="AO63" i="15" s="1"/>
  <c r="AC59" i="15"/>
  <c r="AE59" i="15" s="1"/>
  <c r="AC43" i="15"/>
  <c r="S55" i="15"/>
  <c r="U55" i="15" s="1"/>
  <c r="I55" i="15"/>
  <c r="K55" i="15" s="1"/>
  <c r="I23" i="15"/>
  <c r="K23" i="15" s="1"/>
  <c r="AW58" i="15"/>
  <c r="AY58" i="15" s="1"/>
  <c r="AW26" i="15"/>
  <c r="AM22" i="15"/>
  <c r="AO22" i="15" s="1"/>
  <c r="DX22" i="15" s="1"/>
  <c r="DY22" i="15" s="1"/>
  <c r="AC54" i="15"/>
  <c r="AE54" i="15" s="1"/>
  <c r="AC22" i="15"/>
  <c r="AE22" i="15" s="1"/>
  <c r="DF22" i="15" s="1"/>
  <c r="I44" i="15"/>
  <c r="K44" i="15" s="1"/>
  <c r="I65" i="15"/>
  <c r="K65" i="15" s="1"/>
  <c r="AC44" i="15"/>
  <c r="AE44" i="15" s="1"/>
  <c r="AW32" i="15"/>
  <c r="AW64" i="15"/>
  <c r="AY64" i="15" s="1"/>
  <c r="I56" i="15"/>
  <c r="AC29" i="15"/>
  <c r="AE29" i="15" s="1"/>
  <c r="AC61" i="15"/>
  <c r="AE61" i="15" s="1"/>
  <c r="AW49" i="15"/>
  <c r="AY49" i="15" s="1"/>
  <c r="S40" i="15"/>
  <c r="S56" i="15"/>
  <c r="U56" i="15" s="1"/>
  <c r="S41" i="15"/>
  <c r="U41" i="15" s="1"/>
  <c r="I25" i="15"/>
  <c r="K25" i="15" s="1"/>
  <c r="S18" i="15"/>
  <c r="AC48" i="15"/>
  <c r="AE48" i="15" s="1"/>
  <c r="AW36" i="15"/>
  <c r="AY36" i="15" s="1"/>
  <c r="AM28" i="15"/>
  <c r="AM44" i="15"/>
  <c r="AO44" i="15" s="1"/>
  <c r="AM60" i="15"/>
  <c r="AO60" i="15" s="1"/>
  <c r="I48" i="15"/>
  <c r="K48" i="15" s="1"/>
  <c r="S67" i="15"/>
  <c r="U67" i="15" s="1"/>
  <c r="AM43" i="15"/>
  <c r="AO43" i="15" s="1"/>
  <c r="AM21" i="15"/>
  <c r="AM37" i="15"/>
  <c r="AO37" i="15" s="1"/>
  <c r="AM53" i="15"/>
  <c r="AO53" i="15" s="1"/>
  <c r="I20" i="15"/>
  <c r="I62" i="15"/>
  <c r="K62" i="15" s="1"/>
  <c r="AC40" i="15"/>
  <c r="AE40" i="15" s="1"/>
  <c r="AW28" i="15"/>
  <c r="AY28" i="15" s="1"/>
  <c r="I32" i="15"/>
  <c r="K32" i="15" s="1"/>
  <c r="S30" i="15"/>
  <c r="U30" i="15" s="1"/>
  <c r="AC57" i="15"/>
  <c r="AE57" i="15" s="1"/>
  <c r="AW45" i="15"/>
  <c r="AY45" i="15" s="1"/>
  <c r="AW55" i="15"/>
  <c r="AY55" i="15" s="1"/>
  <c r="AW39" i="15"/>
  <c r="AY39" i="15" s="1"/>
  <c r="AW23" i="15"/>
  <c r="AY23" i="15" s="1"/>
  <c r="AM47" i="15"/>
  <c r="AO47" i="15" s="1"/>
  <c r="AC67" i="15"/>
  <c r="AE67" i="15" s="1"/>
  <c r="AC51" i="15"/>
  <c r="AE51" i="15" s="1"/>
  <c r="AC35" i="15"/>
  <c r="AE35" i="15" s="1"/>
  <c r="AC19" i="15"/>
  <c r="S39" i="15"/>
  <c r="U39" i="15" s="1"/>
  <c r="I63" i="15"/>
  <c r="K63" i="15" s="1"/>
  <c r="I47" i="15"/>
  <c r="K47" i="15" s="1"/>
  <c r="I31" i="15"/>
  <c r="K31" i="15" s="1"/>
  <c r="AW66" i="15"/>
  <c r="AW50" i="15"/>
  <c r="AY50" i="15" s="1"/>
  <c r="AW34" i="15"/>
  <c r="AW18" i="15"/>
  <c r="AM38" i="15"/>
  <c r="AO38" i="15" s="1"/>
  <c r="AC62" i="15"/>
  <c r="AE62" i="15" s="1"/>
  <c r="AC46" i="15"/>
  <c r="AC30" i="15"/>
  <c r="AE30" i="15" s="1"/>
  <c r="S62" i="15"/>
  <c r="I33" i="15"/>
  <c r="K33" i="15" s="1"/>
  <c r="I54" i="15"/>
  <c r="K54" i="15" s="1"/>
  <c r="S34" i="15"/>
  <c r="U34" i="15" s="1"/>
  <c r="AC28" i="15"/>
  <c r="AE28" i="15" s="1"/>
  <c r="AC60" i="15"/>
  <c r="AE60" i="15" s="1"/>
  <c r="AM66" i="15"/>
  <c r="AO66" i="15" s="1"/>
  <c r="I24" i="15"/>
  <c r="K24" i="15" s="1"/>
  <c r="S59" i="15"/>
  <c r="U59" i="15" s="1"/>
  <c r="AM35" i="15"/>
  <c r="AO35" i="15" s="1"/>
  <c r="S32" i="15"/>
  <c r="S33" i="15"/>
  <c r="U33" i="15" s="1"/>
  <c r="S65" i="15"/>
  <c r="U65" i="15" s="1"/>
  <c r="S38" i="15"/>
  <c r="U38" i="15" s="1"/>
  <c r="AW52" i="15"/>
  <c r="AM48" i="15"/>
  <c r="AO48" i="15" s="1"/>
  <c r="AC33" i="15"/>
  <c r="AE33" i="15" s="1"/>
  <c r="AM25" i="15"/>
  <c r="AO25" i="15" s="1"/>
  <c r="I30" i="15"/>
  <c r="K30" i="15" s="1"/>
  <c r="AC56" i="15"/>
  <c r="AE56" i="15" s="1"/>
  <c r="S51" i="15"/>
  <c r="U51" i="15" s="1"/>
  <c r="AW67" i="15"/>
  <c r="AY67" i="15" s="1"/>
  <c r="AW19" i="15"/>
  <c r="AC63" i="15"/>
  <c r="AE63" i="15" s="1"/>
  <c r="S63" i="15"/>
  <c r="U63" i="15" s="1"/>
  <c r="I59" i="15"/>
  <c r="K59" i="15" s="1"/>
  <c r="AW62" i="15"/>
  <c r="AY62" i="15" s="1"/>
  <c r="AW30" i="15"/>
  <c r="AY30" i="15" s="1"/>
  <c r="AC58" i="15"/>
  <c r="AE58" i="15" s="1"/>
  <c r="AC26" i="15"/>
  <c r="AE26" i="15" s="1"/>
  <c r="I60" i="15"/>
  <c r="AM18" i="15"/>
  <c r="AW56" i="15"/>
  <c r="AY56" i="15" s="1"/>
  <c r="S26" i="15"/>
  <c r="U26" i="15" s="1"/>
  <c r="AM51" i="15"/>
  <c r="AO51" i="15" s="1"/>
  <c r="S20" i="15"/>
  <c r="S21" i="15"/>
  <c r="S53" i="15"/>
  <c r="U53" i="15" s="1"/>
  <c r="S66" i="15"/>
  <c r="AM42" i="15"/>
  <c r="AO42" i="15" s="1"/>
  <c r="AM52" i="15"/>
  <c r="AO52" i="15" s="1"/>
  <c r="S19" i="15"/>
  <c r="AW37" i="15"/>
  <c r="AM45" i="15"/>
  <c r="AO45" i="15" s="1"/>
  <c r="I41" i="15"/>
  <c r="K41" i="15" s="1"/>
  <c r="AW60" i="15"/>
  <c r="AY60" i="15" s="1"/>
  <c r="AM59" i="15"/>
  <c r="AW47" i="15"/>
  <c r="AM31" i="15"/>
  <c r="AO31" i="15" s="1"/>
  <c r="AC27" i="15"/>
  <c r="AE27" i="15" s="1"/>
  <c r="S23" i="15"/>
  <c r="I39" i="15"/>
  <c r="K39" i="15" s="1"/>
  <c r="AW42" i="15"/>
  <c r="AY42" i="15" s="1"/>
  <c r="AM54" i="15"/>
  <c r="AO54" i="15" s="1"/>
  <c r="AC38" i="15"/>
  <c r="AE38" i="15" s="1"/>
  <c r="I22" i="15"/>
  <c r="S58" i="15"/>
  <c r="U58" i="15" s="1"/>
  <c r="AM34" i="15"/>
  <c r="AO34" i="15" s="1"/>
  <c r="I34" i="15"/>
  <c r="K34" i="15" s="1"/>
  <c r="S35" i="15"/>
  <c r="U35" i="15" s="1"/>
  <c r="AM67" i="15"/>
  <c r="AO67" i="15" s="1"/>
  <c r="S24" i="15"/>
  <c r="U24" i="15" s="1"/>
  <c r="S25" i="15"/>
  <c r="S57" i="15"/>
  <c r="CN28" i="21"/>
  <c r="CM28" i="21"/>
  <c r="CM30" i="21"/>
  <c r="CL30" i="21"/>
  <c r="CP30" i="21"/>
  <c r="CK30" i="21"/>
  <c r="CM45" i="21"/>
  <c r="CO45" i="21"/>
  <c r="CK45" i="21"/>
  <c r="CM58" i="21"/>
  <c r="CL58" i="21"/>
  <c r="CP58" i="21"/>
  <c r="CK58" i="21"/>
  <c r="CZ58" i="21"/>
  <c r="CO58" i="21"/>
  <c r="F982" i="10"/>
  <c r="F988" i="10" s="1"/>
  <c r="H983" i="10"/>
  <c r="H989" i="10" s="1"/>
  <c r="H1008" i="10"/>
  <c r="F1009" i="10"/>
  <c r="F1015" i="10" s="1"/>
  <c r="J1009" i="10"/>
  <c r="D1282" i="10"/>
  <c r="D1283" i="10"/>
  <c r="E1351" i="10"/>
  <c r="E1357" i="10" s="1"/>
  <c r="E1363" i="10" s="1"/>
  <c r="E1325" i="10"/>
  <c r="E1331" i="10" s="1"/>
  <c r="E1299" i="10"/>
  <c r="E1273" i="10"/>
  <c r="E1009" i="10"/>
  <c r="E1015" i="10" s="1"/>
  <c r="E1021" i="10" s="1"/>
  <c r="E983" i="10"/>
  <c r="E957" i="10"/>
  <c r="E963" i="10" s="1"/>
  <c r="E969" i="10" s="1"/>
  <c r="E931" i="10"/>
  <c r="E667" i="10"/>
  <c r="E673" i="10" s="1"/>
  <c r="E679" i="10" s="1"/>
  <c r="E641" i="10"/>
  <c r="E647" i="10" s="1"/>
  <c r="E615" i="10"/>
  <c r="E621" i="10" s="1"/>
  <c r="E627" i="10" s="1"/>
  <c r="E589" i="10"/>
  <c r="E325" i="10"/>
  <c r="E331" i="10" s="1"/>
  <c r="E337" i="10" s="1"/>
  <c r="E299" i="10"/>
  <c r="E305" i="10" s="1"/>
  <c r="E311" i="10" s="1"/>
  <c r="E273" i="10"/>
  <c r="E279" i="10" s="1"/>
  <c r="E285" i="10" s="1"/>
  <c r="E247" i="10"/>
  <c r="E253" i="10" s="1"/>
  <c r="E1350" i="10"/>
  <c r="E1356" i="10" s="1"/>
  <c r="E1298" i="10"/>
  <c r="E1304" i="10" s="1"/>
  <c r="E1008" i="10"/>
  <c r="E1014" i="10" s="1"/>
  <c r="E1020" i="10" s="1"/>
  <c r="E956" i="10"/>
  <c r="E666" i="10"/>
  <c r="E672" i="10" s="1"/>
  <c r="E614" i="10"/>
  <c r="E324" i="10"/>
  <c r="E330" i="10" s="1"/>
  <c r="E272" i="10"/>
  <c r="E982" i="10"/>
  <c r="E988" i="10" s="1"/>
  <c r="E298" i="10"/>
  <c r="E1324" i="10"/>
  <c r="E1330" i="10" s="1"/>
  <c r="E930" i="10"/>
  <c r="E246" i="10"/>
  <c r="E252" i="10" s="1"/>
  <c r="E1272" i="10"/>
  <c r="E1278" i="10" s="1"/>
  <c r="E1284" i="10" s="1"/>
  <c r="E588" i="10"/>
  <c r="E594" i="10" s="1"/>
  <c r="E640" i="10"/>
  <c r="E646" i="10" s="1"/>
  <c r="J44" i="23"/>
  <c r="J28" i="23"/>
  <c r="CM26" i="21"/>
  <c r="CL26" i="21"/>
  <c r="CP26" i="21"/>
  <c r="CK26" i="21"/>
  <c r="CN27" i="21"/>
  <c r="CM34" i="21"/>
  <c r="CP34" i="21"/>
  <c r="CK34" i="21"/>
  <c r="CZ34" i="21"/>
  <c r="CO34" i="21"/>
  <c r="CZ35" i="21"/>
  <c r="CK35" i="21"/>
  <c r="CM38" i="21"/>
  <c r="CL38" i="21"/>
  <c r="CP38" i="21"/>
  <c r="CK38" i="21"/>
  <c r="CZ45" i="21"/>
  <c r="CM50" i="21"/>
  <c r="CL50" i="21"/>
  <c r="CP50" i="21"/>
  <c r="CK50" i="21"/>
  <c r="CZ50" i="21"/>
  <c r="CO50" i="21"/>
  <c r="CM62" i="21"/>
  <c r="CL62" i="21"/>
  <c r="CP62" i="21"/>
  <c r="CK62" i="21"/>
  <c r="CZ62" i="21"/>
  <c r="CO62" i="21"/>
  <c r="G957" i="10"/>
  <c r="G963" i="10" s="1"/>
  <c r="F50" i="25"/>
  <c r="E50" i="25"/>
  <c r="C29" i="27"/>
  <c r="C50" i="27"/>
  <c r="C43" i="27"/>
  <c r="DE8" i="15"/>
  <c r="EO10" i="15"/>
  <c r="DW11" i="15"/>
  <c r="J11" i="24"/>
  <c r="U45" i="4"/>
  <c r="E10" i="28"/>
  <c r="DY69" i="21"/>
  <c r="CM23" i="21"/>
  <c r="CZ23" i="21"/>
  <c r="CN23" i="21"/>
  <c r="CK23" i="21"/>
  <c r="CM27" i="21"/>
  <c r="CO27" i="21"/>
  <c r="CK27" i="21"/>
  <c r="CM29" i="21"/>
  <c r="CL29" i="21"/>
  <c r="CN30" i="21"/>
  <c r="CZ30" i="21"/>
  <c r="CM43" i="21"/>
  <c r="CL43" i="21"/>
  <c r="CN58" i="21"/>
  <c r="G272" i="10"/>
  <c r="G278" i="10" s="1"/>
  <c r="G299" i="10"/>
  <c r="G324" i="10"/>
  <c r="I325" i="10"/>
  <c r="I331" i="10" s="1"/>
  <c r="I337" i="10" s="1"/>
  <c r="F588" i="10"/>
  <c r="F594" i="10" s="1"/>
  <c r="F615" i="10"/>
  <c r="F621" i="10" s="1"/>
  <c r="F640" i="10"/>
  <c r="F646" i="10" s="1"/>
  <c r="H641" i="10"/>
  <c r="H647" i="10" s="1"/>
  <c r="G666" i="10"/>
  <c r="G672" i="10" s="1"/>
  <c r="I667" i="10"/>
  <c r="F28" i="25"/>
  <c r="E28" i="25"/>
  <c r="F11" i="2"/>
  <c r="H10" i="2"/>
  <c r="E29" i="24"/>
  <c r="CM9" i="15"/>
  <c r="BU10" i="15"/>
  <c r="DE12" i="15"/>
  <c r="CM13" i="15"/>
  <c r="DW8" i="15"/>
  <c r="DE9" i="15"/>
  <c r="CM10" i="15"/>
  <c r="BU11" i="15"/>
  <c r="EO11" i="15"/>
  <c r="DW12" i="15"/>
  <c r="G11" i="24"/>
  <c r="K11" i="24"/>
  <c r="H11" i="24"/>
  <c r="E11" i="24"/>
  <c r="I11" i="24"/>
  <c r="AI13" i="27"/>
  <c r="AI13" i="23"/>
  <c r="AN13" i="27"/>
  <c r="AN13" i="23"/>
  <c r="F27" i="23"/>
  <c r="J27" i="23"/>
  <c r="G27" i="23"/>
  <c r="K27" i="23"/>
  <c r="H27" i="23"/>
  <c r="CM25" i="21"/>
  <c r="CL25" i="21"/>
  <c r="CN26" i="21"/>
  <c r="CZ26" i="21"/>
  <c r="CZ27" i="21"/>
  <c r="CO30" i="21"/>
  <c r="CL34" i="21"/>
  <c r="CN35" i="21"/>
  <c r="CN38" i="21"/>
  <c r="CZ38" i="21"/>
  <c r="CN45" i="21"/>
  <c r="CM47" i="21"/>
  <c r="CL47" i="21"/>
  <c r="CN50" i="21"/>
  <c r="CM57" i="21"/>
  <c r="CZ57" i="21"/>
  <c r="CN57" i="21"/>
  <c r="CK57" i="21"/>
  <c r="CN60" i="21"/>
  <c r="CM60" i="21"/>
  <c r="CN62" i="21"/>
  <c r="G1298" i="10"/>
  <c r="G1304" i="10" s="1"/>
  <c r="H1324" i="10"/>
  <c r="F1325" i="10"/>
  <c r="F1331" i="10" s="1"/>
  <c r="I1350" i="10"/>
  <c r="I1356" i="10" s="1"/>
  <c r="G1351" i="10"/>
  <c r="G1357" i="10" s="1"/>
  <c r="CN54" i="21"/>
  <c r="CN66" i="21"/>
  <c r="H114" i="10"/>
  <c r="H120" i="10" s="1"/>
  <c r="H126" i="10" s="1"/>
  <c r="J115" i="10"/>
  <c r="J121" i="10" s="1"/>
  <c r="J127" i="10" s="1"/>
  <c r="F246" i="10"/>
  <c r="F252" i="10" s="1"/>
  <c r="J246" i="10"/>
  <c r="J252" i="10" s="1"/>
  <c r="H247" i="10"/>
  <c r="H253" i="10" s="1"/>
  <c r="H272" i="10"/>
  <c r="H278" i="10" s="1"/>
  <c r="F273" i="10"/>
  <c r="J273" i="10"/>
  <c r="F298" i="10"/>
  <c r="F304" i="10" s="1"/>
  <c r="J298" i="10"/>
  <c r="J304" i="10" s="1"/>
  <c r="J310" i="10" s="1"/>
  <c r="H299" i="10"/>
  <c r="H324" i="10"/>
  <c r="H330" i="10" s="1"/>
  <c r="F325" i="10"/>
  <c r="F331" i="10" s="1"/>
  <c r="F337" i="10" s="1"/>
  <c r="J325" i="10"/>
  <c r="J331" i="10" s="1"/>
  <c r="J337" i="10" s="1"/>
  <c r="H456" i="10"/>
  <c r="H462" i="10" s="1"/>
  <c r="G588" i="10"/>
  <c r="G594" i="10" s="1"/>
  <c r="I589" i="10"/>
  <c r="I595" i="10" s="1"/>
  <c r="I614" i="10"/>
  <c r="I620" i="10" s="1"/>
  <c r="G615" i="10"/>
  <c r="G621" i="10" s="1"/>
  <c r="G640" i="10"/>
  <c r="G646" i="10" s="1"/>
  <c r="I641" i="10"/>
  <c r="I647" i="10" s="1"/>
  <c r="H666" i="10"/>
  <c r="H672" i="10" s="1"/>
  <c r="F667" i="10"/>
  <c r="J667" i="10"/>
  <c r="J673" i="10" s="1"/>
  <c r="J798" i="10"/>
  <c r="J804" i="10" s="1"/>
  <c r="J850" i="10"/>
  <c r="J856" i="10" s="1"/>
  <c r="H930" i="10"/>
  <c r="H936" i="10" s="1"/>
  <c r="F931" i="10"/>
  <c r="F937" i="10" s="1"/>
  <c r="J931" i="10"/>
  <c r="J937" i="10" s="1"/>
  <c r="F956" i="10"/>
  <c r="F962" i="10" s="1"/>
  <c r="J956" i="10"/>
  <c r="H957" i="10"/>
  <c r="H963" i="10" s="1"/>
  <c r="G982" i="10"/>
  <c r="G988" i="10" s="1"/>
  <c r="I983" i="10"/>
  <c r="I989" i="10" s="1"/>
  <c r="I1008" i="10"/>
  <c r="I1014" i="10" s="1"/>
  <c r="G1009" i="10"/>
  <c r="G1015" i="10" s="1"/>
  <c r="H1116" i="10"/>
  <c r="H1122" i="10" s="1"/>
  <c r="J1117" i="10"/>
  <c r="J1123" i="10" s="1"/>
  <c r="H1272" i="10"/>
  <c r="F1273" i="10"/>
  <c r="J1273" i="10"/>
  <c r="J1279" i="10" s="1"/>
  <c r="H1298" i="10"/>
  <c r="H1304" i="10" s="1"/>
  <c r="F1299" i="10"/>
  <c r="F1305" i="10" s="1"/>
  <c r="J1299" i="10"/>
  <c r="J1305" i="10" s="1"/>
  <c r="I1324" i="10"/>
  <c r="I1330" i="10" s="1"/>
  <c r="G1325" i="10"/>
  <c r="G1331" i="10" s="1"/>
  <c r="F1350" i="10"/>
  <c r="J1350" i="10"/>
  <c r="H1351" i="10"/>
  <c r="CO35" i="21"/>
  <c r="CM41" i="21"/>
  <c r="CO41" i="21"/>
  <c r="CN42" i="21"/>
  <c r="CN46" i="21"/>
  <c r="CO54" i="21"/>
  <c r="CZ54" i="21"/>
  <c r="CZ65" i="21"/>
  <c r="CO66" i="21"/>
  <c r="CZ66" i="21"/>
  <c r="AT89" i="21"/>
  <c r="BB89" i="21"/>
  <c r="BJ89" i="21"/>
  <c r="BR89" i="21"/>
  <c r="BZ89" i="21"/>
  <c r="CH89" i="21"/>
  <c r="G246" i="10"/>
  <c r="G252" i="10" s="1"/>
  <c r="I247" i="10"/>
  <c r="I253" i="10" s="1"/>
  <c r="D282" i="10"/>
  <c r="I272" i="10"/>
  <c r="I278" i="10" s="1"/>
  <c r="G273" i="10"/>
  <c r="G279" i="10" s="1"/>
  <c r="G285" i="10" s="1"/>
  <c r="G298" i="10"/>
  <c r="I299" i="10"/>
  <c r="I305" i="10" s="1"/>
  <c r="I324" i="10"/>
  <c r="G325" i="10"/>
  <c r="G331" i="10" s="1"/>
  <c r="G337" i="10" s="1"/>
  <c r="H432" i="10"/>
  <c r="H438" i="10" s="1"/>
  <c r="D471" i="10"/>
  <c r="G457" i="10"/>
  <c r="G463" i="10" s="1"/>
  <c r="H588" i="10"/>
  <c r="H594" i="10" s="1"/>
  <c r="F589" i="10"/>
  <c r="J589" i="10"/>
  <c r="J595" i="10" s="1"/>
  <c r="F614" i="10"/>
  <c r="F620" i="10" s="1"/>
  <c r="J614" i="10"/>
  <c r="J620" i="10" s="1"/>
  <c r="H615" i="10"/>
  <c r="H640" i="10"/>
  <c r="H646" i="10" s="1"/>
  <c r="F641" i="10"/>
  <c r="F647" i="10" s="1"/>
  <c r="J641" i="10"/>
  <c r="J647" i="10" s="1"/>
  <c r="I666" i="10"/>
  <c r="G667" i="10"/>
  <c r="G673" i="10" s="1"/>
  <c r="D709" i="10"/>
  <c r="I930" i="10"/>
  <c r="I936" i="10" s="1"/>
  <c r="G931" i="10"/>
  <c r="G937" i="10" s="1"/>
  <c r="G956" i="10"/>
  <c r="G962" i="10" s="1"/>
  <c r="I957" i="10"/>
  <c r="I963" i="10" s="1"/>
  <c r="H982" i="10"/>
  <c r="H988" i="10" s="1"/>
  <c r="F983" i="10"/>
  <c r="J983" i="10"/>
  <c r="J989" i="10" s="1"/>
  <c r="F1008" i="10"/>
  <c r="F1014" i="10" s="1"/>
  <c r="J1008" i="10"/>
  <c r="J1014" i="10" s="1"/>
  <c r="H1009" i="10"/>
  <c r="H1015" i="10" s="1"/>
  <c r="J1140" i="10"/>
  <c r="J1146" i="10" s="1"/>
  <c r="H1166" i="10"/>
  <c r="H1172" i="10" s="1"/>
  <c r="H1167" i="10"/>
  <c r="H1173" i="10" s="1"/>
  <c r="I1272" i="10"/>
  <c r="G1273" i="10"/>
  <c r="G1279" i="10" s="1"/>
  <c r="I1298" i="10"/>
  <c r="I1304" i="10" s="1"/>
  <c r="G1299" i="10"/>
  <c r="G1305" i="10" s="1"/>
  <c r="F1324" i="10"/>
  <c r="F1330" i="10" s="1"/>
  <c r="J1324" i="10"/>
  <c r="J1330" i="10" s="1"/>
  <c r="H1325" i="10"/>
  <c r="H1331" i="10" s="1"/>
  <c r="G1350" i="10"/>
  <c r="G1356" i="10" s="1"/>
  <c r="I1351" i="10"/>
  <c r="E26" i="25"/>
  <c r="F37" i="25"/>
  <c r="DW69" i="21"/>
  <c r="DU69" i="21"/>
  <c r="CO42" i="21"/>
  <c r="CZ42" i="21"/>
  <c r="CO46" i="21"/>
  <c r="CZ46" i="21"/>
  <c r="CK54" i="21"/>
  <c r="CP54" i="21"/>
  <c r="CN56" i="21"/>
  <c r="CZ61" i="21"/>
  <c r="CN61" i="21"/>
  <c r="CK66" i="21"/>
  <c r="CP66" i="21"/>
  <c r="AU89" i="21"/>
  <c r="AY89" i="21"/>
  <c r="BC89" i="21"/>
  <c r="BG89" i="21"/>
  <c r="BK89" i="21"/>
  <c r="BO89" i="21"/>
  <c r="BS89" i="21"/>
  <c r="BW89" i="21"/>
  <c r="CA89" i="21"/>
  <c r="CE89" i="21"/>
  <c r="CI89" i="21"/>
  <c r="G91" i="10"/>
  <c r="G97" i="10" s="1"/>
  <c r="G103" i="10" s="1"/>
  <c r="I115" i="10"/>
  <c r="I121" i="10" s="1"/>
  <c r="I127" i="10" s="1"/>
  <c r="D204" i="10"/>
  <c r="H246" i="10"/>
  <c r="H252" i="10" s="1"/>
  <c r="F247" i="10"/>
  <c r="F253" i="10" s="1"/>
  <c r="J247" i="10"/>
  <c r="F272" i="10"/>
  <c r="J272" i="10"/>
  <c r="J278" i="10" s="1"/>
  <c r="H273" i="10"/>
  <c r="H279" i="10" s="1"/>
  <c r="H298" i="10"/>
  <c r="H304" i="10" s="1"/>
  <c r="F299" i="10"/>
  <c r="F305" i="10" s="1"/>
  <c r="J299" i="10"/>
  <c r="J305" i="10" s="1"/>
  <c r="F324" i="10"/>
  <c r="F330" i="10" s="1"/>
  <c r="J324" i="10"/>
  <c r="H325" i="10"/>
  <c r="H331" i="10" s="1"/>
  <c r="H337" i="10" s="1"/>
  <c r="D365" i="10"/>
  <c r="G413" i="10"/>
  <c r="H482" i="10"/>
  <c r="H488" i="10" s="1"/>
  <c r="D572" i="10"/>
  <c r="I588" i="10"/>
  <c r="I594" i="10" s="1"/>
  <c r="G589" i="10"/>
  <c r="G595" i="10" s="1"/>
  <c r="G614" i="10"/>
  <c r="I615" i="10"/>
  <c r="I621" i="10" s="1"/>
  <c r="I640" i="10"/>
  <c r="I646" i="10" s="1"/>
  <c r="G641" i="10"/>
  <c r="F666" i="10"/>
  <c r="F672" i="10" s="1"/>
  <c r="J666" i="10"/>
  <c r="J672" i="10" s="1"/>
  <c r="H667" i="10"/>
  <c r="H673" i="10" s="1"/>
  <c r="G707" i="10"/>
  <c r="J702" i="10"/>
  <c r="G722" i="10"/>
  <c r="G728" i="10" s="1"/>
  <c r="F930" i="10"/>
  <c r="F936" i="10" s="1"/>
  <c r="J930" i="10"/>
  <c r="J936" i="10" s="1"/>
  <c r="H931" i="10"/>
  <c r="H937" i="10" s="1"/>
  <c r="H956" i="10"/>
  <c r="H962" i="10" s="1"/>
  <c r="F957" i="10"/>
  <c r="F963" i="10" s="1"/>
  <c r="J957" i="10"/>
  <c r="J963" i="10" s="1"/>
  <c r="I982" i="10"/>
  <c r="G983" i="10"/>
  <c r="G989" i="10" s="1"/>
  <c r="G1008" i="10"/>
  <c r="G1014" i="10" s="1"/>
  <c r="I1009" i="10"/>
  <c r="J1045" i="10"/>
  <c r="D1101" i="10"/>
  <c r="I1096" i="10"/>
  <c r="I1102" i="10" s="1"/>
  <c r="G1097" i="10"/>
  <c r="G1116" i="10"/>
  <c r="G1122" i="10" s="1"/>
  <c r="D1181" i="10"/>
  <c r="D1259" i="10"/>
  <c r="F1272" i="10"/>
  <c r="F1278" i="10" s="1"/>
  <c r="J1272" i="10"/>
  <c r="J1278" i="10" s="1"/>
  <c r="H1273" i="10"/>
  <c r="H1279" i="10" s="1"/>
  <c r="F1298" i="10"/>
  <c r="F1304" i="10" s="1"/>
  <c r="J1298" i="10"/>
  <c r="J1304" i="10" s="1"/>
  <c r="H1299" i="10"/>
  <c r="G1324" i="10"/>
  <c r="G1330" i="10" s="1"/>
  <c r="I1325" i="10"/>
  <c r="H1350" i="10"/>
  <c r="H1356" i="10" s="1"/>
  <c r="F1351" i="10"/>
  <c r="F1357" i="10" s="1"/>
  <c r="J1351" i="10"/>
  <c r="J1357" i="10" s="1"/>
  <c r="F49" i="25"/>
  <c r="F51" i="25"/>
  <c r="Q29" i="27"/>
  <c r="P36" i="2"/>
  <c r="C33" i="27" s="1"/>
  <c r="GF53" i="3"/>
  <c r="CV101" i="3"/>
  <c r="HJ99" i="3"/>
  <c r="FG67" i="3"/>
  <c r="BD66" i="3"/>
  <c r="GG95" i="3"/>
  <c r="HD62" i="3"/>
  <c r="EY87" i="3"/>
  <c r="EW19" i="3"/>
  <c r="CD20" i="3"/>
  <c r="HE45" i="3"/>
  <c r="BF52" i="3"/>
  <c r="BW61" i="3"/>
  <c r="IG66" i="3"/>
  <c r="AT73" i="3"/>
  <c r="JY80" i="3"/>
  <c r="FA81" i="3"/>
  <c r="HB84" i="3"/>
  <c r="CJ98" i="3"/>
  <c r="HF19" i="3"/>
  <c r="HI47" i="3"/>
  <c r="JD48" i="3"/>
  <c r="FF50" i="3"/>
  <c r="FI55" i="3"/>
  <c r="CJ61" i="3"/>
  <c r="GD62" i="3"/>
  <c r="HI67" i="3"/>
  <c r="HF75" i="3"/>
  <c r="IR81" i="3"/>
  <c r="KG83" i="3"/>
  <c r="AR19" i="3"/>
  <c r="KG19" i="3"/>
  <c r="IF20" i="3"/>
  <c r="BF46" i="3"/>
  <c r="HJ52" i="3"/>
  <c r="AW81" i="3"/>
  <c r="JF81" i="3"/>
  <c r="FG86" i="3"/>
  <c r="BS96" i="3"/>
  <c r="CN19" i="3"/>
  <c r="DJ46" i="3"/>
  <c r="BI47" i="3"/>
  <c r="JE78" i="3"/>
  <c r="GD80" i="3"/>
  <c r="BF81" i="3"/>
  <c r="BB84" i="3"/>
  <c r="AR102" i="3"/>
  <c r="HR48" i="3"/>
  <c r="IR48" i="3"/>
  <c r="BR48" i="3"/>
  <c r="AR48" i="3"/>
  <c r="ER48" i="3"/>
  <c r="IJ48" i="3"/>
  <c r="FJ48" i="3"/>
  <c r="HA48" i="3"/>
  <c r="JQ80" i="3"/>
  <c r="GQ80" i="3"/>
  <c r="AN19" i="3"/>
  <c r="BF19" i="3"/>
  <c r="EN19" i="3"/>
  <c r="GW19" i="3"/>
  <c r="JA19" i="3"/>
  <c r="HH44" i="3"/>
  <c r="BH52" i="3"/>
  <c r="IE54" i="3"/>
  <c r="EE54" i="3"/>
  <c r="EG56" i="3"/>
  <c r="IG56" i="3"/>
  <c r="HE57" i="3"/>
  <c r="EZ80" i="3"/>
  <c r="GW101" i="3"/>
  <c r="BW101" i="3"/>
  <c r="JW101" i="3"/>
  <c r="CF101" i="3"/>
  <c r="GF101" i="3"/>
  <c r="HW48" i="3"/>
  <c r="AW48" i="3"/>
  <c r="IF48" i="3"/>
  <c r="JF48" i="3"/>
  <c r="BF48" i="3"/>
  <c r="KG49" i="3"/>
  <c r="HG49" i="3"/>
  <c r="AW19" i="3"/>
  <c r="CW19" i="3"/>
  <c r="FF19" i="3"/>
  <c r="HJ19" i="3"/>
  <c r="IA20" i="3"/>
  <c r="KH50" i="3"/>
  <c r="GH50" i="3"/>
  <c r="KF64" i="3"/>
  <c r="JF64" i="3"/>
  <c r="KJ64" i="3"/>
  <c r="FJ64" i="3"/>
  <c r="JI80" i="3"/>
  <c r="IH85" i="3"/>
  <c r="DH85" i="3"/>
  <c r="HH85" i="3"/>
  <c r="IA48" i="3"/>
  <c r="JA48" i="3"/>
  <c r="CA48" i="3"/>
  <c r="BA19" i="3"/>
  <c r="DF19" i="3"/>
  <c r="GR19" i="3"/>
  <c r="IR19" i="3"/>
  <c r="IE67" i="3"/>
  <c r="BE67" i="3"/>
  <c r="FE67" i="3"/>
  <c r="AW73" i="3"/>
  <c r="GW73" i="3"/>
  <c r="CQ80" i="3"/>
  <c r="IE86" i="3"/>
  <c r="DE86" i="3"/>
  <c r="HF87" i="3"/>
  <c r="DF87" i="3"/>
  <c r="JT95" i="3"/>
  <c r="ET95" i="3"/>
  <c r="BE45" i="3"/>
  <c r="JI55" i="3"/>
  <c r="BJ56" i="3"/>
  <c r="HF56" i="3"/>
  <c r="EH57" i="3"/>
  <c r="FE69" i="3"/>
  <c r="JE69" i="3"/>
  <c r="BH75" i="3"/>
  <c r="FQ81" i="3"/>
  <c r="BS87" i="3"/>
  <c r="KJ94" i="3"/>
  <c r="BS95" i="3"/>
  <c r="JO95" i="3"/>
  <c r="DG96" i="3"/>
  <c r="HD97" i="3"/>
  <c r="AZ101" i="3"/>
  <c r="BF102" i="3"/>
  <c r="GD42" i="3"/>
  <c r="KH42" i="3"/>
  <c r="BI45" i="3"/>
  <c r="BE47" i="3"/>
  <c r="HE47" i="3"/>
  <c r="IH49" i="3"/>
  <c r="CA61" i="3"/>
  <c r="CE69" i="3"/>
  <c r="JG69" i="3"/>
  <c r="BV81" i="3"/>
  <c r="FV81" i="3"/>
  <c r="JZ81" i="3"/>
  <c r="JD87" i="3"/>
  <c r="BD97" i="3"/>
  <c r="HH97" i="3"/>
  <c r="BI101" i="3"/>
  <c r="DZ102" i="3"/>
  <c r="HI59" i="3"/>
  <c r="CF61" i="3"/>
  <c r="FD62" i="3"/>
  <c r="KH62" i="3"/>
  <c r="BY80" i="3"/>
  <c r="AN81" i="3"/>
  <c r="BZ81" i="3"/>
  <c r="IN81" i="3"/>
  <c r="KE81" i="3"/>
  <c r="IO86" i="3"/>
  <c r="BB95" i="3"/>
  <c r="BE97" i="3"/>
  <c r="HF102" i="3"/>
  <c r="J140" i="10"/>
  <c r="J146" i="10" s="1"/>
  <c r="J152" i="10" s="1"/>
  <c r="J535" i="10"/>
  <c r="J541" i="10" s="1"/>
  <c r="I799" i="10"/>
  <c r="I805" i="10" s="1"/>
  <c r="J877" i="10"/>
  <c r="J883" i="10" s="1"/>
  <c r="I1193" i="10"/>
  <c r="I1199" i="10" s="1"/>
  <c r="H166" i="10"/>
  <c r="H172" i="10" s="1"/>
  <c r="H178" i="10" s="1"/>
  <c r="H167" i="10"/>
  <c r="H173" i="10" s="1"/>
  <c r="H179" i="10" s="1"/>
  <c r="J456" i="10"/>
  <c r="J462" i="10" s="1"/>
  <c r="I509" i="10"/>
  <c r="I515" i="10" s="1"/>
  <c r="I535" i="10"/>
  <c r="I541" i="10" s="1"/>
  <c r="J547" i="10" s="1"/>
  <c r="H824" i="10"/>
  <c r="H830" i="10" s="1"/>
  <c r="I219" i="10"/>
  <c r="I225" i="10" s="1"/>
  <c r="I231" i="10" s="1"/>
  <c r="I456" i="10"/>
  <c r="I850" i="10"/>
  <c r="I856" i="10" s="1"/>
  <c r="H851" i="10"/>
  <c r="H857" i="10" s="1"/>
  <c r="J1141" i="10"/>
  <c r="J1147" i="10" s="1"/>
  <c r="J1193" i="10"/>
  <c r="J1199" i="10" s="1"/>
  <c r="J1205" i="10" s="1"/>
  <c r="G115" i="10"/>
  <c r="G121" i="10" s="1"/>
  <c r="G127" i="10" s="1"/>
  <c r="H825" i="10"/>
  <c r="H831" i="10" s="1"/>
  <c r="F1218" i="10"/>
  <c r="F1224" i="10" s="1"/>
  <c r="G798" i="10"/>
  <c r="H508" i="10"/>
  <c r="H514" i="10" s="1"/>
  <c r="J90" i="10"/>
  <c r="J96" i="10" s="1"/>
  <c r="H91" i="10"/>
  <c r="H97" i="10" s="1"/>
  <c r="H103" i="10" s="1"/>
  <c r="J433" i="10"/>
  <c r="J439" i="10" s="1"/>
  <c r="H723" i="10"/>
  <c r="H729" i="10" s="1"/>
  <c r="J1096" i="10"/>
  <c r="H381" i="10"/>
  <c r="H387" i="10" s="1"/>
  <c r="G433" i="10"/>
  <c r="G439" i="10" s="1"/>
  <c r="G775" i="10"/>
  <c r="G781" i="10" s="1"/>
  <c r="I1045" i="10"/>
  <c r="J1051" i="10" s="1"/>
  <c r="J1065" i="10"/>
  <c r="J1071" i="10" s="1"/>
  <c r="I39" i="10"/>
  <c r="I45" i="10" s="1"/>
  <c r="J91" i="10"/>
  <c r="J97" i="10" s="1"/>
  <c r="J103" i="10" s="1"/>
  <c r="I381" i="10"/>
  <c r="I387" i="10" s="1"/>
  <c r="H433" i="10"/>
  <c r="H439" i="10" s="1"/>
  <c r="G723" i="10"/>
  <c r="G729" i="10" s="1"/>
  <c r="E29" i="23"/>
  <c r="K29" i="23"/>
  <c r="F23" i="24"/>
  <c r="J23" i="24"/>
  <c r="K23" i="24"/>
  <c r="I29" i="23"/>
  <c r="CE66" i="3"/>
  <c r="IV42" i="3"/>
  <c r="BH19" i="3"/>
  <c r="DH19" i="3"/>
  <c r="HQ20" i="3"/>
  <c r="IQ20" i="3"/>
  <c r="FQ20" i="3"/>
  <c r="BQ20" i="3"/>
  <c r="HV20" i="3"/>
  <c r="GV20" i="3"/>
  <c r="AV20" i="3"/>
  <c r="IE20" i="3"/>
  <c r="CE20" i="3"/>
  <c r="II20" i="3"/>
  <c r="JI20" i="3"/>
  <c r="BE20" i="3"/>
  <c r="FE20" i="3"/>
  <c r="IV20" i="3"/>
  <c r="ID60" i="3"/>
  <c r="HD60" i="3"/>
  <c r="EQ49" i="15"/>
  <c r="FB49" i="15" s="1"/>
  <c r="CB49" i="20" s="1"/>
  <c r="BS19" i="3"/>
  <c r="CP19" i="3"/>
  <c r="GT19" i="3"/>
  <c r="JO19" i="3"/>
  <c r="BI20" i="3"/>
  <c r="CI20" i="3"/>
  <c r="DI20" i="3"/>
  <c r="HE20" i="3"/>
  <c r="JV20" i="3"/>
  <c r="HE48" i="3"/>
  <c r="CE48" i="3"/>
  <c r="IF54" i="3"/>
  <c r="DF54" i="3"/>
  <c r="HF54" i="3"/>
  <c r="IJ54" i="3"/>
  <c r="JJ54" i="3"/>
  <c r="BJ54" i="3"/>
  <c r="FJ54" i="3"/>
  <c r="IE82" i="3"/>
  <c r="HE82" i="3"/>
  <c r="II82" i="3"/>
  <c r="HI82" i="3"/>
  <c r="BI82" i="3"/>
  <c r="CY19" i="3"/>
  <c r="AY19" i="3"/>
  <c r="HZ20" i="3"/>
  <c r="JZ20" i="3"/>
  <c r="CZ20" i="3"/>
  <c r="DE20" i="3"/>
  <c r="JQ20" i="3"/>
  <c r="EQ42" i="3"/>
  <c r="BT19" i="3"/>
  <c r="FY19" i="3"/>
  <c r="AQ20" i="3"/>
  <c r="BV20" i="3"/>
  <c r="CQ20" i="3"/>
  <c r="FZ20" i="3"/>
  <c r="JE20" i="3"/>
  <c r="KE20" i="3"/>
  <c r="HF45" i="3"/>
  <c r="KF45" i="3"/>
  <c r="IG49" i="3"/>
  <c r="GG49" i="3"/>
  <c r="FG49" i="3"/>
  <c r="DG49" i="3"/>
  <c r="CG49" i="3"/>
  <c r="FH56" i="3"/>
  <c r="BH56" i="3"/>
  <c r="HH56" i="3"/>
  <c r="JF62" i="3"/>
  <c r="KD19" i="3"/>
  <c r="CD19" i="3"/>
  <c r="JD19" i="3"/>
  <c r="GI20" i="3"/>
  <c r="CB19" i="3"/>
  <c r="EY19" i="3"/>
  <c r="HD19" i="3"/>
  <c r="JX19" i="3"/>
  <c r="AZ20" i="3"/>
  <c r="BZ20" i="3"/>
  <c r="CV20" i="3"/>
  <c r="EV20" i="3"/>
  <c r="KI20" i="3"/>
  <c r="JF44" i="3"/>
  <c r="KF44" i="3"/>
  <c r="FF44" i="3"/>
  <c r="IG57" i="3"/>
  <c r="JG57" i="3"/>
  <c r="FG57" i="3"/>
  <c r="GG57" i="3"/>
  <c r="IG59" i="3"/>
  <c r="BG59" i="3"/>
  <c r="BD60" i="3"/>
  <c r="KI73" i="3"/>
  <c r="BJ19" i="3"/>
  <c r="GN19" i="3"/>
  <c r="HA19" i="3"/>
  <c r="JJ19" i="3"/>
  <c r="JD44" i="3"/>
  <c r="HI45" i="3"/>
  <c r="ET48" i="3"/>
  <c r="GT48" i="3"/>
  <c r="BE49" i="3"/>
  <c r="HF50" i="3"/>
  <c r="JF50" i="3"/>
  <c r="II53" i="3"/>
  <c r="BI53" i="3"/>
  <c r="HE53" i="3"/>
  <c r="KD54" i="3"/>
  <c r="IF59" i="3"/>
  <c r="CI60" i="3"/>
  <c r="HO61" i="3"/>
  <c r="GO61" i="3"/>
  <c r="HS61" i="3"/>
  <c r="ES61" i="3"/>
  <c r="HX61" i="3"/>
  <c r="GX61" i="3"/>
  <c r="IX61" i="3"/>
  <c r="IB61" i="3"/>
  <c r="FB61" i="3"/>
  <c r="BB61" i="3"/>
  <c r="CB61" i="3"/>
  <c r="IG61" i="3"/>
  <c r="HG61" i="3"/>
  <c r="JG61" i="3"/>
  <c r="AS61" i="3"/>
  <c r="BE65" i="3"/>
  <c r="JJ68" i="3"/>
  <c r="CE76" i="3"/>
  <c r="HE76" i="3"/>
  <c r="CI76" i="3"/>
  <c r="JI76" i="3"/>
  <c r="FI76" i="3"/>
  <c r="BI76" i="3"/>
  <c r="CF77" i="3"/>
  <c r="HF77" i="3"/>
  <c r="FF77" i="3"/>
  <c r="CJ77" i="3"/>
  <c r="BJ77" i="3"/>
  <c r="JJ77" i="3"/>
  <c r="FD44" i="3"/>
  <c r="FD48" i="3"/>
  <c r="JH54" i="3"/>
  <c r="IF56" i="3"/>
  <c r="JF56" i="3"/>
  <c r="ID58" i="3"/>
  <c r="BD58" i="3"/>
  <c r="IH58" i="3"/>
  <c r="HH58" i="3"/>
  <c r="IE59" i="3"/>
  <c r="BE59" i="3"/>
  <c r="HE64" i="3"/>
  <c r="GE64" i="3"/>
  <c r="HI64" i="3"/>
  <c r="GI64" i="3"/>
  <c r="HE65" i="3"/>
  <c r="ID74" i="3"/>
  <c r="ED74" i="3"/>
  <c r="KD79" i="3"/>
  <c r="HD79" i="3"/>
  <c r="BD79" i="3"/>
  <c r="IJ46" i="3"/>
  <c r="HJ46" i="3"/>
  <c r="HE49" i="3"/>
  <c r="BF56" i="3"/>
  <c r="CJ56" i="3"/>
  <c r="KI60" i="3"/>
  <c r="IF68" i="3"/>
  <c r="FF68" i="3"/>
  <c r="HD73" i="3"/>
  <c r="BD73" i="3"/>
  <c r="BJ48" i="3"/>
  <c r="CJ48" i="3"/>
  <c r="FA48" i="3"/>
  <c r="GR48" i="3"/>
  <c r="HJ48" i="3"/>
  <c r="IW48" i="3"/>
  <c r="JJ48" i="3"/>
  <c r="BJ52" i="3"/>
  <c r="HF52" i="3"/>
  <c r="KF53" i="3"/>
  <c r="CE56" i="3"/>
  <c r="BR61" i="3"/>
  <c r="EI62" i="3"/>
  <c r="GG62" i="3"/>
  <c r="HH62" i="3"/>
  <c r="BI67" i="3"/>
  <c r="DI67" i="3"/>
  <c r="FI67" i="3"/>
  <c r="JI67" i="3"/>
  <c r="BE78" i="3"/>
  <c r="BF79" i="3"/>
  <c r="HH80" i="3"/>
  <c r="CH80" i="3"/>
  <c r="BT80" i="3"/>
  <c r="FY80" i="3"/>
  <c r="KD80" i="3"/>
  <c r="HI81" i="3"/>
  <c r="GI81" i="3"/>
  <c r="JF85" i="3"/>
  <c r="JB86" i="3"/>
  <c r="FB86" i="3"/>
  <c r="AV86" i="3"/>
  <c r="GV86" i="3"/>
  <c r="FD87" i="3"/>
  <c r="GH88" i="3"/>
  <c r="HO96" i="3"/>
  <c r="GO96" i="3"/>
  <c r="CO96" i="3"/>
  <c r="HS96" i="3"/>
  <c r="GS96" i="3"/>
  <c r="CS96" i="3"/>
  <c r="HX96" i="3"/>
  <c r="AX96" i="3"/>
  <c r="IB96" i="3"/>
  <c r="BB96" i="3"/>
  <c r="GB96" i="3"/>
  <c r="CB96" i="3"/>
  <c r="HG96" i="3"/>
  <c r="BE98" i="3"/>
  <c r="CE98" i="3"/>
  <c r="JP102" i="3"/>
  <c r="IP102" i="3"/>
  <c r="EP102" i="3"/>
  <c r="JT102" i="3"/>
  <c r="IT102" i="3"/>
  <c r="AT102" i="3"/>
  <c r="JY102" i="3"/>
  <c r="EY102" i="3"/>
  <c r="KD102" i="3"/>
  <c r="BD102" i="3"/>
  <c r="KH102" i="3"/>
  <c r="JH102" i="3"/>
  <c r="FH102" i="3"/>
  <c r="IY102" i="3"/>
  <c r="GH62" i="3"/>
  <c r="JG63" i="3"/>
  <c r="BF73" i="3"/>
  <c r="BF75" i="3"/>
  <c r="BI78" i="3"/>
  <c r="CE78" i="3"/>
  <c r="FI78" i="3"/>
  <c r="JV80" i="3"/>
  <c r="AV80" i="3"/>
  <c r="JZ80" i="3"/>
  <c r="GZ80" i="3"/>
  <c r="KE80" i="3"/>
  <c r="JE80" i="3"/>
  <c r="KI80" i="3"/>
  <c r="FI80" i="3"/>
  <c r="DI80" i="3"/>
  <c r="EQ80" i="3"/>
  <c r="IQ80" i="3"/>
  <c r="HF83" i="3"/>
  <c r="BF85" i="3"/>
  <c r="AT87" i="3"/>
  <c r="JD62" i="3"/>
  <c r="GF67" i="3"/>
  <c r="KJ67" i="3"/>
  <c r="HG69" i="3"/>
  <c r="AN73" i="3"/>
  <c r="CD76" i="3"/>
  <c r="HI78" i="3"/>
  <c r="IJ83" i="3"/>
  <c r="DJ83" i="3"/>
  <c r="HJ83" i="3"/>
  <c r="FF85" i="3"/>
  <c r="HQ86" i="3"/>
  <c r="CQ86" i="3"/>
  <c r="II86" i="3"/>
  <c r="HI86" i="3"/>
  <c r="BE86" i="3"/>
  <c r="KH87" i="3"/>
  <c r="JH87" i="3"/>
  <c r="BD87" i="3"/>
  <c r="IP87" i="3"/>
  <c r="JJ93" i="3"/>
  <c r="FJ93" i="3"/>
  <c r="FD102" i="3"/>
  <c r="EW81" i="3"/>
  <c r="JJ81" i="3"/>
  <c r="AS84" i="3"/>
  <c r="GX84" i="3"/>
  <c r="DZ87" i="3"/>
  <c r="FI92" i="3"/>
  <c r="BD95" i="3"/>
  <c r="CB95" i="3"/>
  <c r="FH95" i="3"/>
  <c r="IP95" i="3"/>
  <c r="KB95" i="3"/>
  <c r="ED98" i="3"/>
  <c r="DD100" i="3"/>
  <c r="CA101" i="3"/>
  <c r="GJ101" i="3"/>
  <c r="KA101" i="3"/>
  <c r="CN102" i="3"/>
  <c r="AP95" i="3"/>
  <c r="BH95" i="3"/>
  <c r="FO95" i="3"/>
  <c r="IT95" i="3"/>
  <c r="KG95" i="3"/>
  <c r="EZ96" i="3"/>
  <c r="EH98" i="3"/>
  <c r="JG98" i="3"/>
  <c r="GE100" i="3"/>
  <c r="FN101" i="3"/>
  <c r="HE101" i="3"/>
  <c r="BA102" i="3"/>
  <c r="CW102" i="3"/>
  <c r="GN102" i="3"/>
  <c r="H29" i="23"/>
  <c r="F29" i="23"/>
  <c r="J29" i="23"/>
  <c r="AX95" i="3"/>
  <c r="EP95" i="3"/>
  <c r="GB95" i="3"/>
  <c r="JH95" i="3"/>
  <c r="AR99" i="3"/>
  <c r="AQ101" i="3"/>
  <c r="FR101" i="3"/>
  <c r="AN102" i="3"/>
  <c r="J15" i="7"/>
  <c r="Q75" i="27"/>
  <c r="Y75" i="27" s="1"/>
  <c r="I75" i="27" s="1"/>
  <c r="A11" i="15"/>
  <c r="A17" i="15"/>
  <c r="A16" i="15"/>
  <c r="A12" i="15"/>
  <c r="A8" i="15"/>
  <c r="A15" i="15"/>
  <c r="A14" i="15"/>
  <c r="A10" i="15"/>
  <c r="A13" i="15"/>
  <c r="A9" i="15"/>
  <c r="AY51" i="15"/>
  <c r="DG66" i="15"/>
  <c r="DN66" i="15" s="1"/>
  <c r="DL66" i="15"/>
  <c r="AG66" i="17" s="1"/>
  <c r="DY49" i="15"/>
  <c r="EK49" i="15" s="1"/>
  <c r="CH49" i="19" s="1"/>
  <c r="CA27" i="15"/>
  <c r="DK24" i="15"/>
  <c r="Z24" i="17" s="1"/>
  <c r="BY46" i="15"/>
  <c r="EC42" i="15"/>
  <c r="AD42" i="19" s="1"/>
  <c r="BW27" i="15"/>
  <c r="CD27" i="15" s="1"/>
  <c r="EQ23" i="15"/>
  <c r="EY23" i="15" s="1"/>
  <c r="BG23" i="20" s="1"/>
  <c r="DK38" i="15"/>
  <c r="Z38" i="17" s="1"/>
  <c r="CA39" i="15"/>
  <c r="DG42" i="15"/>
  <c r="DY36" i="15"/>
  <c r="EG36" i="15" s="1"/>
  <c r="DH42" i="15"/>
  <c r="E42" i="17" s="1"/>
  <c r="DK44" i="15"/>
  <c r="AD44" i="17" s="1"/>
  <c r="BZ46" i="15"/>
  <c r="CA53" i="15"/>
  <c r="DM33" i="15"/>
  <c r="DJ33" i="15"/>
  <c r="ED66" i="15"/>
  <c r="AG66" i="19" s="1"/>
  <c r="DZ66" i="15"/>
  <c r="F66" i="19" s="1"/>
  <c r="EB66" i="15"/>
  <c r="AS11" i="30"/>
  <c r="AS20" i="28"/>
  <c r="AS20" i="30" s="1"/>
  <c r="BF94" i="3"/>
  <c r="AZ88" i="3"/>
  <c r="BE42" i="3"/>
  <c r="BG92" i="3"/>
  <c r="BJ68" i="3"/>
  <c r="CO42" i="3"/>
  <c r="DF41" i="3"/>
  <c r="CS42" i="3"/>
  <c r="AX42" i="3"/>
  <c r="AV42" i="3"/>
  <c r="CI55" i="3"/>
  <c r="BG90" i="3"/>
  <c r="AC20" i="23"/>
  <c r="E20" i="23" s="1"/>
  <c r="D23" i="10"/>
  <c r="D24" i="10"/>
  <c r="D22" i="10"/>
  <c r="D153" i="10"/>
  <c r="D154" i="10"/>
  <c r="D155" i="10"/>
  <c r="AJ932" i="10"/>
  <c r="X925" i="10"/>
  <c r="AE938" i="10"/>
  <c r="O927" i="10"/>
  <c r="T929" i="10"/>
  <c r="D760" i="10"/>
  <c r="P926" i="10"/>
  <c r="D1019" i="10"/>
  <c r="D1021" i="10"/>
  <c r="D1309" i="10"/>
  <c r="D1308" i="10"/>
  <c r="EC30" i="15"/>
  <c r="AE30" i="19" s="1"/>
  <c r="DH33" i="15"/>
  <c r="EC46" i="15"/>
  <c r="AD46" i="19" s="1"/>
  <c r="CO54" i="15"/>
  <c r="CW54" i="15" s="1"/>
  <c r="CO58" i="15"/>
  <c r="CX58" i="15" s="1"/>
  <c r="BW60" i="15"/>
  <c r="CH60" i="15" s="1"/>
  <c r="BY61" i="15"/>
  <c r="BA11" i="30"/>
  <c r="BA20" i="28"/>
  <c r="BA20" i="30" s="1"/>
  <c r="M10" i="30"/>
  <c r="E10" i="30" s="1"/>
  <c r="BJ91" i="3"/>
  <c r="DI94" i="3"/>
  <c r="D25" i="10"/>
  <c r="D103" i="10"/>
  <c r="D100" i="10"/>
  <c r="D391" i="10"/>
  <c r="D735" i="10"/>
  <c r="D734" i="10"/>
  <c r="D785" i="10"/>
  <c r="D787" i="10"/>
  <c r="D837" i="10"/>
  <c r="D836" i="10"/>
  <c r="D839" i="10"/>
  <c r="AP938" i="10"/>
  <c r="D1152" i="10"/>
  <c r="D1153" i="10"/>
  <c r="AT26" i="28"/>
  <c r="AT26" i="30" s="1"/>
  <c r="AL44" i="28"/>
  <c r="AL44" i="30" s="1"/>
  <c r="BB29" i="28"/>
  <c r="BB29" i="30" s="1"/>
  <c r="AL29" i="28"/>
  <c r="AL29" i="30" s="1"/>
  <c r="V29" i="28"/>
  <c r="V29" i="30" s="1"/>
  <c r="BB27" i="28"/>
  <c r="BB27" i="30" s="1"/>
  <c r="AL27" i="28"/>
  <c r="AL27" i="30" s="1"/>
  <c r="V27" i="28"/>
  <c r="V27" i="30" s="1"/>
  <c r="AD26" i="28"/>
  <c r="AD26" i="30" s="1"/>
  <c r="CC40" i="15"/>
  <c r="CU45" i="15"/>
  <c r="AR45" i="16" s="1"/>
  <c r="CP45" i="15"/>
  <c r="E45" i="16" s="1"/>
  <c r="AD44" i="28"/>
  <c r="AD44" i="30" s="1"/>
  <c r="N26" i="28"/>
  <c r="AL26" i="28"/>
  <c r="AL26" i="30" s="1"/>
  <c r="N29" i="28"/>
  <c r="N29" i="30" s="1"/>
  <c r="BD41" i="3"/>
  <c r="CD68" i="3"/>
  <c r="AX88" i="3"/>
  <c r="J77" i="10"/>
  <c r="D180" i="10"/>
  <c r="D178" i="10"/>
  <c r="D181" i="10"/>
  <c r="D335" i="10"/>
  <c r="D733" i="10"/>
  <c r="J733" i="10"/>
  <c r="D732" i="10"/>
  <c r="D838" i="10"/>
  <c r="AS942" i="10"/>
  <c r="AT27" i="28"/>
  <c r="AT27" i="30" s="1"/>
  <c r="BI92" i="3"/>
  <c r="D546" i="10"/>
  <c r="D547" i="10"/>
  <c r="D810" i="10"/>
  <c r="D812" i="10"/>
  <c r="D813" i="10"/>
  <c r="D862" i="10"/>
  <c r="D942" i="10"/>
  <c r="D943" i="10"/>
  <c r="DI24" i="15"/>
  <c r="ED36" i="15"/>
  <c r="AL36" i="19" s="1"/>
  <c r="EB39" i="15"/>
  <c r="BW43" i="15"/>
  <c r="DY47" i="15"/>
  <c r="AT44" i="28"/>
  <c r="AT44" i="30" s="1"/>
  <c r="D284" i="10"/>
  <c r="D390" i="10"/>
  <c r="G390" i="10"/>
  <c r="F391" i="10"/>
  <c r="I391" i="10"/>
  <c r="J391" i="10"/>
  <c r="D443" i="10"/>
  <c r="D470" i="10"/>
  <c r="D469" i="10"/>
  <c r="J707" i="10"/>
  <c r="D708" i="10"/>
  <c r="D969" i="10"/>
  <c r="G1049" i="10"/>
  <c r="D1128" i="10"/>
  <c r="D1129" i="10"/>
  <c r="D1179" i="10"/>
  <c r="D1257" i="10"/>
  <c r="D1284" i="10"/>
  <c r="S77" i="27"/>
  <c r="AA77" i="27" s="1"/>
  <c r="K77" i="27" s="1"/>
  <c r="J1049" i="10"/>
  <c r="D1180" i="10"/>
  <c r="D1285" i="10"/>
  <c r="V44" i="28"/>
  <c r="V44" i="30" s="1"/>
  <c r="BB44" i="28"/>
  <c r="BB44" i="30" s="1"/>
  <c r="AK11" i="30"/>
  <c r="E10" i="23"/>
  <c r="E11" i="23"/>
  <c r="BB26" i="28"/>
  <c r="BB26" i="30" s="1"/>
  <c r="D128" i="10"/>
  <c r="D285" i="10"/>
  <c r="J390" i="10"/>
  <c r="D445" i="10"/>
  <c r="D468" i="10"/>
  <c r="D676" i="10"/>
  <c r="F732" i="10"/>
  <c r="D786" i="10"/>
  <c r="D1102" i="10"/>
  <c r="D1103" i="10"/>
  <c r="D1127" i="10"/>
  <c r="D1311" i="10"/>
  <c r="D1310" i="10"/>
  <c r="D1362" i="10"/>
  <c r="D1363" i="10"/>
  <c r="H71" i="15"/>
  <c r="G73" i="15"/>
  <c r="H72" i="15"/>
  <c r="G23" i="24"/>
  <c r="H23" i="24"/>
  <c r="E29" i="28"/>
  <c r="J412" i="10"/>
  <c r="F18" i="10"/>
  <c r="F24" i="10" s="1"/>
  <c r="J18" i="10"/>
  <c r="J24" i="10" s="1"/>
  <c r="J253" i="10"/>
  <c r="J279" i="10"/>
  <c r="J360" i="10"/>
  <c r="H361" i="10"/>
  <c r="H367" i="10" s="1"/>
  <c r="F412" i="10"/>
  <c r="I754" i="10"/>
  <c r="J760" i="10" s="1"/>
  <c r="F755" i="10"/>
  <c r="J755" i="10"/>
  <c r="G749" i="10"/>
  <c r="G755" i="10" s="1"/>
  <c r="J962" i="10"/>
  <c r="I1044" i="10"/>
  <c r="F1045" i="10"/>
  <c r="G1065" i="10"/>
  <c r="G1071" i="10" s="1"/>
  <c r="J1116" i="10"/>
  <c r="J1122" i="10" s="1"/>
  <c r="H1117" i="10"/>
  <c r="H1123" i="10" s="1"/>
  <c r="J50" i="27"/>
  <c r="R50" i="27" s="1"/>
  <c r="K52" i="27"/>
  <c r="S52" i="27" s="1"/>
  <c r="H1097" i="10"/>
  <c r="F19" i="10"/>
  <c r="F25" i="10" s="1"/>
  <c r="H39" i="10"/>
  <c r="H45" i="10" s="1"/>
  <c r="H51" i="10" s="1"/>
  <c r="I70" i="10"/>
  <c r="G381" i="10"/>
  <c r="G387" i="10" s="1"/>
  <c r="J381" i="10"/>
  <c r="J387" i="10" s="1"/>
  <c r="F413" i="10"/>
  <c r="J413" i="10"/>
  <c r="H722" i="10"/>
  <c r="H728" i="10" s="1"/>
  <c r="I755" i="10"/>
  <c r="G1039" i="10"/>
  <c r="G1045" i="10" s="1"/>
  <c r="G1117" i="10"/>
  <c r="G1123" i="10" s="1"/>
  <c r="H1129" i="10" s="1"/>
  <c r="I28" i="27"/>
  <c r="Q28" i="27" s="1"/>
  <c r="I11" i="27" s="1"/>
  <c r="J31" i="27"/>
  <c r="R31" i="27" s="1"/>
  <c r="I42" i="27"/>
  <c r="Q42" i="27" s="1"/>
  <c r="CO42" i="15"/>
  <c r="CY42" i="15" s="1"/>
  <c r="BW52" i="15"/>
  <c r="CH52" i="15" s="1"/>
  <c r="BX23" i="15"/>
  <c r="ED23" i="15"/>
  <c r="AJ23" i="19" s="1"/>
  <c r="CT24" i="15"/>
  <c r="AH24" i="16" s="1"/>
  <c r="BY25" i="15"/>
  <c r="BZ37" i="15"/>
  <c r="BY38" i="15"/>
  <c r="CS39" i="15"/>
  <c r="ER39" i="15"/>
  <c r="J39" i="20" s="1"/>
  <c r="CR40" i="15"/>
  <c r="V40" i="16" s="1"/>
  <c r="CS42" i="15"/>
  <c r="AE42" i="16" s="1"/>
  <c r="DY42" i="15"/>
  <c r="EI42" i="15" s="1"/>
  <c r="EA44" i="15"/>
  <c r="Q44" i="19" s="1"/>
  <c r="EU47" i="15"/>
  <c r="AE47" i="20" s="1"/>
  <c r="CP51" i="15"/>
  <c r="J51" i="16" s="1"/>
  <c r="DG62" i="15"/>
  <c r="DZ63" i="15"/>
  <c r="E63" i="19" s="1"/>
  <c r="DH64" i="15"/>
  <c r="ES64" i="15"/>
  <c r="Q64" i="20" s="1"/>
  <c r="BY23" i="15"/>
  <c r="EU39" i="15"/>
  <c r="AE39" i="20" s="1"/>
  <c r="CQ51" i="15"/>
  <c r="M51" i="16" s="1"/>
  <c r="CR62" i="15"/>
  <c r="T62" i="16" s="1"/>
  <c r="DI62" i="15"/>
  <c r="CR64" i="15"/>
  <c r="V64" i="16" s="1"/>
  <c r="DK64" i="15"/>
  <c r="BW65" i="15"/>
  <c r="CI65" i="15" s="1"/>
  <c r="EV67" i="15"/>
  <c r="AL67" i="20" s="1"/>
  <c r="CQ32" i="15"/>
  <c r="M32" i="16" s="1"/>
  <c r="DI33" i="15"/>
  <c r="DH36" i="15"/>
  <c r="G36" i="17" s="1"/>
  <c r="CO39" i="15"/>
  <c r="CZ39" i="15" s="1"/>
  <c r="EQ39" i="15"/>
  <c r="EZ39" i="15" s="1"/>
  <c r="BN39" i="20" s="1"/>
  <c r="CO40" i="15"/>
  <c r="CW40" i="15" s="1"/>
  <c r="EA42" i="15"/>
  <c r="L42" i="19" s="1"/>
  <c r="CR44" i="15"/>
  <c r="T44" i="16" s="1"/>
  <c r="DL46" i="15"/>
  <c r="AK46" i="17" s="1"/>
  <c r="EQ47" i="15"/>
  <c r="FB47" i="15" s="1"/>
  <c r="CB47" i="20" s="1"/>
  <c r="CP49" i="15"/>
  <c r="J49" i="16" s="1"/>
  <c r="DG64" i="15"/>
  <c r="DP64" i="15" s="1"/>
  <c r="DM64" i="15"/>
  <c r="AO64" i="17" s="1"/>
  <c r="ER65" i="15"/>
  <c r="J65" i="20" s="1"/>
  <c r="DI66" i="15"/>
  <c r="M66" i="17" s="1"/>
  <c r="F50" i="27"/>
  <c r="N50" i="27" s="1"/>
  <c r="G44" i="27"/>
  <c r="O44" i="27" s="1"/>
  <c r="G32" i="27"/>
  <c r="O32" i="27" s="1"/>
  <c r="G33" i="27"/>
  <c r="O33" i="27" s="1"/>
  <c r="J40" i="27"/>
  <c r="R40" i="27" s="1"/>
  <c r="G43" i="27"/>
  <c r="O43" i="27" s="1"/>
  <c r="EQ27" i="15"/>
  <c r="DY28" i="15"/>
  <c r="EF28" i="15" s="1"/>
  <c r="ED28" i="15"/>
  <c r="AJ28" i="19" s="1"/>
  <c r="EQ43" i="15"/>
  <c r="FC43" i="15" s="1"/>
  <c r="CI43" i="20" s="1"/>
  <c r="EQ52" i="15"/>
  <c r="EY52" i="15" s="1"/>
  <c r="BG52" i="20" s="1"/>
  <c r="EQ59" i="15"/>
  <c r="FB59" i="15" s="1"/>
  <c r="CB59" i="20" s="1"/>
  <c r="EW59" i="15"/>
  <c r="AS59" i="20" s="1"/>
  <c r="CC63" i="15"/>
  <c r="ES27" i="15"/>
  <c r="Q27" i="20" s="1"/>
  <c r="DZ28" i="15"/>
  <c r="CO31" i="15"/>
  <c r="DA31" i="15" s="1"/>
  <c r="ER31" i="15"/>
  <c r="J31" i="20" s="1"/>
  <c r="BZ38" i="15"/>
  <c r="CR38" i="15"/>
  <c r="X38" i="16" s="1"/>
  <c r="CP43" i="15"/>
  <c r="G43" i="16" s="1"/>
  <c r="ER43" i="15"/>
  <c r="J43" i="20" s="1"/>
  <c r="CS49" i="15"/>
  <c r="DZ52" i="15"/>
  <c r="E52" i="19" s="1"/>
  <c r="ES52" i="15"/>
  <c r="Q52" i="20" s="1"/>
  <c r="DH54" i="15"/>
  <c r="J54" i="17" s="1"/>
  <c r="EE54" i="15"/>
  <c r="AO54" i="19" s="1"/>
  <c r="ER59" i="15"/>
  <c r="J59" i="20" s="1"/>
  <c r="BW63" i="15"/>
  <c r="BX65" i="15"/>
  <c r="ES65" i="15"/>
  <c r="Q65" i="20" s="1"/>
  <c r="DG23" i="15"/>
  <c r="CA25" i="15"/>
  <c r="EU27" i="15"/>
  <c r="AE27" i="20" s="1"/>
  <c r="BY28" i="15"/>
  <c r="EA28" i="15"/>
  <c r="DY30" i="15"/>
  <c r="CQ31" i="15"/>
  <c r="Q31" i="16" s="1"/>
  <c r="ES32" i="15"/>
  <c r="Q32" i="20" s="1"/>
  <c r="BW35" i="15"/>
  <c r="BX37" i="15"/>
  <c r="CS37" i="15"/>
  <c r="EU41" i="15"/>
  <c r="AE41" i="20" s="1"/>
  <c r="DZ42" i="15"/>
  <c r="H42" i="19" s="1"/>
  <c r="BX43" i="15"/>
  <c r="EU43" i="15"/>
  <c r="AE43" i="20" s="1"/>
  <c r="CO44" i="15"/>
  <c r="CW44" i="15" s="1"/>
  <c r="DZ46" i="15"/>
  <c r="DG50" i="15"/>
  <c r="DQ50" i="15" s="1"/>
  <c r="EW52" i="15"/>
  <c r="AS52" i="20" s="1"/>
  <c r="BX53" i="15"/>
  <c r="CQ53" i="15"/>
  <c r="CT54" i="15"/>
  <c r="AL54" i="16" s="1"/>
  <c r="DM54" i="15"/>
  <c r="AQ54" i="17" s="1"/>
  <c r="EQ55" i="15"/>
  <c r="FC55" i="15" s="1"/>
  <c r="CI55" i="20" s="1"/>
  <c r="DG56" i="15"/>
  <c r="DR56" i="15" s="1"/>
  <c r="EU59" i="15"/>
  <c r="AE59" i="20" s="1"/>
  <c r="BW61" i="15"/>
  <c r="BX63" i="15"/>
  <c r="CC65" i="15"/>
  <c r="ES67" i="15"/>
  <c r="Q67" i="20" s="1"/>
  <c r="AO59" i="15"/>
  <c r="JH92" i="3"/>
  <c r="CH92" i="3"/>
  <c r="CU59" i="15"/>
  <c r="AO59" i="16" s="1"/>
  <c r="CR59" i="15"/>
  <c r="X59" i="16" s="1"/>
  <c r="CP59" i="15"/>
  <c r="K60" i="15"/>
  <c r="DJ67" i="15"/>
  <c r="V67" i="17" s="1"/>
  <c r="DM67" i="15"/>
  <c r="AQ67" i="17" s="1"/>
  <c r="DK67" i="15"/>
  <c r="DI67" i="15"/>
  <c r="Q67" i="17" s="1"/>
  <c r="M11" i="30"/>
  <c r="E11" i="30" s="1"/>
  <c r="M20" i="28"/>
  <c r="E11" i="28"/>
  <c r="HV61" i="3"/>
  <c r="AV61" i="3"/>
  <c r="GV61" i="3"/>
  <c r="EV61" i="3"/>
  <c r="HZ61" i="3"/>
  <c r="EZ61" i="3"/>
  <c r="IZ61" i="3"/>
  <c r="GZ61" i="3"/>
  <c r="AZ61" i="3"/>
  <c r="II61" i="3"/>
  <c r="FI61" i="3"/>
  <c r="JI61" i="3"/>
  <c r="HI61" i="3"/>
  <c r="BI61" i="3"/>
  <c r="GP96" i="3"/>
  <c r="BP96" i="3"/>
  <c r="FP96" i="3"/>
  <c r="JP96" i="3"/>
  <c r="AP96" i="3"/>
  <c r="GY96" i="3"/>
  <c r="BY96" i="3"/>
  <c r="JY96" i="3"/>
  <c r="AY96" i="3"/>
  <c r="FY96" i="3"/>
  <c r="HH96" i="3"/>
  <c r="GH96" i="3"/>
  <c r="CH96" i="3"/>
  <c r="KH96" i="3"/>
  <c r="BH96" i="3"/>
  <c r="ET23" i="15"/>
  <c r="X23" i="20" s="1"/>
  <c r="EU23" i="15"/>
  <c r="AE23" i="20" s="1"/>
  <c r="ES23" i="15"/>
  <c r="Q23" i="20" s="1"/>
  <c r="U25" i="15"/>
  <c r="DM26" i="21"/>
  <c r="DV26" i="21" s="1"/>
  <c r="BY26" i="15"/>
  <c r="BW26" i="15"/>
  <c r="ET28" i="15"/>
  <c r="X28" i="20" s="1"/>
  <c r="ES28" i="15"/>
  <c r="Q28" i="20" s="1"/>
  <c r="BY30" i="15"/>
  <c r="BZ30" i="15"/>
  <c r="BX30" i="15"/>
  <c r="AY31" i="15"/>
  <c r="CC32" i="15"/>
  <c r="BZ32" i="15"/>
  <c r="K38" i="15"/>
  <c r="BZ45" i="15"/>
  <c r="CA45" i="15"/>
  <c r="BW45" i="15"/>
  <c r="CE45" i="15" s="1"/>
  <c r="DZ50" i="15"/>
  <c r="G50" i="19" s="1"/>
  <c r="EE50" i="15"/>
  <c r="AR50" i="19" s="1"/>
  <c r="E28" i="30"/>
  <c r="IT99" i="3"/>
  <c r="CH59" i="3"/>
  <c r="IZ84" i="3"/>
  <c r="JJ52" i="3"/>
  <c r="JE47" i="3"/>
  <c r="FE47" i="3"/>
  <c r="FD41" i="3"/>
  <c r="CI73" i="3"/>
  <c r="JE59" i="3"/>
  <c r="FE59" i="3"/>
  <c r="CG58" i="3"/>
  <c r="JD58" i="3"/>
  <c r="FI42" i="3"/>
  <c r="BT42" i="3"/>
  <c r="FJ52" i="3"/>
  <c r="EV42" i="3"/>
  <c r="JD41" i="3"/>
  <c r="CG41" i="3"/>
  <c r="FD99" i="3"/>
  <c r="JG90" i="3"/>
  <c r="FI47" i="3"/>
  <c r="BY42" i="3"/>
  <c r="FH41" i="3"/>
  <c r="IQ88" i="3"/>
  <c r="FD58" i="3"/>
  <c r="IZ42" i="3"/>
  <c r="HE44" i="3"/>
  <c r="KE44" i="3"/>
  <c r="GE44" i="3"/>
  <c r="HI44" i="3"/>
  <c r="GI44" i="3"/>
  <c r="KI44" i="3"/>
  <c r="HF49" i="3"/>
  <c r="GF49" i="3"/>
  <c r="KF49" i="3"/>
  <c r="CF49" i="3"/>
  <c r="HJ49" i="3"/>
  <c r="KJ49" i="3"/>
  <c r="CJ49" i="3"/>
  <c r="GJ49" i="3"/>
  <c r="HD51" i="3"/>
  <c r="GD51" i="3"/>
  <c r="KD51" i="3"/>
  <c r="HH51" i="3"/>
  <c r="KH51" i="3"/>
  <c r="GH51" i="3"/>
  <c r="FF52" i="3"/>
  <c r="IV61" i="3"/>
  <c r="DS73" i="3"/>
  <c r="HS73" i="3"/>
  <c r="HX73" i="3"/>
  <c r="DX73" i="3"/>
  <c r="BQ73" i="3"/>
  <c r="CF74" i="3"/>
  <c r="CD84" i="3"/>
  <c r="KG94" i="3"/>
  <c r="BG94" i="3"/>
  <c r="E44" i="23"/>
  <c r="M44" i="28"/>
  <c r="JD92" i="3"/>
  <c r="CD92" i="3"/>
  <c r="E7" i="23"/>
  <c r="U7" i="28"/>
  <c r="U7" i="30" s="1"/>
  <c r="DL27" i="15"/>
  <c r="DG27" i="15"/>
  <c r="BZ29" i="15"/>
  <c r="BW29" i="15"/>
  <c r="CF29" i="15" s="1"/>
  <c r="DM31" i="15"/>
  <c r="DJ31" i="15"/>
  <c r="U31" i="17" s="1"/>
  <c r="EB32" i="15"/>
  <c r="ED32" i="15"/>
  <c r="AJ32" i="19" s="1"/>
  <c r="EA32" i="15"/>
  <c r="DY32" i="15"/>
  <c r="EB34" i="15"/>
  <c r="EA34" i="15"/>
  <c r="M34" i="19" s="1"/>
  <c r="DZ34" i="15"/>
  <c r="M19" i="30"/>
  <c r="E19" i="30" s="1"/>
  <c r="E19" i="28"/>
  <c r="HQ61" i="3"/>
  <c r="EQ61" i="3"/>
  <c r="IQ61" i="3"/>
  <c r="GQ61" i="3"/>
  <c r="AQ61" i="3"/>
  <c r="IE61" i="3"/>
  <c r="BE61" i="3"/>
  <c r="JE61" i="3"/>
  <c r="HE61" i="3"/>
  <c r="FE61" i="3"/>
  <c r="GT96" i="3"/>
  <c r="AT96" i="3"/>
  <c r="FT96" i="3"/>
  <c r="BT96" i="3"/>
  <c r="JT96" i="3"/>
  <c r="HD96" i="3"/>
  <c r="KD96" i="3"/>
  <c r="GD96" i="3"/>
  <c r="CD96" i="3"/>
  <c r="BD96" i="3"/>
  <c r="CR29" i="15"/>
  <c r="CU29" i="15"/>
  <c r="AO29" i="16" s="1"/>
  <c r="CQ29" i="15"/>
  <c r="L29" i="16" s="1"/>
  <c r="CB31" i="15"/>
  <c r="BZ31" i="15"/>
  <c r="BW33" i="15"/>
  <c r="CG33" i="15" s="1"/>
  <c r="BZ33" i="15"/>
  <c r="CT47" i="15"/>
  <c r="AK47" i="16" s="1"/>
  <c r="CQ47" i="15"/>
  <c r="DJ48" i="15"/>
  <c r="W48" i="17" s="1"/>
  <c r="DK48" i="15"/>
  <c r="AD48" i="17" s="1"/>
  <c r="DM65" i="15"/>
  <c r="AQ65" i="17" s="1"/>
  <c r="DI65" i="15"/>
  <c r="L65" i="17" s="1"/>
  <c r="N13" i="27"/>
  <c r="N13" i="23"/>
  <c r="R13" i="27"/>
  <c r="R13" i="23"/>
  <c r="W13" i="27"/>
  <c r="W13" i="23"/>
  <c r="AA13" i="27"/>
  <c r="AA13" i="23"/>
  <c r="AF13" i="27"/>
  <c r="AF13" i="23"/>
  <c r="AK13" i="27"/>
  <c r="AK13" i="23"/>
  <c r="AK13" i="28" s="1"/>
  <c r="AK13" i="30" s="1"/>
  <c r="AO13" i="27"/>
  <c r="AO13" i="23"/>
  <c r="AT13" i="27"/>
  <c r="AT13" i="23"/>
  <c r="AX13" i="27"/>
  <c r="AX13" i="23"/>
  <c r="BC13" i="27"/>
  <c r="BC13" i="23"/>
  <c r="HO20" i="3"/>
  <c r="IO20" i="3"/>
  <c r="GO20" i="3"/>
  <c r="CO20" i="3"/>
  <c r="HS20" i="3"/>
  <c r="GS20" i="3"/>
  <c r="ES20" i="3"/>
  <c r="CS20" i="3"/>
  <c r="AS20" i="3"/>
  <c r="IS20" i="3"/>
  <c r="HX20" i="3"/>
  <c r="IX20" i="3"/>
  <c r="EX20" i="3"/>
  <c r="CX20" i="3"/>
  <c r="AX20" i="3"/>
  <c r="IB20" i="3"/>
  <c r="HB20" i="3"/>
  <c r="FB20" i="3"/>
  <c r="DB20" i="3"/>
  <c r="BB20" i="3"/>
  <c r="JB20" i="3"/>
  <c r="IG20" i="3"/>
  <c r="JG20" i="3"/>
  <c r="HG20" i="3"/>
  <c r="BG20" i="3"/>
  <c r="DG20" i="3"/>
  <c r="AO20" i="3"/>
  <c r="ID46" i="3"/>
  <c r="FD46" i="3"/>
  <c r="BD46" i="3"/>
  <c r="HD46" i="3"/>
  <c r="IH46" i="3"/>
  <c r="HH46" i="3"/>
  <c r="BH46" i="3"/>
  <c r="JH46" i="3"/>
  <c r="FH46" i="3"/>
  <c r="JD46" i="3"/>
  <c r="JI47" i="3"/>
  <c r="ID77" i="3"/>
  <c r="HD77" i="3"/>
  <c r="FD77" i="3"/>
  <c r="JD77" i="3"/>
  <c r="BD77" i="3"/>
  <c r="IH77" i="3"/>
  <c r="FH77" i="3"/>
  <c r="BH77" i="3"/>
  <c r="HH77" i="3"/>
  <c r="JH77" i="3"/>
  <c r="GN86" i="3"/>
  <c r="BN86" i="3"/>
  <c r="JN86" i="3"/>
  <c r="FN86" i="3"/>
  <c r="GR86" i="3"/>
  <c r="JR86" i="3"/>
  <c r="FR86" i="3"/>
  <c r="BR86" i="3"/>
  <c r="GW86" i="3"/>
  <c r="JW86" i="3"/>
  <c r="HA86" i="3"/>
  <c r="CA86" i="3"/>
  <c r="GA86" i="3"/>
  <c r="HF86" i="3"/>
  <c r="CF86" i="3"/>
  <c r="KF86" i="3"/>
  <c r="GF86" i="3"/>
  <c r="HJ86" i="3"/>
  <c r="KJ86" i="3"/>
  <c r="GJ86" i="3"/>
  <c r="CJ86" i="3"/>
  <c r="BW86" i="3"/>
  <c r="GO102" i="3"/>
  <c r="FO102" i="3"/>
  <c r="JO102" i="3"/>
  <c r="BO102" i="3"/>
  <c r="GS102" i="3"/>
  <c r="FS102" i="3"/>
  <c r="BS102" i="3"/>
  <c r="JS102" i="3"/>
  <c r="GX102" i="3"/>
  <c r="JX102" i="3"/>
  <c r="BX102" i="3"/>
  <c r="FX102" i="3"/>
  <c r="HB102" i="3"/>
  <c r="CB102" i="3"/>
  <c r="KB102" i="3"/>
  <c r="GB102" i="3"/>
  <c r="HG102" i="3"/>
  <c r="GG102" i="3"/>
  <c r="CG102" i="3"/>
  <c r="KG102" i="3"/>
  <c r="BG13" i="23"/>
  <c r="EB40" i="15"/>
  <c r="V40" i="19" s="1"/>
  <c r="EA40" i="15"/>
  <c r="L40" i="19" s="1"/>
  <c r="DZ40" i="15"/>
  <c r="DJ52" i="15"/>
  <c r="X52" i="17" s="1"/>
  <c r="DL52" i="15"/>
  <c r="AL52" i="17" s="1"/>
  <c r="DI52" i="15"/>
  <c r="BZ57" i="15"/>
  <c r="CC57" i="15"/>
  <c r="CA57" i="15"/>
  <c r="U62" i="15"/>
  <c r="F73" i="15"/>
  <c r="E74" i="15" s="1"/>
  <c r="S13" i="27"/>
  <c r="S13" i="23"/>
  <c r="AC13" i="27"/>
  <c r="AC13" i="23"/>
  <c r="AC13" i="28" s="1"/>
  <c r="AC13" i="30" s="1"/>
  <c r="AL13" i="27"/>
  <c r="AL13" i="23"/>
  <c r="I23" i="24"/>
  <c r="I44" i="23"/>
  <c r="GT20" i="3"/>
  <c r="JT20" i="3"/>
  <c r="HD20" i="3"/>
  <c r="KD20" i="3"/>
  <c r="KJ41" i="3"/>
  <c r="BJ41" i="3"/>
  <c r="DJ41" i="3"/>
  <c r="JO42" i="3"/>
  <c r="GO42" i="3"/>
  <c r="KB42" i="3"/>
  <c r="DB42" i="3"/>
  <c r="BB42" i="3"/>
  <c r="IJ44" i="3"/>
  <c r="JJ44" i="3"/>
  <c r="FJ44" i="3"/>
  <c r="KJ44" i="3"/>
  <c r="GJ44" i="3"/>
  <c r="GF44" i="3"/>
  <c r="GF45" i="3"/>
  <c r="GD47" i="3"/>
  <c r="II51" i="3"/>
  <c r="JI51" i="3"/>
  <c r="GI51" i="3"/>
  <c r="GI66" i="3"/>
  <c r="DD73" i="3"/>
  <c r="IG76" i="3"/>
  <c r="JG76" i="3"/>
  <c r="FG76" i="3"/>
  <c r="HG76" i="3"/>
  <c r="HE77" i="3"/>
  <c r="CE77" i="3"/>
  <c r="HI77" i="3"/>
  <c r="CI77" i="3"/>
  <c r="CG78" i="3"/>
  <c r="HG78" i="3"/>
  <c r="FG78" i="3"/>
  <c r="BG78" i="3"/>
  <c r="HT81" i="3"/>
  <c r="AT81" i="3"/>
  <c r="GT81" i="3"/>
  <c r="IH81" i="3"/>
  <c r="HH81" i="3"/>
  <c r="DH81" i="3"/>
  <c r="CX84" i="3"/>
  <c r="HR87" i="3"/>
  <c r="AR87" i="3"/>
  <c r="CR87" i="3"/>
  <c r="IA87" i="3"/>
  <c r="HA87" i="3"/>
  <c r="BA87" i="3"/>
  <c r="DA87" i="3"/>
  <c r="IJ87" i="3"/>
  <c r="BJ87" i="3"/>
  <c r="DJ87" i="3"/>
  <c r="HJ87" i="3"/>
  <c r="GF90" i="3"/>
  <c r="HN95" i="3"/>
  <c r="GN95" i="3"/>
  <c r="BN95" i="3"/>
  <c r="AN95" i="3"/>
  <c r="CN95" i="3"/>
  <c r="HW95" i="3"/>
  <c r="CW95" i="3"/>
  <c r="BW95" i="3"/>
  <c r="GW95" i="3"/>
  <c r="AW95" i="3"/>
  <c r="IF95" i="3"/>
  <c r="HF95" i="3"/>
  <c r="CF95" i="3"/>
  <c r="BF95" i="3"/>
  <c r="IY99" i="3"/>
  <c r="O13" i="23"/>
  <c r="CN31" i="21"/>
  <c r="CO31" i="21"/>
  <c r="CK31" i="21"/>
  <c r="CZ55" i="21"/>
  <c r="CO55" i="21"/>
  <c r="CK55" i="21"/>
  <c r="CN55" i="21"/>
  <c r="CL55" i="21"/>
  <c r="CM55" i="21"/>
  <c r="CP55" i="21"/>
  <c r="F5" i="27"/>
  <c r="H1081" i="10"/>
  <c r="G869" i="10"/>
  <c r="G875" i="10" s="1"/>
  <c r="G881" i="10" s="1"/>
  <c r="G887" i="10" s="1"/>
  <c r="G5" i="23"/>
  <c r="O5" i="23" s="1"/>
  <c r="W5" i="23" s="1"/>
  <c r="AE5" i="23" s="1"/>
  <c r="AM5" i="23" s="1"/>
  <c r="AU5" i="23" s="1"/>
  <c r="BC5" i="23" s="1"/>
  <c r="J315" i="10"/>
  <c r="J321" i="10" s="1"/>
  <c r="J327" i="10" s="1"/>
  <c r="J333" i="10" s="1"/>
  <c r="EV24" i="15"/>
  <c r="AL24" i="20" s="1"/>
  <c r="EU24" i="15"/>
  <c r="AE24" i="20" s="1"/>
  <c r="ES24" i="15"/>
  <c r="Q24" i="20" s="1"/>
  <c r="DM29" i="15"/>
  <c r="DI29" i="15"/>
  <c r="O29" i="17" s="1"/>
  <c r="DH29" i="15"/>
  <c r="DM41" i="15"/>
  <c r="AN41" i="17" s="1"/>
  <c r="DJ41" i="15"/>
  <c r="CR45" i="15"/>
  <c r="U45" i="16" s="1"/>
  <c r="CS45" i="15"/>
  <c r="AE45" i="16" s="1"/>
  <c r="CQ45" i="15"/>
  <c r="M45" i="16" s="1"/>
  <c r="ET51" i="15"/>
  <c r="X51" i="20" s="1"/>
  <c r="EW51" i="15"/>
  <c r="AS51" i="20" s="1"/>
  <c r="EU51" i="15"/>
  <c r="AE51" i="20" s="1"/>
  <c r="DM52" i="15"/>
  <c r="AQ52" i="17" s="1"/>
  <c r="EE56" i="15"/>
  <c r="AP56" i="19" s="1"/>
  <c r="DZ56" i="15"/>
  <c r="J56" i="19" s="1"/>
  <c r="DJ60" i="15"/>
  <c r="V60" i="17" s="1"/>
  <c r="DL60" i="15"/>
  <c r="DI60" i="15"/>
  <c r="Q60" i="17" s="1"/>
  <c r="K56" i="15"/>
  <c r="AY32" i="15"/>
  <c r="JH41" i="3"/>
  <c r="IQ42" i="3"/>
  <c r="FE42" i="3"/>
  <c r="JI42" i="3"/>
  <c r="FP42" i="3"/>
  <c r="JT42" i="3"/>
  <c r="IG45" i="3"/>
  <c r="JG45" i="3"/>
  <c r="FG45" i="3"/>
  <c r="HG45" i="3"/>
  <c r="DI45" i="3"/>
  <c r="GG46" i="3"/>
  <c r="KH47" i="3"/>
  <c r="GQ48" i="3"/>
  <c r="BQ48" i="3"/>
  <c r="GZ48" i="3"/>
  <c r="BZ48" i="3"/>
  <c r="HI48" i="3"/>
  <c r="CI48" i="3"/>
  <c r="BV48" i="3"/>
  <c r="IE49" i="3"/>
  <c r="FE49" i="3"/>
  <c r="DE49" i="3"/>
  <c r="II49" i="3"/>
  <c r="JI49" i="3"/>
  <c r="BI49" i="3"/>
  <c r="HI49" i="3"/>
  <c r="FI49" i="3"/>
  <c r="ID50" i="3"/>
  <c r="KD50" i="3"/>
  <c r="FD50" i="3"/>
  <c r="GD50" i="3"/>
  <c r="IH50" i="3"/>
  <c r="JH50" i="3"/>
  <c r="HH50" i="3"/>
  <c r="FH50" i="3"/>
  <c r="KI51" i="3"/>
  <c r="HE52" i="3"/>
  <c r="KE52" i="3"/>
  <c r="HI52" i="3"/>
  <c r="KI52" i="3"/>
  <c r="GI52" i="3"/>
  <c r="CI52" i="3"/>
  <c r="CE52" i="3"/>
  <c r="GE52" i="3"/>
  <c r="ID54" i="3"/>
  <c r="HD54" i="3"/>
  <c r="DD54" i="3"/>
  <c r="JD54" i="3"/>
  <c r="FD54" i="3"/>
  <c r="BD54" i="3"/>
  <c r="GD54" i="3"/>
  <c r="IH54" i="3"/>
  <c r="KH54" i="3"/>
  <c r="GH54" i="3"/>
  <c r="CH54" i="3"/>
  <c r="DH54" i="3"/>
  <c r="FH54" i="3"/>
  <c r="HH54" i="3"/>
  <c r="DG59" i="3"/>
  <c r="IF60" i="3"/>
  <c r="JF60" i="3"/>
  <c r="FF60" i="3"/>
  <c r="BF60" i="3"/>
  <c r="IJ60" i="3"/>
  <c r="HJ60" i="3"/>
  <c r="FJ60" i="3"/>
  <c r="BJ60" i="3"/>
  <c r="JJ60" i="3"/>
  <c r="ID64" i="3"/>
  <c r="JD64" i="3"/>
  <c r="HD64" i="3"/>
  <c r="FD64" i="3"/>
  <c r="IH64" i="3"/>
  <c r="HH64" i="3"/>
  <c r="FH64" i="3"/>
  <c r="JH64" i="3"/>
  <c r="KF66" i="3"/>
  <c r="FF66" i="3"/>
  <c r="BF66" i="3"/>
  <c r="KJ66" i="3"/>
  <c r="BJ66" i="3"/>
  <c r="JJ66" i="3"/>
  <c r="HJ66" i="3"/>
  <c r="IE74" i="3"/>
  <c r="HE74" i="3"/>
  <c r="BE74" i="3"/>
  <c r="II74" i="3"/>
  <c r="BI74" i="3"/>
  <c r="JG78" i="3"/>
  <c r="HO80" i="3"/>
  <c r="IO80" i="3"/>
  <c r="GO80" i="3"/>
  <c r="EO80" i="3"/>
  <c r="HS80" i="3"/>
  <c r="AS80" i="3"/>
  <c r="ES80" i="3"/>
  <c r="CS80" i="3"/>
  <c r="IS80" i="3"/>
  <c r="HX80" i="3"/>
  <c r="GX80" i="3"/>
  <c r="CX80" i="3"/>
  <c r="AX80" i="3"/>
  <c r="IB80" i="3"/>
  <c r="BB80" i="3"/>
  <c r="FB80" i="3"/>
  <c r="DB80" i="3"/>
  <c r="HB80" i="3"/>
  <c r="IG80" i="3"/>
  <c r="HG80" i="3"/>
  <c r="FG80" i="3"/>
  <c r="AO80" i="3"/>
  <c r="CP81" i="3"/>
  <c r="CD91" i="3"/>
  <c r="BD91" i="3"/>
  <c r="FD91" i="3"/>
  <c r="CH91" i="3"/>
  <c r="FH91" i="3"/>
  <c r="BH91" i="3"/>
  <c r="JD91" i="3"/>
  <c r="BJ95" i="3"/>
  <c r="AY13" i="23"/>
  <c r="E26" i="23"/>
  <c r="M26" i="28"/>
  <c r="F26" i="23"/>
  <c r="V26" i="28"/>
  <c r="DJ56" i="15"/>
  <c r="DL56" i="15"/>
  <c r="AJ56" i="17" s="1"/>
  <c r="DI56" i="15"/>
  <c r="O56" i="17" s="1"/>
  <c r="X13" i="27"/>
  <c r="X13" i="23"/>
  <c r="AG13" i="27"/>
  <c r="AG13" i="23"/>
  <c r="AP13" i="27"/>
  <c r="AP13" i="23"/>
  <c r="BD13" i="27"/>
  <c r="BD13" i="23"/>
  <c r="E23" i="24"/>
  <c r="GH59" i="3"/>
  <c r="GG58" i="3"/>
  <c r="FY84" i="3"/>
  <c r="GF82" i="3"/>
  <c r="KE60" i="3"/>
  <c r="GI60" i="3"/>
  <c r="DD60" i="3"/>
  <c r="DI53" i="3"/>
  <c r="DF46" i="3"/>
  <c r="DE45" i="3"/>
  <c r="KD42" i="3"/>
  <c r="FY42" i="3"/>
  <c r="DH66" i="3"/>
  <c r="KJ53" i="3"/>
  <c r="GJ53" i="3"/>
  <c r="GP20" i="3"/>
  <c r="FP20" i="3"/>
  <c r="BP20" i="3"/>
  <c r="GY20" i="3"/>
  <c r="FY20" i="3"/>
  <c r="BY20" i="3"/>
  <c r="HH20" i="3"/>
  <c r="GH20" i="3"/>
  <c r="CH20" i="3"/>
  <c r="BT20" i="3"/>
  <c r="KF41" i="3"/>
  <c r="HF41" i="3"/>
  <c r="JS42" i="3"/>
  <c r="AS42" i="3"/>
  <c r="JX42" i="3"/>
  <c r="GX42" i="3"/>
  <c r="CX42" i="3"/>
  <c r="KG42" i="3"/>
  <c r="HG42" i="3"/>
  <c r="AO42" i="3"/>
  <c r="BG42" i="3"/>
  <c r="GH42" i="3"/>
  <c r="IF44" i="3"/>
  <c r="HF44" i="3"/>
  <c r="KJ45" i="3"/>
  <c r="IE46" i="3"/>
  <c r="EE46" i="3"/>
  <c r="IG47" i="3"/>
  <c r="DG47" i="3"/>
  <c r="HG47" i="3"/>
  <c r="IE51" i="3"/>
  <c r="KE51" i="3"/>
  <c r="HE51" i="3"/>
  <c r="FE51" i="3"/>
  <c r="HF57" i="3"/>
  <c r="GF57" i="3"/>
  <c r="KF57" i="3"/>
  <c r="HJ57" i="3"/>
  <c r="DH60" i="3"/>
  <c r="DE65" i="3"/>
  <c r="HG75" i="3"/>
  <c r="KG75" i="3"/>
  <c r="HY81" i="3"/>
  <c r="GY81" i="3"/>
  <c r="CY81" i="3"/>
  <c r="AY81" i="3"/>
  <c r="ID81" i="3"/>
  <c r="DD81" i="3"/>
  <c r="BD81" i="3"/>
  <c r="HD81" i="3"/>
  <c r="AP81" i="3"/>
  <c r="HN87" i="3"/>
  <c r="GN87" i="3"/>
  <c r="CN87" i="3"/>
  <c r="AN87" i="3"/>
  <c r="HW87" i="3"/>
  <c r="CW87" i="3"/>
  <c r="GW87" i="3"/>
  <c r="IF87" i="3"/>
  <c r="BF87" i="3"/>
  <c r="DB88" i="3"/>
  <c r="KI89" i="3"/>
  <c r="CJ90" i="3"/>
  <c r="HR95" i="3"/>
  <c r="GR95" i="3"/>
  <c r="CR95" i="3"/>
  <c r="AR95" i="3"/>
  <c r="IA95" i="3"/>
  <c r="BA95" i="3"/>
  <c r="DA95" i="3"/>
  <c r="CA95" i="3"/>
  <c r="IJ95" i="3"/>
  <c r="HJ95" i="3"/>
  <c r="DJ95" i="3"/>
  <c r="CO53" i="21"/>
  <c r="CN53" i="21"/>
  <c r="CK53" i="21"/>
  <c r="G703" i="10"/>
  <c r="H697" i="10"/>
  <c r="H703" i="10" s="1"/>
  <c r="EQ24" i="15"/>
  <c r="FC24" i="15" s="1"/>
  <c r="CI24" i="20" s="1"/>
  <c r="DL25" i="15"/>
  <c r="AK25" i="17" s="1"/>
  <c r="DI25" i="15"/>
  <c r="DG25" i="15"/>
  <c r="DS25" i="15" s="1"/>
  <c r="EV26" i="15"/>
  <c r="AL26" i="20" s="1"/>
  <c r="EU26" i="15"/>
  <c r="AE26" i="20" s="1"/>
  <c r="ES26" i="15"/>
  <c r="Q26" i="20" s="1"/>
  <c r="DM27" i="21"/>
  <c r="DN27" i="21" s="1"/>
  <c r="BY27" i="15"/>
  <c r="BX27" i="15"/>
  <c r="EB30" i="15"/>
  <c r="EA30" i="15"/>
  <c r="DZ30" i="15"/>
  <c r="CC34" i="15"/>
  <c r="BZ34" i="15"/>
  <c r="BX34" i="15"/>
  <c r="CB35" i="15"/>
  <c r="BZ35" i="15"/>
  <c r="CC36" i="15"/>
  <c r="BZ36" i="15"/>
  <c r="EB36" i="15"/>
  <c r="EA36" i="15"/>
  <c r="M36" i="19" s="1"/>
  <c r="DZ36" i="15"/>
  <c r="EE40" i="15"/>
  <c r="EB41" i="15"/>
  <c r="EB45" i="15"/>
  <c r="W45" i="19" s="1"/>
  <c r="AE46" i="15"/>
  <c r="CB47" i="15"/>
  <c r="BX47" i="15"/>
  <c r="ET49" i="15"/>
  <c r="X49" i="20" s="1"/>
  <c r="EU49" i="15"/>
  <c r="AE49" i="20" s="1"/>
  <c r="DJ50" i="15"/>
  <c r="T50" i="17" s="1"/>
  <c r="DK50" i="15"/>
  <c r="AD50" i="17" s="1"/>
  <c r="DH50" i="15"/>
  <c r="AY52" i="15"/>
  <c r="CO52" i="15"/>
  <c r="CX52" i="15" s="1"/>
  <c r="DH52" i="15"/>
  <c r="I52" i="17" s="1"/>
  <c r="ES53" i="15"/>
  <c r="Q53" i="20" s="1"/>
  <c r="ET54" i="15"/>
  <c r="X54" i="20" s="1"/>
  <c r="ES54" i="15"/>
  <c r="Q54" i="20" s="1"/>
  <c r="CQ55" i="15"/>
  <c r="Q55" i="16" s="1"/>
  <c r="CR55" i="15"/>
  <c r="U55" i="16" s="1"/>
  <c r="ET55" i="15"/>
  <c r="X55" i="20" s="1"/>
  <c r="EU55" i="15"/>
  <c r="AE55" i="20" s="1"/>
  <c r="ER55" i="15"/>
  <c r="J55" i="20" s="1"/>
  <c r="EW56" i="15"/>
  <c r="AS56" i="20" s="1"/>
  <c r="BX57" i="15"/>
  <c r="DG60" i="15"/>
  <c r="DO60" i="15" s="1"/>
  <c r="CR61" i="15"/>
  <c r="U61" i="16" s="1"/>
  <c r="CT61" i="15"/>
  <c r="AL61" i="16" s="1"/>
  <c r="DI61" i="15"/>
  <c r="EB62" i="15"/>
  <c r="V62" i="19" s="1"/>
  <c r="ED62" i="15"/>
  <c r="AJ62" i="19" s="1"/>
  <c r="BY64" i="15"/>
  <c r="BZ66" i="15"/>
  <c r="CC66" i="15"/>
  <c r="F29" i="24"/>
  <c r="J29" i="24"/>
  <c r="G29" i="24"/>
  <c r="K29" i="24"/>
  <c r="F44" i="23"/>
  <c r="N44" i="28"/>
  <c r="E7" i="30"/>
  <c r="E18" i="30"/>
  <c r="M27" i="30"/>
  <c r="E27" i="30" s="1"/>
  <c r="E27" i="28"/>
  <c r="E28" i="28"/>
  <c r="E29" i="30"/>
  <c r="HP19" i="3"/>
  <c r="IP19" i="3"/>
  <c r="BP19" i="3"/>
  <c r="JP19" i="3"/>
  <c r="GP19" i="3"/>
  <c r="HT19" i="3"/>
  <c r="ET19" i="3"/>
  <c r="CT19" i="3"/>
  <c r="FT19" i="3"/>
  <c r="AT19" i="3"/>
  <c r="HY19" i="3"/>
  <c r="IY19" i="3"/>
  <c r="BY19" i="3"/>
  <c r="JY19" i="3"/>
  <c r="GY19" i="3"/>
  <c r="ID19" i="3"/>
  <c r="FD19" i="3"/>
  <c r="DD19" i="3"/>
  <c r="GD19" i="3"/>
  <c r="BD19" i="3"/>
  <c r="IH19" i="3"/>
  <c r="JH19" i="3"/>
  <c r="CH19" i="3"/>
  <c r="KH19" i="3"/>
  <c r="HH19" i="3"/>
  <c r="AP19" i="3"/>
  <c r="FP19" i="3"/>
  <c r="GH19" i="3"/>
  <c r="IT19" i="3"/>
  <c r="FT20" i="3"/>
  <c r="KH20" i="3"/>
  <c r="KG41" i="3"/>
  <c r="BF41" i="3"/>
  <c r="GG41" i="3"/>
  <c r="HJ41" i="3"/>
  <c r="FT42" i="3"/>
  <c r="JY42" i="3"/>
  <c r="DG42" i="3"/>
  <c r="GS42" i="3"/>
  <c r="JP42" i="3"/>
  <c r="GJ45" i="3"/>
  <c r="HH47" i="3"/>
  <c r="CH47" i="3"/>
  <c r="CD47" i="3"/>
  <c r="GH47" i="3"/>
  <c r="KD47" i="3"/>
  <c r="HP48" i="3"/>
  <c r="GP48" i="3"/>
  <c r="EP48" i="3"/>
  <c r="IP48" i="3"/>
  <c r="HT48" i="3"/>
  <c r="AT48" i="3"/>
  <c r="HY48" i="3"/>
  <c r="GY48" i="3"/>
  <c r="EY48" i="3"/>
  <c r="IY48" i="3"/>
  <c r="ID48" i="3"/>
  <c r="BD48" i="3"/>
  <c r="IH48" i="3"/>
  <c r="HH48" i="3"/>
  <c r="FH48" i="3"/>
  <c r="JH48" i="3"/>
  <c r="AP48" i="3"/>
  <c r="HG50" i="3"/>
  <c r="GG50" i="3"/>
  <c r="JD50" i="3"/>
  <c r="FI51" i="3"/>
  <c r="GE51" i="3"/>
  <c r="ID52" i="3"/>
  <c r="HD52" i="3"/>
  <c r="DD52" i="3"/>
  <c r="BD52" i="3"/>
  <c r="IH52" i="3"/>
  <c r="DH52" i="3"/>
  <c r="IG53" i="3"/>
  <c r="JG53" i="3"/>
  <c r="FG53" i="3"/>
  <c r="HG53" i="3"/>
  <c r="KJ57" i="3"/>
  <c r="HG59" i="3"/>
  <c r="DI65" i="3"/>
  <c r="KE66" i="3"/>
  <c r="ID68" i="3"/>
  <c r="BD68" i="3"/>
  <c r="FD68" i="3"/>
  <c r="CH68" i="3"/>
  <c r="JH68" i="3"/>
  <c r="FH68" i="3"/>
  <c r="BH68" i="3"/>
  <c r="GE73" i="3"/>
  <c r="HD75" i="3"/>
  <c r="BD75" i="3"/>
  <c r="FD75" i="3"/>
  <c r="HG79" i="3"/>
  <c r="KG79" i="3"/>
  <c r="GG79" i="3"/>
  <c r="BG80" i="3"/>
  <c r="CO80" i="3"/>
  <c r="GS80" i="3"/>
  <c r="GP81" i="3"/>
  <c r="JG82" i="3"/>
  <c r="DE82" i="3"/>
  <c r="FE84" i="3"/>
  <c r="EG85" i="3"/>
  <c r="GR87" i="3"/>
  <c r="DD97" i="3"/>
  <c r="JO101" i="3"/>
  <c r="IO101" i="3"/>
  <c r="EO101" i="3"/>
  <c r="JS101" i="3"/>
  <c r="IS101" i="3"/>
  <c r="AS101" i="3"/>
  <c r="ES101" i="3"/>
  <c r="JX101" i="3"/>
  <c r="IX101" i="3"/>
  <c r="AX101" i="3"/>
  <c r="KB101" i="3"/>
  <c r="FB101" i="3"/>
  <c r="BB101" i="3"/>
  <c r="KG101" i="3"/>
  <c r="FG101" i="3"/>
  <c r="JG101" i="3"/>
  <c r="AO101" i="3"/>
  <c r="EX101" i="3"/>
  <c r="AU13" i="23"/>
  <c r="H28" i="23"/>
  <c r="F28" i="23"/>
  <c r="AD28" i="28"/>
  <c r="AD28" i="30" s="1"/>
  <c r="F28" i="30" s="1"/>
  <c r="CN65" i="21"/>
  <c r="CO65" i="21"/>
  <c r="CK65" i="21"/>
  <c r="D70" i="21"/>
  <c r="AF70" i="21"/>
  <c r="BW23" i="15"/>
  <c r="CA23" i="15"/>
  <c r="DG24" i="15"/>
  <c r="DS24" i="15" s="1"/>
  <c r="BW25" i="15"/>
  <c r="BW28" i="15"/>
  <c r="EE28" i="15"/>
  <c r="CT31" i="15"/>
  <c r="AI31" i="16" s="1"/>
  <c r="AY37" i="15"/>
  <c r="BW37" i="15"/>
  <c r="CH37" i="15" s="1"/>
  <c r="CO37" i="15"/>
  <c r="CO38" i="15"/>
  <c r="CY38" i="15" s="1"/>
  <c r="EE42" i="15"/>
  <c r="DG44" i="15"/>
  <c r="DY46" i="15"/>
  <c r="EH46" i="15" s="1"/>
  <c r="BN46" i="19" s="1"/>
  <c r="EE46" i="15"/>
  <c r="CO49" i="15"/>
  <c r="CY49" i="15" s="1"/>
  <c r="CU49" i="15"/>
  <c r="AN49" i="16" s="1"/>
  <c r="CO50" i="15"/>
  <c r="CX50" i="15" s="1"/>
  <c r="CR51" i="15"/>
  <c r="BW53" i="15"/>
  <c r="CE53" i="15" s="1"/>
  <c r="CC53" i="15"/>
  <c r="CO56" i="15"/>
  <c r="BW58" i="15"/>
  <c r="CH58" i="15" s="1"/>
  <c r="CO60" i="15"/>
  <c r="CB61" i="15"/>
  <c r="DL62" i="15"/>
  <c r="AG62" i="17" s="1"/>
  <c r="BY63" i="15"/>
  <c r="AY65" i="15"/>
  <c r="BY65" i="15"/>
  <c r="EQ67" i="15"/>
  <c r="P13" i="23"/>
  <c r="P13" i="27"/>
  <c r="U13" i="27"/>
  <c r="U14" i="27" s="1"/>
  <c r="U13" i="23"/>
  <c r="U13" i="28" s="1"/>
  <c r="U13" i="30" s="1"/>
  <c r="Y13" i="27"/>
  <c r="Y13" i="23"/>
  <c r="AD13" i="27"/>
  <c r="AD13" i="23"/>
  <c r="AH13" i="27"/>
  <c r="AH13" i="23"/>
  <c r="AM13" i="27"/>
  <c r="AM13" i="23"/>
  <c r="AQ13" i="27"/>
  <c r="AQ13" i="23"/>
  <c r="AV13" i="27"/>
  <c r="AV13" i="23"/>
  <c r="BA13" i="23"/>
  <c r="BA13" i="28" s="1"/>
  <c r="BA13" i="30" s="1"/>
  <c r="BA13" i="27"/>
  <c r="BE13" i="27"/>
  <c r="BE13" i="23"/>
  <c r="G44" i="23"/>
  <c r="K44" i="23"/>
  <c r="CR19" i="3"/>
  <c r="DA19" i="3"/>
  <c r="DJ19" i="3"/>
  <c r="ER19" i="3"/>
  <c r="FA19" i="3"/>
  <c r="FJ19" i="3"/>
  <c r="IN19" i="3"/>
  <c r="IW19" i="3"/>
  <c r="JF19" i="3"/>
  <c r="DN20" i="3"/>
  <c r="EQ20" i="3"/>
  <c r="EZ20" i="3"/>
  <c r="FI20" i="3"/>
  <c r="FV20" i="3"/>
  <c r="GE20" i="3"/>
  <c r="GQ20" i="3"/>
  <c r="GZ20" i="3"/>
  <c r="HI20" i="3"/>
  <c r="BH41" i="3"/>
  <c r="AD109" i="3"/>
  <c r="AQ42" i="3"/>
  <c r="AZ42" i="3"/>
  <c r="BI42" i="3"/>
  <c r="CD42" i="3"/>
  <c r="EZ42" i="3"/>
  <c r="JE42" i="3"/>
  <c r="FH44" i="3"/>
  <c r="HD44" i="3"/>
  <c r="JH44" i="3"/>
  <c r="CF45" i="3"/>
  <c r="CG46" i="3"/>
  <c r="HF46" i="3"/>
  <c r="KG46" i="3"/>
  <c r="BW48" i="3"/>
  <c r="CF48" i="3"/>
  <c r="EW48" i="3"/>
  <c r="FF48" i="3"/>
  <c r="GW48" i="3"/>
  <c r="HF48" i="3"/>
  <c r="BG49" i="3"/>
  <c r="JG49" i="3"/>
  <c r="FJ50" i="3"/>
  <c r="JG51" i="3"/>
  <c r="JF52" i="3"/>
  <c r="II54" i="3"/>
  <c r="EI54" i="3"/>
  <c r="BE55" i="3"/>
  <c r="ID56" i="3"/>
  <c r="HD56" i="3"/>
  <c r="FD56" i="3"/>
  <c r="BD56" i="3"/>
  <c r="IH56" i="3"/>
  <c r="JH56" i="3"/>
  <c r="IF58" i="3"/>
  <c r="DF58" i="3"/>
  <c r="BF58" i="3"/>
  <c r="IJ58" i="3"/>
  <c r="DJ58" i="3"/>
  <c r="HJ58" i="3"/>
  <c r="IF62" i="3"/>
  <c r="HF62" i="3"/>
  <c r="IJ62" i="3"/>
  <c r="JJ62" i="3"/>
  <c r="FJ62" i="3"/>
  <c r="FF62" i="3"/>
  <c r="HJ62" i="3"/>
  <c r="KG62" i="3"/>
  <c r="HD63" i="3"/>
  <c r="GD63" i="3"/>
  <c r="HH63" i="3"/>
  <c r="KH63" i="3"/>
  <c r="HF65" i="3"/>
  <c r="KF65" i="3"/>
  <c r="GF65" i="3"/>
  <c r="CF65" i="3"/>
  <c r="CJ65" i="3"/>
  <c r="GJ65" i="3"/>
  <c r="GG66" i="3"/>
  <c r="EG66" i="3"/>
  <c r="KG67" i="3"/>
  <c r="HG67" i="3"/>
  <c r="DG67" i="3"/>
  <c r="CG67" i="3"/>
  <c r="JG67" i="3"/>
  <c r="HD69" i="3"/>
  <c r="CD69" i="3"/>
  <c r="CH69" i="3"/>
  <c r="JQ73" i="3"/>
  <c r="HJ74" i="3"/>
  <c r="KJ74" i="3"/>
  <c r="HH76" i="3"/>
  <c r="CH76" i="3"/>
  <c r="ID78" i="3"/>
  <c r="ED78" i="3"/>
  <c r="ID85" i="3"/>
  <c r="HD85" i="3"/>
  <c r="DD85" i="3"/>
  <c r="BD85" i="3"/>
  <c r="BH85" i="3"/>
  <c r="JS86" i="3"/>
  <c r="AS86" i="3"/>
  <c r="IS86" i="3"/>
  <c r="ES86" i="3"/>
  <c r="JX86" i="3"/>
  <c r="IX86" i="3"/>
  <c r="EX86" i="3"/>
  <c r="KB86" i="3"/>
  <c r="BB86" i="3"/>
  <c r="AO86" i="3"/>
  <c r="BG86" i="3"/>
  <c r="EO86" i="3"/>
  <c r="JG86" i="3"/>
  <c r="GO87" i="3"/>
  <c r="FO87" i="3"/>
  <c r="JO87" i="3"/>
  <c r="GS87" i="3"/>
  <c r="JS87" i="3"/>
  <c r="GX87" i="3"/>
  <c r="BX87" i="3"/>
  <c r="HB87" i="3"/>
  <c r="CB87" i="3"/>
  <c r="GB87" i="3"/>
  <c r="HG87" i="3"/>
  <c r="GG87" i="3"/>
  <c r="KG87" i="3"/>
  <c r="FX87" i="3"/>
  <c r="HS88" i="3"/>
  <c r="AS88" i="3"/>
  <c r="IB88" i="3"/>
  <c r="BB88" i="3"/>
  <c r="AO88" i="3"/>
  <c r="BG88" i="3"/>
  <c r="BF89" i="3"/>
  <c r="BJ89" i="3"/>
  <c r="JE93" i="3"/>
  <c r="CE93" i="3"/>
  <c r="CI93" i="3"/>
  <c r="JQ96" i="3"/>
  <c r="IQ96" i="3"/>
  <c r="EQ96" i="3"/>
  <c r="JV96" i="3"/>
  <c r="EV96" i="3"/>
  <c r="JZ96" i="3"/>
  <c r="AZ96" i="3"/>
  <c r="KE96" i="3"/>
  <c r="JE96" i="3"/>
  <c r="BE96" i="3"/>
  <c r="KI96" i="3"/>
  <c r="JI96" i="3"/>
  <c r="FI96" i="3"/>
  <c r="AV96" i="3"/>
  <c r="IV96" i="3"/>
  <c r="HI97" i="3"/>
  <c r="CI97" i="3"/>
  <c r="BI97" i="3"/>
  <c r="GE97" i="3"/>
  <c r="IE98" i="3"/>
  <c r="HE98" i="3"/>
  <c r="II98" i="3"/>
  <c r="CI98" i="3"/>
  <c r="GI98" i="3"/>
  <c r="BI98" i="3"/>
  <c r="DE98" i="3"/>
  <c r="GE98" i="3"/>
  <c r="HI98" i="3"/>
  <c r="HN99" i="3"/>
  <c r="GN99" i="3"/>
  <c r="HW99" i="3"/>
  <c r="AW99" i="3"/>
  <c r="CW99" i="3"/>
  <c r="IA99" i="3"/>
  <c r="HA99" i="3"/>
  <c r="BA99" i="3"/>
  <c r="IF99" i="3"/>
  <c r="HF99" i="3"/>
  <c r="BJ99" i="3"/>
  <c r="GR99" i="3"/>
  <c r="DY101" i="3"/>
  <c r="HT101" i="3"/>
  <c r="Q13" i="23"/>
  <c r="BB13" i="23"/>
  <c r="J26" i="23"/>
  <c r="G29" i="23"/>
  <c r="EA69" i="21"/>
  <c r="CP82" i="21"/>
  <c r="CN24" i="21"/>
  <c r="CM24" i="21"/>
  <c r="CN40" i="21"/>
  <c r="CM40" i="21"/>
  <c r="D258" i="10"/>
  <c r="D257" i="10"/>
  <c r="D259" i="10"/>
  <c r="D256" i="10"/>
  <c r="D309" i="10"/>
  <c r="J364" i="10"/>
  <c r="CP52" i="21"/>
  <c r="CL52" i="21"/>
  <c r="CZ52" i="21"/>
  <c r="CO52" i="21"/>
  <c r="CK52" i="21"/>
  <c r="CM52" i="21"/>
  <c r="CN52" i="21"/>
  <c r="CC23" i="15"/>
  <c r="EQ25" i="15"/>
  <c r="EZ25" i="15" s="1"/>
  <c r="BN25" i="20" s="1"/>
  <c r="CO45" i="15"/>
  <c r="DG48" i="15"/>
  <c r="DO48" i="15" s="1"/>
  <c r="EQ51" i="15"/>
  <c r="EY51" i="15" s="1"/>
  <c r="BG51" i="20" s="1"/>
  <c r="DG52" i="15"/>
  <c r="DQ52" i="15" s="1"/>
  <c r="BW54" i="15"/>
  <c r="CH54" i="15" s="1"/>
  <c r="EQ56" i="15"/>
  <c r="FA56" i="15" s="1"/>
  <c r="BU56" i="20" s="1"/>
  <c r="BW57" i="15"/>
  <c r="CE57" i="15" s="1"/>
  <c r="CB63" i="15"/>
  <c r="CB65" i="15"/>
  <c r="BW66" i="15"/>
  <c r="CD66" i="15" s="1"/>
  <c r="DG67" i="15"/>
  <c r="DP67" i="15" s="1"/>
  <c r="M13" i="27"/>
  <c r="M13" i="23"/>
  <c r="Z13" i="27"/>
  <c r="Z13" i="23"/>
  <c r="AE13" i="27"/>
  <c r="AE13" i="23"/>
  <c r="AS13" i="27"/>
  <c r="AS14" i="27" s="1"/>
  <c r="AS13" i="23"/>
  <c r="AS13" i="28" s="1"/>
  <c r="AS13" i="30" s="1"/>
  <c r="AW13" i="27"/>
  <c r="AW13" i="23"/>
  <c r="H44" i="23"/>
  <c r="BJ93" i="3"/>
  <c r="BF68" i="3"/>
  <c r="CG91" i="3"/>
  <c r="FO19" i="3"/>
  <c r="FX19" i="3"/>
  <c r="GG19" i="3"/>
  <c r="JS19" i="3"/>
  <c r="KB19" i="3"/>
  <c r="BP42" i="3"/>
  <c r="CH42" i="3"/>
  <c r="GQ42" i="3"/>
  <c r="HI42" i="3"/>
  <c r="CJ45" i="3"/>
  <c r="HJ50" i="3"/>
  <c r="JJ50" i="3"/>
  <c r="FG51" i="3"/>
  <c r="HG51" i="3"/>
  <c r="IG55" i="3"/>
  <c r="JG55" i="3"/>
  <c r="FG55" i="3"/>
  <c r="BG55" i="3"/>
  <c r="CD55" i="3"/>
  <c r="HI56" i="3"/>
  <c r="CI56" i="3"/>
  <c r="IE57" i="3"/>
  <c r="JE57" i="3"/>
  <c r="II57" i="3"/>
  <c r="HI57" i="3"/>
  <c r="FI57" i="3"/>
  <c r="KE63" i="3"/>
  <c r="JE63" i="3"/>
  <c r="GE63" i="3"/>
  <c r="KI63" i="3"/>
  <c r="HI63" i="3"/>
  <c r="FI63" i="3"/>
  <c r="FE63" i="3"/>
  <c r="JI63" i="3"/>
  <c r="EG64" i="3"/>
  <c r="FG65" i="3"/>
  <c r="BG65" i="3"/>
  <c r="HG65" i="3"/>
  <c r="JG65" i="3"/>
  <c r="ID67" i="3"/>
  <c r="ED67" i="3"/>
  <c r="CH67" i="3"/>
  <c r="IE69" i="3"/>
  <c r="BE69" i="3"/>
  <c r="II69" i="3"/>
  <c r="FI69" i="3"/>
  <c r="JI69" i="3"/>
  <c r="HI69" i="3"/>
  <c r="CI69" i="3"/>
  <c r="GR73" i="3"/>
  <c r="AR73" i="3"/>
  <c r="ER73" i="3"/>
  <c r="IW73" i="3"/>
  <c r="HA73" i="3"/>
  <c r="BA73" i="3"/>
  <c r="HJ73" i="3"/>
  <c r="FJ73" i="3"/>
  <c r="BJ73" i="3"/>
  <c r="FG74" i="3"/>
  <c r="IF79" i="3"/>
  <c r="HF79" i="3"/>
  <c r="IJ79" i="3"/>
  <c r="DJ79" i="3"/>
  <c r="BJ79" i="3"/>
  <c r="HJ79" i="3"/>
  <c r="BG82" i="3"/>
  <c r="KD83" i="3"/>
  <c r="JD83" i="3"/>
  <c r="BD83" i="3"/>
  <c r="KH83" i="3"/>
  <c r="JH83" i="3"/>
  <c r="FH83" i="3"/>
  <c r="FD83" i="3"/>
  <c r="FP88" i="3"/>
  <c r="BP88" i="3"/>
  <c r="KD88" i="3"/>
  <c r="CH88" i="3"/>
  <c r="AQ88" i="3"/>
  <c r="BI88" i="3"/>
  <c r="BJ94" i="3"/>
  <c r="JF97" i="3"/>
  <c r="BF97" i="3"/>
  <c r="FJ97" i="3"/>
  <c r="BJ97" i="3"/>
  <c r="HF98" i="3"/>
  <c r="KF98" i="3"/>
  <c r="FF98" i="3"/>
  <c r="CF98" i="3"/>
  <c r="BF98" i="3"/>
  <c r="HJ98" i="3"/>
  <c r="KJ98" i="3"/>
  <c r="GJ98" i="3"/>
  <c r="BJ98" i="3"/>
  <c r="GF98" i="3"/>
  <c r="GO99" i="3"/>
  <c r="AO99" i="3"/>
  <c r="GS99" i="3"/>
  <c r="JS99" i="3"/>
  <c r="GX99" i="3"/>
  <c r="FX99" i="3"/>
  <c r="HB99" i="3"/>
  <c r="BB99" i="3"/>
  <c r="HG99" i="3"/>
  <c r="BG99" i="3"/>
  <c r="CB99" i="3"/>
  <c r="EG100" i="3"/>
  <c r="BG100" i="3"/>
  <c r="V13" i="23"/>
  <c r="BF13" i="23"/>
  <c r="EC69" i="21"/>
  <c r="CO37" i="21"/>
  <c r="CN37" i="21"/>
  <c r="CZ39" i="21"/>
  <c r="CO39" i="21"/>
  <c r="CK39" i="21"/>
  <c r="CN39" i="21"/>
  <c r="CL39" i="21"/>
  <c r="CM39" i="21"/>
  <c r="CP39" i="21"/>
  <c r="R70" i="16"/>
  <c r="G19" i="10"/>
  <c r="G25" i="10" s="1"/>
  <c r="CF53" i="3"/>
  <c r="CG54" i="3"/>
  <c r="DJ54" i="3"/>
  <c r="GG54" i="3"/>
  <c r="HJ54" i="3"/>
  <c r="KG54" i="3"/>
  <c r="BI55" i="3"/>
  <c r="CE55" i="3"/>
  <c r="FE55" i="3"/>
  <c r="JE55" i="3"/>
  <c r="CF56" i="3"/>
  <c r="FJ56" i="3"/>
  <c r="HJ56" i="3"/>
  <c r="HG57" i="3"/>
  <c r="ID57" i="3"/>
  <c r="FH58" i="3"/>
  <c r="JH58" i="3"/>
  <c r="BI59" i="3"/>
  <c r="CD59" i="3"/>
  <c r="FI59" i="3"/>
  <c r="GD59" i="3"/>
  <c r="JI59" i="3"/>
  <c r="KD59" i="3"/>
  <c r="BH60" i="3"/>
  <c r="HH60" i="3"/>
  <c r="BO61" i="3"/>
  <c r="BX61" i="3"/>
  <c r="CG61" i="3"/>
  <c r="EO61" i="3"/>
  <c r="EX61" i="3"/>
  <c r="FG61" i="3"/>
  <c r="FH62" i="3"/>
  <c r="JH62" i="3"/>
  <c r="FG63" i="3"/>
  <c r="HG63" i="3"/>
  <c r="FF64" i="3"/>
  <c r="HF64" i="3"/>
  <c r="JJ64" i="3"/>
  <c r="KE64" i="3"/>
  <c r="BI65" i="3"/>
  <c r="HI65" i="3"/>
  <c r="EE66" i="3"/>
  <c r="CJ67" i="3"/>
  <c r="DE67" i="3"/>
  <c r="HE67" i="3"/>
  <c r="CG68" i="3"/>
  <c r="JF68" i="3"/>
  <c r="FG69" i="3"/>
  <c r="AP73" i="3"/>
  <c r="AY73" i="3"/>
  <c r="BH73" i="3"/>
  <c r="BG74" i="3"/>
  <c r="BJ75" i="3"/>
  <c r="HJ75" i="3"/>
  <c r="FE76" i="3"/>
  <c r="IJ76" i="3"/>
  <c r="JE76" i="3"/>
  <c r="FJ77" i="3"/>
  <c r="HJ77" i="3"/>
  <c r="IG77" i="3"/>
  <c r="CF78" i="3"/>
  <c r="HE78" i="3"/>
  <c r="JI78" i="3"/>
  <c r="BH79" i="3"/>
  <c r="DH79" i="3"/>
  <c r="AQ80" i="3"/>
  <c r="AZ80" i="3"/>
  <c r="BI80" i="3"/>
  <c r="CD80" i="3"/>
  <c r="FP80" i="3"/>
  <c r="GH80" i="3"/>
  <c r="GV80" i="3"/>
  <c r="HE80" i="3"/>
  <c r="IV80" i="3"/>
  <c r="JP80" i="3"/>
  <c r="KH80" i="3"/>
  <c r="AR81" i="3"/>
  <c r="BA81" i="3"/>
  <c r="BJ81" i="3"/>
  <c r="CE81" i="3"/>
  <c r="EN81" i="3"/>
  <c r="FF81" i="3"/>
  <c r="FZ81" i="3"/>
  <c r="IW81" i="3"/>
  <c r="JQ81" i="3"/>
  <c r="KI81" i="3"/>
  <c r="CG83" i="3"/>
  <c r="AO84" i="3"/>
  <c r="AX84" i="3"/>
  <c r="BG84" i="3"/>
  <c r="GO84" i="3"/>
  <c r="HG84" i="3"/>
  <c r="JT84" i="3"/>
  <c r="BJ85" i="3"/>
  <c r="CE85" i="3"/>
  <c r="FJ85" i="3"/>
  <c r="GE85" i="3"/>
  <c r="JJ85" i="3"/>
  <c r="KE85" i="3"/>
  <c r="AQ86" i="3"/>
  <c r="AZ86" i="3"/>
  <c r="BI86" i="3"/>
  <c r="CV86" i="3"/>
  <c r="DT86" i="3"/>
  <c r="GZ86" i="3"/>
  <c r="AP87" i="3"/>
  <c r="AY87" i="3"/>
  <c r="BH87" i="3"/>
  <c r="EP87" i="3"/>
  <c r="FH87" i="3"/>
  <c r="IT87" i="3"/>
  <c r="JQ88" i="3"/>
  <c r="JV88" i="3"/>
  <c r="JZ88" i="3"/>
  <c r="KE88" i="3"/>
  <c r="KI88" i="3"/>
  <c r="EV88" i="3"/>
  <c r="JI88" i="3"/>
  <c r="CE92" i="3"/>
  <c r="CI92" i="3"/>
  <c r="CF93" i="3"/>
  <c r="CJ93" i="3"/>
  <c r="BF93" i="3"/>
  <c r="AS95" i="3"/>
  <c r="AY95" i="3"/>
  <c r="EY95" i="3"/>
  <c r="FS95" i="3"/>
  <c r="IY95" i="3"/>
  <c r="JS95" i="3"/>
  <c r="AS96" i="3"/>
  <c r="BO96" i="3"/>
  <c r="BX96" i="3"/>
  <c r="CG96" i="3"/>
  <c r="CX96" i="3"/>
  <c r="GX96" i="3"/>
  <c r="HQ101" i="3"/>
  <c r="GQ101" i="3"/>
  <c r="II101" i="3"/>
  <c r="HI101" i="3"/>
  <c r="CZ101" i="3"/>
  <c r="FW101" i="3"/>
  <c r="GV101" i="3"/>
  <c r="KJ101" i="3"/>
  <c r="HV102" i="3"/>
  <c r="G26" i="23"/>
  <c r="K26" i="23"/>
  <c r="E28" i="23"/>
  <c r="I28" i="23"/>
  <c r="CO82" i="21"/>
  <c r="EE69" i="21"/>
  <c r="CZ33" i="21"/>
  <c r="CO33" i="21"/>
  <c r="CK33" i="21"/>
  <c r="CN33" i="21"/>
  <c r="CL33" i="21"/>
  <c r="CP48" i="21"/>
  <c r="CL48" i="21"/>
  <c r="CZ48" i="21"/>
  <c r="CO48" i="21"/>
  <c r="CK48" i="21"/>
  <c r="CM48" i="21"/>
  <c r="CZ51" i="21"/>
  <c r="CO51" i="21"/>
  <c r="CK51" i="21"/>
  <c r="CN51" i="21"/>
  <c r="CL51" i="21"/>
  <c r="K70" i="21"/>
  <c r="AM70" i="21"/>
  <c r="Y70" i="16"/>
  <c r="BL67" i="20"/>
  <c r="H115" i="10"/>
  <c r="H121" i="10" s="1"/>
  <c r="H127" i="10" s="1"/>
  <c r="D497" i="10"/>
  <c r="D496" i="10"/>
  <c r="D494" i="10"/>
  <c r="D495" i="10"/>
  <c r="D891" i="10"/>
  <c r="D890" i="10"/>
  <c r="D889" i="10"/>
  <c r="D888" i="10"/>
  <c r="BE53" i="3"/>
  <c r="CJ53" i="3"/>
  <c r="DE53" i="3"/>
  <c r="HI53" i="3"/>
  <c r="BF54" i="3"/>
  <c r="FF54" i="3"/>
  <c r="JF54" i="3"/>
  <c r="CH55" i="3"/>
  <c r="JJ56" i="3"/>
  <c r="KG57" i="3"/>
  <c r="BH58" i="3"/>
  <c r="HD58" i="3"/>
  <c r="KG58" i="3"/>
  <c r="HE59" i="3"/>
  <c r="KH59" i="3"/>
  <c r="CE60" i="3"/>
  <c r="GE60" i="3"/>
  <c r="AO61" i="3"/>
  <c r="AX61" i="3"/>
  <c r="BG61" i="3"/>
  <c r="GS61" i="3"/>
  <c r="HB61" i="3"/>
  <c r="IS61" i="3"/>
  <c r="JB61" i="3"/>
  <c r="EE62" i="3"/>
  <c r="KD62" i="3"/>
  <c r="KI64" i="3"/>
  <c r="JE67" i="3"/>
  <c r="FJ68" i="3"/>
  <c r="BG69" i="3"/>
  <c r="BE76" i="3"/>
  <c r="HI76" i="3"/>
  <c r="BF77" i="3"/>
  <c r="JF77" i="3"/>
  <c r="CJ78" i="3"/>
  <c r="FE78" i="3"/>
  <c r="HH79" i="3"/>
  <c r="BP80" i="3"/>
  <c r="CV80" i="3"/>
  <c r="DE80" i="3"/>
  <c r="EV80" i="3"/>
  <c r="FE80" i="3"/>
  <c r="FT80" i="3"/>
  <c r="IZ80" i="3"/>
  <c r="JT80" i="3"/>
  <c r="BQ81" i="3"/>
  <c r="CI81" i="3"/>
  <c r="ER81" i="3"/>
  <c r="FJ81" i="3"/>
  <c r="GE81" i="3"/>
  <c r="JA81" i="3"/>
  <c r="JV81" i="3"/>
  <c r="BE82" i="3"/>
  <c r="CJ82" i="3"/>
  <c r="BF83" i="3"/>
  <c r="DF83" i="3"/>
  <c r="GG83" i="3"/>
  <c r="GS84" i="3"/>
  <c r="CI85" i="3"/>
  <c r="GI85" i="3"/>
  <c r="KI85" i="3"/>
  <c r="CZ86" i="3"/>
  <c r="DY86" i="3"/>
  <c r="HE86" i="3"/>
  <c r="DV87" i="3"/>
  <c r="ET87" i="3"/>
  <c r="IY87" i="3"/>
  <c r="AV88" i="3"/>
  <c r="BE88" i="3"/>
  <c r="BE90" i="3"/>
  <c r="DE90" i="3"/>
  <c r="BF91" i="3"/>
  <c r="BE92" i="3"/>
  <c r="JE92" i="3"/>
  <c r="FF93" i="3"/>
  <c r="DF94" i="3"/>
  <c r="DJ94" i="3"/>
  <c r="DE94" i="3"/>
  <c r="GF94" i="3"/>
  <c r="KF94" i="3"/>
  <c r="AO95" i="3"/>
  <c r="AT95" i="3"/>
  <c r="BG95" i="3"/>
  <c r="BO95" i="3"/>
  <c r="BX95" i="3"/>
  <c r="CG95" i="3"/>
  <c r="FD95" i="3"/>
  <c r="FX95" i="3"/>
  <c r="JD95" i="3"/>
  <c r="JX95" i="3"/>
  <c r="AO96" i="3"/>
  <c r="BG96" i="3"/>
  <c r="DB96" i="3"/>
  <c r="FO96" i="3"/>
  <c r="FX96" i="3"/>
  <c r="HB96" i="3"/>
  <c r="BH97" i="3"/>
  <c r="BG98" i="3"/>
  <c r="FG98" i="3"/>
  <c r="GN101" i="3"/>
  <c r="JN101" i="3"/>
  <c r="HF101" i="3"/>
  <c r="KF101" i="3"/>
  <c r="AV101" i="3"/>
  <c r="BE101" i="3"/>
  <c r="BR101" i="3"/>
  <c r="CJ101" i="3"/>
  <c r="DE101" i="3"/>
  <c r="GA101" i="3"/>
  <c r="GZ101" i="3"/>
  <c r="JR101" i="3"/>
  <c r="HR102" i="3"/>
  <c r="CR102" i="3"/>
  <c r="IA102" i="3"/>
  <c r="HA102" i="3"/>
  <c r="IJ102" i="3"/>
  <c r="DJ102" i="3"/>
  <c r="AW102" i="3"/>
  <c r="BJ102" i="3"/>
  <c r="DF102" i="3"/>
  <c r="GW102" i="3"/>
  <c r="CP32" i="21"/>
  <c r="CL32" i="21"/>
  <c r="CZ32" i="21"/>
  <c r="CO32" i="21"/>
  <c r="CK32" i="21"/>
  <c r="CM32" i="21"/>
  <c r="CP36" i="21"/>
  <c r="CL36" i="21"/>
  <c r="CZ36" i="21"/>
  <c r="CO36" i="21"/>
  <c r="CK36" i="21"/>
  <c r="CM36" i="21"/>
  <c r="CN36" i="21"/>
  <c r="CV45" i="21"/>
  <c r="CN49" i="21"/>
  <c r="CO49" i="21"/>
  <c r="CP64" i="21"/>
  <c r="CL64" i="21"/>
  <c r="CZ64" i="21"/>
  <c r="CO64" i="21"/>
  <c r="CK64" i="21"/>
  <c r="CM64" i="21"/>
  <c r="CZ67" i="21"/>
  <c r="CO67" i="21"/>
  <c r="CK67" i="21"/>
  <c r="CN67" i="21"/>
  <c r="CL67" i="21"/>
  <c r="AF70" i="17"/>
  <c r="D70" i="17"/>
  <c r="R70" i="19"/>
  <c r="D76" i="10"/>
  <c r="D75" i="10"/>
  <c r="D77" i="10"/>
  <c r="D74" i="10"/>
  <c r="F361" i="10"/>
  <c r="H457" i="10"/>
  <c r="H463" i="10" s="1"/>
  <c r="CZ8" i="21"/>
  <c r="CP24" i="21"/>
  <c r="CL24" i="21"/>
  <c r="CZ24" i="21"/>
  <c r="CO24" i="21"/>
  <c r="CK24" i="21"/>
  <c r="CZ25" i="21"/>
  <c r="CO25" i="21"/>
  <c r="CK25" i="21"/>
  <c r="CN25" i="21"/>
  <c r="CP25" i="21"/>
  <c r="CM31" i="21"/>
  <c r="CP40" i="21"/>
  <c r="CL40" i="21"/>
  <c r="CZ40" i="21"/>
  <c r="CO40" i="21"/>
  <c r="CK40" i="21"/>
  <c r="CZ43" i="21"/>
  <c r="CO43" i="21"/>
  <c r="CK43" i="21"/>
  <c r="CN43" i="21"/>
  <c r="CP43" i="21"/>
  <c r="CM49" i="21"/>
  <c r="CP56" i="21"/>
  <c r="CL56" i="21"/>
  <c r="CZ56" i="21"/>
  <c r="CO56" i="21"/>
  <c r="CK56" i="21"/>
  <c r="CZ59" i="21"/>
  <c r="CO59" i="21"/>
  <c r="CK59" i="21"/>
  <c r="CN59" i="21"/>
  <c r="CP59" i="21"/>
  <c r="CM65" i="21"/>
  <c r="D51" i="10"/>
  <c r="D48" i="10"/>
  <c r="D49" i="10"/>
  <c r="D233" i="10"/>
  <c r="D232" i="10"/>
  <c r="D231" i="10"/>
  <c r="D230" i="10"/>
  <c r="D311" i="10"/>
  <c r="D520" i="10"/>
  <c r="D523" i="10"/>
  <c r="D521" i="10"/>
  <c r="D626" i="10"/>
  <c r="D625" i="10"/>
  <c r="D627" i="10"/>
  <c r="H749" i="10"/>
  <c r="H755" i="10" s="1"/>
  <c r="AH930" i="10"/>
  <c r="T932" i="10"/>
  <c r="AK937" i="10"/>
  <c r="AB940" i="10"/>
  <c r="D1232" i="10"/>
  <c r="D1230" i="10"/>
  <c r="D1231" i="10"/>
  <c r="CP28" i="21"/>
  <c r="CL28" i="21"/>
  <c r="CZ28" i="21"/>
  <c r="CO28" i="21"/>
  <c r="CK28" i="21"/>
  <c r="CZ29" i="21"/>
  <c r="CO29" i="21"/>
  <c r="CK29" i="21"/>
  <c r="CN29" i="21"/>
  <c r="CP29" i="21"/>
  <c r="CM35" i="21"/>
  <c r="CM37" i="21"/>
  <c r="CP44" i="21"/>
  <c r="CL44" i="21"/>
  <c r="CZ44" i="21"/>
  <c r="CO44" i="21"/>
  <c r="CK44" i="21"/>
  <c r="CR45" i="21"/>
  <c r="CZ47" i="21"/>
  <c r="CO47" i="21"/>
  <c r="CK47" i="21"/>
  <c r="CN47" i="21"/>
  <c r="CP47" i="21"/>
  <c r="CM53" i="21"/>
  <c r="CP60" i="21"/>
  <c r="CL60" i="21"/>
  <c r="CZ60" i="21"/>
  <c r="CO60" i="21"/>
  <c r="CK60" i="21"/>
  <c r="CZ63" i="21"/>
  <c r="CO63" i="21"/>
  <c r="CK63" i="21"/>
  <c r="CN63" i="21"/>
  <c r="CP63" i="21"/>
  <c r="K70" i="17"/>
  <c r="H19" i="10"/>
  <c r="H25" i="10" s="1"/>
  <c r="I252" i="10"/>
  <c r="I412" i="10"/>
  <c r="D624" i="10"/>
  <c r="J706" i="10"/>
  <c r="AL942" i="10"/>
  <c r="AH942" i="10"/>
  <c r="AN941" i="10"/>
  <c r="AJ941" i="10"/>
  <c r="AP940" i="10"/>
  <c r="AL940" i="10"/>
  <c r="AN939" i="10"/>
  <c r="AJ939" i="10"/>
  <c r="AO938" i="10"/>
  <c r="AK938" i="10"/>
  <c r="Y938" i="10"/>
  <c r="AL937" i="10"/>
  <c r="Z937" i="10"/>
  <c r="AM936" i="10"/>
  <c r="AR942" i="10"/>
  <c r="AM942" i="10"/>
  <c r="AI941" i="10"/>
  <c r="AD941" i="10"/>
  <c r="AF940" i="10"/>
  <c r="AA940" i="10"/>
  <c r="AC939" i="10"/>
  <c r="AN938" i="10"/>
  <c r="AO937" i="10"/>
  <c r="AJ937" i="10"/>
  <c r="AK936" i="10"/>
  <c r="AF936" i="10"/>
  <c r="AJ935" i="10"/>
  <c r="AF935" i="10"/>
  <c r="AK934" i="10"/>
  <c r="AG934" i="10"/>
  <c r="U934" i="10"/>
  <c r="AH933" i="10"/>
  <c r="V933" i="10"/>
  <c r="AI932" i="10"/>
  <c r="W932" i="10"/>
  <c r="S932" i="10"/>
  <c r="X931" i="10"/>
  <c r="T931" i="10"/>
  <c r="Y930" i="10"/>
  <c r="U930" i="10"/>
  <c r="AA929" i="10"/>
  <c r="W929" i="10"/>
  <c r="AB928" i="10"/>
  <c r="X928" i="10"/>
  <c r="AC927" i="10"/>
  <c r="Y927" i="10"/>
  <c r="AD926" i="10"/>
  <c r="Z926" i="10"/>
  <c r="N926" i="10"/>
  <c r="AA925" i="10"/>
  <c r="O925" i="10"/>
  <c r="AQ942" i="10"/>
  <c r="AS941" i="10"/>
  <c r="AM941" i="10"/>
  <c r="AO940" i="10"/>
  <c r="AJ940" i="10"/>
  <c r="AL939" i="10"/>
  <c r="AG939" i="10"/>
  <c r="AH938" i="10"/>
  <c r="AB938" i="10"/>
  <c r="AC937" i="10"/>
  <c r="X937" i="10"/>
  <c r="Z936" i="10"/>
  <c r="AM935" i="10"/>
  <c r="AA935" i="10"/>
  <c r="W935" i="10"/>
  <c r="AB934" i="10"/>
  <c r="X934" i="10"/>
  <c r="AC933" i="10"/>
  <c r="Y933" i="10"/>
  <c r="AD932" i="10"/>
  <c r="Z932" i="10"/>
  <c r="AE931" i="10"/>
  <c r="AA931" i="10"/>
  <c r="AF930" i="10"/>
  <c r="AB930" i="10"/>
  <c r="AD929" i="10"/>
  <c r="Z929" i="10"/>
  <c r="AE928" i="10"/>
  <c r="AA928" i="10"/>
  <c r="O928" i="10"/>
  <c r="AB927" i="10"/>
  <c r="P927" i="10"/>
  <c r="AC926" i="10"/>
  <c r="Q926" i="10"/>
  <c r="M926" i="10"/>
  <c r="R925" i="10"/>
  <c r="N925" i="10"/>
  <c r="AL941" i="10"/>
  <c r="AI940" i="10"/>
  <c r="AL938" i="10"/>
  <c r="AA938" i="10"/>
  <c r="AC936" i="10"/>
  <c r="AL935" i="10"/>
  <c r="AE934" i="10"/>
  <c r="W934" i="10"/>
  <c r="AG932" i="10"/>
  <c r="Y932" i="10"/>
  <c r="R931" i="10"/>
  <c r="AE930" i="10"/>
  <c r="Y929" i="10"/>
  <c r="Q929" i="10"/>
  <c r="AA927" i="10"/>
  <c r="S927" i="10"/>
  <c r="AC925" i="10"/>
  <c r="U925" i="10"/>
  <c r="D759" i="10"/>
  <c r="AN942" i="10"/>
  <c r="AC942" i="10"/>
  <c r="AG940" i="10"/>
  <c r="AO939" i="10"/>
  <c r="Z938" i="10"/>
  <c r="AF937" i="10"/>
  <c r="AK935" i="10"/>
  <c r="AC935" i="10"/>
  <c r="V934" i="10"/>
  <c r="AE933" i="10"/>
  <c r="X932" i="10"/>
  <c r="AG931" i="10"/>
  <c r="V930" i="10"/>
  <c r="AF929" i="10"/>
  <c r="Y928" i="10"/>
  <c r="Q928" i="10"/>
  <c r="AA926" i="10"/>
  <c r="S926" i="10"/>
  <c r="L925" i="10"/>
  <c r="L943" i="10" s="1"/>
  <c r="AJ942" i="10"/>
  <c r="AN940" i="10"/>
  <c r="AC940" i="10"/>
  <c r="AF938" i="10"/>
  <c r="AM937" i="10"/>
  <c r="Y936" i="10"/>
  <c r="AH935" i="10"/>
  <c r="AA934" i="10"/>
  <c r="AJ933" i="10"/>
  <c r="AC932" i="10"/>
  <c r="U932" i="10"/>
  <c r="AA930" i="10"/>
  <c r="S930" i="10"/>
  <c r="AD928" i="10"/>
  <c r="I824" i="10"/>
  <c r="I830" i="10" s="1"/>
  <c r="D915" i="10"/>
  <c r="D914" i="10"/>
  <c r="D917" i="10"/>
  <c r="D916" i="10"/>
  <c r="N927" i="10"/>
  <c r="AD927" i="10"/>
  <c r="AC931" i="10"/>
  <c r="AA933" i="10"/>
  <c r="AI939" i="10"/>
  <c r="AE941" i="10"/>
  <c r="D1233" i="10"/>
  <c r="I1279" i="10"/>
  <c r="AE42" i="2"/>
  <c r="AD41" i="2"/>
  <c r="AH45" i="2"/>
  <c r="AF43" i="2"/>
  <c r="AG44" i="2"/>
  <c r="CK81" i="21"/>
  <c r="CL23" i="21"/>
  <c r="CP23" i="21"/>
  <c r="CL27" i="21"/>
  <c r="CP27" i="21"/>
  <c r="CL31" i="21"/>
  <c r="CP31" i="21"/>
  <c r="CL35" i="21"/>
  <c r="CP35" i="21"/>
  <c r="CL37" i="21"/>
  <c r="CP37" i="21"/>
  <c r="CL41" i="21"/>
  <c r="CP41" i="21"/>
  <c r="CL45" i="21"/>
  <c r="CP45" i="21"/>
  <c r="CL49" i="21"/>
  <c r="CP49" i="21"/>
  <c r="CL53" i="21"/>
  <c r="CP53" i="21"/>
  <c r="CL57" i="21"/>
  <c r="CP57" i="21"/>
  <c r="CL61" i="21"/>
  <c r="CP61" i="21"/>
  <c r="CL65" i="21"/>
  <c r="CP65" i="21"/>
  <c r="D70" i="16"/>
  <c r="AF70" i="16"/>
  <c r="R70" i="17"/>
  <c r="D70" i="19"/>
  <c r="AF70" i="19"/>
  <c r="G39" i="10"/>
  <c r="G45" i="10" s="1"/>
  <c r="G51" i="10" s="1"/>
  <c r="I91" i="10"/>
  <c r="I97" i="10" s="1"/>
  <c r="I103" i="10" s="1"/>
  <c r="I193" i="10"/>
  <c r="I199" i="10" s="1"/>
  <c r="I205" i="10" s="1"/>
  <c r="J218" i="10"/>
  <c r="J224" i="10" s="1"/>
  <c r="J230" i="10" s="1"/>
  <c r="D337" i="10"/>
  <c r="D336" i="10"/>
  <c r="D366" i="10"/>
  <c r="D364" i="10"/>
  <c r="D367" i="10"/>
  <c r="D393" i="10"/>
  <c r="H413" i="10"/>
  <c r="G432" i="10"/>
  <c r="G438" i="10" s="1"/>
  <c r="I433" i="10"/>
  <c r="I439" i="10" s="1"/>
  <c r="G456" i="10"/>
  <c r="G462" i="10" s="1"/>
  <c r="I483" i="10"/>
  <c r="I489" i="10" s="1"/>
  <c r="H483" i="10"/>
  <c r="H489" i="10" s="1"/>
  <c r="D574" i="10"/>
  <c r="D601" i="10"/>
  <c r="D600" i="10"/>
  <c r="D598" i="10"/>
  <c r="D706" i="10"/>
  <c r="F703" i="10"/>
  <c r="J703" i="10"/>
  <c r="J732" i="10"/>
  <c r="J723" i="10"/>
  <c r="J729" i="10" s="1"/>
  <c r="I723" i="10"/>
  <c r="I729" i="10" s="1"/>
  <c r="D994" i="10"/>
  <c r="D1020" i="10"/>
  <c r="D1018" i="10"/>
  <c r="J1015" i="10"/>
  <c r="J1075" i="10"/>
  <c r="E31" i="25"/>
  <c r="F31" i="25"/>
  <c r="AP102" i="3"/>
  <c r="AY102" i="3"/>
  <c r="BH102" i="3"/>
  <c r="ET102" i="3"/>
  <c r="JD102" i="3"/>
  <c r="CZ9" i="21"/>
  <c r="CZ11" i="21"/>
  <c r="CZ13" i="21"/>
  <c r="CZ15" i="21"/>
  <c r="CZ17" i="21"/>
  <c r="CZ19" i="21"/>
  <c r="CZ21" i="21"/>
  <c r="K70" i="16"/>
  <c r="AM70" i="16"/>
  <c r="Y70" i="17"/>
  <c r="K70" i="19"/>
  <c r="AM70" i="19"/>
  <c r="I19" i="10"/>
  <c r="I25" i="10" s="1"/>
  <c r="G71" i="10"/>
  <c r="G77" i="10" s="1"/>
  <c r="D127" i="10"/>
  <c r="D129" i="10"/>
  <c r="D126" i="10"/>
  <c r="D206" i="10"/>
  <c r="D205" i="10"/>
  <c r="D207" i="10"/>
  <c r="F365" i="10"/>
  <c r="J365" i="10"/>
  <c r="H360" i="10"/>
  <c r="I354" i="10"/>
  <c r="I360" i="10" s="1"/>
  <c r="J361" i="10"/>
  <c r="J367" i="10" s="1"/>
  <c r="J482" i="10"/>
  <c r="J488" i="10" s="1"/>
  <c r="H509" i="10"/>
  <c r="H515" i="10" s="1"/>
  <c r="H621" i="10"/>
  <c r="D650" i="10"/>
  <c r="D653" i="10"/>
  <c r="D651" i="10"/>
  <c r="I702" i="10"/>
  <c r="J708" i="10" s="1"/>
  <c r="D758" i="10"/>
  <c r="I775" i="10"/>
  <c r="I781" i="10" s="1"/>
  <c r="H775" i="10"/>
  <c r="H781" i="10" s="1"/>
  <c r="H787" i="10" s="1"/>
  <c r="J799" i="10"/>
  <c r="J805" i="10" s="1"/>
  <c r="D864" i="10"/>
  <c r="D863" i="10"/>
  <c r="D865" i="10"/>
  <c r="D995" i="10"/>
  <c r="D993" i="10"/>
  <c r="G1075" i="10"/>
  <c r="H1065" i="10"/>
  <c r="H1071" i="10" s="1"/>
  <c r="I1065" i="10"/>
  <c r="I1071" i="10" s="1"/>
  <c r="AC14" i="27"/>
  <c r="J13" i="10"/>
  <c r="J19" i="10" s="1"/>
  <c r="J25" i="10" s="1"/>
  <c r="G38" i="10"/>
  <c r="G44" i="10" s="1"/>
  <c r="G50" i="10" s="1"/>
  <c r="H65" i="10"/>
  <c r="H71" i="10" s="1"/>
  <c r="D102" i="10"/>
  <c r="D152" i="10"/>
  <c r="J166" i="10"/>
  <c r="J172" i="10" s="1"/>
  <c r="J178" i="10" s="1"/>
  <c r="D179" i="10"/>
  <c r="D283" i="10"/>
  <c r="D310" i="10"/>
  <c r="I390" i="10"/>
  <c r="G391" i="10"/>
  <c r="J380" i="10"/>
  <c r="J386" i="10" s="1"/>
  <c r="D417" i="10"/>
  <c r="D549" i="10"/>
  <c r="J560" i="10"/>
  <c r="J566" i="10" s="1"/>
  <c r="I561" i="10"/>
  <c r="I567" i="10" s="1"/>
  <c r="D573" i="10"/>
  <c r="J594" i="10"/>
  <c r="D679" i="10"/>
  <c r="F706" i="10"/>
  <c r="G732" i="10"/>
  <c r="D761" i="10"/>
  <c r="G774" i="10"/>
  <c r="G780" i="10" s="1"/>
  <c r="D784" i="10"/>
  <c r="J824" i="10"/>
  <c r="J830" i="10" s="1"/>
  <c r="I902" i="10"/>
  <c r="I908" i="10" s="1"/>
  <c r="D940" i="10"/>
  <c r="D966" i="10"/>
  <c r="D968" i="10"/>
  <c r="D1050" i="10"/>
  <c r="D1049" i="10"/>
  <c r="D1048" i="10"/>
  <c r="D1051" i="10"/>
  <c r="J1048" i="10"/>
  <c r="I1049" i="10"/>
  <c r="BG1057" i="10"/>
  <c r="E33" i="25"/>
  <c r="F33" i="25"/>
  <c r="H38" i="10"/>
  <c r="H44" i="10" s="1"/>
  <c r="H50" i="10" s="1"/>
  <c r="I65" i="10"/>
  <c r="I71" i="10" s="1"/>
  <c r="G380" i="10"/>
  <c r="G386" i="10" s="1"/>
  <c r="J432" i="10"/>
  <c r="J438" i="10" s="1"/>
  <c r="I462" i="10"/>
  <c r="I732" i="10"/>
  <c r="F733" i="10"/>
  <c r="J902" i="10"/>
  <c r="J908" i="10" s="1"/>
  <c r="I988" i="10"/>
  <c r="BQ1063" i="10"/>
  <c r="BJ1068" i="10"/>
  <c r="AM1059" i="10"/>
  <c r="AI1055" i="10"/>
  <c r="AU1041" i="10"/>
  <c r="AE1037" i="10"/>
  <c r="AH1053" i="10"/>
  <c r="AI1047" i="10"/>
  <c r="BA1062" i="10"/>
  <c r="BI1058" i="10"/>
  <c r="BE1049" i="10"/>
  <c r="AH1047" i="10"/>
  <c r="Y1033" i="10"/>
  <c r="W1036" i="10"/>
  <c r="I1048" i="10"/>
  <c r="AB1048" i="10"/>
  <c r="AV1053" i="10"/>
  <c r="G1074" i="10"/>
  <c r="I1075" i="10"/>
  <c r="I1167" i="10"/>
  <c r="I1173" i="10" s="1"/>
  <c r="E27" i="25"/>
  <c r="F27" i="25"/>
  <c r="BA14" i="27"/>
  <c r="J1074" i="10"/>
  <c r="F1075" i="10"/>
  <c r="H1305" i="10"/>
  <c r="I1305" i="10"/>
  <c r="E25" i="25"/>
  <c r="F25" i="25"/>
  <c r="F1049" i="10"/>
  <c r="D1077" i="10"/>
  <c r="D1075" i="10"/>
  <c r="D1074" i="10"/>
  <c r="I1074" i="10"/>
  <c r="I1117" i="10"/>
  <c r="I1123" i="10" s="1"/>
  <c r="I1141" i="10"/>
  <c r="I1147" i="10" s="1"/>
  <c r="J1166" i="10"/>
  <c r="J1172" i="10" s="1"/>
  <c r="J1167" i="10"/>
  <c r="J1173" i="10" s="1"/>
  <c r="J1192" i="10"/>
  <c r="J1198" i="10" s="1"/>
  <c r="D1336" i="10"/>
  <c r="D1334" i="10"/>
  <c r="I1331" i="10"/>
  <c r="D1335" i="10"/>
  <c r="C22" i="25"/>
  <c r="J54" i="27"/>
  <c r="R54" i="27" s="1"/>
  <c r="H52" i="27"/>
  <c r="P52" i="27" s="1"/>
  <c r="F40" i="27"/>
  <c r="N40" i="27" s="1"/>
  <c r="I39" i="27"/>
  <c r="Q39" i="27" s="1"/>
  <c r="F38" i="27"/>
  <c r="N38" i="27" s="1"/>
  <c r="F35" i="27"/>
  <c r="N35" i="27" s="1"/>
  <c r="H33" i="27"/>
  <c r="P33" i="27" s="1"/>
  <c r="F54" i="27"/>
  <c r="N54" i="27" s="1"/>
  <c r="I53" i="27"/>
  <c r="Q53" i="27" s="1"/>
  <c r="G53" i="27"/>
  <c r="O53" i="27" s="1"/>
  <c r="F47" i="27"/>
  <c r="N47" i="27" s="1"/>
  <c r="I46" i="27"/>
  <c r="Q46" i="27" s="1"/>
  <c r="F45" i="27"/>
  <c r="N45" i="27" s="1"/>
  <c r="F31" i="27"/>
  <c r="N31" i="27" s="1"/>
  <c r="E12" i="27"/>
  <c r="F30" i="27"/>
  <c r="N30" i="27" s="1"/>
  <c r="F49" i="27"/>
  <c r="N49" i="27" s="1"/>
  <c r="F52" i="27"/>
  <c r="N52" i="27" s="1"/>
  <c r="F53" i="27"/>
  <c r="N53" i="27" s="1"/>
  <c r="I1097" i="10"/>
  <c r="I1103" i="10" s="1"/>
  <c r="J1091" i="10"/>
  <c r="J1097" i="10" s="1"/>
  <c r="D1205" i="10"/>
  <c r="D1207" i="10"/>
  <c r="D1204" i="10"/>
  <c r="AK14" i="27"/>
  <c r="C54" i="27"/>
  <c r="F1096" i="10"/>
  <c r="D1100" i="10"/>
  <c r="D1126" i="10"/>
  <c r="G1140" i="10"/>
  <c r="G1146" i="10" s="1"/>
  <c r="D1154" i="10"/>
  <c r="I1218" i="10"/>
  <c r="I1224" i="10" s="1"/>
  <c r="I1219" i="10"/>
  <c r="I1225" i="10" s="1"/>
  <c r="D1258" i="10"/>
  <c r="D1360" i="10"/>
  <c r="J30" i="27"/>
  <c r="R30" i="27" s="1"/>
  <c r="J44" i="27"/>
  <c r="R44" i="27" s="1"/>
  <c r="D42" i="2"/>
  <c r="BB13" i="28" s="1"/>
  <c r="BB13" i="30" s="1"/>
  <c r="I1166" i="10"/>
  <c r="I1172" i="10" s="1"/>
  <c r="J1218" i="10"/>
  <c r="J1224" i="10" s="1"/>
  <c r="J29" i="27"/>
  <c r="R29" i="27" s="1"/>
  <c r="J36" i="27"/>
  <c r="R36" i="27" s="1"/>
  <c r="J37" i="27"/>
  <c r="R37" i="27" s="1"/>
  <c r="R73" i="27"/>
  <c r="Z73" i="27" s="1"/>
  <c r="B45" i="2"/>
  <c r="P33" i="2"/>
  <c r="P34" i="2"/>
  <c r="P35" i="2"/>
  <c r="AA1034" i="10" s="1"/>
  <c r="CN76" i="21"/>
  <c r="CL77" i="21"/>
  <c r="CP77" i="21"/>
  <c r="CN78" i="21"/>
  <c r="CL79" i="21"/>
  <c r="CP79" i="21"/>
  <c r="CN80" i="21"/>
  <c r="CN81" i="21"/>
  <c r="CL82" i="21"/>
  <c r="H70" i="15"/>
  <c r="CK76" i="21"/>
  <c r="CM77" i="21"/>
  <c r="CK78" i="21"/>
  <c r="CO78" i="21"/>
  <c r="CM79" i="21"/>
  <c r="CK80" i="21"/>
  <c r="CO80" i="21"/>
  <c r="CO81" i="21"/>
  <c r="CM82" i="21"/>
  <c r="CL76" i="21"/>
  <c r="CP76" i="21"/>
  <c r="CN77" i="21"/>
  <c r="CL78" i="21"/>
  <c r="CP78" i="21"/>
  <c r="CN79" i="21"/>
  <c r="CL80" i="21"/>
  <c r="CP80" i="21"/>
  <c r="CL81" i="21"/>
  <c r="CP81" i="21"/>
  <c r="CN82" i="21"/>
  <c r="CO76" i="21"/>
  <c r="CM76" i="21"/>
  <c r="CK77" i="21"/>
  <c r="CO77" i="21"/>
  <c r="CM78" i="21"/>
  <c r="CK79" i="21"/>
  <c r="CO79" i="21"/>
  <c r="CM80" i="21"/>
  <c r="CM81" i="21"/>
  <c r="CK82" i="21"/>
  <c r="E7" i="16"/>
  <c r="E81" i="10"/>
  <c r="E87" i="10" s="1"/>
  <c r="E93" i="10" s="1"/>
  <c r="E99" i="10" s="1"/>
  <c r="E397" i="10"/>
  <c r="E403" i="10" s="1"/>
  <c r="E409" i="10" s="1"/>
  <c r="E415" i="10" s="1"/>
  <c r="E527" i="10"/>
  <c r="E533" i="10" s="1"/>
  <c r="E539" i="10" s="1"/>
  <c r="E545" i="10" s="1"/>
  <c r="F5" i="28"/>
  <c r="F5" i="23"/>
  <c r="E7" i="21"/>
  <c r="E55" i="10"/>
  <c r="E61" i="10" s="1"/>
  <c r="E67" i="10" s="1"/>
  <c r="E73" i="10" s="1"/>
  <c r="E107" i="10"/>
  <c r="E113" i="10" s="1"/>
  <c r="E119" i="10" s="1"/>
  <c r="E125" i="10" s="1"/>
  <c r="E289" i="10"/>
  <c r="E295" i="10" s="1"/>
  <c r="E301" i="10" s="1"/>
  <c r="E307" i="10" s="1"/>
  <c r="E449" i="10"/>
  <c r="E455" i="10" s="1"/>
  <c r="E461" i="10" s="1"/>
  <c r="E467" i="10" s="1"/>
  <c r="E475" i="10"/>
  <c r="E481" i="10" s="1"/>
  <c r="E487" i="10" s="1"/>
  <c r="E493" i="10" s="1"/>
  <c r="E687" i="10"/>
  <c r="E693" i="10" s="1"/>
  <c r="E699" i="10" s="1"/>
  <c r="E705" i="10" s="1"/>
  <c r="E1315" i="10"/>
  <c r="E1321" i="10" s="1"/>
  <c r="E1327" i="10" s="1"/>
  <c r="E1333" i="10" s="1"/>
  <c r="F5" i="25"/>
  <c r="F5" i="24"/>
  <c r="M5" i="24" s="1"/>
  <c r="U5" i="24" s="1"/>
  <c r="AC5" i="24" s="1"/>
  <c r="AK5" i="24" s="1"/>
  <c r="AS5" i="24" s="1"/>
  <c r="BA5" i="24" s="1"/>
  <c r="E7" i="17"/>
  <c r="E3" i="10"/>
  <c r="E9" i="10" s="1"/>
  <c r="E15" i="10" s="1"/>
  <c r="E21" i="10" s="1"/>
  <c r="E29" i="10"/>
  <c r="E35" i="10" s="1"/>
  <c r="E41" i="10" s="1"/>
  <c r="E47" i="10" s="1"/>
  <c r="E159" i="10"/>
  <c r="E165" i="10" s="1"/>
  <c r="E171" i="10" s="1"/>
  <c r="E177" i="10" s="1"/>
  <c r="E185" i="10"/>
  <c r="E191" i="10" s="1"/>
  <c r="E197" i="10" s="1"/>
  <c r="E203" i="10" s="1"/>
  <c r="E237" i="10"/>
  <c r="E243" i="10" s="1"/>
  <c r="E249" i="10" s="1"/>
  <c r="E255" i="10" s="1"/>
  <c r="E263" i="10"/>
  <c r="E269" i="10" s="1"/>
  <c r="E275" i="10" s="1"/>
  <c r="E281" i="10" s="1"/>
  <c r="E345" i="10"/>
  <c r="E351" i="10" s="1"/>
  <c r="E357" i="10" s="1"/>
  <c r="E363" i="10" s="1"/>
  <c r="E423" i="10"/>
  <c r="E429" i="10" s="1"/>
  <c r="E435" i="10" s="1"/>
  <c r="E441" i="10" s="1"/>
  <c r="E657" i="10"/>
  <c r="E663" i="10" s="1"/>
  <c r="E669" i="10" s="1"/>
  <c r="E675" i="10" s="1"/>
  <c r="E973" i="10"/>
  <c r="E979" i="10" s="1"/>
  <c r="E985" i="10" s="1"/>
  <c r="E991" i="10" s="1"/>
  <c r="E999" i="10"/>
  <c r="E1005" i="10" s="1"/>
  <c r="E1011" i="10" s="1"/>
  <c r="E1017" i="10" s="1"/>
  <c r="E39" i="7"/>
  <c r="E7" i="20"/>
  <c r="E133" i="10"/>
  <c r="E139" i="10" s="1"/>
  <c r="E145" i="10" s="1"/>
  <c r="E151" i="10" s="1"/>
  <c r="E211" i="10"/>
  <c r="E217" i="10" s="1"/>
  <c r="E223" i="10" s="1"/>
  <c r="E229" i="10" s="1"/>
  <c r="E315" i="10"/>
  <c r="E321" i="10" s="1"/>
  <c r="E327" i="10" s="1"/>
  <c r="E333" i="10" s="1"/>
  <c r="E371" i="10"/>
  <c r="E377" i="10" s="1"/>
  <c r="E383" i="10" s="1"/>
  <c r="E389" i="10" s="1"/>
  <c r="E501" i="10"/>
  <c r="E507" i="10" s="1"/>
  <c r="E513" i="10" s="1"/>
  <c r="E519" i="10" s="1"/>
  <c r="E553" i="10"/>
  <c r="E559" i="10" s="1"/>
  <c r="E565" i="10" s="1"/>
  <c r="E571" i="10" s="1"/>
  <c r="E579" i="10"/>
  <c r="E585" i="10" s="1"/>
  <c r="E591" i="10" s="1"/>
  <c r="E597" i="10" s="1"/>
  <c r="E605" i="10"/>
  <c r="E611" i="10" s="1"/>
  <c r="E617" i="10" s="1"/>
  <c r="E623" i="10" s="1"/>
  <c r="E713" i="10"/>
  <c r="E719" i="10" s="1"/>
  <c r="E725" i="10" s="1"/>
  <c r="E731" i="10" s="1"/>
  <c r="E947" i="10"/>
  <c r="E953" i="10" s="1"/>
  <c r="E959" i="10" s="1"/>
  <c r="E965" i="10" s="1"/>
  <c r="H754" i="10"/>
  <c r="AA28" i="27"/>
  <c r="AQ28" i="27" s="1"/>
  <c r="I15" i="7" s="1"/>
  <c r="F754" i="10"/>
  <c r="H1044" i="10"/>
  <c r="Z76" i="27"/>
  <c r="J76" i="27" s="1"/>
  <c r="H36" i="27"/>
  <c r="P36" i="27" s="1"/>
  <c r="H29" i="27"/>
  <c r="P29" i="27" s="1"/>
  <c r="I50" i="27"/>
  <c r="Q50" i="27" s="1"/>
  <c r="K46" i="27"/>
  <c r="S46" i="27" s="1"/>
  <c r="H37" i="27"/>
  <c r="P37" i="27" s="1"/>
  <c r="K33" i="27"/>
  <c r="S33" i="27" s="1"/>
  <c r="I31" i="27"/>
  <c r="Q31" i="27" s="1"/>
  <c r="H30" i="27"/>
  <c r="P30" i="27" s="1"/>
  <c r="I51" i="27"/>
  <c r="Q51" i="27" s="1"/>
  <c r="H49" i="27"/>
  <c r="P49" i="27" s="1"/>
  <c r="I37" i="27"/>
  <c r="Q37" i="27" s="1"/>
  <c r="I36" i="27"/>
  <c r="Q36" i="27" s="1"/>
  <c r="H51" i="27"/>
  <c r="P51" i="27" s="1"/>
  <c r="H35" i="27"/>
  <c r="P35" i="27" s="1"/>
  <c r="H50" i="27"/>
  <c r="P50" i="27" s="1"/>
  <c r="G42" i="27"/>
  <c r="O42" i="27" s="1"/>
  <c r="G35" i="27"/>
  <c r="O35" i="27" s="1"/>
  <c r="I43" i="27"/>
  <c r="Q43" i="27" s="1"/>
  <c r="J38" i="27"/>
  <c r="R38" i="27" s="1"/>
  <c r="I90" i="10"/>
  <c r="I96" i="10" s="1"/>
  <c r="H140" i="10"/>
  <c r="H146" i="10" s="1"/>
  <c r="H152" i="10" s="1"/>
  <c r="I140" i="10"/>
  <c r="I146" i="10" s="1"/>
  <c r="I152" i="10" s="1"/>
  <c r="F364" i="10"/>
  <c r="I365" i="10"/>
  <c r="H365" i="10"/>
  <c r="I508" i="10"/>
  <c r="I514" i="10" s="1"/>
  <c r="J508" i="10"/>
  <c r="J514" i="10" s="1"/>
  <c r="I851" i="10"/>
  <c r="I857" i="10" s="1"/>
  <c r="J851" i="10"/>
  <c r="J857" i="10" s="1"/>
  <c r="F1048" i="10"/>
  <c r="G1048" i="10"/>
  <c r="G1038" i="10"/>
  <c r="G1044" i="10" s="1"/>
  <c r="F1044" i="10"/>
  <c r="H1074" i="10"/>
  <c r="J561" i="10"/>
  <c r="J567" i="10" s="1"/>
  <c r="I722" i="10"/>
  <c r="I728" i="10" s="1"/>
  <c r="J722" i="10"/>
  <c r="J728" i="10" s="1"/>
  <c r="J1245" i="10"/>
  <c r="J1251" i="10" s="1"/>
  <c r="I1245" i="10"/>
  <c r="I1251" i="10" s="1"/>
  <c r="F70" i="10"/>
  <c r="I167" i="10"/>
  <c r="I173" i="10" s="1"/>
  <c r="I179" i="10" s="1"/>
  <c r="J167" i="10"/>
  <c r="J173" i="10" s="1"/>
  <c r="J179" i="10" s="1"/>
  <c r="I364" i="10"/>
  <c r="H364" i="10"/>
  <c r="H380" i="10"/>
  <c r="H386" i="10" s="1"/>
  <c r="I457" i="10"/>
  <c r="I463" i="10" s="1"/>
  <c r="J457" i="10"/>
  <c r="J463" i="10" s="1"/>
  <c r="G733" i="10"/>
  <c r="H732" i="10"/>
  <c r="H774" i="10"/>
  <c r="H780" i="10" s="1"/>
  <c r="I1244" i="10"/>
  <c r="I1250" i="10" s="1"/>
  <c r="J1244" i="10"/>
  <c r="J1250" i="10" s="1"/>
  <c r="G28" i="27"/>
  <c r="O28" i="27" s="1"/>
  <c r="G11" i="27" s="1"/>
  <c r="G18" i="10"/>
  <c r="G24" i="10" s="1"/>
  <c r="H12" i="10"/>
  <c r="H18" i="10" s="1"/>
  <c r="H24" i="10" s="1"/>
  <c r="I38" i="10"/>
  <c r="I44" i="10" s="1"/>
  <c r="J38" i="10"/>
  <c r="J44" i="10" s="1"/>
  <c r="G70" i="10"/>
  <c r="H90" i="10"/>
  <c r="H96" i="10" s="1"/>
  <c r="G96" i="10"/>
  <c r="J114" i="10"/>
  <c r="J120" i="10" s="1"/>
  <c r="J126" i="10" s="1"/>
  <c r="I114" i="10"/>
  <c r="I120" i="10" s="1"/>
  <c r="I126" i="10" s="1"/>
  <c r="I141" i="10"/>
  <c r="I147" i="10" s="1"/>
  <c r="I153" i="10" s="1"/>
  <c r="J141" i="10"/>
  <c r="J147" i="10" s="1"/>
  <c r="J153" i="10" s="1"/>
  <c r="G365" i="10"/>
  <c r="H390" i="10"/>
  <c r="I774" i="10"/>
  <c r="I780" i="10" s="1"/>
  <c r="J774" i="10"/>
  <c r="J780" i="10" s="1"/>
  <c r="G804" i="10"/>
  <c r="H798" i="10"/>
  <c r="H804" i="10" s="1"/>
  <c r="I798" i="10"/>
  <c r="I804" i="10" s="1"/>
  <c r="I825" i="10"/>
  <c r="I831" i="10" s="1"/>
  <c r="J825" i="10"/>
  <c r="J831" i="10" s="1"/>
  <c r="H1049" i="10"/>
  <c r="H1064" i="10"/>
  <c r="H1070" i="10" s="1"/>
  <c r="I1064" i="10"/>
  <c r="I1070" i="10" s="1"/>
  <c r="J32" i="27"/>
  <c r="R32" i="27" s="1"/>
  <c r="J192" i="10"/>
  <c r="J198" i="10" s="1"/>
  <c r="J204" i="10" s="1"/>
  <c r="I192" i="10"/>
  <c r="I198" i="10" s="1"/>
  <c r="I204" i="10" s="1"/>
  <c r="J219" i="10"/>
  <c r="J225" i="10" s="1"/>
  <c r="J231" i="10" s="1"/>
  <c r="I560" i="10"/>
  <c r="I566" i="10" s="1"/>
  <c r="G706" i="10"/>
  <c r="I733" i="10"/>
  <c r="H733" i="10"/>
  <c r="J876" i="10"/>
  <c r="J882" i="10" s="1"/>
  <c r="I876" i="10"/>
  <c r="I882" i="10" s="1"/>
  <c r="H1048" i="10"/>
  <c r="G1090" i="10"/>
  <c r="G1096" i="10" s="1"/>
  <c r="I1140" i="10"/>
  <c r="I1146" i="10" s="1"/>
  <c r="H1140" i="10"/>
  <c r="H1146" i="10" s="1"/>
  <c r="K50" i="27"/>
  <c r="S50" i="27" s="1"/>
  <c r="J49" i="27"/>
  <c r="R49" i="27" s="1"/>
  <c r="K37" i="27"/>
  <c r="S37" i="27" s="1"/>
  <c r="J35" i="27"/>
  <c r="R35" i="27" s="1"/>
  <c r="K51" i="27"/>
  <c r="S51" i="27" s="1"/>
  <c r="K43" i="27"/>
  <c r="S43" i="27" s="1"/>
  <c r="J42" i="27"/>
  <c r="R42" i="27" s="1"/>
  <c r="K36" i="27"/>
  <c r="S36" i="27" s="1"/>
  <c r="J28" i="27"/>
  <c r="R28" i="27" s="1"/>
  <c r="J11" i="27" s="1"/>
  <c r="K42" i="27"/>
  <c r="S42" i="27" s="1"/>
  <c r="K35" i="27"/>
  <c r="S35" i="27" s="1"/>
  <c r="K44" i="27"/>
  <c r="S44" i="27" s="1"/>
  <c r="K30" i="27"/>
  <c r="S30" i="27" s="1"/>
  <c r="K49" i="27"/>
  <c r="S49" i="27" s="1"/>
  <c r="I12" i="10"/>
  <c r="I18" i="10" s="1"/>
  <c r="I24" i="10" s="1"/>
  <c r="H141" i="10"/>
  <c r="H147" i="10" s="1"/>
  <c r="H153" i="10" s="1"/>
  <c r="I218" i="10"/>
  <c r="I224" i="10" s="1"/>
  <c r="I230" i="10" s="1"/>
  <c r="J330" i="10"/>
  <c r="F360" i="10"/>
  <c r="G354" i="10"/>
  <c r="G360" i="10" s="1"/>
  <c r="I380" i="10"/>
  <c r="I386" i="10" s="1"/>
  <c r="H412" i="10"/>
  <c r="I534" i="10"/>
  <c r="I540" i="10" s="1"/>
  <c r="J534" i="10"/>
  <c r="J540" i="10" s="1"/>
  <c r="H707" i="10"/>
  <c r="F702" i="10"/>
  <c r="G696" i="10"/>
  <c r="G702" i="10" s="1"/>
  <c r="I903" i="10"/>
  <c r="I909" i="10" s="1"/>
  <c r="J903" i="10"/>
  <c r="J909" i="10" s="1"/>
  <c r="I1192" i="10"/>
  <c r="I1198" i="10" s="1"/>
  <c r="H1192" i="10"/>
  <c r="H1198" i="10" s="1"/>
  <c r="S68" i="27"/>
  <c r="R69" i="27"/>
  <c r="Z69" i="27" s="1"/>
  <c r="S70" i="27"/>
  <c r="AA70" i="27" s="1"/>
  <c r="H64" i="10"/>
  <c r="H70" i="10" s="1"/>
  <c r="G364" i="10"/>
  <c r="I432" i="10"/>
  <c r="I438" i="10" s="1"/>
  <c r="I482" i="10"/>
  <c r="I488" i="10" s="1"/>
  <c r="H696" i="10"/>
  <c r="H702" i="10" s="1"/>
  <c r="G799" i="10"/>
  <c r="G805" i="10" s="1"/>
  <c r="H799" i="10"/>
  <c r="H805" i="10" s="1"/>
  <c r="H850" i="10"/>
  <c r="H856" i="10" s="1"/>
  <c r="H1075" i="10"/>
  <c r="F1074" i="10"/>
  <c r="I1116" i="10"/>
  <c r="I1122" i="10" s="1"/>
  <c r="I1278" i="10"/>
  <c r="H1278" i="10"/>
  <c r="J1356" i="10"/>
  <c r="K53" i="27"/>
  <c r="S53" i="27" s="1"/>
  <c r="S74" i="27"/>
  <c r="F390" i="10"/>
  <c r="H391" i="10"/>
  <c r="H706" i="10"/>
  <c r="F707" i="10"/>
  <c r="I706" i="10"/>
  <c r="G754" i="10"/>
  <c r="I877" i="10"/>
  <c r="I883" i="10" s="1"/>
  <c r="H1193" i="10"/>
  <c r="H1199" i="10" s="1"/>
  <c r="I1205" i="10" s="1"/>
  <c r="R67" i="27"/>
  <c r="J483" i="10"/>
  <c r="J489" i="10" s="1"/>
  <c r="J509" i="10"/>
  <c r="J515" i="10" s="1"/>
  <c r="G1141" i="10"/>
  <c r="G1147" i="10" s="1"/>
  <c r="H1141" i="10"/>
  <c r="H1147" i="10" s="1"/>
  <c r="J1219" i="10"/>
  <c r="J1225" i="10" s="1"/>
  <c r="J51" i="27"/>
  <c r="R51" i="27" s="1"/>
  <c r="J43" i="27"/>
  <c r="R43" i="27" s="1"/>
  <c r="K31" i="27"/>
  <c r="S31" i="27" s="1"/>
  <c r="I35" i="27"/>
  <c r="Q35" i="27" s="1"/>
  <c r="K38" i="27"/>
  <c r="S38" i="27" s="1"/>
  <c r="K45" i="27"/>
  <c r="S45" i="27" s="1"/>
  <c r="I49" i="27"/>
  <c r="Q49" i="27" s="1"/>
  <c r="R74" i="27"/>
  <c r="Q73" i="27"/>
  <c r="J1064" i="10"/>
  <c r="J1070" i="10" s="1"/>
  <c r="H28" i="27"/>
  <c r="P28" i="27" s="1"/>
  <c r="H11" i="27" s="1"/>
  <c r="I30" i="27"/>
  <c r="Q30" i="27" s="1"/>
  <c r="K32" i="27"/>
  <c r="S32" i="27" s="1"/>
  <c r="K39" i="27"/>
  <c r="S39" i="27" s="1"/>
  <c r="H42" i="27"/>
  <c r="P42" i="27" s="1"/>
  <c r="I44" i="27"/>
  <c r="Q44" i="27" s="1"/>
  <c r="J45" i="27"/>
  <c r="R45" i="27" s="1"/>
  <c r="J52" i="27"/>
  <c r="R52" i="27" s="1"/>
  <c r="CS46" i="21"/>
  <c r="CW46" i="21"/>
  <c r="AS46" i="21" s="1"/>
  <c r="CT47" i="21"/>
  <c r="CU48" i="21"/>
  <c r="V48" i="21" s="1"/>
  <c r="CR49" i="21"/>
  <c r="CV49" i="21"/>
  <c r="CS50" i="21"/>
  <c r="T50" i="21" s="1"/>
  <c r="CW50" i="21"/>
  <c r="X50" i="21" s="1"/>
  <c r="CU57" i="21"/>
  <c r="CR58" i="21"/>
  <c r="CV58" i="21"/>
  <c r="CS59" i="21"/>
  <c r="CW59" i="21"/>
  <c r="X59" i="21" s="1"/>
  <c r="CT60" i="21"/>
  <c r="CU61" i="21"/>
  <c r="CR62" i="21"/>
  <c r="CV62" i="21"/>
  <c r="CS63" i="21"/>
  <c r="CW63" i="21"/>
  <c r="CT64" i="21"/>
  <c r="CU65" i="21"/>
  <c r="CR66" i="21"/>
  <c r="L66" i="21" s="1"/>
  <c r="CV66" i="21"/>
  <c r="CS67" i="21"/>
  <c r="CW67" i="21"/>
  <c r="AL67" i="21" s="1"/>
  <c r="F8" i="20"/>
  <c r="V8" i="20"/>
  <c r="AA8" i="20"/>
  <c r="AG8" i="20"/>
  <c r="AL8" i="20"/>
  <c r="AQ8" i="20"/>
  <c r="AW8" i="20"/>
  <c r="BB8" i="20"/>
  <c r="BM8" i="20"/>
  <c r="BR8" i="20"/>
  <c r="BW8" i="20"/>
  <c r="CH8" i="20"/>
  <c r="I9" i="20"/>
  <c r="O9" i="20"/>
  <c r="T9" i="20"/>
  <c r="AJ9" i="20"/>
  <c r="AO9" i="20"/>
  <c r="AU9" i="20"/>
  <c r="BE9" i="20"/>
  <c r="BK9" i="20"/>
  <c r="BP9" i="20"/>
  <c r="CA9" i="20"/>
  <c r="CF9" i="20"/>
  <c r="I10" i="20"/>
  <c r="N10" i="20"/>
  <c r="S10" i="20"/>
  <c r="AD10" i="20"/>
  <c r="AI10" i="20"/>
  <c r="AO10" i="20"/>
  <c r="AY10" i="20"/>
  <c r="BE10" i="20"/>
  <c r="BJ10" i="20"/>
  <c r="BZ10" i="20"/>
  <c r="CH10" i="20"/>
  <c r="AU11" i="20"/>
  <c r="BP11" i="20"/>
  <c r="BW11" i="20"/>
  <c r="I12" i="20"/>
  <c r="O12" i="20"/>
  <c r="V12" i="20"/>
  <c r="AD12" i="20"/>
  <c r="AK12" i="20"/>
  <c r="AQ12" i="20"/>
  <c r="AY12" i="20"/>
  <c r="BF12" i="20"/>
  <c r="BM12" i="20"/>
  <c r="CA12" i="20"/>
  <c r="CH12" i="20"/>
  <c r="G13" i="20"/>
  <c r="M13" i="20"/>
  <c r="T13" i="20"/>
  <c r="AB13" i="20"/>
  <c r="AI13" i="20"/>
  <c r="AO13" i="20"/>
  <c r="AW13" i="20"/>
  <c r="BD13" i="20"/>
  <c r="BK13" i="20"/>
  <c r="BS13" i="20"/>
  <c r="BY13" i="20"/>
  <c r="CF13" i="20"/>
  <c r="F14" i="20"/>
  <c r="M14" i="20"/>
  <c r="S14" i="20"/>
  <c r="AA14" i="20"/>
  <c r="AH14" i="20"/>
  <c r="AO14" i="20"/>
  <c r="AW14" i="20"/>
  <c r="BC14" i="20"/>
  <c r="BJ14" i="20"/>
  <c r="BR14" i="20"/>
  <c r="BY14" i="20"/>
  <c r="CE14" i="20"/>
  <c r="I15" i="20"/>
  <c r="P15" i="20"/>
  <c r="W15" i="20"/>
  <c r="AK15" i="20"/>
  <c r="AR15" i="20"/>
  <c r="BM15" i="20"/>
  <c r="F16" i="20"/>
  <c r="N16" i="20"/>
  <c r="U16" i="20"/>
  <c r="AA16" i="20"/>
  <c r="AI16" i="20"/>
  <c r="AP16" i="20"/>
  <c r="AW16" i="20"/>
  <c r="BE16" i="20"/>
  <c r="BK16" i="20"/>
  <c r="BR16" i="20"/>
  <c r="BZ16" i="20"/>
  <c r="CG16" i="20"/>
  <c r="L17" i="20"/>
  <c r="S17" i="20"/>
  <c r="AG17" i="20"/>
  <c r="AN17" i="20"/>
  <c r="AU17" i="20"/>
  <c r="BC17" i="20"/>
  <c r="BI17" i="20"/>
  <c r="BP17" i="20"/>
  <c r="BX17" i="20"/>
  <c r="CE17" i="20"/>
  <c r="K18" i="20"/>
  <c r="R18" i="20"/>
  <c r="Y18" i="20"/>
  <c r="AG18" i="20"/>
  <c r="AM18" i="20"/>
  <c r="AT18" i="20"/>
  <c r="BB18" i="20"/>
  <c r="BI18" i="20"/>
  <c r="BO18" i="20"/>
  <c r="BW18" i="20"/>
  <c r="CD18" i="20"/>
  <c r="G19" i="20"/>
  <c r="O19" i="20"/>
  <c r="U19" i="20"/>
  <c r="AB19" i="20"/>
  <c r="AJ19" i="20"/>
  <c r="AQ19" i="20"/>
  <c r="AW19" i="20"/>
  <c r="BE19" i="20"/>
  <c r="BL19" i="20"/>
  <c r="BS19" i="20"/>
  <c r="CA19" i="20"/>
  <c r="CG19" i="20"/>
  <c r="E20" i="20"/>
  <c r="K20" i="20"/>
  <c r="S20" i="20"/>
  <c r="Z20" i="20"/>
  <c r="AG20" i="20"/>
  <c r="AO20" i="20"/>
  <c r="AU20" i="20"/>
  <c r="BB20" i="20"/>
  <c r="BJ20" i="20"/>
  <c r="BQ20" i="20"/>
  <c r="BW20" i="20"/>
  <c r="CE20" i="20"/>
  <c r="I21" i="20"/>
  <c r="AM21" i="20"/>
  <c r="BH21" i="20"/>
  <c r="BO21" i="20"/>
  <c r="CC21" i="20"/>
  <c r="I22" i="20"/>
  <c r="W22" i="20"/>
  <c r="AD22" i="20"/>
  <c r="AY22" i="20"/>
  <c r="CC22" i="20"/>
  <c r="E23" i="20"/>
  <c r="L23" i="20"/>
  <c r="T23" i="20"/>
  <c r="AA23" i="20"/>
  <c r="AG23" i="20"/>
  <c r="AO23" i="20"/>
  <c r="AV23" i="20"/>
  <c r="BC23" i="20"/>
  <c r="BK23" i="20"/>
  <c r="BQ23" i="20"/>
  <c r="BX23" i="20"/>
  <c r="CF23" i="20"/>
  <c r="Y24" i="20"/>
  <c r="AT24" i="20"/>
  <c r="BA24" i="20"/>
  <c r="BO24" i="20"/>
  <c r="BV24" i="20"/>
  <c r="CC24" i="20"/>
  <c r="H25" i="20"/>
  <c r="O25" i="20"/>
  <c r="W25" i="20"/>
  <c r="AC25" i="20"/>
  <c r="AJ25" i="20"/>
  <c r="AR25" i="20"/>
  <c r="AY25" i="20"/>
  <c r="BE25" i="20"/>
  <c r="BM25" i="20"/>
  <c r="BT25" i="20"/>
  <c r="CA25" i="20"/>
  <c r="G26" i="20"/>
  <c r="N26" i="20"/>
  <c r="V26" i="20"/>
  <c r="AC26" i="20"/>
  <c r="AI26" i="20"/>
  <c r="AQ26" i="20"/>
  <c r="AX26" i="20"/>
  <c r="BE26" i="20"/>
  <c r="BM26" i="20"/>
  <c r="BS26" i="20"/>
  <c r="BZ26" i="20"/>
  <c r="CH26" i="20"/>
  <c r="D27" i="20"/>
  <c r="K27" i="20"/>
  <c r="Y27" i="20"/>
  <c r="AF27" i="20"/>
  <c r="AM27" i="20"/>
  <c r="AU27" i="20"/>
  <c r="BA27" i="20"/>
  <c r="BH27" i="20"/>
  <c r="BP27" i="20"/>
  <c r="BW27" i="20"/>
  <c r="CC27" i="20"/>
  <c r="I28" i="20"/>
  <c r="O28" i="20"/>
  <c r="V28" i="20"/>
  <c r="AD28" i="20"/>
  <c r="AK28" i="20"/>
  <c r="AQ28" i="20"/>
  <c r="AY28" i="20"/>
  <c r="BF28" i="20"/>
  <c r="BM28" i="20"/>
  <c r="CA28" i="20"/>
  <c r="CH28" i="20"/>
  <c r="G29" i="20"/>
  <c r="M29" i="20"/>
  <c r="T29" i="20"/>
  <c r="AB29" i="20"/>
  <c r="AI29" i="20"/>
  <c r="AO29" i="20"/>
  <c r="AW29" i="20"/>
  <c r="BD29" i="20"/>
  <c r="BK29" i="20"/>
  <c r="BS29" i="20"/>
  <c r="BY29" i="20"/>
  <c r="CF29" i="20"/>
  <c r="F30" i="20"/>
  <c r="M30" i="20"/>
  <c r="S30" i="20"/>
  <c r="AA30" i="20"/>
  <c r="AH30" i="20"/>
  <c r="AO30" i="20"/>
  <c r="AW30" i="20"/>
  <c r="BC30" i="20"/>
  <c r="BJ30" i="20"/>
  <c r="BR30" i="20"/>
  <c r="BY30" i="20"/>
  <c r="CE30" i="20"/>
  <c r="I31" i="20"/>
  <c r="P31" i="20"/>
  <c r="W31" i="20"/>
  <c r="AK31" i="20"/>
  <c r="AR31" i="20"/>
  <c r="BM31" i="20"/>
  <c r="F32" i="20"/>
  <c r="N32" i="20"/>
  <c r="U32" i="20"/>
  <c r="AA32" i="20"/>
  <c r="AI32" i="20"/>
  <c r="AP32" i="20"/>
  <c r="AW32" i="20"/>
  <c r="BE32" i="20"/>
  <c r="BK32" i="20"/>
  <c r="BR32" i="20"/>
  <c r="BZ32" i="20"/>
  <c r="CG32" i="20"/>
  <c r="D33" i="20"/>
  <c r="L33" i="20"/>
  <c r="S33" i="20"/>
  <c r="Y33" i="20"/>
  <c r="AG33" i="20"/>
  <c r="AN33" i="20"/>
  <c r="AU33" i="20"/>
  <c r="BC33" i="20"/>
  <c r="BI33" i="20"/>
  <c r="BP33" i="20"/>
  <c r="BX33" i="20"/>
  <c r="CE33" i="20"/>
  <c r="K34" i="20"/>
  <c r="R34" i="20"/>
  <c r="Y34" i="20"/>
  <c r="AG34" i="20"/>
  <c r="AM34" i="20"/>
  <c r="AT34" i="20"/>
  <c r="BB34" i="20"/>
  <c r="BI34" i="20"/>
  <c r="BO34" i="20"/>
  <c r="BW34" i="20"/>
  <c r="CD34" i="20"/>
  <c r="G35" i="20"/>
  <c r="O35" i="20"/>
  <c r="U35" i="20"/>
  <c r="AB35" i="20"/>
  <c r="AJ35" i="20"/>
  <c r="AQ35" i="20"/>
  <c r="AW35" i="20"/>
  <c r="BE35" i="20"/>
  <c r="BL35" i="20"/>
  <c r="BS35" i="20"/>
  <c r="CA35" i="20"/>
  <c r="CG35" i="20"/>
  <c r="E36" i="20"/>
  <c r="K36" i="20"/>
  <c r="S36" i="20"/>
  <c r="Z36" i="20"/>
  <c r="AG36" i="20"/>
  <c r="AO36" i="20"/>
  <c r="AU36" i="20"/>
  <c r="BB36" i="20"/>
  <c r="BM36" i="20"/>
  <c r="BV36" i="20"/>
  <c r="CD36" i="20"/>
  <c r="K37" i="20"/>
  <c r="T37" i="20"/>
  <c r="AC37" i="20"/>
  <c r="AN37" i="20"/>
  <c r="AV37" i="20"/>
  <c r="BE37" i="20"/>
  <c r="BP37" i="20"/>
  <c r="BY37" i="20"/>
  <c r="CG37" i="20"/>
  <c r="G38" i="20"/>
  <c r="R38" i="20"/>
  <c r="Z38" i="20"/>
  <c r="AI38" i="20"/>
  <c r="AT38" i="20"/>
  <c r="BC38" i="20"/>
  <c r="BK38" i="20"/>
  <c r="BV38" i="20"/>
  <c r="CE38" i="20"/>
  <c r="E39" i="20"/>
  <c r="P39" i="20"/>
  <c r="X39" i="20"/>
  <c r="AG39" i="20"/>
  <c r="AR39" i="20"/>
  <c r="BA39" i="20"/>
  <c r="BI39" i="20"/>
  <c r="BT39" i="20"/>
  <c r="CC39" i="20"/>
  <c r="M40" i="20"/>
  <c r="V40" i="20"/>
  <c r="AP40" i="20"/>
  <c r="AX40" i="20"/>
  <c r="BR40" i="20"/>
  <c r="CA40" i="20"/>
  <c r="E41" i="20"/>
  <c r="P41" i="20"/>
  <c r="Y41" i="20"/>
  <c r="AI41" i="20"/>
  <c r="BA41" i="20"/>
  <c r="BK41" i="20"/>
  <c r="CE41" i="20"/>
  <c r="E42" i="20"/>
  <c r="O42" i="20"/>
  <c r="Y42" i="20"/>
  <c r="AH42" i="20"/>
  <c r="AU42" i="20"/>
  <c r="BE42" i="20"/>
  <c r="BQ42" i="20"/>
  <c r="CF42" i="20"/>
  <c r="E43" i="20"/>
  <c r="AD43" i="20"/>
  <c r="AQ43" i="20"/>
  <c r="BB43" i="20"/>
  <c r="BO43" i="20"/>
  <c r="CC43" i="20"/>
  <c r="O44" i="20"/>
  <c r="AB44" i="20"/>
  <c r="AO44" i="20"/>
  <c r="BM44" i="20"/>
  <c r="CA44" i="20"/>
  <c r="N45" i="20"/>
  <c r="AC45" i="20"/>
  <c r="AO45" i="20"/>
  <c r="AY45" i="20"/>
  <c r="BZ45" i="20"/>
  <c r="I46" i="20"/>
  <c r="W46" i="20"/>
  <c r="AG46" i="20"/>
  <c r="AU46" i="20"/>
  <c r="BH46" i="20"/>
  <c r="CF46" i="20"/>
  <c r="V47" i="20"/>
  <c r="AI47" i="20"/>
  <c r="AW47" i="20"/>
  <c r="CH47" i="20"/>
  <c r="H48" i="20"/>
  <c r="T48" i="20"/>
  <c r="AI48" i="20"/>
  <c r="AU48" i="20"/>
  <c r="BE48" i="20"/>
  <c r="BT48" i="20"/>
  <c r="CF48" i="20"/>
  <c r="F49" i="20"/>
  <c r="R49" i="20"/>
  <c r="AG49" i="20"/>
  <c r="AQ49" i="20"/>
  <c r="BC49" i="20"/>
  <c r="BR49" i="20"/>
  <c r="CD49" i="20"/>
  <c r="D50" i="20"/>
  <c r="Q50" i="20"/>
  <c r="AQ50" i="20"/>
  <c r="BE50" i="20"/>
  <c r="BP50" i="20"/>
  <c r="N51" i="20"/>
  <c r="Z51" i="20"/>
  <c r="AK51" i="20"/>
  <c r="AY51" i="20"/>
  <c r="BK51" i="20"/>
  <c r="BW51" i="20"/>
  <c r="L52" i="20"/>
  <c r="X52" i="20"/>
  <c r="AM52" i="20"/>
  <c r="AW52" i="20"/>
  <c r="BI52" i="20"/>
  <c r="BX52" i="20"/>
  <c r="M53" i="20"/>
  <c r="AA53" i="20"/>
  <c r="AM53" i="20"/>
  <c r="AY53" i="20"/>
  <c r="BY53" i="20"/>
  <c r="I54" i="20"/>
  <c r="W54" i="20"/>
  <c r="AJ54" i="20"/>
  <c r="AV54" i="20"/>
  <c r="BK54" i="20"/>
  <c r="CG54" i="20"/>
  <c r="U55" i="20"/>
  <c r="AG55" i="20"/>
  <c r="AU55" i="20"/>
  <c r="BR55" i="20"/>
  <c r="CG55" i="20"/>
  <c r="I56" i="20"/>
  <c r="W56" i="20"/>
  <c r="AR56" i="20"/>
  <c r="BM56" i="20"/>
  <c r="R57" i="20"/>
  <c r="AT57" i="20"/>
  <c r="BS57" i="20"/>
  <c r="Y58" i="20"/>
  <c r="AW58" i="20"/>
  <c r="BW58" i="20"/>
  <c r="K59" i="20"/>
  <c r="AG59" i="20"/>
  <c r="BF59" i="20"/>
  <c r="CH59" i="20"/>
  <c r="M60" i="20"/>
  <c r="AM60" i="20"/>
  <c r="BO60" i="20"/>
  <c r="S61" i="20"/>
  <c r="AW61" i="20"/>
  <c r="BC62" i="20"/>
  <c r="BR63" i="20"/>
  <c r="AS64" i="20"/>
  <c r="BZ64" i="20"/>
  <c r="V65" i="20"/>
  <c r="AX65" i="20"/>
  <c r="U66" i="20"/>
  <c r="BV66" i="20"/>
  <c r="O67" i="20"/>
  <c r="E355" i="10"/>
  <c r="E361" i="10" s="1"/>
  <c r="CS23" i="21"/>
  <c r="CW23" i="21"/>
  <c r="CR24" i="21"/>
  <c r="CV24" i="21"/>
  <c r="CU25" i="21"/>
  <c r="CT26" i="21"/>
  <c r="CW26" i="21"/>
  <c r="CR27" i="21"/>
  <c r="CV27" i="21"/>
  <c r="AR27" i="21" s="1"/>
  <c r="CT28" i="21"/>
  <c r="CU28" i="21"/>
  <c r="CR29" i="21"/>
  <c r="CV29" i="21"/>
  <c r="CU30" i="21"/>
  <c r="CT31" i="21"/>
  <c r="CS32" i="21"/>
  <c r="CW32" i="21"/>
  <c r="CR33" i="21"/>
  <c r="CV33" i="21"/>
  <c r="CU34" i="21"/>
  <c r="CT35" i="21"/>
  <c r="CS36" i="21"/>
  <c r="F36" i="21" s="1"/>
  <c r="CW36" i="21"/>
  <c r="CT37" i="21"/>
  <c r="CU38" i="21"/>
  <c r="CR39" i="21"/>
  <c r="CV39" i="21"/>
  <c r="CW40" i="21"/>
  <c r="CS41" i="21"/>
  <c r="T41" i="21" s="1"/>
  <c r="CW41" i="21"/>
  <c r="X41" i="21" s="1"/>
  <c r="CT42" i="21"/>
  <c r="CR44" i="21"/>
  <c r="CV44" i="21"/>
  <c r="CW45" i="21"/>
  <c r="CU51" i="21"/>
  <c r="CR52" i="21"/>
  <c r="CV52" i="21"/>
  <c r="CS53" i="21"/>
  <c r="CW53" i="21"/>
  <c r="CS54" i="21"/>
  <c r="AO54" i="21" s="1"/>
  <c r="CW54" i="21"/>
  <c r="CT55" i="21"/>
  <c r="CR57" i="21"/>
  <c r="CV57" i="21"/>
  <c r="CS58" i="21"/>
  <c r="CW58" i="21"/>
  <c r="CT59" i="21"/>
  <c r="CU60" i="21"/>
  <c r="CR61" i="21"/>
  <c r="S61" i="21" s="1"/>
  <c r="CV61" i="21"/>
  <c r="CS62" i="21"/>
  <c r="CW62" i="21"/>
  <c r="CT63" i="21"/>
  <c r="CU64" i="21"/>
  <c r="CR65" i="21"/>
  <c r="CV65" i="21"/>
  <c r="W65" i="21" s="1"/>
  <c r="CS66" i="21"/>
  <c r="M66" i="21" s="1"/>
  <c r="CW66" i="21"/>
  <c r="CT67" i="21"/>
  <c r="G8" i="20"/>
  <c r="M8" i="20"/>
  <c r="W8" i="20"/>
  <c r="AC8" i="20"/>
  <c r="AH8" i="20"/>
  <c r="AX8" i="20"/>
  <c r="BC8" i="20"/>
  <c r="BI8" i="20"/>
  <c r="BS8" i="20"/>
  <c r="BY8" i="20"/>
  <c r="CD8" i="20"/>
  <c r="E9" i="20"/>
  <c r="P9" i="20"/>
  <c r="U9" i="20"/>
  <c r="AA9" i="20"/>
  <c r="AK9" i="20"/>
  <c r="AQ9" i="20"/>
  <c r="AV9" i="20"/>
  <c r="BL9" i="20"/>
  <c r="BQ9" i="20"/>
  <c r="BW9" i="20"/>
  <c r="CG9" i="20"/>
  <c r="E10" i="20"/>
  <c r="O10" i="20"/>
  <c r="U10" i="20"/>
  <c r="Z10" i="20"/>
  <c r="AK10" i="20"/>
  <c r="AP10" i="20"/>
  <c r="AU10" i="20"/>
  <c r="BF10" i="20"/>
  <c r="BK10" i="20"/>
  <c r="BQ10" i="20"/>
  <c r="E11" i="20"/>
  <c r="L11" i="20"/>
  <c r="T11" i="20"/>
  <c r="AA11" i="20"/>
  <c r="AG11" i="20"/>
  <c r="AO11" i="20"/>
  <c r="AV11" i="20"/>
  <c r="BC11" i="20"/>
  <c r="BK11" i="20"/>
  <c r="BQ11" i="20"/>
  <c r="BX11" i="20"/>
  <c r="CF11" i="20"/>
  <c r="H13" i="20"/>
  <c r="O13" i="20"/>
  <c r="W13" i="20"/>
  <c r="AC13" i="20"/>
  <c r="AJ13" i="20"/>
  <c r="AR13" i="20"/>
  <c r="AY13" i="20"/>
  <c r="BE13" i="20"/>
  <c r="BM13" i="20"/>
  <c r="BT13" i="20"/>
  <c r="CA13" i="20"/>
  <c r="G14" i="20"/>
  <c r="N14" i="20"/>
  <c r="V14" i="20"/>
  <c r="AC14" i="20"/>
  <c r="AI14" i="20"/>
  <c r="AQ14" i="20"/>
  <c r="AX14" i="20"/>
  <c r="BE14" i="20"/>
  <c r="BM14" i="20"/>
  <c r="BS14" i="20"/>
  <c r="BZ14" i="20"/>
  <c r="CH14" i="20"/>
  <c r="AU15" i="20"/>
  <c r="BP15" i="20"/>
  <c r="BW15" i="20"/>
  <c r="I16" i="20"/>
  <c r="O16" i="20"/>
  <c r="V16" i="20"/>
  <c r="AD16" i="20"/>
  <c r="AK16" i="20"/>
  <c r="AQ16" i="20"/>
  <c r="AY16" i="20"/>
  <c r="BF16" i="20"/>
  <c r="BM16" i="20"/>
  <c r="CA16" i="20"/>
  <c r="CH16" i="20"/>
  <c r="G17" i="20"/>
  <c r="M17" i="20"/>
  <c r="T17" i="20"/>
  <c r="AB17" i="20"/>
  <c r="AI17" i="20"/>
  <c r="AO17" i="20"/>
  <c r="AW17" i="20"/>
  <c r="BD17" i="20"/>
  <c r="BK17" i="20"/>
  <c r="BS17" i="20"/>
  <c r="BY17" i="20"/>
  <c r="CF17" i="20"/>
  <c r="F18" i="20"/>
  <c r="M18" i="20"/>
  <c r="S18" i="20"/>
  <c r="AA18" i="20"/>
  <c r="AH18" i="20"/>
  <c r="AO18" i="20"/>
  <c r="AW18" i="20"/>
  <c r="BC18" i="20"/>
  <c r="BJ18" i="20"/>
  <c r="BR18" i="20"/>
  <c r="BY18" i="20"/>
  <c r="CE18" i="20"/>
  <c r="I19" i="20"/>
  <c r="P19" i="20"/>
  <c r="W19" i="20"/>
  <c r="AK19" i="20"/>
  <c r="AR19" i="20"/>
  <c r="BM19" i="20"/>
  <c r="F20" i="20"/>
  <c r="N20" i="20"/>
  <c r="U20" i="20"/>
  <c r="AA20" i="20"/>
  <c r="AI20" i="20"/>
  <c r="AP20" i="20"/>
  <c r="AW20" i="20"/>
  <c r="BE20" i="20"/>
  <c r="BK20" i="20"/>
  <c r="BR20" i="20"/>
  <c r="BZ20" i="20"/>
  <c r="CG20" i="20"/>
  <c r="D21" i="20"/>
  <c r="L21" i="20"/>
  <c r="S21" i="20"/>
  <c r="Y21" i="20"/>
  <c r="AG21" i="20"/>
  <c r="AN21" i="20"/>
  <c r="AU21" i="20"/>
  <c r="BC21" i="20"/>
  <c r="BI21" i="20"/>
  <c r="BP21" i="20"/>
  <c r="BX21" i="20"/>
  <c r="CE21" i="20"/>
  <c r="K22" i="20"/>
  <c r="R22" i="20"/>
  <c r="Y22" i="20"/>
  <c r="AG22" i="20"/>
  <c r="AM22" i="20"/>
  <c r="AT22" i="20"/>
  <c r="BB22" i="20"/>
  <c r="BI22" i="20"/>
  <c r="BO22" i="20"/>
  <c r="BW22" i="20"/>
  <c r="CD22" i="20"/>
  <c r="G23" i="20"/>
  <c r="O23" i="20"/>
  <c r="U23" i="20"/>
  <c r="AB23" i="20"/>
  <c r="AJ23" i="20"/>
  <c r="AQ23" i="20"/>
  <c r="AW23" i="20"/>
  <c r="BE23" i="20"/>
  <c r="BL23" i="20"/>
  <c r="BS23" i="20"/>
  <c r="CA23" i="20"/>
  <c r="CG23" i="20"/>
  <c r="E24" i="20"/>
  <c r="K24" i="20"/>
  <c r="S24" i="20"/>
  <c r="Z24" i="20"/>
  <c r="AG24" i="20"/>
  <c r="AO24" i="20"/>
  <c r="AU24" i="20"/>
  <c r="BB24" i="20"/>
  <c r="BJ24" i="20"/>
  <c r="BQ24" i="20"/>
  <c r="BW24" i="20"/>
  <c r="CE24" i="20"/>
  <c r="I25" i="20"/>
  <c r="AM25" i="20"/>
  <c r="BH25" i="20"/>
  <c r="BO25" i="20"/>
  <c r="CC25" i="20"/>
  <c r="I26" i="20"/>
  <c r="W26" i="20"/>
  <c r="AD26" i="20"/>
  <c r="AY26" i="20"/>
  <c r="CC26" i="20"/>
  <c r="E27" i="20"/>
  <c r="L27" i="20"/>
  <c r="T27" i="20"/>
  <c r="AA27" i="20"/>
  <c r="AG27" i="20"/>
  <c r="AO27" i="20"/>
  <c r="AV27" i="20"/>
  <c r="BC27" i="20"/>
  <c r="BK27" i="20"/>
  <c r="BQ27" i="20"/>
  <c r="BX27" i="20"/>
  <c r="CF27" i="20"/>
  <c r="Y28" i="20"/>
  <c r="AT28" i="20"/>
  <c r="BA28" i="20"/>
  <c r="BO28" i="20"/>
  <c r="BV28" i="20"/>
  <c r="CC28" i="20"/>
  <c r="H29" i="20"/>
  <c r="O29" i="20"/>
  <c r="W29" i="20"/>
  <c r="AC29" i="20"/>
  <c r="AJ29" i="20"/>
  <c r="AR29" i="20"/>
  <c r="AY29" i="20"/>
  <c r="BE29" i="20"/>
  <c r="BM29" i="20"/>
  <c r="BT29" i="20"/>
  <c r="CA29" i="20"/>
  <c r="G30" i="20"/>
  <c r="N30" i="20"/>
  <c r="V30" i="20"/>
  <c r="AC30" i="20"/>
  <c r="AI30" i="20"/>
  <c r="AQ30" i="20"/>
  <c r="AX30" i="20"/>
  <c r="BE30" i="20"/>
  <c r="BM30" i="20"/>
  <c r="BS30" i="20"/>
  <c r="BZ30" i="20"/>
  <c r="CH30" i="20"/>
  <c r="D31" i="20"/>
  <c r="K31" i="20"/>
  <c r="Y31" i="20"/>
  <c r="AF31" i="20"/>
  <c r="AM31" i="20"/>
  <c r="AU31" i="20"/>
  <c r="BA31" i="20"/>
  <c r="BH31" i="20"/>
  <c r="BP31" i="20"/>
  <c r="BW31" i="20"/>
  <c r="CC31" i="20"/>
  <c r="I32" i="20"/>
  <c r="O32" i="20"/>
  <c r="V32" i="20"/>
  <c r="AD32" i="20"/>
  <c r="AK32" i="20"/>
  <c r="AQ32" i="20"/>
  <c r="AY32" i="20"/>
  <c r="BF32" i="20"/>
  <c r="BM32" i="20"/>
  <c r="CA32" i="20"/>
  <c r="CH32" i="20"/>
  <c r="G33" i="20"/>
  <c r="M33" i="20"/>
  <c r="T33" i="20"/>
  <c r="AB33" i="20"/>
  <c r="AI33" i="20"/>
  <c r="AO33" i="20"/>
  <c r="AW33" i="20"/>
  <c r="BD33" i="20"/>
  <c r="BK33" i="20"/>
  <c r="BS33" i="20"/>
  <c r="BY33" i="20"/>
  <c r="CF33" i="20"/>
  <c r="F34" i="20"/>
  <c r="M34" i="20"/>
  <c r="S34" i="20"/>
  <c r="AA34" i="20"/>
  <c r="AH34" i="20"/>
  <c r="AO34" i="20"/>
  <c r="AW34" i="20"/>
  <c r="BC34" i="20"/>
  <c r="BJ34" i="20"/>
  <c r="BR34" i="20"/>
  <c r="BY34" i="20"/>
  <c r="CE34" i="20"/>
  <c r="I35" i="20"/>
  <c r="P35" i="20"/>
  <c r="W35" i="20"/>
  <c r="AK35" i="20"/>
  <c r="AR35" i="20"/>
  <c r="BM35" i="20"/>
  <c r="F36" i="20"/>
  <c r="N36" i="20"/>
  <c r="U36" i="20"/>
  <c r="AA36" i="20"/>
  <c r="AI36" i="20"/>
  <c r="AP36" i="20"/>
  <c r="AW36" i="20"/>
  <c r="BF36" i="20"/>
  <c r="BW36" i="20"/>
  <c r="CH36" i="20"/>
  <c r="D37" i="20"/>
  <c r="M37" i="20"/>
  <c r="U37" i="20"/>
  <c r="AF37" i="20"/>
  <c r="AO37" i="20"/>
  <c r="AY37" i="20"/>
  <c r="BI37" i="20"/>
  <c r="BQ37" i="20"/>
  <c r="CA37" i="20"/>
  <c r="S38" i="20"/>
  <c r="AC38" i="20"/>
  <c r="AM38" i="20"/>
  <c r="AU38" i="20"/>
  <c r="BE38" i="20"/>
  <c r="BO38" i="20"/>
  <c r="BY38" i="20"/>
  <c r="CG38" i="20"/>
  <c r="H39" i="20"/>
  <c r="AA39" i="20"/>
  <c r="AK39" i="20"/>
  <c r="BC39" i="20"/>
  <c r="BM39" i="20"/>
  <c r="BW39" i="20"/>
  <c r="CE39" i="20"/>
  <c r="F40" i="20"/>
  <c r="O40" i="20"/>
  <c r="W40" i="20"/>
  <c r="AH40" i="20"/>
  <c r="AQ40" i="20"/>
  <c r="BA40" i="20"/>
  <c r="BK40" i="20"/>
  <c r="BS40" i="20"/>
  <c r="CC40" i="20"/>
  <c r="I41" i="20"/>
  <c r="S41" i="20"/>
  <c r="AA41" i="20"/>
  <c r="AK41" i="20"/>
  <c r="AU41" i="20"/>
  <c r="BD41" i="20"/>
  <c r="BO41" i="20"/>
  <c r="BW41" i="20"/>
  <c r="CF41" i="20"/>
  <c r="I42" i="20"/>
  <c r="R42" i="20"/>
  <c r="Z42" i="20"/>
  <c r="AK42" i="20"/>
  <c r="AV42" i="20"/>
  <c r="BH42" i="20"/>
  <c r="BW42" i="20"/>
  <c r="CG42" i="20"/>
  <c r="I43" i="20"/>
  <c r="S43" i="20"/>
  <c r="AG43" i="20"/>
  <c r="AT43" i="20"/>
  <c r="BF43" i="20"/>
  <c r="CE43" i="20"/>
  <c r="G44" i="20"/>
  <c r="Q44" i="20"/>
  <c r="AR44" i="20"/>
  <c r="BD44" i="20"/>
  <c r="BS44" i="20"/>
  <c r="CC44" i="20"/>
  <c r="F45" i="20"/>
  <c r="S45" i="20"/>
  <c r="AD45" i="20"/>
  <c r="AQ45" i="20"/>
  <c r="BE45" i="20"/>
  <c r="BR45" i="20"/>
  <c r="CC45" i="20"/>
  <c r="L46" i="20"/>
  <c r="Y46" i="20"/>
  <c r="AK46" i="20"/>
  <c r="BK46" i="20"/>
  <c r="BW46" i="20"/>
  <c r="N47" i="20"/>
  <c r="Y47" i="20"/>
  <c r="AY47" i="20"/>
  <c r="BK47" i="20"/>
  <c r="BZ47" i="20"/>
  <c r="L48" i="20"/>
  <c r="Y48" i="20"/>
  <c r="AJ48" i="20"/>
  <c r="AW48" i="20"/>
  <c r="BK48" i="20"/>
  <c r="BX48" i="20"/>
  <c r="G49" i="20"/>
  <c r="V49" i="20"/>
  <c r="AH49" i="20"/>
  <c r="AT49" i="20"/>
  <c r="BI49" i="20"/>
  <c r="BS49" i="20"/>
  <c r="CE49" i="20"/>
  <c r="I50" i="20"/>
  <c r="U50" i="20"/>
  <c r="AF50" i="20"/>
  <c r="AU50" i="20"/>
  <c r="BS50" i="20"/>
  <c r="CG50" i="20"/>
  <c r="E51" i="20"/>
  <c r="O51" i="20"/>
  <c r="AA51" i="20"/>
  <c r="AP51" i="20"/>
  <c r="BB51" i="20"/>
  <c r="BM51" i="20"/>
  <c r="CA51" i="20"/>
  <c r="M52" i="20"/>
  <c r="AB52" i="20"/>
  <c r="AN52" i="20"/>
  <c r="BO52" i="20"/>
  <c r="BY52" i="20"/>
  <c r="R53" i="20"/>
  <c r="AD53" i="20"/>
  <c r="AO53" i="20"/>
  <c r="BC53" i="20"/>
  <c r="BO53" i="20"/>
  <c r="CC53" i="20"/>
  <c r="O54" i="20"/>
  <c r="AA54" i="20"/>
  <c r="AK54" i="20"/>
  <c r="BL54" i="20"/>
  <c r="BX54" i="20"/>
  <c r="K55" i="20"/>
  <c r="Y55" i="20"/>
  <c r="AW55" i="20"/>
  <c r="BJ55" i="20"/>
  <c r="BW55" i="20"/>
  <c r="L56" i="20"/>
  <c r="Y56" i="20"/>
  <c r="AU56" i="20"/>
  <c r="BT56" i="20"/>
  <c r="AC57" i="20"/>
  <c r="BB57" i="20"/>
  <c r="BW57" i="20"/>
  <c r="G58" i="20"/>
  <c r="AF58" i="20"/>
  <c r="BA58" i="20"/>
  <c r="CC58" i="20"/>
  <c r="O59" i="20"/>
  <c r="AO59" i="20"/>
  <c r="BQ59" i="20"/>
  <c r="T60" i="20"/>
  <c r="AW60" i="20"/>
  <c r="BS60" i="20"/>
  <c r="AD61" i="20"/>
  <c r="AY61" i="20"/>
  <c r="BY61" i="20"/>
  <c r="L62" i="20"/>
  <c r="AK62" i="20"/>
  <c r="AP63" i="20"/>
  <c r="V64" i="20"/>
  <c r="BB64" i="20"/>
  <c r="AO66" i="20"/>
  <c r="CG66" i="20"/>
  <c r="S67" i="20"/>
  <c r="E38" i="10"/>
  <c r="E44" i="10" s="1"/>
  <c r="F166" i="10"/>
  <c r="F172" i="10" s="1"/>
  <c r="F178" i="10" s="1"/>
  <c r="F167" i="10"/>
  <c r="F173" i="10" s="1"/>
  <c r="F179" i="10" s="1"/>
  <c r="E749" i="10"/>
  <c r="E755" i="10" s="1"/>
  <c r="I1357" i="10"/>
  <c r="F1356" i="10"/>
  <c r="H1330" i="10"/>
  <c r="E1305" i="10"/>
  <c r="E1311" i="10" s="1"/>
  <c r="G1245" i="10"/>
  <c r="G1251" i="10" s="1"/>
  <c r="E1244" i="10"/>
  <c r="E1250" i="10" s="1"/>
  <c r="E1256" i="10" s="1"/>
  <c r="E1219" i="10"/>
  <c r="E1225" i="10" s="1"/>
  <c r="E1231" i="10" s="1"/>
  <c r="G1218" i="10"/>
  <c r="G1224" i="10" s="1"/>
  <c r="E1193" i="10"/>
  <c r="E1199" i="10" s="1"/>
  <c r="E1205" i="10" s="1"/>
  <c r="G1192" i="10"/>
  <c r="G1198" i="10" s="1"/>
  <c r="E1167" i="10"/>
  <c r="E1173" i="10" s="1"/>
  <c r="E1179" i="10" s="1"/>
  <c r="G1166" i="10"/>
  <c r="G1172" i="10" s="1"/>
  <c r="F1140" i="10"/>
  <c r="F1146" i="10" s="1"/>
  <c r="E1116" i="10"/>
  <c r="E1122" i="10" s="1"/>
  <c r="E1075" i="10"/>
  <c r="E1048" i="10"/>
  <c r="I1015" i="10"/>
  <c r="E989" i="10"/>
  <c r="H903" i="10"/>
  <c r="H909" i="10" s="1"/>
  <c r="F902" i="10"/>
  <c r="F908" i="10" s="1"/>
  <c r="F877" i="10"/>
  <c r="F883" i="10" s="1"/>
  <c r="H876" i="10"/>
  <c r="H882" i="10" s="1"/>
  <c r="F850" i="10"/>
  <c r="F856" i="10" s="1"/>
  <c r="G825" i="10"/>
  <c r="G831" i="10" s="1"/>
  <c r="E824" i="10"/>
  <c r="E830" i="10" s="1"/>
  <c r="E836" i="10" s="1"/>
  <c r="F799" i="10"/>
  <c r="F805" i="10" s="1"/>
  <c r="F774" i="10"/>
  <c r="F780" i="10" s="1"/>
  <c r="F723" i="10"/>
  <c r="F729" i="10" s="1"/>
  <c r="F1244" i="10"/>
  <c r="F1250" i="10" s="1"/>
  <c r="E1218" i="10"/>
  <c r="E1224" i="10" s="1"/>
  <c r="G1193" i="10"/>
  <c r="G1199" i="10" s="1"/>
  <c r="E1166" i="10"/>
  <c r="E1172" i="10" s="1"/>
  <c r="E1178" i="10" s="1"/>
  <c r="F1117" i="10"/>
  <c r="F1123" i="10" s="1"/>
  <c r="E1074" i="10"/>
  <c r="F1065" i="10"/>
  <c r="F1071" i="10" s="1"/>
  <c r="F1064" i="10"/>
  <c r="F1070" i="10" s="1"/>
  <c r="H1014" i="10"/>
  <c r="G903" i="10"/>
  <c r="G909" i="10" s="1"/>
  <c r="H877" i="10"/>
  <c r="H883" i="10" s="1"/>
  <c r="E851" i="10"/>
  <c r="E857" i="10" s="1"/>
  <c r="E863" i="10" s="1"/>
  <c r="G850" i="10"/>
  <c r="G856" i="10" s="1"/>
  <c r="F825" i="10"/>
  <c r="F831" i="10" s="1"/>
  <c r="E799" i="10"/>
  <c r="E805" i="10" s="1"/>
  <c r="E811" i="10" s="1"/>
  <c r="E775" i="10"/>
  <c r="E781" i="10" s="1"/>
  <c r="E787" i="10" s="1"/>
  <c r="F722" i="10"/>
  <c r="F728" i="10" s="1"/>
  <c r="E707" i="10"/>
  <c r="E696" i="10"/>
  <c r="E702" i="10" s="1"/>
  <c r="E708" i="10" s="1"/>
  <c r="I672" i="10"/>
  <c r="G647" i="10"/>
  <c r="E595" i="10"/>
  <c r="H561" i="10"/>
  <c r="H567" i="10" s="1"/>
  <c r="F560" i="10"/>
  <c r="F566" i="10" s="1"/>
  <c r="H535" i="10"/>
  <c r="H541" i="10" s="1"/>
  <c r="F534" i="10"/>
  <c r="F540" i="10" s="1"/>
  <c r="E509" i="10"/>
  <c r="E515" i="10" s="1"/>
  <c r="E521" i="10" s="1"/>
  <c r="G508" i="10"/>
  <c r="G514" i="10" s="1"/>
  <c r="E483" i="10"/>
  <c r="E489" i="10" s="1"/>
  <c r="E495" i="10" s="1"/>
  <c r="G482" i="10"/>
  <c r="G488" i="10" s="1"/>
  <c r="F456" i="10"/>
  <c r="F462" i="10" s="1"/>
  <c r="F432" i="10"/>
  <c r="F438" i="10" s="1"/>
  <c r="E407" i="10"/>
  <c r="E413" i="10" s="1"/>
  <c r="E381" i="10"/>
  <c r="E387" i="10" s="1"/>
  <c r="E393" i="10" s="1"/>
  <c r="E364" i="10"/>
  <c r="G304" i="10"/>
  <c r="H219" i="10"/>
  <c r="H225" i="10" s="1"/>
  <c r="H231" i="10" s="1"/>
  <c r="F218" i="10"/>
  <c r="F224" i="10" s="1"/>
  <c r="F230" i="10" s="1"/>
  <c r="E193" i="10"/>
  <c r="E199" i="10" s="1"/>
  <c r="E205" i="10" s="1"/>
  <c r="G192" i="10"/>
  <c r="G198" i="10" s="1"/>
  <c r="G204" i="10" s="1"/>
  <c r="E167" i="10"/>
  <c r="E173" i="10" s="1"/>
  <c r="E179" i="10" s="1"/>
  <c r="G166" i="10"/>
  <c r="G172" i="10" s="1"/>
  <c r="G178" i="10" s="1"/>
  <c r="F140" i="10"/>
  <c r="F146" i="10" s="1"/>
  <c r="F152" i="10" s="1"/>
  <c r="F114" i="10"/>
  <c r="F120" i="10" s="1"/>
  <c r="F126" i="10" s="1"/>
  <c r="E91" i="10"/>
  <c r="E97" i="10" s="1"/>
  <c r="E103" i="10" s="1"/>
  <c r="E65" i="10"/>
  <c r="E71" i="10" s="1"/>
  <c r="F38" i="10"/>
  <c r="F44" i="10" s="1"/>
  <c r="H1245" i="10"/>
  <c r="H1251" i="10" s="1"/>
  <c r="G1219" i="10"/>
  <c r="G1225" i="10" s="1"/>
  <c r="H1218" i="10"/>
  <c r="H1224" i="10" s="1"/>
  <c r="F1116" i="10"/>
  <c r="F1122" i="10" s="1"/>
  <c r="E1090" i="10"/>
  <c r="E1096" i="10" s="1"/>
  <c r="E1049" i="10"/>
  <c r="E903" i="10"/>
  <c r="E909" i="10" s="1"/>
  <c r="E915" i="10" s="1"/>
  <c r="G902" i="10"/>
  <c r="G908" i="10" s="1"/>
  <c r="E876" i="10"/>
  <c r="E882" i="10" s="1"/>
  <c r="E888" i="10" s="1"/>
  <c r="G851" i="10"/>
  <c r="G857" i="10" s="1"/>
  <c r="F798" i="10"/>
  <c r="F804" i="10" s="1"/>
  <c r="E774" i="10"/>
  <c r="E780" i="10" s="1"/>
  <c r="E733" i="10"/>
  <c r="E722" i="10"/>
  <c r="E728" i="10" s="1"/>
  <c r="E706" i="10"/>
  <c r="G561" i="10"/>
  <c r="G567" i="10" s="1"/>
  <c r="E534" i="10"/>
  <c r="E540" i="10" s="1"/>
  <c r="E546" i="10" s="1"/>
  <c r="F483" i="10"/>
  <c r="F489" i="10" s="1"/>
  <c r="F482" i="10"/>
  <c r="F488" i="10" s="1"/>
  <c r="E456" i="10"/>
  <c r="E462" i="10" s="1"/>
  <c r="E468" i="10" s="1"/>
  <c r="E433" i="10"/>
  <c r="E439" i="10" s="1"/>
  <c r="E406" i="10"/>
  <c r="E412" i="10" s="1"/>
  <c r="F380" i="10"/>
  <c r="F386" i="10" s="1"/>
  <c r="E365" i="10"/>
  <c r="G330" i="10"/>
  <c r="E304" i="10"/>
  <c r="F219" i="10"/>
  <c r="F225" i="10" s="1"/>
  <c r="F231" i="10" s="1"/>
  <c r="H218" i="10"/>
  <c r="H224" i="10" s="1"/>
  <c r="H230" i="10" s="1"/>
  <c r="F193" i="10"/>
  <c r="F199" i="10" s="1"/>
  <c r="F205" i="10" s="1"/>
  <c r="F192" i="10"/>
  <c r="F198" i="10" s="1"/>
  <c r="F204" i="10" s="1"/>
  <c r="F141" i="10"/>
  <c r="F147" i="10" s="1"/>
  <c r="F153" i="10" s="1"/>
  <c r="F115" i="10"/>
  <c r="F121" i="10" s="1"/>
  <c r="F127" i="10" s="1"/>
  <c r="F90" i="10"/>
  <c r="F96" i="10" s="1"/>
  <c r="E1279" i="10"/>
  <c r="F1141" i="10"/>
  <c r="F1147" i="10" s="1"/>
  <c r="E1117" i="10"/>
  <c r="E1123" i="10" s="1"/>
  <c r="E1129" i="10" s="1"/>
  <c r="E1091" i="10"/>
  <c r="E1097" i="10" s="1"/>
  <c r="F824" i="10"/>
  <c r="F830" i="10" s="1"/>
  <c r="E798" i="10"/>
  <c r="E804" i="10" s="1"/>
  <c r="E810" i="10" s="1"/>
  <c r="G620" i="10"/>
  <c r="F1245" i="10"/>
  <c r="F1251" i="10" s="1"/>
  <c r="H1244" i="10"/>
  <c r="H1250" i="10" s="1"/>
  <c r="F1219" i="10"/>
  <c r="F1225" i="10" s="1"/>
  <c r="F1193" i="10"/>
  <c r="F1199" i="10" s="1"/>
  <c r="F1192" i="10"/>
  <c r="F1198" i="10" s="1"/>
  <c r="G1167" i="10"/>
  <c r="G1173" i="10" s="1"/>
  <c r="E1140" i="10"/>
  <c r="E1146" i="10" s="1"/>
  <c r="E1152" i="10" s="1"/>
  <c r="E1064" i="10"/>
  <c r="E1070" i="10" s="1"/>
  <c r="E1076" i="10" s="1"/>
  <c r="F989" i="10"/>
  <c r="E962" i="10"/>
  <c r="E936" i="10"/>
  <c r="F903" i="10"/>
  <c r="F909" i="10" s="1"/>
  <c r="E902" i="10"/>
  <c r="E908" i="10" s="1"/>
  <c r="E914" i="10" s="1"/>
  <c r="E877" i="10"/>
  <c r="E883" i="10" s="1"/>
  <c r="E889" i="10" s="1"/>
  <c r="F876" i="10"/>
  <c r="F882" i="10" s="1"/>
  <c r="F673" i="10"/>
  <c r="E620" i="10"/>
  <c r="F595" i="10"/>
  <c r="E561" i="10"/>
  <c r="E567" i="10" s="1"/>
  <c r="E573" i="10" s="1"/>
  <c r="G560" i="10"/>
  <c r="G566" i="10" s="1"/>
  <c r="G535" i="10"/>
  <c r="G541" i="10" s="1"/>
  <c r="G509" i="10"/>
  <c r="G515" i="10" s="1"/>
  <c r="G483" i="10"/>
  <c r="G489" i="10" s="1"/>
  <c r="E482" i="10"/>
  <c r="E488" i="10" s="1"/>
  <c r="E494" i="10" s="1"/>
  <c r="E457" i="10"/>
  <c r="E463" i="10" s="1"/>
  <c r="E469" i="10" s="1"/>
  <c r="F433" i="10"/>
  <c r="F439" i="10" s="1"/>
  <c r="E391" i="10"/>
  <c r="E380" i="10"/>
  <c r="E386" i="10" s="1"/>
  <c r="E354" i="10"/>
  <c r="E360" i="10" s="1"/>
  <c r="E366" i="10" s="1"/>
  <c r="H305" i="10"/>
  <c r="F279" i="10"/>
  <c r="F285" i="10" s="1"/>
  <c r="F278" i="10"/>
  <c r="G219" i="10"/>
  <c r="G225" i="10" s="1"/>
  <c r="G231" i="10" s="1"/>
  <c r="G218" i="10"/>
  <c r="G224" i="10" s="1"/>
  <c r="G230" i="10" s="1"/>
  <c r="G193" i="10"/>
  <c r="G199" i="10" s="1"/>
  <c r="G205" i="10" s="1"/>
  <c r="E192" i="10"/>
  <c r="E198" i="10" s="1"/>
  <c r="E204" i="10" s="1"/>
  <c r="E13" i="10"/>
  <c r="E19" i="10" s="1"/>
  <c r="E25" i="10" s="1"/>
  <c r="H1357" i="10"/>
  <c r="F1279" i="10"/>
  <c r="E1245" i="10"/>
  <c r="E1251" i="10" s="1"/>
  <c r="E1257" i="10" s="1"/>
  <c r="G1244" i="10"/>
  <c r="G1250" i="10" s="1"/>
  <c r="E1192" i="10"/>
  <c r="E1198" i="10" s="1"/>
  <c r="E1204" i="10" s="1"/>
  <c r="F1167" i="10"/>
  <c r="F1173" i="10" s="1"/>
  <c r="F1166" i="10"/>
  <c r="F1172" i="10" s="1"/>
  <c r="E1065" i="10"/>
  <c r="E1071" i="10" s="1"/>
  <c r="E1141" i="10"/>
  <c r="E1147" i="10" s="1"/>
  <c r="E1153" i="10" s="1"/>
  <c r="G877" i="10"/>
  <c r="G883" i="10" s="1"/>
  <c r="E732" i="10"/>
  <c r="F561" i="10"/>
  <c r="F567" i="10" s="1"/>
  <c r="E560" i="10"/>
  <c r="E566" i="10" s="1"/>
  <c r="E572" i="10" s="1"/>
  <c r="I330" i="10"/>
  <c r="E219" i="10"/>
  <c r="E225" i="10" s="1"/>
  <c r="E231" i="10" s="1"/>
  <c r="E166" i="10"/>
  <c r="E172" i="10" s="1"/>
  <c r="E178" i="10" s="1"/>
  <c r="E141" i="10"/>
  <c r="E147" i="10" s="1"/>
  <c r="E153" i="10" s="1"/>
  <c r="G140" i="10"/>
  <c r="G146" i="10" s="1"/>
  <c r="G152" i="10" s="1"/>
  <c r="F91" i="10"/>
  <c r="F97" i="10" s="1"/>
  <c r="F103" i="10" s="1"/>
  <c r="E12" i="10"/>
  <c r="E18" i="10" s="1"/>
  <c r="E24" i="10" s="1"/>
  <c r="H1219" i="10"/>
  <c r="H1225" i="10" s="1"/>
  <c r="E1039" i="10"/>
  <c r="E1045" i="10" s="1"/>
  <c r="E1038" i="10"/>
  <c r="E1044" i="10" s="1"/>
  <c r="H902" i="10"/>
  <c r="H908" i="10" s="1"/>
  <c r="E723" i="10"/>
  <c r="E729" i="10" s="1"/>
  <c r="I673" i="10"/>
  <c r="F535" i="10"/>
  <c r="F541" i="10" s="1"/>
  <c r="H534" i="10"/>
  <c r="H540" i="10" s="1"/>
  <c r="E508" i="10"/>
  <c r="E514" i="10" s="1"/>
  <c r="E520" i="10" s="1"/>
  <c r="F381" i="10"/>
  <c r="F387" i="10" s="1"/>
  <c r="H193" i="10"/>
  <c r="H199" i="10" s="1"/>
  <c r="H205" i="10" s="1"/>
  <c r="E115" i="10"/>
  <c r="E121" i="10" s="1"/>
  <c r="E127" i="10" s="1"/>
  <c r="F457" i="10"/>
  <c r="F463" i="10" s="1"/>
  <c r="G305" i="10"/>
  <c r="G167" i="10"/>
  <c r="G173" i="10" s="1"/>
  <c r="G179" i="10" s="1"/>
  <c r="G141" i="10"/>
  <c r="G147" i="10" s="1"/>
  <c r="G153" i="10" s="1"/>
  <c r="E140" i="10"/>
  <c r="E146" i="10" s="1"/>
  <c r="E152" i="10" s="1"/>
  <c r="E39" i="10"/>
  <c r="E45" i="10" s="1"/>
  <c r="E937" i="10"/>
  <c r="G876" i="10"/>
  <c r="G882" i="10" s="1"/>
  <c r="E748" i="10"/>
  <c r="E754" i="10" s="1"/>
  <c r="H560" i="10"/>
  <c r="H566" i="10" s="1"/>
  <c r="E390" i="10"/>
  <c r="E218" i="10"/>
  <c r="E224" i="10" s="1"/>
  <c r="E230" i="10" s="1"/>
  <c r="H192" i="10"/>
  <c r="H198" i="10" s="1"/>
  <c r="H204" i="10" s="1"/>
  <c r="E90" i="10"/>
  <c r="E96" i="10" s="1"/>
  <c r="E64" i="10"/>
  <c r="E70" i="10" s="1"/>
  <c r="F851" i="10"/>
  <c r="F857" i="10" s="1"/>
  <c r="E850" i="10"/>
  <c r="E856" i="10" s="1"/>
  <c r="E862" i="10" s="1"/>
  <c r="E825" i="10"/>
  <c r="E831" i="10" s="1"/>
  <c r="E837" i="10" s="1"/>
  <c r="G824" i="10"/>
  <c r="G830" i="10" s="1"/>
  <c r="F775" i="10"/>
  <c r="F781" i="10" s="1"/>
  <c r="G534" i="10"/>
  <c r="G540" i="10" s="1"/>
  <c r="F509" i="10"/>
  <c r="F515" i="10" s="1"/>
  <c r="F508" i="10"/>
  <c r="F514" i="10" s="1"/>
  <c r="E432" i="10"/>
  <c r="E438" i="10" s="1"/>
  <c r="E444" i="10" s="1"/>
  <c r="E278" i="10"/>
  <c r="E114" i="10"/>
  <c r="E120" i="10" s="1"/>
  <c r="E126" i="10" s="1"/>
  <c r="CU56" i="21"/>
  <c r="AQ56" i="21" s="1"/>
  <c r="CR50" i="21"/>
  <c r="S50" i="21" s="1"/>
  <c r="CS45" i="21"/>
  <c r="CU44" i="21"/>
  <c r="CU43" i="21"/>
  <c r="CT23" i="21"/>
  <c r="CS24" i="21"/>
  <c r="CW24" i="21"/>
  <c r="CR25" i="21"/>
  <c r="CV25" i="21"/>
  <c r="CU26" i="21"/>
  <c r="CS27" i="21"/>
  <c r="CS29" i="21"/>
  <c r="CW29" i="21"/>
  <c r="CR30" i="21"/>
  <c r="CV30" i="21"/>
  <c r="CU31" i="21"/>
  <c r="CT32" i="21"/>
  <c r="CS33" i="21"/>
  <c r="CW33" i="21"/>
  <c r="CR34" i="21"/>
  <c r="CV34" i="21"/>
  <c r="CU35" i="21"/>
  <c r="CT36" i="21"/>
  <c r="G36" i="21" s="1"/>
  <c r="CU37" i="21"/>
  <c r="CR38" i="21"/>
  <c r="CV38" i="21"/>
  <c r="CS39" i="21"/>
  <c r="CW39" i="21"/>
  <c r="CT40" i="21"/>
  <c r="N40" i="21" s="1"/>
  <c r="CS40" i="21"/>
  <c r="CT41" i="21"/>
  <c r="CU42" i="21"/>
  <c r="CR43" i="21"/>
  <c r="CV43" i="21"/>
  <c r="CS44" i="21"/>
  <c r="CW44" i="21"/>
  <c r="CU46" i="21"/>
  <c r="CR47" i="21"/>
  <c r="CV47" i="21"/>
  <c r="CS48" i="21"/>
  <c r="T48" i="21" s="1"/>
  <c r="CW48" i="21"/>
  <c r="X48" i="21" s="1"/>
  <c r="CT49" i="21"/>
  <c r="CU50" i="21"/>
  <c r="V50" i="21" s="1"/>
  <c r="CR51" i="21"/>
  <c r="CV51" i="21"/>
  <c r="CS52" i="21"/>
  <c r="CW52" i="21"/>
  <c r="CT53" i="21"/>
  <c r="CT54" i="21"/>
  <c r="CU55" i="21"/>
  <c r="CR56" i="21"/>
  <c r="AN56" i="21" s="1"/>
  <c r="CV56" i="21"/>
  <c r="AR56" i="21" s="1"/>
  <c r="CS57" i="21"/>
  <c r="CW57" i="21"/>
  <c r="CT58" i="21"/>
  <c r="AP58" i="21" s="1"/>
  <c r="CU59" i="21"/>
  <c r="CR60" i="21"/>
  <c r="CV60" i="21"/>
  <c r="CS61" i="21"/>
  <c r="CW61" i="21"/>
  <c r="CT62" i="21"/>
  <c r="CU63" i="21"/>
  <c r="CR64" i="21"/>
  <c r="CV64" i="21"/>
  <c r="CS65" i="21"/>
  <c r="CW65" i="21"/>
  <c r="X65" i="21" s="1"/>
  <c r="CT66" i="21"/>
  <c r="N66" i="21" s="1"/>
  <c r="CV67" i="21"/>
  <c r="CG67" i="20"/>
  <c r="CC67" i="20"/>
  <c r="BY67" i="20"/>
  <c r="BQ67" i="20"/>
  <c r="BM67" i="20"/>
  <c r="BI67" i="20"/>
  <c r="BE67" i="20"/>
  <c r="BA67" i="20"/>
  <c r="AW67" i="20"/>
  <c r="AO67" i="20"/>
  <c r="AK67" i="20"/>
  <c r="AG67" i="20"/>
  <c r="AC67" i="20"/>
  <c r="Y67" i="20"/>
  <c r="U67" i="20"/>
  <c r="M67" i="20"/>
  <c r="I67" i="20"/>
  <c r="E67" i="20"/>
  <c r="CE66" i="20"/>
  <c r="CA66" i="20"/>
  <c r="BW66" i="20"/>
  <c r="BS66" i="20"/>
  <c r="BO66" i="20"/>
  <c r="BK66" i="20"/>
  <c r="BC66" i="20"/>
  <c r="AY66" i="20"/>
  <c r="AU66" i="20"/>
  <c r="AQ66" i="20"/>
  <c r="AM66" i="20"/>
  <c r="AI66" i="20"/>
  <c r="AA66" i="20"/>
  <c r="W66" i="20"/>
  <c r="S66" i="20"/>
  <c r="O66" i="20"/>
  <c r="K66" i="20"/>
  <c r="G66" i="20"/>
  <c r="CG65" i="20"/>
  <c r="CC65" i="20"/>
  <c r="BY65" i="20"/>
  <c r="BQ65" i="20"/>
  <c r="BM65" i="20"/>
  <c r="BI65" i="20"/>
  <c r="BE65" i="20"/>
  <c r="BA65" i="20"/>
  <c r="AW65" i="20"/>
  <c r="AO65" i="20"/>
  <c r="AK65" i="20"/>
  <c r="AG65" i="20"/>
  <c r="AC65" i="20"/>
  <c r="Y65" i="20"/>
  <c r="U65" i="20"/>
  <c r="M65" i="20"/>
  <c r="I65" i="20"/>
  <c r="E65" i="20"/>
  <c r="CE64" i="20"/>
  <c r="CA64" i="20"/>
  <c r="BW64" i="20"/>
  <c r="BS64" i="20"/>
  <c r="BO64" i="20"/>
  <c r="BK64" i="20"/>
  <c r="BC64" i="20"/>
  <c r="AY64" i="20"/>
  <c r="AU64" i="20"/>
  <c r="AQ64" i="20"/>
  <c r="AM64" i="20"/>
  <c r="AI64" i="20"/>
  <c r="AA64" i="20"/>
  <c r="W64" i="20"/>
  <c r="S64" i="20"/>
  <c r="O64" i="20"/>
  <c r="K64" i="20"/>
  <c r="G64" i="20"/>
  <c r="CG63" i="20"/>
  <c r="CC63" i="20"/>
  <c r="BY63" i="20"/>
  <c r="BQ63" i="20"/>
  <c r="BM63" i="20"/>
  <c r="BI63" i="20"/>
  <c r="BE63" i="20"/>
  <c r="BA63" i="20"/>
  <c r="AW63" i="20"/>
  <c r="AO63" i="20"/>
  <c r="AK63" i="20"/>
  <c r="AG63" i="20"/>
  <c r="AC63" i="20"/>
  <c r="CD67" i="20"/>
  <c r="BX67" i="20"/>
  <c r="BS67" i="20"/>
  <c r="BH67" i="20"/>
  <c r="BC67" i="20"/>
  <c r="AX67" i="20"/>
  <c r="AR67" i="20"/>
  <c r="AM67" i="20"/>
  <c r="AH67" i="20"/>
  <c r="AB67" i="20"/>
  <c r="W67" i="20"/>
  <c r="R67" i="20"/>
  <c r="L67" i="20"/>
  <c r="G67" i="20"/>
  <c r="CD66" i="20"/>
  <c r="BY66" i="20"/>
  <c r="BT66" i="20"/>
  <c r="BI66" i="20"/>
  <c r="BD66" i="20"/>
  <c r="AX66" i="20"/>
  <c r="AN66" i="20"/>
  <c r="AH66" i="20"/>
  <c r="AC66" i="20"/>
  <c r="R66" i="20"/>
  <c r="M66" i="20"/>
  <c r="H66" i="20"/>
  <c r="CF65" i="20"/>
  <c r="CA65" i="20"/>
  <c r="BV65" i="20"/>
  <c r="BP65" i="20"/>
  <c r="BK65" i="20"/>
  <c r="BF65" i="20"/>
  <c r="AU65" i="20"/>
  <c r="AP65" i="20"/>
  <c r="AJ65" i="20"/>
  <c r="AE65" i="20"/>
  <c r="Z65" i="20"/>
  <c r="T65" i="20"/>
  <c r="O65" i="20"/>
  <c r="D65" i="20"/>
  <c r="CG64" i="20"/>
  <c r="BV64" i="20"/>
  <c r="BQ64" i="20"/>
  <c r="BL64" i="20"/>
  <c r="BF64" i="20"/>
  <c r="BA64" i="20"/>
  <c r="AV64" i="20"/>
  <c r="AP64" i="20"/>
  <c r="AK64" i="20"/>
  <c r="AF64" i="20"/>
  <c r="Z64" i="20"/>
  <c r="U64" i="20"/>
  <c r="P64" i="20"/>
  <c r="E64" i="20"/>
  <c r="CD63" i="20"/>
  <c r="BX63" i="20"/>
  <c r="BS63" i="20"/>
  <c r="BH63" i="20"/>
  <c r="BC63" i="20"/>
  <c r="AX63" i="20"/>
  <c r="AR63" i="20"/>
  <c r="AM63" i="20"/>
  <c r="AH63" i="20"/>
  <c r="AB63" i="20"/>
  <c r="X63" i="20"/>
  <c r="T63" i="20"/>
  <c r="P63" i="20"/>
  <c r="L63" i="20"/>
  <c r="H63" i="20"/>
  <c r="D63" i="20"/>
  <c r="CH62" i="20"/>
  <c r="CD62" i="20"/>
  <c r="BZ62" i="20"/>
  <c r="BV62" i="20"/>
  <c r="BR62" i="20"/>
  <c r="BJ62" i="20"/>
  <c r="BF62" i="20"/>
  <c r="BB62" i="20"/>
  <c r="AX62" i="20"/>
  <c r="AT62" i="20"/>
  <c r="AP62" i="20"/>
  <c r="AH62" i="20"/>
  <c r="AD62" i="20"/>
  <c r="Z62" i="20"/>
  <c r="V62" i="20"/>
  <c r="R62" i="20"/>
  <c r="N62" i="20"/>
  <c r="F62" i="20"/>
  <c r="CF61" i="20"/>
  <c r="BX61" i="20"/>
  <c r="BT61" i="20"/>
  <c r="BP61" i="20"/>
  <c r="BL61" i="20"/>
  <c r="BH61" i="20"/>
  <c r="BD61" i="20"/>
  <c r="AV61" i="20"/>
  <c r="AR61" i="20"/>
  <c r="AN61" i="20"/>
  <c r="AJ61" i="20"/>
  <c r="AF61" i="20"/>
  <c r="AB61" i="20"/>
  <c r="X61" i="20"/>
  <c r="T61" i="20"/>
  <c r="P61" i="20"/>
  <c r="L61" i="20"/>
  <c r="H61" i="20"/>
  <c r="D61" i="20"/>
  <c r="CH60" i="20"/>
  <c r="CD60" i="20"/>
  <c r="BZ60" i="20"/>
  <c r="BV60" i="20"/>
  <c r="BR60" i="20"/>
  <c r="BJ60" i="20"/>
  <c r="BF60" i="20"/>
  <c r="BB60" i="20"/>
  <c r="AX60" i="20"/>
  <c r="AT60" i="20"/>
  <c r="AP60" i="20"/>
  <c r="AH60" i="20"/>
  <c r="AD60" i="20"/>
  <c r="Z60" i="20"/>
  <c r="V60" i="20"/>
  <c r="R60" i="20"/>
  <c r="N60" i="20"/>
  <c r="F60" i="20"/>
  <c r="CF59" i="20"/>
  <c r="BX59" i="20"/>
  <c r="BT59" i="20"/>
  <c r="BP59" i="20"/>
  <c r="BL59" i="20"/>
  <c r="BH59" i="20"/>
  <c r="BD59" i="20"/>
  <c r="AV59" i="20"/>
  <c r="AR59" i="20"/>
  <c r="AN59" i="20"/>
  <c r="AJ59" i="20"/>
  <c r="AF59" i="20"/>
  <c r="AB59" i="20"/>
  <c r="X59" i="20"/>
  <c r="T59" i="20"/>
  <c r="P59" i="20"/>
  <c r="L59" i="20"/>
  <c r="H59" i="20"/>
  <c r="D59" i="20"/>
  <c r="CH58" i="20"/>
  <c r="CD58" i="20"/>
  <c r="BZ58" i="20"/>
  <c r="BV58" i="20"/>
  <c r="BR58" i="20"/>
  <c r="BJ58" i="20"/>
  <c r="BF58" i="20"/>
  <c r="BB58" i="20"/>
  <c r="AX58" i="20"/>
  <c r="AT58" i="20"/>
  <c r="AP58" i="20"/>
  <c r="AH58" i="20"/>
  <c r="AD58" i="20"/>
  <c r="Z58" i="20"/>
  <c r="V58" i="20"/>
  <c r="R58" i="20"/>
  <c r="N58" i="20"/>
  <c r="F58" i="20"/>
  <c r="CF57" i="20"/>
  <c r="BX57" i="20"/>
  <c r="BT57" i="20"/>
  <c r="BP57" i="20"/>
  <c r="BL57" i="20"/>
  <c r="BH57" i="20"/>
  <c r="BD57" i="20"/>
  <c r="AV57" i="20"/>
  <c r="AR57" i="20"/>
  <c r="AN57" i="20"/>
  <c r="AJ57" i="20"/>
  <c r="AF57" i="20"/>
  <c r="AB57" i="20"/>
  <c r="X57" i="20"/>
  <c r="T57" i="20"/>
  <c r="P57" i="20"/>
  <c r="L57" i="20"/>
  <c r="H57" i="20"/>
  <c r="D57" i="20"/>
  <c r="CH56" i="20"/>
  <c r="CD56" i="20"/>
  <c r="BZ56" i="20"/>
  <c r="BV56" i="20"/>
  <c r="BR56" i="20"/>
  <c r="BJ56" i="20"/>
  <c r="BF56" i="20"/>
  <c r="BB56" i="20"/>
  <c r="AX56" i="20"/>
  <c r="AT56" i="20"/>
  <c r="AP56" i="20"/>
  <c r="AH56" i="20"/>
  <c r="AD56" i="20"/>
  <c r="Z56" i="20"/>
  <c r="V56" i="20"/>
  <c r="R56" i="20"/>
  <c r="N56" i="20"/>
  <c r="F56" i="20"/>
  <c r="CF55" i="20"/>
  <c r="BX55" i="20"/>
  <c r="BT55" i="20"/>
  <c r="BP55" i="20"/>
  <c r="BL55" i="20"/>
  <c r="BH55" i="20"/>
  <c r="BD55" i="20"/>
  <c r="AV55" i="20"/>
  <c r="AR55" i="20"/>
  <c r="AN55" i="20"/>
  <c r="AJ55" i="20"/>
  <c r="AF55" i="20"/>
  <c r="AB55" i="20"/>
  <c r="T55" i="20"/>
  <c r="P55" i="20"/>
  <c r="L55" i="20"/>
  <c r="H55" i="20"/>
  <c r="D55" i="20"/>
  <c r="CH54" i="20"/>
  <c r="CD54" i="20"/>
  <c r="BZ54" i="20"/>
  <c r="BV54" i="20"/>
  <c r="BR54" i="20"/>
  <c r="BJ54" i="20"/>
  <c r="BF54" i="20"/>
  <c r="BB54" i="20"/>
  <c r="AX54" i="20"/>
  <c r="AT54" i="20"/>
  <c r="AP54" i="20"/>
  <c r="AH54" i="20"/>
  <c r="AD54" i="20"/>
  <c r="Z54" i="20"/>
  <c r="V54" i="20"/>
  <c r="R54" i="20"/>
  <c r="N54" i="20"/>
  <c r="F54" i="20"/>
  <c r="CF53" i="20"/>
  <c r="BX53" i="20"/>
  <c r="BT53" i="20"/>
  <c r="BP53" i="20"/>
  <c r="BL53" i="20"/>
  <c r="BH53" i="20"/>
  <c r="BD53" i="20"/>
  <c r="AV53" i="20"/>
  <c r="AR53" i="20"/>
  <c r="AN53" i="20"/>
  <c r="AJ53" i="20"/>
  <c r="AF53" i="20"/>
  <c r="AB53" i="20"/>
  <c r="X53" i="20"/>
  <c r="T53" i="20"/>
  <c r="P53" i="20"/>
  <c r="L53" i="20"/>
  <c r="H53" i="20"/>
  <c r="D53" i="20"/>
  <c r="CH52" i="20"/>
  <c r="CD52" i="20"/>
  <c r="BZ52" i="20"/>
  <c r="BV52" i="20"/>
  <c r="BR52" i="20"/>
  <c r="BJ52" i="20"/>
  <c r="BF52" i="20"/>
  <c r="BB52" i="20"/>
  <c r="AX52" i="20"/>
  <c r="AT52" i="20"/>
  <c r="AP52" i="20"/>
  <c r="AH52" i="20"/>
  <c r="AD52" i="20"/>
  <c r="Z52" i="20"/>
  <c r="V52" i="20"/>
  <c r="R52" i="20"/>
  <c r="N52" i="20"/>
  <c r="F52" i="20"/>
  <c r="CF51" i="20"/>
  <c r="BX51" i="20"/>
  <c r="BT51" i="20"/>
  <c r="BP51" i="20"/>
  <c r="BL51" i="20"/>
  <c r="BH51" i="20"/>
  <c r="BD51" i="20"/>
  <c r="AV51" i="20"/>
  <c r="AR51" i="20"/>
  <c r="AN51" i="20"/>
  <c r="AJ51" i="20"/>
  <c r="AF51" i="20"/>
  <c r="AB51" i="20"/>
  <c r="T51" i="20"/>
  <c r="P51" i="20"/>
  <c r="L51" i="20"/>
  <c r="H51" i="20"/>
  <c r="D51" i="20"/>
  <c r="CH50" i="20"/>
  <c r="CD50" i="20"/>
  <c r="BZ50" i="20"/>
  <c r="BV50" i="20"/>
  <c r="BR50" i="20"/>
  <c r="BJ50" i="20"/>
  <c r="BF50" i="20"/>
  <c r="BB50" i="20"/>
  <c r="AX50" i="20"/>
  <c r="AT50" i="20"/>
  <c r="AP50" i="20"/>
  <c r="AH50" i="20"/>
  <c r="AD50" i="20"/>
  <c r="Z50" i="20"/>
  <c r="V50" i="20"/>
  <c r="R50" i="20"/>
  <c r="N50" i="20"/>
  <c r="F50" i="20"/>
  <c r="CF49" i="20"/>
  <c r="BX49" i="20"/>
  <c r="BT49" i="20"/>
  <c r="BP49" i="20"/>
  <c r="BL49" i="20"/>
  <c r="BH49" i="20"/>
  <c r="BD49" i="20"/>
  <c r="AV49" i="20"/>
  <c r="AR49" i="20"/>
  <c r="AN49" i="20"/>
  <c r="AJ49" i="20"/>
  <c r="AF49" i="20"/>
  <c r="AB49" i="20"/>
  <c r="T49" i="20"/>
  <c r="P49" i="20"/>
  <c r="L49" i="20"/>
  <c r="H49" i="20"/>
  <c r="D49" i="20"/>
  <c r="CH48" i="20"/>
  <c r="CD48" i="20"/>
  <c r="BZ48" i="20"/>
  <c r="BV48" i="20"/>
  <c r="BR48" i="20"/>
  <c r="BJ48" i="20"/>
  <c r="BF48" i="20"/>
  <c r="BB48" i="20"/>
  <c r="AX48" i="20"/>
  <c r="AT48" i="20"/>
  <c r="AP48" i="20"/>
  <c r="AH48" i="20"/>
  <c r="AD48" i="20"/>
  <c r="Z48" i="20"/>
  <c r="V48" i="20"/>
  <c r="R48" i="20"/>
  <c r="N48" i="20"/>
  <c r="F48" i="20"/>
  <c r="CF47" i="20"/>
  <c r="BX47" i="20"/>
  <c r="BT47" i="20"/>
  <c r="BP47" i="20"/>
  <c r="BL47" i="20"/>
  <c r="BH47" i="20"/>
  <c r="BD47" i="20"/>
  <c r="AV47" i="20"/>
  <c r="AR47" i="20"/>
  <c r="AN47" i="20"/>
  <c r="AJ47" i="20"/>
  <c r="AF47" i="20"/>
  <c r="AB47" i="20"/>
  <c r="X47" i="20"/>
  <c r="T47" i="20"/>
  <c r="P47" i="20"/>
  <c r="L47" i="20"/>
  <c r="H47" i="20"/>
  <c r="D47" i="20"/>
  <c r="CH46" i="20"/>
  <c r="CD46" i="20"/>
  <c r="BZ46" i="20"/>
  <c r="BV46" i="20"/>
  <c r="BR46" i="20"/>
  <c r="BJ46" i="20"/>
  <c r="BF46" i="20"/>
  <c r="BB46" i="20"/>
  <c r="AX46" i="20"/>
  <c r="AT46" i="20"/>
  <c r="AP46" i="20"/>
  <c r="AH46" i="20"/>
  <c r="AD46" i="20"/>
  <c r="Z46" i="20"/>
  <c r="V46" i="20"/>
  <c r="R46" i="20"/>
  <c r="N46" i="20"/>
  <c r="F46" i="20"/>
  <c r="CF45" i="20"/>
  <c r="BX45" i="20"/>
  <c r="BT45" i="20"/>
  <c r="BP45" i="20"/>
  <c r="BL45" i="20"/>
  <c r="BH45" i="20"/>
  <c r="BD45" i="20"/>
  <c r="AV45" i="20"/>
  <c r="AR45" i="20"/>
  <c r="AN45" i="20"/>
  <c r="AJ45" i="20"/>
  <c r="AF45" i="20"/>
  <c r="AB45" i="20"/>
  <c r="T45" i="20"/>
  <c r="P45" i="20"/>
  <c r="L45" i="20"/>
  <c r="H45" i="20"/>
  <c r="D45" i="20"/>
  <c r="CH44" i="20"/>
  <c r="CD44" i="20"/>
  <c r="BZ44" i="20"/>
  <c r="BV44" i="20"/>
  <c r="BR44" i="20"/>
  <c r="BJ44" i="20"/>
  <c r="BF44" i="20"/>
  <c r="BB44" i="20"/>
  <c r="AX44" i="20"/>
  <c r="AT44" i="20"/>
  <c r="AP44" i="20"/>
  <c r="AH44" i="20"/>
  <c r="AD44" i="20"/>
  <c r="Z44" i="20"/>
  <c r="V44" i="20"/>
  <c r="R44" i="20"/>
  <c r="N44" i="20"/>
  <c r="F44" i="20"/>
  <c r="CF43" i="20"/>
  <c r="BX43" i="20"/>
  <c r="BT43" i="20"/>
  <c r="BP43" i="20"/>
  <c r="BL43" i="20"/>
  <c r="BH43" i="20"/>
  <c r="BD43" i="20"/>
  <c r="AV43" i="20"/>
  <c r="AR43" i="20"/>
  <c r="AN43" i="20"/>
  <c r="AJ43" i="20"/>
  <c r="AF43" i="20"/>
  <c r="AB43" i="20"/>
  <c r="X43" i="20"/>
  <c r="T43" i="20"/>
  <c r="P43" i="20"/>
  <c r="L43" i="20"/>
  <c r="H43" i="20"/>
  <c r="D43" i="20"/>
  <c r="CH42" i="20"/>
  <c r="CD42" i="20"/>
  <c r="BZ42" i="20"/>
  <c r="BV42" i="20"/>
  <c r="BR42" i="20"/>
  <c r="BJ42" i="20"/>
  <c r="BF42" i="20"/>
  <c r="BB42" i="20"/>
  <c r="AX42" i="20"/>
  <c r="AT42" i="20"/>
  <c r="AP42" i="20"/>
  <c r="CF67" i="20"/>
  <c r="BZ67" i="20"/>
  <c r="BR67" i="20"/>
  <c r="BK67" i="20"/>
  <c r="BD67" i="20"/>
  <c r="AV67" i="20"/>
  <c r="AP67" i="20"/>
  <c r="AI67" i="20"/>
  <c r="AA67" i="20"/>
  <c r="T67" i="20"/>
  <c r="N67" i="20"/>
  <c r="F67" i="20"/>
  <c r="CH66" i="20"/>
  <c r="BM66" i="20"/>
  <c r="BF66" i="20"/>
  <c r="AR66" i="20"/>
  <c r="AK66" i="20"/>
  <c r="AD66" i="20"/>
  <c r="V66" i="20"/>
  <c r="P66" i="20"/>
  <c r="I66" i="20"/>
  <c r="CE65" i="20"/>
  <c r="BX65" i="20"/>
  <c r="BR65" i="20"/>
  <c r="BJ65" i="20"/>
  <c r="BC65" i="20"/>
  <c r="AV65" i="20"/>
  <c r="AN65" i="20"/>
  <c r="AH65" i="20"/>
  <c r="AA65" i="20"/>
  <c r="S65" i="20"/>
  <c r="L65" i="20"/>
  <c r="F65" i="20"/>
  <c r="CF64" i="20"/>
  <c r="BY64" i="20"/>
  <c r="BR64" i="20"/>
  <c r="BJ64" i="20"/>
  <c r="BD64" i="20"/>
  <c r="AW64" i="20"/>
  <c r="AO64" i="20"/>
  <c r="AH64" i="20"/>
  <c r="AB64" i="20"/>
  <c r="T64" i="20"/>
  <c r="M64" i="20"/>
  <c r="F64" i="20"/>
  <c r="CH63" i="20"/>
  <c r="CA63" i="20"/>
  <c r="BT63" i="20"/>
  <c r="BL63" i="20"/>
  <c r="BF63" i="20"/>
  <c r="AY63" i="20"/>
  <c r="AQ63" i="20"/>
  <c r="AJ63" i="20"/>
  <c r="AD63" i="20"/>
  <c r="W63" i="20"/>
  <c r="R63" i="20"/>
  <c r="M63" i="20"/>
  <c r="G63" i="20"/>
  <c r="CE62" i="20"/>
  <c r="BY62" i="20"/>
  <c r="BT62" i="20"/>
  <c r="BO62" i="20"/>
  <c r="BI62" i="20"/>
  <c r="BD62" i="20"/>
  <c r="AY62" i="20"/>
  <c r="AN62" i="20"/>
  <c r="AI62" i="20"/>
  <c r="AC62" i="20"/>
  <c r="X62" i="20"/>
  <c r="S62" i="20"/>
  <c r="M62" i="20"/>
  <c r="H62" i="20"/>
  <c r="CG61" i="20"/>
  <c r="CA61" i="20"/>
  <c r="BV61" i="20"/>
  <c r="BQ61" i="20"/>
  <c r="BK61" i="20"/>
  <c r="BF61" i="20"/>
  <c r="BA61" i="20"/>
  <c r="AU61" i="20"/>
  <c r="AP61" i="20"/>
  <c r="AK61" i="20"/>
  <c r="Z61" i="20"/>
  <c r="U61" i="20"/>
  <c r="O61" i="20"/>
  <c r="E61" i="20"/>
  <c r="CG60" i="20"/>
  <c r="BW60" i="20"/>
  <c r="BQ60" i="20"/>
  <c r="BL60" i="20"/>
  <c r="BA60" i="20"/>
  <c r="AV60" i="20"/>
  <c r="AQ60" i="20"/>
  <c r="AK60" i="20"/>
  <c r="AF60" i="20"/>
  <c r="AA60" i="20"/>
  <c r="U60" i="20"/>
  <c r="P60" i="20"/>
  <c r="K60" i="20"/>
  <c r="E60" i="20"/>
  <c r="CD59" i="20"/>
  <c r="BY59" i="20"/>
  <c r="BS59" i="20"/>
  <c r="BI59" i="20"/>
  <c r="BC59" i="20"/>
  <c r="AX59" i="20"/>
  <c r="AM59" i="20"/>
  <c r="AH59" i="20"/>
  <c r="AC59" i="20"/>
  <c r="W59" i="20"/>
  <c r="R59" i="20"/>
  <c r="M59" i="20"/>
  <c r="G59" i="20"/>
  <c r="CE58" i="20"/>
  <c r="BY58" i="20"/>
  <c r="BT58" i="20"/>
  <c r="BO58" i="20"/>
  <c r="BI58" i="20"/>
  <c r="BD58" i="20"/>
  <c r="AY58" i="20"/>
  <c r="AN58" i="20"/>
  <c r="AI58" i="20"/>
  <c r="AC58" i="20"/>
  <c r="X58" i="20"/>
  <c r="S58" i="20"/>
  <c r="M58" i="20"/>
  <c r="H58" i="20"/>
  <c r="CG57" i="20"/>
  <c r="CA57" i="20"/>
  <c r="BV57" i="20"/>
  <c r="BQ57" i="20"/>
  <c r="BK57" i="20"/>
  <c r="BF57" i="20"/>
  <c r="BA57" i="20"/>
  <c r="AU57" i="20"/>
  <c r="AP57" i="20"/>
  <c r="AK57" i="20"/>
  <c r="Z57" i="20"/>
  <c r="U57" i="20"/>
  <c r="O57" i="20"/>
  <c r="E57" i="20"/>
  <c r="CG56" i="20"/>
  <c r="BW56" i="20"/>
  <c r="BQ56" i="20"/>
  <c r="BL56" i="20"/>
  <c r="BA56" i="20"/>
  <c r="AV56" i="20"/>
  <c r="AQ56" i="20"/>
  <c r="AK56" i="20"/>
  <c r="AF56" i="20"/>
  <c r="AA56" i="20"/>
  <c r="U56" i="20"/>
  <c r="P56" i="20"/>
  <c r="K56" i="20"/>
  <c r="E56" i="20"/>
  <c r="CD55" i="20"/>
  <c r="BY55" i="20"/>
  <c r="BS55" i="20"/>
  <c r="BI55" i="20"/>
  <c r="BC55" i="20"/>
  <c r="AX55" i="20"/>
  <c r="AS55" i="20"/>
  <c r="AM55" i="20"/>
  <c r="AH55" i="20"/>
  <c r="AC55" i="20"/>
  <c r="W55" i="20"/>
  <c r="R55" i="20"/>
  <c r="M55" i="20"/>
  <c r="G55" i="20"/>
  <c r="CE54" i="20"/>
  <c r="BY54" i="20"/>
  <c r="BT54" i="20"/>
  <c r="BO54" i="20"/>
  <c r="BI54" i="20"/>
  <c r="BD54" i="20"/>
  <c r="AY54" i="20"/>
  <c r="AN54" i="20"/>
  <c r="AI54" i="20"/>
  <c r="AC54" i="20"/>
  <c r="S54" i="20"/>
  <c r="M54" i="20"/>
  <c r="H54" i="20"/>
  <c r="CG53" i="20"/>
  <c r="CA53" i="20"/>
  <c r="BV53" i="20"/>
  <c r="BQ53" i="20"/>
  <c r="BK53" i="20"/>
  <c r="BF53" i="20"/>
  <c r="BA53" i="20"/>
  <c r="AU53" i="20"/>
  <c r="AP53" i="20"/>
  <c r="AK53" i="20"/>
  <c r="Z53" i="20"/>
  <c r="U53" i="20"/>
  <c r="O53" i="20"/>
  <c r="E53" i="20"/>
  <c r="CG52" i="20"/>
  <c r="BW52" i="20"/>
  <c r="BQ52" i="20"/>
  <c r="BL52" i="20"/>
  <c r="BA52" i="20"/>
  <c r="AV52" i="20"/>
  <c r="AQ52" i="20"/>
  <c r="AK52" i="20"/>
  <c r="AF52" i="20"/>
  <c r="AA52" i="20"/>
  <c r="U52" i="20"/>
  <c r="P52" i="20"/>
  <c r="K52" i="20"/>
  <c r="E52" i="20"/>
  <c r="CD51" i="20"/>
  <c r="BY51" i="20"/>
  <c r="BS51" i="20"/>
  <c r="BI51" i="20"/>
  <c r="BC51" i="20"/>
  <c r="AX51" i="20"/>
  <c r="AM51" i="20"/>
  <c r="AH51" i="20"/>
  <c r="AC51" i="20"/>
  <c r="W51" i="20"/>
  <c r="R51" i="20"/>
  <c r="M51" i="20"/>
  <c r="G51" i="20"/>
  <c r="CE50" i="20"/>
  <c r="BY50" i="20"/>
  <c r="BT50" i="20"/>
  <c r="BO50" i="20"/>
  <c r="BI50" i="20"/>
  <c r="BD50" i="20"/>
  <c r="AY50" i="20"/>
  <c r="AN50" i="20"/>
  <c r="AI50" i="20"/>
  <c r="AC50" i="20"/>
  <c r="S50" i="20"/>
  <c r="M50" i="20"/>
  <c r="H50" i="20"/>
  <c r="CG49" i="20"/>
  <c r="CA49" i="20"/>
  <c r="BV49" i="20"/>
  <c r="BQ49" i="20"/>
  <c r="BK49" i="20"/>
  <c r="BF49" i="20"/>
  <c r="BA49" i="20"/>
  <c r="AU49" i="20"/>
  <c r="AP49" i="20"/>
  <c r="AK49" i="20"/>
  <c r="Z49" i="20"/>
  <c r="U49" i="20"/>
  <c r="O49" i="20"/>
  <c r="E49" i="20"/>
  <c r="CG48" i="20"/>
  <c r="BW48" i="20"/>
  <c r="BQ48" i="20"/>
  <c r="BL48" i="20"/>
  <c r="BA48" i="20"/>
  <c r="AV48" i="20"/>
  <c r="AQ48" i="20"/>
  <c r="AK48" i="20"/>
  <c r="AF48" i="20"/>
  <c r="AA48" i="20"/>
  <c r="U48" i="20"/>
  <c r="P48" i="20"/>
  <c r="K48" i="20"/>
  <c r="E48" i="20"/>
  <c r="CD47" i="20"/>
  <c r="BY47" i="20"/>
  <c r="BS47" i="20"/>
  <c r="BI47" i="20"/>
  <c r="BC47" i="20"/>
  <c r="AX47" i="20"/>
  <c r="AM47" i="20"/>
  <c r="AH47" i="20"/>
  <c r="AC47" i="20"/>
  <c r="W47" i="20"/>
  <c r="R47" i="20"/>
  <c r="M47" i="20"/>
  <c r="G47" i="20"/>
  <c r="CE46" i="20"/>
  <c r="BY46" i="20"/>
  <c r="BT46" i="20"/>
  <c r="BO46" i="20"/>
  <c r="BI46" i="20"/>
  <c r="BD46" i="20"/>
  <c r="AY46" i="20"/>
  <c r="AS46" i="20"/>
  <c r="AN46" i="20"/>
  <c r="AI46" i="20"/>
  <c r="AC46" i="20"/>
  <c r="S46" i="20"/>
  <c r="M46" i="20"/>
  <c r="H46" i="20"/>
  <c r="CG45" i="20"/>
  <c r="CA45" i="20"/>
  <c r="BV45" i="20"/>
  <c r="BQ45" i="20"/>
  <c r="BK45" i="20"/>
  <c r="BF45" i="20"/>
  <c r="BA45" i="20"/>
  <c r="AU45" i="20"/>
  <c r="AP45" i="20"/>
  <c r="AK45" i="20"/>
  <c r="Z45" i="20"/>
  <c r="U45" i="20"/>
  <c r="O45" i="20"/>
  <c r="E45" i="20"/>
  <c r="CG44" i="20"/>
  <c r="BW44" i="20"/>
  <c r="BQ44" i="20"/>
  <c r="BL44" i="20"/>
  <c r="BA44" i="20"/>
  <c r="AV44" i="20"/>
  <c r="AQ44" i="20"/>
  <c r="AK44" i="20"/>
  <c r="AF44" i="20"/>
  <c r="AA44" i="20"/>
  <c r="U44" i="20"/>
  <c r="P44" i="20"/>
  <c r="K44" i="20"/>
  <c r="E44" i="20"/>
  <c r="CD43" i="20"/>
  <c r="BY43" i="20"/>
  <c r="BS43" i="20"/>
  <c r="BI43" i="20"/>
  <c r="BC43" i="20"/>
  <c r="AX43" i="20"/>
  <c r="AM43" i="20"/>
  <c r="AH43" i="20"/>
  <c r="AC43" i="20"/>
  <c r="W43" i="20"/>
  <c r="R43" i="20"/>
  <c r="M43" i="20"/>
  <c r="G43" i="20"/>
  <c r="CE42" i="20"/>
  <c r="BY42" i="20"/>
  <c r="BT42" i="20"/>
  <c r="BO42" i="20"/>
  <c r="BI42" i="20"/>
  <c r="BD42" i="20"/>
  <c r="AY42" i="20"/>
  <c r="AS42" i="20"/>
  <c r="AN42" i="20"/>
  <c r="AJ42" i="20"/>
  <c r="AF42" i="20"/>
  <c r="AB42" i="20"/>
  <c r="T42" i="20"/>
  <c r="P42" i="20"/>
  <c r="L42" i="20"/>
  <c r="H42" i="20"/>
  <c r="D42" i="20"/>
  <c r="CH41" i="20"/>
  <c r="CD41" i="20"/>
  <c r="BZ41" i="20"/>
  <c r="BV41" i="20"/>
  <c r="BR41" i="20"/>
  <c r="BJ41" i="20"/>
  <c r="BF41" i="20"/>
  <c r="BB41" i="20"/>
  <c r="AX41" i="20"/>
  <c r="AT41" i="20"/>
  <c r="AP41" i="20"/>
  <c r="AH41" i="20"/>
  <c r="AD41" i="20"/>
  <c r="Z41" i="20"/>
  <c r="V41" i="20"/>
  <c r="R41" i="20"/>
  <c r="N41" i="20"/>
  <c r="F41" i="20"/>
  <c r="CF40" i="20"/>
  <c r="BX40" i="20"/>
  <c r="BT40" i="20"/>
  <c r="BP40" i="20"/>
  <c r="BL40" i="20"/>
  <c r="BH40" i="20"/>
  <c r="BD40" i="20"/>
  <c r="AV40" i="20"/>
  <c r="AR40" i="20"/>
  <c r="AN40" i="20"/>
  <c r="AJ40" i="20"/>
  <c r="AF40" i="20"/>
  <c r="AB40" i="20"/>
  <c r="T40" i="20"/>
  <c r="P40" i="20"/>
  <c r="L40" i="20"/>
  <c r="H40" i="20"/>
  <c r="D40" i="20"/>
  <c r="CH39" i="20"/>
  <c r="CD39" i="20"/>
  <c r="BZ39" i="20"/>
  <c r="BV39" i="20"/>
  <c r="BR39" i="20"/>
  <c r="BJ39" i="20"/>
  <c r="BF39" i="20"/>
  <c r="BB39" i="20"/>
  <c r="AX39" i="20"/>
  <c r="AT39" i="20"/>
  <c r="AP39" i="20"/>
  <c r="AH39" i="20"/>
  <c r="AD39" i="20"/>
  <c r="Z39" i="20"/>
  <c r="V39" i="20"/>
  <c r="R39" i="20"/>
  <c r="N39" i="20"/>
  <c r="F39" i="20"/>
  <c r="CF38" i="20"/>
  <c r="BX38" i="20"/>
  <c r="BT38" i="20"/>
  <c r="BP38" i="20"/>
  <c r="BL38" i="20"/>
  <c r="BH38" i="20"/>
  <c r="BD38" i="20"/>
  <c r="AV38" i="20"/>
  <c r="AR38" i="20"/>
  <c r="AN38" i="20"/>
  <c r="AJ38" i="20"/>
  <c r="AF38" i="20"/>
  <c r="AB38" i="20"/>
  <c r="T38" i="20"/>
  <c r="P38" i="20"/>
  <c r="L38" i="20"/>
  <c r="H38" i="20"/>
  <c r="D38" i="20"/>
  <c r="CH37" i="20"/>
  <c r="CD37" i="20"/>
  <c r="BZ37" i="20"/>
  <c r="BV37" i="20"/>
  <c r="BR37" i="20"/>
  <c r="BJ37" i="20"/>
  <c r="BF37" i="20"/>
  <c r="BB37" i="20"/>
  <c r="AX37" i="20"/>
  <c r="AT37" i="20"/>
  <c r="AP37" i="20"/>
  <c r="AL37" i="20"/>
  <c r="AH37" i="20"/>
  <c r="AD37" i="20"/>
  <c r="Z37" i="20"/>
  <c r="V37" i="20"/>
  <c r="R37" i="20"/>
  <c r="N37" i="20"/>
  <c r="F37" i="20"/>
  <c r="CF36" i="20"/>
  <c r="BX36" i="20"/>
  <c r="BT36" i="20"/>
  <c r="BP36" i="20"/>
  <c r="BL36" i="20"/>
  <c r="BH36" i="20"/>
  <c r="BD36" i="20"/>
  <c r="AV36" i="20"/>
  <c r="AR36" i="20"/>
  <c r="AN36" i="20"/>
  <c r="AJ36" i="20"/>
  <c r="AF36" i="20"/>
  <c r="AB36" i="20"/>
  <c r="X36" i="20"/>
  <c r="T36" i="20"/>
  <c r="P36" i="20"/>
  <c r="L36" i="20"/>
  <c r="H36" i="20"/>
  <c r="D36" i="20"/>
  <c r="CH35" i="20"/>
  <c r="CD35" i="20"/>
  <c r="BZ35" i="20"/>
  <c r="BV35" i="20"/>
  <c r="BR35" i="20"/>
  <c r="BJ35" i="20"/>
  <c r="BF35" i="20"/>
  <c r="BB35" i="20"/>
  <c r="AX35" i="20"/>
  <c r="AT35" i="20"/>
  <c r="AP35" i="20"/>
  <c r="AH35" i="20"/>
  <c r="AD35" i="20"/>
  <c r="Z35" i="20"/>
  <c r="V35" i="20"/>
  <c r="R35" i="20"/>
  <c r="N35" i="20"/>
  <c r="F35" i="20"/>
  <c r="CF34" i="20"/>
  <c r="BX34" i="20"/>
  <c r="BT34" i="20"/>
  <c r="BP34" i="20"/>
  <c r="BL34" i="20"/>
  <c r="BH34" i="20"/>
  <c r="BD34" i="20"/>
  <c r="AV34" i="20"/>
  <c r="AR34" i="20"/>
  <c r="AN34" i="20"/>
  <c r="AJ34" i="20"/>
  <c r="AF34" i="20"/>
  <c r="AB34" i="20"/>
  <c r="T34" i="20"/>
  <c r="P34" i="20"/>
  <c r="L34" i="20"/>
  <c r="H34" i="20"/>
  <c r="D34" i="20"/>
  <c r="CH33" i="20"/>
  <c r="CD33" i="20"/>
  <c r="BZ33" i="20"/>
  <c r="BV33" i="20"/>
  <c r="BR33" i="20"/>
  <c r="BJ33" i="20"/>
  <c r="BF33" i="20"/>
  <c r="BB33" i="20"/>
  <c r="AX33" i="20"/>
  <c r="AT33" i="20"/>
  <c r="AP33" i="20"/>
  <c r="AL33" i="20"/>
  <c r="AH33" i="20"/>
  <c r="AD33" i="20"/>
  <c r="Z33" i="20"/>
  <c r="V33" i="20"/>
  <c r="R33" i="20"/>
  <c r="N33" i="20"/>
  <c r="F33" i="20"/>
  <c r="CF32" i="20"/>
  <c r="BX32" i="20"/>
  <c r="BT32" i="20"/>
  <c r="BP32" i="20"/>
  <c r="BL32" i="20"/>
  <c r="BH32" i="20"/>
  <c r="BD32" i="20"/>
  <c r="AV32" i="20"/>
  <c r="AR32" i="20"/>
  <c r="AN32" i="20"/>
  <c r="AJ32" i="20"/>
  <c r="AF32" i="20"/>
  <c r="AB32" i="20"/>
  <c r="X32" i="20"/>
  <c r="T32" i="20"/>
  <c r="P32" i="20"/>
  <c r="L32" i="20"/>
  <c r="H32" i="20"/>
  <c r="D32" i="20"/>
  <c r="CH31" i="20"/>
  <c r="CD31" i="20"/>
  <c r="BZ31" i="20"/>
  <c r="BV31" i="20"/>
  <c r="BR31" i="20"/>
  <c r="BJ31" i="20"/>
  <c r="BF31" i="20"/>
  <c r="BB31" i="20"/>
  <c r="AX31" i="20"/>
  <c r="AT31" i="20"/>
  <c r="AP31" i="20"/>
  <c r="AH31" i="20"/>
  <c r="AD31" i="20"/>
  <c r="Z31" i="20"/>
  <c r="V31" i="20"/>
  <c r="R31" i="20"/>
  <c r="N31" i="20"/>
  <c r="F31" i="20"/>
  <c r="CF30" i="20"/>
  <c r="BX30" i="20"/>
  <c r="BT30" i="20"/>
  <c r="BP30" i="20"/>
  <c r="BL30" i="20"/>
  <c r="BH30" i="20"/>
  <c r="BD30" i="20"/>
  <c r="AV30" i="20"/>
  <c r="AR30" i="20"/>
  <c r="AN30" i="20"/>
  <c r="AJ30" i="20"/>
  <c r="AF30" i="20"/>
  <c r="AB30" i="20"/>
  <c r="T30" i="20"/>
  <c r="P30" i="20"/>
  <c r="L30" i="20"/>
  <c r="H30" i="20"/>
  <c r="D30" i="20"/>
  <c r="CH29" i="20"/>
  <c r="CD29" i="20"/>
  <c r="BZ29" i="20"/>
  <c r="BV29" i="20"/>
  <c r="BR29" i="20"/>
  <c r="BJ29" i="20"/>
  <c r="BF29" i="20"/>
  <c r="BB29" i="20"/>
  <c r="AX29" i="20"/>
  <c r="AT29" i="20"/>
  <c r="AP29" i="20"/>
  <c r="AL29" i="20"/>
  <c r="AH29" i="20"/>
  <c r="AD29" i="20"/>
  <c r="Z29" i="20"/>
  <c r="V29" i="20"/>
  <c r="R29" i="20"/>
  <c r="N29" i="20"/>
  <c r="F29" i="20"/>
  <c r="CF28" i="20"/>
  <c r="BX28" i="20"/>
  <c r="BT28" i="20"/>
  <c r="BP28" i="20"/>
  <c r="BL28" i="20"/>
  <c r="BH28" i="20"/>
  <c r="BD28" i="20"/>
  <c r="AV28" i="20"/>
  <c r="AR28" i="20"/>
  <c r="AN28" i="20"/>
  <c r="AJ28" i="20"/>
  <c r="AF28" i="20"/>
  <c r="AB28" i="20"/>
  <c r="T28" i="20"/>
  <c r="P28" i="20"/>
  <c r="L28" i="20"/>
  <c r="H28" i="20"/>
  <c r="D28" i="20"/>
  <c r="CH27" i="20"/>
  <c r="CD27" i="20"/>
  <c r="BZ27" i="20"/>
  <c r="BV27" i="20"/>
  <c r="BR27" i="20"/>
  <c r="BJ27" i="20"/>
  <c r="BF27" i="20"/>
  <c r="BB27" i="20"/>
  <c r="AX27" i="20"/>
  <c r="AT27" i="20"/>
  <c r="AP27" i="20"/>
  <c r="AH27" i="20"/>
  <c r="AD27" i="20"/>
  <c r="Z27" i="20"/>
  <c r="V27" i="20"/>
  <c r="R27" i="20"/>
  <c r="N27" i="20"/>
  <c r="F27" i="20"/>
  <c r="CF26" i="20"/>
  <c r="BX26" i="20"/>
  <c r="BT26" i="20"/>
  <c r="BP26" i="20"/>
  <c r="BL26" i="20"/>
  <c r="BH26" i="20"/>
  <c r="BD26" i="20"/>
  <c r="AV26" i="20"/>
  <c r="AR26" i="20"/>
  <c r="AN26" i="20"/>
  <c r="AJ26" i="20"/>
  <c r="AF26" i="20"/>
  <c r="AB26" i="20"/>
  <c r="T26" i="20"/>
  <c r="P26" i="20"/>
  <c r="L26" i="20"/>
  <c r="H26" i="20"/>
  <c r="D26" i="20"/>
  <c r="CH25" i="20"/>
  <c r="CD25" i="20"/>
  <c r="BZ25" i="20"/>
  <c r="BV25" i="20"/>
  <c r="BR25" i="20"/>
  <c r="BJ25" i="20"/>
  <c r="BF25" i="20"/>
  <c r="BB25" i="20"/>
  <c r="AX25" i="20"/>
  <c r="AT25" i="20"/>
  <c r="AP25" i="20"/>
  <c r="AL25" i="20"/>
  <c r="AH25" i="20"/>
  <c r="AD25" i="20"/>
  <c r="Z25" i="20"/>
  <c r="V25" i="20"/>
  <c r="R25" i="20"/>
  <c r="N25" i="20"/>
  <c r="F25" i="20"/>
  <c r="CF24" i="20"/>
  <c r="BX24" i="20"/>
  <c r="BT24" i="20"/>
  <c r="BP24" i="20"/>
  <c r="BL24" i="20"/>
  <c r="BH24" i="20"/>
  <c r="BD24" i="20"/>
  <c r="AV24" i="20"/>
  <c r="AR24" i="20"/>
  <c r="AN24" i="20"/>
  <c r="AJ24" i="20"/>
  <c r="AF24" i="20"/>
  <c r="AB24" i="20"/>
  <c r="T24" i="20"/>
  <c r="P24" i="20"/>
  <c r="L24" i="20"/>
  <c r="H24" i="20"/>
  <c r="D24" i="20"/>
  <c r="CH23" i="20"/>
  <c r="CD23" i="20"/>
  <c r="BZ23" i="20"/>
  <c r="BV23" i="20"/>
  <c r="BR23" i="20"/>
  <c r="BJ23" i="20"/>
  <c r="BF23" i="20"/>
  <c r="BB23" i="20"/>
  <c r="AX23" i="20"/>
  <c r="AT23" i="20"/>
  <c r="AP23" i="20"/>
  <c r="AH23" i="20"/>
  <c r="AD23" i="20"/>
  <c r="Z23" i="20"/>
  <c r="V23" i="20"/>
  <c r="R23" i="20"/>
  <c r="N23" i="20"/>
  <c r="F23" i="20"/>
  <c r="CF22" i="20"/>
  <c r="BX22" i="20"/>
  <c r="BT22" i="20"/>
  <c r="BP22" i="20"/>
  <c r="BL22" i="20"/>
  <c r="BH22" i="20"/>
  <c r="BD22" i="20"/>
  <c r="AV22" i="20"/>
  <c r="AR22" i="20"/>
  <c r="AN22" i="20"/>
  <c r="AJ22" i="20"/>
  <c r="AF22" i="20"/>
  <c r="AB22" i="20"/>
  <c r="T22" i="20"/>
  <c r="P22" i="20"/>
  <c r="L22" i="20"/>
  <c r="H22" i="20"/>
  <c r="D22" i="20"/>
  <c r="CH21" i="20"/>
  <c r="CD21" i="20"/>
  <c r="BZ21" i="20"/>
  <c r="BV21" i="20"/>
  <c r="BR21" i="20"/>
  <c r="BJ21" i="20"/>
  <c r="BF21" i="20"/>
  <c r="BB21" i="20"/>
  <c r="AX21" i="20"/>
  <c r="AT21" i="20"/>
  <c r="AP21" i="20"/>
  <c r="AH21" i="20"/>
  <c r="AD21" i="20"/>
  <c r="Z21" i="20"/>
  <c r="V21" i="20"/>
  <c r="R21" i="20"/>
  <c r="N21" i="20"/>
  <c r="F21" i="20"/>
  <c r="CF20" i="20"/>
  <c r="BX20" i="20"/>
  <c r="BT20" i="20"/>
  <c r="BP20" i="20"/>
  <c r="BL20" i="20"/>
  <c r="BH20" i="20"/>
  <c r="BD20" i="20"/>
  <c r="AV20" i="20"/>
  <c r="AR20" i="20"/>
  <c r="AN20" i="20"/>
  <c r="AJ20" i="20"/>
  <c r="AF20" i="20"/>
  <c r="AB20" i="20"/>
  <c r="T20" i="20"/>
  <c r="P20" i="20"/>
  <c r="L20" i="20"/>
  <c r="H20" i="20"/>
  <c r="D20" i="20"/>
  <c r="CH19" i="20"/>
  <c r="CD19" i="20"/>
  <c r="BZ19" i="20"/>
  <c r="BV19" i="20"/>
  <c r="BR19" i="20"/>
  <c r="BJ19" i="20"/>
  <c r="BF19" i="20"/>
  <c r="BB19" i="20"/>
  <c r="AX19" i="20"/>
  <c r="AT19" i="20"/>
  <c r="AP19" i="20"/>
  <c r="AH19" i="20"/>
  <c r="AD19" i="20"/>
  <c r="Z19" i="20"/>
  <c r="V19" i="20"/>
  <c r="R19" i="20"/>
  <c r="N19" i="20"/>
  <c r="F19" i="20"/>
  <c r="CF18" i="20"/>
  <c r="BX18" i="20"/>
  <c r="BT18" i="20"/>
  <c r="BP18" i="20"/>
  <c r="BL18" i="20"/>
  <c r="BH18" i="20"/>
  <c r="BD18" i="20"/>
  <c r="AV18" i="20"/>
  <c r="AR18" i="20"/>
  <c r="AN18" i="20"/>
  <c r="AJ18" i="20"/>
  <c r="AF18" i="20"/>
  <c r="AB18" i="20"/>
  <c r="T18" i="20"/>
  <c r="P18" i="20"/>
  <c r="L18" i="20"/>
  <c r="H18" i="20"/>
  <c r="D18" i="20"/>
  <c r="CH17" i="20"/>
  <c r="CD17" i="20"/>
  <c r="BZ17" i="20"/>
  <c r="BR17" i="20"/>
  <c r="BJ17" i="20"/>
  <c r="BF17" i="20"/>
  <c r="BB17" i="20"/>
  <c r="AX17" i="20"/>
  <c r="AP17" i="20"/>
  <c r="AH17" i="20"/>
  <c r="AD17" i="20"/>
  <c r="Z17" i="20"/>
  <c r="V17" i="20"/>
  <c r="N17" i="20"/>
  <c r="F17" i="20"/>
  <c r="CF16" i="20"/>
  <c r="BX16" i="20"/>
  <c r="BT16" i="20"/>
  <c r="BP16" i="20"/>
  <c r="BL16" i="20"/>
  <c r="BD16" i="20"/>
  <c r="AV16" i="20"/>
  <c r="AR16" i="20"/>
  <c r="AN16" i="20"/>
  <c r="AJ16" i="20"/>
  <c r="AB16" i="20"/>
  <c r="T16" i="20"/>
  <c r="P16" i="20"/>
  <c r="L16" i="20"/>
  <c r="H16" i="20"/>
  <c r="CH15" i="20"/>
  <c r="CD15" i="20"/>
  <c r="BZ15" i="20"/>
  <c r="BR15" i="20"/>
  <c r="BJ15" i="20"/>
  <c r="BF15" i="20"/>
  <c r="BB15" i="20"/>
  <c r="AX15" i="20"/>
  <c r="AP15" i="20"/>
  <c r="AH15" i="20"/>
  <c r="AD15" i="20"/>
  <c r="Z15" i="20"/>
  <c r="V15" i="20"/>
  <c r="N15" i="20"/>
  <c r="F15" i="20"/>
  <c r="CF14" i="20"/>
  <c r="BX14" i="20"/>
  <c r="BT14" i="20"/>
  <c r="BP14" i="20"/>
  <c r="BL14" i="20"/>
  <c r="BD14" i="20"/>
  <c r="AV14" i="20"/>
  <c r="AR14" i="20"/>
  <c r="AN14" i="20"/>
  <c r="AJ14" i="20"/>
  <c r="AB14" i="20"/>
  <c r="T14" i="20"/>
  <c r="P14" i="20"/>
  <c r="L14" i="20"/>
  <c r="H14" i="20"/>
  <c r="CH13" i="20"/>
  <c r="CD13" i="20"/>
  <c r="BZ13" i="20"/>
  <c r="BR13" i="20"/>
  <c r="BJ13" i="20"/>
  <c r="BF13" i="20"/>
  <c r="BB13" i="20"/>
  <c r="AX13" i="20"/>
  <c r="AP13" i="20"/>
  <c r="AH13" i="20"/>
  <c r="AD13" i="20"/>
  <c r="Z13" i="20"/>
  <c r="V13" i="20"/>
  <c r="N13" i="20"/>
  <c r="F13" i="20"/>
  <c r="CF12" i="20"/>
  <c r="BX12" i="20"/>
  <c r="BT12" i="20"/>
  <c r="BP12" i="20"/>
  <c r="BL12" i="20"/>
  <c r="BD12" i="20"/>
  <c r="AV12" i="20"/>
  <c r="AR12" i="20"/>
  <c r="AN12" i="20"/>
  <c r="AJ12" i="20"/>
  <c r="AB12" i="20"/>
  <c r="T12" i="20"/>
  <c r="P12" i="20"/>
  <c r="L12" i="20"/>
  <c r="H12" i="20"/>
  <c r="CH11" i="20"/>
  <c r="CD11" i="20"/>
  <c r="BZ11" i="20"/>
  <c r="BR11" i="20"/>
  <c r="BJ11" i="20"/>
  <c r="BF11" i="20"/>
  <c r="BB11" i="20"/>
  <c r="AX11" i="20"/>
  <c r="AP11" i="20"/>
  <c r="AH11" i="20"/>
  <c r="AD11" i="20"/>
  <c r="Z11" i="20"/>
  <c r="V11" i="20"/>
  <c r="N11" i="20"/>
  <c r="F11" i="20"/>
  <c r="CF10" i="20"/>
  <c r="BX10" i="20"/>
  <c r="BT10" i="20"/>
  <c r="BP10" i="20"/>
  <c r="BL10" i="20"/>
  <c r="BD10" i="20"/>
  <c r="AV10" i="20"/>
  <c r="AR10" i="20"/>
  <c r="AN10" i="20"/>
  <c r="AJ10" i="20"/>
  <c r="AB10" i="20"/>
  <c r="T10" i="20"/>
  <c r="P10" i="20"/>
  <c r="L10" i="20"/>
  <c r="H10" i="20"/>
  <c r="CH9" i="20"/>
  <c r="CD9" i="20"/>
  <c r="BZ9" i="20"/>
  <c r="BR9" i="20"/>
  <c r="BJ9" i="20"/>
  <c r="BF9" i="20"/>
  <c r="BB9" i="20"/>
  <c r="AX9" i="20"/>
  <c r="AP9" i="20"/>
  <c r="AH9" i="20"/>
  <c r="AD9" i="20"/>
  <c r="Z9" i="20"/>
  <c r="V9" i="20"/>
  <c r="N9" i="20"/>
  <c r="F9" i="20"/>
  <c r="CF8" i="20"/>
  <c r="BX8" i="20"/>
  <c r="BT8" i="20"/>
  <c r="BP8" i="20"/>
  <c r="BL8" i="20"/>
  <c r="BD8" i="20"/>
  <c r="AV8" i="20"/>
  <c r="AR8" i="20"/>
  <c r="AN8" i="20"/>
  <c r="AJ8" i="20"/>
  <c r="AB8" i="20"/>
  <c r="T8" i="20"/>
  <c r="P8" i="20"/>
  <c r="L8" i="20"/>
  <c r="H8" i="20"/>
  <c r="CA67" i="20"/>
  <c r="BP67" i="20"/>
  <c r="AY67" i="20"/>
  <c r="AN67" i="20"/>
  <c r="V67" i="20"/>
  <c r="K67" i="20"/>
  <c r="CC66" i="20"/>
  <c r="BR66" i="20"/>
  <c r="BJ66" i="20"/>
  <c r="BA66" i="20"/>
  <c r="AP66" i="20"/>
  <c r="AG66" i="20"/>
  <c r="Y66" i="20"/>
  <c r="N66" i="20"/>
  <c r="E66" i="20"/>
  <c r="BZ65" i="20"/>
  <c r="BO65" i="20"/>
  <c r="CH67" i="20"/>
  <c r="BV67" i="20"/>
  <c r="BJ67" i="20"/>
  <c r="AU67" i="20"/>
  <c r="AJ67" i="20"/>
  <c r="X67" i="20"/>
  <c r="BX66" i="20"/>
  <c r="BL66" i="20"/>
  <c r="AW66" i="20"/>
  <c r="Z66" i="20"/>
  <c r="L66" i="20"/>
  <c r="BD65" i="20"/>
  <c r="AT65" i="20"/>
  <c r="AB65" i="20"/>
  <c r="R65" i="20"/>
  <c r="H65" i="20"/>
  <c r="CH64" i="20"/>
  <c r="BX64" i="20"/>
  <c r="BE64" i="20"/>
  <c r="AT64" i="20"/>
  <c r="AC64" i="20"/>
  <c r="R64" i="20"/>
  <c r="I64" i="20"/>
  <c r="BZ63" i="20"/>
  <c r="BP63" i="20"/>
  <c r="AV63" i="20"/>
  <c r="AN63" i="20"/>
  <c r="V63" i="20"/>
  <c r="O63" i="20"/>
  <c r="I63" i="20"/>
  <c r="CC62" i="20"/>
  <c r="BW62" i="20"/>
  <c r="BP62" i="20"/>
  <c r="BH62" i="20"/>
  <c r="BA62" i="20"/>
  <c r="AU62" i="20"/>
  <c r="AM62" i="20"/>
  <c r="AF62" i="20"/>
  <c r="Y62" i="20"/>
  <c r="K62" i="20"/>
  <c r="D62" i="20"/>
  <c r="CH61" i="20"/>
  <c r="BZ61" i="20"/>
  <c r="BS61" i="20"/>
  <c r="BM61" i="20"/>
  <c r="BE61" i="20"/>
  <c r="AX61" i="20"/>
  <c r="AQ61" i="20"/>
  <c r="AI61" i="20"/>
  <c r="AC61" i="20"/>
  <c r="V61" i="20"/>
  <c r="N61" i="20"/>
  <c r="G61" i="20"/>
  <c r="CA60" i="20"/>
  <c r="BT60" i="20"/>
  <c r="BM60" i="20"/>
  <c r="BE60" i="20"/>
  <c r="AY60" i="20"/>
  <c r="AR60" i="20"/>
  <c r="AJ60" i="20"/>
  <c r="AC60" i="20"/>
  <c r="W60" i="20"/>
  <c r="O60" i="20"/>
  <c r="H60" i="20"/>
  <c r="CC59" i="20"/>
  <c r="BV59" i="20"/>
  <c r="BO59" i="20"/>
  <c r="BA59" i="20"/>
  <c r="AT59" i="20"/>
  <c r="Y59" i="20"/>
  <c r="CF58" i="20"/>
  <c r="BX58" i="20"/>
  <c r="BQ58" i="20"/>
  <c r="BK58" i="20"/>
  <c r="BC58" i="20"/>
  <c r="AV58" i="20"/>
  <c r="AO58" i="20"/>
  <c r="AG58" i="20"/>
  <c r="AA58" i="20"/>
  <c r="T58" i="20"/>
  <c r="L58" i="20"/>
  <c r="E58" i="20"/>
  <c r="CC57" i="20"/>
  <c r="AY57" i="20"/>
  <c r="AD57" i="20"/>
  <c r="W57" i="20"/>
  <c r="I57" i="20"/>
  <c r="CC56" i="20"/>
  <c r="BO56" i="20"/>
  <c r="BH56" i="20"/>
  <c r="AM56" i="20"/>
  <c r="BO67" i="20"/>
  <c r="BB67" i="20"/>
  <c r="AQ67" i="20"/>
  <c r="AD67" i="20"/>
  <c r="P67" i="20"/>
  <c r="D67" i="20"/>
  <c r="CF66" i="20"/>
  <c r="BQ66" i="20"/>
  <c r="BE66" i="20"/>
  <c r="AT66" i="20"/>
  <c r="AF66" i="20"/>
  <c r="T66" i="20"/>
  <c r="F66" i="20"/>
  <c r="CH65" i="20"/>
  <c r="BT65" i="20"/>
  <c r="BH65" i="20"/>
  <c r="AY65" i="20"/>
  <c r="AQ65" i="20"/>
  <c r="AF65" i="20"/>
  <c r="W65" i="20"/>
  <c r="N65" i="20"/>
  <c r="CC64" i="20"/>
  <c r="BT64" i="20"/>
  <c r="BI64" i="20"/>
  <c r="AR64" i="20"/>
  <c r="AG64" i="20"/>
  <c r="N64" i="20"/>
  <c r="D64" i="20"/>
  <c r="CE63" i="20"/>
  <c r="BV63" i="20"/>
  <c r="BK63" i="20"/>
  <c r="BB63" i="20"/>
  <c r="AT63" i="20"/>
  <c r="AI63" i="20"/>
  <c r="Z63" i="20"/>
  <c r="S63" i="20"/>
  <c r="K63" i="20"/>
  <c r="E63" i="20"/>
  <c r="CG62" i="20"/>
  <c r="CA62" i="20"/>
  <c r="BS62" i="20"/>
  <c r="BL62" i="20"/>
  <c r="BE62" i="20"/>
  <c r="AW62" i="20"/>
  <c r="AQ62" i="20"/>
  <c r="AJ62" i="20"/>
  <c r="AB62" i="20"/>
  <c r="U62" i="20"/>
  <c r="O62" i="20"/>
  <c r="G62" i="20"/>
  <c r="CD61" i="20"/>
  <c r="BW61" i="20"/>
  <c r="BO61" i="20"/>
  <c r="BI61" i="20"/>
  <c r="BB61" i="20"/>
  <c r="AT61" i="20"/>
  <c r="AM61" i="20"/>
  <c r="AG61" i="20"/>
  <c r="Y61" i="20"/>
  <c r="R61" i="20"/>
  <c r="K61" i="20"/>
  <c r="CE60" i="20"/>
  <c r="BX60" i="20"/>
  <c r="BP60" i="20"/>
  <c r="BI60" i="20"/>
  <c r="BC60" i="20"/>
  <c r="AU60" i="20"/>
  <c r="AN60" i="20"/>
  <c r="AG60" i="20"/>
  <c r="Y60" i="20"/>
  <c r="S60" i="20"/>
  <c r="L60" i="20"/>
  <c r="D60" i="20"/>
  <c r="CG59" i="20"/>
  <c r="BZ59" i="20"/>
  <c r="BR59" i="20"/>
  <c r="BK59" i="20"/>
  <c r="BE59" i="20"/>
  <c r="AW59" i="20"/>
  <c r="AP59" i="20"/>
  <c r="AI59" i="20"/>
  <c r="AA59" i="20"/>
  <c r="U59" i="20"/>
  <c r="N59" i="20"/>
  <c r="F59" i="20"/>
  <c r="BM58" i="20"/>
  <c r="AR58" i="20"/>
  <c r="AK58" i="20"/>
  <c r="W58" i="20"/>
  <c r="P58" i="20"/>
  <c r="I58" i="20"/>
  <c r="CE57" i="20"/>
  <c r="BY57" i="20"/>
  <c r="BR57" i="20"/>
  <c r="BJ57" i="20"/>
  <c r="BC57" i="20"/>
  <c r="AW57" i="20"/>
  <c r="AO57" i="20"/>
  <c r="AH57" i="20"/>
  <c r="AA57" i="20"/>
  <c r="S57" i="20"/>
  <c r="M57" i="20"/>
  <c r="F57" i="20"/>
  <c r="CF56" i="20"/>
  <c r="BY56" i="20"/>
  <c r="BS56" i="20"/>
  <c r="BK56" i="20"/>
  <c r="BD56" i="20"/>
  <c r="AW56" i="20"/>
  <c r="AO56" i="20"/>
  <c r="AI56" i="20"/>
  <c r="CE67" i="20"/>
  <c r="BF67" i="20"/>
  <c r="AF67" i="20"/>
  <c r="H67" i="20"/>
  <c r="BZ66" i="20"/>
  <c r="BB66" i="20"/>
  <c r="AB66" i="20"/>
  <c r="D66" i="20"/>
  <c r="BW65" i="20"/>
  <c r="BB65" i="20"/>
  <c r="AI65" i="20"/>
  <c r="P65" i="20"/>
  <c r="BP64" i="20"/>
  <c r="AX64" i="20"/>
  <c r="AD64" i="20"/>
  <c r="L64" i="20"/>
  <c r="CF63" i="20"/>
  <c r="BO63" i="20"/>
  <c r="AU63" i="20"/>
  <c r="AA63" i="20"/>
  <c r="N63" i="20"/>
  <c r="BX62" i="20"/>
  <c r="BK62" i="20"/>
  <c r="AV62" i="20"/>
  <c r="AG62" i="20"/>
  <c r="T62" i="20"/>
  <c r="E62" i="20"/>
  <c r="CE61" i="20"/>
  <c r="BR61" i="20"/>
  <c r="BC61" i="20"/>
  <c r="AO61" i="20"/>
  <c r="AA61" i="20"/>
  <c r="M61" i="20"/>
  <c r="BH60" i="20"/>
  <c r="CA59" i="20"/>
  <c r="BM59" i="20"/>
  <c r="AY59" i="20"/>
  <c r="AK59" i="20"/>
  <c r="V59" i="20"/>
  <c r="I59" i="20"/>
  <c r="CG58" i="20"/>
  <c r="BS58" i="20"/>
  <c r="BE58" i="20"/>
  <c r="AQ58" i="20"/>
  <c r="AB58" i="20"/>
  <c r="O58" i="20"/>
  <c r="BZ57" i="20"/>
  <c r="BM57" i="20"/>
  <c r="AX57" i="20"/>
  <c r="AI57" i="20"/>
  <c r="V57" i="20"/>
  <c r="G57" i="20"/>
  <c r="CE56" i="20"/>
  <c r="BP56" i="20"/>
  <c r="BC56" i="20"/>
  <c r="AN56" i="20"/>
  <c r="AB56" i="20"/>
  <c r="T56" i="20"/>
  <c r="M56" i="20"/>
  <c r="G56" i="20"/>
  <c r="CH55" i="20"/>
  <c r="CA55" i="20"/>
  <c r="BM55" i="20"/>
  <c r="BF55" i="20"/>
  <c r="AY55" i="20"/>
  <c r="AQ55" i="20"/>
  <c r="AK55" i="20"/>
  <c r="AD55" i="20"/>
  <c r="V55" i="20"/>
  <c r="O55" i="20"/>
  <c r="I55" i="20"/>
  <c r="CC54" i="20"/>
  <c r="BW54" i="20"/>
  <c r="BP54" i="20"/>
  <c r="BH54" i="20"/>
  <c r="BA54" i="20"/>
  <c r="AU54" i="20"/>
  <c r="AM54" i="20"/>
  <c r="AF54" i="20"/>
  <c r="Y54" i="20"/>
  <c r="K54" i="20"/>
  <c r="D54" i="20"/>
  <c r="CH53" i="20"/>
  <c r="BZ53" i="20"/>
  <c r="BS53" i="20"/>
  <c r="BM53" i="20"/>
  <c r="BE53" i="20"/>
  <c r="AX53" i="20"/>
  <c r="AQ53" i="20"/>
  <c r="AI53" i="20"/>
  <c r="AC53" i="20"/>
  <c r="V53" i="20"/>
  <c r="N53" i="20"/>
  <c r="G53" i="20"/>
  <c r="CA52" i="20"/>
  <c r="BT52" i="20"/>
  <c r="BM52" i="20"/>
  <c r="BE52" i="20"/>
  <c r="AY52" i="20"/>
  <c r="AR52" i="20"/>
  <c r="AJ52" i="20"/>
  <c r="AC52" i="20"/>
  <c r="W52" i="20"/>
  <c r="O52" i="20"/>
  <c r="H52" i="20"/>
  <c r="CC51" i="20"/>
  <c r="BV51" i="20"/>
  <c r="BO51" i="20"/>
  <c r="BA51" i="20"/>
  <c r="AT51" i="20"/>
  <c r="Y51" i="20"/>
  <c r="J51" i="20"/>
  <c r="CF50" i="20"/>
  <c r="BX50" i="20"/>
  <c r="BQ50" i="20"/>
  <c r="BK50" i="20"/>
  <c r="BC50" i="20"/>
  <c r="AV50" i="20"/>
  <c r="AO50" i="20"/>
  <c r="AG50" i="20"/>
  <c r="AA50" i="20"/>
  <c r="T50" i="20"/>
  <c r="L50" i="20"/>
  <c r="E50" i="20"/>
  <c r="CC49" i="20"/>
  <c r="AY49" i="20"/>
  <c r="AD49" i="20"/>
  <c r="W49" i="20"/>
  <c r="I49" i="20"/>
  <c r="CC48" i="20"/>
  <c r="BO48" i="20"/>
  <c r="BH48" i="20"/>
  <c r="AM48" i="20"/>
  <c r="X48" i="20"/>
  <c r="I48" i="20"/>
  <c r="CE47" i="20"/>
  <c r="BW47" i="20"/>
  <c r="BQ47" i="20"/>
  <c r="BJ47" i="20"/>
  <c r="BB47" i="20"/>
  <c r="AU47" i="20"/>
  <c r="AO47" i="20"/>
  <c r="AG47" i="20"/>
  <c r="Z47" i="20"/>
  <c r="S47" i="20"/>
  <c r="K47" i="20"/>
  <c r="E47" i="20"/>
  <c r="CG46" i="20"/>
  <c r="CA46" i="20"/>
  <c r="BS46" i="20"/>
  <c r="BL46" i="20"/>
  <c r="BE46" i="20"/>
  <c r="AW46" i="20"/>
  <c r="AQ46" i="20"/>
  <c r="AJ46" i="20"/>
  <c r="AB46" i="20"/>
  <c r="U46" i="20"/>
  <c r="O46" i="20"/>
  <c r="G46" i="20"/>
  <c r="CD45" i="20"/>
  <c r="BW45" i="20"/>
  <c r="BO45" i="20"/>
  <c r="BI45" i="20"/>
  <c r="BB45" i="20"/>
  <c r="AT45" i="20"/>
  <c r="AM45" i="20"/>
  <c r="AG45" i="20"/>
  <c r="Y45" i="20"/>
  <c r="R45" i="20"/>
  <c r="K45" i="20"/>
  <c r="CE44" i="20"/>
  <c r="BX44" i="20"/>
  <c r="BP44" i="20"/>
  <c r="BI44" i="20"/>
  <c r="BC44" i="20"/>
  <c r="AU44" i="20"/>
  <c r="AN44" i="20"/>
  <c r="AG44" i="20"/>
  <c r="Y44" i="20"/>
  <c r="S44" i="20"/>
  <c r="L44" i="20"/>
  <c r="D44" i="20"/>
  <c r="CG43" i="20"/>
  <c r="BZ43" i="20"/>
  <c r="BR43" i="20"/>
  <c r="BK43" i="20"/>
  <c r="BE43" i="20"/>
  <c r="AW43" i="20"/>
  <c r="AP43" i="20"/>
  <c r="AI43" i="20"/>
  <c r="AA43" i="20"/>
  <c r="U43" i="20"/>
  <c r="N43" i="20"/>
  <c r="F43" i="20"/>
  <c r="BM42" i="20"/>
  <c r="AR42" i="20"/>
  <c r="AG42" i="20"/>
  <c r="AA42" i="20"/>
  <c r="V42" i="20"/>
  <c r="K42" i="20"/>
  <c r="F42" i="20"/>
  <c r="CC41" i="20"/>
  <c r="BX41" i="20"/>
  <c r="BS41" i="20"/>
  <c r="BM41" i="20"/>
  <c r="BH41" i="20"/>
  <c r="BC41" i="20"/>
  <c r="AW41" i="20"/>
  <c r="AR41" i="20"/>
  <c r="AM41" i="20"/>
  <c r="AG41" i="20"/>
  <c r="AB41" i="20"/>
  <c r="W41" i="20"/>
  <c r="L41" i="20"/>
  <c r="G41" i="20"/>
  <c r="CE40" i="20"/>
  <c r="BZ40" i="20"/>
  <c r="BO40" i="20"/>
  <c r="BJ40" i="20"/>
  <c r="BE40" i="20"/>
  <c r="AY40" i="20"/>
  <c r="AT40" i="20"/>
  <c r="AO40" i="20"/>
  <c r="AI40" i="20"/>
  <c r="AD40" i="20"/>
  <c r="Y40" i="20"/>
  <c r="S40" i="20"/>
  <c r="N40" i="20"/>
  <c r="I40" i="20"/>
  <c r="CF39" i="20"/>
  <c r="CA39" i="20"/>
  <c r="BP39" i="20"/>
  <c r="BK39" i="20"/>
  <c r="BE39" i="20"/>
  <c r="AU39" i="20"/>
  <c r="AO39" i="20"/>
  <c r="AJ39" i="20"/>
  <c r="Y39" i="20"/>
  <c r="T39" i="20"/>
  <c r="O39" i="20"/>
  <c r="I39" i="20"/>
  <c r="D39" i="20"/>
  <c r="CH38" i="20"/>
  <c r="CC38" i="20"/>
  <c r="BW38" i="20"/>
  <c r="BR38" i="20"/>
  <c r="BM38" i="20"/>
  <c r="BB38" i="20"/>
  <c r="AW38" i="20"/>
  <c r="AQ38" i="20"/>
  <c r="AG38" i="20"/>
  <c r="AA38" i="20"/>
  <c r="V38" i="20"/>
  <c r="K38" i="20"/>
  <c r="F38" i="20"/>
  <c r="CC37" i="20"/>
  <c r="BX37" i="20"/>
  <c r="BS37" i="20"/>
  <c r="BM37" i="20"/>
  <c r="BH37" i="20"/>
  <c r="BC37" i="20"/>
  <c r="AW37" i="20"/>
  <c r="AR37" i="20"/>
  <c r="AM37" i="20"/>
  <c r="AG37" i="20"/>
  <c r="AB37" i="20"/>
  <c r="W37" i="20"/>
  <c r="L37" i="20"/>
  <c r="G37" i="20"/>
  <c r="CE36" i="20"/>
  <c r="BZ36" i="20"/>
  <c r="BO36" i="20"/>
  <c r="BJ36" i="20"/>
  <c r="BE36" i="20"/>
  <c r="BT67" i="20"/>
  <c r="BP66" i="20"/>
  <c r="AJ66" i="20"/>
  <c r="BL65" i="20"/>
  <c r="AM65" i="20"/>
  <c r="K65" i="20"/>
  <c r="CD64" i="20"/>
  <c r="BH64" i="20"/>
  <c r="AJ64" i="20"/>
  <c r="H64" i="20"/>
  <c r="BW63" i="20"/>
  <c r="Y63" i="20"/>
  <c r="F63" i="20"/>
  <c r="CF62" i="20"/>
  <c r="BM62" i="20"/>
  <c r="AR62" i="20"/>
  <c r="AA62" i="20"/>
  <c r="I62" i="20"/>
  <c r="CC61" i="20"/>
  <c r="BJ61" i="20"/>
  <c r="W61" i="20"/>
  <c r="F61" i="20"/>
  <c r="CC60" i="20"/>
  <c r="BK60" i="20"/>
  <c r="AO60" i="20"/>
  <c r="X60" i="20"/>
  <c r="G60" i="20"/>
  <c r="CE59" i="20"/>
  <c r="BJ59" i="20"/>
  <c r="AQ59" i="20"/>
  <c r="Z59" i="20"/>
  <c r="E59" i="20"/>
  <c r="CA58" i="20"/>
  <c r="BH58" i="20"/>
  <c r="AM58" i="20"/>
  <c r="U58" i="20"/>
  <c r="D58" i="20"/>
  <c r="CD57" i="20"/>
  <c r="BI57" i="20"/>
  <c r="AQ57" i="20"/>
  <c r="Y57" i="20"/>
  <c r="BX56" i="20"/>
  <c r="BE56" i="20"/>
  <c r="AJ56" i="20"/>
  <c r="X56" i="20"/>
  <c r="O56" i="20"/>
  <c r="D56" i="20"/>
  <c r="CE55" i="20"/>
  <c r="BV55" i="20"/>
  <c r="BK55" i="20"/>
  <c r="BB55" i="20"/>
  <c r="AT55" i="20"/>
  <c r="AI55" i="20"/>
  <c r="Z55" i="20"/>
  <c r="F55" i="20"/>
  <c r="CA54" i="20"/>
  <c r="BQ54" i="20"/>
  <c r="AW54" i="20"/>
  <c r="AO54" i="20"/>
  <c r="U54" i="20"/>
  <c r="L54" i="20"/>
  <c r="CD53" i="20"/>
  <c r="BJ53" i="20"/>
  <c r="BB53" i="20"/>
  <c r="AH53" i="20"/>
  <c r="Y53" i="20"/>
  <c r="F53" i="20"/>
  <c r="CE52" i="20"/>
  <c r="BK52" i="20"/>
  <c r="BC52" i="20"/>
  <c r="AI52" i="20"/>
  <c r="Y52" i="20"/>
  <c r="G52" i="20"/>
  <c r="CH51" i="20"/>
  <c r="BZ51" i="20"/>
  <c r="BQ51" i="20"/>
  <c r="BF51" i="20"/>
  <c r="AW51" i="20"/>
  <c r="AO51" i="20"/>
  <c r="AD51" i="20"/>
  <c r="U51" i="20"/>
  <c r="K51" i="20"/>
  <c r="CC50" i="20"/>
  <c r="BL50" i="20"/>
  <c r="BA50" i="20"/>
  <c r="AR50" i="20"/>
  <c r="AJ50" i="20"/>
  <c r="Y50" i="20"/>
  <c r="P50" i="20"/>
  <c r="G50" i="20"/>
  <c r="CH49" i="20"/>
  <c r="BY49" i="20"/>
  <c r="BO49" i="20"/>
  <c r="BE49" i="20"/>
  <c r="AW49" i="20"/>
  <c r="AM49" i="20"/>
  <c r="AC49" i="20"/>
  <c r="S49" i="20"/>
  <c r="K49" i="20"/>
  <c r="CA48" i="20"/>
  <c r="BS48" i="20"/>
  <c r="BI48" i="20"/>
  <c r="AY48" i="20"/>
  <c r="AO48" i="20"/>
  <c r="AG48" i="20"/>
  <c r="W48" i="20"/>
  <c r="M48" i="20"/>
  <c r="D48" i="20"/>
  <c r="CG47" i="20"/>
  <c r="BV47" i="20"/>
  <c r="BM47" i="20"/>
  <c r="BE47" i="20"/>
  <c r="AT47" i="20"/>
  <c r="AK47" i="20"/>
  <c r="AA47" i="20"/>
  <c r="I47" i="20"/>
  <c r="BX46" i="20"/>
  <c r="BP46" i="20"/>
  <c r="AV46" i="20"/>
  <c r="AM46" i="20"/>
  <c r="T46" i="20"/>
  <c r="K46" i="20"/>
  <c r="CE45" i="20"/>
  <c r="BM45" i="20"/>
  <c r="BC45" i="20"/>
  <c r="AI45" i="20"/>
  <c r="AA45" i="20"/>
  <c r="G45" i="20"/>
  <c r="BY44" i="20"/>
  <c r="BO44" i="20"/>
  <c r="BE44" i="20"/>
  <c r="AW44" i="20"/>
  <c r="AM44" i="20"/>
  <c r="AC44" i="20"/>
  <c r="T44" i="20"/>
  <c r="I44" i="20"/>
  <c r="CA43" i="20"/>
  <c r="BQ43" i="20"/>
  <c r="AY43" i="20"/>
  <c r="AO43" i="20"/>
  <c r="V43" i="20"/>
  <c r="K43" i="20"/>
  <c r="CC42" i="20"/>
  <c r="BS42" i="20"/>
  <c r="BK42" i="20"/>
  <c r="BA42" i="20"/>
  <c r="AQ42" i="20"/>
  <c r="AI42" i="20"/>
  <c r="AC42" i="20"/>
  <c r="U42" i="20"/>
  <c r="N42" i="20"/>
  <c r="G42" i="20"/>
  <c r="CG41" i="20"/>
  <c r="CA41" i="20"/>
  <c r="BT41" i="20"/>
  <c r="BL41" i="20"/>
  <c r="BE41" i="20"/>
  <c r="AY41" i="20"/>
  <c r="AQ41" i="20"/>
  <c r="AJ41" i="20"/>
  <c r="AC41" i="20"/>
  <c r="U41" i="20"/>
  <c r="O41" i="20"/>
  <c r="H41" i="20"/>
  <c r="CD40" i="20"/>
  <c r="BW40" i="20"/>
  <c r="BQ40" i="20"/>
  <c r="BI40" i="20"/>
  <c r="BB40" i="20"/>
  <c r="AU40" i="20"/>
  <c r="AM40" i="20"/>
  <c r="AG40" i="20"/>
  <c r="Z40" i="20"/>
  <c r="R40" i="20"/>
  <c r="K40" i="20"/>
  <c r="E40" i="20"/>
  <c r="CG39" i="20"/>
  <c r="BY39" i="20"/>
  <c r="BS39" i="20"/>
  <c r="BL39" i="20"/>
  <c r="BD39" i="20"/>
  <c r="AW39" i="20"/>
  <c r="AQ39" i="20"/>
  <c r="AI39" i="20"/>
  <c r="AB39" i="20"/>
  <c r="U39" i="20"/>
  <c r="M39" i="20"/>
  <c r="G39" i="20"/>
  <c r="CA38" i="20"/>
  <c r="BF38" i="20"/>
  <c r="AY38" i="20"/>
  <c r="AS38" i="20"/>
  <c r="AK38" i="20"/>
  <c r="AD38" i="20"/>
  <c r="W38" i="20"/>
  <c r="O38" i="20"/>
  <c r="I38" i="20"/>
  <c r="BO37" i="20"/>
  <c r="AK37" i="20"/>
  <c r="P37" i="20"/>
  <c r="I37" i="20"/>
  <c r="CG36" i="20"/>
  <c r="BY36" i="20"/>
  <c r="BR36" i="20"/>
  <c r="BK36" i="20"/>
  <c r="BC36" i="20"/>
  <c r="AX36" i="20"/>
  <c r="AM36" i="20"/>
  <c r="AH36" i="20"/>
  <c r="AC36" i="20"/>
  <c r="W36" i="20"/>
  <c r="R36" i="20"/>
  <c r="M36" i="20"/>
  <c r="G36" i="20"/>
  <c r="CE35" i="20"/>
  <c r="BY35" i="20"/>
  <c r="BT35" i="20"/>
  <c r="BO35" i="20"/>
  <c r="BI35" i="20"/>
  <c r="BD35" i="20"/>
  <c r="AY35" i="20"/>
  <c r="AN35" i="20"/>
  <c r="AI35" i="20"/>
  <c r="AC35" i="20"/>
  <c r="X35" i="20"/>
  <c r="S35" i="20"/>
  <c r="M35" i="20"/>
  <c r="H35" i="20"/>
  <c r="CG34" i="20"/>
  <c r="CA34" i="20"/>
  <c r="BV34" i="20"/>
  <c r="BQ34" i="20"/>
  <c r="BK34" i="20"/>
  <c r="BF34" i="20"/>
  <c r="BA34" i="20"/>
  <c r="AU34" i="20"/>
  <c r="AP34" i="20"/>
  <c r="AK34" i="20"/>
  <c r="Z34" i="20"/>
  <c r="U34" i="20"/>
  <c r="O34" i="20"/>
  <c r="E34" i="20"/>
  <c r="CG33" i="20"/>
  <c r="BW33" i="20"/>
  <c r="BQ33" i="20"/>
  <c r="BL33" i="20"/>
  <c r="BA33" i="20"/>
  <c r="AV33" i="20"/>
  <c r="AQ33" i="20"/>
  <c r="AK33" i="20"/>
  <c r="AF33" i="20"/>
  <c r="AA33" i="20"/>
  <c r="U33" i="20"/>
  <c r="P33" i="20"/>
  <c r="K33" i="20"/>
  <c r="E33" i="20"/>
  <c r="CD32" i="20"/>
  <c r="BY32" i="20"/>
  <c r="BS32" i="20"/>
  <c r="BI32" i="20"/>
  <c r="BC32" i="20"/>
  <c r="AX32" i="20"/>
  <c r="AM32" i="20"/>
  <c r="AH32" i="20"/>
  <c r="AC32" i="20"/>
  <c r="W32" i="20"/>
  <c r="R32" i="20"/>
  <c r="M32" i="20"/>
  <c r="G32" i="20"/>
  <c r="CE31" i="20"/>
  <c r="BY31" i="20"/>
  <c r="BT31" i="20"/>
  <c r="BO31" i="20"/>
  <c r="BI31" i="20"/>
  <c r="BD31" i="20"/>
  <c r="AY31" i="20"/>
  <c r="AN31" i="20"/>
  <c r="AI31" i="20"/>
  <c r="AC31" i="20"/>
  <c r="X31" i="20"/>
  <c r="S31" i="20"/>
  <c r="M31" i="20"/>
  <c r="H31" i="20"/>
  <c r="CG30" i="20"/>
  <c r="CA30" i="20"/>
  <c r="BV30" i="20"/>
  <c r="BQ30" i="20"/>
  <c r="BK30" i="20"/>
  <c r="BF30" i="20"/>
  <c r="BA30" i="20"/>
  <c r="AU30" i="20"/>
  <c r="AP30" i="20"/>
  <c r="AK30" i="20"/>
  <c r="Z30" i="20"/>
  <c r="U30" i="20"/>
  <c r="O30" i="20"/>
  <c r="E30" i="20"/>
  <c r="CG29" i="20"/>
  <c r="BW29" i="20"/>
  <c r="BQ29" i="20"/>
  <c r="BL29" i="20"/>
  <c r="BA29" i="20"/>
  <c r="AV29" i="20"/>
  <c r="AQ29" i="20"/>
  <c r="AK29" i="20"/>
  <c r="AF29" i="20"/>
  <c r="AA29" i="20"/>
  <c r="U29" i="20"/>
  <c r="P29" i="20"/>
  <c r="K29" i="20"/>
  <c r="E29" i="20"/>
  <c r="CD28" i="20"/>
  <c r="BY28" i="20"/>
  <c r="BS28" i="20"/>
  <c r="BI28" i="20"/>
  <c r="BC28" i="20"/>
  <c r="AX28" i="20"/>
  <c r="AM28" i="20"/>
  <c r="AH28" i="20"/>
  <c r="AC28" i="20"/>
  <c r="W28" i="20"/>
  <c r="R28" i="20"/>
  <c r="M28" i="20"/>
  <c r="G28" i="20"/>
  <c r="CE27" i="20"/>
  <c r="BY27" i="20"/>
  <c r="BT27" i="20"/>
  <c r="BO27" i="20"/>
  <c r="BI27" i="20"/>
  <c r="BD27" i="20"/>
  <c r="AY27" i="20"/>
  <c r="AN27" i="20"/>
  <c r="AI27" i="20"/>
  <c r="AC27" i="20"/>
  <c r="X27" i="20"/>
  <c r="S27" i="20"/>
  <c r="M27" i="20"/>
  <c r="H27" i="20"/>
  <c r="CG26" i="20"/>
  <c r="CA26" i="20"/>
  <c r="BV26" i="20"/>
  <c r="BQ26" i="20"/>
  <c r="BK26" i="20"/>
  <c r="BF26" i="20"/>
  <c r="BA26" i="20"/>
  <c r="AU26" i="20"/>
  <c r="AP26" i="20"/>
  <c r="AK26" i="20"/>
  <c r="Z26" i="20"/>
  <c r="U26" i="20"/>
  <c r="O26" i="20"/>
  <c r="E26" i="20"/>
  <c r="CG25" i="20"/>
  <c r="BW25" i="20"/>
  <c r="BQ25" i="20"/>
  <c r="BL25" i="20"/>
  <c r="BA25" i="20"/>
  <c r="AV25" i="20"/>
  <c r="AQ25" i="20"/>
  <c r="AK25" i="20"/>
  <c r="AF25" i="20"/>
  <c r="AA25" i="20"/>
  <c r="U25" i="20"/>
  <c r="P25" i="20"/>
  <c r="K25" i="20"/>
  <c r="E25" i="20"/>
  <c r="CD24" i="20"/>
  <c r="BY24" i="20"/>
  <c r="BS24" i="20"/>
  <c r="BI24" i="20"/>
  <c r="BC24" i="20"/>
  <c r="AX24" i="20"/>
  <c r="AM24" i="20"/>
  <c r="AH24" i="20"/>
  <c r="AC24" i="20"/>
  <c r="W24" i="20"/>
  <c r="R24" i="20"/>
  <c r="M24" i="20"/>
  <c r="G24" i="20"/>
  <c r="CE23" i="20"/>
  <c r="BY23" i="20"/>
  <c r="BT23" i="20"/>
  <c r="BO23" i="20"/>
  <c r="BI23" i="20"/>
  <c r="BD23" i="20"/>
  <c r="AY23" i="20"/>
  <c r="AN23" i="20"/>
  <c r="AI23" i="20"/>
  <c r="AC23" i="20"/>
  <c r="S23" i="20"/>
  <c r="M23" i="20"/>
  <c r="H23" i="20"/>
  <c r="CG22" i="20"/>
  <c r="CA22" i="20"/>
  <c r="BV22" i="20"/>
  <c r="BQ22" i="20"/>
  <c r="BK22" i="20"/>
  <c r="BF22" i="20"/>
  <c r="BA22" i="20"/>
  <c r="AU22" i="20"/>
  <c r="AP22" i="20"/>
  <c r="AK22" i="20"/>
  <c r="Z22" i="20"/>
  <c r="U22" i="20"/>
  <c r="O22" i="20"/>
  <c r="E22" i="20"/>
  <c r="CG21" i="20"/>
  <c r="BW21" i="20"/>
  <c r="BQ21" i="20"/>
  <c r="BL21" i="20"/>
  <c r="BA21" i="20"/>
  <c r="AV21" i="20"/>
  <c r="AQ21" i="20"/>
  <c r="AK21" i="20"/>
  <c r="AF21" i="20"/>
  <c r="AA21" i="20"/>
  <c r="U21" i="20"/>
  <c r="P21" i="20"/>
  <c r="K21" i="20"/>
  <c r="E21" i="20"/>
  <c r="CD20" i="20"/>
  <c r="BY20" i="20"/>
  <c r="BS20" i="20"/>
  <c r="BI20" i="20"/>
  <c r="BC20" i="20"/>
  <c r="AX20" i="20"/>
  <c r="AM20" i="20"/>
  <c r="AH20" i="20"/>
  <c r="AC20" i="20"/>
  <c r="W20" i="20"/>
  <c r="R20" i="20"/>
  <c r="M20" i="20"/>
  <c r="G20" i="20"/>
  <c r="CE19" i="20"/>
  <c r="BY19" i="20"/>
  <c r="BT19" i="20"/>
  <c r="BO19" i="20"/>
  <c r="BI19" i="20"/>
  <c r="BD19" i="20"/>
  <c r="AY19" i="20"/>
  <c r="AN19" i="20"/>
  <c r="AI19" i="20"/>
  <c r="AC19" i="20"/>
  <c r="S19" i="20"/>
  <c r="M19" i="20"/>
  <c r="H19" i="20"/>
  <c r="CG18" i="20"/>
  <c r="CA18" i="20"/>
  <c r="BV18" i="20"/>
  <c r="BQ18" i="20"/>
  <c r="BK18" i="20"/>
  <c r="BF18" i="20"/>
  <c r="BA18" i="20"/>
  <c r="AU18" i="20"/>
  <c r="AP18" i="20"/>
  <c r="AK18" i="20"/>
  <c r="Z18" i="20"/>
  <c r="U18" i="20"/>
  <c r="O18" i="20"/>
  <c r="E18" i="20"/>
  <c r="CG17" i="20"/>
  <c r="BW17" i="20"/>
  <c r="BQ17" i="20"/>
  <c r="BL17" i="20"/>
  <c r="AV17" i="20"/>
  <c r="AQ17" i="20"/>
  <c r="AK17" i="20"/>
  <c r="AA17" i="20"/>
  <c r="U17" i="20"/>
  <c r="P17" i="20"/>
  <c r="E17" i="20"/>
  <c r="CD16" i="20"/>
  <c r="BY16" i="20"/>
  <c r="BS16" i="20"/>
  <c r="BI16" i="20"/>
  <c r="BC16" i="20"/>
  <c r="AX16" i="20"/>
  <c r="AH16" i="20"/>
  <c r="AC16" i="20"/>
  <c r="W16" i="20"/>
  <c r="M16" i="20"/>
  <c r="G16" i="20"/>
  <c r="CE15" i="20"/>
  <c r="BY15" i="20"/>
  <c r="BT15" i="20"/>
  <c r="BI15" i="20"/>
  <c r="BD15" i="20"/>
  <c r="AY15" i="20"/>
  <c r="AN15" i="20"/>
  <c r="AI15" i="20"/>
  <c r="AC15" i="20"/>
  <c r="S15" i="20"/>
  <c r="M15" i="20"/>
  <c r="H15" i="20"/>
  <c r="CG14" i="20"/>
  <c r="CA14" i="20"/>
  <c r="BQ14" i="20"/>
  <c r="BK14" i="20"/>
  <c r="BF14" i="20"/>
  <c r="AU14" i="20"/>
  <c r="AP14" i="20"/>
  <c r="AK14" i="20"/>
  <c r="Z14" i="20"/>
  <c r="U14" i="20"/>
  <c r="O14" i="20"/>
  <c r="E14" i="20"/>
  <c r="CG13" i="20"/>
  <c r="BW13" i="20"/>
  <c r="BQ13" i="20"/>
  <c r="BL13" i="20"/>
  <c r="AV13" i="20"/>
  <c r="AQ13" i="20"/>
  <c r="AK13" i="20"/>
  <c r="AA13" i="20"/>
  <c r="U13" i="20"/>
  <c r="P13" i="20"/>
  <c r="E13" i="20"/>
  <c r="CD12" i="20"/>
  <c r="BY12" i="20"/>
  <c r="BS12" i="20"/>
  <c r="BI12" i="20"/>
  <c r="BC12" i="20"/>
  <c r="AX12" i="20"/>
  <c r="AH12" i="20"/>
  <c r="AC12" i="20"/>
  <c r="W12" i="20"/>
  <c r="M12" i="20"/>
  <c r="G12" i="20"/>
  <c r="CE11" i="20"/>
  <c r="BY11" i="20"/>
  <c r="BT11" i="20"/>
  <c r="BI11" i="20"/>
  <c r="BD11" i="20"/>
  <c r="AY11" i="20"/>
  <c r="AN11" i="20"/>
  <c r="AI11" i="20"/>
  <c r="AC11" i="20"/>
  <c r="S11" i="20"/>
  <c r="M11" i="20"/>
  <c r="H11" i="20"/>
  <c r="CG10" i="20"/>
  <c r="CA10" i="20"/>
  <c r="I8" i="20"/>
  <c r="N8" i="20"/>
  <c r="S8" i="20"/>
  <c r="AD8" i="20"/>
  <c r="AI8" i="20"/>
  <c r="AO8" i="20"/>
  <c r="AY8" i="20"/>
  <c r="BE8" i="20"/>
  <c r="BJ8" i="20"/>
  <c r="BZ8" i="20"/>
  <c r="CE8" i="20"/>
  <c r="G9" i="20"/>
  <c r="L9" i="20"/>
  <c r="W9" i="20"/>
  <c r="AB9" i="20"/>
  <c r="AG9" i="20"/>
  <c r="AR9" i="20"/>
  <c r="AW9" i="20"/>
  <c r="BC9" i="20"/>
  <c r="BM9" i="20"/>
  <c r="BS9" i="20"/>
  <c r="BX9" i="20"/>
  <c r="F10" i="20"/>
  <c r="V10" i="20"/>
  <c r="AA10" i="20"/>
  <c r="AG10" i="20"/>
  <c r="AQ10" i="20"/>
  <c r="AW10" i="20"/>
  <c r="BB10" i="20"/>
  <c r="BM10" i="20"/>
  <c r="BR10" i="20"/>
  <c r="BW10" i="20"/>
  <c r="CD10" i="20"/>
  <c r="G11" i="20"/>
  <c r="O11" i="20"/>
  <c r="U11" i="20"/>
  <c r="AB11" i="20"/>
  <c r="AJ11" i="20"/>
  <c r="AQ11" i="20"/>
  <c r="AW11" i="20"/>
  <c r="BE11" i="20"/>
  <c r="BL11" i="20"/>
  <c r="BS11" i="20"/>
  <c r="CA11" i="20"/>
  <c r="CG11" i="20"/>
  <c r="E12" i="20"/>
  <c r="S12" i="20"/>
  <c r="Z12" i="20"/>
  <c r="AG12" i="20"/>
  <c r="AO12" i="20"/>
  <c r="AU12" i="20"/>
  <c r="BB12" i="20"/>
  <c r="BJ12" i="20"/>
  <c r="BQ12" i="20"/>
  <c r="BW12" i="20"/>
  <c r="CE12" i="20"/>
  <c r="I13" i="20"/>
  <c r="I14" i="20"/>
  <c r="W14" i="20"/>
  <c r="AD14" i="20"/>
  <c r="AY14" i="20"/>
  <c r="E15" i="20"/>
  <c r="L15" i="20"/>
  <c r="T15" i="20"/>
  <c r="AA15" i="20"/>
  <c r="AG15" i="20"/>
  <c r="AO15" i="20"/>
  <c r="AV15" i="20"/>
  <c r="BC15" i="20"/>
  <c r="BK15" i="20"/>
  <c r="BQ15" i="20"/>
  <c r="BX15" i="20"/>
  <c r="CF15" i="20"/>
  <c r="H17" i="20"/>
  <c r="O17" i="20"/>
  <c r="W17" i="20"/>
  <c r="AC17" i="20"/>
  <c r="AJ17" i="20"/>
  <c r="AR17" i="20"/>
  <c r="AY17" i="20"/>
  <c r="BE17" i="20"/>
  <c r="BM17" i="20"/>
  <c r="BT17" i="20"/>
  <c r="CA17" i="20"/>
  <c r="G18" i="20"/>
  <c r="N18" i="20"/>
  <c r="V18" i="20"/>
  <c r="AC18" i="20"/>
  <c r="AI18" i="20"/>
  <c r="AQ18" i="20"/>
  <c r="AX18" i="20"/>
  <c r="BE18" i="20"/>
  <c r="BM18" i="20"/>
  <c r="BS18" i="20"/>
  <c r="BZ18" i="20"/>
  <c r="CH18" i="20"/>
  <c r="D19" i="20"/>
  <c r="K19" i="20"/>
  <c r="Y19" i="20"/>
  <c r="AF19" i="20"/>
  <c r="AM19" i="20"/>
  <c r="AU19" i="20"/>
  <c r="BA19" i="20"/>
  <c r="BH19" i="20"/>
  <c r="BP19" i="20"/>
  <c r="BW19" i="20"/>
  <c r="CC19" i="20"/>
  <c r="I20" i="20"/>
  <c r="O20" i="20"/>
  <c r="V20" i="20"/>
  <c r="AD20" i="20"/>
  <c r="AK20" i="20"/>
  <c r="AQ20" i="20"/>
  <c r="AY20" i="20"/>
  <c r="BF20" i="20"/>
  <c r="BM20" i="20"/>
  <c r="CA20" i="20"/>
  <c r="CH20" i="20"/>
  <c r="G21" i="20"/>
  <c r="M21" i="20"/>
  <c r="T21" i="20"/>
  <c r="AB21" i="20"/>
  <c r="AI21" i="20"/>
  <c r="AO21" i="20"/>
  <c r="AW21" i="20"/>
  <c r="BD21" i="20"/>
  <c r="BK21" i="20"/>
  <c r="BS21" i="20"/>
  <c r="BY21" i="20"/>
  <c r="CF21" i="20"/>
  <c r="F22" i="20"/>
  <c r="M22" i="20"/>
  <c r="S22" i="20"/>
  <c r="AA22" i="20"/>
  <c r="AH22" i="20"/>
  <c r="AO22" i="20"/>
  <c r="AW22" i="20"/>
  <c r="BC22" i="20"/>
  <c r="BJ22" i="20"/>
  <c r="BR22" i="20"/>
  <c r="BY22" i="20"/>
  <c r="CE22" i="20"/>
  <c r="I23" i="20"/>
  <c r="P23" i="20"/>
  <c r="W23" i="20"/>
  <c r="AK23" i="20"/>
  <c r="AR23" i="20"/>
  <c r="BM23" i="20"/>
  <c r="F24" i="20"/>
  <c r="N24" i="20"/>
  <c r="U24" i="20"/>
  <c r="AA24" i="20"/>
  <c r="AI24" i="20"/>
  <c r="AP24" i="20"/>
  <c r="AW24" i="20"/>
  <c r="BE24" i="20"/>
  <c r="BK24" i="20"/>
  <c r="BR24" i="20"/>
  <c r="BZ24" i="20"/>
  <c r="CG24" i="20"/>
  <c r="D25" i="20"/>
  <c r="L25" i="20"/>
  <c r="S25" i="20"/>
  <c r="Y25" i="20"/>
  <c r="AG25" i="20"/>
  <c r="AN25" i="20"/>
  <c r="AU25" i="20"/>
  <c r="BC25" i="20"/>
  <c r="BI25" i="20"/>
  <c r="BP25" i="20"/>
  <c r="BX25" i="20"/>
  <c r="CE25" i="20"/>
  <c r="K26" i="20"/>
  <c r="R26" i="20"/>
  <c r="Y26" i="20"/>
  <c r="AG26" i="20"/>
  <c r="AM26" i="20"/>
  <c r="AT26" i="20"/>
  <c r="BB26" i="20"/>
  <c r="BI26" i="20"/>
  <c r="BO26" i="20"/>
  <c r="BW26" i="20"/>
  <c r="CD26" i="20"/>
  <c r="G27" i="20"/>
  <c r="O27" i="20"/>
  <c r="U27" i="20"/>
  <c r="AB27" i="20"/>
  <c r="AJ27" i="20"/>
  <c r="AQ27" i="20"/>
  <c r="AW27" i="20"/>
  <c r="BE27" i="20"/>
  <c r="BL27" i="20"/>
  <c r="BS27" i="20"/>
  <c r="CA27" i="20"/>
  <c r="CG27" i="20"/>
  <c r="E28" i="20"/>
  <c r="K28" i="20"/>
  <c r="S28" i="20"/>
  <c r="Z28" i="20"/>
  <c r="AG28" i="20"/>
  <c r="AO28" i="20"/>
  <c r="AU28" i="20"/>
  <c r="BB28" i="20"/>
  <c r="BJ28" i="20"/>
  <c r="BQ28" i="20"/>
  <c r="BW28" i="20"/>
  <c r="CE28" i="20"/>
  <c r="I29" i="20"/>
  <c r="AM29" i="20"/>
  <c r="BH29" i="20"/>
  <c r="BO29" i="20"/>
  <c r="CC29" i="20"/>
  <c r="I30" i="20"/>
  <c r="W30" i="20"/>
  <c r="AD30" i="20"/>
  <c r="AY30" i="20"/>
  <c r="CC30" i="20"/>
  <c r="E31" i="20"/>
  <c r="L31" i="20"/>
  <c r="T31" i="20"/>
  <c r="AA31" i="20"/>
  <c r="AG31" i="20"/>
  <c r="AO31" i="20"/>
  <c r="AV31" i="20"/>
  <c r="BC31" i="20"/>
  <c r="BK31" i="20"/>
  <c r="BQ31" i="20"/>
  <c r="BX31" i="20"/>
  <c r="CF31" i="20"/>
  <c r="Y32" i="20"/>
  <c r="AT32" i="20"/>
  <c r="BA32" i="20"/>
  <c r="BO32" i="20"/>
  <c r="BV32" i="20"/>
  <c r="CC32" i="20"/>
  <c r="H33" i="20"/>
  <c r="O33" i="20"/>
  <c r="W33" i="20"/>
  <c r="AC33" i="20"/>
  <c r="AJ33" i="20"/>
  <c r="AR33" i="20"/>
  <c r="AY33" i="20"/>
  <c r="BE33" i="20"/>
  <c r="BM33" i="20"/>
  <c r="BT33" i="20"/>
  <c r="CA33" i="20"/>
  <c r="G34" i="20"/>
  <c r="N34" i="20"/>
  <c r="V34" i="20"/>
  <c r="AC34" i="20"/>
  <c r="AI34" i="20"/>
  <c r="AQ34" i="20"/>
  <c r="AX34" i="20"/>
  <c r="BE34" i="20"/>
  <c r="BM34" i="20"/>
  <c r="BS34" i="20"/>
  <c r="BZ34" i="20"/>
  <c r="CH34" i="20"/>
  <c r="D35" i="20"/>
  <c r="K35" i="20"/>
  <c r="Y35" i="20"/>
  <c r="AF35" i="20"/>
  <c r="AM35" i="20"/>
  <c r="AU35" i="20"/>
  <c r="BA35" i="20"/>
  <c r="BH35" i="20"/>
  <c r="BP35" i="20"/>
  <c r="BW35" i="20"/>
  <c r="CC35" i="20"/>
  <c r="I36" i="20"/>
  <c r="O36" i="20"/>
  <c r="V36" i="20"/>
  <c r="AD36" i="20"/>
  <c r="AK36" i="20"/>
  <c r="AQ36" i="20"/>
  <c r="AY36" i="20"/>
  <c r="BQ36" i="20"/>
  <c r="CA36" i="20"/>
  <c r="E37" i="20"/>
  <c r="O37" i="20"/>
  <c r="Y37" i="20"/>
  <c r="AI37" i="20"/>
  <c r="AQ37" i="20"/>
  <c r="BA37" i="20"/>
  <c r="BK37" i="20"/>
  <c r="BT37" i="20"/>
  <c r="CE37" i="20"/>
  <c r="M38" i="20"/>
  <c r="U38" i="20"/>
  <c r="AO38" i="20"/>
  <c r="AX38" i="20"/>
  <c r="BI38" i="20"/>
  <c r="BQ38" i="20"/>
  <c r="BZ38" i="20"/>
  <c r="K39" i="20"/>
  <c r="S39" i="20"/>
  <c r="AC39" i="20"/>
  <c r="AM39" i="20"/>
  <c r="AV39" i="20"/>
  <c r="BO39" i="20"/>
  <c r="BX39" i="20"/>
  <c r="G40" i="20"/>
  <c r="AA40" i="20"/>
  <c r="AK40" i="20"/>
  <c r="AS40" i="20"/>
  <c r="BC40" i="20"/>
  <c r="BM40" i="20"/>
  <c r="BV40" i="20"/>
  <c r="CG40" i="20"/>
  <c r="K41" i="20"/>
  <c r="T41" i="20"/>
  <c r="AN41" i="20"/>
  <c r="AV41" i="20"/>
  <c r="BP41" i="20"/>
  <c r="BY41" i="20"/>
  <c r="S42" i="20"/>
  <c r="AD42" i="20"/>
  <c r="AM42" i="20"/>
  <c r="AW42" i="20"/>
  <c r="BL42" i="20"/>
  <c r="BX42" i="20"/>
  <c r="Y43" i="20"/>
  <c r="AK43" i="20"/>
  <c r="AU43" i="20"/>
  <c r="BJ43" i="20"/>
  <c r="BV43" i="20"/>
  <c r="CH43" i="20"/>
  <c r="H44" i="20"/>
  <c r="W44" i="20"/>
  <c r="AI44" i="20"/>
  <c r="BH44" i="20"/>
  <c r="BT44" i="20"/>
  <c r="CF44" i="20"/>
  <c r="I45" i="20"/>
  <c r="V45" i="20"/>
  <c r="AH45" i="20"/>
  <c r="AW45" i="20"/>
  <c r="BS45" i="20"/>
  <c r="CH45" i="20"/>
  <c r="D46" i="20"/>
  <c r="P46" i="20"/>
  <c r="AA46" i="20"/>
  <c r="AO46" i="20"/>
  <c r="BA46" i="20"/>
  <c r="BM46" i="20"/>
  <c r="O47" i="20"/>
  <c r="AD47" i="20"/>
  <c r="AP47" i="20"/>
  <c r="BA47" i="20"/>
  <c r="BO47" i="20"/>
  <c r="CA47" i="20"/>
  <c r="O48" i="20"/>
  <c r="AB48" i="20"/>
  <c r="AN48" i="20"/>
  <c r="BC48" i="20"/>
  <c r="BM48" i="20"/>
  <c r="BY48" i="20"/>
  <c r="M49" i="20"/>
  <c r="Y49" i="20"/>
  <c r="AI49" i="20"/>
  <c r="AX49" i="20"/>
  <c r="BJ49" i="20"/>
  <c r="BW49" i="20"/>
  <c r="K50" i="20"/>
  <c r="W50" i="20"/>
  <c r="AK50" i="20"/>
  <c r="AW50" i="20"/>
  <c r="BH50" i="20"/>
  <c r="BW50" i="20"/>
  <c r="F51" i="20"/>
  <c r="S51" i="20"/>
  <c r="AG51" i="20"/>
  <c r="AQ51" i="20"/>
  <c r="BE51" i="20"/>
  <c r="BR51" i="20"/>
  <c r="CE51" i="20"/>
  <c r="D52" i="20"/>
  <c r="S52" i="20"/>
  <c r="AO52" i="20"/>
  <c r="BD52" i="20"/>
  <c r="BP52" i="20"/>
  <c r="CC52" i="20"/>
  <c r="I53" i="20"/>
  <c r="S53" i="20"/>
  <c r="AG53" i="20"/>
  <c r="AT53" i="20"/>
  <c r="BR53" i="20"/>
  <c r="CE53" i="20"/>
  <c r="E54" i="20"/>
  <c r="P54" i="20"/>
  <c r="AB54" i="20"/>
  <c r="AQ54" i="20"/>
  <c r="BC54" i="20"/>
  <c r="BM54" i="20"/>
  <c r="N55" i="20"/>
  <c r="AA55" i="20"/>
  <c r="AO55" i="20"/>
  <c r="BA55" i="20"/>
  <c r="BO55" i="20"/>
  <c r="BZ55" i="20"/>
  <c r="AC56" i="20"/>
  <c r="AY56" i="20"/>
  <c r="CA56" i="20"/>
  <c r="K57" i="20"/>
  <c r="AG57" i="20"/>
  <c r="BE57" i="20"/>
  <c r="CH57" i="20"/>
  <c r="K58" i="20"/>
  <c r="AJ58" i="20"/>
  <c r="BL58" i="20"/>
  <c r="S59" i="20"/>
  <c r="AU59" i="20"/>
  <c r="AB60" i="20"/>
  <c r="BY60" i="20"/>
  <c r="I61" i="20"/>
  <c r="AH61" i="20"/>
  <c r="P62" i="20"/>
  <c r="AO62" i="20"/>
  <c r="BQ62" i="20"/>
  <c r="U63" i="20"/>
  <c r="BD63" i="20"/>
  <c r="Y64" i="20"/>
  <c r="BM64" i="20"/>
  <c r="AD65" i="20"/>
  <c r="BS65" i="20"/>
  <c r="AV66" i="20"/>
  <c r="Z67" i="20"/>
  <c r="BW67" i="20"/>
  <c r="F39" i="10"/>
  <c r="F45" i="10" s="1"/>
  <c r="F51" i="10" s="1"/>
  <c r="E697" i="10"/>
  <c r="E703" i="10" s="1"/>
  <c r="CU23" i="21"/>
  <c r="CT24" i="21"/>
  <c r="CS25" i="21"/>
  <c r="CW25" i="21"/>
  <c r="CR26" i="21"/>
  <c r="Z26" i="21" s="1"/>
  <c r="CV26" i="21"/>
  <c r="CT27" i="21"/>
  <c r="CW27" i="21"/>
  <c r="CR28" i="21"/>
  <c r="CV28" i="21"/>
  <c r="CT29" i="21"/>
  <c r="CS30" i="21"/>
  <c r="CW30" i="21"/>
  <c r="CR31" i="21"/>
  <c r="CV31" i="21"/>
  <c r="CU32" i="21"/>
  <c r="CT33" i="21"/>
  <c r="CS34" i="21"/>
  <c r="CW34" i="21"/>
  <c r="CR35" i="21"/>
  <c r="CV35" i="21"/>
  <c r="CU36" i="21"/>
  <c r="CR37" i="21"/>
  <c r="CV37" i="21"/>
  <c r="CS38" i="21"/>
  <c r="CW38" i="21"/>
  <c r="CT39" i="21"/>
  <c r="CU40" i="21"/>
  <c r="CU41" i="21"/>
  <c r="CR42" i="21"/>
  <c r="CV42" i="21"/>
  <c r="CS43" i="21"/>
  <c r="CW43" i="21"/>
  <c r="CU45" i="21"/>
  <c r="CR46" i="21"/>
  <c r="CV46" i="21"/>
  <c r="CS47" i="21"/>
  <c r="CW47" i="21"/>
  <c r="CT48" i="21"/>
  <c r="U48" i="21" s="1"/>
  <c r="CU49" i="21"/>
  <c r="CV50" i="21"/>
  <c r="W50" i="21" s="1"/>
  <c r="CS51" i="21"/>
  <c r="CW51" i="21"/>
  <c r="CT52" i="21"/>
  <c r="CU53" i="21"/>
  <c r="CU54" i="21"/>
  <c r="CR55" i="21"/>
  <c r="CV55" i="21"/>
  <c r="W55" i="21" s="1"/>
  <c r="CS56" i="21"/>
  <c r="AO56" i="21" s="1"/>
  <c r="CW56" i="21"/>
  <c r="AS56" i="21" s="1"/>
  <c r="E8" i="20"/>
  <c r="O8" i="20"/>
  <c r="U8" i="20"/>
  <c r="Z8" i="20"/>
  <c r="AE8" i="20"/>
  <c r="AK8" i="20"/>
  <c r="AP8" i="20"/>
  <c r="AU8" i="20"/>
  <c r="BF8" i="20"/>
  <c r="BK8" i="20"/>
  <c r="BQ8" i="20"/>
  <c r="CA8" i="20"/>
  <c r="CG8" i="20"/>
  <c r="H9" i="20"/>
  <c r="M9" i="20"/>
  <c r="S9" i="20"/>
  <c r="AC9" i="20"/>
  <c r="AI9" i="20"/>
  <c r="AN9" i="20"/>
  <c r="AY9" i="20"/>
  <c r="BD9" i="20"/>
  <c r="BI9" i="20"/>
  <c r="BT9" i="20"/>
  <c r="BY9" i="20"/>
  <c r="CE9" i="20"/>
  <c r="G10" i="20"/>
  <c r="M10" i="20"/>
  <c r="W10" i="20"/>
  <c r="AC10" i="20"/>
  <c r="AH10" i="20"/>
  <c r="AX10" i="20"/>
  <c r="BC10" i="20"/>
  <c r="BI10" i="20"/>
  <c r="BS10" i="20"/>
  <c r="BY10" i="20"/>
  <c r="CE10" i="20"/>
  <c r="I11" i="20"/>
  <c r="P11" i="20"/>
  <c r="W11" i="20"/>
  <c r="AK11" i="20"/>
  <c r="AR11" i="20"/>
  <c r="BM11" i="20"/>
  <c r="F12" i="20"/>
  <c r="N12" i="20"/>
  <c r="U12" i="20"/>
  <c r="AA12" i="20"/>
  <c r="AI12" i="20"/>
  <c r="AP12" i="20"/>
  <c r="AW12" i="20"/>
  <c r="BE12" i="20"/>
  <c r="BK12" i="20"/>
  <c r="BR12" i="20"/>
  <c r="BZ12" i="20"/>
  <c r="CG12" i="20"/>
  <c r="L13" i="20"/>
  <c r="S13" i="20"/>
  <c r="AG13" i="20"/>
  <c r="AN13" i="20"/>
  <c r="AU13" i="20"/>
  <c r="BC13" i="20"/>
  <c r="BI13" i="20"/>
  <c r="BP13" i="20"/>
  <c r="BX13" i="20"/>
  <c r="CE13" i="20"/>
  <c r="AG14" i="20"/>
  <c r="BB14" i="20"/>
  <c r="BI14" i="20"/>
  <c r="BW14" i="20"/>
  <c r="CD14" i="20"/>
  <c r="G15" i="20"/>
  <c r="O15" i="20"/>
  <c r="U15" i="20"/>
  <c r="AB15" i="20"/>
  <c r="AJ15" i="20"/>
  <c r="AQ15" i="20"/>
  <c r="AW15" i="20"/>
  <c r="BE15" i="20"/>
  <c r="BL15" i="20"/>
  <c r="BS15" i="20"/>
  <c r="CA15" i="20"/>
  <c r="CG15" i="20"/>
  <c r="E16" i="20"/>
  <c r="S16" i="20"/>
  <c r="Z16" i="20"/>
  <c r="AG16" i="20"/>
  <c r="AO16" i="20"/>
  <c r="AU16" i="20"/>
  <c r="BB16" i="20"/>
  <c r="BJ16" i="20"/>
  <c r="BQ16" i="20"/>
  <c r="BW16" i="20"/>
  <c r="CE16" i="20"/>
  <c r="I17" i="20"/>
  <c r="I18" i="20"/>
  <c r="W18" i="20"/>
  <c r="AD18" i="20"/>
  <c r="AY18" i="20"/>
  <c r="CC18" i="20"/>
  <c r="E19" i="20"/>
  <c r="L19" i="20"/>
  <c r="T19" i="20"/>
  <c r="AA19" i="20"/>
  <c r="AG19" i="20"/>
  <c r="AO19" i="20"/>
  <c r="AV19" i="20"/>
  <c r="BC19" i="20"/>
  <c r="BK19" i="20"/>
  <c r="BQ19" i="20"/>
  <c r="BX19" i="20"/>
  <c r="CF19" i="20"/>
  <c r="Y20" i="20"/>
  <c r="AT20" i="20"/>
  <c r="BA20" i="20"/>
  <c r="BO20" i="20"/>
  <c r="BV20" i="20"/>
  <c r="CC20" i="20"/>
  <c r="H21" i="20"/>
  <c r="O21" i="20"/>
  <c r="W21" i="20"/>
  <c r="AC21" i="20"/>
  <c r="AJ21" i="20"/>
  <c r="AR21" i="20"/>
  <c r="AY21" i="20"/>
  <c r="BE21" i="20"/>
  <c r="BM21" i="20"/>
  <c r="BT21" i="20"/>
  <c r="CA21" i="20"/>
  <c r="G22" i="20"/>
  <c r="N22" i="20"/>
  <c r="V22" i="20"/>
  <c r="AC22" i="20"/>
  <c r="AI22" i="20"/>
  <c r="AQ22" i="20"/>
  <c r="AX22" i="20"/>
  <c r="BE22" i="20"/>
  <c r="BM22" i="20"/>
  <c r="BS22" i="20"/>
  <c r="BZ22" i="20"/>
  <c r="CH22" i="20"/>
  <c r="D23" i="20"/>
  <c r="K23" i="20"/>
  <c r="Y23" i="20"/>
  <c r="AF23" i="20"/>
  <c r="AM23" i="20"/>
  <c r="AU23" i="20"/>
  <c r="BA23" i="20"/>
  <c r="BH23" i="20"/>
  <c r="BP23" i="20"/>
  <c r="BW23" i="20"/>
  <c r="CC23" i="20"/>
  <c r="I24" i="20"/>
  <c r="O24" i="20"/>
  <c r="V24" i="20"/>
  <c r="AD24" i="20"/>
  <c r="AK24" i="20"/>
  <c r="AQ24" i="20"/>
  <c r="AY24" i="20"/>
  <c r="BF24" i="20"/>
  <c r="BM24" i="20"/>
  <c r="CA24" i="20"/>
  <c r="CH24" i="20"/>
  <c r="G25" i="20"/>
  <c r="M25" i="20"/>
  <c r="T25" i="20"/>
  <c r="AB25" i="20"/>
  <c r="AI25" i="20"/>
  <c r="AO25" i="20"/>
  <c r="AW25" i="20"/>
  <c r="BD25" i="20"/>
  <c r="BK25" i="20"/>
  <c r="BS25" i="20"/>
  <c r="BY25" i="20"/>
  <c r="CF25" i="20"/>
  <c r="F26" i="20"/>
  <c r="M26" i="20"/>
  <c r="S26" i="20"/>
  <c r="AA26" i="20"/>
  <c r="AH26" i="20"/>
  <c r="AO26" i="20"/>
  <c r="AW26" i="20"/>
  <c r="BC26" i="20"/>
  <c r="BJ26" i="20"/>
  <c r="BR26" i="20"/>
  <c r="BY26" i="20"/>
  <c r="CE26" i="20"/>
  <c r="I27" i="20"/>
  <c r="P27" i="20"/>
  <c r="W27" i="20"/>
  <c r="AK27" i="20"/>
  <c r="AR27" i="20"/>
  <c r="BM27" i="20"/>
  <c r="F28" i="20"/>
  <c r="N28" i="20"/>
  <c r="U28" i="20"/>
  <c r="AA28" i="20"/>
  <c r="AI28" i="20"/>
  <c r="AP28" i="20"/>
  <c r="AW28" i="20"/>
  <c r="BE28" i="20"/>
  <c r="BK28" i="20"/>
  <c r="BR28" i="20"/>
  <c r="BZ28" i="20"/>
  <c r="CG28" i="20"/>
  <c r="D29" i="20"/>
  <c r="L29" i="20"/>
  <c r="S29" i="20"/>
  <c r="Y29" i="20"/>
  <c r="AG29" i="20"/>
  <c r="AN29" i="20"/>
  <c r="AU29" i="20"/>
  <c r="BC29" i="20"/>
  <c r="BI29" i="20"/>
  <c r="BP29" i="20"/>
  <c r="BX29" i="20"/>
  <c r="CE29" i="20"/>
  <c r="K30" i="20"/>
  <c r="R30" i="20"/>
  <c r="Y30" i="20"/>
  <c r="AG30" i="20"/>
  <c r="AM30" i="20"/>
  <c r="AT30" i="20"/>
  <c r="BB30" i="20"/>
  <c r="BI30" i="20"/>
  <c r="BO30" i="20"/>
  <c r="BW30" i="20"/>
  <c r="CD30" i="20"/>
  <c r="G31" i="20"/>
  <c r="O31" i="20"/>
  <c r="U31" i="20"/>
  <c r="AB31" i="20"/>
  <c r="AJ31" i="20"/>
  <c r="AQ31" i="20"/>
  <c r="AW31" i="20"/>
  <c r="BE31" i="20"/>
  <c r="BL31" i="20"/>
  <c r="BS31" i="20"/>
  <c r="CA31" i="20"/>
  <c r="CG31" i="20"/>
  <c r="E32" i="20"/>
  <c r="K32" i="20"/>
  <c r="S32" i="20"/>
  <c r="Z32" i="20"/>
  <c r="AG32" i="20"/>
  <c r="AO32" i="20"/>
  <c r="AU32" i="20"/>
  <c r="BB32" i="20"/>
  <c r="BJ32" i="20"/>
  <c r="BQ32" i="20"/>
  <c r="BW32" i="20"/>
  <c r="CE32" i="20"/>
  <c r="I33" i="20"/>
  <c r="AM33" i="20"/>
  <c r="BH33" i="20"/>
  <c r="BO33" i="20"/>
  <c r="CC33" i="20"/>
  <c r="I34" i="20"/>
  <c r="W34" i="20"/>
  <c r="AD34" i="20"/>
  <c r="AS34" i="20"/>
  <c r="AY34" i="20"/>
  <c r="CC34" i="20"/>
  <c r="E35" i="20"/>
  <c r="L35" i="20"/>
  <c r="T35" i="20"/>
  <c r="AA35" i="20"/>
  <c r="AG35" i="20"/>
  <c r="AO35" i="20"/>
  <c r="AV35" i="20"/>
  <c r="BC35" i="20"/>
  <c r="BK35" i="20"/>
  <c r="BQ35" i="20"/>
  <c r="BX35" i="20"/>
  <c r="CF35" i="20"/>
  <c r="Y36" i="20"/>
  <c r="AT36" i="20"/>
  <c r="BA36" i="20"/>
  <c r="BI36" i="20"/>
  <c r="BS36" i="20"/>
  <c r="CC36" i="20"/>
  <c r="H37" i="20"/>
  <c r="S37" i="20"/>
  <c r="AA37" i="20"/>
  <c r="AJ37" i="20"/>
  <c r="AU37" i="20"/>
  <c r="BD37" i="20"/>
  <c r="BL37" i="20"/>
  <c r="BW37" i="20"/>
  <c r="CF37" i="20"/>
  <c r="E38" i="20"/>
  <c r="N38" i="20"/>
  <c r="Y38" i="20"/>
  <c r="AH38" i="20"/>
  <c r="AP38" i="20"/>
  <c r="BA38" i="20"/>
  <c r="BJ38" i="20"/>
  <c r="BS38" i="20"/>
  <c r="CD38" i="20"/>
  <c r="L39" i="20"/>
  <c r="W39" i="20"/>
  <c r="AF39" i="20"/>
  <c r="AN39" i="20"/>
  <c r="AY39" i="20"/>
  <c r="BH39" i="20"/>
  <c r="BQ39" i="20"/>
  <c r="U40" i="20"/>
  <c r="AC40" i="20"/>
  <c r="AW40" i="20"/>
  <c r="BF40" i="20"/>
  <c r="BY40" i="20"/>
  <c r="CH40" i="20"/>
  <c r="D41" i="20"/>
  <c r="M41" i="20"/>
  <c r="X41" i="20"/>
  <c r="AF41" i="20"/>
  <c r="AO41" i="20"/>
  <c r="BI41" i="20"/>
  <c r="BQ41" i="20"/>
  <c r="M42" i="20"/>
  <c r="W42" i="20"/>
  <c r="AO42" i="20"/>
  <c r="BC42" i="20"/>
  <c r="BP42" i="20"/>
  <c r="CA42" i="20"/>
  <c r="O43" i="20"/>
  <c r="Z43" i="20"/>
  <c r="BA43" i="20"/>
  <c r="BM43" i="20"/>
  <c r="BW43" i="20"/>
  <c r="M44" i="20"/>
  <c r="AJ44" i="20"/>
  <c r="AY44" i="20"/>
  <c r="BK44" i="20"/>
  <c r="M45" i="20"/>
  <c r="W45" i="20"/>
  <c r="AL45" i="20"/>
  <c r="AX45" i="20"/>
  <c r="BJ45" i="20"/>
  <c r="BY45" i="20"/>
  <c r="E46" i="20"/>
  <c r="AF46" i="20"/>
  <c r="AR46" i="20"/>
  <c r="BC46" i="20"/>
  <c r="BQ46" i="20"/>
  <c r="CC46" i="20"/>
  <c r="F47" i="20"/>
  <c r="U47" i="20"/>
  <c r="AQ47" i="20"/>
  <c r="BF47" i="20"/>
  <c r="BR47" i="20"/>
  <c r="CC47" i="20"/>
  <c r="G48" i="20"/>
  <c r="S48" i="20"/>
  <c r="AC48" i="20"/>
  <c r="AR48" i="20"/>
  <c r="BD48" i="20"/>
  <c r="BP48" i="20"/>
  <c r="CE48" i="20"/>
  <c r="N49" i="20"/>
  <c r="AA49" i="20"/>
  <c r="AO49" i="20"/>
  <c r="BB49" i="20"/>
  <c r="BM49" i="20"/>
  <c r="BZ49" i="20"/>
  <c r="O50" i="20"/>
  <c r="AB50" i="20"/>
  <c r="AM50" i="20"/>
  <c r="BM50" i="20"/>
  <c r="CA50" i="20"/>
  <c r="I51" i="20"/>
  <c r="V51" i="20"/>
  <c r="AI51" i="20"/>
  <c r="AU51" i="20"/>
  <c r="BJ51" i="20"/>
  <c r="CG51" i="20"/>
  <c r="I52" i="20"/>
  <c r="T52" i="20"/>
  <c r="AG52" i="20"/>
  <c r="AU52" i="20"/>
  <c r="BH52" i="20"/>
  <c r="BS52" i="20"/>
  <c r="CF52" i="20"/>
  <c r="K53" i="20"/>
  <c r="W53" i="20"/>
  <c r="AW53" i="20"/>
  <c r="BI53" i="20"/>
  <c r="BW53" i="20"/>
  <c r="G54" i="20"/>
  <c r="T54" i="20"/>
  <c r="AG54" i="20"/>
  <c r="AR54" i="20"/>
  <c r="BE54" i="20"/>
  <c r="BS54" i="20"/>
  <c r="CF54" i="20"/>
  <c r="E55" i="20"/>
  <c r="S55" i="20"/>
  <c r="AP55" i="20"/>
  <c r="BE55" i="20"/>
  <c r="BQ55" i="20"/>
  <c r="CC55" i="20"/>
  <c r="H56" i="20"/>
  <c r="S56" i="20"/>
  <c r="AG56" i="20"/>
  <c r="BI56" i="20"/>
  <c r="N57" i="20"/>
  <c r="AM57" i="20"/>
  <c r="BO57" i="20"/>
  <c r="AU58" i="20"/>
  <c r="BP58" i="20"/>
  <c r="AD59" i="20"/>
  <c r="BB59" i="20"/>
  <c r="BW59" i="20"/>
  <c r="I60" i="20"/>
  <c r="AI60" i="20"/>
  <c r="BD60" i="20"/>
  <c r="CF60" i="20"/>
  <c r="W62" i="20"/>
  <c r="AF63" i="20"/>
  <c r="BJ63" i="20"/>
  <c r="AN64" i="20"/>
  <c r="G65" i="20"/>
  <c r="AR65" i="20"/>
  <c r="CD65" i="20"/>
  <c r="BH66" i="20"/>
  <c r="AT67" i="20"/>
  <c r="E535" i="10"/>
  <c r="E541" i="10" s="1"/>
  <c r="E547" i="10" s="1"/>
  <c r="CR23" i="21"/>
  <c r="CV23" i="21"/>
  <c r="CU24" i="21"/>
  <c r="CT25" i="21"/>
  <c r="CS26" i="21"/>
  <c r="AA26" i="21" s="1"/>
  <c r="CU27" i="21"/>
  <c r="CS28" i="21"/>
  <c r="CW28" i="21"/>
  <c r="CU29" i="21"/>
  <c r="CT30" i="21"/>
  <c r="CS31" i="21"/>
  <c r="CW31" i="21"/>
  <c r="CR32" i="21"/>
  <c r="CV32" i="21"/>
  <c r="CU33" i="21"/>
  <c r="CT34" i="21"/>
  <c r="CS35" i="21"/>
  <c r="CW35" i="21"/>
  <c r="CR36" i="21"/>
  <c r="E36" i="21" s="1"/>
  <c r="CV36" i="21"/>
  <c r="CS37" i="21"/>
  <c r="CW37" i="21"/>
  <c r="CT38" i="21"/>
  <c r="CU39" i="21"/>
  <c r="CR40" i="21"/>
  <c r="CV40" i="21"/>
  <c r="CR41" i="21"/>
  <c r="CV41" i="21"/>
  <c r="CS42" i="21"/>
  <c r="CW42" i="21"/>
  <c r="CT43" i="21"/>
  <c r="CT44" i="21"/>
  <c r="CT45" i="21"/>
  <c r="CT46" i="21"/>
  <c r="CU47" i="21"/>
  <c r="CR48" i="21"/>
  <c r="S48" i="21" s="1"/>
  <c r="CV48" i="21"/>
  <c r="W48" i="21" s="1"/>
  <c r="CS49" i="21"/>
  <c r="CW49" i="21"/>
  <c r="CT50" i="21"/>
  <c r="U50" i="21" s="1"/>
  <c r="CT51" i="21"/>
  <c r="CU52" i="21"/>
  <c r="CR53" i="21"/>
  <c r="CV53" i="21"/>
  <c r="W53" i="21" s="1"/>
  <c r="CR54" i="21"/>
  <c r="CV54" i="21"/>
  <c r="CS55" i="21"/>
  <c r="CW55" i="21"/>
  <c r="CT56" i="21"/>
  <c r="CT57" i="21"/>
  <c r="CU58" i="21"/>
  <c r="AQ58" i="21" s="1"/>
  <c r="CR59" i="21"/>
  <c r="CV59" i="21"/>
  <c r="CS60" i="21"/>
  <c r="CW60" i="21"/>
  <c r="CT61" i="21"/>
  <c r="CU62" i="21"/>
  <c r="V62" i="21" s="1"/>
  <c r="CR63" i="21"/>
  <c r="CV63" i="21"/>
  <c r="CS64" i="21"/>
  <c r="CW64" i="21"/>
  <c r="CT65" i="21"/>
  <c r="U65" i="21" s="1"/>
  <c r="CU66" i="21"/>
  <c r="CR67" i="21"/>
  <c r="O74" i="27"/>
  <c r="W74" i="27" s="1"/>
  <c r="N73" i="27"/>
  <c r="V73" i="27" s="1"/>
  <c r="K54" i="27"/>
  <c r="S54" i="27" s="1"/>
  <c r="G54" i="27"/>
  <c r="O54" i="27" s="1"/>
  <c r="H53" i="27"/>
  <c r="P53" i="27" s="1"/>
  <c r="I52" i="27"/>
  <c r="Q52" i="27" s="1"/>
  <c r="F51" i="27"/>
  <c r="N51" i="27" s="1"/>
  <c r="G50" i="27"/>
  <c r="O50" i="27" s="1"/>
  <c r="I47" i="27"/>
  <c r="Q47" i="27" s="1"/>
  <c r="J46" i="27"/>
  <c r="R46" i="27" s="1"/>
  <c r="F46" i="27"/>
  <c r="N46" i="27" s="1"/>
  <c r="G45" i="27"/>
  <c r="O45" i="27" s="1"/>
  <c r="H44" i="27"/>
  <c r="P44" i="27" s="1"/>
  <c r="F42" i="27"/>
  <c r="N42" i="27" s="1"/>
  <c r="K40" i="27"/>
  <c r="S40" i="27" s="1"/>
  <c r="G40" i="27"/>
  <c r="O40" i="27" s="1"/>
  <c r="H39" i="27"/>
  <c r="P39" i="27" s="1"/>
  <c r="I38" i="27"/>
  <c r="Q38" i="27" s="1"/>
  <c r="F37" i="27"/>
  <c r="N37" i="27" s="1"/>
  <c r="G36" i="27"/>
  <c r="O36" i="27" s="1"/>
  <c r="I33" i="27"/>
  <c r="Q33" i="27" s="1"/>
  <c r="F32" i="27"/>
  <c r="N32" i="27" s="1"/>
  <c r="G31" i="27"/>
  <c r="O31" i="27" s="1"/>
  <c r="F28" i="27"/>
  <c r="N28" i="27" s="1"/>
  <c r="F11" i="27" s="1"/>
  <c r="O68" i="27"/>
  <c r="N67" i="27"/>
  <c r="I54" i="27"/>
  <c r="Q54" i="27" s="1"/>
  <c r="J53" i="27"/>
  <c r="R53" i="27" s="1"/>
  <c r="G52" i="27"/>
  <c r="O52" i="27" s="1"/>
  <c r="J47" i="27"/>
  <c r="R47" i="27" s="1"/>
  <c r="H45" i="27"/>
  <c r="P45" i="27" s="1"/>
  <c r="I40" i="27"/>
  <c r="Q40" i="27" s="1"/>
  <c r="J39" i="27"/>
  <c r="R39" i="27" s="1"/>
  <c r="G38" i="27"/>
  <c r="O38" i="27" s="1"/>
  <c r="F33" i="27"/>
  <c r="N33" i="27" s="1"/>
  <c r="I32" i="27"/>
  <c r="Q32" i="27" s="1"/>
  <c r="H31" i="27"/>
  <c r="P31" i="27" s="1"/>
  <c r="G30" i="27"/>
  <c r="O30" i="27" s="1"/>
  <c r="G29" i="27"/>
  <c r="O29" i="27" s="1"/>
  <c r="H54" i="27"/>
  <c r="P54" i="27" s="1"/>
  <c r="G51" i="27"/>
  <c r="O51" i="27" s="1"/>
  <c r="G49" i="27"/>
  <c r="O49" i="27" s="1"/>
  <c r="K47" i="27"/>
  <c r="S47" i="27" s="1"/>
  <c r="H46" i="27"/>
  <c r="P46" i="27" s="1"/>
  <c r="I45" i="27"/>
  <c r="Q45" i="27" s="1"/>
  <c r="F43" i="27"/>
  <c r="N43" i="27" s="1"/>
  <c r="G39" i="27"/>
  <c r="O39" i="27" s="1"/>
  <c r="H38" i="27"/>
  <c r="P38" i="27" s="1"/>
  <c r="F36" i="27"/>
  <c r="N36" i="27" s="1"/>
  <c r="J33" i="27"/>
  <c r="R33" i="27" s="1"/>
  <c r="H32" i="27"/>
  <c r="P32" i="27" s="1"/>
  <c r="F29" i="27"/>
  <c r="N29" i="27" s="1"/>
  <c r="G37" i="27"/>
  <c r="O37" i="27" s="1"/>
  <c r="F39" i="27"/>
  <c r="N39" i="27" s="1"/>
  <c r="H40" i="27"/>
  <c r="P40" i="27" s="1"/>
  <c r="H43" i="27"/>
  <c r="P43" i="27" s="1"/>
  <c r="F44" i="27"/>
  <c r="N44" i="27" s="1"/>
  <c r="G46" i="27"/>
  <c r="O46" i="27" s="1"/>
  <c r="G47" i="27"/>
  <c r="O47" i="27" s="1"/>
  <c r="AK12" i="30"/>
  <c r="E12" i="30" s="1"/>
  <c r="E12" i="28"/>
  <c r="BW56" i="15"/>
  <c r="CH56" i="15" s="1"/>
  <c r="AK8" i="23"/>
  <c r="AS8" i="23"/>
  <c r="U8" i="23"/>
  <c r="E42" i="2"/>
  <c r="N13" i="28"/>
  <c r="V13" i="28"/>
  <c r="V13" i="30" s="1"/>
  <c r="AD13" i="28"/>
  <c r="AD13" i="30" s="1"/>
  <c r="N26" i="30"/>
  <c r="S46" i="2"/>
  <c r="E44" i="2"/>
  <c r="N41" i="2"/>
  <c r="O42" i="2"/>
  <c r="P43" i="2"/>
  <c r="Q44" i="2"/>
  <c r="R45" i="2"/>
  <c r="E12" i="23"/>
  <c r="B43" i="2"/>
  <c r="D43" i="2"/>
  <c r="AF45" i="2"/>
  <c r="AE44" i="2"/>
  <c r="B44" i="2"/>
  <c r="AI46" i="2"/>
  <c r="E45" i="2"/>
  <c r="AT18" i="28"/>
  <c r="AT18" i="30" s="1"/>
  <c r="AT19" i="28"/>
  <c r="AT19" i="30" s="1"/>
  <c r="H55" i="10"/>
  <c r="H61" i="10" s="1"/>
  <c r="H67" i="10" s="1"/>
  <c r="H73" i="10" s="1"/>
  <c r="J1185" i="10"/>
  <c r="J1191" i="10" s="1"/>
  <c r="J1197" i="10" s="1"/>
  <c r="J1203" i="10" s="1"/>
  <c r="J687" i="10"/>
  <c r="J693" i="10" s="1"/>
  <c r="J699" i="10" s="1"/>
  <c r="J705" i="10" s="1"/>
  <c r="F81" i="10"/>
  <c r="F87" i="10" s="1"/>
  <c r="F93" i="10" s="1"/>
  <c r="F99" i="10" s="1"/>
  <c r="J1289" i="10"/>
  <c r="J1295" i="10" s="1"/>
  <c r="J1301" i="10" s="1"/>
  <c r="J1307" i="10" s="1"/>
  <c r="E1341" i="10"/>
  <c r="E1347" i="10" s="1"/>
  <c r="E1353" i="10" s="1"/>
  <c r="E1359" i="10" s="1"/>
  <c r="E1237" i="10"/>
  <c r="E1243" i="10" s="1"/>
  <c r="E1249" i="10" s="1"/>
  <c r="E1255" i="10" s="1"/>
  <c r="E1159" i="10"/>
  <c r="E1165" i="10" s="1"/>
  <c r="E1171" i="10" s="1"/>
  <c r="E1177" i="10" s="1"/>
  <c r="E1263" i="10"/>
  <c r="E1269" i="10" s="1"/>
  <c r="E1275" i="10" s="1"/>
  <c r="E1281" i="10" s="1"/>
  <c r="E1133" i="10"/>
  <c r="E1139" i="10" s="1"/>
  <c r="E1145" i="10" s="1"/>
  <c r="E1151" i="10" s="1"/>
  <c r="E1081" i="10"/>
  <c r="E1289" i="10"/>
  <c r="E1295" i="10" s="1"/>
  <c r="E1301" i="10" s="1"/>
  <c r="E1307" i="10" s="1"/>
  <c r="E1185" i="10"/>
  <c r="E1191" i="10" s="1"/>
  <c r="E1197" i="10" s="1"/>
  <c r="E1203" i="10" s="1"/>
  <c r="E1055" i="10"/>
  <c r="E1061" i="10" s="1"/>
  <c r="E1067" i="10" s="1"/>
  <c r="E1073" i="10" s="1"/>
  <c r="E921" i="10"/>
  <c r="E927" i="10" s="1"/>
  <c r="E933" i="10" s="1"/>
  <c r="E939" i="10" s="1"/>
  <c r="E895" i="10"/>
  <c r="E901" i="10" s="1"/>
  <c r="E907" i="10" s="1"/>
  <c r="E913" i="10" s="1"/>
  <c r="E869" i="10"/>
  <c r="E875" i="10" s="1"/>
  <c r="E881" i="10" s="1"/>
  <c r="E887" i="10" s="1"/>
  <c r="E843" i="10"/>
  <c r="E849" i="10" s="1"/>
  <c r="E855" i="10" s="1"/>
  <c r="E861" i="10" s="1"/>
  <c r="E817" i="10"/>
  <c r="E823" i="10" s="1"/>
  <c r="E829" i="10" s="1"/>
  <c r="E835" i="10" s="1"/>
  <c r="E791" i="10"/>
  <c r="E797" i="10" s="1"/>
  <c r="E803" i="10" s="1"/>
  <c r="E809" i="10" s="1"/>
  <c r="E765" i="10"/>
  <c r="E771" i="10" s="1"/>
  <c r="E777" i="10" s="1"/>
  <c r="E783" i="10" s="1"/>
  <c r="E7" i="19"/>
  <c r="F5" i="30"/>
  <c r="E631" i="10"/>
  <c r="E637" i="10" s="1"/>
  <c r="E643" i="10" s="1"/>
  <c r="E649" i="10" s="1"/>
  <c r="E739" i="10"/>
  <c r="E1029" i="10"/>
  <c r="E1035" i="10" s="1"/>
  <c r="E1041" i="10" s="1"/>
  <c r="E1047" i="10" s="1"/>
  <c r="E1107" i="10"/>
  <c r="E1113" i="10" s="1"/>
  <c r="E1119" i="10" s="1"/>
  <c r="E1125" i="10" s="1"/>
  <c r="E1211" i="10"/>
  <c r="E1217" i="10" s="1"/>
  <c r="E1223" i="10" s="1"/>
  <c r="E1229" i="10" s="1"/>
  <c r="F12" i="27"/>
  <c r="J12" i="27"/>
  <c r="G12" i="27"/>
  <c r="K12" i="27"/>
  <c r="H12" i="27"/>
  <c r="I12" i="27"/>
  <c r="J12" i="28"/>
  <c r="Y68" i="27"/>
  <c r="I68" i="27" s="1"/>
  <c r="U22" i="15"/>
  <c r="CN22" i="15" s="1"/>
  <c r="CT22" i="15" s="1"/>
  <c r="K22" i="15"/>
  <c r="BV22" i="15" s="1"/>
  <c r="CA22" i="15" s="1"/>
  <c r="AE23" i="15"/>
  <c r="BW24" i="15"/>
  <c r="CD24" i="15" s="1"/>
  <c r="DJ28" i="15"/>
  <c r="X28" i="17" s="1"/>
  <c r="DH28" i="15"/>
  <c r="AO29" i="15"/>
  <c r="DI23" i="15"/>
  <c r="O23" i="17" s="1"/>
  <c r="EV23" i="15"/>
  <c r="AL23" i="20" s="1"/>
  <c r="AY24" i="15"/>
  <c r="BY24" i="15"/>
  <c r="DL24" i="15"/>
  <c r="ET25" i="15"/>
  <c r="X25" i="20" s="1"/>
  <c r="ES25" i="15"/>
  <c r="Q25" i="20" s="1"/>
  <c r="EW25" i="15"/>
  <c r="AS25" i="20" s="1"/>
  <c r="ER25" i="15"/>
  <c r="J25" i="20" s="1"/>
  <c r="AY26" i="15"/>
  <c r="DJ26" i="15"/>
  <c r="T26" i="17" s="1"/>
  <c r="DI26" i="15"/>
  <c r="DM26" i="15"/>
  <c r="DH26" i="15"/>
  <c r="I26" i="17" s="1"/>
  <c r="DK26" i="15"/>
  <c r="Z26" i="17" s="1"/>
  <c r="EW30" i="15"/>
  <c r="AS30" i="20" s="1"/>
  <c r="EV30" i="15"/>
  <c r="AL30" i="20" s="1"/>
  <c r="U23" i="15"/>
  <c r="CB23" i="15"/>
  <c r="DK23" i="15"/>
  <c r="AC23" i="17" s="1"/>
  <c r="DZ23" i="15"/>
  <c r="I23" i="19" s="1"/>
  <c r="ER23" i="15"/>
  <c r="J23" i="20" s="1"/>
  <c r="EW23" i="15"/>
  <c r="AS23" i="20" s="1"/>
  <c r="CA24" i="15"/>
  <c r="CP24" i="15"/>
  <c r="DH24" i="15"/>
  <c r="DM24" i="15"/>
  <c r="AQ24" i="17" s="1"/>
  <c r="EW24" i="15"/>
  <c r="AS24" i="20" s="1"/>
  <c r="EU25" i="15"/>
  <c r="AE25" i="20" s="1"/>
  <c r="K26" i="15"/>
  <c r="CR33" i="15"/>
  <c r="X33" i="16" s="1"/>
  <c r="CQ33" i="15"/>
  <c r="P33" i="16" s="1"/>
  <c r="CU33" i="15"/>
  <c r="AR33" i="16" s="1"/>
  <c r="CP33" i="15"/>
  <c r="CS33" i="15"/>
  <c r="AA33" i="16" s="1"/>
  <c r="DM23" i="15"/>
  <c r="AR23" i="17" s="1"/>
  <c r="CC24" i="15"/>
  <c r="EB25" i="15"/>
  <c r="ED25" i="15"/>
  <c r="AI25" i="19" s="1"/>
  <c r="DZ25" i="15"/>
  <c r="F25" i="19" s="1"/>
  <c r="CR26" i="15"/>
  <c r="CT26" i="15"/>
  <c r="CP26" i="15"/>
  <c r="AO28" i="15"/>
  <c r="EB31" i="15"/>
  <c r="X31" i="19" s="1"/>
  <c r="EA31" i="15"/>
  <c r="N31" i="19" s="1"/>
  <c r="DG26" i="15"/>
  <c r="DS26" i="15" s="1"/>
  <c r="DM27" i="15"/>
  <c r="AS27" i="17" s="1"/>
  <c r="ED27" i="15"/>
  <c r="AK27" i="19" s="1"/>
  <c r="CC28" i="15"/>
  <c r="EC28" i="15"/>
  <c r="AA28" i="19" s="1"/>
  <c r="CB29" i="15"/>
  <c r="CC30" i="15"/>
  <c r="BW31" i="15"/>
  <c r="CS31" i="15"/>
  <c r="BX32" i="15"/>
  <c r="DH32" i="15"/>
  <c r="DZ32" i="15"/>
  <c r="E32" i="19" s="1"/>
  <c r="EE32" i="15"/>
  <c r="AS32" i="19" s="1"/>
  <c r="BX33" i="15"/>
  <c r="CO33" i="15"/>
  <c r="CW33" i="15" s="1"/>
  <c r="AY34" i="15"/>
  <c r="BY34" i="15"/>
  <c r="ED34" i="15"/>
  <c r="AL34" i="19" s="1"/>
  <c r="CQ35" i="15"/>
  <c r="Q35" i="16" s="1"/>
  <c r="DM35" i="15"/>
  <c r="AR35" i="17" s="1"/>
  <c r="CQ37" i="15"/>
  <c r="N37" i="16" s="1"/>
  <c r="DJ37" i="15"/>
  <c r="W37" i="17" s="1"/>
  <c r="DH38" i="15"/>
  <c r="DY38" i="15"/>
  <c r="EC38" i="15"/>
  <c r="AD38" i="19" s="1"/>
  <c r="BX39" i="15"/>
  <c r="CQ39" i="15"/>
  <c r="M39" i="16" s="1"/>
  <c r="U40" i="15"/>
  <c r="BZ40" i="15"/>
  <c r="DK40" i="15"/>
  <c r="ED40" i="15"/>
  <c r="AJ40" i="19" s="1"/>
  <c r="AY41" i="15"/>
  <c r="CA41" i="15"/>
  <c r="CO41" i="15"/>
  <c r="CS41" i="15"/>
  <c r="AD41" i="16" s="1"/>
  <c r="ER41" i="15"/>
  <c r="J41" i="20" s="1"/>
  <c r="CC42" i="15"/>
  <c r="CR42" i="15"/>
  <c r="W42" i="16" s="1"/>
  <c r="DL42" i="15"/>
  <c r="AI42" i="17" s="1"/>
  <c r="AE43" i="15"/>
  <c r="CB43" i="15"/>
  <c r="CR43" i="15"/>
  <c r="V43" i="16" s="1"/>
  <c r="CU43" i="15"/>
  <c r="AQ43" i="16" s="1"/>
  <c r="CT43" i="15"/>
  <c r="CS46" i="15"/>
  <c r="AE46" i="16" s="1"/>
  <c r="CO46" i="15"/>
  <c r="CW46" i="15" s="1"/>
  <c r="DJ46" i="15"/>
  <c r="U46" i="17" s="1"/>
  <c r="DG46" i="15"/>
  <c r="DK46" i="15"/>
  <c r="AD46" i="17" s="1"/>
  <c r="CR47" i="15"/>
  <c r="V47" i="16" s="1"/>
  <c r="CU47" i="15"/>
  <c r="AO47" i="16" s="1"/>
  <c r="CP47" i="15"/>
  <c r="J47" i="16" s="1"/>
  <c r="CS47" i="15"/>
  <c r="AA47" i="16" s="1"/>
  <c r="ET50" i="15"/>
  <c r="X50" i="20" s="1"/>
  <c r="EW50" i="15"/>
  <c r="AS50" i="20" s="1"/>
  <c r="EQ50" i="15"/>
  <c r="FB50" i="15" s="1"/>
  <c r="CB50" i="20" s="1"/>
  <c r="CS35" i="15"/>
  <c r="AC35" i="16" s="1"/>
  <c r="DM37" i="15"/>
  <c r="AP37" i="17" s="1"/>
  <c r="ED38" i="15"/>
  <c r="AK38" i="19" s="1"/>
  <c r="DL40" i="15"/>
  <c r="AL40" i="17" s="1"/>
  <c r="CB41" i="15"/>
  <c r="CT41" i="15"/>
  <c r="DM45" i="15"/>
  <c r="DJ45" i="15"/>
  <c r="BZ49" i="15"/>
  <c r="CA49" i="15"/>
  <c r="BW49" i="15"/>
  <c r="CG49" i="15" s="1"/>
  <c r="CB25" i="15"/>
  <c r="EW26" i="15"/>
  <c r="AS26" i="20" s="1"/>
  <c r="DI27" i="15"/>
  <c r="Q27" i="17" s="1"/>
  <c r="EV27" i="15"/>
  <c r="AL27" i="20" s="1"/>
  <c r="BX29" i="15"/>
  <c r="CO29" i="15"/>
  <c r="CZ29" i="15" s="1"/>
  <c r="CS29" i="15"/>
  <c r="ED30" i="15"/>
  <c r="AK30" i="19" s="1"/>
  <c r="U31" i="15"/>
  <c r="CP31" i="15"/>
  <c r="H31" i="16" s="1"/>
  <c r="CU31" i="15"/>
  <c r="AQ31" i="16" s="1"/>
  <c r="U32" i="15"/>
  <c r="EC32" i="15"/>
  <c r="CB33" i="15"/>
  <c r="K35" i="15"/>
  <c r="CO35" i="15"/>
  <c r="DA35" i="15" s="1"/>
  <c r="CH35" i="16" s="1"/>
  <c r="CT35" i="15"/>
  <c r="DH35" i="15"/>
  <c r="I35" i="17" s="1"/>
  <c r="ER35" i="15"/>
  <c r="J35" i="20" s="1"/>
  <c r="CQ36" i="15"/>
  <c r="ES36" i="15"/>
  <c r="Q36" i="20" s="1"/>
  <c r="CT37" i="15"/>
  <c r="AI37" i="16" s="1"/>
  <c r="DH37" i="15"/>
  <c r="DL38" i="15"/>
  <c r="AL38" i="17" s="1"/>
  <c r="DZ38" i="15"/>
  <c r="G38" i="19" s="1"/>
  <c r="EE38" i="15"/>
  <c r="AR38" i="19" s="1"/>
  <c r="CB39" i="15"/>
  <c r="CT39" i="15"/>
  <c r="DJ39" i="15"/>
  <c r="V39" i="17" s="1"/>
  <c r="DG40" i="15"/>
  <c r="DP40" i="15" s="1"/>
  <c r="BN40" i="17" s="1"/>
  <c r="BW41" i="15"/>
  <c r="CH41" i="15" s="1"/>
  <c r="CP41" i="15"/>
  <c r="F41" i="16" s="1"/>
  <c r="CU41" i="15"/>
  <c r="AN41" i="16" s="1"/>
  <c r="EV41" i="15"/>
  <c r="AL41" i="20" s="1"/>
  <c r="BY42" i="15"/>
  <c r="EB43" i="15"/>
  <c r="CC44" i="15"/>
  <c r="BY44" i="15"/>
  <c r="ET45" i="15"/>
  <c r="X45" i="20" s="1"/>
  <c r="EU45" i="15"/>
  <c r="AE45" i="20" s="1"/>
  <c r="EQ45" i="15"/>
  <c r="EZ45" i="15" s="1"/>
  <c r="BN45" i="20" s="1"/>
  <c r="CU48" i="15"/>
  <c r="AO48" i="16" s="1"/>
  <c r="CO48" i="15"/>
  <c r="DA48" i="15" s="1"/>
  <c r="CE48" i="16" s="1"/>
  <c r="EB48" i="15"/>
  <c r="EE48" i="15"/>
  <c r="AQ48" i="19" s="1"/>
  <c r="DZ48" i="15"/>
  <c r="G48" i="19" s="1"/>
  <c r="EC48" i="15"/>
  <c r="AA48" i="19" s="1"/>
  <c r="BX49" i="15"/>
  <c r="BZ51" i="15"/>
  <c r="CC51" i="15"/>
  <c r="BX51" i="15"/>
  <c r="CA51" i="15"/>
  <c r="BX25" i="15"/>
  <c r="CC25" i="15"/>
  <c r="DM25" i="15"/>
  <c r="AS25" i="17" s="1"/>
  <c r="CC26" i="15"/>
  <c r="EQ26" i="15"/>
  <c r="EY26" i="15" s="1"/>
  <c r="BG26" i="20" s="1"/>
  <c r="CB27" i="15"/>
  <c r="DK27" i="15"/>
  <c r="AD27" i="17" s="1"/>
  <c r="DZ27" i="15"/>
  <c r="ER27" i="15"/>
  <c r="J27" i="20" s="1"/>
  <c r="EW27" i="15"/>
  <c r="AS27" i="20" s="1"/>
  <c r="CA28" i="15"/>
  <c r="CQ28" i="15"/>
  <c r="CT29" i="15"/>
  <c r="AG29" i="16" s="1"/>
  <c r="DY34" i="15"/>
  <c r="EK34" i="15" s="1"/>
  <c r="EC34" i="15"/>
  <c r="AC34" i="19" s="1"/>
  <c r="CP35" i="15"/>
  <c r="CU35" i="15"/>
  <c r="EA35" i="15"/>
  <c r="EC36" i="15"/>
  <c r="AA36" i="19" s="1"/>
  <c r="CP37" i="15"/>
  <c r="CU37" i="15"/>
  <c r="AR37" i="16" s="1"/>
  <c r="DG38" i="15"/>
  <c r="EA38" i="15"/>
  <c r="L38" i="19" s="1"/>
  <c r="BW39" i="15"/>
  <c r="CG39" i="15" s="1"/>
  <c r="CP39" i="15"/>
  <c r="CU39" i="15"/>
  <c r="AN39" i="16" s="1"/>
  <c r="EV39" i="15"/>
  <c r="AL39" i="20" s="1"/>
  <c r="DH40" i="15"/>
  <c r="DY40" i="15"/>
  <c r="EC40" i="15"/>
  <c r="AE40" i="19" s="1"/>
  <c r="BX41" i="15"/>
  <c r="CQ41" i="15"/>
  <c r="EQ41" i="15"/>
  <c r="EY41" i="15" s="1"/>
  <c r="BG41" i="20" s="1"/>
  <c r="DK42" i="15"/>
  <c r="AC42" i="17" s="1"/>
  <c r="ED42" i="15"/>
  <c r="AL42" i="19" s="1"/>
  <c r="CA43" i="15"/>
  <c r="CO43" i="15"/>
  <c r="CS43" i="15"/>
  <c r="AE43" i="16" s="1"/>
  <c r="DJ43" i="15"/>
  <c r="BZ44" i="15"/>
  <c r="EB44" i="15"/>
  <c r="T44" i="19" s="1"/>
  <c r="EE44" i="15"/>
  <c r="DZ44" i="15"/>
  <c r="EC44" i="15"/>
  <c r="AE44" i="19" s="1"/>
  <c r="ER45" i="15"/>
  <c r="J45" i="20" s="1"/>
  <c r="AY47" i="15"/>
  <c r="BZ47" i="15"/>
  <c r="BW47" i="15"/>
  <c r="CA47" i="15"/>
  <c r="CS48" i="15"/>
  <c r="AC48" i="16" s="1"/>
  <c r="EA48" i="15"/>
  <c r="O48" i="19" s="1"/>
  <c r="CB49" i="15"/>
  <c r="BY51" i="15"/>
  <c r="CC52" i="15"/>
  <c r="F12" i="30"/>
  <c r="CU53" i="15"/>
  <c r="AS53" i="16" s="1"/>
  <c r="EV53" i="15"/>
  <c r="AL53" i="20" s="1"/>
  <c r="DK54" i="15"/>
  <c r="AE54" i="17" s="1"/>
  <c r="BY55" i="15"/>
  <c r="CQ57" i="15"/>
  <c r="M57" i="16" s="1"/>
  <c r="ES57" i="15"/>
  <c r="Q57" i="20" s="1"/>
  <c r="CT58" i="15"/>
  <c r="DH58" i="15"/>
  <c r="I58" i="17" s="1"/>
  <c r="DM58" i="15"/>
  <c r="AQ58" i="17" s="1"/>
  <c r="EE58" i="15"/>
  <c r="AO58" i="19" s="1"/>
  <c r="ES58" i="15"/>
  <c r="Q58" i="20" s="1"/>
  <c r="CB59" i="15"/>
  <c r="CC60" i="15"/>
  <c r="ES60" i="15"/>
  <c r="Q60" i="20" s="1"/>
  <c r="DM61" i="15"/>
  <c r="AR61" i="17" s="1"/>
  <c r="ER61" i="15"/>
  <c r="J61" i="20" s="1"/>
  <c r="EW61" i="15"/>
  <c r="AS61" i="20" s="1"/>
  <c r="CA62" i="15"/>
  <c r="ES62" i="15"/>
  <c r="Q62" i="20" s="1"/>
  <c r="DK63" i="15"/>
  <c r="Z63" i="17" s="1"/>
  <c r="ED63" i="15"/>
  <c r="AJ63" i="19" s="1"/>
  <c r="ES63" i="15"/>
  <c r="Q63" i="20" s="1"/>
  <c r="CC64" i="15"/>
  <c r="ET65" i="15"/>
  <c r="X65" i="20" s="1"/>
  <c r="EV65" i="15"/>
  <c r="AL65" i="20" s="1"/>
  <c r="EQ65" i="15"/>
  <c r="EW65" i="15"/>
  <c r="AS65" i="20" s="1"/>
  <c r="EV43" i="15"/>
  <c r="AL43" i="20" s="1"/>
  <c r="DH44" i="15"/>
  <c r="DY44" i="15"/>
  <c r="EK44" i="15" s="1"/>
  <c r="BX45" i="15"/>
  <c r="ED46" i="15"/>
  <c r="CO47" i="15"/>
  <c r="EC47" i="15"/>
  <c r="AB47" i="19" s="1"/>
  <c r="ER47" i="15"/>
  <c r="J47" i="20" s="1"/>
  <c r="DH48" i="15"/>
  <c r="DY48" i="15"/>
  <c r="EI48" i="15" s="1"/>
  <c r="CQ49" i="15"/>
  <c r="P49" i="16" s="1"/>
  <c r="ER49" i="15"/>
  <c r="J49" i="20" s="1"/>
  <c r="DL50" i="15"/>
  <c r="BW51" i="15"/>
  <c r="CE51" i="15" s="1"/>
  <c r="ES51" i="15"/>
  <c r="Q51" i="20" s="1"/>
  <c r="CB53" i="15"/>
  <c r="CP53" i="15"/>
  <c r="ER53" i="15"/>
  <c r="J53" i="20" s="1"/>
  <c r="EW53" i="15"/>
  <c r="AS53" i="20" s="1"/>
  <c r="DG54" i="15"/>
  <c r="DL54" i="15"/>
  <c r="AK54" i="17" s="1"/>
  <c r="EQ54" i="15"/>
  <c r="FB54" i="15" s="1"/>
  <c r="CB54" i="20" s="1"/>
  <c r="BW55" i="15"/>
  <c r="CA55" i="15"/>
  <c r="CU55" i="15"/>
  <c r="AR55" i="16" s="1"/>
  <c r="EV55" i="15"/>
  <c r="AL55" i="20" s="1"/>
  <c r="DK56" i="15"/>
  <c r="Z56" i="17" s="1"/>
  <c r="BY57" i="15"/>
  <c r="CR57" i="15"/>
  <c r="S57" i="16" s="1"/>
  <c r="EQ57" i="15"/>
  <c r="EU57" i="15"/>
  <c r="AE57" i="20" s="1"/>
  <c r="DI58" i="15"/>
  <c r="Q58" i="17" s="1"/>
  <c r="EW58" i="15"/>
  <c r="AS58" i="20" s="1"/>
  <c r="BX59" i="15"/>
  <c r="CC59" i="15"/>
  <c r="CQ59" i="15"/>
  <c r="ES59" i="15"/>
  <c r="Q59" i="20" s="1"/>
  <c r="DH60" i="15"/>
  <c r="E60" i="17" s="1"/>
  <c r="DM60" i="15"/>
  <c r="AO60" i="17" s="1"/>
  <c r="EU60" i="15"/>
  <c r="AE60" i="20" s="1"/>
  <c r="BX61" i="15"/>
  <c r="CC61" i="15"/>
  <c r="DG61" i="15"/>
  <c r="ES61" i="15"/>
  <c r="Q61" i="20" s="1"/>
  <c r="BW62" i="15"/>
  <c r="CI62" i="15" s="1"/>
  <c r="CC62" i="15"/>
  <c r="CP62" i="15"/>
  <c r="J62" i="16" s="1"/>
  <c r="DK62" i="15"/>
  <c r="AC62" i="17" s="1"/>
  <c r="EU62" i="15"/>
  <c r="AE62" i="20" s="1"/>
  <c r="AY63" i="15"/>
  <c r="DG63" i="15"/>
  <c r="DN63" i="15" s="1"/>
  <c r="DM63" i="15"/>
  <c r="AS63" i="17" s="1"/>
  <c r="EQ63" i="15"/>
  <c r="EX63" i="15" s="1"/>
  <c r="AZ63" i="20" s="1"/>
  <c r="EU63" i="15"/>
  <c r="AE63" i="20" s="1"/>
  <c r="BW64" i="15"/>
  <c r="DI64" i="15"/>
  <c r="N64" i="17" s="1"/>
  <c r="ET64" i="15"/>
  <c r="X64" i="20" s="1"/>
  <c r="EQ64" i="15"/>
  <c r="EX64" i="15" s="1"/>
  <c r="AZ64" i="20" s="1"/>
  <c r="DJ65" i="15"/>
  <c r="DG65" i="15"/>
  <c r="DR65" i="15" s="1"/>
  <c r="ET66" i="15"/>
  <c r="X66" i="20" s="1"/>
  <c r="EW66" i="15"/>
  <c r="AS66" i="20" s="1"/>
  <c r="ES66" i="15"/>
  <c r="Q66" i="20" s="1"/>
  <c r="CB55" i="15"/>
  <c r="CU57" i="15"/>
  <c r="AO57" i="16" s="1"/>
  <c r="EV57" i="15"/>
  <c r="AL57" i="20" s="1"/>
  <c r="DK58" i="15"/>
  <c r="AE58" i="17" s="1"/>
  <c r="BY59" i="15"/>
  <c r="EW60" i="15"/>
  <c r="AS60" i="20" s="1"/>
  <c r="EU61" i="15"/>
  <c r="AE61" i="20" s="1"/>
  <c r="EW62" i="15"/>
  <c r="AS62" i="20" s="1"/>
  <c r="EV63" i="15"/>
  <c r="AL63" i="20" s="1"/>
  <c r="AY66" i="15"/>
  <c r="AE66" i="15"/>
  <c r="U66" i="15"/>
  <c r="EU66" i="15"/>
  <c r="AE66" i="20" s="1"/>
  <c r="BZ67" i="15"/>
  <c r="V67" i="21" s="1"/>
  <c r="CA67" i="15"/>
  <c r="AC67" i="21" s="1"/>
  <c r="CC67" i="15"/>
  <c r="AQ67" i="21" s="1"/>
  <c r="BX67" i="15"/>
  <c r="H67" i="21" s="1"/>
  <c r="ED67" i="15"/>
  <c r="AH67" i="19" s="1"/>
  <c r="DZ67" i="15"/>
  <c r="H67" i="19" s="1"/>
  <c r="DL44" i="15"/>
  <c r="AL44" i="17" s="1"/>
  <c r="CB45" i="15"/>
  <c r="CT45" i="15"/>
  <c r="EA46" i="15"/>
  <c r="L46" i="19" s="1"/>
  <c r="EV47" i="15"/>
  <c r="AL47" i="20" s="1"/>
  <c r="DL48" i="15"/>
  <c r="CT49" i="15"/>
  <c r="EC49" i="15"/>
  <c r="AC49" i="19" s="1"/>
  <c r="EV49" i="15"/>
  <c r="AL49" i="20" s="1"/>
  <c r="CS50" i="15"/>
  <c r="AB50" i="16" s="1"/>
  <c r="EV51" i="15"/>
  <c r="AL51" i="20" s="1"/>
  <c r="DK52" i="15"/>
  <c r="AC52" i="17" s="1"/>
  <c r="BY53" i="15"/>
  <c r="EQ53" i="15"/>
  <c r="EZ53" i="15" s="1"/>
  <c r="BN53" i="20" s="1"/>
  <c r="EU53" i="15"/>
  <c r="AE53" i="20" s="1"/>
  <c r="DI54" i="15"/>
  <c r="P54" i="17" s="1"/>
  <c r="EW54" i="15"/>
  <c r="AS54" i="20" s="1"/>
  <c r="BX55" i="15"/>
  <c r="CC55" i="15"/>
  <c r="ES55" i="15"/>
  <c r="Q55" i="20" s="1"/>
  <c r="DH56" i="15"/>
  <c r="DM56" i="15"/>
  <c r="ES56" i="15"/>
  <c r="Q56" i="20" s="1"/>
  <c r="U57" i="15"/>
  <c r="CB57" i="15"/>
  <c r="ER57" i="15"/>
  <c r="J57" i="20" s="1"/>
  <c r="EW57" i="15"/>
  <c r="AS57" i="20" s="1"/>
  <c r="DG58" i="15"/>
  <c r="DL58" i="15"/>
  <c r="AJ58" i="17" s="1"/>
  <c r="EQ58" i="15"/>
  <c r="FB58" i="15" s="1"/>
  <c r="CB58" i="20" s="1"/>
  <c r="BW59" i="15"/>
  <c r="CE59" i="15" s="1"/>
  <c r="CA59" i="15"/>
  <c r="EV59" i="15"/>
  <c r="AL59" i="20" s="1"/>
  <c r="DK60" i="15"/>
  <c r="AB60" i="17" s="1"/>
  <c r="EQ60" i="15"/>
  <c r="FC60" i="15" s="1"/>
  <c r="CI60" i="20" s="1"/>
  <c r="CA61" i="15"/>
  <c r="DK61" i="15"/>
  <c r="AC61" i="17" s="1"/>
  <c r="EQ61" i="15"/>
  <c r="EV61" i="15"/>
  <c r="AL61" i="20" s="1"/>
  <c r="BY62" i="15"/>
  <c r="DH62" i="15"/>
  <c r="J62" i="17" s="1"/>
  <c r="DM62" i="15"/>
  <c r="EQ62" i="15"/>
  <c r="CA63" i="15"/>
  <c r="DI63" i="15"/>
  <c r="ER63" i="15"/>
  <c r="J63" i="20" s="1"/>
  <c r="EW63" i="15"/>
  <c r="AS63" i="20" s="1"/>
  <c r="CA64" i="15"/>
  <c r="DL64" i="15"/>
  <c r="EU64" i="15"/>
  <c r="AE64" i="20" s="1"/>
  <c r="DK65" i="15"/>
  <c r="AD65" i="17" s="1"/>
  <c r="BY67" i="15"/>
  <c r="EB67" i="15"/>
  <c r="Z12" i="30"/>
  <c r="J12" i="30" s="1"/>
  <c r="DK66" i="15"/>
  <c r="AE66" i="17" s="1"/>
  <c r="EU67" i="15"/>
  <c r="AE67" i="20" s="1"/>
  <c r="AA73" i="27"/>
  <c r="K73" i="27" s="1"/>
  <c r="CA65" i="15"/>
  <c r="CA66" i="15"/>
  <c r="DH66" i="15"/>
  <c r="E66" i="17" s="1"/>
  <c r="DM66" i="15"/>
  <c r="AS66" i="17" s="1"/>
  <c r="EQ66" i="15"/>
  <c r="EY66" i="15" s="1"/>
  <c r="BG66" i="20" s="1"/>
  <c r="BW67" i="15"/>
  <c r="CH67" i="15" s="1"/>
  <c r="ER67" i="15"/>
  <c r="J67" i="20" s="1"/>
  <c r="EW67" i="15"/>
  <c r="AS67" i="20" s="1"/>
  <c r="F12" i="28"/>
  <c r="AA76" i="27"/>
  <c r="K76" i="27" s="1"/>
  <c r="O71" i="27"/>
  <c r="N70" i="27"/>
  <c r="P68" i="27"/>
  <c r="O67" i="27"/>
  <c r="O69" i="27"/>
  <c r="P77" i="27"/>
  <c r="X77" i="27" s="1"/>
  <c r="O76" i="27"/>
  <c r="N75" i="27"/>
  <c r="P76" i="27"/>
  <c r="O75" i="27"/>
  <c r="O73" i="27"/>
  <c r="F62" i="27"/>
  <c r="B63" i="27" s="1"/>
  <c r="S69" i="27"/>
  <c r="AA69" i="27" s="1"/>
  <c r="N71" i="27"/>
  <c r="P74" i="27"/>
  <c r="S75" i="27"/>
  <c r="N77" i="27"/>
  <c r="V77" i="27" s="1"/>
  <c r="R71" i="27"/>
  <c r="Q70" i="27"/>
  <c r="P67" i="27"/>
  <c r="Q74" i="27"/>
  <c r="Y74" i="27" s="1"/>
  <c r="P73" i="27"/>
  <c r="R77" i="27"/>
  <c r="AA67" i="27"/>
  <c r="K67" i="27" s="1"/>
  <c r="N69" i="27"/>
  <c r="O70" i="27"/>
  <c r="P71" i="27"/>
  <c r="N76" i="27"/>
  <c r="O77" i="27"/>
  <c r="N68" i="27"/>
  <c r="P69" i="27"/>
  <c r="P70" i="27"/>
  <c r="Q71" i="27"/>
  <c r="N74" i="27"/>
  <c r="P75" i="27"/>
  <c r="Q76" i="27"/>
  <c r="Q77" i="27"/>
  <c r="G12" i="23"/>
  <c r="K12" i="23"/>
  <c r="H12" i="23"/>
  <c r="F12" i="23"/>
  <c r="J12" i="23"/>
  <c r="B4" i="27"/>
  <c r="D23" i="27" s="1"/>
  <c r="B5" i="27"/>
  <c r="S71" i="27"/>
  <c r="R70" i="27"/>
  <c r="Q69" i="27"/>
  <c r="R68" i="27"/>
  <c r="Y67" i="27"/>
  <c r="I67" i="27" s="1"/>
  <c r="R75" i="27"/>
  <c r="W24" i="17"/>
  <c r="S24" i="17"/>
  <c r="U24" i="17"/>
  <c r="X24" i="17"/>
  <c r="V24" i="17"/>
  <c r="T24" i="17"/>
  <c r="AS34" i="16"/>
  <c r="AO34" i="16"/>
  <c r="AQ34" i="16"/>
  <c r="AP34" i="16"/>
  <c r="AR34" i="16"/>
  <c r="AN34" i="16"/>
  <c r="W36" i="17"/>
  <c r="S36" i="17"/>
  <c r="U36" i="17"/>
  <c r="X36" i="17"/>
  <c r="T36" i="17"/>
  <c r="V36" i="17"/>
  <c r="AB39" i="19"/>
  <c r="AD39" i="19"/>
  <c r="Z39" i="19"/>
  <c r="AC39" i="19"/>
  <c r="AA39" i="19"/>
  <c r="AE39" i="19"/>
  <c r="AL24" i="19"/>
  <c r="AH24" i="19"/>
  <c r="AJ24" i="19"/>
  <c r="AI24" i="19"/>
  <c r="AG24" i="19"/>
  <c r="AK24" i="19"/>
  <c r="W32" i="17"/>
  <c r="S32" i="17"/>
  <c r="U32" i="17"/>
  <c r="X32" i="17"/>
  <c r="T32" i="17"/>
  <c r="V32" i="17"/>
  <c r="AP37" i="19"/>
  <c r="AR37" i="19"/>
  <c r="AN37" i="19"/>
  <c r="AO37" i="19"/>
  <c r="AS37" i="19"/>
  <c r="AQ37" i="19"/>
  <c r="AB41" i="19"/>
  <c r="AD41" i="19"/>
  <c r="Z41" i="19"/>
  <c r="AC41" i="19"/>
  <c r="AA41" i="19"/>
  <c r="AE41" i="19"/>
  <c r="AR43" i="17"/>
  <c r="AN43" i="17"/>
  <c r="AP43" i="17"/>
  <c r="AS43" i="17"/>
  <c r="AO43" i="17"/>
  <c r="AQ43" i="17"/>
  <c r="AD51" i="17"/>
  <c r="Z51" i="17"/>
  <c r="AB51" i="17"/>
  <c r="AE51" i="17"/>
  <c r="AA51" i="17"/>
  <c r="AC51" i="17"/>
  <c r="AK23" i="16"/>
  <c r="AG23" i="16"/>
  <c r="AI23" i="16"/>
  <c r="AL23" i="16"/>
  <c r="AH23" i="16"/>
  <c r="AJ23" i="16"/>
  <c r="V23" i="19"/>
  <c r="X23" i="19"/>
  <c r="T23" i="19"/>
  <c r="W23" i="19"/>
  <c r="S23" i="19"/>
  <c r="U23" i="19"/>
  <c r="U24" i="16"/>
  <c r="W24" i="16"/>
  <c r="S24" i="16"/>
  <c r="V24" i="16"/>
  <c r="T24" i="16"/>
  <c r="X24" i="16"/>
  <c r="AL26" i="19"/>
  <c r="AH26" i="19"/>
  <c r="AJ26" i="19"/>
  <c r="AI26" i="19"/>
  <c r="AG26" i="19"/>
  <c r="AK26" i="19"/>
  <c r="V29" i="19"/>
  <c r="X29" i="19"/>
  <c r="T29" i="19"/>
  <c r="W29" i="19"/>
  <c r="S29" i="19"/>
  <c r="U29" i="19"/>
  <c r="AK30" i="17"/>
  <c r="AG30" i="17"/>
  <c r="AI30" i="17"/>
  <c r="AL30" i="17"/>
  <c r="AH30" i="17"/>
  <c r="AJ30" i="17"/>
  <c r="V32" i="16"/>
  <c r="X32" i="16"/>
  <c r="T32" i="16"/>
  <c r="W32" i="16"/>
  <c r="S32" i="16"/>
  <c r="U32" i="16"/>
  <c r="AK25" i="16"/>
  <c r="AG25" i="16"/>
  <c r="AI25" i="16"/>
  <c r="AL25" i="16"/>
  <c r="AH25" i="16"/>
  <c r="AJ25" i="16"/>
  <c r="V36" i="16"/>
  <c r="X36" i="16"/>
  <c r="T36" i="16"/>
  <c r="W36" i="16"/>
  <c r="S36" i="16"/>
  <c r="U36" i="16"/>
  <c r="AR39" i="17"/>
  <c r="AN39" i="17"/>
  <c r="AP39" i="17"/>
  <c r="AS39" i="17"/>
  <c r="AO39" i="17"/>
  <c r="AQ39" i="17"/>
  <c r="AD45" i="19"/>
  <c r="Z45" i="19"/>
  <c r="AB45" i="19"/>
  <c r="AE45" i="19"/>
  <c r="AA45" i="19"/>
  <c r="AC45" i="19"/>
  <c r="U47" i="17"/>
  <c r="W47" i="17"/>
  <c r="S47" i="17"/>
  <c r="V47" i="17"/>
  <c r="T47" i="17"/>
  <c r="X47" i="17"/>
  <c r="AC51" i="19"/>
  <c r="AB51" i="19"/>
  <c r="AE51" i="19"/>
  <c r="Z51" i="19"/>
  <c r="AD51" i="19"/>
  <c r="AA51" i="19"/>
  <c r="AI23" i="17"/>
  <c r="AL23" i="17"/>
  <c r="AH23" i="17"/>
  <c r="AK23" i="17"/>
  <c r="AG23" i="17"/>
  <c r="AJ23" i="17"/>
  <c r="AL27" i="16"/>
  <c r="AH27" i="16"/>
  <c r="AJ27" i="16"/>
  <c r="AG27" i="16"/>
  <c r="AK27" i="16"/>
  <c r="AI27" i="16"/>
  <c r="V27" i="19"/>
  <c r="X27" i="19"/>
  <c r="T27" i="19"/>
  <c r="W27" i="19"/>
  <c r="S27" i="19"/>
  <c r="U27" i="19"/>
  <c r="V28" i="16"/>
  <c r="X28" i="16"/>
  <c r="T28" i="16"/>
  <c r="U28" i="16"/>
  <c r="S28" i="16"/>
  <c r="W28" i="16"/>
  <c r="V30" i="16"/>
  <c r="X30" i="16"/>
  <c r="T30" i="16"/>
  <c r="U30" i="16"/>
  <c r="S30" i="16"/>
  <c r="W30" i="16"/>
  <c r="AS33" i="19"/>
  <c r="AO33" i="19"/>
  <c r="AQ33" i="19"/>
  <c r="AP33" i="19"/>
  <c r="AR33" i="19"/>
  <c r="AN33" i="19"/>
  <c r="AK34" i="17"/>
  <c r="AG34" i="17"/>
  <c r="AI34" i="17"/>
  <c r="AL34" i="17"/>
  <c r="AH34" i="17"/>
  <c r="AJ34" i="17"/>
  <c r="V35" i="19"/>
  <c r="X35" i="19"/>
  <c r="T35" i="19"/>
  <c r="W35" i="19"/>
  <c r="S35" i="19"/>
  <c r="U35" i="19"/>
  <c r="AB43" i="19"/>
  <c r="AD43" i="19"/>
  <c r="Z43" i="19"/>
  <c r="AC43" i="19"/>
  <c r="AA43" i="19"/>
  <c r="AE43" i="19"/>
  <c r="CQ23" i="15"/>
  <c r="CU23" i="15"/>
  <c r="DJ23" i="15"/>
  <c r="DY23" i="15"/>
  <c r="EC23" i="15"/>
  <c r="ED24" i="21"/>
  <c r="DZ24" i="21"/>
  <c r="DV24" i="21"/>
  <c r="DQ24" i="21"/>
  <c r="EF24" i="21"/>
  <c r="EB24" i="21"/>
  <c r="DX24" i="21"/>
  <c r="DS24" i="21"/>
  <c r="DO24" i="21"/>
  <c r="DR24" i="21"/>
  <c r="DN24" i="21"/>
  <c r="DP24" i="21"/>
  <c r="BZ24" i="15"/>
  <c r="CO24" i="15"/>
  <c r="CS24" i="15"/>
  <c r="EA24" i="15"/>
  <c r="EE24" i="15"/>
  <c r="ET24" i="15"/>
  <c r="X24" i="20" s="1"/>
  <c r="CQ25" i="15"/>
  <c r="CU25" i="15"/>
  <c r="DJ25" i="15"/>
  <c r="DY25" i="15"/>
  <c r="EC25" i="15"/>
  <c r="BZ26" i="15"/>
  <c r="CO26" i="15"/>
  <c r="CS26" i="15"/>
  <c r="AK26" i="17"/>
  <c r="AG26" i="17"/>
  <c r="AI26" i="17"/>
  <c r="AJ26" i="17"/>
  <c r="AH26" i="17"/>
  <c r="AL26" i="17"/>
  <c r="EA26" i="15"/>
  <c r="EE26" i="15"/>
  <c r="ET26" i="15"/>
  <c r="X26" i="20" s="1"/>
  <c r="CQ27" i="15"/>
  <c r="CU27" i="15"/>
  <c r="DJ27" i="15"/>
  <c r="DY27" i="15"/>
  <c r="EC27" i="15"/>
  <c r="ED28" i="21"/>
  <c r="DZ28" i="21"/>
  <c r="DV28" i="21"/>
  <c r="DQ28" i="21"/>
  <c r="EF28" i="21"/>
  <c r="EB28" i="21"/>
  <c r="DX28" i="21"/>
  <c r="DS28" i="21"/>
  <c r="DO28" i="21"/>
  <c r="DR28" i="21"/>
  <c r="DN28" i="21"/>
  <c r="DP28" i="21"/>
  <c r="BZ28" i="15"/>
  <c r="CO28" i="15"/>
  <c r="CU28" i="15"/>
  <c r="DG28" i="15"/>
  <c r="DL28" i="15"/>
  <c r="ER28" i="15"/>
  <c r="J28" i="20" s="1"/>
  <c r="EW28" i="15"/>
  <c r="AS28" i="20" s="1"/>
  <c r="J29" i="16"/>
  <c r="F29" i="16"/>
  <c r="H29" i="16"/>
  <c r="G29" i="16"/>
  <c r="E29" i="16"/>
  <c r="I29" i="16"/>
  <c r="ET29" i="15"/>
  <c r="X29" i="20" s="1"/>
  <c r="DJ30" i="15"/>
  <c r="ET30" i="15"/>
  <c r="X30" i="20" s="1"/>
  <c r="DM31" i="21"/>
  <c r="CC31" i="15"/>
  <c r="BY31" i="15"/>
  <c r="CA31" i="15"/>
  <c r="X31" i="16"/>
  <c r="T31" i="16"/>
  <c r="V31" i="16"/>
  <c r="U31" i="16"/>
  <c r="W31" i="16"/>
  <c r="S31" i="16"/>
  <c r="DK31" i="15"/>
  <c r="DG31" i="15"/>
  <c r="DL31" i="15"/>
  <c r="DY31" i="15"/>
  <c r="EE31" i="15"/>
  <c r="EQ31" i="15"/>
  <c r="EV31" i="15"/>
  <c r="AL31" i="20" s="1"/>
  <c r="DM32" i="21"/>
  <c r="CA32" i="15"/>
  <c r="BW32" i="15"/>
  <c r="CB32" i="15"/>
  <c r="CO32" i="15"/>
  <c r="CU32" i="15"/>
  <c r="DG32" i="15"/>
  <c r="DL32" i="15"/>
  <c r="ER32" i="15"/>
  <c r="J32" i="20" s="1"/>
  <c r="EW32" i="15"/>
  <c r="AS32" i="20" s="1"/>
  <c r="EB33" i="15"/>
  <c r="ET33" i="15"/>
  <c r="X33" i="20" s="1"/>
  <c r="CR34" i="15"/>
  <c r="DJ34" i="15"/>
  <c r="ET34" i="15"/>
  <c r="X34" i="20" s="1"/>
  <c r="DM35" i="21"/>
  <c r="CC35" i="15"/>
  <c r="BY35" i="15"/>
  <c r="CA35" i="15"/>
  <c r="X35" i="16"/>
  <c r="T35" i="16"/>
  <c r="V35" i="16"/>
  <c r="U35" i="16"/>
  <c r="W35" i="16"/>
  <c r="S35" i="16"/>
  <c r="DK35" i="15"/>
  <c r="DG35" i="15"/>
  <c r="DL35" i="15"/>
  <c r="DY35" i="15"/>
  <c r="EE35" i="15"/>
  <c r="EQ35" i="15"/>
  <c r="EV35" i="15"/>
  <c r="AL35" i="20" s="1"/>
  <c r="CA36" i="15"/>
  <c r="BW36" i="15"/>
  <c r="CB36" i="15"/>
  <c r="CO36" i="15"/>
  <c r="CU36" i="15"/>
  <c r="DG36" i="15"/>
  <c r="DL36" i="15"/>
  <c r="ER36" i="15"/>
  <c r="J36" i="20" s="1"/>
  <c r="EW36" i="15"/>
  <c r="AS36" i="20" s="1"/>
  <c r="P37" i="17"/>
  <c r="L37" i="17"/>
  <c r="N37" i="17"/>
  <c r="Q37" i="17"/>
  <c r="M37" i="17"/>
  <c r="O37" i="17"/>
  <c r="EB37" i="15"/>
  <c r="ET37" i="15"/>
  <c r="X37" i="20" s="1"/>
  <c r="U38" i="19"/>
  <c r="W38" i="19"/>
  <c r="S38" i="19"/>
  <c r="V38" i="19"/>
  <c r="X38" i="19"/>
  <c r="T38" i="19"/>
  <c r="DI39" i="15"/>
  <c r="DY39" i="15"/>
  <c r="DI41" i="15"/>
  <c r="DY41" i="15"/>
  <c r="U42" i="19"/>
  <c r="W42" i="19"/>
  <c r="S42" i="19"/>
  <c r="V42" i="19"/>
  <c r="X42" i="19"/>
  <c r="T42" i="19"/>
  <c r="O43" i="16"/>
  <c r="Q43" i="16"/>
  <c r="M43" i="16"/>
  <c r="P43" i="16"/>
  <c r="L43" i="16"/>
  <c r="N43" i="16"/>
  <c r="DI43" i="15"/>
  <c r="DY43" i="15"/>
  <c r="AI44" i="19"/>
  <c r="AK44" i="19"/>
  <c r="AG44" i="19"/>
  <c r="AJ44" i="19"/>
  <c r="AH44" i="19"/>
  <c r="AL44" i="19"/>
  <c r="EW44" i="15"/>
  <c r="AS44" i="20" s="1"/>
  <c r="DI45" i="15"/>
  <c r="DY45" i="15"/>
  <c r="V46" i="16"/>
  <c r="X46" i="16"/>
  <c r="T46" i="16"/>
  <c r="W46" i="16"/>
  <c r="S46" i="16"/>
  <c r="U46" i="16"/>
  <c r="W46" i="19"/>
  <c r="S46" i="19"/>
  <c r="U46" i="19"/>
  <c r="X46" i="19"/>
  <c r="T46" i="19"/>
  <c r="V46" i="19"/>
  <c r="AR47" i="19"/>
  <c r="AN47" i="19"/>
  <c r="AP47" i="19"/>
  <c r="AS47" i="19"/>
  <c r="AO47" i="19"/>
  <c r="AQ47" i="19"/>
  <c r="EV48" i="15"/>
  <c r="AL48" i="20" s="1"/>
  <c r="ER48" i="15"/>
  <c r="J48" i="20" s="1"/>
  <c r="EU48" i="15"/>
  <c r="AE48" i="20" s="1"/>
  <c r="EQ48" i="15"/>
  <c r="EW48" i="15"/>
  <c r="AS48" i="20" s="1"/>
  <c r="ES48" i="15"/>
  <c r="Q48" i="20" s="1"/>
  <c r="X49" i="16"/>
  <c r="T49" i="16"/>
  <c r="V49" i="16"/>
  <c r="U49" i="16"/>
  <c r="W49" i="16"/>
  <c r="S49" i="16"/>
  <c r="DL49" i="15"/>
  <c r="DH49" i="15"/>
  <c r="DK49" i="15"/>
  <c r="DG49" i="15"/>
  <c r="DM49" i="15"/>
  <c r="DI49" i="15"/>
  <c r="AS50" i="16"/>
  <c r="AO50" i="16"/>
  <c r="AQ50" i="16"/>
  <c r="AP50" i="16"/>
  <c r="AR50" i="16"/>
  <c r="AN50" i="16"/>
  <c r="AD53" i="17"/>
  <c r="Z53" i="17"/>
  <c r="AB53" i="17"/>
  <c r="AE53" i="17"/>
  <c r="AA53" i="17"/>
  <c r="AC53" i="17"/>
  <c r="AC53" i="19"/>
  <c r="AD53" i="19"/>
  <c r="Z53" i="19"/>
  <c r="AA53" i="19"/>
  <c r="AE53" i="19"/>
  <c r="AB53" i="19"/>
  <c r="AD55" i="17"/>
  <c r="Z55" i="17"/>
  <c r="AB55" i="17"/>
  <c r="AE55" i="17"/>
  <c r="AA55" i="17"/>
  <c r="AC55" i="17"/>
  <c r="AC55" i="19"/>
  <c r="AE55" i="19"/>
  <c r="AA55" i="19"/>
  <c r="AD55" i="19"/>
  <c r="Z55" i="19"/>
  <c r="AB55" i="19"/>
  <c r="AD57" i="17"/>
  <c r="Z57" i="17"/>
  <c r="AC57" i="17"/>
  <c r="AE57" i="17"/>
  <c r="AA57" i="17"/>
  <c r="AB57" i="17"/>
  <c r="AC57" i="19"/>
  <c r="AE57" i="19"/>
  <c r="AA57" i="19"/>
  <c r="AD57" i="19"/>
  <c r="Z57" i="19"/>
  <c r="AB57" i="19"/>
  <c r="AD59" i="17"/>
  <c r="Z59" i="17"/>
  <c r="AC59" i="17"/>
  <c r="AE59" i="17"/>
  <c r="AA59" i="17"/>
  <c r="AB59" i="17"/>
  <c r="AE59" i="19"/>
  <c r="AB59" i="19"/>
  <c r="AC59" i="19"/>
  <c r="Z59" i="19"/>
  <c r="AD59" i="19"/>
  <c r="AA59" i="19"/>
  <c r="CR23" i="15"/>
  <c r="CR25" i="15"/>
  <c r="EB26" i="15"/>
  <c r="U29" i="17"/>
  <c r="W29" i="17"/>
  <c r="S29" i="17"/>
  <c r="V29" i="17"/>
  <c r="T29" i="17"/>
  <c r="X29" i="17"/>
  <c r="G31" i="17"/>
  <c r="I31" i="17"/>
  <c r="E31" i="17"/>
  <c r="H31" i="17"/>
  <c r="J31" i="17"/>
  <c r="F31" i="17"/>
  <c r="CS34" i="15"/>
  <c r="EV34" i="15"/>
  <c r="AL34" i="20" s="1"/>
  <c r="AE38" i="16"/>
  <c r="AA38" i="16"/>
  <c r="AC38" i="16"/>
  <c r="AB38" i="16"/>
  <c r="Z38" i="16"/>
  <c r="AD38" i="16"/>
  <c r="EV38" i="15"/>
  <c r="AL38" i="20" s="1"/>
  <c r="ER38" i="15"/>
  <c r="J38" i="20" s="1"/>
  <c r="EU38" i="15"/>
  <c r="AE38" i="20" s="1"/>
  <c r="EQ38" i="15"/>
  <c r="EV42" i="15"/>
  <c r="AL42" i="20" s="1"/>
  <c r="ER42" i="15"/>
  <c r="J42" i="20" s="1"/>
  <c r="EU42" i="15"/>
  <c r="AE42" i="20" s="1"/>
  <c r="EQ42" i="15"/>
  <c r="AJ56" i="16"/>
  <c r="AL56" i="16"/>
  <c r="AH56" i="16"/>
  <c r="AK56" i="16"/>
  <c r="AG56" i="16"/>
  <c r="AI56" i="16"/>
  <c r="W66" i="17"/>
  <c r="S66" i="17"/>
  <c r="V66" i="17"/>
  <c r="X66" i="17"/>
  <c r="T66" i="17"/>
  <c r="U66" i="17"/>
  <c r="AD25" i="17"/>
  <c r="Z25" i="17"/>
  <c r="AB25" i="17"/>
  <c r="AE25" i="17"/>
  <c r="AC25" i="17"/>
  <c r="AA25" i="17"/>
  <c r="ED29" i="15"/>
  <c r="DZ29" i="15"/>
  <c r="EC29" i="15"/>
  <c r="EU29" i="15"/>
  <c r="AE29" i="20" s="1"/>
  <c r="CT30" i="15"/>
  <c r="CP30" i="15"/>
  <c r="DK30" i="15"/>
  <c r="EC33" i="15"/>
  <c r="EU33" i="15"/>
  <c r="AE33" i="20" s="1"/>
  <c r="AR36" i="19"/>
  <c r="AP36" i="19"/>
  <c r="AS36" i="19"/>
  <c r="AO36" i="19"/>
  <c r="AN36" i="19"/>
  <c r="AQ36" i="19"/>
  <c r="EC37" i="15"/>
  <c r="EU37" i="15"/>
  <c r="AE37" i="20" s="1"/>
  <c r="AE40" i="16"/>
  <c r="AA40" i="16"/>
  <c r="AC40" i="16"/>
  <c r="AB40" i="16"/>
  <c r="Z40" i="16"/>
  <c r="AD40" i="16"/>
  <c r="EV40" i="15"/>
  <c r="AL40" i="20" s="1"/>
  <c r="ER40" i="15"/>
  <c r="J40" i="20" s="1"/>
  <c r="EU40" i="15"/>
  <c r="AE40" i="20" s="1"/>
  <c r="EQ40" i="15"/>
  <c r="AE44" i="16"/>
  <c r="AA44" i="16"/>
  <c r="AC44" i="16"/>
  <c r="AB44" i="16"/>
  <c r="Z44" i="16"/>
  <c r="AD44" i="16"/>
  <c r="I46" i="17"/>
  <c r="E46" i="17"/>
  <c r="G46" i="17"/>
  <c r="J46" i="17"/>
  <c r="F46" i="17"/>
  <c r="H46" i="17"/>
  <c r="EV46" i="15"/>
  <c r="AL46" i="20" s="1"/>
  <c r="ER46" i="15"/>
  <c r="J46" i="20" s="1"/>
  <c r="EU46" i="15"/>
  <c r="AE46" i="20" s="1"/>
  <c r="EQ46" i="15"/>
  <c r="AR49" i="19"/>
  <c r="AN49" i="19"/>
  <c r="AP49" i="19"/>
  <c r="AS49" i="19"/>
  <c r="AO49" i="19"/>
  <c r="AQ49" i="19"/>
  <c r="AJ52" i="16"/>
  <c r="AL52" i="16"/>
  <c r="AH52" i="16"/>
  <c r="AK52" i="16"/>
  <c r="AG52" i="16"/>
  <c r="AI52" i="16"/>
  <c r="ED23" i="21"/>
  <c r="DZ23" i="21"/>
  <c r="DV23" i="21"/>
  <c r="DQ23" i="21"/>
  <c r="EF23" i="21"/>
  <c r="EB23" i="21"/>
  <c r="DX23" i="21"/>
  <c r="DS23" i="21"/>
  <c r="DO23" i="21"/>
  <c r="DR23" i="21"/>
  <c r="DN23" i="21"/>
  <c r="DP23" i="21"/>
  <c r="BZ23" i="15"/>
  <c r="CO23" i="15"/>
  <c r="CS23" i="15"/>
  <c r="DH23" i="15"/>
  <c r="EA23" i="15"/>
  <c r="EE23" i="15"/>
  <c r="BX24" i="15"/>
  <c r="CB24" i="15"/>
  <c r="CQ24" i="15"/>
  <c r="CU24" i="15"/>
  <c r="DY24" i="15"/>
  <c r="EC24" i="15"/>
  <c r="ER24" i="15"/>
  <c r="J24" i="20" s="1"/>
  <c r="ED25" i="21"/>
  <c r="DZ25" i="21"/>
  <c r="DV25" i="21"/>
  <c r="DQ25" i="21"/>
  <c r="EF25" i="21"/>
  <c r="EB25" i="21"/>
  <c r="DX25" i="21"/>
  <c r="DS25" i="21"/>
  <c r="DO25" i="21"/>
  <c r="DR25" i="21"/>
  <c r="DN25" i="21"/>
  <c r="DP25" i="21"/>
  <c r="BZ25" i="15"/>
  <c r="CO25" i="15"/>
  <c r="CS25" i="15"/>
  <c r="DH25" i="15"/>
  <c r="EA25" i="15"/>
  <c r="EE25" i="15"/>
  <c r="BX26" i="15"/>
  <c r="CB26" i="15"/>
  <c r="CQ26" i="15"/>
  <c r="CU26" i="15"/>
  <c r="DY26" i="15"/>
  <c r="EC26" i="15"/>
  <c r="ER26" i="15"/>
  <c r="J26" i="20" s="1"/>
  <c r="BZ27" i="15"/>
  <c r="CO27" i="15"/>
  <c r="CS27" i="15"/>
  <c r="DH27" i="15"/>
  <c r="EA27" i="15"/>
  <c r="EE27" i="15"/>
  <c r="BX28" i="15"/>
  <c r="CB28" i="15"/>
  <c r="DM29" i="21"/>
  <c r="CC29" i="15"/>
  <c r="BY29" i="15"/>
  <c r="CA29" i="15"/>
  <c r="DK29" i="15"/>
  <c r="DG29" i="15"/>
  <c r="DL29" i="15"/>
  <c r="DY29" i="15"/>
  <c r="EE29" i="15"/>
  <c r="EQ29" i="15"/>
  <c r="DM30" i="21"/>
  <c r="CA30" i="15"/>
  <c r="BW30" i="15"/>
  <c r="CB30" i="15"/>
  <c r="CO30" i="15"/>
  <c r="CU30" i="15"/>
  <c r="DG30" i="15"/>
  <c r="ER30" i="15"/>
  <c r="J30" i="20" s="1"/>
  <c r="BX31" i="15"/>
  <c r="DI31" i="15"/>
  <c r="BY32" i="15"/>
  <c r="DM33" i="21"/>
  <c r="CC33" i="15"/>
  <c r="BY33" i="15"/>
  <c r="CA33" i="15"/>
  <c r="DK33" i="15"/>
  <c r="DG33" i="15"/>
  <c r="DL33" i="15"/>
  <c r="DY33" i="15"/>
  <c r="EQ33" i="15"/>
  <c r="DM34" i="21"/>
  <c r="CA34" i="15"/>
  <c r="BW34" i="15"/>
  <c r="CB34" i="15"/>
  <c r="CO34" i="15"/>
  <c r="DG34" i="15"/>
  <c r="ER34" i="15"/>
  <c r="J34" i="20" s="1"/>
  <c r="BX35" i="15"/>
  <c r="DI35" i="15"/>
  <c r="BY36" i="15"/>
  <c r="CC37" i="15"/>
  <c r="BY37" i="15"/>
  <c r="CA37" i="15"/>
  <c r="X37" i="16"/>
  <c r="T37" i="16"/>
  <c r="V37" i="16"/>
  <c r="U37" i="16"/>
  <c r="W37" i="16"/>
  <c r="S37" i="16"/>
  <c r="DK37" i="15"/>
  <c r="DG37" i="15"/>
  <c r="DL37" i="15"/>
  <c r="DY37" i="15"/>
  <c r="EQ37" i="15"/>
  <c r="CB38" i="15"/>
  <c r="BX38" i="15"/>
  <c r="CA38" i="15"/>
  <c r="BW38" i="15"/>
  <c r="CU38" i="15"/>
  <c r="CQ38" i="15"/>
  <c r="CT38" i="15"/>
  <c r="CP38" i="15"/>
  <c r="ES38" i="15"/>
  <c r="Q38" i="20" s="1"/>
  <c r="X39" i="16"/>
  <c r="T39" i="16"/>
  <c r="V39" i="16"/>
  <c r="U39" i="16"/>
  <c r="W39" i="16"/>
  <c r="S39" i="16"/>
  <c r="CB40" i="15"/>
  <c r="BX40" i="15"/>
  <c r="CA40" i="15"/>
  <c r="BW40" i="15"/>
  <c r="CU40" i="15"/>
  <c r="CQ40" i="15"/>
  <c r="CT40" i="15"/>
  <c r="CP40" i="15"/>
  <c r="ES40" i="15"/>
  <c r="Q40" i="20" s="1"/>
  <c r="X41" i="16"/>
  <c r="T41" i="16"/>
  <c r="V41" i="16"/>
  <c r="U41" i="16"/>
  <c r="W41" i="16"/>
  <c r="S41" i="16"/>
  <c r="CB42" i="15"/>
  <c r="BX42" i="15"/>
  <c r="CA42" i="15"/>
  <c r="BW42" i="15"/>
  <c r="CU42" i="15"/>
  <c r="CQ42" i="15"/>
  <c r="CT42" i="15"/>
  <c r="CP42" i="15"/>
  <c r="ES42" i="15"/>
  <c r="Q42" i="20" s="1"/>
  <c r="CB44" i="15"/>
  <c r="BX44" i="15"/>
  <c r="CA44" i="15"/>
  <c r="BW44" i="15"/>
  <c r="CU44" i="15"/>
  <c r="CQ44" i="15"/>
  <c r="CT44" i="15"/>
  <c r="CP44" i="15"/>
  <c r="CB46" i="15"/>
  <c r="BX46" i="15"/>
  <c r="CA46" i="15"/>
  <c r="BW46" i="15"/>
  <c r="CU46" i="15"/>
  <c r="CQ46" i="15"/>
  <c r="CT46" i="15"/>
  <c r="CP46" i="15"/>
  <c r="ES46" i="15"/>
  <c r="Q46" i="20" s="1"/>
  <c r="CB48" i="15"/>
  <c r="BX48" i="15"/>
  <c r="CA48" i="15"/>
  <c r="BW48" i="15"/>
  <c r="CC48" i="15"/>
  <c r="BY48" i="15"/>
  <c r="H54" i="19"/>
  <c r="J54" i="19"/>
  <c r="F54" i="19"/>
  <c r="I54" i="19"/>
  <c r="E54" i="19"/>
  <c r="G54" i="19"/>
  <c r="H58" i="19"/>
  <c r="J58" i="19"/>
  <c r="F58" i="19"/>
  <c r="I58" i="19"/>
  <c r="E58" i="19"/>
  <c r="G58" i="19"/>
  <c r="J60" i="19"/>
  <c r="F60" i="19"/>
  <c r="I60" i="19"/>
  <c r="G60" i="19"/>
  <c r="E60" i="19"/>
  <c r="H60" i="19"/>
  <c r="I61" i="19"/>
  <c r="E61" i="19"/>
  <c r="H61" i="19"/>
  <c r="G61" i="19"/>
  <c r="F61" i="19"/>
  <c r="J61" i="19"/>
  <c r="W63" i="19"/>
  <c r="S63" i="19"/>
  <c r="V63" i="19"/>
  <c r="U63" i="19"/>
  <c r="X63" i="19"/>
  <c r="T63" i="19"/>
  <c r="EC65" i="15"/>
  <c r="DY65" i="15"/>
  <c r="EE65" i="15"/>
  <c r="EA65" i="15"/>
  <c r="EB65" i="15"/>
  <c r="ED65" i="15"/>
  <c r="DZ65" i="15"/>
  <c r="V67" i="16"/>
  <c r="X67" i="16"/>
  <c r="T67" i="16"/>
  <c r="W67" i="16"/>
  <c r="S67" i="16"/>
  <c r="U67" i="16"/>
  <c r="EB24" i="15"/>
  <c r="CR27" i="15"/>
  <c r="EW29" i="15"/>
  <c r="AS29" i="20" s="1"/>
  <c r="ES29" i="15"/>
  <c r="Q29" i="20" s="1"/>
  <c r="CS30" i="15"/>
  <c r="DM30" i="15"/>
  <c r="DI30" i="15"/>
  <c r="EU30" i="15"/>
  <c r="AE30" i="20" s="1"/>
  <c r="EQ30" i="15"/>
  <c r="ED33" i="15"/>
  <c r="DZ33" i="15"/>
  <c r="EW33" i="15"/>
  <c r="AS33" i="20" s="1"/>
  <c r="ES33" i="15"/>
  <c r="Q33" i="20" s="1"/>
  <c r="CT34" i="15"/>
  <c r="CP34" i="15"/>
  <c r="DM34" i="15"/>
  <c r="DI34" i="15"/>
  <c r="DK34" i="15"/>
  <c r="EU34" i="15"/>
  <c r="AE34" i="20" s="1"/>
  <c r="EQ34" i="15"/>
  <c r="ED37" i="15"/>
  <c r="DZ37" i="15"/>
  <c r="EW37" i="15"/>
  <c r="AS37" i="20" s="1"/>
  <c r="ES37" i="15"/>
  <c r="Q37" i="20" s="1"/>
  <c r="EV44" i="15"/>
  <c r="AL44" i="20" s="1"/>
  <c r="ER44" i="15"/>
  <c r="J44" i="20" s="1"/>
  <c r="EU44" i="15"/>
  <c r="AE44" i="20" s="1"/>
  <c r="EQ44" i="15"/>
  <c r="U49" i="17"/>
  <c r="W49" i="17"/>
  <c r="S49" i="17"/>
  <c r="V49" i="17"/>
  <c r="T49" i="17"/>
  <c r="X49" i="17"/>
  <c r="AL60" i="16"/>
  <c r="AH60" i="16"/>
  <c r="AK60" i="16"/>
  <c r="AI60" i="16"/>
  <c r="AG60" i="16"/>
  <c r="AJ60" i="16"/>
  <c r="AL64" i="16"/>
  <c r="AH64" i="16"/>
  <c r="AJ64" i="16"/>
  <c r="AI64" i="16"/>
  <c r="AK64" i="16"/>
  <c r="AG64" i="16"/>
  <c r="CP23" i="15"/>
  <c r="DZ24" i="15"/>
  <c r="CP25" i="15"/>
  <c r="DZ26" i="15"/>
  <c r="CP27" i="15"/>
  <c r="CT28" i="15"/>
  <c r="CP28" i="15"/>
  <c r="CS28" i="15"/>
  <c r="DM28" i="15"/>
  <c r="DI28" i="15"/>
  <c r="DK28" i="15"/>
  <c r="X28" i="19"/>
  <c r="T28" i="19"/>
  <c r="V28" i="19"/>
  <c r="U28" i="19"/>
  <c r="W28" i="19"/>
  <c r="S28" i="19"/>
  <c r="EU28" i="15"/>
  <c r="AE28" i="20" s="1"/>
  <c r="EQ28" i="15"/>
  <c r="EV28" i="15"/>
  <c r="AL28" i="20" s="1"/>
  <c r="EA29" i="15"/>
  <c r="ER29" i="15"/>
  <c r="J29" i="20" s="1"/>
  <c r="CQ30" i="15"/>
  <c r="DH30" i="15"/>
  <c r="AQ30" i="19"/>
  <c r="AS30" i="19"/>
  <c r="AO30" i="19"/>
  <c r="AR30" i="19"/>
  <c r="AN30" i="19"/>
  <c r="AP30" i="19"/>
  <c r="ES30" i="15"/>
  <c r="Q30" i="20" s="1"/>
  <c r="ED31" i="15"/>
  <c r="DZ31" i="15"/>
  <c r="EC31" i="15"/>
  <c r="EW31" i="15"/>
  <c r="AS31" i="20" s="1"/>
  <c r="ES31" i="15"/>
  <c r="Q31" i="20" s="1"/>
  <c r="EU31" i="15"/>
  <c r="AE31" i="20" s="1"/>
  <c r="CT32" i="15"/>
  <c r="CP32" i="15"/>
  <c r="CS32" i="15"/>
  <c r="DM32" i="15"/>
  <c r="DI32" i="15"/>
  <c r="DK32" i="15"/>
  <c r="EU32" i="15"/>
  <c r="AE32" i="20" s="1"/>
  <c r="EQ32" i="15"/>
  <c r="EV32" i="15"/>
  <c r="AL32" i="20" s="1"/>
  <c r="AL33" i="16"/>
  <c r="AH33" i="16"/>
  <c r="AJ33" i="16"/>
  <c r="AI33" i="16"/>
  <c r="AG33" i="16"/>
  <c r="AK33" i="16"/>
  <c r="EA33" i="15"/>
  <c r="ER33" i="15"/>
  <c r="J33" i="20" s="1"/>
  <c r="CQ34" i="15"/>
  <c r="DH34" i="15"/>
  <c r="AQ34" i="19"/>
  <c r="AS34" i="19"/>
  <c r="AO34" i="19"/>
  <c r="AR34" i="19"/>
  <c r="AN34" i="19"/>
  <c r="AP34" i="19"/>
  <c r="ES34" i="15"/>
  <c r="Q34" i="20" s="1"/>
  <c r="U35" i="17"/>
  <c r="W35" i="17"/>
  <c r="S35" i="17"/>
  <c r="V35" i="17"/>
  <c r="T35" i="17"/>
  <c r="X35" i="17"/>
  <c r="ED35" i="15"/>
  <c r="DZ35" i="15"/>
  <c r="EC35" i="15"/>
  <c r="EW35" i="15"/>
  <c r="AS35" i="20" s="1"/>
  <c r="ES35" i="15"/>
  <c r="Q35" i="20" s="1"/>
  <c r="EU35" i="15"/>
  <c r="AE35" i="20" s="1"/>
  <c r="CT36" i="15"/>
  <c r="CP36" i="15"/>
  <c r="CS36" i="15"/>
  <c r="DM36" i="15"/>
  <c r="DI36" i="15"/>
  <c r="DK36" i="15"/>
  <c r="EU36" i="15"/>
  <c r="AE36" i="20" s="1"/>
  <c r="EQ36" i="15"/>
  <c r="EV36" i="15"/>
  <c r="AL36" i="20" s="1"/>
  <c r="EA37" i="15"/>
  <c r="ER37" i="15"/>
  <c r="J37" i="20" s="1"/>
  <c r="W38" i="17"/>
  <c r="S38" i="17"/>
  <c r="U38" i="17"/>
  <c r="X38" i="17"/>
  <c r="T38" i="17"/>
  <c r="V38" i="17"/>
  <c r="ET38" i="15"/>
  <c r="X38" i="20" s="1"/>
  <c r="DL39" i="15"/>
  <c r="DH39" i="15"/>
  <c r="DK39" i="15"/>
  <c r="DG39" i="15"/>
  <c r="EE39" i="15"/>
  <c r="EA39" i="15"/>
  <c r="ED39" i="15"/>
  <c r="DZ39" i="15"/>
  <c r="W40" i="17"/>
  <c r="S40" i="17"/>
  <c r="U40" i="17"/>
  <c r="X40" i="17"/>
  <c r="T40" i="17"/>
  <c r="V40" i="17"/>
  <c r="ET40" i="15"/>
  <c r="X40" i="20" s="1"/>
  <c r="DL41" i="15"/>
  <c r="DH41" i="15"/>
  <c r="DK41" i="15"/>
  <c r="DG41" i="15"/>
  <c r="EE41" i="15"/>
  <c r="EA41" i="15"/>
  <c r="ED41" i="15"/>
  <c r="DZ41" i="15"/>
  <c r="W42" i="17"/>
  <c r="S42" i="17"/>
  <c r="U42" i="17"/>
  <c r="X42" i="17"/>
  <c r="T42" i="17"/>
  <c r="V42" i="17"/>
  <c r="ET42" i="15"/>
  <c r="X42" i="20" s="1"/>
  <c r="DL43" i="15"/>
  <c r="DH43" i="15"/>
  <c r="DK43" i="15"/>
  <c r="DG43" i="15"/>
  <c r="EE43" i="15"/>
  <c r="EA43" i="15"/>
  <c r="ED43" i="15"/>
  <c r="DZ43" i="15"/>
  <c r="W44" i="17"/>
  <c r="S44" i="17"/>
  <c r="U44" i="17"/>
  <c r="X44" i="17"/>
  <c r="T44" i="17"/>
  <c r="V44" i="17"/>
  <c r="ET44" i="15"/>
  <c r="X44" i="20" s="1"/>
  <c r="DL45" i="15"/>
  <c r="DH45" i="15"/>
  <c r="DK45" i="15"/>
  <c r="DG45" i="15"/>
  <c r="EE45" i="15"/>
  <c r="EA45" i="15"/>
  <c r="ED45" i="15"/>
  <c r="DZ45" i="15"/>
  <c r="ET46" i="15"/>
  <c r="X46" i="20" s="1"/>
  <c r="DL47" i="15"/>
  <c r="DH47" i="15"/>
  <c r="DK47" i="15"/>
  <c r="DG47" i="15"/>
  <c r="DM47" i="15"/>
  <c r="DI47" i="15"/>
  <c r="CB50" i="15"/>
  <c r="BX50" i="15"/>
  <c r="CA50" i="15"/>
  <c r="BW50" i="15"/>
  <c r="CC50" i="15"/>
  <c r="BY50" i="15"/>
  <c r="DL51" i="15"/>
  <c r="DH51" i="15"/>
  <c r="DI51" i="15"/>
  <c r="DM51" i="15"/>
  <c r="DG51" i="15"/>
  <c r="DJ51" i="15"/>
  <c r="EE51" i="15"/>
  <c r="EA51" i="15"/>
  <c r="DZ51" i="15"/>
  <c r="ED51" i="15"/>
  <c r="DY51" i="15"/>
  <c r="EB51" i="15"/>
  <c r="AS52" i="19"/>
  <c r="AO52" i="19"/>
  <c r="AP52" i="19"/>
  <c r="AN52" i="19"/>
  <c r="AR52" i="19"/>
  <c r="AQ52" i="19"/>
  <c r="X53" i="16"/>
  <c r="T53" i="16"/>
  <c r="V53" i="16"/>
  <c r="U53" i="16"/>
  <c r="W53" i="16"/>
  <c r="S53" i="16"/>
  <c r="DL53" i="15"/>
  <c r="DH53" i="15"/>
  <c r="DI53" i="15"/>
  <c r="DM53" i="15"/>
  <c r="DG53" i="15"/>
  <c r="DJ53" i="15"/>
  <c r="EE53" i="15"/>
  <c r="EA53" i="15"/>
  <c r="DZ53" i="15"/>
  <c r="ED53" i="15"/>
  <c r="DY53" i="15"/>
  <c r="EB53" i="15"/>
  <c r="DL55" i="15"/>
  <c r="DH55" i="15"/>
  <c r="DI55" i="15"/>
  <c r="DM55" i="15"/>
  <c r="DG55" i="15"/>
  <c r="DJ55" i="15"/>
  <c r="EE55" i="15"/>
  <c r="EA55" i="15"/>
  <c r="DZ55" i="15"/>
  <c r="ED55" i="15"/>
  <c r="DY55" i="15"/>
  <c r="EB55" i="15"/>
  <c r="DL57" i="15"/>
  <c r="DH57" i="15"/>
  <c r="DI57" i="15"/>
  <c r="DM57" i="15"/>
  <c r="DG57" i="15"/>
  <c r="DJ57" i="15"/>
  <c r="EE57" i="15"/>
  <c r="EA57" i="15"/>
  <c r="DZ57" i="15"/>
  <c r="ED57" i="15"/>
  <c r="DY57" i="15"/>
  <c r="EB57" i="15"/>
  <c r="DL59" i="15"/>
  <c r="DH59" i="15"/>
  <c r="DI59" i="15"/>
  <c r="DM59" i="15"/>
  <c r="DG59" i="15"/>
  <c r="DJ59" i="15"/>
  <c r="EE59" i="15"/>
  <c r="EA59" i="15"/>
  <c r="DZ59" i="15"/>
  <c r="ED59" i="15"/>
  <c r="DY59" i="15"/>
  <c r="EB59" i="15"/>
  <c r="W64" i="17"/>
  <c r="S64" i="17"/>
  <c r="V64" i="17"/>
  <c r="X64" i="17"/>
  <c r="T64" i="17"/>
  <c r="U64" i="17"/>
  <c r="JF47" i="3"/>
  <c r="FF47" i="3"/>
  <c r="BF47" i="3"/>
  <c r="HF47" i="3"/>
  <c r="DF47" i="3"/>
  <c r="KF47" i="3"/>
  <c r="GF47" i="3"/>
  <c r="CF47" i="3"/>
  <c r="IF47" i="3"/>
  <c r="EF47" i="3"/>
  <c r="JJ47" i="3"/>
  <c r="FJ47" i="3"/>
  <c r="BJ47" i="3"/>
  <c r="HJ47" i="3"/>
  <c r="DJ47" i="3"/>
  <c r="KJ47" i="3"/>
  <c r="GJ47" i="3"/>
  <c r="CJ47" i="3"/>
  <c r="EJ47" i="3"/>
  <c r="IJ47" i="3"/>
  <c r="EB47" i="15"/>
  <c r="CR48" i="15"/>
  <c r="AK48" i="19"/>
  <c r="AG48" i="19"/>
  <c r="AI48" i="19"/>
  <c r="AL48" i="19"/>
  <c r="AH48" i="19"/>
  <c r="AJ48" i="19"/>
  <c r="EB49" i="15"/>
  <c r="CR50" i="15"/>
  <c r="EC50" i="15"/>
  <c r="DY50" i="15"/>
  <c r="ED50" i="15"/>
  <c r="CB52" i="15"/>
  <c r="BX52" i="15"/>
  <c r="CA52" i="15"/>
  <c r="CU52" i="15"/>
  <c r="CQ52" i="15"/>
  <c r="CS52" i="15"/>
  <c r="EC52" i="15"/>
  <c r="DY52" i="15"/>
  <c r="ED52" i="15"/>
  <c r="CB54" i="15"/>
  <c r="BX54" i="15"/>
  <c r="CA54" i="15"/>
  <c r="CU54" i="15"/>
  <c r="CQ54" i="15"/>
  <c r="CS54" i="15"/>
  <c r="W54" i="17"/>
  <c r="S54" i="17"/>
  <c r="U54" i="17"/>
  <c r="X54" i="17"/>
  <c r="T54" i="17"/>
  <c r="V54" i="17"/>
  <c r="EC54" i="15"/>
  <c r="DY54" i="15"/>
  <c r="ED54" i="15"/>
  <c r="CB56" i="15"/>
  <c r="BX56" i="15"/>
  <c r="CA56" i="15"/>
  <c r="CU56" i="15"/>
  <c r="CQ56" i="15"/>
  <c r="CS56" i="15"/>
  <c r="EC56" i="15"/>
  <c r="DY56" i="15"/>
  <c r="ED56" i="15"/>
  <c r="CB58" i="15"/>
  <c r="BX58" i="15"/>
  <c r="CA58" i="15"/>
  <c r="CU58" i="15"/>
  <c r="CQ58" i="15"/>
  <c r="CS58" i="15"/>
  <c r="W58" i="17"/>
  <c r="S58" i="17"/>
  <c r="V58" i="17"/>
  <c r="X58" i="17"/>
  <c r="T58" i="17"/>
  <c r="U58" i="17"/>
  <c r="EC58" i="15"/>
  <c r="DY58" i="15"/>
  <c r="ED58" i="15"/>
  <c r="CB60" i="15"/>
  <c r="BX60" i="15"/>
  <c r="CA60" i="15"/>
  <c r="CU60" i="15"/>
  <c r="CQ60" i="15"/>
  <c r="CS60" i="15"/>
  <c r="EE60" i="15"/>
  <c r="EA60" i="15"/>
  <c r="EC60" i="15"/>
  <c r="DY60" i="15"/>
  <c r="H61" i="16"/>
  <c r="J61" i="16"/>
  <c r="I61" i="16"/>
  <c r="E61" i="16"/>
  <c r="F61" i="16"/>
  <c r="G61" i="16"/>
  <c r="EC61" i="15"/>
  <c r="DY61" i="15"/>
  <c r="EE61" i="15"/>
  <c r="EA61" i="15"/>
  <c r="AJ63" i="16"/>
  <c r="AL63" i="16"/>
  <c r="AH63" i="16"/>
  <c r="AK63" i="16"/>
  <c r="AG63" i="16"/>
  <c r="AI63" i="16"/>
  <c r="U63" i="17"/>
  <c r="X63" i="17"/>
  <c r="T63" i="17"/>
  <c r="V63" i="17"/>
  <c r="S63" i="17"/>
  <c r="W63" i="17"/>
  <c r="AI64" i="19"/>
  <c r="AL64" i="19"/>
  <c r="AH64" i="19"/>
  <c r="AJ64" i="19"/>
  <c r="AK64" i="19"/>
  <c r="AG64" i="19"/>
  <c r="V65" i="16"/>
  <c r="X65" i="16"/>
  <c r="T65" i="16"/>
  <c r="W65" i="16"/>
  <c r="S65" i="16"/>
  <c r="U65" i="16"/>
  <c r="X66" i="16"/>
  <c r="T66" i="16"/>
  <c r="V66" i="16"/>
  <c r="U66" i="16"/>
  <c r="S66" i="16"/>
  <c r="W66" i="16"/>
  <c r="CU67" i="15"/>
  <c r="CQ67" i="15"/>
  <c r="CS67" i="15"/>
  <c r="CO67" i="15"/>
  <c r="CP67" i="15"/>
  <c r="G12" i="30"/>
  <c r="IO48" i="3"/>
  <c r="EO48" i="3"/>
  <c r="AO48" i="3"/>
  <c r="GO48" i="3"/>
  <c r="BO48" i="3"/>
  <c r="HO48" i="3"/>
  <c r="DO48" i="3"/>
  <c r="IS48" i="3"/>
  <c r="ES48" i="3"/>
  <c r="AS48" i="3"/>
  <c r="GS48" i="3"/>
  <c r="BS48" i="3"/>
  <c r="IX48" i="3"/>
  <c r="EX48" i="3"/>
  <c r="AX48" i="3"/>
  <c r="GX48" i="3"/>
  <c r="BX48" i="3"/>
  <c r="HX48" i="3"/>
  <c r="DX48" i="3"/>
  <c r="JB48" i="3"/>
  <c r="FB48" i="3"/>
  <c r="BB48" i="3"/>
  <c r="HB48" i="3"/>
  <c r="CB48" i="3"/>
  <c r="IB48" i="3"/>
  <c r="EB48" i="3"/>
  <c r="JG48" i="3"/>
  <c r="FG48" i="3"/>
  <c r="BG48" i="3"/>
  <c r="HG48" i="3"/>
  <c r="CG48" i="3"/>
  <c r="IG48" i="3"/>
  <c r="EG48" i="3"/>
  <c r="JF55" i="3"/>
  <c r="FF55" i="3"/>
  <c r="BF55" i="3"/>
  <c r="CF55" i="3"/>
  <c r="IF55" i="3"/>
  <c r="JJ55" i="3"/>
  <c r="FJ55" i="3"/>
  <c r="BJ55" i="3"/>
  <c r="CJ55" i="3"/>
  <c r="IJ55" i="3"/>
  <c r="JF63" i="3"/>
  <c r="FF63" i="3"/>
  <c r="HF63" i="3"/>
  <c r="KF63" i="3"/>
  <c r="GF63" i="3"/>
  <c r="JJ63" i="3"/>
  <c r="FJ63" i="3"/>
  <c r="HJ63" i="3"/>
  <c r="KJ63" i="3"/>
  <c r="GJ63" i="3"/>
  <c r="IJ63" i="3"/>
  <c r="EJ63" i="3"/>
  <c r="JD65" i="3"/>
  <c r="FD65" i="3"/>
  <c r="BD65" i="3"/>
  <c r="HD65" i="3"/>
  <c r="DD65" i="3"/>
  <c r="KD65" i="3"/>
  <c r="GD65" i="3"/>
  <c r="CD65" i="3"/>
  <c r="ED65" i="3"/>
  <c r="ID65" i="3"/>
  <c r="KH65" i="3"/>
  <c r="JH65" i="3"/>
  <c r="FH65" i="3"/>
  <c r="BH65" i="3"/>
  <c r="HH65" i="3"/>
  <c r="DH65" i="3"/>
  <c r="GH65" i="3"/>
  <c r="CH65" i="3"/>
  <c r="IH65" i="3"/>
  <c r="KF100" i="3"/>
  <c r="GF100" i="3"/>
  <c r="CF100" i="3"/>
  <c r="IF100" i="3"/>
  <c r="EF100" i="3"/>
  <c r="HF100" i="3"/>
  <c r="DF100" i="3"/>
  <c r="BF100" i="3"/>
  <c r="FF100" i="3"/>
  <c r="JF100" i="3"/>
  <c r="KJ100" i="3"/>
  <c r="GJ100" i="3"/>
  <c r="CJ100" i="3"/>
  <c r="IJ100" i="3"/>
  <c r="EJ100" i="3"/>
  <c r="HJ100" i="3"/>
  <c r="DJ100" i="3"/>
  <c r="JJ100" i="3"/>
  <c r="BJ100" i="3"/>
  <c r="FJ100" i="3"/>
  <c r="EF63" i="3"/>
  <c r="IF63" i="3"/>
  <c r="EH65" i="3"/>
  <c r="DI38" i="15"/>
  <c r="DM38" i="15"/>
  <c r="BY39" i="15"/>
  <c r="CC39" i="15"/>
  <c r="ES39" i="15"/>
  <c r="Q39" i="20" s="1"/>
  <c r="EW39" i="15"/>
  <c r="AS39" i="20" s="1"/>
  <c r="DI40" i="15"/>
  <c r="DM40" i="15"/>
  <c r="BY41" i="15"/>
  <c r="CC41" i="15"/>
  <c r="ES41" i="15"/>
  <c r="Q41" i="20" s="1"/>
  <c r="EW41" i="15"/>
  <c r="AS41" i="20" s="1"/>
  <c r="DI42" i="15"/>
  <c r="DM42" i="15"/>
  <c r="BY43" i="15"/>
  <c r="CC43" i="15"/>
  <c r="ES43" i="15"/>
  <c r="Q43" i="20" s="1"/>
  <c r="EW43" i="15"/>
  <c r="AS43" i="20" s="1"/>
  <c r="DI44" i="15"/>
  <c r="DM44" i="15"/>
  <c r="BY45" i="15"/>
  <c r="CC45" i="15"/>
  <c r="ES45" i="15"/>
  <c r="Q45" i="20" s="1"/>
  <c r="EW45" i="15"/>
  <c r="AS45" i="20" s="1"/>
  <c r="DI46" i="15"/>
  <c r="DM46" i="15"/>
  <c r="BY47" i="15"/>
  <c r="CC47" i="15"/>
  <c r="DZ47" i="15"/>
  <c r="ED47" i="15"/>
  <c r="ES47" i="15"/>
  <c r="Q47" i="20" s="1"/>
  <c r="EW47" i="15"/>
  <c r="AS47" i="20" s="1"/>
  <c r="CP48" i="15"/>
  <c r="CT48" i="15"/>
  <c r="DI48" i="15"/>
  <c r="DM48" i="15"/>
  <c r="BY49" i="15"/>
  <c r="CC49" i="15"/>
  <c r="DZ49" i="15"/>
  <c r="ED49" i="15"/>
  <c r="ES49" i="15"/>
  <c r="Q49" i="20" s="1"/>
  <c r="EW49" i="15"/>
  <c r="AS49" i="20" s="1"/>
  <c r="CP50" i="15"/>
  <c r="CT50" i="15"/>
  <c r="DI50" i="15"/>
  <c r="DM50" i="15"/>
  <c r="EA50" i="15"/>
  <c r="CS51" i="15"/>
  <c r="CO51" i="15"/>
  <c r="CT51" i="15"/>
  <c r="BY52" i="15"/>
  <c r="CP52" i="15"/>
  <c r="EA52" i="15"/>
  <c r="CS53" i="15"/>
  <c r="CO53" i="15"/>
  <c r="CT53" i="15"/>
  <c r="BY54" i="15"/>
  <c r="CP54" i="15"/>
  <c r="EA54" i="15"/>
  <c r="CS55" i="15"/>
  <c r="CO55" i="15"/>
  <c r="CT55" i="15"/>
  <c r="BY56" i="15"/>
  <c r="CP56" i="15"/>
  <c r="EA56" i="15"/>
  <c r="CS57" i="15"/>
  <c r="CO57" i="15"/>
  <c r="CT57" i="15"/>
  <c r="BY58" i="15"/>
  <c r="CP58" i="15"/>
  <c r="EA58" i="15"/>
  <c r="CS59" i="15"/>
  <c r="CO59" i="15"/>
  <c r="CT59" i="15"/>
  <c r="BY60" i="15"/>
  <c r="CP60" i="15"/>
  <c r="EB60" i="15"/>
  <c r="EB61" i="15"/>
  <c r="AL62" i="16"/>
  <c r="AH62" i="16"/>
  <c r="AJ62" i="16"/>
  <c r="AI62" i="16"/>
  <c r="AK62" i="16"/>
  <c r="AG62" i="16"/>
  <c r="G62" i="19"/>
  <c r="J62" i="19"/>
  <c r="F62" i="19"/>
  <c r="H62" i="19"/>
  <c r="I62" i="19"/>
  <c r="E62" i="19"/>
  <c r="CU63" i="15"/>
  <c r="CQ63" i="15"/>
  <c r="CS63" i="15"/>
  <c r="CO63" i="15"/>
  <c r="CP63" i="15"/>
  <c r="EE64" i="15"/>
  <c r="EA64" i="15"/>
  <c r="EC64" i="15"/>
  <c r="DY64" i="15"/>
  <c r="EB64" i="15"/>
  <c r="CU65" i="15"/>
  <c r="CQ65" i="15"/>
  <c r="CS65" i="15"/>
  <c r="CO65" i="15"/>
  <c r="CT65" i="15"/>
  <c r="CS66" i="15"/>
  <c r="CO66" i="15"/>
  <c r="CU66" i="15"/>
  <c r="CQ66" i="15"/>
  <c r="CT66" i="15"/>
  <c r="CT67" i="15"/>
  <c r="JG52" i="3"/>
  <c r="FG52" i="3"/>
  <c r="BG52" i="3"/>
  <c r="HG52" i="3"/>
  <c r="DG52" i="3"/>
  <c r="KG52" i="3"/>
  <c r="GG52" i="3"/>
  <c r="CG52" i="3"/>
  <c r="EG52" i="3"/>
  <c r="EA47" i="15"/>
  <c r="CQ48" i="15"/>
  <c r="EA49" i="15"/>
  <c r="CQ50" i="15"/>
  <c r="EB50" i="15"/>
  <c r="EV50" i="15"/>
  <c r="AL50" i="20" s="1"/>
  <c r="ER50" i="15"/>
  <c r="J50" i="20" s="1"/>
  <c r="EU50" i="15"/>
  <c r="AE50" i="20" s="1"/>
  <c r="AQ51" i="16"/>
  <c r="AS51" i="16"/>
  <c r="AO51" i="16"/>
  <c r="AR51" i="16"/>
  <c r="AN51" i="16"/>
  <c r="AP51" i="16"/>
  <c r="BZ52" i="15"/>
  <c r="CR52" i="15"/>
  <c r="EB52" i="15"/>
  <c r="EV52" i="15"/>
  <c r="AL52" i="20" s="1"/>
  <c r="ER52" i="15"/>
  <c r="J52" i="20" s="1"/>
  <c r="EU52" i="15"/>
  <c r="AE52" i="20" s="1"/>
  <c r="BZ54" i="15"/>
  <c r="CR54" i="15"/>
  <c r="EB54" i="15"/>
  <c r="EV54" i="15"/>
  <c r="AL54" i="20" s="1"/>
  <c r="ER54" i="15"/>
  <c r="J54" i="20" s="1"/>
  <c r="EU54" i="15"/>
  <c r="AE54" i="20" s="1"/>
  <c r="J55" i="16"/>
  <c r="F55" i="16"/>
  <c r="H55" i="16"/>
  <c r="G55" i="16"/>
  <c r="E55" i="16"/>
  <c r="I55" i="16"/>
  <c r="BZ56" i="15"/>
  <c r="CR56" i="15"/>
  <c r="EB56" i="15"/>
  <c r="EV56" i="15"/>
  <c r="AL56" i="20" s="1"/>
  <c r="ER56" i="15"/>
  <c r="J56" i="20" s="1"/>
  <c r="EU56" i="15"/>
  <c r="AE56" i="20" s="1"/>
  <c r="H57" i="16"/>
  <c r="F57" i="16"/>
  <c r="I57" i="16"/>
  <c r="G57" i="16"/>
  <c r="J57" i="16"/>
  <c r="E57" i="16"/>
  <c r="BZ58" i="15"/>
  <c r="CR58" i="15"/>
  <c r="EB58" i="15"/>
  <c r="EV58" i="15"/>
  <c r="AL58" i="20" s="1"/>
  <c r="ER58" i="15"/>
  <c r="J58" i="20" s="1"/>
  <c r="EU58" i="15"/>
  <c r="AE58" i="20" s="1"/>
  <c r="BZ60" i="15"/>
  <c r="CR60" i="15"/>
  <c r="ED60" i="15"/>
  <c r="CU61" i="15"/>
  <c r="CQ61" i="15"/>
  <c r="CS61" i="15"/>
  <c r="CO61" i="15"/>
  <c r="U61" i="17"/>
  <c r="X61" i="17"/>
  <c r="T61" i="17"/>
  <c r="V61" i="17"/>
  <c r="S61" i="17"/>
  <c r="W61" i="17"/>
  <c r="ED61" i="15"/>
  <c r="CS62" i="15"/>
  <c r="CO62" i="15"/>
  <c r="CU62" i="15"/>
  <c r="CQ62" i="15"/>
  <c r="W62" i="17"/>
  <c r="S62" i="17"/>
  <c r="V62" i="17"/>
  <c r="X62" i="17"/>
  <c r="T62" i="17"/>
  <c r="U62" i="17"/>
  <c r="CR63" i="15"/>
  <c r="CS64" i="15"/>
  <c r="CO64" i="15"/>
  <c r="CU64" i="15"/>
  <c r="CQ64" i="15"/>
  <c r="CP64" i="15"/>
  <c r="DZ64" i="15"/>
  <c r="CP65" i="15"/>
  <c r="CP66" i="15"/>
  <c r="I12" i="28"/>
  <c r="Q12" i="30"/>
  <c r="I12" i="30" s="1"/>
  <c r="AN12" i="30"/>
  <c r="H12" i="30" s="1"/>
  <c r="H12" i="28"/>
  <c r="DS48" i="3"/>
  <c r="HS48" i="3"/>
  <c r="IG52" i="3"/>
  <c r="IQ19" i="3"/>
  <c r="EQ19" i="3"/>
  <c r="AQ19" i="3"/>
  <c r="GQ19" i="3"/>
  <c r="CQ19" i="3"/>
  <c r="JQ19" i="3"/>
  <c r="FQ19" i="3"/>
  <c r="BQ19" i="3"/>
  <c r="IV19" i="3"/>
  <c r="EV19" i="3"/>
  <c r="AV19" i="3"/>
  <c r="GV19" i="3"/>
  <c r="CV19" i="3"/>
  <c r="JV19" i="3"/>
  <c r="FV19" i="3"/>
  <c r="BV19" i="3"/>
  <c r="IZ19" i="3"/>
  <c r="EZ19" i="3"/>
  <c r="AZ19" i="3"/>
  <c r="GZ19" i="3"/>
  <c r="CZ19" i="3"/>
  <c r="JZ19" i="3"/>
  <c r="FZ19" i="3"/>
  <c r="BZ19" i="3"/>
  <c r="JE19" i="3"/>
  <c r="FE19" i="3"/>
  <c r="BE19" i="3"/>
  <c r="HE19" i="3"/>
  <c r="DE19" i="3"/>
  <c r="KE19" i="3"/>
  <c r="GE19" i="3"/>
  <c r="CE19" i="3"/>
  <c r="JI19" i="3"/>
  <c r="FI19" i="3"/>
  <c r="BI19" i="3"/>
  <c r="HI19" i="3"/>
  <c r="DI19" i="3"/>
  <c r="KI19" i="3"/>
  <c r="GI19" i="3"/>
  <c r="CI19" i="3"/>
  <c r="DZ19" i="3"/>
  <c r="HV19" i="3"/>
  <c r="AE107" i="3"/>
  <c r="JE41" i="3"/>
  <c r="FE41" i="3"/>
  <c r="BE41" i="3"/>
  <c r="HE41" i="3"/>
  <c r="DE41" i="3"/>
  <c r="KE41" i="3"/>
  <c r="GE41" i="3"/>
  <c r="CE41" i="3"/>
  <c r="AI107" i="3"/>
  <c r="JI41" i="3"/>
  <c r="FI41" i="3"/>
  <c r="BI41" i="3"/>
  <c r="HI41" i="3"/>
  <c r="DI41" i="3"/>
  <c r="KI41" i="3"/>
  <c r="GI41" i="3"/>
  <c r="CI41" i="3"/>
  <c r="EI41" i="3"/>
  <c r="JE50" i="3"/>
  <c r="FE50" i="3"/>
  <c r="HE50" i="3"/>
  <c r="KE50" i="3"/>
  <c r="GE50" i="3"/>
  <c r="JI50" i="3"/>
  <c r="FI50" i="3"/>
  <c r="HI50" i="3"/>
  <c r="KI50" i="3"/>
  <c r="GI50" i="3"/>
  <c r="EE50" i="3"/>
  <c r="JF51" i="3"/>
  <c r="FF51" i="3"/>
  <c r="HF51" i="3"/>
  <c r="KF51" i="3"/>
  <c r="GF51" i="3"/>
  <c r="JJ51" i="3"/>
  <c r="FJ51" i="3"/>
  <c r="HJ51" i="3"/>
  <c r="KJ51" i="3"/>
  <c r="GJ51" i="3"/>
  <c r="EF51" i="3"/>
  <c r="IF51" i="3"/>
  <c r="JG56" i="3"/>
  <c r="FG56" i="3"/>
  <c r="BG56" i="3"/>
  <c r="HG56" i="3"/>
  <c r="CG56" i="3"/>
  <c r="IP61" i="3"/>
  <c r="EP61" i="3"/>
  <c r="AP61" i="3"/>
  <c r="GP61" i="3"/>
  <c r="BP61" i="3"/>
  <c r="IT61" i="3"/>
  <c r="ET61" i="3"/>
  <c r="AT61" i="3"/>
  <c r="GT61" i="3"/>
  <c r="BT61" i="3"/>
  <c r="IY61" i="3"/>
  <c r="EY61" i="3"/>
  <c r="AY61" i="3"/>
  <c r="GY61" i="3"/>
  <c r="BY61" i="3"/>
  <c r="JD61" i="3"/>
  <c r="FD61" i="3"/>
  <c r="BD61" i="3"/>
  <c r="HD61" i="3"/>
  <c r="CD61" i="3"/>
  <c r="JH61" i="3"/>
  <c r="FH61" i="3"/>
  <c r="BH61" i="3"/>
  <c r="HH61" i="3"/>
  <c r="CH61" i="3"/>
  <c r="ED61" i="3"/>
  <c r="HT61" i="3"/>
  <c r="JE68" i="3"/>
  <c r="FE68" i="3"/>
  <c r="BE68" i="3"/>
  <c r="CE68" i="3"/>
  <c r="JI68" i="3"/>
  <c r="FI68" i="3"/>
  <c r="BI68" i="3"/>
  <c r="CI68" i="3"/>
  <c r="II68" i="3"/>
  <c r="BE79" i="3"/>
  <c r="HE79" i="3"/>
  <c r="DE79" i="3"/>
  <c r="KE79" i="3"/>
  <c r="GE79" i="3"/>
  <c r="IE79" i="3"/>
  <c r="BI79" i="3"/>
  <c r="HI79" i="3"/>
  <c r="DI79" i="3"/>
  <c r="KI79" i="3"/>
  <c r="GI79" i="3"/>
  <c r="EI79" i="3"/>
  <c r="II79" i="3"/>
  <c r="BD94" i="3"/>
  <c r="DD94" i="3"/>
  <c r="KD94" i="3"/>
  <c r="GD94" i="3"/>
  <c r="BH94" i="3"/>
  <c r="DH94" i="3"/>
  <c r="KH94" i="3"/>
  <c r="GH94" i="3"/>
  <c r="IH94" i="3"/>
  <c r="IQ95" i="3"/>
  <c r="EQ95" i="3"/>
  <c r="AQ95" i="3"/>
  <c r="GQ95" i="3"/>
  <c r="CQ95" i="3"/>
  <c r="JQ95" i="3"/>
  <c r="FQ95" i="3"/>
  <c r="BQ95" i="3"/>
  <c r="DQ95" i="3"/>
  <c r="IV95" i="3"/>
  <c r="EV95" i="3"/>
  <c r="AV95" i="3"/>
  <c r="GV95" i="3"/>
  <c r="CV95" i="3"/>
  <c r="JV95" i="3"/>
  <c r="FV95" i="3"/>
  <c r="BV95" i="3"/>
  <c r="HV95" i="3"/>
  <c r="IZ95" i="3"/>
  <c r="EZ95" i="3"/>
  <c r="AZ95" i="3"/>
  <c r="GZ95" i="3"/>
  <c r="CZ95" i="3"/>
  <c r="JZ95" i="3"/>
  <c r="FZ95" i="3"/>
  <c r="BZ95" i="3"/>
  <c r="DZ95" i="3"/>
  <c r="HZ95" i="3"/>
  <c r="JE95" i="3"/>
  <c r="FE95" i="3"/>
  <c r="BE95" i="3"/>
  <c r="HE95" i="3"/>
  <c r="DE95" i="3"/>
  <c r="KE95" i="3"/>
  <c r="GE95" i="3"/>
  <c r="CE95" i="3"/>
  <c r="IE95" i="3"/>
  <c r="EE95" i="3"/>
  <c r="JI95" i="3"/>
  <c r="FI95" i="3"/>
  <c r="BI95" i="3"/>
  <c r="HI95" i="3"/>
  <c r="DI95" i="3"/>
  <c r="KI95" i="3"/>
  <c r="GI95" i="3"/>
  <c r="CI95" i="3"/>
  <c r="EI95" i="3"/>
  <c r="HQ95" i="3"/>
  <c r="JG97" i="3"/>
  <c r="FG97" i="3"/>
  <c r="BG97" i="3"/>
  <c r="HG97" i="3"/>
  <c r="DG97" i="3"/>
  <c r="KG97" i="3"/>
  <c r="GG97" i="3"/>
  <c r="CG97" i="3"/>
  <c r="IG97" i="3"/>
  <c r="EG97" i="3"/>
  <c r="G12" i="28"/>
  <c r="K12" i="28"/>
  <c r="EE19" i="3"/>
  <c r="HZ19" i="3"/>
  <c r="IN20" i="3"/>
  <c r="EN20" i="3"/>
  <c r="AN20" i="3"/>
  <c r="GN20" i="3"/>
  <c r="CN20" i="3"/>
  <c r="JN20" i="3"/>
  <c r="FN20" i="3"/>
  <c r="BN20" i="3"/>
  <c r="IR20" i="3"/>
  <c r="ER20" i="3"/>
  <c r="AR20" i="3"/>
  <c r="GR20" i="3"/>
  <c r="CR20" i="3"/>
  <c r="JR20" i="3"/>
  <c r="FR20" i="3"/>
  <c r="BR20" i="3"/>
  <c r="IW20" i="3"/>
  <c r="EW20" i="3"/>
  <c r="AW20" i="3"/>
  <c r="GW20" i="3"/>
  <c r="CW20" i="3"/>
  <c r="JW20" i="3"/>
  <c r="FW20" i="3"/>
  <c r="BW20" i="3"/>
  <c r="JA20" i="3"/>
  <c r="FA20" i="3"/>
  <c r="BA20" i="3"/>
  <c r="HA20" i="3"/>
  <c r="DA20" i="3"/>
  <c r="KA20" i="3"/>
  <c r="GA20" i="3"/>
  <c r="CA20" i="3"/>
  <c r="JF20" i="3"/>
  <c r="FF20" i="3"/>
  <c r="BF20" i="3"/>
  <c r="HF20" i="3"/>
  <c r="DF20" i="3"/>
  <c r="KF20" i="3"/>
  <c r="GF20" i="3"/>
  <c r="CF20" i="3"/>
  <c r="JJ20" i="3"/>
  <c r="FJ20" i="3"/>
  <c r="BJ20" i="3"/>
  <c r="HJ20" i="3"/>
  <c r="DJ20" i="3"/>
  <c r="KJ20" i="3"/>
  <c r="GJ20" i="3"/>
  <c r="CJ20" i="3"/>
  <c r="DR20" i="3"/>
  <c r="EJ20" i="3"/>
  <c r="HR20" i="3"/>
  <c r="IJ20" i="3"/>
  <c r="IE41" i="3"/>
  <c r="IN42" i="3"/>
  <c r="EN42" i="3"/>
  <c r="AN42" i="3"/>
  <c r="GN42" i="3"/>
  <c r="CN42" i="3"/>
  <c r="JN42" i="3"/>
  <c r="FN42" i="3"/>
  <c r="BN42" i="3"/>
  <c r="IR42" i="3"/>
  <c r="ER42" i="3"/>
  <c r="AR42" i="3"/>
  <c r="GR42" i="3"/>
  <c r="CR42" i="3"/>
  <c r="JR42" i="3"/>
  <c r="FR42" i="3"/>
  <c r="BR42" i="3"/>
  <c r="IW42" i="3"/>
  <c r="EW42" i="3"/>
  <c r="AW42" i="3"/>
  <c r="GW42" i="3"/>
  <c r="CW42" i="3"/>
  <c r="JW42" i="3"/>
  <c r="FW42" i="3"/>
  <c r="BW42" i="3"/>
  <c r="JA42" i="3"/>
  <c r="FA42" i="3"/>
  <c r="BA42" i="3"/>
  <c r="HA42" i="3"/>
  <c r="DA42" i="3"/>
  <c r="KA42" i="3"/>
  <c r="GA42" i="3"/>
  <c r="CA42" i="3"/>
  <c r="AF109" i="3"/>
  <c r="JF42" i="3"/>
  <c r="FF42" i="3"/>
  <c r="BF42" i="3"/>
  <c r="HF42" i="3"/>
  <c r="DF42" i="3"/>
  <c r="KF42" i="3"/>
  <c r="GF42" i="3"/>
  <c r="CF42" i="3"/>
  <c r="AJ109" i="3"/>
  <c r="JJ42" i="3"/>
  <c r="FJ42" i="3"/>
  <c r="BJ42" i="3"/>
  <c r="HJ42" i="3"/>
  <c r="DJ42" i="3"/>
  <c r="KJ42" i="3"/>
  <c r="GJ42" i="3"/>
  <c r="CJ42" i="3"/>
  <c r="EA42" i="3"/>
  <c r="HR42" i="3"/>
  <c r="IJ42" i="3"/>
  <c r="JG44" i="3"/>
  <c r="FG44" i="3"/>
  <c r="HG44" i="3"/>
  <c r="KG44" i="3"/>
  <c r="GG44" i="3"/>
  <c r="JD45" i="3"/>
  <c r="FD45" i="3"/>
  <c r="BD45" i="3"/>
  <c r="HD45" i="3"/>
  <c r="DD45" i="3"/>
  <c r="KD45" i="3"/>
  <c r="GD45" i="3"/>
  <c r="CD45" i="3"/>
  <c r="JH45" i="3"/>
  <c r="FH45" i="3"/>
  <c r="BH45" i="3"/>
  <c r="HH45" i="3"/>
  <c r="DH45" i="3"/>
  <c r="KH45" i="3"/>
  <c r="GH45" i="3"/>
  <c r="CH45" i="3"/>
  <c r="EH45" i="3"/>
  <c r="JD49" i="3"/>
  <c r="FD49" i="3"/>
  <c r="BD49" i="3"/>
  <c r="HD49" i="3"/>
  <c r="DD49" i="3"/>
  <c r="KD49" i="3"/>
  <c r="GD49" i="3"/>
  <c r="CD49" i="3"/>
  <c r="JH49" i="3"/>
  <c r="FH49" i="3"/>
  <c r="BH49" i="3"/>
  <c r="HH49" i="3"/>
  <c r="DH49" i="3"/>
  <c r="KH49" i="3"/>
  <c r="GH49" i="3"/>
  <c r="CH49" i="3"/>
  <c r="EI50" i="3"/>
  <c r="IE50" i="3"/>
  <c r="EJ51" i="3"/>
  <c r="IJ51" i="3"/>
  <c r="JD53" i="3"/>
  <c r="FD53" i="3"/>
  <c r="BD53" i="3"/>
  <c r="HD53" i="3"/>
  <c r="DD53" i="3"/>
  <c r="KD53" i="3"/>
  <c r="GD53" i="3"/>
  <c r="CD53" i="3"/>
  <c r="JH53" i="3"/>
  <c r="FH53" i="3"/>
  <c r="BH53" i="3"/>
  <c r="HH53" i="3"/>
  <c r="DH53" i="3"/>
  <c r="KH53" i="3"/>
  <c r="GH53" i="3"/>
  <c r="CH53" i="3"/>
  <c r="EH53" i="3"/>
  <c r="JE58" i="3"/>
  <c r="FE58" i="3"/>
  <c r="BE58" i="3"/>
  <c r="HE58" i="3"/>
  <c r="DE58" i="3"/>
  <c r="KE58" i="3"/>
  <c r="GE58" i="3"/>
  <c r="CE58" i="3"/>
  <c r="JI58" i="3"/>
  <c r="FI58" i="3"/>
  <c r="BI58" i="3"/>
  <c r="HI58" i="3"/>
  <c r="DI58" i="3"/>
  <c r="KI58" i="3"/>
  <c r="GI58" i="3"/>
  <c r="CI58" i="3"/>
  <c r="EI58" i="3"/>
  <c r="DP61" i="3"/>
  <c r="EH61" i="3"/>
  <c r="HY61" i="3"/>
  <c r="JG64" i="3"/>
  <c r="FG64" i="3"/>
  <c r="HG64" i="3"/>
  <c r="KG64" i="3"/>
  <c r="GG64" i="3"/>
  <c r="IE68" i="3"/>
  <c r="EE79" i="3"/>
  <c r="JF92" i="3"/>
  <c r="FF92" i="3"/>
  <c r="BF92" i="3"/>
  <c r="CF92" i="3"/>
  <c r="IF92" i="3"/>
  <c r="JJ92" i="3"/>
  <c r="FJ92" i="3"/>
  <c r="BJ92" i="3"/>
  <c r="CJ92" i="3"/>
  <c r="IJ92" i="3"/>
  <c r="ID94" i="3"/>
  <c r="II95" i="3"/>
  <c r="EE62" i="15"/>
  <c r="EA62" i="15"/>
  <c r="EC62" i="15"/>
  <c r="DY62" i="15"/>
  <c r="EC63" i="15"/>
  <c r="DY63" i="15"/>
  <c r="EE63" i="15"/>
  <c r="EA63" i="15"/>
  <c r="EE66" i="15"/>
  <c r="EA66" i="15"/>
  <c r="EC66" i="15"/>
  <c r="DY66" i="15"/>
  <c r="EC67" i="15"/>
  <c r="DY67" i="15"/>
  <c r="EE67" i="15"/>
  <c r="EA67" i="15"/>
  <c r="S12" i="30"/>
  <c r="K12" i="30" s="1"/>
  <c r="DQ19" i="3"/>
  <c r="EI19" i="3"/>
  <c r="IE19" i="3"/>
  <c r="DW20" i="3"/>
  <c r="HW20" i="3"/>
  <c r="II41" i="3"/>
  <c r="DN42" i="3"/>
  <c r="EF42" i="3"/>
  <c r="HW42" i="3"/>
  <c r="EG44" i="3"/>
  <c r="ID45" i="3"/>
  <c r="JE46" i="3"/>
  <c r="FE46" i="3"/>
  <c r="BE46" i="3"/>
  <c r="HE46" i="3"/>
  <c r="DE46" i="3"/>
  <c r="KE46" i="3"/>
  <c r="GE46" i="3"/>
  <c r="CE46" i="3"/>
  <c r="JI46" i="3"/>
  <c r="FI46" i="3"/>
  <c r="BI46" i="3"/>
  <c r="HI46" i="3"/>
  <c r="DI46" i="3"/>
  <c r="KI46" i="3"/>
  <c r="GI46" i="3"/>
  <c r="CI46" i="3"/>
  <c r="EI46" i="3"/>
  <c r="ED49" i="3"/>
  <c r="ID49" i="3"/>
  <c r="II50" i="3"/>
  <c r="ID53" i="3"/>
  <c r="JE54" i="3"/>
  <c r="FE54" i="3"/>
  <c r="BE54" i="3"/>
  <c r="HE54" i="3"/>
  <c r="DE54" i="3"/>
  <c r="KE54" i="3"/>
  <c r="GE54" i="3"/>
  <c r="CE54" i="3"/>
  <c r="JI54" i="3"/>
  <c r="FI54" i="3"/>
  <c r="BI54" i="3"/>
  <c r="HI54" i="3"/>
  <c r="DI54" i="3"/>
  <c r="KI54" i="3"/>
  <c r="GI54" i="3"/>
  <c r="CI54" i="3"/>
  <c r="JD57" i="3"/>
  <c r="FD57" i="3"/>
  <c r="HD57" i="3"/>
  <c r="KD57" i="3"/>
  <c r="GD57" i="3"/>
  <c r="JH57" i="3"/>
  <c r="FH57" i="3"/>
  <c r="HH57" i="3"/>
  <c r="KH57" i="3"/>
  <c r="GH57" i="3"/>
  <c r="IE58" i="3"/>
  <c r="JF59" i="3"/>
  <c r="FF59" i="3"/>
  <c r="BF59" i="3"/>
  <c r="HF59" i="3"/>
  <c r="DF59" i="3"/>
  <c r="KF59" i="3"/>
  <c r="GF59" i="3"/>
  <c r="CF59" i="3"/>
  <c r="JJ59" i="3"/>
  <c r="FJ59" i="3"/>
  <c r="BJ59" i="3"/>
  <c r="HJ59" i="3"/>
  <c r="DJ59" i="3"/>
  <c r="KJ59" i="3"/>
  <c r="GJ59" i="3"/>
  <c r="CJ59" i="3"/>
  <c r="IJ59" i="3"/>
  <c r="JG60" i="3"/>
  <c r="FG60" i="3"/>
  <c r="BG60" i="3"/>
  <c r="HG60" i="3"/>
  <c r="DG60" i="3"/>
  <c r="KG60" i="3"/>
  <c r="GG60" i="3"/>
  <c r="CG60" i="3"/>
  <c r="IG60" i="3"/>
  <c r="DT61" i="3"/>
  <c r="ID61" i="3"/>
  <c r="JE62" i="3"/>
  <c r="FE62" i="3"/>
  <c r="HE62" i="3"/>
  <c r="KE62" i="3"/>
  <c r="GE62" i="3"/>
  <c r="JI62" i="3"/>
  <c r="FI62" i="3"/>
  <c r="HI62" i="3"/>
  <c r="KI62" i="3"/>
  <c r="GI62" i="3"/>
  <c r="JE75" i="3"/>
  <c r="FE75" i="3"/>
  <c r="BE75" i="3"/>
  <c r="HE75" i="3"/>
  <c r="DE75" i="3"/>
  <c r="KE75" i="3"/>
  <c r="GE75" i="3"/>
  <c r="CE75" i="3"/>
  <c r="IE75" i="3"/>
  <c r="EE75" i="3"/>
  <c r="JI75" i="3"/>
  <c r="FI75" i="3"/>
  <c r="BI75" i="3"/>
  <c r="HI75" i="3"/>
  <c r="DI75" i="3"/>
  <c r="KI75" i="3"/>
  <c r="GI75" i="3"/>
  <c r="CI75" i="3"/>
  <c r="II75" i="3"/>
  <c r="EI75" i="3"/>
  <c r="GJ99" i="3"/>
  <c r="GF99" i="3"/>
  <c r="GA99" i="3"/>
  <c r="FW99" i="3"/>
  <c r="FR99" i="3"/>
  <c r="FN99" i="3"/>
  <c r="DH75" i="3"/>
  <c r="DD75" i="3"/>
  <c r="DG74" i="3"/>
  <c r="DJ73" i="3"/>
  <c r="DF73" i="3"/>
  <c r="DA73" i="3"/>
  <c r="CW73" i="3"/>
  <c r="CR73" i="3"/>
  <c r="CN73" i="3"/>
  <c r="DO19" i="3"/>
  <c r="DS19" i="3"/>
  <c r="DX19" i="3"/>
  <c r="EB19" i="3"/>
  <c r="EG19" i="3"/>
  <c r="HO19" i="3"/>
  <c r="HS19" i="3"/>
  <c r="HX19" i="3"/>
  <c r="IB19" i="3"/>
  <c r="IG19" i="3"/>
  <c r="DP20" i="3"/>
  <c r="DT20" i="3"/>
  <c r="DY20" i="3"/>
  <c r="ED20" i="3"/>
  <c r="EH20" i="3"/>
  <c r="HP20" i="3"/>
  <c r="HT20" i="3"/>
  <c r="HY20" i="3"/>
  <c r="ID20" i="3"/>
  <c r="IH20" i="3"/>
  <c r="AG107" i="3"/>
  <c r="DD41" i="3"/>
  <c r="DH41" i="3"/>
  <c r="EG41" i="3"/>
  <c r="FF41" i="3"/>
  <c r="FJ41" i="3"/>
  <c r="IG41" i="3"/>
  <c r="JF41" i="3"/>
  <c r="JJ41" i="3"/>
  <c r="AH109" i="3"/>
  <c r="CQ42" i="3"/>
  <c r="CV42" i="3"/>
  <c r="CZ42" i="3"/>
  <c r="DE42" i="3"/>
  <c r="DI42" i="3"/>
  <c r="DP42" i="3"/>
  <c r="DT42" i="3"/>
  <c r="DY42" i="3"/>
  <c r="ED42" i="3"/>
  <c r="EH42" i="3"/>
  <c r="EO42" i="3"/>
  <c r="ES42" i="3"/>
  <c r="EX42" i="3"/>
  <c r="FB42" i="3"/>
  <c r="FG42" i="3"/>
  <c r="HP42" i="3"/>
  <c r="HT42" i="3"/>
  <c r="HY42" i="3"/>
  <c r="ID42" i="3"/>
  <c r="IH42" i="3"/>
  <c r="IO42" i="3"/>
  <c r="IS42" i="3"/>
  <c r="IX42" i="3"/>
  <c r="JB42" i="3"/>
  <c r="JG42" i="3"/>
  <c r="EE44" i="3"/>
  <c r="EI44" i="3"/>
  <c r="IE44" i="3"/>
  <c r="II44" i="3"/>
  <c r="DG45" i="3"/>
  <c r="EF45" i="3"/>
  <c r="EJ45" i="3"/>
  <c r="FE45" i="3"/>
  <c r="FI45" i="3"/>
  <c r="IF45" i="3"/>
  <c r="IJ45" i="3"/>
  <c r="JE45" i="3"/>
  <c r="JI45" i="3"/>
  <c r="DD46" i="3"/>
  <c r="DH46" i="3"/>
  <c r="EG46" i="3"/>
  <c r="FF46" i="3"/>
  <c r="FJ46" i="3"/>
  <c r="IG46" i="3"/>
  <c r="JF46" i="3"/>
  <c r="JJ46" i="3"/>
  <c r="DE47" i="3"/>
  <c r="DI47" i="3"/>
  <c r="ED47" i="3"/>
  <c r="EH47" i="3"/>
  <c r="FG47" i="3"/>
  <c r="ID47" i="3"/>
  <c r="IH47" i="3"/>
  <c r="JG47" i="3"/>
  <c r="DQ48" i="3"/>
  <c r="DV48" i="3"/>
  <c r="DZ48" i="3"/>
  <c r="EE48" i="3"/>
  <c r="EI48" i="3"/>
  <c r="HQ48" i="3"/>
  <c r="HV48" i="3"/>
  <c r="HZ48" i="3"/>
  <c r="IE48" i="3"/>
  <c r="II48" i="3"/>
  <c r="EF49" i="3"/>
  <c r="EJ49" i="3"/>
  <c r="IF49" i="3"/>
  <c r="IJ49" i="3"/>
  <c r="EG50" i="3"/>
  <c r="IG50" i="3"/>
  <c r="ED51" i="3"/>
  <c r="EH51" i="3"/>
  <c r="ID51" i="3"/>
  <c r="IH51" i="3"/>
  <c r="DF52" i="3"/>
  <c r="DJ52" i="3"/>
  <c r="EE52" i="3"/>
  <c r="EI52" i="3"/>
  <c r="FD52" i="3"/>
  <c r="FH52" i="3"/>
  <c r="IE52" i="3"/>
  <c r="II52" i="3"/>
  <c r="JD52" i="3"/>
  <c r="JH52" i="3"/>
  <c r="DG53" i="3"/>
  <c r="EF53" i="3"/>
  <c r="EJ53" i="3"/>
  <c r="FE53" i="3"/>
  <c r="FI53" i="3"/>
  <c r="IF53" i="3"/>
  <c r="IJ53" i="3"/>
  <c r="JE53" i="3"/>
  <c r="JI53" i="3"/>
  <c r="EG54" i="3"/>
  <c r="IG54" i="3"/>
  <c r="ID55" i="3"/>
  <c r="IH55" i="3"/>
  <c r="EE56" i="3"/>
  <c r="EI56" i="3"/>
  <c r="IE56" i="3"/>
  <c r="II56" i="3"/>
  <c r="EF57" i="3"/>
  <c r="EJ57" i="3"/>
  <c r="IF57" i="3"/>
  <c r="IJ57" i="3"/>
  <c r="DD58" i="3"/>
  <c r="DH58" i="3"/>
  <c r="EG58" i="3"/>
  <c r="FF58" i="3"/>
  <c r="FJ58" i="3"/>
  <c r="IG58" i="3"/>
  <c r="JF58" i="3"/>
  <c r="JJ58" i="3"/>
  <c r="DE59" i="3"/>
  <c r="DI59" i="3"/>
  <c r="ED59" i="3"/>
  <c r="EH59" i="3"/>
  <c r="FG59" i="3"/>
  <c r="ID59" i="3"/>
  <c r="IH59" i="3"/>
  <c r="JG59" i="3"/>
  <c r="DF60" i="3"/>
  <c r="DJ60" i="3"/>
  <c r="EE60" i="3"/>
  <c r="EI60" i="3"/>
  <c r="FD60" i="3"/>
  <c r="FH60" i="3"/>
  <c r="IE60" i="3"/>
  <c r="II60" i="3"/>
  <c r="JD60" i="3"/>
  <c r="JH60" i="3"/>
  <c r="DR61" i="3"/>
  <c r="DW61" i="3"/>
  <c r="EA61" i="3"/>
  <c r="EF61" i="3"/>
  <c r="EJ61" i="3"/>
  <c r="HR61" i="3"/>
  <c r="HW61" i="3"/>
  <c r="IA61" i="3"/>
  <c r="IF61" i="3"/>
  <c r="IJ61" i="3"/>
  <c r="EG62" i="3"/>
  <c r="IG62" i="3"/>
  <c r="ED63" i="3"/>
  <c r="EH63" i="3"/>
  <c r="ID63" i="3"/>
  <c r="IH63" i="3"/>
  <c r="EE64" i="3"/>
  <c r="EI64" i="3"/>
  <c r="IE64" i="3"/>
  <c r="II64" i="3"/>
  <c r="DG65" i="3"/>
  <c r="EF65" i="3"/>
  <c r="EJ65" i="3"/>
  <c r="FE65" i="3"/>
  <c r="FI65" i="3"/>
  <c r="IF65" i="3"/>
  <c r="IJ65" i="3"/>
  <c r="JE65" i="3"/>
  <c r="JI65" i="3"/>
  <c r="KI65" i="3"/>
  <c r="ID66" i="3"/>
  <c r="ED66" i="3"/>
  <c r="KD66" i="3"/>
  <c r="GD66" i="3"/>
  <c r="CD66" i="3"/>
  <c r="IH66" i="3"/>
  <c r="EH66" i="3"/>
  <c r="KH66" i="3"/>
  <c r="GH66" i="3"/>
  <c r="CH66" i="3"/>
  <c r="CI66" i="3"/>
  <c r="DD66" i="3"/>
  <c r="FJ66" i="3"/>
  <c r="GE66" i="3"/>
  <c r="HH66" i="3"/>
  <c r="JF66" i="3"/>
  <c r="KI66" i="3"/>
  <c r="JF69" i="3"/>
  <c r="FF69" i="3"/>
  <c r="BF69" i="3"/>
  <c r="HF69" i="3"/>
  <c r="CF69" i="3"/>
  <c r="JJ69" i="3"/>
  <c r="FJ69" i="3"/>
  <c r="BJ69" i="3"/>
  <c r="HJ69" i="3"/>
  <c r="CJ69" i="3"/>
  <c r="JP73" i="3"/>
  <c r="JT73" i="3"/>
  <c r="JY73" i="3"/>
  <c r="KD73" i="3"/>
  <c r="KH73" i="3"/>
  <c r="BZ73" i="3"/>
  <c r="CT73" i="3"/>
  <c r="FA73" i="3"/>
  <c r="FV73" i="3"/>
  <c r="IN73" i="3"/>
  <c r="JF73" i="3"/>
  <c r="JZ73" i="3"/>
  <c r="KG74" i="3"/>
  <c r="DI74" i="3"/>
  <c r="GJ74" i="3"/>
  <c r="JG74" i="3"/>
  <c r="DF75" i="3"/>
  <c r="GG75" i="3"/>
  <c r="JD75" i="3"/>
  <c r="IN80" i="3"/>
  <c r="EN80" i="3"/>
  <c r="AN80" i="3"/>
  <c r="GN80" i="3"/>
  <c r="CN80" i="3"/>
  <c r="JN80" i="3"/>
  <c r="FN80" i="3"/>
  <c r="BN80" i="3"/>
  <c r="IR80" i="3"/>
  <c r="ER80" i="3"/>
  <c r="AR80" i="3"/>
  <c r="GR80" i="3"/>
  <c r="CR80" i="3"/>
  <c r="JR80" i="3"/>
  <c r="FR80" i="3"/>
  <c r="BR80" i="3"/>
  <c r="IW80" i="3"/>
  <c r="EW80" i="3"/>
  <c r="AW80" i="3"/>
  <c r="GW80" i="3"/>
  <c r="CW80" i="3"/>
  <c r="JW80" i="3"/>
  <c r="FW80" i="3"/>
  <c r="BW80" i="3"/>
  <c r="JA80" i="3"/>
  <c r="FA80" i="3"/>
  <c r="BA80" i="3"/>
  <c r="HA80" i="3"/>
  <c r="DA80" i="3"/>
  <c r="KA80" i="3"/>
  <c r="GA80" i="3"/>
  <c r="CA80" i="3"/>
  <c r="JF80" i="3"/>
  <c r="FF80" i="3"/>
  <c r="BF80" i="3"/>
  <c r="HF80" i="3"/>
  <c r="DF80" i="3"/>
  <c r="KF80" i="3"/>
  <c r="GF80" i="3"/>
  <c r="CF80" i="3"/>
  <c r="JJ80" i="3"/>
  <c r="FJ80" i="3"/>
  <c r="BJ80" i="3"/>
  <c r="HJ80" i="3"/>
  <c r="DJ80" i="3"/>
  <c r="KJ80" i="3"/>
  <c r="GJ80" i="3"/>
  <c r="CJ80" i="3"/>
  <c r="DW80" i="3"/>
  <c r="IA80" i="3"/>
  <c r="IO81" i="3"/>
  <c r="EO81" i="3"/>
  <c r="AO81" i="3"/>
  <c r="GO81" i="3"/>
  <c r="CO81" i="3"/>
  <c r="JO81" i="3"/>
  <c r="FO81" i="3"/>
  <c r="BO81" i="3"/>
  <c r="IS81" i="3"/>
  <c r="ES81" i="3"/>
  <c r="AS81" i="3"/>
  <c r="GS81" i="3"/>
  <c r="CS81" i="3"/>
  <c r="JS81" i="3"/>
  <c r="FS81" i="3"/>
  <c r="BS81" i="3"/>
  <c r="IX81" i="3"/>
  <c r="EX81" i="3"/>
  <c r="AX81" i="3"/>
  <c r="GX81" i="3"/>
  <c r="CX81" i="3"/>
  <c r="JX81" i="3"/>
  <c r="FX81" i="3"/>
  <c r="BX81" i="3"/>
  <c r="JB81" i="3"/>
  <c r="FB81" i="3"/>
  <c r="BB81" i="3"/>
  <c r="HB81" i="3"/>
  <c r="DB81" i="3"/>
  <c r="KB81" i="3"/>
  <c r="GB81" i="3"/>
  <c r="CB81" i="3"/>
  <c r="JG81" i="3"/>
  <c r="FG81" i="3"/>
  <c r="BG81" i="3"/>
  <c r="HG81" i="3"/>
  <c r="DG81" i="3"/>
  <c r="KG81" i="3"/>
  <c r="GG81" i="3"/>
  <c r="CG81" i="3"/>
  <c r="EB81" i="3"/>
  <c r="HX81" i="3"/>
  <c r="JD82" i="3"/>
  <c r="FD82" i="3"/>
  <c r="BD82" i="3"/>
  <c r="HD82" i="3"/>
  <c r="DD82" i="3"/>
  <c r="KD82" i="3"/>
  <c r="GD82" i="3"/>
  <c r="CD82" i="3"/>
  <c r="JH82" i="3"/>
  <c r="FH82" i="3"/>
  <c r="BH82" i="3"/>
  <c r="HH82" i="3"/>
  <c r="DH82" i="3"/>
  <c r="KH82" i="3"/>
  <c r="GH82" i="3"/>
  <c r="CH82" i="3"/>
  <c r="EH82" i="3"/>
  <c r="ID82" i="3"/>
  <c r="KJ82" i="3"/>
  <c r="JE83" i="3"/>
  <c r="FE83" i="3"/>
  <c r="BE83" i="3"/>
  <c r="HE83" i="3"/>
  <c r="DE83" i="3"/>
  <c r="KE83" i="3"/>
  <c r="GE83" i="3"/>
  <c r="CE83" i="3"/>
  <c r="JI83" i="3"/>
  <c r="FI83" i="3"/>
  <c r="BI83" i="3"/>
  <c r="HI83" i="3"/>
  <c r="DI83" i="3"/>
  <c r="KI83" i="3"/>
  <c r="GI83" i="3"/>
  <c r="CI83" i="3"/>
  <c r="EI83" i="3"/>
  <c r="IE83" i="3"/>
  <c r="IN84" i="3"/>
  <c r="EN84" i="3"/>
  <c r="AN84" i="3"/>
  <c r="GN84" i="3"/>
  <c r="CN84" i="3"/>
  <c r="JN84" i="3"/>
  <c r="FN84" i="3"/>
  <c r="BN84" i="3"/>
  <c r="IR84" i="3"/>
  <c r="ER84" i="3"/>
  <c r="AR84" i="3"/>
  <c r="GR84" i="3"/>
  <c r="CR84" i="3"/>
  <c r="JR84" i="3"/>
  <c r="FR84" i="3"/>
  <c r="BR84" i="3"/>
  <c r="IW84" i="3"/>
  <c r="EW84" i="3"/>
  <c r="AW84" i="3"/>
  <c r="GW84" i="3"/>
  <c r="CW84" i="3"/>
  <c r="JW84" i="3"/>
  <c r="FW84" i="3"/>
  <c r="BW84" i="3"/>
  <c r="JA84" i="3"/>
  <c r="FA84" i="3"/>
  <c r="BA84" i="3"/>
  <c r="HA84" i="3"/>
  <c r="DA84" i="3"/>
  <c r="KA84" i="3"/>
  <c r="GA84" i="3"/>
  <c r="CA84" i="3"/>
  <c r="JF84" i="3"/>
  <c r="FF84" i="3"/>
  <c r="BF84" i="3"/>
  <c r="HF84" i="3"/>
  <c r="DF84" i="3"/>
  <c r="KF84" i="3"/>
  <c r="GF84" i="3"/>
  <c r="CF84" i="3"/>
  <c r="JJ84" i="3"/>
  <c r="FJ84" i="3"/>
  <c r="BJ84" i="3"/>
  <c r="HJ84" i="3"/>
  <c r="DJ84" i="3"/>
  <c r="KJ84" i="3"/>
  <c r="GJ84" i="3"/>
  <c r="CJ84" i="3"/>
  <c r="BT84" i="3"/>
  <c r="CO84" i="3"/>
  <c r="DG84" i="3"/>
  <c r="EA84" i="3"/>
  <c r="EV84" i="3"/>
  <c r="FP84" i="3"/>
  <c r="GH84" i="3"/>
  <c r="HW84" i="3"/>
  <c r="IQ84" i="3"/>
  <c r="JI84" i="3"/>
  <c r="KD84" i="3"/>
  <c r="BY88" i="3"/>
  <c r="CS88" i="3"/>
  <c r="FE88" i="3"/>
  <c r="FY88" i="3"/>
  <c r="IZ88" i="3"/>
  <c r="JT88" i="3"/>
  <c r="KF89" i="3"/>
  <c r="KJ89" i="3"/>
  <c r="CI89" i="3"/>
  <c r="DD89" i="3"/>
  <c r="FJ89" i="3"/>
  <c r="GE89" i="3"/>
  <c r="JF89" i="3"/>
  <c r="KG90" i="3"/>
  <c r="KJ90" i="3"/>
  <c r="JE91" i="3"/>
  <c r="FE91" i="3"/>
  <c r="BE91" i="3"/>
  <c r="CE91" i="3"/>
  <c r="JI91" i="3"/>
  <c r="FI91" i="3"/>
  <c r="BI91" i="3"/>
  <c r="CI91" i="3"/>
  <c r="JG93" i="3"/>
  <c r="FG93" i="3"/>
  <c r="BG93" i="3"/>
  <c r="CG93" i="3"/>
  <c r="IG93" i="3"/>
  <c r="KI97" i="3"/>
  <c r="JP99" i="3"/>
  <c r="JT99" i="3"/>
  <c r="JY99" i="3"/>
  <c r="KD99" i="3"/>
  <c r="KH99" i="3"/>
  <c r="BS99" i="3"/>
  <c r="CN99" i="3"/>
  <c r="DF99" i="3"/>
  <c r="ET99" i="3"/>
  <c r="FO99" i="3"/>
  <c r="GG99" i="3"/>
  <c r="IP99" i="3"/>
  <c r="JH99" i="3"/>
  <c r="KB99" i="3"/>
  <c r="ER60" i="15"/>
  <c r="J60" i="20" s="1"/>
  <c r="EV60" i="15"/>
  <c r="AL60" i="20" s="1"/>
  <c r="DH61" i="15"/>
  <c r="DL61" i="15"/>
  <c r="BX62" i="15"/>
  <c r="CB62" i="15"/>
  <c r="ER62" i="15"/>
  <c r="J62" i="20" s="1"/>
  <c r="EV62" i="15"/>
  <c r="AL62" i="20" s="1"/>
  <c r="DH63" i="15"/>
  <c r="DL63" i="15"/>
  <c r="BX64" i="15"/>
  <c r="CB64" i="15"/>
  <c r="ER64" i="15"/>
  <c r="J64" i="20" s="1"/>
  <c r="EV64" i="15"/>
  <c r="AL64" i="20" s="1"/>
  <c r="DH65" i="15"/>
  <c r="DL65" i="15"/>
  <c r="BX66" i="15"/>
  <c r="CB66" i="15"/>
  <c r="ER66" i="15"/>
  <c r="J66" i="20" s="1"/>
  <c r="EV66" i="15"/>
  <c r="AL66" i="20" s="1"/>
  <c r="DH67" i="15"/>
  <c r="DL67" i="15"/>
  <c r="AO19" i="3"/>
  <c r="AS19" i="3"/>
  <c r="AX19" i="3"/>
  <c r="BB19" i="3"/>
  <c r="BG19" i="3"/>
  <c r="BN19" i="3"/>
  <c r="BR19" i="3"/>
  <c r="BW19" i="3"/>
  <c r="CA19" i="3"/>
  <c r="CF19" i="3"/>
  <c r="CJ19" i="3"/>
  <c r="DP19" i="3"/>
  <c r="DT19" i="3"/>
  <c r="DY19" i="3"/>
  <c r="ED19" i="3"/>
  <c r="EH19" i="3"/>
  <c r="EO19" i="3"/>
  <c r="ES19" i="3"/>
  <c r="EX19" i="3"/>
  <c r="FB19" i="3"/>
  <c r="FG19" i="3"/>
  <c r="FN19" i="3"/>
  <c r="FR19" i="3"/>
  <c r="FW19" i="3"/>
  <c r="GA19" i="3"/>
  <c r="GF19" i="3"/>
  <c r="GJ19" i="3"/>
  <c r="IO19" i="3"/>
  <c r="IS19" i="3"/>
  <c r="IX19" i="3"/>
  <c r="JB19" i="3"/>
  <c r="JG19" i="3"/>
  <c r="JN19" i="3"/>
  <c r="JR19" i="3"/>
  <c r="JW19" i="3"/>
  <c r="KA19" i="3"/>
  <c r="KF19" i="3"/>
  <c r="KJ19" i="3"/>
  <c r="AP20" i="3"/>
  <c r="AT20" i="3"/>
  <c r="AY20" i="3"/>
  <c r="BD20" i="3"/>
  <c r="BH20" i="3"/>
  <c r="BO20" i="3"/>
  <c r="BS20" i="3"/>
  <c r="BX20" i="3"/>
  <c r="CB20" i="3"/>
  <c r="CG20" i="3"/>
  <c r="DQ20" i="3"/>
  <c r="DV20" i="3"/>
  <c r="DZ20" i="3"/>
  <c r="EE20" i="3"/>
  <c r="EI20" i="3"/>
  <c r="EP20" i="3"/>
  <c r="ET20" i="3"/>
  <c r="EY20" i="3"/>
  <c r="FD20" i="3"/>
  <c r="FH20" i="3"/>
  <c r="FO20" i="3"/>
  <c r="FS20" i="3"/>
  <c r="FX20" i="3"/>
  <c r="GB20" i="3"/>
  <c r="GG20" i="3"/>
  <c r="IP20" i="3"/>
  <c r="IT20" i="3"/>
  <c r="IY20" i="3"/>
  <c r="JD20" i="3"/>
  <c r="JH20" i="3"/>
  <c r="JO20" i="3"/>
  <c r="JS20" i="3"/>
  <c r="JX20" i="3"/>
  <c r="KB20" i="3"/>
  <c r="KG20" i="3"/>
  <c r="AD107" i="3"/>
  <c r="AH107" i="3"/>
  <c r="BG41" i="3"/>
  <c r="CF41" i="3"/>
  <c r="CJ41" i="3"/>
  <c r="ED41" i="3"/>
  <c r="EH41" i="3"/>
  <c r="FG41" i="3"/>
  <c r="GF41" i="3"/>
  <c r="GJ41" i="3"/>
  <c r="ID41" i="3"/>
  <c r="IH41" i="3"/>
  <c r="JG41" i="3"/>
  <c r="AE109" i="3"/>
  <c r="AI109" i="3"/>
  <c r="AP42" i="3"/>
  <c r="AT42" i="3"/>
  <c r="AY42" i="3"/>
  <c r="BD42" i="3"/>
  <c r="BH42" i="3"/>
  <c r="BO42" i="3"/>
  <c r="BS42" i="3"/>
  <c r="BX42" i="3"/>
  <c r="CB42" i="3"/>
  <c r="CG42" i="3"/>
  <c r="DQ42" i="3"/>
  <c r="DV42" i="3"/>
  <c r="DZ42" i="3"/>
  <c r="EE42" i="3"/>
  <c r="EI42" i="3"/>
  <c r="EP42" i="3"/>
  <c r="ET42" i="3"/>
  <c r="EY42" i="3"/>
  <c r="FD42" i="3"/>
  <c r="FH42" i="3"/>
  <c r="FO42" i="3"/>
  <c r="FS42" i="3"/>
  <c r="FX42" i="3"/>
  <c r="GB42" i="3"/>
  <c r="GG42" i="3"/>
  <c r="HQ42" i="3"/>
  <c r="HV42" i="3"/>
  <c r="HZ42" i="3"/>
  <c r="IE42" i="3"/>
  <c r="II42" i="3"/>
  <c r="IP42" i="3"/>
  <c r="IT42" i="3"/>
  <c r="IY42" i="3"/>
  <c r="JD42" i="3"/>
  <c r="JH42" i="3"/>
  <c r="EF44" i="3"/>
  <c r="EJ44" i="3"/>
  <c r="FE44" i="3"/>
  <c r="FI44" i="3"/>
  <c r="GD44" i="3"/>
  <c r="GH44" i="3"/>
  <c r="JE44" i="3"/>
  <c r="JI44" i="3"/>
  <c r="KD44" i="3"/>
  <c r="KH44" i="3"/>
  <c r="BF45" i="3"/>
  <c r="BJ45" i="3"/>
  <c r="CE45" i="3"/>
  <c r="CI45" i="3"/>
  <c r="EG45" i="3"/>
  <c r="FF45" i="3"/>
  <c r="FJ45" i="3"/>
  <c r="GE45" i="3"/>
  <c r="GI45" i="3"/>
  <c r="JF45" i="3"/>
  <c r="JJ45" i="3"/>
  <c r="KE45" i="3"/>
  <c r="KI45" i="3"/>
  <c r="BG46" i="3"/>
  <c r="CF46" i="3"/>
  <c r="CJ46" i="3"/>
  <c r="ED46" i="3"/>
  <c r="EH46" i="3"/>
  <c r="FG46" i="3"/>
  <c r="GF46" i="3"/>
  <c r="GJ46" i="3"/>
  <c r="JG46" i="3"/>
  <c r="KF46" i="3"/>
  <c r="KJ46" i="3"/>
  <c r="BD47" i="3"/>
  <c r="BH47" i="3"/>
  <c r="CG47" i="3"/>
  <c r="EE47" i="3"/>
  <c r="EI47" i="3"/>
  <c r="FD47" i="3"/>
  <c r="FH47" i="3"/>
  <c r="GG47" i="3"/>
  <c r="JD47" i="3"/>
  <c r="JH47" i="3"/>
  <c r="KG47" i="3"/>
  <c r="AQ48" i="3"/>
  <c r="AV48" i="3"/>
  <c r="AZ48" i="3"/>
  <c r="BE48" i="3"/>
  <c r="BI48" i="3"/>
  <c r="BP48" i="3"/>
  <c r="BT48" i="3"/>
  <c r="BY48" i="3"/>
  <c r="CD48" i="3"/>
  <c r="CH48" i="3"/>
  <c r="DR48" i="3"/>
  <c r="DW48" i="3"/>
  <c r="EA48" i="3"/>
  <c r="EF48" i="3"/>
  <c r="EJ48" i="3"/>
  <c r="EQ48" i="3"/>
  <c r="EV48" i="3"/>
  <c r="EZ48" i="3"/>
  <c r="FE48" i="3"/>
  <c r="FI48" i="3"/>
  <c r="IQ48" i="3"/>
  <c r="IV48" i="3"/>
  <c r="IZ48" i="3"/>
  <c r="JE48" i="3"/>
  <c r="JI48" i="3"/>
  <c r="BF49" i="3"/>
  <c r="BJ49" i="3"/>
  <c r="CE49" i="3"/>
  <c r="CI49" i="3"/>
  <c r="EG49" i="3"/>
  <c r="FF49" i="3"/>
  <c r="FJ49" i="3"/>
  <c r="GE49" i="3"/>
  <c r="GI49" i="3"/>
  <c r="JF49" i="3"/>
  <c r="JJ49" i="3"/>
  <c r="KE49" i="3"/>
  <c r="KI49" i="3"/>
  <c r="ED50" i="3"/>
  <c r="EH50" i="3"/>
  <c r="FG50" i="3"/>
  <c r="GF50" i="3"/>
  <c r="GJ50" i="3"/>
  <c r="JG50" i="3"/>
  <c r="KF50" i="3"/>
  <c r="KJ50" i="3"/>
  <c r="EE51" i="3"/>
  <c r="EI51" i="3"/>
  <c r="FD51" i="3"/>
  <c r="FH51" i="3"/>
  <c r="GG51" i="3"/>
  <c r="JD51" i="3"/>
  <c r="JH51" i="3"/>
  <c r="KG51" i="3"/>
  <c r="BE52" i="3"/>
  <c r="BI52" i="3"/>
  <c r="CD52" i="3"/>
  <c r="CH52" i="3"/>
  <c r="EF52" i="3"/>
  <c r="EJ52" i="3"/>
  <c r="FE52" i="3"/>
  <c r="FI52" i="3"/>
  <c r="GD52" i="3"/>
  <c r="GH52" i="3"/>
  <c r="JE52" i="3"/>
  <c r="JI52" i="3"/>
  <c r="KD52" i="3"/>
  <c r="KH52" i="3"/>
  <c r="BF53" i="3"/>
  <c r="BJ53" i="3"/>
  <c r="CE53" i="3"/>
  <c r="CI53" i="3"/>
  <c r="EG53" i="3"/>
  <c r="FF53" i="3"/>
  <c r="FJ53" i="3"/>
  <c r="GE53" i="3"/>
  <c r="GI53" i="3"/>
  <c r="JF53" i="3"/>
  <c r="JJ53" i="3"/>
  <c r="KE53" i="3"/>
  <c r="KI53" i="3"/>
  <c r="BG54" i="3"/>
  <c r="CF54" i="3"/>
  <c r="CJ54" i="3"/>
  <c r="ED54" i="3"/>
  <c r="EH54" i="3"/>
  <c r="FG54" i="3"/>
  <c r="GF54" i="3"/>
  <c r="GJ54" i="3"/>
  <c r="JG54" i="3"/>
  <c r="KF54" i="3"/>
  <c r="KJ54" i="3"/>
  <c r="BD55" i="3"/>
  <c r="BH55" i="3"/>
  <c r="CG55" i="3"/>
  <c r="FD55" i="3"/>
  <c r="FH55" i="3"/>
  <c r="BE56" i="3"/>
  <c r="BI56" i="3"/>
  <c r="CD56" i="3"/>
  <c r="CH56" i="3"/>
  <c r="EF56" i="3"/>
  <c r="EJ56" i="3"/>
  <c r="FE56" i="3"/>
  <c r="FI56" i="3"/>
  <c r="JE56" i="3"/>
  <c r="JI56" i="3"/>
  <c r="EG57" i="3"/>
  <c r="FF57" i="3"/>
  <c r="FJ57" i="3"/>
  <c r="GE57" i="3"/>
  <c r="GI57" i="3"/>
  <c r="JF57" i="3"/>
  <c r="JJ57" i="3"/>
  <c r="KE57" i="3"/>
  <c r="KI57" i="3"/>
  <c r="BG58" i="3"/>
  <c r="CF58" i="3"/>
  <c r="CJ58" i="3"/>
  <c r="ED58" i="3"/>
  <c r="EH58" i="3"/>
  <c r="FG58" i="3"/>
  <c r="GF58" i="3"/>
  <c r="GJ58" i="3"/>
  <c r="JG58" i="3"/>
  <c r="KF58" i="3"/>
  <c r="KJ58" i="3"/>
  <c r="BD59" i="3"/>
  <c r="BH59" i="3"/>
  <c r="CG59" i="3"/>
  <c r="EE59" i="3"/>
  <c r="EI59" i="3"/>
  <c r="FD59" i="3"/>
  <c r="FH59" i="3"/>
  <c r="GG59" i="3"/>
  <c r="JD59" i="3"/>
  <c r="JH59" i="3"/>
  <c r="KG59" i="3"/>
  <c r="BE60" i="3"/>
  <c r="BI60" i="3"/>
  <c r="CD60" i="3"/>
  <c r="CH60" i="3"/>
  <c r="EF60" i="3"/>
  <c r="EJ60" i="3"/>
  <c r="FE60" i="3"/>
  <c r="FI60" i="3"/>
  <c r="GD60" i="3"/>
  <c r="GH60" i="3"/>
  <c r="JE60" i="3"/>
  <c r="JI60" i="3"/>
  <c r="KD60" i="3"/>
  <c r="KH60" i="3"/>
  <c r="AR61" i="3"/>
  <c r="AW61" i="3"/>
  <c r="BA61" i="3"/>
  <c r="BF61" i="3"/>
  <c r="BJ61" i="3"/>
  <c r="BQ61" i="3"/>
  <c r="BV61" i="3"/>
  <c r="BZ61" i="3"/>
  <c r="CE61" i="3"/>
  <c r="CI61" i="3"/>
  <c r="DO61" i="3"/>
  <c r="DS61" i="3"/>
  <c r="DX61" i="3"/>
  <c r="EB61" i="3"/>
  <c r="EG61" i="3"/>
  <c r="ER61" i="3"/>
  <c r="EW61" i="3"/>
  <c r="FA61" i="3"/>
  <c r="FF61" i="3"/>
  <c r="FJ61" i="3"/>
  <c r="IR61" i="3"/>
  <c r="IW61" i="3"/>
  <c r="JA61" i="3"/>
  <c r="JF61" i="3"/>
  <c r="JJ61" i="3"/>
  <c r="ED62" i="3"/>
  <c r="EH62" i="3"/>
  <c r="FG62" i="3"/>
  <c r="GF62" i="3"/>
  <c r="GJ62" i="3"/>
  <c r="JG62" i="3"/>
  <c r="KF62" i="3"/>
  <c r="KJ62" i="3"/>
  <c r="EE63" i="3"/>
  <c r="EI63" i="3"/>
  <c r="FD63" i="3"/>
  <c r="FH63" i="3"/>
  <c r="GG63" i="3"/>
  <c r="IE63" i="3"/>
  <c r="II63" i="3"/>
  <c r="JD63" i="3"/>
  <c r="JH63" i="3"/>
  <c r="KG63" i="3"/>
  <c r="EF64" i="3"/>
  <c r="EJ64" i="3"/>
  <c r="FE64" i="3"/>
  <c r="FI64" i="3"/>
  <c r="GD64" i="3"/>
  <c r="GH64" i="3"/>
  <c r="IF64" i="3"/>
  <c r="IJ64" i="3"/>
  <c r="JE64" i="3"/>
  <c r="JI64" i="3"/>
  <c r="KD64" i="3"/>
  <c r="KH64" i="3"/>
  <c r="KG65" i="3"/>
  <c r="BF65" i="3"/>
  <c r="BJ65" i="3"/>
  <c r="CE65" i="3"/>
  <c r="CI65" i="3"/>
  <c r="EG65" i="3"/>
  <c r="FF65" i="3"/>
  <c r="FJ65" i="3"/>
  <c r="GE65" i="3"/>
  <c r="GI65" i="3"/>
  <c r="IG65" i="3"/>
  <c r="JF65" i="3"/>
  <c r="JJ65" i="3"/>
  <c r="KE65" i="3"/>
  <c r="KJ65" i="3"/>
  <c r="HE66" i="3"/>
  <c r="DE66" i="3"/>
  <c r="JE66" i="3"/>
  <c r="FE66" i="3"/>
  <c r="BE66" i="3"/>
  <c r="HI66" i="3"/>
  <c r="DI66" i="3"/>
  <c r="JI66" i="3"/>
  <c r="FI66" i="3"/>
  <c r="BI66" i="3"/>
  <c r="BH66" i="3"/>
  <c r="DF66" i="3"/>
  <c r="EI66" i="3"/>
  <c r="FD66" i="3"/>
  <c r="IE66" i="3"/>
  <c r="JH66" i="3"/>
  <c r="HF67" i="3"/>
  <c r="DF67" i="3"/>
  <c r="JF67" i="3"/>
  <c r="FF67" i="3"/>
  <c r="BF67" i="3"/>
  <c r="IF67" i="3"/>
  <c r="EF67" i="3"/>
  <c r="HJ67" i="3"/>
  <c r="DJ67" i="3"/>
  <c r="JJ67" i="3"/>
  <c r="FJ67" i="3"/>
  <c r="BJ67" i="3"/>
  <c r="IJ67" i="3"/>
  <c r="EJ67" i="3"/>
  <c r="KF67" i="3"/>
  <c r="IF69" i="3"/>
  <c r="CE73" i="3"/>
  <c r="CY73" i="3"/>
  <c r="EN73" i="3"/>
  <c r="FF73" i="3"/>
  <c r="FZ73" i="3"/>
  <c r="IR73" i="3"/>
  <c r="JJ73" i="3"/>
  <c r="KE73" i="3"/>
  <c r="JD74" i="3"/>
  <c r="FD74" i="3"/>
  <c r="BD74" i="3"/>
  <c r="HD74" i="3"/>
  <c r="DD74" i="3"/>
  <c r="KD74" i="3"/>
  <c r="GD74" i="3"/>
  <c r="CD74" i="3"/>
  <c r="JH74" i="3"/>
  <c r="FH74" i="3"/>
  <c r="BH74" i="3"/>
  <c r="HH74" i="3"/>
  <c r="DH74" i="3"/>
  <c r="KH74" i="3"/>
  <c r="GH74" i="3"/>
  <c r="CH74" i="3"/>
  <c r="EH74" i="3"/>
  <c r="KF74" i="3"/>
  <c r="KD75" i="3"/>
  <c r="KH75" i="3"/>
  <c r="DJ75" i="3"/>
  <c r="JH75" i="3"/>
  <c r="JG77" i="3"/>
  <c r="FG77" i="3"/>
  <c r="BG77" i="3"/>
  <c r="HG77" i="3"/>
  <c r="CG77" i="3"/>
  <c r="JD78" i="3"/>
  <c r="FD78" i="3"/>
  <c r="BD78" i="3"/>
  <c r="HD78" i="3"/>
  <c r="CD78" i="3"/>
  <c r="JH78" i="3"/>
  <c r="FH78" i="3"/>
  <c r="BH78" i="3"/>
  <c r="HH78" i="3"/>
  <c r="CH78" i="3"/>
  <c r="EH78" i="3"/>
  <c r="EA80" i="3"/>
  <c r="HN80" i="3"/>
  <c r="IF80" i="3"/>
  <c r="DO81" i="3"/>
  <c r="EG81" i="3"/>
  <c r="IB81" i="3"/>
  <c r="CF82" i="3"/>
  <c r="FG82" i="3"/>
  <c r="IH82" i="3"/>
  <c r="II83" i="3"/>
  <c r="BY84" i="3"/>
  <c r="CS84" i="3"/>
  <c r="DN84" i="3"/>
  <c r="EF84" i="3"/>
  <c r="EZ84" i="3"/>
  <c r="FT84" i="3"/>
  <c r="IA84" i="3"/>
  <c r="IV84" i="3"/>
  <c r="JP84" i="3"/>
  <c r="KH84" i="3"/>
  <c r="CP88" i="3"/>
  <c r="CT88" i="3"/>
  <c r="CY88" i="3"/>
  <c r="DD88" i="3"/>
  <c r="DH88" i="3"/>
  <c r="CD88" i="3"/>
  <c r="CX88" i="3"/>
  <c r="EQ88" i="3"/>
  <c r="FI88" i="3"/>
  <c r="GD88" i="3"/>
  <c r="JE88" i="3"/>
  <c r="JY88" i="3"/>
  <c r="JG89" i="3"/>
  <c r="FG89" i="3"/>
  <c r="BG89" i="3"/>
  <c r="DG89" i="3"/>
  <c r="KG89" i="3"/>
  <c r="GG89" i="3"/>
  <c r="CG89" i="3"/>
  <c r="DH89" i="3"/>
  <c r="GI89" i="3"/>
  <c r="JJ89" i="3"/>
  <c r="KE89" i="3"/>
  <c r="JD90" i="3"/>
  <c r="FD90" i="3"/>
  <c r="BD90" i="3"/>
  <c r="DD90" i="3"/>
  <c r="KD90" i="3"/>
  <c r="GD90" i="3"/>
  <c r="CD90" i="3"/>
  <c r="JH90" i="3"/>
  <c r="FH90" i="3"/>
  <c r="BH90" i="3"/>
  <c r="DH90" i="3"/>
  <c r="KH90" i="3"/>
  <c r="GH90" i="3"/>
  <c r="CH90" i="3"/>
  <c r="CF90" i="3"/>
  <c r="FG90" i="3"/>
  <c r="IH90" i="3"/>
  <c r="IN96" i="3"/>
  <c r="EN96" i="3"/>
  <c r="AN96" i="3"/>
  <c r="GN96" i="3"/>
  <c r="CN96" i="3"/>
  <c r="JN96" i="3"/>
  <c r="FN96" i="3"/>
  <c r="BN96" i="3"/>
  <c r="IR96" i="3"/>
  <c r="ER96" i="3"/>
  <c r="AR96" i="3"/>
  <c r="GR96" i="3"/>
  <c r="CR96" i="3"/>
  <c r="JR96" i="3"/>
  <c r="FR96" i="3"/>
  <c r="BR96" i="3"/>
  <c r="IW96" i="3"/>
  <c r="EW96" i="3"/>
  <c r="AW96" i="3"/>
  <c r="GW96" i="3"/>
  <c r="CW96" i="3"/>
  <c r="JW96" i="3"/>
  <c r="FW96" i="3"/>
  <c r="BW96" i="3"/>
  <c r="JA96" i="3"/>
  <c r="FA96" i="3"/>
  <c r="BA96" i="3"/>
  <c r="HA96" i="3"/>
  <c r="DA96" i="3"/>
  <c r="KA96" i="3"/>
  <c r="GA96" i="3"/>
  <c r="CA96" i="3"/>
  <c r="JF96" i="3"/>
  <c r="FF96" i="3"/>
  <c r="BF96" i="3"/>
  <c r="HF96" i="3"/>
  <c r="DF96" i="3"/>
  <c r="KF96" i="3"/>
  <c r="GF96" i="3"/>
  <c r="CF96" i="3"/>
  <c r="JJ96" i="3"/>
  <c r="FJ96" i="3"/>
  <c r="BJ96" i="3"/>
  <c r="HJ96" i="3"/>
  <c r="DJ96" i="3"/>
  <c r="KJ96" i="3"/>
  <c r="GJ96" i="3"/>
  <c r="CJ96" i="3"/>
  <c r="DR96" i="3"/>
  <c r="EJ96" i="3"/>
  <c r="HN96" i="3"/>
  <c r="IF96" i="3"/>
  <c r="KF97" i="3"/>
  <c r="KJ97" i="3"/>
  <c r="CE97" i="3"/>
  <c r="FF97" i="3"/>
  <c r="IQ99" i="3"/>
  <c r="EQ99" i="3"/>
  <c r="AQ99" i="3"/>
  <c r="GQ99" i="3"/>
  <c r="CQ99" i="3"/>
  <c r="JQ99" i="3"/>
  <c r="FQ99" i="3"/>
  <c r="BQ99" i="3"/>
  <c r="IV99" i="3"/>
  <c r="EV99" i="3"/>
  <c r="AV99" i="3"/>
  <c r="GV99" i="3"/>
  <c r="CV99" i="3"/>
  <c r="JV99" i="3"/>
  <c r="FV99" i="3"/>
  <c r="BV99" i="3"/>
  <c r="IZ99" i="3"/>
  <c r="EZ99" i="3"/>
  <c r="AZ99" i="3"/>
  <c r="GZ99" i="3"/>
  <c r="CZ99" i="3"/>
  <c r="JZ99" i="3"/>
  <c r="FZ99" i="3"/>
  <c r="BZ99" i="3"/>
  <c r="JE99" i="3"/>
  <c r="FE99" i="3"/>
  <c r="BE99" i="3"/>
  <c r="HE99" i="3"/>
  <c r="DE99" i="3"/>
  <c r="KE99" i="3"/>
  <c r="GE99" i="3"/>
  <c r="CE99" i="3"/>
  <c r="JI99" i="3"/>
  <c r="FI99" i="3"/>
  <c r="BI99" i="3"/>
  <c r="HI99" i="3"/>
  <c r="DI99" i="3"/>
  <c r="KI99" i="3"/>
  <c r="GI99" i="3"/>
  <c r="CI99" i="3"/>
  <c r="BX99" i="3"/>
  <c r="CR99" i="3"/>
  <c r="DJ99" i="3"/>
  <c r="EE99" i="3"/>
  <c r="EY99" i="3"/>
  <c r="FS99" i="3"/>
  <c r="HZ99" i="3"/>
  <c r="JO99" i="3"/>
  <c r="KG99" i="3"/>
  <c r="AJ67" i="21"/>
  <c r="BQ88" i="3"/>
  <c r="CA73" i="3"/>
  <c r="BW73" i="3"/>
  <c r="BR73" i="3"/>
  <c r="BN73" i="3"/>
  <c r="CJ66" i="3"/>
  <c r="CF66" i="3"/>
  <c r="FG99" i="3"/>
  <c r="FB99" i="3"/>
  <c r="EX99" i="3"/>
  <c r="ES99" i="3"/>
  <c r="EO99" i="3"/>
  <c r="CJ99" i="3"/>
  <c r="CF99" i="3"/>
  <c r="CA99" i="3"/>
  <c r="BW99" i="3"/>
  <c r="BR99" i="3"/>
  <c r="BN99" i="3"/>
  <c r="CH97" i="3"/>
  <c r="CD97" i="3"/>
  <c r="JJ75" i="3"/>
  <c r="JF75" i="3"/>
  <c r="FJ75" i="3"/>
  <c r="FF75" i="3"/>
  <c r="JI74" i="3"/>
  <c r="JE74" i="3"/>
  <c r="FI74" i="3"/>
  <c r="FE74" i="3"/>
  <c r="JH73" i="3"/>
  <c r="JD73" i="3"/>
  <c r="IY73" i="3"/>
  <c r="IT73" i="3"/>
  <c r="IP73" i="3"/>
  <c r="FH73" i="3"/>
  <c r="FD73" i="3"/>
  <c r="EY73" i="3"/>
  <c r="ET73" i="3"/>
  <c r="EP73" i="3"/>
  <c r="CO19" i="3"/>
  <c r="CS19" i="3"/>
  <c r="CX19" i="3"/>
  <c r="DB19" i="3"/>
  <c r="DG19" i="3"/>
  <c r="DN19" i="3"/>
  <c r="DR19" i="3"/>
  <c r="DW19" i="3"/>
  <c r="EA19" i="3"/>
  <c r="EF19" i="3"/>
  <c r="EJ19" i="3"/>
  <c r="GO19" i="3"/>
  <c r="GS19" i="3"/>
  <c r="GX19" i="3"/>
  <c r="HB19" i="3"/>
  <c r="HG19" i="3"/>
  <c r="CP20" i="3"/>
  <c r="CT20" i="3"/>
  <c r="CY20" i="3"/>
  <c r="DD20" i="3"/>
  <c r="DH20" i="3"/>
  <c r="DO20" i="3"/>
  <c r="DS20" i="3"/>
  <c r="DX20" i="3"/>
  <c r="EB20" i="3"/>
  <c r="EG20" i="3"/>
  <c r="AF107" i="3"/>
  <c r="AJ107" i="3"/>
  <c r="CD41" i="3"/>
  <c r="CH41" i="3"/>
  <c r="DG41" i="3"/>
  <c r="EF41" i="3"/>
  <c r="EJ41" i="3"/>
  <c r="GD41" i="3"/>
  <c r="GH41" i="3"/>
  <c r="HG41" i="3"/>
  <c r="IF41" i="3"/>
  <c r="IJ41" i="3"/>
  <c r="KD41" i="3"/>
  <c r="KH41" i="3"/>
  <c r="AG109" i="3"/>
  <c r="BQ42" i="3"/>
  <c r="BV42" i="3"/>
  <c r="BZ42" i="3"/>
  <c r="CE42" i="3"/>
  <c r="CI42" i="3"/>
  <c r="CP42" i="3"/>
  <c r="CT42" i="3"/>
  <c r="CY42" i="3"/>
  <c r="DD42" i="3"/>
  <c r="DH42" i="3"/>
  <c r="DO42" i="3"/>
  <c r="DS42" i="3"/>
  <c r="DX42" i="3"/>
  <c r="EB42" i="3"/>
  <c r="EG42" i="3"/>
  <c r="FQ42" i="3"/>
  <c r="FV42" i="3"/>
  <c r="FZ42" i="3"/>
  <c r="GE42" i="3"/>
  <c r="GI42" i="3"/>
  <c r="GP42" i="3"/>
  <c r="GT42" i="3"/>
  <c r="GY42" i="3"/>
  <c r="HD42" i="3"/>
  <c r="HH42" i="3"/>
  <c r="HO42" i="3"/>
  <c r="HS42" i="3"/>
  <c r="HX42" i="3"/>
  <c r="IB42" i="3"/>
  <c r="IG42" i="3"/>
  <c r="JQ42" i="3"/>
  <c r="JV42" i="3"/>
  <c r="JZ42" i="3"/>
  <c r="KE42" i="3"/>
  <c r="KI42" i="3"/>
  <c r="ED44" i="3"/>
  <c r="EH44" i="3"/>
  <c r="CG45" i="3"/>
  <c r="DF45" i="3"/>
  <c r="DJ45" i="3"/>
  <c r="EE45" i="3"/>
  <c r="EI45" i="3"/>
  <c r="GG45" i="3"/>
  <c r="KG45" i="3"/>
  <c r="CD46" i="3"/>
  <c r="CH46" i="3"/>
  <c r="DG46" i="3"/>
  <c r="EF46" i="3"/>
  <c r="EJ46" i="3"/>
  <c r="GD46" i="3"/>
  <c r="GH46" i="3"/>
  <c r="KD46" i="3"/>
  <c r="KH46" i="3"/>
  <c r="CE47" i="3"/>
  <c r="CI47" i="3"/>
  <c r="DD47" i="3"/>
  <c r="DH47" i="3"/>
  <c r="EG47" i="3"/>
  <c r="GE47" i="3"/>
  <c r="GI47" i="3"/>
  <c r="KE47" i="3"/>
  <c r="KI47" i="3"/>
  <c r="DP48" i="3"/>
  <c r="DT48" i="3"/>
  <c r="DY48" i="3"/>
  <c r="ED48" i="3"/>
  <c r="EH48" i="3"/>
  <c r="DF49" i="3"/>
  <c r="DJ49" i="3"/>
  <c r="EE49" i="3"/>
  <c r="EI49" i="3"/>
  <c r="EF50" i="3"/>
  <c r="EJ50" i="3"/>
  <c r="EG51" i="3"/>
  <c r="CF52" i="3"/>
  <c r="CJ52" i="3"/>
  <c r="DE52" i="3"/>
  <c r="DI52" i="3"/>
  <c r="ED52" i="3"/>
  <c r="EH52" i="3"/>
  <c r="GF52" i="3"/>
  <c r="GJ52" i="3"/>
  <c r="KF52" i="3"/>
  <c r="KJ52" i="3"/>
  <c r="CG53" i="3"/>
  <c r="DF53" i="3"/>
  <c r="DJ53" i="3"/>
  <c r="EE53" i="3"/>
  <c r="EI53" i="3"/>
  <c r="GG53" i="3"/>
  <c r="KG53" i="3"/>
  <c r="DG54" i="3"/>
  <c r="EF54" i="3"/>
  <c r="EJ54" i="3"/>
  <c r="ED56" i="3"/>
  <c r="EH56" i="3"/>
  <c r="EE57" i="3"/>
  <c r="EI57" i="3"/>
  <c r="CD58" i="3"/>
  <c r="CH58" i="3"/>
  <c r="DG58" i="3"/>
  <c r="EF58" i="3"/>
  <c r="EJ58" i="3"/>
  <c r="GD58" i="3"/>
  <c r="GH58" i="3"/>
  <c r="KD58" i="3"/>
  <c r="KH58" i="3"/>
  <c r="CE59" i="3"/>
  <c r="CI59" i="3"/>
  <c r="DD59" i="3"/>
  <c r="DH59" i="3"/>
  <c r="EG59" i="3"/>
  <c r="GE59" i="3"/>
  <c r="GI59" i="3"/>
  <c r="KE59" i="3"/>
  <c r="KI59" i="3"/>
  <c r="CF60" i="3"/>
  <c r="CJ60" i="3"/>
  <c r="DE60" i="3"/>
  <c r="DI60" i="3"/>
  <c r="ED60" i="3"/>
  <c r="EH60" i="3"/>
  <c r="GF60" i="3"/>
  <c r="GJ60" i="3"/>
  <c r="KF60" i="3"/>
  <c r="KJ60" i="3"/>
  <c r="DQ61" i="3"/>
  <c r="DV61" i="3"/>
  <c r="DZ61" i="3"/>
  <c r="EE61" i="3"/>
  <c r="EI61" i="3"/>
  <c r="EF62" i="3"/>
  <c r="EJ62" i="3"/>
  <c r="EG63" i="3"/>
  <c r="ED64" i="3"/>
  <c r="EH64" i="3"/>
  <c r="GF64" i="3"/>
  <c r="GJ64" i="3"/>
  <c r="CG65" i="3"/>
  <c r="DF65" i="3"/>
  <c r="DJ65" i="3"/>
  <c r="EE65" i="3"/>
  <c r="EI65" i="3"/>
  <c r="GG65" i="3"/>
  <c r="JG66" i="3"/>
  <c r="FG66" i="3"/>
  <c r="HG66" i="3"/>
  <c r="DG66" i="3"/>
  <c r="CG66" i="3"/>
  <c r="DJ66" i="3"/>
  <c r="FH66" i="3"/>
  <c r="JD66" i="3"/>
  <c r="KG66" i="3"/>
  <c r="JD67" i="3"/>
  <c r="FD67" i="3"/>
  <c r="BD67" i="3"/>
  <c r="HD67" i="3"/>
  <c r="DD67" i="3"/>
  <c r="KD67" i="3"/>
  <c r="GD67" i="3"/>
  <c r="JH67" i="3"/>
  <c r="FH67" i="3"/>
  <c r="BH67" i="3"/>
  <c r="HH67" i="3"/>
  <c r="DH67" i="3"/>
  <c r="KH67" i="3"/>
  <c r="GH67" i="3"/>
  <c r="CD67" i="3"/>
  <c r="EH67" i="3"/>
  <c r="EJ69" i="3"/>
  <c r="IO73" i="3"/>
  <c r="EO73" i="3"/>
  <c r="AO73" i="3"/>
  <c r="GO73" i="3"/>
  <c r="CO73" i="3"/>
  <c r="JO73" i="3"/>
  <c r="FO73" i="3"/>
  <c r="BO73" i="3"/>
  <c r="IS73" i="3"/>
  <c r="ES73" i="3"/>
  <c r="AS73" i="3"/>
  <c r="GS73" i="3"/>
  <c r="CS73" i="3"/>
  <c r="JS73" i="3"/>
  <c r="FS73" i="3"/>
  <c r="BS73" i="3"/>
  <c r="IX73" i="3"/>
  <c r="EX73" i="3"/>
  <c r="AX73" i="3"/>
  <c r="GX73" i="3"/>
  <c r="CX73" i="3"/>
  <c r="JX73" i="3"/>
  <c r="FX73" i="3"/>
  <c r="BX73" i="3"/>
  <c r="JB73" i="3"/>
  <c r="FB73" i="3"/>
  <c r="BB73" i="3"/>
  <c r="HB73" i="3"/>
  <c r="DB73" i="3"/>
  <c r="KB73" i="3"/>
  <c r="GB73" i="3"/>
  <c r="CB73" i="3"/>
  <c r="JG73" i="3"/>
  <c r="FG73" i="3"/>
  <c r="BG73" i="3"/>
  <c r="AG108" i="3"/>
  <c r="HG73" i="3"/>
  <c r="DG73" i="3"/>
  <c r="KG73" i="3"/>
  <c r="GG73" i="3"/>
  <c r="CG73" i="3"/>
  <c r="BV73" i="3"/>
  <c r="CP73" i="3"/>
  <c r="DH73" i="3"/>
  <c r="EB73" i="3"/>
  <c r="EW73" i="3"/>
  <c r="FQ73" i="3"/>
  <c r="GI73" i="3"/>
  <c r="HO73" i="3"/>
  <c r="IG73" i="3"/>
  <c r="JA73" i="3"/>
  <c r="JV73" i="3"/>
  <c r="CJ74" i="3"/>
  <c r="DE74" i="3"/>
  <c r="GF74" i="3"/>
  <c r="IH74" i="3"/>
  <c r="CG75" i="3"/>
  <c r="FH75" i="3"/>
  <c r="JF76" i="3"/>
  <c r="FF76" i="3"/>
  <c r="BF76" i="3"/>
  <c r="HF76" i="3"/>
  <c r="CF76" i="3"/>
  <c r="JJ76" i="3"/>
  <c r="FJ76" i="3"/>
  <c r="BJ76" i="3"/>
  <c r="HJ76" i="3"/>
  <c r="CJ76" i="3"/>
  <c r="IF76" i="3"/>
  <c r="DR80" i="3"/>
  <c r="EJ80" i="3"/>
  <c r="HW80" i="3"/>
  <c r="DX81" i="3"/>
  <c r="HS81" i="3"/>
  <c r="KG82" i="3"/>
  <c r="DI82" i="3"/>
  <c r="ED82" i="3"/>
  <c r="GJ82" i="3"/>
  <c r="KF82" i="3"/>
  <c r="EE83" i="3"/>
  <c r="JQ84" i="3"/>
  <c r="JV84" i="3"/>
  <c r="JZ84" i="3"/>
  <c r="KE84" i="3"/>
  <c r="KI84" i="3"/>
  <c r="BP84" i="3"/>
  <c r="CH84" i="3"/>
  <c r="DB84" i="3"/>
  <c r="DW84" i="3"/>
  <c r="EQ84" i="3"/>
  <c r="FI84" i="3"/>
  <c r="GD84" i="3"/>
  <c r="HR84" i="3"/>
  <c r="IJ84" i="3"/>
  <c r="JE84" i="3"/>
  <c r="JY84" i="3"/>
  <c r="JG85" i="3"/>
  <c r="FG85" i="3"/>
  <c r="BG85" i="3"/>
  <c r="HG85" i="3"/>
  <c r="DG85" i="3"/>
  <c r="KG85" i="3"/>
  <c r="GG85" i="3"/>
  <c r="CG85" i="3"/>
  <c r="IP86" i="3"/>
  <c r="EP86" i="3"/>
  <c r="AP86" i="3"/>
  <c r="GP86" i="3"/>
  <c r="CP86" i="3"/>
  <c r="JP86" i="3"/>
  <c r="FP86" i="3"/>
  <c r="BP86" i="3"/>
  <c r="IT86" i="3"/>
  <c r="ET86" i="3"/>
  <c r="AT86" i="3"/>
  <c r="GT86" i="3"/>
  <c r="CT86" i="3"/>
  <c r="JT86" i="3"/>
  <c r="FT86" i="3"/>
  <c r="BT86" i="3"/>
  <c r="IY86" i="3"/>
  <c r="EY86" i="3"/>
  <c r="AY86" i="3"/>
  <c r="GY86" i="3"/>
  <c r="CY86" i="3"/>
  <c r="JY86" i="3"/>
  <c r="FY86" i="3"/>
  <c r="BY86" i="3"/>
  <c r="JD86" i="3"/>
  <c r="FD86" i="3"/>
  <c r="BD86" i="3"/>
  <c r="HD86" i="3"/>
  <c r="DD86" i="3"/>
  <c r="KD86" i="3"/>
  <c r="GD86" i="3"/>
  <c r="CD86" i="3"/>
  <c r="JH86" i="3"/>
  <c r="FH86" i="3"/>
  <c r="BH86" i="3"/>
  <c r="HH86" i="3"/>
  <c r="DH86" i="3"/>
  <c r="KH86" i="3"/>
  <c r="GH86" i="3"/>
  <c r="CH86" i="3"/>
  <c r="DP86" i="3"/>
  <c r="EH86" i="3"/>
  <c r="ID86" i="3"/>
  <c r="IQ87" i="3"/>
  <c r="EQ87" i="3"/>
  <c r="AQ87" i="3"/>
  <c r="GQ87" i="3"/>
  <c r="CQ87" i="3"/>
  <c r="JQ87" i="3"/>
  <c r="FQ87" i="3"/>
  <c r="BQ87" i="3"/>
  <c r="IV87" i="3"/>
  <c r="EV87" i="3"/>
  <c r="AV87" i="3"/>
  <c r="GV87" i="3"/>
  <c r="CV87" i="3"/>
  <c r="JV87" i="3"/>
  <c r="FV87" i="3"/>
  <c r="BV87" i="3"/>
  <c r="IZ87" i="3"/>
  <c r="EZ87" i="3"/>
  <c r="AZ87" i="3"/>
  <c r="GZ87" i="3"/>
  <c r="CZ87" i="3"/>
  <c r="JZ87" i="3"/>
  <c r="FZ87" i="3"/>
  <c r="BZ87" i="3"/>
  <c r="JE87" i="3"/>
  <c r="FE87" i="3"/>
  <c r="BE87" i="3"/>
  <c r="HE87" i="3"/>
  <c r="DE87" i="3"/>
  <c r="KE87" i="3"/>
  <c r="GE87" i="3"/>
  <c r="CE87" i="3"/>
  <c r="JI87" i="3"/>
  <c r="FI87" i="3"/>
  <c r="BI87" i="3"/>
  <c r="HI87" i="3"/>
  <c r="DI87" i="3"/>
  <c r="KI87" i="3"/>
  <c r="GI87" i="3"/>
  <c r="CI87" i="3"/>
  <c r="DQ87" i="3"/>
  <c r="EI87" i="3"/>
  <c r="IE87" i="3"/>
  <c r="IN88" i="3"/>
  <c r="EN88" i="3"/>
  <c r="AN88" i="3"/>
  <c r="CN88" i="3"/>
  <c r="JN88" i="3"/>
  <c r="FN88" i="3"/>
  <c r="BN88" i="3"/>
  <c r="IR88" i="3"/>
  <c r="ER88" i="3"/>
  <c r="AR88" i="3"/>
  <c r="CR88" i="3"/>
  <c r="JR88" i="3"/>
  <c r="FR88" i="3"/>
  <c r="BR88" i="3"/>
  <c r="IW88" i="3"/>
  <c r="EW88" i="3"/>
  <c r="AW88" i="3"/>
  <c r="CW88" i="3"/>
  <c r="JW88" i="3"/>
  <c r="FW88" i="3"/>
  <c r="BW88" i="3"/>
  <c r="JA88" i="3"/>
  <c r="FA88" i="3"/>
  <c r="BA88" i="3"/>
  <c r="DA88" i="3"/>
  <c r="KA88" i="3"/>
  <c r="GA88" i="3"/>
  <c r="CA88" i="3"/>
  <c r="JF88" i="3"/>
  <c r="FF88" i="3"/>
  <c r="BF88" i="3"/>
  <c r="DF88" i="3"/>
  <c r="KF88" i="3"/>
  <c r="GF88" i="3"/>
  <c r="CF88" i="3"/>
  <c r="JJ88" i="3"/>
  <c r="FJ88" i="3"/>
  <c r="BJ88" i="3"/>
  <c r="DJ88" i="3"/>
  <c r="KJ88" i="3"/>
  <c r="GJ88" i="3"/>
  <c r="CJ88" i="3"/>
  <c r="BT88" i="3"/>
  <c r="CO88" i="3"/>
  <c r="DG88" i="3"/>
  <c r="EZ88" i="3"/>
  <c r="FT88" i="3"/>
  <c r="IA88" i="3"/>
  <c r="IV88" i="3"/>
  <c r="JP88" i="3"/>
  <c r="KH88" i="3"/>
  <c r="DE89" i="3"/>
  <c r="DI89" i="3"/>
  <c r="CE89" i="3"/>
  <c r="FF89" i="3"/>
  <c r="IG89" i="3"/>
  <c r="DF90" i="3"/>
  <c r="DJ90" i="3"/>
  <c r="DI90" i="3"/>
  <c r="GJ90" i="3"/>
  <c r="KF90" i="3"/>
  <c r="II91" i="3"/>
  <c r="EA96" i="3"/>
  <c r="HW96" i="3"/>
  <c r="DH97" i="3"/>
  <c r="GI97" i="3"/>
  <c r="JJ97" i="3"/>
  <c r="KE97" i="3"/>
  <c r="JD98" i="3"/>
  <c r="FD98" i="3"/>
  <c r="BD98" i="3"/>
  <c r="HD98" i="3"/>
  <c r="DD98" i="3"/>
  <c r="KD98" i="3"/>
  <c r="GD98" i="3"/>
  <c r="CD98" i="3"/>
  <c r="JH98" i="3"/>
  <c r="FH98" i="3"/>
  <c r="BH98" i="3"/>
  <c r="HH98" i="3"/>
  <c r="DH98" i="3"/>
  <c r="KH98" i="3"/>
  <c r="GH98" i="3"/>
  <c r="CH98" i="3"/>
  <c r="BO99" i="3"/>
  <c r="CG99" i="3"/>
  <c r="DA99" i="3"/>
  <c r="DV99" i="3"/>
  <c r="EP99" i="3"/>
  <c r="FH99" i="3"/>
  <c r="GB99" i="3"/>
  <c r="HQ99" i="3"/>
  <c r="II99" i="3"/>
  <c r="JD99" i="3"/>
  <c r="JX99" i="3"/>
  <c r="IG68" i="3"/>
  <c r="ED69" i="3"/>
  <c r="EH69" i="3"/>
  <c r="ID69" i="3"/>
  <c r="IH69" i="3"/>
  <c r="AE108" i="3"/>
  <c r="AI108" i="3"/>
  <c r="DQ73" i="3"/>
  <c r="DV73" i="3"/>
  <c r="DZ73" i="3"/>
  <c r="EE73" i="3"/>
  <c r="EI73" i="3"/>
  <c r="HQ73" i="3"/>
  <c r="HV73" i="3"/>
  <c r="HZ73" i="3"/>
  <c r="IE73" i="3"/>
  <c r="II73" i="3"/>
  <c r="EF74" i="3"/>
  <c r="EJ74" i="3"/>
  <c r="IF74" i="3"/>
  <c r="IJ74" i="3"/>
  <c r="EG75" i="3"/>
  <c r="IG75" i="3"/>
  <c r="ED76" i="3"/>
  <c r="EH76" i="3"/>
  <c r="ID76" i="3"/>
  <c r="IH76" i="3"/>
  <c r="EE77" i="3"/>
  <c r="EI77" i="3"/>
  <c r="IE77" i="3"/>
  <c r="II77" i="3"/>
  <c r="EF78" i="3"/>
  <c r="EJ78" i="3"/>
  <c r="IF78" i="3"/>
  <c r="IJ78" i="3"/>
  <c r="EG79" i="3"/>
  <c r="IG79" i="3"/>
  <c r="DP80" i="3"/>
  <c r="DT80" i="3"/>
  <c r="DY80" i="3"/>
  <c r="ED80" i="3"/>
  <c r="EH80" i="3"/>
  <c r="HP80" i="3"/>
  <c r="HT80" i="3"/>
  <c r="HY80" i="3"/>
  <c r="ID80" i="3"/>
  <c r="IH80" i="3"/>
  <c r="IX80" i="3"/>
  <c r="JB80" i="3"/>
  <c r="JG80" i="3"/>
  <c r="CN81" i="3"/>
  <c r="CR81" i="3"/>
  <c r="CW81" i="3"/>
  <c r="DA81" i="3"/>
  <c r="DF81" i="3"/>
  <c r="DJ81" i="3"/>
  <c r="DQ81" i="3"/>
  <c r="DV81" i="3"/>
  <c r="DZ81" i="3"/>
  <c r="EE81" i="3"/>
  <c r="EI81" i="3"/>
  <c r="EP81" i="3"/>
  <c r="ET81" i="3"/>
  <c r="EY81" i="3"/>
  <c r="FD81" i="3"/>
  <c r="FH81" i="3"/>
  <c r="GN81" i="3"/>
  <c r="GR81" i="3"/>
  <c r="GW81" i="3"/>
  <c r="HA81" i="3"/>
  <c r="HF81" i="3"/>
  <c r="HJ81" i="3"/>
  <c r="HQ81" i="3"/>
  <c r="HV81" i="3"/>
  <c r="HZ81" i="3"/>
  <c r="IE81" i="3"/>
  <c r="II81" i="3"/>
  <c r="IP81" i="3"/>
  <c r="IT81" i="3"/>
  <c r="IY81" i="3"/>
  <c r="JD81" i="3"/>
  <c r="JH81" i="3"/>
  <c r="DG82" i="3"/>
  <c r="EF82" i="3"/>
  <c r="EJ82" i="3"/>
  <c r="FE82" i="3"/>
  <c r="FI82" i="3"/>
  <c r="HG82" i="3"/>
  <c r="IF82" i="3"/>
  <c r="IJ82" i="3"/>
  <c r="JE82" i="3"/>
  <c r="JI82" i="3"/>
  <c r="DD83" i="3"/>
  <c r="DH83" i="3"/>
  <c r="EG83" i="3"/>
  <c r="FF83" i="3"/>
  <c r="FJ83" i="3"/>
  <c r="HD83" i="3"/>
  <c r="HH83" i="3"/>
  <c r="IG83" i="3"/>
  <c r="JF83" i="3"/>
  <c r="JJ83" i="3"/>
  <c r="CQ84" i="3"/>
  <c r="CV84" i="3"/>
  <c r="CZ84" i="3"/>
  <c r="DE84" i="3"/>
  <c r="DI84" i="3"/>
  <c r="DP84" i="3"/>
  <c r="DT84" i="3"/>
  <c r="DY84" i="3"/>
  <c r="ED84" i="3"/>
  <c r="EH84" i="3"/>
  <c r="EO84" i="3"/>
  <c r="ES84" i="3"/>
  <c r="EX84" i="3"/>
  <c r="FB84" i="3"/>
  <c r="FG84" i="3"/>
  <c r="GQ84" i="3"/>
  <c r="GV84" i="3"/>
  <c r="GZ84" i="3"/>
  <c r="HE84" i="3"/>
  <c r="HI84" i="3"/>
  <c r="HP84" i="3"/>
  <c r="HT84" i="3"/>
  <c r="HY84" i="3"/>
  <c r="ID84" i="3"/>
  <c r="IH84" i="3"/>
  <c r="IO84" i="3"/>
  <c r="IS84" i="3"/>
  <c r="IX84" i="3"/>
  <c r="JB84" i="3"/>
  <c r="JG84" i="3"/>
  <c r="DF85" i="3"/>
  <c r="DJ85" i="3"/>
  <c r="EE85" i="3"/>
  <c r="EI85" i="3"/>
  <c r="FD85" i="3"/>
  <c r="FH85" i="3"/>
  <c r="HF85" i="3"/>
  <c r="HJ85" i="3"/>
  <c r="IE85" i="3"/>
  <c r="II85" i="3"/>
  <c r="JD85" i="3"/>
  <c r="JH85" i="3"/>
  <c r="CO86" i="3"/>
  <c r="CS86" i="3"/>
  <c r="CX86" i="3"/>
  <c r="DB86" i="3"/>
  <c r="DG86" i="3"/>
  <c r="DN86" i="3"/>
  <c r="DR86" i="3"/>
  <c r="DW86" i="3"/>
  <c r="EA86" i="3"/>
  <c r="EF86" i="3"/>
  <c r="EJ86" i="3"/>
  <c r="EQ86" i="3"/>
  <c r="EV86" i="3"/>
  <c r="EZ86" i="3"/>
  <c r="FE86" i="3"/>
  <c r="FI86" i="3"/>
  <c r="GO86" i="3"/>
  <c r="GS86" i="3"/>
  <c r="GX86" i="3"/>
  <c r="HB86" i="3"/>
  <c r="HG86" i="3"/>
  <c r="HN86" i="3"/>
  <c r="HR86" i="3"/>
  <c r="HW86" i="3"/>
  <c r="IA86" i="3"/>
  <c r="IF86" i="3"/>
  <c r="IJ86" i="3"/>
  <c r="IQ86" i="3"/>
  <c r="IV86" i="3"/>
  <c r="IZ86" i="3"/>
  <c r="JE86" i="3"/>
  <c r="JI86" i="3"/>
  <c r="CP87" i="3"/>
  <c r="CT87" i="3"/>
  <c r="CY87" i="3"/>
  <c r="DD87" i="3"/>
  <c r="DH87" i="3"/>
  <c r="DO87" i="3"/>
  <c r="DS87" i="3"/>
  <c r="DX87" i="3"/>
  <c r="EB87" i="3"/>
  <c r="EG87" i="3"/>
  <c r="EN87" i="3"/>
  <c r="ER87" i="3"/>
  <c r="EW87" i="3"/>
  <c r="FA87" i="3"/>
  <c r="FF87" i="3"/>
  <c r="FJ87" i="3"/>
  <c r="GP87" i="3"/>
  <c r="GT87" i="3"/>
  <c r="GY87" i="3"/>
  <c r="HD87" i="3"/>
  <c r="HH87" i="3"/>
  <c r="HO87" i="3"/>
  <c r="HS87" i="3"/>
  <c r="HX87" i="3"/>
  <c r="IB87" i="3"/>
  <c r="IG87" i="3"/>
  <c r="IN87" i="3"/>
  <c r="IR87" i="3"/>
  <c r="IW87" i="3"/>
  <c r="JA87" i="3"/>
  <c r="JF87" i="3"/>
  <c r="JJ87" i="3"/>
  <c r="CQ88" i="3"/>
  <c r="CV88" i="3"/>
  <c r="CZ88" i="3"/>
  <c r="DE88" i="3"/>
  <c r="DI88" i="3"/>
  <c r="EO88" i="3"/>
  <c r="ES88" i="3"/>
  <c r="EX88" i="3"/>
  <c r="FB88" i="3"/>
  <c r="FG88" i="3"/>
  <c r="HP88" i="3"/>
  <c r="HT88" i="3"/>
  <c r="HY88" i="3"/>
  <c r="ID88" i="3"/>
  <c r="IH88" i="3"/>
  <c r="IO88" i="3"/>
  <c r="IS88" i="3"/>
  <c r="IX88" i="3"/>
  <c r="JB88" i="3"/>
  <c r="JG88" i="3"/>
  <c r="BD89" i="3"/>
  <c r="BH89" i="3"/>
  <c r="DF89" i="3"/>
  <c r="DJ89" i="3"/>
  <c r="FD89" i="3"/>
  <c r="FH89" i="3"/>
  <c r="IE89" i="3"/>
  <c r="II89" i="3"/>
  <c r="JD89" i="3"/>
  <c r="JH89" i="3"/>
  <c r="BI90" i="3"/>
  <c r="DG90" i="3"/>
  <c r="FE90" i="3"/>
  <c r="FI90" i="3"/>
  <c r="IF90" i="3"/>
  <c r="IJ90" i="3"/>
  <c r="JE90" i="3"/>
  <c r="JI90" i="3"/>
  <c r="FF91" i="3"/>
  <c r="FJ91" i="3"/>
  <c r="IG91" i="3"/>
  <c r="JF91" i="3"/>
  <c r="JJ91" i="3"/>
  <c r="FG92" i="3"/>
  <c r="ID92" i="3"/>
  <c r="IH92" i="3"/>
  <c r="JG92" i="3"/>
  <c r="BD93" i="3"/>
  <c r="BH93" i="3"/>
  <c r="FD93" i="3"/>
  <c r="FH93" i="3"/>
  <c r="IE93" i="3"/>
  <c r="II93" i="3"/>
  <c r="JD93" i="3"/>
  <c r="JH93" i="3"/>
  <c r="BE94" i="3"/>
  <c r="BI94" i="3"/>
  <c r="DG94" i="3"/>
  <c r="IF94" i="3"/>
  <c r="IJ94" i="3"/>
  <c r="CP95" i="3"/>
  <c r="CT95" i="3"/>
  <c r="CY95" i="3"/>
  <c r="DD95" i="3"/>
  <c r="DH95" i="3"/>
  <c r="DO95" i="3"/>
  <c r="DS95" i="3"/>
  <c r="DX95" i="3"/>
  <c r="EB95" i="3"/>
  <c r="EG95" i="3"/>
  <c r="EN95" i="3"/>
  <c r="ER95" i="3"/>
  <c r="EW95" i="3"/>
  <c r="FA95" i="3"/>
  <c r="FF95" i="3"/>
  <c r="FJ95" i="3"/>
  <c r="GP95" i="3"/>
  <c r="GT95" i="3"/>
  <c r="GY95" i="3"/>
  <c r="HD95" i="3"/>
  <c r="HH95" i="3"/>
  <c r="HO95" i="3"/>
  <c r="HS95" i="3"/>
  <c r="HX95" i="3"/>
  <c r="IB95" i="3"/>
  <c r="IG95" i="3"/>
  <c r="IN95" i="3"/>
  <c r="IR95" i="3"/>
  <c r="IW95" i="3"/>
  <c r="JA95" i="3"/>
  <c r="JF95" i="3"/>
  <c r="JJ95" i="3"/>
  <c r="CQ96" i="3"/>
  <c r="CV96" i="3"/>
  <c r="CZ96" i="3"/>
  <c r="DE96" i="3"/>
  <c r="DI96" i="3"/>
  <c r="DP96" i="3"/>
  <c r="DT96" i="3"/>
  <c r="DY96" i="3"/>
  <c r="ED96" i="3"/>
  <c r="EH96" i="3"/>
  <c r="EO96" i="3"/>
  <c r="ES96" i="3"/>
  <c r="EX96" i="3"/>
  <c r="FB96" i="3"/>
  <c r="FG96" i="3"/>
  <c r="GQ96" i="3"/>
  <c r="GV96" i="3"/>
  <c r="GZ96" i="3"/>
  <c r="HE96" i="3"/>
  <c r="HI96" i="3"/>
  <c r="HP96" i="3"/>
  <c r="HT96" i="3"/>
  <c r="HY96" i="3"/>
  <c r="ID96" i="3"/>
  <c r="IH96" i="3"/>
  <c r="IO96" i="3"/>
  <c r="IS96" i="3"/>
  <c r="IX96" i="3"/>
  <c r="JB96" i="3"/>
  <c r="JG96" i="3"/>
  <c r="DF97" i="3"/>
  <c r="DJ97" i="3"/>
  <c r="EE97" i="3"/>
  <c r="EI97" i="3"/>
  <c r="FD97" i="3"/>
  <c r="FH97" i="3"/>
  <c r="HF97" i="3"/>
  <c r="HJ97" i="3"/>
  <c r="IE97" i="3"/>
  <c r="II97" i="3"/>
  <c r="JD97" i="3"/>
  <c r="JH97" i="3"/>
  <c r="DG98" i="3"/>
  <c r="EF98" i="3"/>
  <c r="EJ98" i="3"/>
  <c r="FE98" i="3"/>
  <c r="FI98" i="3"/>
  <c r="HG98" i="3"/>
  <c r="IF98" i="3"/>
  <c r="IJ98" i="3"/>
  <c r="JE98" i="3"/>
  <c r="JI98" i="3"/>
  <c r="CP99" i="3"/>
  <c r="CT99" i="3"/>
  <c r="CY99" i="3"/>
  <c r="DD99" i="3"/>
  <c r="DH99" i="3"/>
  <c r="DO99" i="3"/>
  <c r="DS99" i="3"/>
  <c r="DX99" i="3"/>
  <c r="EB99" i="3"/>
  <c r="EG99" i="3"/>
  <c r="EN99" i="3"/>
  <c r="ER99" i="3"/>
  <c r="EW99" i="3"/>
  <c r="FA99" i="3"/>
  <c r="FF99" i="3"/>
  <c r="FJ99" i="3"/>
  <c r="GP99" i="3"/>
  <c r="GT99" i="3"/>
  <c r="GY99" i="3"/>
  <c r="HD99" i="3"/>
  <c r="HH99" i="3"/>
  <c r="HO99" i="3"/>
  <c r="HS99" i="3"/>
  <c r="HX99" i="3"/>
  <c r="IB99" i="3"/>
  <c r="IG99" i="3"/>
  <c r="IN99" i="3"/>
  <c r="IR99" i="3"/>
  <c r="IW99" i="3"/>
  <c r="JA99" i="3"/>
  <c r="JF99" i="3"/>
  <c r="JJ99" i="3"/>
  <c r="ID100" i="3"/>
  <c r="ED100" i="3"/>
  <c r="KD100" i="3"/>
  <c r="GD100" i="3"/>
  <c r="CD100" i="3"/>
  <c r="JD100" i="3"/>
  <c r="FD100" i="3"/>
  <c r="IH100" i="3"/>
  <c r="EH100" i="3"/>
  <c r="KH100" i="3"/>
  <c r="GH100" i="3"/>
  <c r="CH100" i="3"/>
  <c r="JH100" i="3"/>
  <c r="FH100" i="3"/>
  <c r="CI100" i="3"/>
  <c r="HH100" i="3"/>
  <c r="I12" i="23"/>
  <c r="EF66" i="3"/>
  <c r="EJ66" i="3"/>
  <c r="IF66" i="3"/>
  <c r="IJ66" i="3"/>
  <c r="CE67" i="3"/>
  <c r="CI67" i="3"/>
  <c r="EG67" i="3"/>
  <c r="GE67" i="3"/>
  <c r="GI67" i="3"/>
  <c r="IG67" i="3"/>
  <c r="KE67" i="3"/>
  <c r="KI67" i="3"/>
  <c r="BG68" i="3"/>
  <c r="CF68" i="3"/>
  <c r="CJ68" i="3"/>
  <c r="FG68" i="3"/>
  <c r="IH68" i="3"/>
  <c r="BD69" i="3"/>
  <c r="BH69" i="3"/>
  <c r="CG69" i="3"/>
  <c r="EE69" i="3"/>
  <c r="EI69" i="3"/>
  <c r="FD69" i="3"/>
  <c r="FH69" i="3"/>
  <c r="JD69" i="3"/>
  <c r="JH69" i="3"/>
  <c r="AF108" i="3"/>
  <c r="AJ108" i="3"/>
  <c r="AQ73" i="3"/>
  <c r="AV73" i="3"/>
  <c r="AZ73" i="3"/>
  <c r="BE73" i="3"/>
  <c r="BI73" i="3"/>
  <c r="BP73" i="3"/>
  <c r="BT73" i="3"/>
  <c r="BY73" i="3"/>
  <c r="CD73" i="3"/>
  <c r="CH73" i="3"/>
  <c r="DN73" i="3"/>
  <c r="DR73" i="3"/>
  <c r="DW73" i="3"/>
  <c r="EA73" i="3"/>
  <c r="EF73" i="3"/>
  <c r="EJ73" i="3"/>
  <c r="EQ73" i="3"/>
  <c r="EV73" i="3"/>
  <c r="EZ73" i="3"/>
  <c r="FE73" i="3"/>
  <c r="FI73" i="3"/>
  <c r="FP73" i="3"/>
  <c r="FT73" i="3"/>
  <c r="FY73" i="3"/>
  <c r="GD73" i="3"/>
  <c r="GH73" i="3"/>
  <c r="HN73" i="3"/>
  <c r="HR73" i="3"/>
  <c r="HW73" i="3"/>
  <c r="IA73" i="3"/>
  <c r="IF73" i="3"/>
  <c r="IJ73" i="3"/>
  <c r="IQ73" i="3"/>
  <c r="IV73" i="3"/>
  <c r="IZ73" i="3"/>
  <c r="JE73" i="3"/>
  <c r="JI73" i="3"/>
  <c r="BF74" i="3"/>
  <c r="BJ74" i="3"/>
  <c r="CE74" i="3"/>
  <c r="CI74" i="3"/>
  <c r="EG74" i="3"/>
  <c r="FF74" i="3"/>
  <c r="FJ74" i="3"/>
  <c r="GE74" i="3"/>
  <c r="GI74" i="3"/>
  <c r="IG74" i="3"/>
  <c r="JF74" i="3"/>
  <c r="JJ74" i="3"/>
  <c r="KE74" i="3"/>
  <c r="KI74" i="3"/>
  <c r="BG75" i="3"/>
  <c r="CF75" i="3"/>
  <c r="CJ75" i="3"/>
  <c r="ED75" i="3"/>
  <c r="EH75" i="3"/>
  <c r="FG75" i="3"/>
  <c r="GF75" i="3"/>
  <c r="GJ75" i="3"/>
  <c r="ID75" i="3"/>
  <c r="IH75" i="3"/>
  <c r="JG75" i="3"/>
  <c r="KF75" i="3"/>
  <c r="KJ75" i="3"/>
  <c r="BD76" i="3"/>
  <c r="BH76" i="3"/>
  <c r="CG76" i="3"/>
  <c r="EE76" i="3"/>
  <c r="EI76" i="3"/>
  <c r="FD76" i="3"/>
  <c r="FH76" i="3"/>
  <c r="IE76" i="3"/>
  <c r="II76" i="3"/>
  <c r="JD76" i="3"/>
  <c r="JH76" i="3"/>
  <c r="BE77" i="3"/>
  <c r="BI77" i="3"/>
  <c r="CD77" i="3"/>
  <c r="CH77" i="3"/>
  <c r="EF77" i="3"/>
  <c r="EJ77" i="3"/>
  <c r="FE77" i="3"/>
  <c r="FI77" i="3"/>
  <c r="IF77" i="3"/>
  <c r="IJ77" i="3"/>
  <c r="JE77" i="3"/>
  <c r="JI77" i="3"/>
  <c r="BF78" i="3"/>
  <c r="BJ78" i="3"/>
  <c r="CI78" i="3"/>
  <c r="EG78" i="3"/>
  <c r="FF78" i="3"/>
  <c r="FJ78" i="3"/>
  <c r="IG78" i="3"/>
  <c r="JF78" i="3"/>
  <c r="JJ78" i="3"/>
  <c r="BG79" i="3"/>
  <c r="ED79" i="3"/>
  <c r="EH79" i="3"/>
  <c r="GF79" i="3"/>
  <c r="GJ79" i="3"/>
  <c r="ID79" i="3"/>
  <c r="IH79" i="3"/>
  <c r="KF79" i="3"/>
  <c r="KJ79" i="3"/>
  <c r="AP80" i="3"/>
  <c r="AT80" i="3"/>
  <c r="AY80" i="3"/>
  <c r="BD80" i="3"/>
  <c r="BH80" i="3"/>
  <c r="BO80" i="3"/>
  <c r="BS80" i="3"/>
  <c r="BX80" i="3"/>
  <c r="CB80" i="3"/>
  <c r="CG80" i="3"/>
  <c r="DQ80" i="3"/>
  <c r="DV80" i="3"/>
  <c r="DZ80" i="3"/>
  <c r="EE80" i="3"/>
  <c r="EI80" i="3"/>
  <c r="EP80" i="3"/>
  <c r="ET80" i="3"/>
  <c r="EY80" i="3"/>
  <c r="FD80" i="3"/>
  <c r="FH80" i="3"/>
  <c r="FO80" i="3"/>
  <c r="FS80" i="3"/>
  <c r="FX80" i="3"/>
  <c r="GB80" i="3"/>
  <c r="GG80" i="3"/>
  <c r="HQ80" i="3"/>
  <c r="HV80" i="3"/>
  <c r="HZ80" i="3"/>
  <c r="IE80" i="3"/>
  <c r="II80" i="3"/>
  <c r="IP80" i="3"/>
  <c r="IT80" i="3"/>
  <c r="IY80" i="3"/>
  <c r="JD80" i="3"/>
  <c r="JH80" i="3"/>
  <c r="JO80" i="3"/>
  <c r="JS80" i="3"/>
  <c r="JX80" i="3"/>
  <c r="KB80" i="3"/>
  <c r="KG80" i="3"/>
  <c r="AQ81" i="3"/>
  <c r="AV81" i="3"/>
  <c r="AZ81" i="3"/>
  <c r="BE81" i="3"/>
  <c r="BI81" i="3"/>
  <c r="BP81" i="3"/>
  <c r="BT81" i="3"/>
  <c r="BY81" i="3"/>
  <c r="CD81" i="3"/>
  <c r="CH81" i="3"/>
  <c r="DN81" i="3"/>
  <c r="DR81" i="3"/>
  <c r="DW81" i="3"/>
  <c r="EA81" i="3"/>
  <c r="EF81" i="3"/>
  <c r="EJ81" i="3"/>
  <c r="EQ81" i="3"/>
  <c r="EV81" i="3"/>
  <c r="EZ81" i="3"/>
  <c r="FE81" i="3"/>
  <c r="FI81" i="3"/>
  <c r="FP81" i="3"/>
  <c r="FT81" i="3"/>
  <c r="FY81" i="3"/>
  <c r="GD81" i="3"/>
  <c r="GH81" i="3"/>
  <c r="HN81" i="3"/>
  <c r="HR81" i="3"/>
  <c r="HW81" i="3"/>
  <c r="IA81" i="3"/>
  <c r="IF81" i="3"/>
  <c r="IJ81" i="3"/>
  <c r="IQ81" i="3"/>
  <c r="IV81" i="3"/>
  <c r="IZ81" i="3"/>
  <c r="JE81" i="3"/>
  <c r="JI81" i="3"/>
  <c r="JP81" i="3"/>
  <c r="JT81" i="3"/>
  <c r="JY81" i="3"/>
  <c r="KD81" i="3"/>
  <c r="KH81" i="3"/>
  <c r="BF82" i="3"/>
  <c r="BJ82" i="3"/>
  <c r="CE82" i="3"/>
  <c r="CI82" i="3"/>
  <c r="EG82" i="3"/>
  <c r="FF82" i="3"/>
  <c r="FJ82" i="3"/>
  <c r="GE82" i="3"/>
  <c r="GI82" i="3"/>
  <c r="IG82" i="3"/>
  <c r="JF82" i="3"/>
  <c r="JJ82" i="3"/>
  <c r="KE82" i="3"/>
  <c r="KI82" i="3"/>
  <c r="BG83" i="3"/>
  <c r="CF83" i="3"/>
  <c r="CJ83" i="3"/>
  <c r="ED83" i="3"/>
  <c r="EH83" i="3"/>
  <c r="FG83" i="3"/>
  <c r="GF83" i="3"/>
  <c r="GJ83" i="3"/>
  <c r="ID83" i="3"/>
  <c r="IH83" i="3"/>
  <c r="JG83" i="3"/>
  <c r="KF83" i="3"/>
  <c r="KJ83" i="3"/>
  <c r="AP84" i="3"/>
  <c r="AT84" i="3"/>
  <c r="AY84" i="3"/>
  <c r="BD84" i="3"/>
  <c r="BH84" i="3"/>
  <c r="BO84" i="3"/>
  <c r="BS84" i="3"/>
  <c r="BX84" i="3"/>
  <c r="CB84" i="3"/>
  <c r="CG84" i="3"/>
  <c r="DQ84" i="3"/>
  <c r="DV84" i="3"/>
  <c r="DZ84" i="3"/>
  <c r="EE84" i="3"/>
  <c r="EI84" i="3"/>
  <c r="EP84" i="3"/>
  <c r="ET84" i="3"/>
  <c r="EY84" i="3"/>
  <c r="FD84" i="3"/>
  <c r="FH84" i="3"/>
  <c r="FO84" i="3"/>
  <c r="FS84" i="3"/>
  <c r="FX84" i="3"/>
  <c r="GB84" i="3"/>
  <c r="GG84" i="3"/>
  <c r="HQ84" i="3"/>
  <c r="HV84" i="3"/>
  <c r="HZ84" i="3"/>
  <c r="IE84" i="3"/>
  <c r="II84" i="3"/>
  <c r="IP84" i="3"/>
  <c r="IT84" i="3"/>
  <c r="IY84" i="3"/>
  <c r="JD84" i="3"/>
  <c r="JH84" i="3"/>
  <c r="JO84" i="3"/>
  <c r="JS84" i="3"/>
  <c r="JX84" i="3"/>
  <c r="KB84" i="3"/>
  <c r="KG84" i="3"/>
  <c r="BE85" i="3"/>
  <c r="BI85" i="3"/>
  <c r="CD85" i="3"/>
  <c r="CH85" i="3"/>
  <c r="EF85" i="3"/>
  <c r="EJ85" i="3"/>
  <c r="FE85" i="3"/>
  <c r="FI85" i="3"/>
  <c r="GD85" i="3"/>
  <c r="GH85" i="3"/>
  <c r="IF85" i="3"/>
  <c r="IJ85" i="3"/>
  <c r="JE85" i="3"/>
  <c r="JI85" i="3"/>
  <c r="KD85" i="3"/>
  <c r="KH85" i="3"/>
  <c r="AN86" i="3"/>
  <c r="AR86" i="3"/>
  <c r="AW86" i="3"/>
  <c r="BA86" i="3"/>
  <c r="BF86" i="3"/>
  <c r="BJ86" i="3"/>
  <c r="BQ86" i="3"/>
  <c r="BV86" i="3"/>
  <c r="BZ86" i="3"/>
  <c r="CE86" i="3"/>
  <c r="CI86" i="3"/>
  <c r="DO86" i="3"/>
  <c r="DS86" i="3"/>
  <c r="DX86" i="3"/>
  <c r="EB86" i="3"/>
  <c r="EG86" i="3"/>
  <c r="EN86" i="3"/>
  <c r="ER86" i="3"/>
  <c r="EW86" i="3"/>
  <c r="FA86" i="3"/>
  <c r="FF86" i="3"/>
  <c r="FJ86" i="3"/>
  <c r="FQ86" i="3"/>
  <c r="FV86" i="3"/>
  <c r="FZ86" i="3"/>
  <c r="GE86" i="3"/>
  <c r="GI86" i="3"/>
  <c r="HO86" i="3"/>
  <c r="HS86" i="3"/>
  <c r="HX86" i="3"/>
  <c r="IB86" i="3"/>
  <c r="IG86" i="3"/>
  <c r="IN86" i="3"/>
  <c r="IR86" i="3"/>
  <c r="IW86" i="3"/>
  <c r="JA86" i="3"/>
  <c r="JF86" i="3"/>
  <c r="JJ86" i="3"/>
  <c r="JQ86" i="3"/>
  <c r="JV86" i="3"/>
  <c r="JZ86" i="3"/>
  <c r="KE86" i="3"/>
  <c r="KI86" i="3"/>
  <c r="AO87" i="3"/>
  <c r="AS87" i="3"/>
  <c r="AX87" i="3"/>
  <c r="BB87" i="3"/>
  <c r="BG87" i="3"/>
  <c r="BN87" i="3"/>
  <c r="BR87" i="3"/>
  <c r="BW87" i="3"/>
  <c r="CA87" i="3"/>
  <c r="CF87" i="3"/>
  <c r="CJ87" i="3"/>
  <c r="DP87" i="3"/>
  <c r="DT87" i="3"/>
  <c r="DY87" i="3"/>
  <c r="ED87" i="3"/>
  <c r="EH87" i="3"/>
  <c r="EO87" i="3"/>
  <c r="ES87" i="3"/>
  <c r="EX87" i="3"/>
  <c r="FB87" i="3"/>
  <c r="FG87" i="3"/>
  <c r="FN87" i="3"/>
  <c r="FR87" i="3"/>
  <c r="FW87" i="3"/>
  <c r="GA87" i="3"/>
  <c r="GF87" i="3"/>
  <c r="GJ87" i="3"/>
  <c r="HP87" i="3"/>
  <c r="HT87" i="3"/>
  <c r="HY87" i="3"/>
  <c r="ID87" i="3"/>
  <c r="IH87" i="3"/>
  <c r="IO87" i="3"/>
  <c r="IS87" i="3"/>
  <c r="IX87" i="3"/>
  <c r="JB87" i="3"/>
  <c r="JG87" i="3"/>
  <c r="JN87" i="3"/>
  <c r="JR87" i="3"/>
  <c r="JW87" i="3"/>
  <c r="KA87" i="3"/>
  <c r="KF87" i="3"/>
  <c r="KJ87" i="3"/>
  <c r="AP88" i="3"/>
  <c r="AT88" i="3"/>
  <c r="AY88" i="3"/>
  <c r="BD88" i="3"/>
  <c r="BH88" i="3"/>
  <c r="BO88" i="3"/>
  <c r="BS88" i="3"/>
  <c r="BX88" i="3"/>
  <c r="CB88" i="3"/>
  <c r="CG88" i="3"/>
  <c r="EP88" i="3"/>
  <c r="ET88" i="3"/>
  <c r="EY88" i="3"/>
  <c r="FD88" i="3"/>
  <c r="FH88" i="3"/>
  <c r="FO88" i="3"/>
  <c r="FS88" i="3"/>
  <c r="FX88" i="3"/>
  <c r="GB88" i="3"/>
  <c r="GG88" i="3"/>
  <c r="HQ88" i="3"/>
  <c r="HV88" i="3"/>
  <c r="HZ88" i="3"/>
  <c r="IE88" i="3"/>
  <c r="II88" i="3"/>
  <c r="IP88" i="3"/>
  <c r="IT88" i="3"/>
  <c r="IY88" i="3"/>
  <c r="JD88" i="3"/>
  <c r="JH88" i="3"/>
  <c r="JO88" i="3"/>
  <c r="JS88" i="3"/>
  <c r="JX88" i="3"/>
  <c r="KB88" i="3"/>
  <c r="KG88" i="3"/>
  <c r="BE89" i="3"/>
  <c r="BI89" i="3"/>
  <c r="CD89" i="3"/>
  <c r="CH89" i="3"/>
  <c r="FE89" i="3"/>
  <c r="FI89" i="3"/>
  <c r="GD89" i="3"/>
  <c r="GH89" i="3"/>
  <c r="IF89" i="3"/>
  <c r="IJ89" i="3"/>
  <c r="JE89" i="3"/>
  <c r="JI89" i="3"/>
  <c r="KD89" i="3"/>
  <c r="KH89" i="3"/>
  <c r="BF90" i="3"/>
  <c r="BJ90" i="3"/>
  <c r="CE90" i="3"/>
  <c r="CI90" i="3"/>
  <c r="FF90" i="3"/>
  <c r="FJ90" i="3"/>
  <c r="GE90" i="3"/>
  <c r="GI90" i="3"/>
  <c r="IG90" i="3"/>
  <c r="JF90" i="3"/>
  <c r="JJ90" i="3"/>
  <c r="KE90" i="3"/>
  <c r="KI90" i="3"/>
  <c r="BG91" i="3"/>
  <c r="CF91" i="3"/>
  <c r="CJ91" i="3"/>
  <c r="FG91" i="3"/>
  <c r="ID91" i="3"/>
  <c r="IH91" i="3"/>
  <c r="BD92" i="3"/>
  <c r="BH92" i="3"/>
  <c r="CG92" i="3"/>
  <c r="FD92" i="3"/>
  <c r="FH92" i="3"/>
  <c r="IE92" i="3"/>
  <c r="II92" i="3"/>
  <c r="BE93" i="3"/>
  <c r="BI93" i="3"/>
  <c r="CD93" i="3"/>
  <c r="CH93" i="3"/>
  <c r="FE93" i="3"/>
  <c r="FI93" i="3"/>
  <c r="IF93" i="3"/>
  <c r="IJ93" i="3"/>
  <c r="GE94" i="3"/>
  <c r="GI94" i="3"/>
  <c r="IG94" i="3"/>
  <c r="KE94" i="3"/>
  <c r="KI94" i="3"/>
  <c r="DP95" i="3"/>
  <c r="DT95" i="3"/>
  <c r="DY95" i="3"/>
  <c r="ED95" i="3"/>
  <c r="EH95" i="3"/>
  <c r="EO95" i="3"/>
  <c r="ES95" i="3"/>
  <c r="EX95" i="3"/>
  <c r="FB95" i="3"/>
  <c r="FG95" i="3"/>
  <c r="FN95" i="3"/>
  <c r="FR95" i="3"/>
  <c r="FW95" i="3"/>
  <c r="GA95" i="3"/>
  <c r="GF95" i="3"/>
  <c r="GJ95" i="3"/>
  <c r="HP95" i="3"/>
  <c r="HT95" i="3"/>
  <c r="HY95" i="3"/>
  <c r="ID95" i="3"/>
  <c r="IH95" i="3"/>
  <c r="IO95" i="3"/>
  <c r="IS95" i="3"/>
  <c r="IX95" i="3"/>
  <c r="JB95" i="3"/>
  <c r="JG95" i="3"/>
  <c r="JN95" i="3"/>
  <c r="JR95" i="3"/>
  <c r="JW95" i="3"/>
  <c r="KA95" i="3"/>
  <c r="KF95" i="3"/>
  <c r="KJ95" i="3"/>
  <c r="DQ96" i="3"/>
  <c r="DV96" i="3"/>
  <c r="DZ96" i="3"/>
  <c r="EE96" i="3"/>
  <c r="EI96" i="3"/>
  <c r="EP96" i="3"/>
  <c r="ET96" i="3"/>
  <c r="EY96" i="3"/>
  <c r="FD96" i="3"/>
  <c r="FH96" i="3"/>
  <c r="GG96" i="3"/>
  <c r="HQ96" i="3"/>
  <c r="HV96" i="3"/>
  <c r="HZ96" i="3"/>
  <c r="IE96" i="3"/>
  <c r="II96" i="3"/>
  <c r="IP96" i="3"/>
  <c r="IT96" i="3"/>
  <c r="IY96" i="3"/>
  <c r="JD96" i="3"/>
  <c r="JH96" i="3"/>
  <c r="JO96" i="3"/>
  <c r="JS96" i="3"/>
  <c r="JX96" i="3"/>
  <c r="KB96" i="3"/>
  <c r="KG96" i="3"/>
  <c r="EF97" i="3"/>
  <c r="EJ97" i="3"/>
  <c r="FE97" i="3"/>
  <c r="FI97" i="3"/>
  <c r="GD97" i="3"/>
  <c r="GH97" i="3"/>
  <c r="IF97" i="3"/>
  <c r="IJ97" i="3"/>
  <c r="JE97" i="3"/>
  <c r="JI97" i="3"/>
  <c r="KD97" i="3"/>
  <c r="KH97" i="3"/>
  <c r="EG98" i="3"/>
  <c r="IG98" i="3"/>
  <c r="JF98" i="3"/>
  <c r="JJ98" i="3"/>
  <c r="KE98" i="3"/>
  <c r="KI98" i="3"/>
  <c r="DP99" i="3"/>
  <c r="DT99" i="3"/>
  <c r="DY99" i="3"/>
  <c r="ED99" i="3"/>
  <c r="EH99" i="3"/>
  <c r="HP99" i="3"/>
  <c r="HT99" i="3"/>
  <c r="HY99" i="3"/>
  <c r="ID99" i="3"/>
  <c r="IH99" i="3"/>
  <c r="IO99" i="3"/>
  <c r="IS99" i="3"/>
  <c r="IX99" i="3"/>
  <c r="JB99" i="3"/>
  <c r="JG99" i="3"/>
  <c r="JN99" i="3"/>
  <c r="JR99" i="3"/>
  <c r="JW99" i="3"/>
  <c r="KA99" i="3"/>
  <c r="KF99" i="3"/>
  <c r="KJ99" i="3"/>
  <c r="HE100" i="3"/>
  <c r="DE100" i="3"/>
  <c r="JE100" i="3"/>
  <c r="FE100" i="3"/>
  <c r="BE100" i="3"/>
  <c r="IE100" i="3"/>
  <c r="EE100" i="3"/>
  <c r="HI100" i="3"/>
  <c r="DI100" i="3"/>
  <c r="JI100" i="3"/>
  <c r="FI100" i="3"/>
  <c r="BI100" i="3"/>
  <c r="II100" i="3"/>
  <c r="EI100" i="3"/>
  <c r="GF66" i="3"/>
  <c r="GJ66" i="3"/>
  <c r="EE67" i="3"/>
  <c r="EI67" i="3"/>
  <c r="GG67" i="3"/>
  <c r="EG69" i="3"/>
  <c r="AD108" i="3"/>
  <c r="AH108" i="3"/>
  <c r="CF73" i="3"/>
  <c r="CJ73" i="3"/>
  <c r="CQ73" i="3"/>
  <c r="CV73" i="3"/>
  <c r="CZ73" i="3"/>
  <c r="DE73" i="3"/>
  <c r="DI73" i="3"/>
  <c r="DP73" i="3"/>
  <c r="DT73" i="3"/>
  <c r="DY73" i="3"/>
  <c r="ED73" i="3"/>
  <c r="EH73" i="3"/>
  <c r="FN73" i="3"/>
  <c r="FR73" i="3"/>
  <c r="FW73" i="3"/>
  <c r="GA73" i="3"/>
  <c r="GF73" i="3"/>
  <c r="GJ73" i="3"/>
  <c r="GQ73" i="3"/>
  <c r="GV73" i="3"/>
  <c r="GZ73" i="3"/>
  <c r="HE73" i="3"/>
  <c r="HI73" i="3"/>
  <c r="HP73" i="3"/>
  <c r="HT73" i="3"/>
  <c r="HY73" i="3"/>
  <c r="ID73" i="3"/>
  <c r="IH73" i="3"/>
  <c r="JN73" i="3"/>
  <c r="JR73" i="3"/>
  <c r="JW73" i="3"/>
  <c r="KA73" i="3"/>
  <c r="KF73" i="3"/>
  <c r="KJ73" i="3"/>
  <c r="CG74" i="3"/>
  <c r="DF74" i="3"/>
  <c r="DJ74" i="3"/>
  <c r="EE74" i="3"/>
  <c r="EI74" i="3"/>
  <c r="GG74" i="3"/>
  <c r="CD75" i="3"/>
  <c r="CH75" i="3"/>
  <c r="DG75" i="3"/>
  <c r="EF75" i="3"/>
  <c r="EJ75" i="3"/>
  <c r="GD75" i="3"/>
  <c r="GH75" i="3"/>
  <c r="EG76" i="3"/>
  <c r="ED77" i="3"/>
  <c r="EH77" i="3"/>
  <c r="EE78" i="3"/>
  <c r="EI78" i="3"/>
  <c r="DG79" i="3"/>
  <c r="EF79" i="3"/>
  <c r="EJ79" i="3"/>
  <c r="GD79" i="3"/>
  <c r="GH79" i="3"/>
  <c r="BQ80" i="3"/>
  <c r="BV80" i="3"/>
  <c r="BZ80" i="3"/>
  <c r="CE80" i="3"/>
  <c r="CI80" i="3"/>
  <c r="CP80" i="3"/>
  <c r="CT80" i="3"/>
  <c r="CY80" i="3"/>
  <c r="DD80" i="3"/>
  <c r="DH80" i="3"/>
  <c r="DO80" i="3"/>
  <c r="DS80" i="3"/>
  <c r="DX80" i="3"/>
  <c r="EB80" i="3"/>
  <c r="EG80" i="3"/>
  <c r="FQ80" i="3"/>
  <c r="FV80" i="3"/>
  <c r="FZ80" i="3"/>
  <c r="GE80" i="3"/>
  <c r="GI80" i="3"/>
  <c r="BN81" i="3"/>
  <c r="BR81" i="3"/>
  <c r="BW81" i="3"/>
  <c r="CA81" i="3"/>
  <c r="CF81" i="3"/>
  <c r="CJ81" i="3"/>
  <c r="CQ81" i="3"/>
  <c r="CV81" i="3"/>
  <c r="CZ81" i="3"/>
  <c r="DE81" i="3"/>
  <c r="DI81" i="3"/>
  <c r="DP81" i="3"/>
  <c r="DT81" i="3"/>
  <c r="DY81" i="3"/>
  <c r="ED81" i="3"/>
  <c r="EH81" i="3"/>
  <c r="FN81" i="3"/>
  <c r="FR81" i="3"/>
  <c r="FW81" i="3"/>
  <c r="GA81" i="3"/>
  <c r="GF81" i="3"/>
  <c r="GJ81" i="3"/>
  <c r="CG82" i="3"/>
  <c r="DF82" i="3"/>
  <c r="DJ82" i="3"/>
  <c r="EE82" i="3"/>
  <c r="EI82" i="3"/>
  <c r="GG82" i="3"/>
  <c r="CD83" i="3"/>
  <c r="CH83" i="3"/>
  <c r="DG83" i="3"/>
  <c r="EF83" i="3"/>
  <c r="EJ83" i="3"/>
  <c r="GD83" i="3"/>
  <c r="GH83" i="3"/>
  <c r="BQ84" i="3"/>
  <c r="BV84" i="3"/>
  <c r="BZ84" i="3"/>
  <c r="CE84" i="3"/>
  <c r="CI84" i="3"/>
  <c r="CP84" i="3"/>
  <c r="CT84" i="3"/>
  <c r="CY84" i="3"/>
  <c r="DD84" i="3"/>
  <c r="DH84" i="3"/>
  <c r="DO84" i="3"/>
  <c r="DS84" i="3"/>
  <c r="DX84" i="3"/>
  <c r="EB84" i="3"/>
  <c r="EG84" i="3"/>
  <c r="FQ84" i="3"/>
  <c r="FV84" i="3"/>
  <c r="FZ84" i="3"/>
  <c r="GE84" i="3"/>
  <c r="GI84" i="3"/>
  <c r="CF85" i="3"/>
  <c r="CJ85" i="3"/>
  <c r="DE85" i="3"/>
  <c r="DI85" i="3"/>
  <c r="ED85" i="3"/>
  <c r="EH85" i="3"/>
  <c r="GF85" i="3"/>
  <c r="GJ85" i="3"/>
  <c r="BO86" i="3"/>
  <c r="BS86" i="3"/>
  <c r="BX86" i="3"/>
  <c r="CB86" i="3"/>
  <c r="CG86" i="3"/>
  <c r="CN86" i="3"/>
  <c r="CR86" i="3"/>
  <c r="CW86" i="3"/>
  <c r="DA86" i="3"/>
  <c r="DF86" i="3"/>
  <c r="DJ86" i="3"/>
  <c r="DQ86" i="3"/>
  <c r="DV86" i="3"/>
  <c r="DZ86" i="3"/>
  <c r="EE86" i="3"/>
  <c r="EI86" i="3"/>
  <c r="FO86" i="3"/>
  <c r="FS86" i="3"/>
  <c r="FX86" i="3"/>
  <c r="GB86" i="3"/>
  <c r="GG86" i="3"/>
  <c r="BP87" i="3"/>
  <c r="BT87" i="3"/>
  <c r="BY87" i="3"/>
  <c r="CD87" i="3"/>
  <c r="CH87" i="3"/>
  <c r="CO87" i="3"/>
  <c r="CS87" i="3"/>
  <c r="CX87" i="3"/>
  <c r="DB87" i="3"/>
  <c r="DG87" i="3"/>
  <c r="DN87" i="3"/>
  <c r="DR87" i="3"/>
  <c r="DW87" i="3"/>
  <c r="EA87" i="3"/>
  <c r="EF87" i="3"/>
  <c r="EJ87" i="3"/>
  <c r="FP87" i="3"/>
  <c r="FT87" i="3"/>
  <c r="FY87" i="3"/>
  <c r="GD87" i="3"/>
  <c r="GH87" i="3"/>
  <c r="BV88" i="3"/>
  <c r="BZ88" i="3"/>
  <c r="CE88" i="3"/>
  <c r="CI88" i="3"/>
  <c r="FQ88" i="3"/>
  <c r="FV88" i="3"/>
  <c r="FZ88" i="3"/>
  <c r="GE88" i="3"/>
  <c r="GI88" i="3"/>
  <c r="CF89" i="3"/>
  <c r="CJ89" i="3"/>
  <c r="GF89" i="3"/>
  <c r="GJ89" i="3"/>
  <c r="CG90" i="3"/>
  <c r="GG90" i="3"/>
  <c r="GG94" i="3"/>
  <c r="BP95" i="3"/>
  <c r="BT95" i="3"/>
  <c r="BY95" i="3"/>
  <c r="CD95" i="3"/>
  <c r="CH95" i="3"/>
  <c r="CO95" i="3"/>
  <c r="CS95" i="3"/>
  <c r="CX95" i="3"/>
  <c r="DB95" i="3"/>
  <c r="DG95" i="3"/>
  <c r="DN95" i="3"/>
  <c r="DR95" i="3"/>
  <c r="DW95" i="3"/>
  <c r="EA95" i="3"/>
  <c r="EF95" i="3"/>
  <c r="EJ95" i="3"/>
  <c r="FP95" i="3"/>
  <c r="FT95" i="3"/>
  <c r="FY95" i="3"/>
  <c r="GD95" i="3"/>
  <c r="GH95" i="3"/>
  <c r="BQ96" i="3"/>
  <c r="BV96" i="3"/>
  <c r="BZ96" i="3"/>
  <c r="CE96" i="3"/>
  <c r="CI96" i="3"/>
  <c r="CP96" i="3"/>
  <c r="CT96" i="3"/>
  <c r="CY96" i="3"/>
  <c r="DD96" i="3"/>
  <c r="DH96" i="3"/>
  <c r="DO96" i="3"/>
  <c r="DS96" i="3"/>
  <c r="DX96" i="3"/>
  <c r="EB96" i="3"/>
  <c r="EG96" i="3"/>
  <c r="FQ96" i="3"/>
  <c r="FV96" i="3"/>
  <c r="FZ96" i="3"/>
  <c r="GE96" i="3"/>
  <c r="GI96" i="3"/>
  <c r="CF97" i="3"/>
  <c r="CJ97" i="3"/>
  <c r="DE97" i="3"/>
  <c r="DI97" i="3"/>
  <c r="ED97" i="3"/>
  <c r="EH97" i="3"/>
  <c r="GF97" i="3"/>
  <c r="GJ97" i="3"/>
  <c r="CG98" i="3"/>
  <c r="DF98" i="3"/>
  <c r="DJ98" i="3"/>
  <c r="EE98" i="3"/>
  <c r="EI98" i="3"/>
  <c r="GG98" i="3"/>
  <c r="BP99" i="3"/>
  <c r="BT99" i="3"/>
  <c r="BY99" i="3"/>
  <c r="CD99" i="3"/>
  <c r="CH99" i="3"/>
  <c r="CO99" i="3"/>
  <c r="CS99" i="3"/>
  <c r="CX99" i="3"/>
  <c r="DB99" i="3"/>
  <c r="DG99" i="3"/>
  <c r="DN99" i="3"/>
  <c r="DR99" i="3"/>
  <c r="DW99" i="3"/>
  <c r="EA99" i="3"/>
  <c r="EF99" i="3"/>
  <c r="EJ99" i="3"/>
  <c r="FP99" i="3"/>
  <c r="FT99" i="3"/>
  <c r="FY99" i="3"/>
  <c r="GD99" i="3"/>
  <c r="GH99" i="3"/>
  <c r="JG100" i="3"/>
  <c r="FG100" i="3"/>
  <c r="HG100" i="3"/>
  <c r="DG100" i="3"/>
  <c r="KG100" i="3"/>
  <c r="GG100" i="3"/>
  <c r="CG100" i="3"/>
  <c r="DH100" i="3"/>
  <c r="GI100" i="3"/>
  <c r="HD100" i="3"/>
  <c r="KE100" i="3"/>
  <c r="IP101" i="3"/>
  <c r="EP101" i="3"/>
  <c r="AP101" i="3"/>
  <c r="GP101" i="3"/>
  <c r="CP101" i="3"/>
  <c r="JP101" i="3"/>
  <c r="FP101" i="3"/>
  <c r="BP101" i="3"/>
  <c r="IT101" i="3"/>
  <c r="ET101" i="3"/>
  <c r="AT101" i="3"/>
  <c r="GT101" i="3"/>
  <c r="CT101" i="3"/>
  <c r="JT101" i="3"/>
  <c r="FT101" i="3"/>
  <c r="BT101" i="3"/>
  <c r="IY101" i="3"/>
  <c r="EY101" i="3"/>
  <c r="AY101" i="3"/>
  <c r="GY101" i="3"/>
  <c r="CY101" i="3"/>
  <c r="JY101" i="3"/>
  <c r="FY101" i="3"/>
  <c r="BY101" i="3"/>
  <c r="JD101" i="3"/>
  <c r="FD101" i="3"/>
  <c r="BD101" i="3"/>
  <c r="HD101" i="3"/>
  <c r="DD101" i="3"/>
  <c r="KD101" i="3"/>
  <c r="GD101" i="3"/>
  <c r="CD101" i="3"/>
  <c r="JH101" i="3"/>
  <c r="FH101" i="3"/>
  <c r="BH101" i="3"/>
  <c r="HH101" i="3"/>
  <c r="DH101" i="3"/>
  <c r="KH101" i="3"/>
  <c r="GH101" i="3"/>
  <c r="CH101" i="3"/>
  <c r="DP101" i="3"/>
  <c r="EH101" i="3"/>
  <c r="ID101" i="3"/>
  <c r="IQ102" i="3"/>
  <c r="EQ102" i="3"/>
  <c r="AQ102" i="3"/>
  <c r="GQ102" i="3"/>
  <c r="CQ102" i="3"/>
  <c r="JQ102" i="3"/>
  <c r="FQ102" i="3"/>
  <c r="BQ102" i="3"/>
  <c r="IV102" i="3"/>
  <c r="EV102" i="3"/>
  <c r="AV102" i="3"/>
  <c r="GV102" i="3"/>
  <c r="CV102" i="3"/>
  <c r="JV102" i="3"/>
  <c r="FV102" i="3"/>
  <c r="BV102" i="3"/>
  <c r="IZ102" i="3"/>
  <c r="EZ102" i="3"/>
  <c r="AZ102" i="3"/>
  <c r="GZ102" i="3"/>
  <c r="CZ102" i="3"/>
  <c r="JZ102" i="3"/>
  <c r="FZ102" i="3"/>
  <c r="BZ102" i="3"/>
  <c r="JE102" i="3"/>
  <c r="FE102" i="3"/>
  <c r="BE102" i="3"/>
  <c r="HE102" i="3"/>
  <c r="DE102" i="3"/>
  <c r="KE102" i="3"/>
  <c r="GE102" i="3"/>
  <c r="CE102" i="3"/>
  <c r="JI102" i="3"/>
  <c r="FI102" i="3"/>
  <c r="BI102" i="3"/>
  <c r="HI102" i="3"/>
  <c r="DI102" i="3"/>
  <c r="KI102" i="3"/>
  <c r="GI102" i="3"/>
  <c r="CI102" i="3"/>
  <c r="DQ102" i="3"/>
  <c r="EI102" i="3"/>
  <c r="IE102" i="3"/>
  <c r="CO101" i="3"/>
  <c r="CS101" i="3"/>
  <c r="CX101" i="3"/>
  <c r="DB101" i="3"/>
  <c r="DG101" i="3"/>
  <c r="DN101" i="3"/>
  <c r="DR101" i="3"/>
  <c r="DW101" i="3"/>
  <c r="EA101" i="3"/>
  <c r="EF101" i="3"/>
  <c r="EJ101" i="3"/>
  <c r="EQ101" i="3"/>
  <c r="EV101" i="3"/>
  <c r="EZ101" i="3"/>
  <c r="FE101" i="3"/>
  <c r="FI101" i="3"/>
  <c r="GO101" i="3"/>
  <c r="GS101" i="3"/>
  <c r="GX101" i="3"/>
  <c r="HB101" i="3"/>
  <c r="HG101" i="3"/>
  <c r="HN101" i="3"/>
  <c r="HR101" i="3"/>
  <c r="HW101" i="3"/>
  <c r="IA101" i="3"/>
  <c r="IF101" i="3"/>
  <c r="IJ101" i="3"/>
  <c r="IQ101" i="3"/>
  <c r="IV101" i="3"/>
  <c r="IZ101" i="3"/>
  <c r="JE101" i="3"/>
  <c r="JI101" i="3"/>
  <c r="CP102" i="3"/>
  <c r="CT102" i="3"/>
  <c r="CY102" i="3"/>
  <c r="DD102" i="3"/>
  <c r="DH102" i="3"/>
  <c r="DO102" i="3"/>
  <c r="DS102" i="3"/>
  <c r="DX102" i="3"/>
  <c r="EB102" i="3"/>
  <c r="EG102" i="3"/>
  <c r="EN102" i="3"/>
  <c r="ER102" i="3"/>
  <c r="EW102" i="3"/>
  <c r="FA102" i="3"/>
  <c r="FF102" i="3"/>
  <c r="FJ102" i="3"/>
  <c r="GP102" i="3"/>
  <c r="GT102" i="3"/>
  <c r="GY102" i="3"/>
  <c r="HD102" i="3"/>
  <c r="HH102" i="3"/>
  <c r="HO102" i="3"/>
  <c r="HS102" i="3"/>
  <c r="HX102" i="3"/>
  <c r="IB102" i="3"/>
  <c r="IG102" i="3"/>
  <c r="IN102" i="3"/>
  <c r="IR102" i="3"/>
  <c r="IW102" i="3"/>
  <c r="JA102" i="3"/>
  <c r="JF102" i="3"/>
  <c r="JJ102" i="3"/>
  <c r="AN101" i="3"/>
  <c r="AR101" i="3"/>
  <c r="AW101" i="3"/>
  <c r="BA101" i="3"/>
  <c r="BF101" i="3"/>
  <c r="BJ101" i="3"/>
  <c r="BQ101" i="3"/>
  <c r="BV101" i="3"/>
  <c r="BZ101" i="3"/>
  <c r="CE101" i="3"/>
  <c r="CI101" i="3"/>
  <c r="DO101" i="3"/>
  <c r="DS101" i="3"/>
  <c r="DX101" i="3"/>
  <c r="EB101" i="3"/>
  <c r="EG101" i="3"/>
  <c r="EN101" i="3"/>
  <c r="ER101" i="3"/>
  <c r="EW101" i="3"/>
  <c r="FA101" i="3"/>
  <c r="FF101" i="3"/>
  <c r="FJ101" i="3"/>
  <c r="FQ101" i="3"/>
  <c r="FV101" i="3"/>
  <c r="FZ101" i="3"/>
  <c r="GE101" i="3"/>
  <c r="GI101" i="3"/>
  <c r="HO101" i="3"/>
  <c r="HS101" i="3"/>
  <c r="HX101" i="3"/>
  <c r="IB101" i="3"/>
  <c r="IG101" i="3"/>
  <c r="IN101" i="3"/>
  <c r="IR101" i="3"/>
  <c r="IW101" i="3"/>
  <c r="JA101" i="3"/>
  <c r="JF101" i="3"/>
  <c r="JJ101" i="3"/>
  <c r="JQ101" i="3"/>
  <c r="JV101" i="3"/>
  <c r="JZ101" i="3"/>
  <c r="KE101" i="3"/>
  <c r="KI101" i="3"/>
  <c r="AO102" i="3"/>
  <c r="AS102" i="3"/>
  <c r="AX102" i="3"/>
  <c r="BB102" i="3"/>
  <c r="BG102" i="3"/>
  <c r="BN102" i="3"/>
  <c r="BR102" i="3"/>
  <c r="BW102" i="3"/>
  <c r="CA102" i="3"/>
  <c r="CF102" i="3"/>
  <c r="CJ102" i="3"/>
  <c r="DP102" i="3"/>
  <c r="DT102" i="3"/>
  <c r="DY102" i="3"/>
  <c r="ED102" i="3"/>
  <c r="EH102" i="3"/>
  <c r="EO102" i="3"/>
  <c r="ES102" i="3"/>
  <c r="EX102" i="3"/>
  <c r="FB102" i="3"/>
  <c r="FG102" i="3"/>
  <c r="FN102" i="3"/>
  <c r="FR102" i="3"/>
  <c r="FW102" i="3"/>
  <c r="GA102" i="3"/>
  <c r="GF102" i="3"/>
  <c r="GJ102" i="3"/>
  <c r="HP102" i="3"/>
  <c r="HT102" i="3"/>
  <c r="HY102" i="3"/>
  <c r="ID102" i="3"/>
  <c r="IH102" i="3"/>
  <c r="IO102" i="3"/>
  <c r="IS102" i="3"/>
  <c r="IX102" i="3"/>
  <c r="JB102" i="3"/>
  <c r="JG102" i="3"/>
  <c r="JN102" i="3"/>
  <c r="JR102" i="3"/>
  <c r="JW102" i="3"/>
  <c r="KA102" i="3"/>
  <c r="KF102" i="3"/>
  <c r="KJ102" i="3"/>
  <c r="BO101" i="3"/>
  <c r="BS101" i="3"/>
  <c r="BX101" i="3"/>
  <c r="CB101" i="3"/>
  <c r="CG101" i="3"/>
  <c r="CN101" i="3"/>
  <c r="CR101" i="3"/>
  <c r="CW101" i="3"/>
  <c r="DA101" i="3"/>
  <c r="DF101" i="3"/>
  <c r="DJ101" i="3"/>
  <c r="DQ101" i="3"/>
  <c r="DV101" i="3"/>
  <c r="DZ101" i="3"/>
  <c r="EE101" i="3"/>
  <c r="EI101" i="3"/>
  <c r="FO101" i="3"/>
  <c r="FS101" i="3"/>
  <c r="FX101" i="3"/>
  <c r="GB101" i="3"/>
  <c r="GG101" i="3"/>
  <c r="BP102" i="3"/>
  <c r="BT102" i="3"/>
  <c r="BY102" i="3"/>
  <c r="CD102" i="3"/>
  <c r="CH102" i="3"/>
  <c r="CO102" i="3"/>
  <c r="CS102" i="3"/>
  <c r="CX102" i="3"/>
  <c r="DB102" i="3"/>
  <c r="DG102" i="3"/>
  <c r="DN102" i="3"/>
  <c r="DR102" i="3"/>
  <c r="DW102" i="3"/>
  <c r="EA102" i="3"/>
  <c r="EF102" i="3"/>
  <c r="EJ102" i="3"/>
  <c r="FP102" i="3"/>
  <c r="FT102" i="3"/>
  <c r="FY102" i="3"/>
  <c r="GD102" i="3"/>
  <c r="GH102" i="3"/>
  <c r="J87" i="8"/>
  <c r="D88" i="8" s="1"/>
  <c r="F836" i="10" l="1"/>
  <c r="AG46" i="2"/>
  <c r="AL51" i="2"/>
  <c r="AK50" i="2"/>
  <c r="AJ49" i="2"/>
  <c r="AI48" i="2"/>
  <c r="AM52" i="2"/>
  <c r="AN53" i="2"/>
  <c r="AK47" i="2"/>
  <c r="AL48" i="2"/>
  <c r="AO51" i="2"/>
  <c r="AM49" i="2"/>
  <c r="AN50" i="2"/>
  <c r="AJ46" i="2"/>
  <c r="W52" i="2"/>
  <c r="X53" i="2"/>
  <c r="V51" i="2"/>
  <c r="S48" i="2"/>
  <c r="U50" i="2"/>
  <c r="T49" i="2"/>
  <c r="V48" i="2"/>
  <c r="X50" i="2"/>
  <c r="U47" i="2"/>
  <c r="Y51" i="2"/>
  <c r="T46" i="2"/>
  <c r="W49" i="2"/>
  <c r="J1179" i="10"/>
  <c r="J392" i="10"/>
  <c r="H1103" i="10"/>
  <c r="G367" i="10"/>
  <c r="AT13" i="28"/>
  <c r="AT13" i="30" s="1"/>
  <c r="J914" i="10"/>
  <c r="I836" i="10"/>
  <c r="I1178" i="10"/>
  <c r="J862" i="10"/>
  <c r="J51" i="10"/>
  <c r="G1230" i="10"/>
  <c r="F863" i="10"/>
  <c r="F1311" i="10"/>
  <c r="I445" i="10"/>
  <c r="J1050" i="10"/>
  <c r="I969" i="10"/>
  <c r="H445" i="10"/>
  <c r="J787" i="10"/>
  <c r="I1050" i="10"/>
  <c r="J889" i="10"/>
  <c r="F1230" i="10"/>
  <c r="I862" i="10"/>
  <c r="F1103" i="10"/>
  <c r="J709" i="10"/>
  <c r="I709" i="10"/>
  <c r="E761" i="10"/>
  <c r="AA31" i="27"/>
  <c r="AQ31" i="27" s="1"/>
  <c r="G419" i="10"/>
  <c r="G7" i="20"/>
  <c r="N7" i="20" s="1"/>
  <c r="U7" i="20" s="1"/>
  <c r="AB7" i="20" s="1"/>
  <c r="AI7" i="20" s="1"/>
  <c r="AP7" i="20" s="1"/>
  <c r="AW7" i="20" s="1"/>
  <c r="BD7" i="20" s="1"/>
  <c r="BK7" i="20" s="1"/>
  <c r="BR7" i="20" s="1"/>
  <c r="BY7" i="20" s="1"/>
  <c r="CF7" i="20" s="1"/>
  <c r="G1029" i="10"/>
  <c r="G1035" i="10" s="1"/>
  <c r="G1041" i="10" s="1"/>
  <c r="G1047" i="10" s="1"/>
  <c r="AD1041" i="10"/>
  <c r="BB1065" i="10"/>
  <c r="J895" i="10"/>
  <c r="J901" i="10" s="1"/>
  <c r="J907" i="10" s="1"/>
  <c r="J913" i="10" s="1"/>
  <c r="E51" i="10"/>
  <c r="E77" i="10"/>
  <c r="E50" i="10"/>
  <c r="AR1039" i="10"/>
  <c r="AF1044" i="10"/>
  <c r="BA1055" i="10"/>
  <c r="AP1041" i="10"/>
  <c r="S1033" i="10"/>
  <c r="AZ1050" i="10"/>
  <c r="AX1064" i="10"/>
  <c r="Y1037" i="10"/>
  <c r="G41" i="7"/>
  <c r="AR1059" i="10"/>
  <c r="BG1052" i="10"/>
  <c r="AV1059" i="10"/>
  <c r="AZ1068" i="10"/>
  <c r="Z1047" i="10"/>
  <c r="J765" i="10"/>
  <c r="J771" i="10" s="1"/>
  <c r="J777" i="10" s="1"/>
  <c r="J783" i="10" s="1"/>
  <c r="E653" i="10"/>
  <c r="E734" i="10"/>
  <c r="AM1054" i="10"/>
  <c r="T1038" i="10"/>
  <c r="AM1045" i="10"/>
  <c r="BG1056" i="10"/>
  <c r="AU1043" i="10"/>
  <c r="AL1034" i="10"/>
  <c r="AO1052" i="10"/>
  <c r="BQ1065" i="10"/>
  <c r="AH1033" i="10"/>
  <c r="H284" i="10"/>
  <c r="I76" i="10"/>
  <c r="C28" i="27"/>
  <c r="C49" i="27"/>
  <c r="J7" i="19"/>
  <c r="Q7" i="19" s="1"/>
  <c r="X7" i="19" s="1"/>
  <c r="AE7" i="19" s="1"/>
  <c r="AL7" i="19" s="1"/>
  <c r="AS7" i="19" s="1"/>
  <c r="AZ7" i="19" s="1"/>
  <c r="BG7" i="19" s="1"/>
  <c r="BN7" i="19" s="1"/>
  <c r="BU7" i="19" s="1"/>
  <c r="CB7" i="19" s="1"/>
  <c r="CI7" i="19" s="1"/>
  <c r="E735" i="10"/>
  <c r="E1077" i="10"/>
  <c r="H311" i="10"/>
  <c r="E1337" i="10"/>
  <c r="J50" i="10"/>
  <c r="J994" i="10"/>
  <c r="G1103" i="10"/>
  <c r="AX1048" i="10"/>
  <c r="T1035" i="10"/>
  <c r="AI1048" i="10"/>
  <c r="AM1060" i="10"/>
  <c r="AV1049" i="10"/>
  <c r="Y1039" i="10"/>
  <c r="AZ1056" i="10"/>
  <c r="AU1061" i="10"/>
  <c r="J76" i="10"/>
  <c r="J42" i="7" s="1"/>
  <c r="F40" i="7"/>
  <c r="I393" i="10"/>
  <c r="C35" i="27"/>
  <c r="J237" i="10"/>
  <c r="J243" i="10" s="1"/>
  <c r="J249" i="10" s="1"/>
  <c r="J255" i="10" s="1"/>
  <c r="E760" i="10"/>
  <c r="G311" i="10"/>
  <c r="E418" i="10"/>
  <c r="F311" i="10"/>
  <c r="I50" i="10"/>
  <c r="G418" i="10"/>
  <c r="J999" i="10"/>
  <c r="J1005" i="10" s="1"/>
  <c r="J1011" i="10" s="1"/>
  <c r="J1017" i="10" s="1"/>
  <c r="BR1067" i="10"/>
  <c r="AB1043" i="10"/>
  <c r="AI1039" i="10"/>
  <c r="AI1051" i="10"/>
  <c r="BG1064" i="10"/>
  <c r="AR1055" i="10"/>
  <c r="AL1043" i="10"/>
  <c r="BK1060" i="10"/>
  <c r="BG1065" i="10"/>
  <c r="AF1051" i="10"/>
  <c r="H77" i="10"/>
  <c r="I285" i="10"/>
  <c r="H40" i="7"/>
  <c r="F77" i="10"/>
  <c r="J419" i="10"/>
  <c r="I51" i="10"/>
  <c r="C42" i="27"/>
  <c r="AN1042" i="10"/>
  <c r="BV1067" i="10"/>
  <c r="AG1046" i="10"/>
  <c r="E392" i="10"/>
  <c r="F50" i="10"/>
  <c r="E995" i="10"/>
  <c r="AV1058" i="10"/>
  <c r="AJ1042" i="10"/>
  <c r="BH1053" i="10"/>
  <c r="V1038" i="10"/>
  <c r="BP1061" i="10"/>
  <c r="AZ1047" i="10"/>
  <c r="BO1068" i="10"/>
  <c r="Y1040" i="10"/>
  <c r="I311" i="10"/>
  <c r="J1256" i="10"/>
  <c r="J572" i="10"/>
  <c r="J468" i="10"/>
  <c r="J836" i="10"/>
  <c r="I284" i="10"/>
  <c r="Z31" i="27"/>
  <c r="AP31" i="27" s="1"/>
  <c r="K13" i="27"/>
  <c r="J811" i="10"/>
  <c r="G7" i="16"/>
  <c r="N7" i="16" s="1"/>
  <c r="U7" i="16" s="1"/>
  <c r="AB7" i="16" s="1"/>
  <c r="AI7" i="16" s="1"/>
  <c r="AP7" i="16" s="1"/>
  <c r="AW7" i="16" s="1"/>
  <c r="BD7" i="16" s="1"/>
  <c r="BK7" i="16" s="1"/>
  <c r="BR7" i="16" s="1"/>
  <c r="BY7" i="16" s="1"/>
  <c r="CF7" i="16" s="1"/>
  <c r="AH47" i="2"/>
  <c r="AC8" i="23"/>
  <c r="C40" i="27"/>
  <c r="J1178" i="10"/>
  <c r="BQ1062" i="10"/>
  <c r="AT1056" i="10"/>
  <c r="AR1051" i="10"/>
  <c r="BA1045" i="10"/>
  <c r="AK1037" i="10"/>
  <c r="AM1034" i="10"/>
  <c r="AT1039" i="10"/>
  <c r="AT1042" i="10"/>
  <c r="AW1045" i="10"/>
  <c r="AT1048" i="10"/>
  <c r="AS1051" i="10"/>
  <c r="AN1054" i="10"/>
  <c r="AR1057" i="10"/>
  <c r="AY1060" i="10"/>
  <c r="AV1065" i="10"/>
  <c r="AR1038" i="10"/>
  <c r="AM1044" i="10"/>
  <c r="AM1050" i="10"/>
  <c r="AM1056" i="10"/>
  <c r="AV1063" i="10"/>
  <c r="Y1035" i="10"/>
  <c r="AO1039" i="10"/>
  <c r="Y1044" i="10"/>
  <c r="AO1048" i="10"/>
  <c r="BE1052" i="10"/>
  <c r="AK1057" i="10"/>
  <c r="BD1061" i="10"/>
  <c r="BQ1068" i="10"/>
  <c r="BD1066" i="10"/>
  <c r="BK1061" i="10"/>
  <c r="AT1066" i="10"/>
  <c r="BO1064" i="10"/>
  <c r="BA1056" i="10"/>
  <c r="AO1045" i="10"/>
  <c r="AG1036" i="10"/>
  <c r="AA32" i="27"/>
  <c r="AQ32" i="27" s="1"/>
  <c r="Y31" i="27"/>
  <c r="AO31" i="27" s="1"/>
  <c r="AA937" i="10"/>
  <c r="Z930" i="10"/>
  <c r="O926" i="10"/>
  <c r="U929" i="10"/>
  <c r="V931" i="10"/>
  <c r="T933" i="10"/>
  <c r="AI934" i="10"/>
  <c r="AH936" i="10"/>
  <c r="Z939" i="10"/>
  <c r="AG941" i="10"/>
  <c r="T925" i="10"/>
  <c r="R927" i="10"/>
  <c r="P929" i="10"/>
  <c r="AD930" i="10"/>
  <c r="AF932" i="10"/>
  <c r="AD934" i="10"/>
  <c r="AB936" i="10"/>
  <c r="AJ938" i="10"/>
  <c r="AR940" i="10"/>
  <c r="T926" i="10"/>
  <c r="R928" i="10"/>
  <c r="AG929" i="10"/>
  <c r="Z931" i="10"/>
  <c r="X933" i="10"/>
  <c r="V935" i="10"/>
  <c r="AN936" i="10"/>
  <c r="AE939" i="10"/>
  <c r="AE942" i="10"/>
  <c r="V925" i="10"/>
  <c r="U926" i="10"/>
  <c r="T927" i="10"/>
  <c r="S928" i="10"/>
  <c r="R929" i="10"/>
  <c r="T930" i="10"/>
  <c r="S931" i="10"/>
  <c r="AI931" i="10"/>
  <c r="AH932" i="10"/>
  <c r="AG933" i="10"/>
  <c r="AF934" i="10"/>
  <c r="AE935" i="10"/>
  <c r="AD936" i="10"/>
  <c r="AI937" i="10"/>
  <c r="AM938" i="10"/>
  <c r="AQ939" i="10"/>
  <c r="AC941" i="10"/>
  <c r="AF942" i="10"/>
  <c r="S925" i="10"/>
  <c r="R926" i="10"/>
  <c r="Q927" i="10"/>
  <c r="P928" i="10"/>
  <c r="AF928" i="10"/>
  <c r="AE929" i="10"/>
  <c r="AC930" i="10"/>
  <c r="AB931" i="10"/>
  <c r="AA932" i="10"/>
  <c r="Z933" i="10"/>
  <c r="Y934" i="10"/>
  <c r="X935" i="10"/>
  <c r="W936" i="10"/>
  <c r="Y937" i="10"/>
  <c r="AD938" i="10"/>
  <c r="AH939" i="10"/>
  <c r="AK940" i="10"/>
  <c r="AO941" i="10"/>
  <c r="AE936" i="10"/>
  <c r="AD937" i="10"/>
  <c r="AC938" i="10"/>
  <c r="AB939" i="10"/>
  <c r="AD940" i="10"/>
  <c r="AB941" i="10"/>
  <c r="AR941" i="10"/>
  <c r="AP942" i="10"/>
  <c r="AA35" i="27"/>
  <c r="AQ35" i="27" s="1"/>
  <c r="AG935" i="10"/>
  <c r="E7" i="28"/>
  <c r="V928" i="10"/>
  <c r="F29" i="30"/>
  <c r="V927" i="10"/>
  <c r="AB932" i="10"/>
  <c r="U928" i="10"/>
  <c r="AI942" i="10"/>
  <c r="X926" i="10"/>
  <c r="AG936" i="10"/>
  <c r="G921" i="10"/>
  <c r="G927" i="10" s="1"/>
  <c r="G933" i="10" s="1"/>
  <c r="G939" i="10" s="1"/>
  <c r="AB41" i="2"/>
  <c r="F28" i="28"/>
  <c r="BA8" i="23"/>
  <c r="M8" i="23"/>
  <c r="M8" i="28" s="1"/>
  <c r="J495" i="10"/>
  <c r="C47" i="27"/>
  <c r="BJ1061" i="10"/>
  <c r="BA1050" i="10"/>
  <c r="AF1045" i="10"/>
  <c r="AK1040" i="10"/>
  <c r="AH1036" i="10"/>
  <c r="AJ1033" i="10"/>
  <c r="T1041" i="10"/>
  <c r="AY1043" i="10"/>
  <c r="AZ1046" i="10"/>
  <c r="AU1049" i="10"/>
  <c r="AV1052" i="10"/>
  <c r="AP1055" i="10"/>
  <c r="AY1058" i="10"/>
  <c r="BM1061" i="10"/>
  <c r="BB1067" i="10"/>
  <c r="U1041" i="10"/>
  <c r="AQ1046" i="10"/>
  <c r="AR1052" i="10"/>
  <c r="AZ1058" i="10"/>
  <c r="BN1067" i="10"/>
  <c r="AR1036" i="10"/>
  <c r="AE1041" i="10"/>
  <c r="AT1045" i="10"/>
  <c r="AJ1050" i="10"/>
  <c r="AW1054" i="10"/>
  <c r="BB1058" i="10"/>
  <c r="BC1064" i="10"/>
  <c r="BK1063" i="10"/>
  <c r="BW1067" i="10"/>
  <c r="BA1063" i="10"/>
  <c r="BM1067" i="10"/>
  <c r="AO1062" i="10"/>
  <c r="AT1052" i="10"/>
  <c r="AL1041" i="10"/>
  <c r="I495" i="10"/>
  <c r="D72" i="19"/>
  <c r="D10" i="7" s="1"/>
  <c r="Y935" i="10"/>
  <c r="AC928" i="10"/>
  <c r="P925" i="10"/>
  <c r="AC929" i="10"/>
  <c r="AD931" i="10"/>
  <c r="AB933" i="10"/>
  <c r="Z935" i="10"/>
  <c r="AB937" i="10"/>
  <c r="AK939" i="10"/>
  <c r="AQ941" i="10"/>
  <c r="AB925" i="10"/>
  <c r="Z927" i="10"/>
  <c r="X929" i="10"/>
  <c r="Y931" i="10"/>
  <c r="W933" i="10"/>
  <c r="AL934" i="10"/>
  <c r="AL936" i="10"/>
  <c r="AD939" i="10"/>
  <c r="AK941" i="10"/>
  <c r="M925" i="10"/>
  <c r="AB926" i="10"/>
  <c r="Z928" i="10"/>
  <c r="W930" i="10"/>
  <c r="AH931" i="10"/>
  <c r="AF933" i="10"/>
  <c r="AD935" i="10"/>
  <c r="AG937" i="10"/>
  <c r="AP939" i="10"/>
  <c r="AO942" i="10"/>
  <c r="Z925" i="10"/>
  <c r="Y926" i="10"/>
  <c r="X927" i="10"/>
  <c r="W928" i="10"/>
  <c r="V929" i="10"/>
  <c r="X930" i="10"/>
  <c r="W931" i="10"/>
  <c r="V932" i="10"/>
  <c r="U933" i="10"/>
  <c r="AK933" i="10"/>
  <c r="AJ934" i="10"/>
  <c r="AI935" i="10"/>
  <c r="AJ936" i="10"/>
  <c r="AN937" i="10"/>
  <c r="AA939" i="10"/>
  <c r="AE940" i="10"/>
  <c r="AH941" i="10"/>
  <c r="AK942" i="10"/>
  <c r="W925" i="10"/>
  <c r="V926" i="10"/>
  <c r="U927" i="10"/>
  <c r="T928" i="10"/>
  <c r="S929" i="10"/>
  <c r="Q930" i="10"/>
  <c r="AG930" i="10"/>
  <c r="AF931" i="10"/>
  <c r="AE932" i="10"/>
  <c r="AD933" i="10"/>
  <c r="AC934" i="10"/>
  <c r="AB935" i="10"/>
  <c r="AA936" i="10"/>
  <c r="AE937" i="10"/>
  <c r="AI938" i="10"/>
  <c r="AM939" i="10"/>
  <c r="AQ940" i="10"/>
  <c r="AG942" i="10"/>
  <c r="AI936" i="10"/>
  <c r="AH937" i="10"/>
  <c r="AG938" i="10"/>
  <c r="AF939" i="10"/>
  <c r="AH940" i="10"/>
  <c r="AF941" i="10"/>
  <c r="AD942" i="10"/>
  <c r="AT942" i="10"/>
  <c r="AI933" i="10"/>
  <c r="I13" i="27"/>
  <c r="G13" i="27"/>
  <c r="H13" i="27"/>
  <c r="D72" i="21"/>
  <c r="D7" i="7" s="1"/>
  <c r="Q925" i="10"/>
  <c r="AM940" i="10"/>
  <c r="R930" i="10"/>
  <c r="W927" i="10"/>
  <c r="AE927" i="10"/>
  <c r="AP941" i="10"/>
  <c r="J1102" i="10"/>
  <c r="H1153" i="10"/>
  <c r="J601" i="10"/>
  <c r="U931" i="10"/>
  <c r="AH934" i="10"/>
  <c r="W926" i="10"/>
  <c r="Y925" i="10"/>
  <c r="Z934" i="10"/>
  <c r="X936" i="10"/>
  <c r="AB929" i="10"/>
  <c r="G1363" i="10"/>
  <c r="J1311" i="10"/>
  <c r="Y51" i="27"/>
  <c r="AO51" i="27" s="1"/>
  <c r="V46" i="27"/>
  <c r="AL46" i="27" s="1"/>
  <c r="V40" i="27"/>
  <c r="AL40" i="27" s="1"/>
  <c r="AK45" i="21"/>
  <c r="Z30" i="27"/>
  <c r="AP30" i="27" s="1"/>
  <c r="FA49" i="15"/>
  <c r="BU49" i="20" s="1"/>
  <c r="H49" i="16"/>
  <c r="O29" i="16"/>
  <c r="HJ107" i="3"/>
  <c r="HH107" i="3"/>
  <c r="IF109" i="3"/>
  <c r="HF108" i="3"/>
  <c r="EX49" i="15"/>
  <c r="AZ49" i="20" s="1"/>
  <c r="EY49" i="15"/>
  <c r="BG49" i="20" s="1"/>
  <c r="EZ49" i="15"/>
  <c r="BN49" i="20" s="1"/>
  <c r="FC49" i="15"/>
  <c r="CI49" i="20" s="1"/>
  <c r="CX44" i="15"/>
  <c r="BM44" i="16" s="1"/>
  <c r="AA29" i="27"/>
  <c r="AQ29" i="27" s="1"/>
  <c r="J102" i="10"/>
  <c r="H734" i="10"/>
  <c r="H393" i="10"/>
  <c r="AA49" i="27"/>
  <c r="AQ49" i="27" s="1"/>
  <c r="J418" i="10"/>
  <c r="F1051" i="10"/>
  <c r="J734" i="10"/>
  <c r="I1129" i="10"/>
  <c r="H735" i="10"/>
  <c r="J445" i="10"/>
  <c r="J546" i="10"/>
  <c r="J1230" i="10"/>
  <c r="I521" i="10"/>
  <c r="G1256" i="10"/>
  <c r="J521" i="10"/>
  <c r="I1153" i="10"/>
  <c r="I1179" i="10"/>
  <c r="H469" i="10"/>
  <c r="J573" i="10"/>
  <c r="J1231" i="10"/>
  <c r="H468" i="10"/>
  <c r="AG55" i="21"/>
  <c r="J284" i="10"/>
  <c r="I1051" i="10"/>
  <c r="F761" i="10"/>
  <c r="AA53" i="27"/>
  <c r="AQ53" i="27" s="1"/>
  <c r="Z38" i="27"/>
  <c r="AP38" i="27" s="1"/>
  <c r="H1076" i="10"/>
  <c r="I1077" i="10"/>
  <c r="J735" i="10"/>
  <c r="G709" i="10"/>
  <c r="AA30" i="27"/>
  <c r="AQ30" i="27" s="1"/>
  <c r="AA38" i="27"/>
  <c r="AQ38" i="27" s="1"/>
  <c r="I367" i="10"/>
  <c r="J1337" i="10"/>
  <c r="J761" i="10"/>
  <c r="KF107" i="3"/>
  <c r="EE107" i="3"/>
  <c r="HF107" i="3"/>
  <c r="KI108" i="3"/>
  <c r="HE107" i="3"/>
  <c r="HD108" i="3"/>
  <c r="IJ107" i="3"/>
  <c r="HG107" i="3"/>
  <c r="BH108" i="3"/>
  <c r="I11" i="15"/>
  <c r="K11" i="15" s="1"/>
  <c r="BV11" i="15" s="1"/>
  <c r="I12" i="15"/>
  <c r="K12" i="15" s="1"/>
  <c r="BV12" i="15" s="1"/>
  <c r="AH66" i="17"/>
  <c r="I14" i="15"/>
  <c r="K14" i="15" s="1"/>
  <c r="BV14" i="15" s="1"/>
  <c r="AM16" i="15"/>
  <c r="AO16" i="15" s="1"/>
  <c r="DX16" i="15" s="1"/>
  <c r="I16" i="15"/>
  <c r="K16" i="15" s="1"/>
  <c r="BV16" i="15" s="1"/>
  <c r="I13" i="15"/>
  <c r="K13" i="15" s="1"/>
  <c r="BV13" i="15" s="1"/>
  <c r="I10" i="15"/>
  <c r="K10" i="15" s="1"/>
  <c r="BV10" i="15" s="1"/>
  <c r="AL66" i="17"/>
  <c r="AP36" i="21"/>
  <c r="I15" i="15"/>
  <c r="K15" i="15" s="1"/>
  <c r="BV15" i="15" s="1"/>
  <c r="AM15" i="15"/>
  <c r="AO15" i="15" s="1"/>
  <c r="DX15" i="15" s="1"/>
  <c r="I17" i="15"/>
  <c r="K17" i="15" s="1"/>
  <c r="BV17" i="15" s="1"/>
  <c r="F27" i="21"/>
  <c r="AJ37" i="16"/>
  <c r="AS34" i="21"/>
  <c r="I9" i="15"/>
  <c r="K9" i="15" s="1"/>
  <c r="BV9" i="15" s="1"/>
  <c r="I8" i="15"/>
  <c r="K8" i="15" s="1"/>
  <c r="BV8" i="15" s="1"/>
  <c r="EK28" i="15"/>
  <c r="CG28" i="19" s="1"/>
  <c r="X47" i="16"/>
  <c r="AK66" i="17"/>
  <c r="EG49" i="15"/>
  <c r="BF49" i="19" s="1"/>
  <c r="AL46" i="17"/>
  <c r="EI49" i="15"/>
  <c r="BT49" i="19" s="1"/>
  <c r="AJ66" i="17"/>
  <c r="AE42" i="19"/>
  <c r="Q31" i="19"/>
  <c r="T47" i="16"/>
  <c r="AB46" i="19"/>
  <c r="CH65" i="15"/>
  <c r="CB65" i="21" s="1"/>
  <c r="U59" i="16"/>
  <c r="EV22" i="15"/>
  <c r="AL22" i="20" s="1"/>
  <c r="AH62" i="17"/>
  <c r="E54" i="17"/>
  <c r="DR66" i="15"/>
  <c r="BW66" i="17" s="1"/>
  <c r="AC48" i="17"/>
  <c r="AN67" i="17"/>
  <c r="CF49" i="19"/>
  <c r="W43" i="16"/>
  <c r="AE41" i="16"/>
  <c r="W60" i="17"/>
  <c r="M29" i="17"/>
  <c r="T35" i="21"/>
  <c r="AK62" i="17"/>
  <c r="M65" i="17"/>
  <c r="FA50" i="15"/>
  <c r="BU50" i="20" s="1"/>
  <c r="DP66" i="15"/>
  <c r="BL66" i="17" s="1"/>
  <c r="E66" i="19"/>
  <c r="AC60" i="17"/>
  <c r="AR67" i="17"/>
  <c r="V59" i="16"/>
  <c r="AI44" i="17"/>
  <c r="AN38" i="19"/>
  <c r="CG45" i="15"/>
  <c r="BR45" i="21" s="1"/>
  <c r="P34" i="19"/>
  <c r="EI28" i="15"/>
  <c r="BS28" i="19" s="1"/>
  <c r="ES22" i="15"/>
  <c r="Q22" i="20" s="1"/>
  <c r="DQ66" i="15"/>
  <c r="BR66" i="17" s="1"/>
  <c r="AI66" i="17"/>
  <c r="L66" i="17"/>
  <c r="DO66" i="15"/>
  <c r="BG66" i="17" s="1"/>
  <c r="I66" i="19"/>
  <c r="AQ35" i="17"/>
  <c r="CZ50" i="15"/>
  <c r="CA50" i="16" s="1"/>
  <c r="EI36" i="15"/>
  <c r="BU36" i="19" s="1"/>
  <c r="EZ23" i="15"/>
  <c r="BN23" i="20" s="1"/>
  <c r="DS66" i="15"/>
  <c r="CD66" i="17" s="1"/>
  <c r="Q66" i="17"/>
  <c r="AC46" i="19"/>
  <c r="Z61" i="17"/>
  <c r="CD65" i="15"/>
  <c r="AU65" i="21" s="1"/>
  <c r="AE48" i="17"/>
  <c r="AL30" i="19"/>
  <c r="Z42" i="16"/>
  <c r="AG23" i="19"/>
  <c r="AH36" i="19"/>
  <c r="CF45" i="15"/>
  <c r="BJ45" i="21" s="1"/>
  <c r="O26" i="21"/>
  <c r="CH57" i="15"/>
  <c r="CB57" i="21" s="1"/>
  <c r="P35" i="16"/>
  <c r="Z28" i="19"/>
  <c r="AB44" i="19"/>
  <c r="AB38" i="19"/>
  <c r="AN60" i="17"/>
  <c r="J58" i="17"/>
  <c r="AR52" i="17"/>
  <c r="S60" i="17"/>
  <c r="CI49" i="19"/>
  <c r="S40" i="19"/>
  <c r="AB40" i="19"/>
  <c r="AD63" i="17"/>
  <c r="AE50" i="17"/>
  <c r="S55" i="16"/>
  <c r="AI40" i="17"/>
  <c r="L29" i="17"/>
  <c r="AH25" i="17"/>
  <c r="W62" i="19"/>
  <c r="AB41" i="16"/>
  <c r="AD40" i="19"/>
  <c r="E58" i="17"/>
  <c r="AS52" i="17"/>
  <c r="W64" i="16"/>
  <c r="U60" i="17"/>
  <c r="AC50" i="17"/>
  <c r="T55" i="16"/>
  <c r="AO45" i="16"/>
  <c r="AI56" i="17"/>
  <c r="U43" i="16"/>
  <c r="Q37" i="16"/>
  <c r="V42" i="16"/>
  <c r="AG25" i="17"/>
  <c r="AP66" i="17"/>
  <c r="AA62" i="17"/>
  <c r="AA44" i="19"/>
  <c r="AA41" i="16"/>
  <c r="AE38" i="19"/>
  <c r="AS64" i="17"/>
  <c r="AN52" i="17"/>
  <c r="T60" i="17"/>
  <c r="Q57" i="16"/>
  <c r="AA52" i="17"/>
  <c r="AB50" i="17"/>
  <c r="F48" i="19"/>
  <c r="FB64" i="15"/>
  <c r="CB64" i="20" s="1"/>
  <c r="X55" i="16"/>
  <c r="EH49" i="15"/>
  <c r="BK49" i="19" s="1"/>
  <c r="S47" i="16"/>
  <c r="V45" i="16"/>
  <c r="M31" i="19"/>
  <c r="AE23" i="17"/>
  <c r="AH63" i="19"/>
  <c r="U52" i="17"/>
  <c r="O33" i="16"/>
  <c r="AN53" i="16"/>
  <c r="AD44" i="19"/>
  <c r="Z41" i="16"/>
  <c r="AC41" i="16"/>
  <c r="AC38" i="19"/>
  <c r="Z38" i="19"/>
  <c r="G67" i="19"/>
  <c r="AA63" i="17"/>
  <c r="AP60" i="17"/>
  <c r="AO58" i="17"/>
  <c r="AO52" i="17"/>
  <c r="AP52" i="17"/>
  <c r="X60" i="17"/>
  <c r="Z50" i="17"/>
  <c r="W57" i="16"/>
  <c r="W55" i="16"/>
  <c r="CE52" i="15"/>
  <c r="BB52" i="21" s="1"/>
  <c r="V46" i="17"/>
  <c r="AS23" i="17"/>
  <c r="CG49" i="19"/>
  <c r="CD49" i="19"/>
  <c r="W61" i="16"/>
  <c r="EF49" i="15"/>
  <c r="AW49" i="19" s="1"/>
  <c r="W47" i="16"/>
  <c r="L44" i="19"/>
  <c r="T43" i="16"/>
  <c r="P36" i="19"/>
  <c r="AQ49" i="16"/>
  <c r="L31" i="19"/>
  <c r="DS60" i="15"/>
  <c r="CI60" i="17" s="1"/>
  <c r="P29" i="17"/>
  <c r="CF27" i="15"/>
  <c r="BJ27" i="21" s="1"/>
  <c r="AC28" i="19"/>
  <c r="AR32" i="19"/>
  <c r="G25" i="19"/>
  <c r="AC45" i="16"/>
  <c r="Z43" i="16"/>
  <c r="AA40" i="19"/>
  <c r="AA38" i="19"/>
  <c r="AR64" i="17"/>
  <c r="AC63" i="17"/>
  <c r="G58" i="17"/>
  <c r="AC58" i="17"/>
  <c r="AA50" i="17"/>
  <c r="DQ60" i="15"/>
  <c r="BT60" i="17" s="1"/>
  <c r="X57" i="16"/>
  <c r="V55" i="16"/>
  <c r="AS47" i="16"/>
  <c r="FC39" i="15"/>
  <c r="CI39" i="20" s="1"/>
  <c r="CE49" i="19"/>
  <c r="EJ49" i="15"/>
  <c r="BY49" i="19" s="1"/>
  <c r="U47" i="16"/>
  <c r="S43" i="16"/>
  <c r="X43" i="16"/>
  <c r="N38" i="19"/>
  <c r="O31" i="19"/>
  <c r="CE27" i="15"/>
  <c r="BD27" i="21" s="1"/>
  <c r="AS55" i="16"/>
  <c r="Z45" i="16"/>
  <c r="J67" i="19"/>
  <c r="W67" i="17"/>
  <c r="AL63" i="19"/>
  <c r="AR58" i="17"/>
  <c r="Z58" i="17"/>
  <c r="O57" i="16"/>
  <c r="AB52" i="17"/>
  <c r="L51" i="16"/>
  <c r="AD49" i="19"/>
  <c r="AN47" i="16"/>
  <c r="W46" i="17"/>
  <c r="L35" i="16"/>
  <c r="O35" i="16"/>
  <c r="AB28" i="19"/>
  <c r="AE28" i="19"/>
  <c r="AN32" i="19"/>
  <c r="AQ32" i="19"/>
  <c r="N40" i="19"/>
  <c r="M33" i="16"/>
  <c r="J25" i="19"/>
  <c r="AA23" i="17"/>
  <c r="AD23" i="17"/>
  <c r="J26" i="17"/>
  <c r="DS26" i="21"/>
  <c r="CH27" i="15"/>
  <c r="BX27" i="21" s="1"/>
  <c r="DO26" i="15"/>
  <c r="BE26" i="17" s="1"/>
  <c r="X62" i="19"/>
  <c r="L56" i="17"/>
  <c r="AP55" i="16"/>
  <c r="AR53" i="16"/>
  <c r="AD43" i="16"/>
  <c r="F67" i="19"/>
  <c r="I67" i="19"/>
  <c r="AG63" i="19"/>
  <c r="AS58" i="17"/>
  <c r="AR54" i="17"/>
  <c r="AA58" i="17"/>
  <c r="Z52" i="17"/>
  <c r="AA49" i="19"/>
  <c r="AQ47" i="16"/>
  <c r="T46" i="17"/>
  <c r="AN43" i="16"/>
  <c r="M35" i="16"/>
  <c r="AD28" i="19"/>
  <c r="AO32" i="19"/>
  <c r="P46" i="19"/>
  <c r="X37" i="17"/>
  <c r="L33" i="16"/>
  <c r="I25" i="19"/>
  <c r="AB23" i="17"/>
  <c r="CG27" i="15"/>
  <c r="BU27" i="21" s="1"/>
  <c r="CI27" i="15"/>
  <c r="CG27" i="21" s="1"/>
  <c r="DR63" i="15"/>
  <c r="BX63" i="17" s="1"/>
  <c r="M56" i="17"/>
  <c r="AO55" i="16"/>
  <c r="AQ53" i="16"/>
  <c r="AC43" i="16"/>
  <c r="E67" i="19"/>
  <c r="AK63" i="19"/>
  <c r="N57" i="16"/>
  <c r="AD52" i="17"/>
  <c r="Z49" i="19"/>
  <c r="AP47" i="16"/>
  <c r="S46" i="17"/>
  <c r="AS37" i="17"/>
  <c r="N35" i="16"/>
  <c r="AL54" i="17"/>
  <c r="AP32" i="19"/>
  <c r="AL58" i="17"/>
  <c r="Z23" i="17"/>
  <c r="DA33" i="15"/>
  <c r="CI33" i="16" s="1"/>
  <c r="N66" i="17"/>
  <c r="Q65" i="17"/>
  <c r="O64" i="17"/>
  <c r="G51" i="16"/>
  <c r="H54" i="17"/>
  <c r="J66" i="19"/>
  <c r="AB48" i="17"/>
  <c r="AP67" i="17"/>
  <c r="FC64" i="15"/>
  <c r="CI64" i="20" s="1"/>
  <c r="G47" i="16"/>
  <c r="CH29" i="15"/>
  <c r="AC26" i="17"/>
  <c r="W62" i="16"/>
  <c r="EY59" i="15"/>
  <c r="BG59" i="20" s="1"/>
  <c r="FA55" i="15"/>
  <c r="BU55" i="20" s="1"/>
  <c r="O42" i="19"/>
  <c r="P31" i="19"/>
  <c r="S42" i="16"/>
  <c r="CI29" i="15"/>
  <c r="P66" i="17"/>
  <c r="P65" i="17"/>
  <c r="H51" i="16"/>
  <c r="AE46" i="19"/>
  <c r="CE65" i="15"/>
  <c r="BE65" i="21" s="1"/>
  <c r="G54" i="17"/>
  <c r="G66" i="19"/>
  <c r="G49" i="16"/>
  <c r="AO67" i="17"/>
  <c r="T59" i="16"/>
  <c r="FA59" i="15"/>
  <c r="BU59" i="20" s="1"/>
  <c r="P42" i="19"/>
  <c r="AI23" i="19"/>
  <c r="AI32" i="19"/>
  <c r="H66" i="17"/>
  <c r="F66" i="17"/>
  <c r="G66" i="17"/>
  <c r="DQ61" i="15"/>
  <c r="DP61" i="15"/>
  <c r="BN61" i="17" s="1"/>
  <c r="DN61" i="15"/>
  <c r="DS61" i="15"/>
  <c r="CD61" i="17" s="1"/>
  <c r="AN61" i="17"/>
  <c r="AP61" i="17"/>
  <c r="AQ61" i="17"/>
  <c r="AS61" i="17"/>
  <c r="F44" i="19"/>
  <c r="H44" i="19"/>
  <c r="F27" i="19"/>
  <c r="J27" i="19"/>
  <c r="G27" i="19"/>
  <c r="AJ41" i="16"/>
  <c r="AH41" i="16"/>
  <c r="AD47" i="16"/>
  <c r="AE47" i="16"/>
  <c r="AC47" i="16"/>
  <c r="Z47" i="16"/>
  <c r="AB47" i="16"/>
  <c r="Z46" i="16"/>
  <c r="AD46" i="16"/>
  <c r="AA40" i="17"/>
  <c r="AD40" i="17"/>
  <c r="M26" i="17"/>
  <c r="N26" i="17"/>
  <c r="O26" i="17"/>
  <c r="O32" i="19"/>
  <c r="M32" i="19"/>
  <c r="AD49" i="16"/>
  <c r="AE49" i="16"/>
  <c r="AA39" i="16"/>
  <c r="Z39" i="16"/>
  <c r="I66" i="17"/>
  <c r="AB49" i="16"/>
  <c r="AC39" i="16"/>
  <c r="CH51" i="15"/>
  <c r="BW51" i="21" s="1"/>
  <c r="AK64" i="17"/>
  <c r="AJ64" i="17"/>
  <c r="AL64" i="17"/>
  <c r="P63" i="17"/>
  <c r="L63" i="17"/>
  <c r="AO62" i="17"/>
  <c r="AN62" i="17"/>
  <c r="AP62" i="17"/>
  <c r="AR62" i="17"/>
  <c r="I56" i="17"/>
  <c r="G56" i="17"/>
  <c r="AL48" i="17"/>
  <c r="AH48" i="17"/>
  <c r="AQ57" i="16"/>
  <c r="AR57" i="16"/>
  <c r="AP57" i="16"/>
  <c r="AS57" i="16"/>
  <c r="F62" i="16"/>
  <c r="E62" i="16"/>
  <c r="G62" i="16"/>
  <c r="H62" i="16"/>
  <c r="H60" i="17"/>
  <c r="F60" i="17"/>
  <c r="J60" i="17"/>
  <c r="I60" i="17"/>
  <c r="AC56" i="17"/>
  <c r="AA56" i="17"/>
  <c r="AB56" i="17"/>
  <c r="FB65" i="15"/>
  <c r="CB65" i="20" s="1"/>
  <c r="EY65" i="15"/>
  <c r="BG65" i="20" s="1"/>
  <c r="AG58" i="16"/>
  <c r="AL58" i="16"/>
  <c r="AC54" i="17"/>
  <c r="AB54" i="17"/>
  <c r="AA54" i="17"/>
  <c r="AD54" i="17"/>
  <c r="Z54" i="17"/>
  <c r="EI40" i="15"/>
  <c r="BP40" i="19" s="1"/>
  <c r="EJ40" i="15"/>
  <c r="BY40" i="19" s="1"/>
  <c r="F39" i="16"/>
  <c r="J39" i="16"/>
  <c r="M35" i="19"/>
  <c r="Q35" i="19"/>
  <c r="AC32" i="19"/>
  <c r="AA32" i="19"/>
  <c r="EF38" i="15"/>
  <c r="EK38" i="15"/>
  <c r="DI22" i="15"/>
  <c r="N22" i="17" s="1"/>
  <c r="DJ22" i="15"/>
  <c r="S22" i="17" s="1"/>
  <c r="AO40" i="19"/>
  <c r="AQ40" i="19"/>
  <c r="U36" i="19"/>
  <c r="T36" i="19"/>
  <c r="P52" i="17"/>
  <c r="O52" i="17"/>
  <c r="AE67" i="17"/>
  <c r="AC67" i="17"/>
  <c r="H59" i="16"/>
  <c r="I59" i="16"/>
  <c r="Q53" i="16"/>
  <c r="O53" i="16"/>
  <c r="M62" i="17"/>
  <c r="L62" i="17"/>
  <c r="DP62" i="15"/>
  <c r="BI62" i="17" s="1"/>
  <c r="DO62" i="15"/>
  <c r="BE62" i="17" s="1"/>
  <c r="N62" i="17"/>
  <c r="AB40" i="17"/>
  <c r="P35" i="19"/>
  <c r="AO61" i="17"/>
  <c r="G60" i="17"/>
  <c r="J56" i="17"/>
  <c r="FC65" i="15"/>
  <c r="CI65" i="20" s="1"/>
  <c r="I62" i="16"/>
  <c r="L53" i="16"/>
  <c r="AS62" i="17"/>
  <c r="E39" i="16"/>
  <c r="AJ24" i="16"/>
  <c r="AB46" i="17"/>
  <c r="H62" i="17"/>
  <c r="O66" i="17"/>
  <c r="AE65" i="17"/>
  <c r="O65" i="17"/>
  <c r="CG65" i="15"/>
  <c r="BQ65" i="21" s="1"/>
  <c r="AQ63" i="17"/>
  <c r="Q54" i="17"/>
  <c r="I51" i="16"/>
  <c r="F51" i="16"/>
  <c r="DN48" i="15"/>
  <c r="AX48" i="17" s="1"/>
  <c r="Z46" i="19"/>
  <c r="F54" i="17"/>
  <c r="I54" i="17"/>
  <c r="H66" i="19"/>
  <c r="CF65" i="15"/>
  <c r="BN65" i="21" s="1"/>
  <c r="I49" i="16"/>
  <c r="F49" i="16"/>
  <c r="Z48" i="17"/>
  <c r="AS67" i="17"/>
  <c r="S59" i="16"/>
  <c r="CD54" i="15"/>
  <c r="EG46" i="15"/>
  <c r="BD46" i="19" s="1"/>
  <c r="AP27" i="17"/>
  <c r="AD26" i="17"/>
  <c r="AA24" i="17"/>
  <c r="AA66" i="17"/>
  <c r="V62" i="16"/>
  <c r="J36" i="17"/>
  <c r="M42" i="19"/>
  <c r="EG28" i="15"/>
  <c r="BC28" i="19" s="1"/>
  <c r="AB42" i="16"/>
  <c r="P29" i="16"/>
  <c r="AL23" i="19"/>
  <c r="CD29" i="15"/>
  <c r="AW29" i="21" s="1"/>
  <c r="FB23" i="15"/>
  <c r="CB23" i="20" s="1"/>
  <c r="N65" i="17"/>
  <c r="N54" i="17"/>
  <c r="E51" i="16"/>
  <c r="AA46" i="19"/>
  <c r="AB61" i="17"/>
  <c r="E49" i="16"/>
  <c r="AA48" i="17"/>
  <c r="W59" i="16"/>
  <c r="P61" i="21"/>
  <c r="O30" i="21"/>
  <c r="DS54" i="15"/>
  <c r="DQ54" i="15"/>
  <c r="BR54" i="17" s="1"/>
  <c r="Q49" i="16"/>
  <c r="N49" i="16"/>
  <c r="M49" i="16"/>
  <c r="AE47" i="19"/>
  <c r="AD47" i="19"/>
  <c r="AA47" i="19"/>
  <c r="AE48" i="16"/>
  <c r="Z48" i="16"/>
  <c r="AA48" i="16"/>
  <c r="AD48" i="16"/>
  <c r="CX43" i="15"/>
  <c r="BK43" i="16" s="1"/>
  <c r="DA43" i="15"/>
  <c r="CH43" i="16" s="1"/>
  <c r="CV43" i="15"/>
  <c r="AZ43" i="16" s="1"/>
  <c r="AO39" i="16"/>
  <c r="AS39" i="16"/>
  <c r="AR39" i="16"/>
  <c r="AD36" i="19"/>
  <c r="AB36" i="19"/>
  <c r="AI29" i="16"/>
  <c r="AH29" i="16"/>
  <c r="AJ29" i="16"/>
  <c r="AN48" i="19"/>
  <c r="AO48" i="19"/>
  <c r="AP48" i="19"/>
  <c r="AS48" i="19"/>
  <c r="AK27" i="17"/>
  <c r="AH27" i="17"/>
  <c r="AQ54" i="19"/>
  <c r="AR54" i="19"/>
  <c r="AO33" i="17"/>
  <c r="AQ33" i="17"/>
  <c r="Q62" i="17"/>
  <c r="T62" i="19"/>
  <c r="AE62" i="17"/>
  <c r="G59" i="16"/>
  <c r="P56" i="17"/>
  <c r="AA49" i="16"/>
  <c r="AC44" i="19"/>
  <c r="Z44" i="19"/>
  <c r="AC40" i="19"/>
  <c r="Z40" i="19"/>
  <c r="AE39" i="16"/>
  <c r="AE63" i="17"/>
  <c r="AS60" i="17"/>
  <c r="H58" i="17"/>
  <c r="Z67" i="17"/>
  <c r="AE52" i="17"/>
  <c r="V52" i="17"/>
  <c r="I48" i="19"/>
  <c r="EX66" i="15"/>
  <c r="AZ66" i="20" s="1"/>
  <c r="V57" i="16"/>
  <c r="AN54" i="19"/>
  <c r="AP48" i="16"/>
  <c r="EJ42" i="15"/>
  <c r="CA42" i="19" s="1"/>
  <c r="AP39" i="16"/>
  <c r="AK29" i="16"/>
  <c r="AI54" i="17"/>
  <c r="F42" i="17"/>
  <c r="AO35" i="17"/>
  <c r="L49" i="16"/>
  <c r="Z47" i="19"/>
  <c r="AH30" i="19"/>
  <c r="G37" i="17"/>
  <c r="E37" i="17"/>
  <c r="AI41" i="16"/>
  <c r="AK41" i="16"/>
  <c r="AC46" i="17"/>
  <c r="AA46" i="17"/>
  <c r="AB46" i="16"/>
  <c r="AA46" i="16"/>
  <c r="AC46" i="16"/>
  <c r="CY41" i="15"/>
  <c r="BS41" i="16" s="1"/>
  <c r="CZ41" i="15"/>
  <c r="BW41" i="16" s="1"/>
  <c r="AI26" i="16"/>
  <c r="AJ26" i="16"/>
  <c r="CG24" i="15"/>
  <c r="BQ24" i="21" s="1"/>
  <c r="CE24" i="15"/>
  <c r="BC24" i="21" s="1"/>
  <c r="CI24" i="15"/>
  <c r="Q29" i="16"/>
  <c r="N29" i="16"/>
  <c r="M29" i="16"/>
  <c r="O34" i="19"/>
  <c r="L34" i="19"/>
  <c r="Q34" i="19"/>
  <c r="N34" i="19"/>
  <c r="AL32" i="19"/>
  <c r="AG32" i="19"/>
  <c r="AH32" i="19"/>
  <c r="AK32" i="19"/>
  <c r="CH45" i="15"/>
  <c r="CA45" i="21" s="1"/>
  <c r="CI45" i="15"/>
  <c r="CH45" i="21" s="1"/>
  <c r="CD45" i="15"/>
  <c r="AU45" i="21" s="1"/>
  <c r="EZ55" i="15"/>
  <c r="BN55" i="20" s="1"/>
  <c r="FB55" i="15"/>
  <c r="CB55" i="20" s="1"/>
  <c r="EY55" i="15"/>
  <c r="BG55" i="20" s="1"/>
  <c r="EX55" i="15"/>
  <c r="AZ55" i="20" s="1"/>
  <c r="CV44" i="15"/>
  <c r="AU44" i="16" s="1"/>
  <c r="DA44" i="15"/>
  <c r="CD44" i="16" s="1"/>
  <c r="CZ44" i="15"/>
  <c r="BX44" i="16" s="1"/>
  <c r="CY44" i="15"/>
  <c r="BU44" i="16" s="1"/>
  <c r="EZ59" i="15"/>
  <c r="BN59" i="20" s="1"/>
  <c r="EX59" i="15"/>
  <c r="AZ59" i="20" s="1"/>
  <c r="FC59" i="15"/>
  <c r="CI59" i="20" s="1"/>
  <c r="EH28" i="15"/>
  <c r="BL28" i="19" s="1"/>
  <c r="EJ28" i="15"/>
  <c r="N42" i="19"/>
  <c r="Q42" i="19"/>
  <c r="I36" i="17"/>
  <c r="F36" i="17"/>
  <c r="E36" i="17"/>
  <c r="H36" i="17"/>
  <c r="U62" i="16"/>
  <c r="X62" i="16"/>
  <c r="S62" i="16"/>
  <c r="AA42" i="16"/>
  <c r="AD42" i="16"/>
  <c r="AC42" i="16"/>
  <c r="AH23" i="19"/>
  <c r="AK23" i="19"/>
  <c r="AJ36" i="19"/>
  <c r="AG36" i="19"/>
  <c r="AK36" i="19"/>
  <c r="EK36" i="15"/>
  <c r="EJ36" i="15"/>
  <c r="BW36" i="19" s="1"/>
  <c r="EH36" i="15"/>
  <c r="BK36" i="19" s="1"/>
  <c r="EF36" i="15"/>
  <c r="EX23" i="15"/>
  <c r="AZ23" i="20" s="1"/>
  <c r="FC23" i="15"/>
  <c r="CI23" i="20" s="1"/>
  <c r="FA23" i="15"/>
  <c r="BU23" i="20" s="1"/>
  <c r="AB24" i="17"/>
  <c r="AE24" i="17"/>
  <c r="AD24" i="17"/>
  <c r="AC24" i="17"/>
  <c r="AS38" i="19"/>
  <c r="AP38" i="19"/>
  <c r="AO38" i="19"/>
  <c r="AK37" i="16"/>
  <c r="AH37" i="16"/>
  <c r="CH31" i="15"/>
  <c r="BX31" i="21" s="1"/>
  <c r="CE31" i="15"/>
  <c r="BG31" i="21" s="1"/>
  <c r="Q25" i="17"/>
  <c r="P25" i="17"/>
  <c r="AH60" i="17"/>
  <c r="AK60" i="17"/>
  <c r="I29" i="17"/>
  <c r="E29" i="17"/>
  <c r="P62" i="17"/>
  <c r="AN66" i="17"/>
  <c r="Z62" i="17"/>
  <c r="AD45" i="16"/>
  <c r="AB39" i="16"/>
  <c r="AB63" i="17"/>
  <c r="AR60" i="17"/>
  <c r="F58" i="17"/>
  <c r="AB67" i="17"/>
  <c r="DN62" i="15"/>
  <c r="AU62" i="17" s="1"/>
  <c r="P53" i="16"/>
  <c r="S52" i="17"/>
  <c r="FA64" i="15"/>
  <c r="BU64" i="20" s="1"/>
  <c r="T57" i="16"/>
  <c r="DQ56" i="15"/>
  <c r="BP56" i="17" s="1"/>
  <c r="AS54" i="19"/>
  <c r="AQ39" i="16"/>
  <c r="AE36" i="19"/>
  <c r="AL29" i="16"/>
  <c r="AR48" i="19"/>
  <c r="AB48" i="16"/>
  <c r="CY43" i="15"/>
  <c r="BU43" i="16" s="1"/>
  <c r="AQ38" i="19"/>
  <c r="O49" i="16"/>
  <c r="AC47" i="19"/>
  <c r="AJ27" i="17"/>
  <c r="AB49" i="19"/>
  <c r="AE49" i="19"/>
  <c r="O46" i="19"/>
  <c r="Q46" i="19"/>
  <c r="N48" i="19"/>
  <c r="L48" i="19"/>
  <c r="AP25" i="17"/>
  <c r="AR25" i="17"/>
  <c r="DR60" i="15"/>
  <c r="BZ60" i="17" s="1"/>
  <c r="DP60" i="15"/>
  <c r="BJ60" i="17" s="1"/>
  <c r="DN60" i="15"/>
  <c r="AY60" i="17" s="1"/>
  <c r="O36" i="19"/>
  <c r="L36" i="19"/>
  <c r="Q36" i="19"/>
  <c r="N36" i="19"/>
  <c r="AL25" i="17"/>
  <c r="AI25" i="17"/>
  <c r="AJ25" i="17"/>
  <c r="AK56" i="17"/>
  <c r="AH56" i="17"/>
  <c r="AG56" i="17"/>
  <c r="AL56" i="17"/>
  <c r="X45" i="16"/>
  <c r="W45" i="16"/>
  <c r="T45" i="16"/>
  <c r="S45" i="16"/>
  <c r="N29" i="17"/>
  <c r="Q29" i="17"/>
  <c r="U40" i="19"/>
  <c r="X40" i="19"/>
  <c r="W40" i="19"/>
  <c r="T40" i="19"/>
  <c r="AP34" i="21"/>
  <c r="AO34" i="21"/>
  <c r="AQ34" i="21"/>
  <c r="V66" i="21"/>
  <c r="Z53" i="21"/>
  <c r="M28" i="21"/>
  <c r="M38" i="21"/>
  <c r="L28" i="21"/>
  <c r="E65" i="21"/>
  <c r="H65" i="21"/>
  <c r="M46" i="21"/>
  <c r="CH25" i="15"/>
  <c r="CB25" i="21" s="1"/>
  <c r="CE25" i="15"/>
  <c r="BC25" i="21" s="1"/>
  <c r="CD25" i="15"/>
  <c r="AV25" i="21" s="1"/>
  <c r="E40" i="19"/>
  <c r="G40" i="19"/>
  <c r="H52" i="19"/>
  <c r="F52" i="19"/>
  <c r="G52" i="19"/>
  <c r="J52" i="19"/>
  <c r="F28" i="19"/>
  <c r="J28" i="19"/>
  <c r="E28" i="19"/>
  <c r="EZ43" i="15"/>
  <c r="BN43" i="20" s="1"/>
  <c r="FA43" i="15"/>
  <c r="BU43" i="20" s="1"/>
  <c r="AL62" i="17"/>
  <c r="G62" i="17"/>
  <c r="M64" i="17"/>
  <c r="AN63" i="17"/>
  <c r="O54" i="17"/>
  <c r="AB42" i="19"/>
  <c r="AP64" i="17"/>
  <c r="AA61" i="17"/>
  <c r="T64" i="16"/>
  <c r="AA60" i="17"/>
  <c r="DS48" i="15"/>
  <c r="CD48" i="17" s="1"/>
  <c r="CI54" i="15"/>
  <c r="CF54" i="21" s="1"/>
  <c r="AI46" i="17"/>
  <c r="AS45" i="16"/>
  <c r="AG44" i="17"/>
  <c r="AD30" i="19"/>
  <c r="Z44" i="17"/>
  <c r="EY39" i="15"/>
  <c r="BG39" i="20" s="1"/>
  <c r="CF25" i="15"/>
  <c r="BI25" i="21" s="1"/>
  <c r="BY52" i="21"/>
  <c r="AP49" i="16"/>
  <c r="AS49" i="16"/>
  <c r="J50" i="17"/>
  <c r="H50" i="17"/>
  <c r="U41" i="19"/>
  <c r="W41" i="19"/>
  <c r="X41" i="19"/>
  <c r="F36" i="19"/>
  <c r="G36" i="19"/>
  <c r="W30" i="19"/>
  <c r="X30" i="19"/>
  <c r="V30" i="19"/>
  <c r="AS41" i="17"/>
  <c r="AQ41" i="17"/>
  <c r="P40" i="19"/>
  <c r="M40" i="19"/>
  <c r="Q40" i="19"/>
  <c r="O40" i="19"/>
  <c r="AI47" i="16"/>
  <c r="AH47" i="16"/>
  <c r="AJ47" i="16"/>
  <c r="J34" i="19"/>
  <c r="E34" i="19"/>
  <c r="F34" i="19"/>
  <c r="I34" i="19"/>
  <c r="Q32" i="19"/>
  <c r="N32" i="19"/>
  <c r="P32" i="19"/>
  <c r="L32" i="19"/>
  <c r="AQ31" i="17"/>
  <c r="AS31" i="17"/>
  <c r="J50" i="19"/>
  <c r="I50" i="19"/>
  <c r="H50" i="19"/>
  <c r="E50" i="19"/>
  <c r="CF26" i="15"/>
  <c r="BJ26" i="21" s="1"/>
  <c r="CE26" i="15"/>
  <c r="BE26" i="21" s="1"/>
  <c r="CD26" i="15"/>
  <c r="DS56" i="15"/>
  <c r="CD56" i="17" s="1"/>
  <c r="DO56" i="15"/>
  <c r="BE56" i="17" s="1"/>
  <c r="DN56" i="15"/>
  <c r="AX56" i="17" s="1"/>
  <c r="DP56" i="15"/>
  <c r="BL56" i="17" s="1"/>
  <c r="G46" i="19"/>
  <c r="J46" i="19"/>
  <c r="F46" i="19"/>
  <c r="G42" i="19"/>
  <c r="F42" i="19"/>
  <c r="I42" i="19"/>
  <c r="J42" i="19"/>
  <c r="CH35" i="15"/>
  <c r="CA35" i="21" s="1"/>
  <c r="CI35" i="15"/>
  <c r="CI35" i="21" s="1"/>
  <c r="CE35" i="15"/>
  <c r="BB35" i="21" s="1"/>
  <c r="M28" i="19"/>
  <c r="Q28" i="19"/>
  <c r="N28" i="19"/>
  <c r="O28" i="19"/>
  <c r="DN23" i="15"/>
  <c r="DO23" i="15"/>
  <c r="BB23" i="17" s="1"/>
  <c r="EH42" i="15"/>
  <c r="BJ42" i="19" s="1"/>
  <c r="EF42" i="15"/>
  <c r="AX42" i="19" s="1"/>
  <c r="AI24" i="16"/>
  <c r="AL24" i="16"/>
  <c r="AK24" i="16"/>
  <c r="AG24" i="16"/>
  <c r="CV42" i="15"/>
  <c r="CW42" i="15"/>
  <c r="BE42" i="16" s="1"/>
  <c r="V39" i="19"/>
  <c r="S39" i="19"/>
  <c r="X39" i="19"/>
  <c r="U66" i="19"/>
  <c r="T66" i="19"/>
  <c r="S66" i="19"/>
  <c r="AP33" i="17"/>
  <c r="AS33" i="17"/>
  <c r="G42" i="17"/>
  <c r="J42" i="17"/>
  <c r="AJ62" i="17"/>
  <c r="F62" i="17"/>
  <c r="I62" i="17"/>
  <c r="AB65" i="17"/>
  <c r="Z65" i="17"/>
  <c r="O62" i="17"/>
  <c r="P64" i="17"/>
  <c r="Q64" i="17"/>
  <c r="AO63" i="17"/>
  <c r="AR63" i="17"/>
  <c r="S62" i="19"/>
  <c r="U62" i="19"/>
  <c r="E59" i="16"/>
  <c r="F59" i="16"/>
  <c r="Q56" i="17"/>
  <c r="N56" i="17"/>
  <c r="L54" i="17"/>
  <c r="Z49" i="16"/>
  <c r="AC49" i="16"/>
  <c r="AA45" i="16"/>
  <c r="AC42" i="19"/>
  <c r="Z42" i="19"/>
  <c r="AD39" i="16"/>
  <c r="AQ64" i="17"/>
  <c r="AE61" i="17"/>
  <c r="EY58" i="15"/>
  <c r="BG58" i="20" s="1"/>
  <c r="AA67" i="17"/>
  <c r="AD67" i="17"/>
  <c r="F63" i="19"/>
  <c r="DR62" i="15"/>
  <c r="BY62" i="17" s="1"/>
  <c r="Z60" i="17"/>
  <c r="AE60" i="17"/>
  <c r="M53" i="16"/>
  <c r="T52" i="17"/>
  <c r="W52" i="17"/>
  <c r="DS67" i="15"/>
  <c r="CE67" i="17" s="1"/>
  <c r="CD58" i="15"/>
  <c r="AV58" i="21" s="1"/>
  <c r="AP54" i="19"/>
  <c r="CE54" i="15"/>
  <c r="BG54" i="21" s="1"/>
  <c r="CF53" i="15"/>
  <c r="BN53" i="21" s="1"/>
  <c r="CD52" i="15"/>
  <c r="AU52" i="21" s="1"/>
  <c r="EF46" i="15"/>
  <c r="AU46" i="19" s="1"/>
  <c r="AJ46" i="17"/>
  <c r="AG46" i="17"/>
  <c r="AN45" i="16"/>
  <c r="AQ45" i="16"/>
  <c r="AH44" i="17"/>
  <c r="AK44" i="17"/>
  <c r="EG42" i="15"/>
  <c r="BG42" i="19" s="1"/>
  <c r="AH38" i="17"/>
  <c r="G34" i="19"/>
  <c r="AN33" i="17"/>
  <c r="S31" i="17"/>
  <c r="E42" i="19"/>
  <c r="I42" i="17"/>
  <c r="AG47" i="16"/>
  <c r="W33" i="16"/>
  <c r="L28" i="19"/>
  <c r="I46" i="19"/>
  <c r="AN31" i="17"/>
  <c r="CV54" i="15"/>
  <c r="CG25" i="15"/>
  <c r="BR25" i="21" s="1"/>
  <c r="AG38" i="19"/>
  <c r="AL38" i="19"/>
  <c r="AL43" i="16"/>
  <c r="AI43" i="16"/>
  <c r="AN35" i="17"/>
  <c r="AP35" i="17"/>
  <c r="AS35" i="17"/>
  <c r="CG31" i="15"/>
  <c r="BU31" i="21" s="1"/>
  <c r="CD31" i="15"/>
  <c r="AY31" i="21" s="1"/>
  <c r="CF31" i="15"/>
  <c r="BJ31" i="21" s="1"/>
  <c r="CI31" i="15"/>
  <c r="AR27" i="17"/>
  <c r="AO27" i="17"/>
  <c r="AN27" i="17"/>
  <c r="AQ27" i="17"/>
  <c r="L26" i="17"/>
  <c r="P26" i="17"/>
  <c r="Q26" i="17"/>
  <c r="AC66" i="17"/>
  <c r="AB66" i="17"/>
  <c r="AD66" i="17"/>
  <c r="DR48" i="15"/>
  <c r="DP48" i="15"/>
  <c r="DA50" i="15"/>
  <c r="CY50" i="15"/>
  <c r="BT50" i="16" s="1"/>
  <c r="CV50" i="15"/>
  <c r="BK46" i="19"/>
  <c r="BJ46" i="19"/>
  <c r="BM46" i="19"/>
  <c r="BL46" i="19"/>
  <c r="CG37" i="15"/>
  <c r="CE37" i="15"/>
  <c r="BC37" i="21" s="1"/>
  <c r="CD37" i="15"/>
  <c r="CI37" i="15"/>
  <c r="CG37" i="21" s="1"/>
  <c r="CF37" i="15"/>
  <c r="AJ31" i="16"/>
  <c r="AL31" i="16"/>
  <c r="AK31" i="16"/>
  <c r="AH31" i="16"/>
  <c r="U38" i="16"/>
  <c r="T38" i="16"/>
  <c r="L32" i="16"/>
  <c r="Q32" i="16"/>
  <c r="CI43" i="15"/>
  <c r="CI43" i="21" s="1"/>
  <c r="CE43" i="15"/>
  <c r="BB43" i="21" s="1"/>
  <c r="CH43" i="15"/>
  <c r="BZ43" i="21" s="1"/>
  <c r="CF43" i="15"/>
  <c r="BN43" i="21" s="1"/>
  <c r="CD43" i="15"/>
  <c r="AX43" i="21" s="1"/>
  <c r="DA58" i="15"/>
  <c r="CG58" i="16" s="1"/>
  <c r="CW58" i="15"/>
  <c r="BG58" i="16" s="1"/>
  <c r="CV58" i="15"/>
  <c r="AY58" i="16" s="1"/>
  <c r="AA30" i="19"/>
  <c r="Z30" i="19"/>
  <c r="AC30" i="19"/>
  <c r="AB30" i="19"/>
  <c r="S33" i="17"/>
  <c r="V33" i="17"/>
  <c r="AB44" i="17"/>
  <c r="AE44" i="17"/>
  <c r="AC44" i="17"/>
  <c r="AA44" i="17"/>
  <c r="E62" i="17"/>
  <c r="AC65" i="17"/>
  <c r="AP63" i="17"/>
  <c r="AN64" i="17"/>
  <c r="AD61" i="17"/>
  <c r="CG52" i="15"/>
  <c r="BS52" i="21" s="1"/>
  <c r="CF52" i="15"/>
  <c r="BK52" i="21" s="1"/>
  <c r="EI46" i="15"/>
  <c r="BP46" i="19" s="1"/>
  <c r="EK46" i="15"/>
  <c r="CD46" i="19" s="1"/>
  <c r="AP45" i="16"/>
  <c r="AJ44" i="17"/>
  <c r="AG31" i="16"/>
  <c r="I52" i="19"/>
  <c r="CG43" i="15"/>
  <c r="CY58" i="15"/>
  <c r="AG63" i="21"/>
  <c r="CA54" i="21"/>
  <c r="V61" i="16"/>
  <c r="S61" i="16"/>
  <c r="X61" i="16"/>
  <c r="T61" i="16"/>
  <c r="L25" i="17"/>
  <c r="O25" i="17"/>
  <c r="N25" i="17"/>
  <c r="AG60" i="17"/>
  <c r="AI60" i="17"/>
  <c r="AJ60" i="17"/>
  <c r="H29" i="17"/>
  <c r="G29" i="17"/>
  <c r="J29" i="17"/>
  <c r="AC38" i="17"/>
  <c r="AE38" i="17"/>
  <c r="AB38" i="17"/>
  <c r="AA38" i="17"/>
  <c r="AI62" i="17"/>
  <c r="AA65" i="17"/>
  <c r="L64" i="17"/>
  <c r="DS62" i="15"/>
  <c r="CI62" i="17" s="1"/>
  <c r="J59" i="16"/>
  <c r="M54" i="17"/>
  <c r="AB45" i="16"/>
  <c r="AA42" i="19"/>
  <c r="DQ62" i="15"/>
  <c r="BQ62" i="17" s="1"/>
  <c r="DQ48" i="15"/>
  <c r="DS64" i="15"/>
  <c r="CG64" i="17" s="1"/>
  <c r="I63" i="19"/>
  <c r="AD60" i="17"/>
  <c r="N53" i="16"/>
  <c r="DR67" i="15"/>
  <c r="BW67" i="17" s="1"/>
  <c r="CI57" i="15"/>
  <c r="CE57" i="21" s="1"/>
  <c r="CG54" i="15"/>
  <c r="BU54" i="21" s="1"/>
  <c r="CF54" i="15"/>
  <c r="BL54" i="21" s="1"/>
  <c r="CI52" i="15"/>
  <c r="CE52" i="21" s="1"/>
  <c r="CW50" i="15"/>
  <c r="BC50" i="16" s="1"/>
  <c r="EJ46" i="15"/>
  <c r="AH46" i="17"/>
  <c r="EK42" i="15"/>
  <c r="CE42" i="19" s="1"/>
  <c r="CX42" i="15"/>
  <c r="BJ42" i="16" s="1"/>
  <c r="H34" i="19"/>
  <c r="AR33" i="17"/>
  <c r="F29" i="17"/>
  <c r="M25" i="17"/>
  <c r="Z66" i="17"/>
  <c r="AL60" i="17"/>
  <c r="H42" i="17"/>
  <c r="CZ58" i="15"/>
  <c r="CA58" i="16" s="1"/>
  <c r="CZ54" i="15"/>
  <c r="F50" i="19"/>
  <c r="AL47" i="16"/>
  <c r="AD38" i="17"/>
  <c r="CD35" i="15"/>
  <c r="P28" i="19"/>
  <c r="T41" i="19"/>
  <c r="I36" i="19"/>
  <c r="P32" i="16"/>
  <c r="I28" i="19"/>
  <c r="E50" i="17"/>
  <c r="CI25" i="15"/>
  <c r="CI25" i="21" s="1"/>
  <c r="BI46" i="19"/>
  <c r="O63" i="17"/>
  <c r="N63" i="17"/>
  <c r="M63" i="17"/>
  <c r="FC61" i="15"/>
  <c r="CI61" i="20" s="1"/>
  <c r="EY61" i="15"/>
  <c r="BG61" i="20" s="1"/>
  <c r="AE50" i="16"/>
  <c r="AC50" i="16"/>
  <c r="AG48" i="17"/>
  <c r="AK48" i="17"/>
  <c r="E44" i="19"/>
  <c r="G44" i="19"/>
  <c r="J44" i="19"/>
  <c r="I44" i="19"/>
  <c r="P28" i="16"/>
  <c r="O28" i="16"/>
  <c r="FA26" i="15"/>
  <c r="BU26" i="20" s="1"/>
  <c r="EZ26" i="15"/>
  <c r="BN26" i="20" s="1"/>
  <c r="AS41" i="16"/>
  <c r="AQ41" i="16"/>
  <c r="AL39" i="16"/>
  <c r="AI39" i="16"/>
  <c r="AH35" i="16"/>
  <c r="AG35" i="16"/>
  <c r="AL35" i="16"/>
  <c r="AS31" i="16"/>
  <c r="AN31" i="16"/>
  <c r="AS43" i="16"/>
  <c r="AR43" i="16"/>
  <c r="AK42" i="17"/>
  <c r="AL42" i="17"/>
  <c r="U37" i="17"/>
  <c r="T37" i="17"/>
  <c r="S37" i="17"/>
  <c r="V37" i="17"/>
  <c r="S44" i="19"/>
  <c r="U44" i="19"/>
  <c r="AB42" i="17"/>
  <c r="Z42" i="17"/>
  <c r="F37" i="16"/>
  <c r="H37" i="16"/>
  <c r="F35" i="16"/>
  <c r="H35" i="16"/>
  <c r="AI63" i="21"/>
  <c r="AO23" i="21"/>
  <c r="Z46" i="17"/>
  <c r="AE46" i="17"/>
  <c r="F32" i="19"/>
  <c r="J32" i="19"/>
  <c r="H25" i="19"/>
  <c r="E25" i="19"/>
  <c r="Q33" i="16"/>
  <c r="N33" i="16"/>
  <c r="AO65" i="21"/>
  <c r="O46" i="21"/>
  <c r="S38" i="21"/>
  <c r="AP23" i="21"/>
  <c r="BW54" i="21"/>
  <c r="L46" i="21"/>
  <c r="AP53" i="21"/>
  <c r="AE39" i="21"/>
  <c r="X38" i="21"/>
  <c r="E45" i="21"/>
  <c r="EZ56" i="15"/>
  <c r="BN56" i="20" s="1"/>
  <c r="EX56" i="15"/>
  <c r="AZ56" i="20" s="1"/>
  <c r="FC56" i="15"/>
  <c r="CI56" i="20" s="1"/>
  <c r="FB56" i="15"/>
  <c r="CB56" i="20" s="1"/>
  <c r="EZ51" i="15"/>
  <c r="BN51" i="20" s="1"/>
  <c r="EX51" i="15"/>
  <c r="AZ51" i="20" s="1"/>
  <c r="FA51" i="15"/>
  <c r="BU51" i="20" s="1"/>
  <c r="FC51" i="15"/>
  <c r="CI51" i="20" s="1"/>
  <c r="FB25" i="15"/>
  <c r="CB25" i="20" s="1"/>
  <c r="FC25" i="15"/>
  <c r="CI25" i="20" s="1"/>
  <c r="FA25" i="15"/>
  <c r="BU25" i="20" s="1"/>
  <c r="EY25" i="15"/>
  <c r="BG25" i="20" s="1"/>
  <c r="EX25" i="15"/>
  <c r="AZ25" i="20" s="1"/>
  <c r="FA67" i="15"/>
  <c r="BU67" i="20" s="1"/>
  <c r="FB67" i="15"/>
  <c r="CB67" i="20" s="1"/>
  <c r="FC67" i="15"/>
  <c r="CI67" i="20" s="1"/>
  <c r="EX67" i="15"/>
  <c r="AZ67" i="20" s="1"/>
  <c r="EZ67" i="15"/>
  <c r="BN67" i="20" s="1"/>
  <c r="CW60" i="15"/>
  <c r="BC60" i="16" s="1"/>
  <c r="CV60" i="15"/>
  <c r="CY60" i="15"/>
  <c r="BR60" i="16" s="1"/>
  <c r="CX60" i="15"/>
  <c r="BL60" i="16" s="1"/>
  <c r="DA60" i="15"/>
  <c r="CI60" i="16" s="1"/>
  <c r="CZ60" i="15"/>
  <c r="CA60" i="16" s="1"/>
  <c r="CV56" i="15"/>
  <c r="AZ56" i="16" s="1"/>
  <c r="CW56" i="15"/>
  <c r="CY56" i="15"/>
  <c r="BQ56" i="16" s="1"/>
  <c r="CX56" i="15"/>
  <c r="BL56" i="16" s="1"/>
  <c r="CZ56" i="15"/>
  <c r="DA56" i="15"/>
  <c r="CF56" i="16" s="1"/>
  <c r="AP46" i="19"/>
  <c r="AO46" i="19"/>
  <c r="AN46" i="19"/>
  <c r="AQ46" i="19"/>
  <c r="AS46" i="19"/>
  <c r="AS42" i="19"/>
  <c r="AN42" i="19"/>
  <c r="AQ42" i="19"/>
  <c r="AP42" i="19"/>
  <c r="AR42" i="19"/>
  <c r="CZ37" i="15"/>
  <c r="CB37" i="16" s="1"/>
  <c r="CX37" i="15"/>
  <c r="BL37" i="16" s="1"/>
  <c r="CY37" i="15"/>
  <c r="BQ37" i="16" s="1"/>
  <c r="CV37" i="15"/>
  <c r="AY37" i="16" s="1"/>
  <c r="DA37" i="15"/>
  <c r="CH37" i="16" s="1"/>
  <c r="CW37" i="15"/>
  <c r="CG28" i="15"/>
  <c r="BP28" i="21" s="1"/>
  <c r="CD28" i="15"/>
  <c r="AU28" i="21" s="1"/>
  <c r="CE28" i="15"/>
  <c r="BG28" i="21" s="1"/>
  <c r="CH28" i="15"/>
  <c r="CI28" i="15"/>
  <c r="CF28" i="21" s="1"/>
  <c r="CF28" i="15"/>
  <c r="BM28" i="21" s="1"/>
  <c r="CH23" i="15"/>
  <c r="CI23" i="15"/>
  <c r="CG23" i="15"/>
  <c r="BU23" i="21" s="1"/>
  <c r="CE23" i="15"/>
  <c r="BG23" i="21" s="1"/>
  <c r="CD23" i="15"/>
  <c r="AY23" i="21" s="1"/>
  <c r="CF23" i="15"/>
  <c r="BI23" i="21" s="1"/>
  <c r="Q61" i="17"/>
  <c r="P61" i="17"/>
  <c r="U50" i="17"/>
  <c r="W50" i="17"/>
  <c r="G30" i="19"/>
  <c r="I30" i="19"/>
  <c r="F30" i="19"/>
  <c r="S56" i="17"/>
  <c r="V56" i="17"/>
  <c r="AN29" i="17"/>
  <c r="AS29" i="17"/>
  <c r="U48" i="17"/>
  <c r="T48" i="17"/>
  <c r="X34" i="19"/>
  <c r="V34" i="19"/>
  <c r="V32" i="19"/>
  <c r="X32" i="19"/>
  <c r="AN59" i="16"/>
  <c r="AP59" i="16"/>
  <c r="AA37" i="16"/>
  <c r="AE37" i="16"/>
  <c r="FC27" i="15"/>
  <c r="CI27" i="20" s="1"/>
  <c r="FB27" i="15"/>
  <c r="CB27" i="20" s="1"/>
  <c r="N33" i="17"/>
  <c r="L33" i="17"/>
  <c r="AE64" i="17"/>
  <c r="AC64" i="17"/>
  <c r="J64" i="17"/>
  <c r="E64" i="17"/>
  <c r="EK47" i="15"/>
  <c r="EJ47" i="15"/>
  <c r="CA47" i="19" s="1"/>
  <c r="EG47" i="15"/>
  <c r="BG47" i="19" s="1"/>
  <c r="P24" i="17"/>
  <c r="O24" i="17"/>
  <c r="H45" i="16"/>
  <c r="J45" i="16"/>
  <c r="I33" i="17"/>
  <c r="H33" i="17"/>
  <c r="AH66" i="19"/>
  <c r="AK66" i="19"/>
  <c r="AI66" i="19"/>
  <c r="DP42" i="15"/>
  <c r="DO42" i="15"/>
  <c r="BB42" i="17" s="1"/>
  <c r="DN42" i="15"/>
  <c r="AY42" i="17" s="1"/>
  <c r="DQ42" i="15"/>
  <c r="DS42" i="15"/>
  <c r="AJ66" i="19"/>
  <c r="AS54" i="17"/>
  <c r="G52" i="17"/>
  <c r="CE60" i="15"/>
  <c r="L31" i="16"/>
  <c r="I56" i="19"/>
  <c r="FB51" i="15"/>
  <c r="CB51" i="20" s="1"/>
  <c r="AR46" i="19"/>
  <c r="DR42" i="15"/>
  <c r="CA42" i="17" s="1"/>
  <c r="X40" i="16"/>
  <c r="AS29" i="16"/>
  <c r="G53" i="16"/>
  <c r="H53" i="16"/>
  <c r="AK50" i="17"/>
  <c r="AL50" i="17"/>
  <c r="I48" i="17"/>
  <c r="J48" i="17"/>
  <c r="AL46" i="19"/>
  <c r="AI46" i="19"/>
  <c r="I44" i="17"/>
  <c r="J44" i="17"/>
  <c r="AQ58" i="19"/>
  <c r="AS58" i="19"/>
  <c r="CE47" i="15"/>
  <c r="BF47" i="21" s="1"/>
  <c r="CG47" i="15"/>
  <c r="BU47" i="21" s="1"/>
  <c r="AR44" i="19"/>
  <c r="AS44" i="19"/>
  <c r="U43" i="17"/>
  <c r="V43" i="17"/>
  <c r="J40" i="17"/>
  <c r="G40" i="17"/>
  <c r="AS37" i="16"/>
  <c r="AQ37" i="16"/>
  <c r="AS35" i="16"/>
  <c r="AQ35" i="16"/>
  <c r="AN35" i="16"/>
  <c r="AR35" i="16"/>
  <c r="Z27" i="17"/>
  <c r="AE27" i="17"/>
  <c r="AA27" i="17"/>
  <c r="AC48" i="19"/>
  <c r="AD48" i="19"/>
  <c r="Z48" i="19"/>
  <c r="CG48" i="16"/>
  <c r="CH48" i="16"/>
  <c r="U43" i="19"/>
  <c r="W43" i="19"/>
  <c r="T43" i="19"/>
  <c r="V43" i="19"/>
  <c r="S43" i="19"/>
  <c r="G41" i="16"/>
  <c r="H41" i="16"/>
  <c r="I41" i="16"/>
  <c r="AG38" i="17"/>
  <c r="AK38" i="17"/>
  <c r="M36" i="16"/>
  <c r="Q36" i="16"/>
  <c r="P36" i="16"/>
  <c r="N36" i="16"/>
  <c r="G31" i="16"/>
  <c r="F31" i="16"/>
  <c r="I31" i="16"/>
  <c r="AC29" i="16"/>
  <c r="AD29" i="16"/>
  <c r="AA29" i="16"/>
  <c r="N27" i="17"/>
  <c r="O27" i="17"/>
  <c r="L27" i="17"/>
  <c r="P27" i="17"/>
  <c r="S45" i="17"/>
  <c r="W45" i="17"/>
  <c r="AQ37" i="17"/>
  <c r="AN37" i="17"/>
  <c r="E38" i="17"/>
  <c r="F38" i="17"/>
  <c r="I38" i="17"/>
  <c r="G32" i="17"/>
  <c r="F32" i="17"/>
  <c r="I32" i="17"/>
  <c r="E32" i="17"/>
  <c r="H32" i="17"/>
  <c r="AC31" i="16"/>
  <c r="AD31" i="16"/>
  <c r="AJ27" i="19"/>
  <c r="AH27" i="19"/>
  <c r="V31" i="19"/>
  <c r="S31" i="19"/>
  <c r="T31" i="19"/>
  <c r="W31" i="19"/>
  <c r="U31" i="19"/>
  <c r="G26" i="16"/>
  <c r="J26" i="16"/>
  <c r="E26" i="16"/>
  <c r="I26" i="16"/>
  <c r="F26" i="16"/>
  <c r="H26" i="16"/>
  <c r="AJ25" i="19"/>
  <c r="AG25" i="19"/>
  <c r="AH25" i="19"/>
  <c r="AL25" i="19"/>
  <c r="AK25" i="19"/>
  <c r="AN23" i="17"/>
  <c r="AO23" i="17"/>
  <c r="AP23" i="17"/>
  <c r="AQ23" i="17"/>
  <c r="AD33" i="16"/>
  <c r="AE33" i="16"/>
  <c r="AB33" i="16"/>
  <c r="AC33" i="16"/>
  <c r="Z33" i="16"/>
  <c r="T33" i="16"/>
  <c r="S33" i="16"/>
  <c r="U33" i="16"/>
  <c r="V33" i="16"/>
  <c r="AS24" i="17"/>
  <c r="AR24" i="17"/>
  <c r="AO24" i="17"/>
  <c r="AN24" i="17"/>
  <c r="AP24" i="17"/>
  <c r="AR26" i="17"/>
  <c r="AO26" i="17"/>
  <c r="AS26" i="17"/>
  <c r="AP26" i="17"/>
  <c r="AQ26" i="17"/>
  <c r="AN26" i="17"/>
  <c r="N23" i="17"/>
  <c r="L23" i="17"/>
  <c r="P23" i="17"/>
  <c r="Q23" i="17"/>
  <c r="M23" i="17"/>
  <c r="AO42" i="19"/>
  <c r="V65" i="17"/>
  <c r="T65" i="17"/>
  <c r="CI64" i="15"/>
  <c r="CG64" i="15"/>
  <c r="BQ64" i="21" s="1"/>
  <c r="L59" i="16"/>
  <c r="M59" i="16"/>
  <c r="P59" i="16"/>
  <c r="M58" i="17"/>
  <c r="P58" i="17"/>
  <c r="EZ57" i="15"/>
  <c r="BN57" i="20" s="1"/>
  <c r="FC57" i="15"/>
  <c r="CI57" i="20" s="1"/>
  <c r="G64" i="17"/>
  <c r="X67" i="17"/>
  <c r="AL66" i="19"/>
  <c r="EY56" i="15"/>
  <c r="BG56" i="20" s="1"/>
  <c r="P55" i="16"/>
  <c r="O51" i="16"/>
  <c r="S36" i="19"/>
  <c r="W32" i="19"/>
  <c r="EY67" i="15"/>
  <c r="BG67" i="20" s="1"/>
  <c r="U67" i="19"/>
  <c r="V67" i="19"/>
  <c r="X67" i="19"/>
  <c r="DR58" i="15"/>
  <c r="CB58" i="17" s="1"/>
  <c r="DS58" i="15"/>
  <c r="AO56" i="17"/>
  <c r="AS56" i="17"/>
  <c r="AQ56" i="17"/>
  <c r="AI49" i="16"/>
  <c r="AJ49" i="16"/>
  <c r="AI45" i="16"/>
  <c r="AJ45" i="16"/>
  <c r="AL67" i="19"/>
  <c r="AK67" i="19"/>
  <c r="DZ22" i="15"/>
  <c r="H22" i="19" s="1"/>
  <c r="EC22" i="15"/>
  <c r="AB22" i="19" s="1"/>
  <c r="O64" i="21"/>
  <c r="CE67" i="15"/>
  <c r="CD67" i="15"/>
  <c r="G35" i="17"/>
  <c r="F35" i="17"/>
  <c r="CY46" i="15"/>
  <c r="BP46" i="16" s="1"/>
  <c r="CZ46" i="15"/>
  <c r="AI40" i="19"/>
  <c r="AH40" i="19"/>
  <c r="L37" i="16"/>
  <c r="O37" i="16"/>
  <c r="DP44" i="15"/>
  <c r="BK44" i="17" s="1"/>
  <c r="DQ44" i="15"/>
  <c r="BR44" i="17" s="1"/>
  <c r="DQ24" i="15"/>
  <c r="BU24" i="17" s="1"/>
  <c r="DN24" i="15"/>
  <c r="AZ24" i="17" s="1"/>
  <c r="G50" i="17"/>
  <c r="I50" i="17"/>
  <c r="F50" i="17"/>
  <c r="S41" i="19"/>
  <c r="V41" i="19"/>
  <c r="H36" i="19"/>
  <c r="J36" i="19"/>
  <c r="E36" i="19"/>
  <c r="T30" i="19"/>
  <c r="S30" i="19"/>
  <c r="U30" i="19"/>
  <c r="AR41" i="17"/>
  <c r="AO41" i="17"/>
  <c r="AP41" i="17"/>
  <c r="AP31" i="17"/>
  <c r="AR31" i="17"/>
  <c r="AO31" i="17"/>
  <c r="AG27" i="17"/>
  <c r="AI27" i="17"/>
  <c r="AL27" i="17"/>
  <c r="CG26" i="15"/>
  <c r="BR26" i="21" s="1"/>
  <c r="CH26" i="15"/>
  <c r="CB26" i="21" s="1"/>
  <c r="CI26" i="15"/>
  <c r="CG26" i="21" s="1"/>
  <c r="E46" i="19"/>
  <c r="H46" i="19"/>
  <c r="CG35" i="15"/>
  <c r="BQ35" i="21" s="1"/>
  <c r="CF35" i="15"/>
  <c r="DQ23" i="15"/>
  <c r="DR23" i="15"/>
  <c r="BZ23" i="17" s="1"/>
  <c r="DS23" i="15"/>
  <c r="DP23" i="15"/>
  <c r="BL23" i="17" s="1"/>
  <c r="CZ42" i="15"/>
  <c r="CB42" i="16" s="1"/>
  <c r="DA42" i="15"/>
  <c r="U39" i="19"/>
  <c r="W39" i="19"/>
  <c r="T39" i="19"/>
  <c r="CY54" i="15"/>
  <c r="BQ54" i="16" s="1"/>
  <c r="CX54" i="15"/>
  <c r="DA54" i="15"/>
  <c r="V66" i="19"/>
  <c r="X66" i="19"/>
  <c r="W66" i="19"/>
  <c r="EW22" i="15"/>
  <c r="AS22" i="20" s="1"/>
  <c r="ER22" i="15"/>
  <c r="J22" i="20" s="1"/>
  <c r="EU22" i="15"/>
  <c r="AE22" i="20" s="1"/>
  <c r="ET22" i="15"/>
  <c r="X22" i="20" s="1"/>
  <c r="E55" i="21"/>
  <c r="AK31" i="21"/>
  <c r="AL61" i="21"/>
  <c r="V37" i="21"/>
  <c r="T29" i="21"/>
  <c r="AH47" i="21"/>
  <c r="W38" i="21"/>
  <c r="FA24" i="15"/>
  <c r="BU24" i="20" s="1"/>
  <c r="EY24" i="15"/>
  <c r="BG24" i="20" s="1"/>
  <c r="H64" i="17"/>
  <c r="AQ59" i="16"/>
  <c r="Q52" i="17"/>
  <c r="N52" i="17"/>
  <c r="T67" i="17"/>
  <c r="AN54" i="17"/>
  <c r="J52" i="17"/>
  <c r="AD64" i="17"/>
  <c r="AB64" i="17"/>
  <c r="U56" i="17"/>
  <c r="W56" i="17"/>
  <c r="L55" i="16"/>
  <c r="O55" i="16"/>
  <c r="N51" i="16"/>
  <c r="Q51" i="16"/>
  <c r="H48" i="19"/>
  <c r="E48" i="19"/>
  <c r="EY47" i="15"/>
  <c r="BG47" i="20" s="1"/>
  <c r="CI60" i="15"/>
  <c r="CD60" i="21" s="1"/>
  <c r="AR48" i="16"/>
  <c r="AS48" i="16"/>
  <c r="I45" i="16"/>
  <c r="F45" i="16"/>
  <c r="CY40" i="15"/>
  <c r="BR40" i="16" s="1"/>
  <c r="H37" i="17"/>
  <c r="V36" i="19"/>
  <c r="J33" i="17"/>
  <c r="G33" i="17"/>
  <c r="AD32" i="19"/>
  <c r="S32" i="19"/>
  <c r="T32" i="19"/>
  <c r="P31" i="16"/>
  <c r="O31" i="16"/>
  <c r="H30" i="19"/>
  <c r="AO29" i="17"/>
  <c r="AR29" i="17"/>
  <c r="AQ25" i="17"/>
  <c r="AN25" i="17"/>
  <c r="V48" i="17"/>
  <c r="S48" i="17"/>
  <c r="EF47" i="15"/>
  <c r="AW47" i="19" s="1"/>
  <c r="U34" i="19"/>
  <c r="M24" i="17"/>
  <c r="N24" i="17"/>
  <c r="E56" i="19"/>
  <c r="H56" i="19"/>
  <c r="V50" i="17"/>
  <c r="S50" i="17"/>
  <c r="I35" i="16"/>
  <c r="AR40" i="19"/>
  <c r="S40" i="16"/>
  <c r="I37" i="16"/>
  <c r="DN26" i="21"/>
  <c r="EX27" i="15"/>
  <c r="AZ27" i="20" s="1"/>
  <c r="V45" i="17"/>
  <c r="X45" i="17"/>
  <c r="Z40" i="17"/>
  <c r="AC40" i="17"/>
  <c r="AE40" i="17"/>
  <c r="AH34" i="19"/>
  <c r="AG34" i="19"/>
  <c r="CE33" i="15"/>
  <c r="U26" i="16"/>
  <c r="S26" i="16"/>
  <c r="V26" i="16"/>
  <c r="G24" i="16"/>
  <c r="F24" i="16"/>
  <c r="W28" i="17"/>
  <c r="U28" i="17"/>
  <c r="H1159" i="10"/>
  <c r="H1165" i="10" s="1"/>
  <c r="H1171" i="10" s="1"/>
  <c r="H1177" i="10" s="1"/>
  <c r="AU18" i="28"/>
  <c r="AU18" i="30" s="1"/>
  <c r="AU19" i="28"/>
  <c r="AU19" i="30" s="1"/>
  <c r="F27" i="30"/>
  <c r="AE49" i="21"/>
  <c r="J51" i="21"/>
  <c r="P42" i="21"/>
  <c r="AP62" i="21"/>
  <c r="H29" i="10"/>
  <c r="H35" i="10" s="1"/>
  <c r="H41" i="10" s="1"/>
  <c r="H47" i="10" s="1"/>
  <c r="H1341" i="10"/>
  <c r="H1347" i="10" s="1"/>
  <c r="H1353" i="10" s="1"/>
  <c r="H1359" i="10" s="1"/>
  <c r="ED26" i="21"/>
  <c r="EF26" i="21"/>
  <c r="DO26" i="21"/>
  <c r="DZ26" i="21"/>
  <c r="EB26" i="21"/>
  <c r="DR26" i="21"/>
  <c r="CD61" i="15"/>
  <c r="AW61" i="21" s="1"/>
  <c r="CF61" i="15"/>
  <c r="BM61" i="21" s="1"/>
  <c r="I64" i="17"/>
  <c r="AR59" i="16"/>
  <c r="AS59" i="16"/>
  <c r="FA52" i="15"/>
  <c r="BU52" i="20" s="1"/>
  <c r="L52" i="17"/>
  <c r="EX47" i="15"/>
  <c r="AZ47" i="20" s="1"/>
  <c r="S67" i="17"/>
  <c r="U67" i="17"/>
  <c r="AO54" i="17"/>
  <c r="AP54" i="17"/>
  <c r="H52" i="17"/>
  <c r="E52" i="17"/>
  <c r="FA47" i="15"/>
  <c r="BU47" i="20" s="1"/>
  <c r="AA64" i="17"/>
  <c r="T56" i="17"/>
  <c r="M55" i="16"/>
  <c r="P51" i="16"/>
  <c r="J48" i="19"/>
  <c r="CG60" i="15"/>
  <c r="CF60" i="15"/>
  <c r="BL60" i="21" s="1"/>
  <c r="AQ48" i="16"/>
  <c r="G45" i="16"/>
  <c r="I43" i="16"/>
  <c r="F37" i="17"/>
  <c r="I37" i="17"/>
  <c r="W36" i="19"/>
  <c r="X36" i="19"/>
  <c r="E33" i="17"/>
  <c r="AB32" i="19"/>
  <c r="AE32" i="19"/>
  <c r="U32" i="19"/>
  <c r="M31" i="16"/>
  <c r="E30" i="19"/>
  <c r="J30" i="19"/>
  <c r="AP29" i="17"/>
  <c r="AO25" i="17"/>
  <c r="X48" i="17"/>
  <c r="EH47" i="15"/>
  <c r="BI47" i="19" s="1"/>
  <c r="S34" i="19"/>
  <c r="T34" i="19"/>
  <c r="Q24" i="17"/>
  <c r="F56" i="19"/>
  <c r="X50" i="17"/>
  <c r="CE41" i="15"/>
  <c r="BE41" i="21" s="1"/>
  <c r="CG61" i="15"/>
  <c r="CD33" i="15"/>
  <c r="AZ33" i="21" s="1"/>
  <c r="DX26" i="21"/>
  <c r="FA63" i="15"/>
  <c r="BU63" i="20" s="1"/>
  <c r="FB63" i="15"/>
  <c r="CB63" i="20" s="1"/>
  <c r="DN54" i="15"/>
  <c r="AU54" i="17" s="1"/>
  <c r="DP54" i="15"/>
  <c r="BL54" i="17" s="1"/>
  <c r="Q38" i="19"/>
  <c r="O38" i="19"/>
  <c r="H35" i="17"/>
  <c r="E35" i="17"/>
  <c r="J35" i="17"/>
  <c r="AI30" i="19"/>
  <c r="AJ30" i="19"/>
  <c r="AG30" i="19"/>
  <c r="I5" i="30"/>
  <c r="F6" i="29" s="1"/>
  <c r="F23" i="29" s="1"/>
  <c r="H1055" i="10"/>
  <c r="H1061" i="10" s="1"/>
  <c r="H1067" i="10" s="1"/>
  <c r="H1073" i="10" s="1"/>
  <c r="F27" i="28"/>
  <c r="CY45" i="15"/>
  <c r="CX45" i="15"/>
  <c r="BN45" i="16" s="1"/>
  <c r="DA45" i="15"/>
  <c r="AO49" i="16"/>
  <c r="AR49" i="16"/>
  <c r="V26" i="30"/>
  <c r="F26" i="30" s="1"/>
  <c r="F26" i="28"/>
  <c r="F631" i="10"/>
  <c r="F637" i="10" s="1"/>
  <c r="F643" i="10" s="1"/>
  <c r="F649" i="10" s="1"/>
  <c r="G5" i="27"/>
  <c r="O5" i="27" s="1"/>
  <c r="W5" i="27" s="1"/>
  <c r="AE5" i="27" s="1"/>
  <c r="AM5" i="27" s="1"/>
  <c r="AU5" i="27" s="1"/>
  <c r="BC5" i="27" s="1"/>
  <c r="W38" i="16"/>
  <c r="V38" i="16"/>
  <c r="S38" i="16"/>
  <c r="H28" i="19"/>
  <c r="G28" i="19"/>
  <c r="O32" i="16"/>
  <c r="N32" i="16"/>
  <c r="U33" i="17"/>
  <c r="T33" i="17"/>
  <c r="W33" i="17"/>
  <c r="X33" i="17"/>
  <c r="G37" i="16"/>
  <c r="J37" i="16"/>
  <c r="E37" i="16"/>
  <c r="G35" i="16"/>
  <c r="J35" i="16"/>
  <c r="E35" i="16"/>
  <c r="CY29" i="15"/>
  <c r="BU29" i="16" s="1"/>
  <c r="CW29" i="15"/>
  <c r="BE29" i="16" s="1"/>
  <c r="DA29" i="15"/>
  <c r="CH29" i="16" s="1"/>
  <c r="L61" i="17"/>
  <c r="N61" i="17"/>
  <c r="O61" i="17"/>
  <c r="AP40" i="19"/>
  <c r="AS40" i="19"/>
  <c r="M5" i="27"/>
  <c r="U5" i="27" s="1"/>
  <c r="AC5" i="27" s="1"/>
  <c r="AK5" i="27" s="1"/>
  <c r="AS5" i="27" s="1"/>
  <c r="BA5" i="27" s="1"/>
  <c r="N5" i="27"/>
  <c r="V5" i="27" s="1"/>
  <c r="AD5" i="27" s="1"/>
  <c r="AL5" i="27" s="1"/>
  <c r="AT5" i="27" s="1"/>
  <c r="BB5" i="27" s="1"/>
  <c r="AR65" i="17"/>
  <c r="AO65" i="17"/>
  <c r="AN65" i="17"/>
  <c r="AP65" i="17"/>
  <c r="AN29" i="16"/>
  <c r="AQ29" i="16"/>
  <c r="AR29" i="16"/>
  <c r="AD37" i="16"/>
  <c r="AC37" i="16"/>
  <c r="Z37" i="16"/>
  <c r="FC52" i="15"/>
  <c r="CI52" i="20" s="1"/>
  <c r="EZ52" i="15"/>
  <c r="BN52" i="20" s="1"/>
  <c r="EX52" i="15"/>
  <c r="AZ52" i="20" s="1"/>
  <c r="EY27" i="15"/>
  <c r="BG27" i="20" s="1"/>
  <c r="EZ27" i="15"/>
  <c r="BN27" i="20" s="1"/>
  <c r="FA27" i="15"/>
  <c r="BU27" i="20" s="1"/>
  <c r="CV40" i="15"/>
  <c r="DA40" i="15"/>
  <c r="CD40" i="16" s="1"/>
  <c r="CZ40" i="15"/>
  <c r="CA40" i="16" s="1"/>
  <c r="Q33" i="17"/>
  <c r="P33" i="17"/>
  <c r="M33" i="17"/>
  <c r="T40" i="16"/>
  <c r="W40" i="16"/>
  <c r="F64" i="17"/>
  <c r="BI109" i="3"/>
  <c r="M52" i="17"/>
  <c r="F52" i="17"/>
  <c r="Z64" i="17"/>
  <c r="X56" i="17"/>
  <c r="N55" i="16"/>
  <c r="FB52" i="15"/>
  <c r="CB52" i="20" s="1"/>
  <c r="FC47" i="15"/>
  <c r="CI47" i="20" s="1"/>
  <c r="CD60" i="15"/>
  <c r="AW60" i="21" s="1"/>
  <c r="AN48" i="16"/>
  <c r="CX40" i="15"/>
  <c r="BL40" i="16" s="1"/>
  <c r="J37" i="17"/>
  <c r="F33" i="17"/>
  <c r="Z32" i="19"/>
  <c r="N31" i="16"/>
  <c r="AQ29" i="17"/>
  <c r="EI47" i="15"/>
  <c r="BS47" i="19" s="1"/>
  <c r="W34" i="19"/>
  <c r="L24" i="17"/>
  <c r="G56" i="19"/>
  <c r="CG41" i="15"/>
  <c r="BQ41" i="21" s="1"/>
  <c r="AB37" i="16"/>
  <c r="AN40" i="19"/>
  <c r="DR54" i="15"/>
  <c r="AS65" i="17"/>
  <c r="M61" i="17"/>
  <c r="U40" i="16"/>
  <c r="O33" i="17"/>
  <c r="AP29" i="16"/>
  <c r="DP26" i="21"/>
  <c r="DQ26" i="21"/>
  <c r="CV29" i="15"/>
  <c r="AZ29" i="16" s="1"/>
  <c r="AH58" i="17"/>
  <c r="AK58" i="17"/>
  <c r="CX47" i="15"/>
  <c r="CY47" i="15"/>
  <c r="BQ47" i="16" s="1"/>
  <c r="AK58" i="16"/>
  <c r="AI58" i="16"/>
  <c r="AJ38" i="19"/>
  <c r="AI38" i="19"/>
  <c r="AH38" i="19"/>
  <c r="EZ47" i="15"/>
  <c r="BN47" i="20" s="1"/>
  <c r="X42" i="16"/>
  <c r="U42" i="16"/>
  <c r="T42" i="16"/>
  <c r="AK40" i="19"/>
  <c r="AL40" i="19"/>
  <c r="AG40" i="19"/>
  <c r="M37" i="16"/>
  <c r="P37" i="16"/>
  <c r="CY33" i="15"/>
  <c r="BT33" i="16" s="1"/>
  <c r="CZ33" i="15"/>
  <c r="CB33" i="16" s="1"/>
  <c r="CV33" i="15"/>
  <c r="AV33" i="16" s="1"/>
  <c r="DR26" i="15"/>
  <c r="CB26" i="17" s="1"/>
  <c r="DQ26" i="15"/>
  <c r="BP26" i="17" s="1"/>
  <c r="DP26" i="15"/>
  <c r="BL26" i="17" s="1"/>
  <c r="G28" i="17"/>
  <c r="E28" i="17"/>
  <c r="H28" i="17"/>
  <c r="AO64" i="21"/>
  <c r="AG59" i="21"/>
  <c r="AE55" i="21"/>
  <c r="AH59" i="21"/>
  <c r="Q943" i="10"/>
  <c r="F29" i="28"/>
  <c r="J41" i="7"/>
  <c r="E41" i="7"/>
  <c r="H41" i="7"/>
  <c r="I40" i="7"/>
  <c r="G40" i="7"/>
  <c r="F41" i="7"/>
  <c r="J40" i="7"/>
  <c r="E40" i="7"/>
  <c r="I41" i="7"/>
  <c r="AI36" i="19"/>
  <c r="M61" i="21"/>
  <c r="M44" i="21"/>
  <c r="W44" i="21"/>
  <c r="X32" i="21"/>
  <c r="W29" i="21"/>
  <c r="J43" i="7"/>
  <c r="G43" i="7"/>
  <c r="S32" i="21"/>
  <c r="H23" i="21"/>
  <c r="AQ63" i="21"/>
  <c r="CA60" i="21"/>
  <c r="AJ35" i="21"/>
  <c r="BZ60" i="21"/>
  <c r="AD57" i="21"/>
  <c r="BW52" i="21"/>
  <c r="F32" i="21"/>
  <c r="S29" i="21"/>
  <c r="L27" i="21"/>
  <c r="M943" i="10"/>
  <c r="I45" i="21"/>
  <c r="AD47" i="21"/>
  <c r="AR65" i="21"/>
  <c r="AQ55" i="21"/>
  <c r="AB66" i="21"/>
  <c r="AN55" i="21"/>
  <c r="X51" i="21"/>
  <c r="AI39" i="21"/>
  <c r="Z55" i="21"/>
  <c r="H73" i="15"/>
  <c r="T66" i="21"/>
  <c r="AB63" i="21"/>
  <c r="AG61" i="21"/>
  <c r="U63" i="21"/>
  <c r="L61" i="21"/>
  <c r="Z61" i="21"/>
  <c r="P24" i="21"/>
  <c r="F419" i="10"/>
  <c r="H761" i="10"/>
  <c r="F49" i="21"/>
  <c r="X35" i="27"/>
  <c r="AN35" i="27" s="1"/>
  <c r="J1129" i="10"/>
  <c r="AE62" i="21"/>
  <c r="G708" i="10"/>
  <c r="I787" i="10"/>
  <c r="I77" i="10"/>
  <c r="I43" i="7" s="1"/>
  <c r="Z28" i="27"/>
  <c r="AP28" i="27" s="1"/>
  <c r="H15" i="7" s="1"/>
  <c r="V43" i="27"/>
  <c r="AL43" i="27" s="1"/>
  <c r="I760" i="10"/>
  <c r="I761" i="10"/>
  <c r="I735" i="10"/>
  <c r="Z49" i="27"/>
  <c r="AP49" i="27" s="1"/>
  <c r="J995" i="10"/>
  <c r="AR60" i="21"/>
  <c r="F709" i="10"/>
  <c r="Z42" i="27"/>
  <c r="AP42" i="27" s="1"/>
  <c r="AA42" i="27"/>
  <c r="AQ42" i="27" s="1"/>
  <c r="G761" i="10"/>
  <c r="H1077" i="10"/>
  <c r="BF57" i="21"/>
  <c r="Z45" i="21"/>
  <c r="J626" i="10"/>
  <c r="I1311" i="10"/>
  <c r="J393" i="10"/>
  <c r="J34" i="21"/>
  <c r="EZ65" i="15"/>
  <c r="BN65" i="20" s="1"/>
  <c r="DQ67" i="15"/>
  <c r="DN67" i="15"/>
  <c r="AZ67" i="17" s="1"/>
  <c r="EZ66" i="15"/>
  <c r="BN66" i="20" s="1"/>
  <c r="CG58" i="15"/>
  <c r="BP58" i="21" s="1"/>
  <c r="CF58" i="15"/>
  <c r="BJ58" i="21" s="1"/>
  <c r="CD57" i="15"/>
  <c r="CI53" i="15"/>
  <c r="CH53" i="15"/>
  <c r="BX53" i="21" s="1"/>
  <c r="CI51" i="15"/>
  <c r="CD51" i="21" s="1"/>
  <c r="FC41" i="15"/>
  <c r="CI41" i="20" s="1"/>
  <c r="EF40" i="15"/>
  <c r="EG38" i="15"/>
  <c r="CH33" i="15"/>
  <c r="CA33" i="21" s="1"/>
  <c r="EY43" i="15"/>
  <c r="BG43" i="20" s="1"/>
  <c r="CV41" i="15"/>
  <c r="AV41" i="16" s="1"/>
  <c r="FB39" i="15"/>
  <c r="CB39" i="20" s="1"/>
  <c r="EZ24" i="15"/>
  <c r="BN24" i="20" s="1"/>
  <c r="CW45" i="15"/>
  <c r="FA41" i="15"/>
  <c r="BU41" i="20" s="1"/>
  <c r="CH61" i="15"/>
  <c r="BW61" i="21" s="1"/>
  <c r="DO44" i="15"/>
  <c r="CI33" i="15"/>
  <c r="CG33" i="21" s="1"/>
  <c r="DP24" i="15"/>
  <c r="BK24" i="17" s="1"/>
  <c r="DO24" i="15"/>
  <c r="BE24" i="17" s="1"/>
  <c r="BD57" i="21"/>
  <c r="FA65" i="15"/>
  <c r="BU65" i="20" s="1"/>
  <c r="FA58" i="15"/>
  <c r="BU58" i="20" s="1"/>
  <c r="DS65" i="15"/>
  <c r="CI65" i="17" s="1"/>
  <c r="EY50" i="15"/>
  <c r="BG50" i="20" s="1"/>
  <c r="EX65" i="15"/>
  <c r="AZ65" i="20" s="1"/>
  <c r="DR61" i="15"/>
  <c r="DO67" i="15"/>
  <c r="CI58" i="15"/>
  <c r="CH58" i="21" s="1"/>
  <c r="CF57" i="15"/>
  <c r="BI57" i="21" s="1"/>
  <c r="CG53" i="15"/>
  <c r="EG48" i="15"/>
  <c r="BG48" i="19" s="1"/>
  <c r="CX46" i="15"/>
  <c r="EK40" i="15"/>
  <c r="CF40" i="19" s="1"/>
  <c r="EI38" i="15"/>
  <c r="BP38" i="19" s="1"/>
  <c r="EX43" i="15"/>
  <c r="AZ43" i="20" s="1"/>
  <c r="CZ43" i="15"/>
  <c r="BY43" i="16" s="1"/>
  <c r="DA41" i="15"/>
  <c r="CG41" i="16" s="1"/>
  <c r="FA39" i="15"/>
  <c r="BU39" i="20" s="1"/>
  <c r="CD41" i="15"/>
  <c r="AX41" i="21" s="1"/>
  <c r="CF33" i="15"/>
  <c r="BN33" i="21" s="1"/>
  <c r="CV45" i="15"/>
  <c r="AZ45" i="16" s="1"/>
  <c r="DO54" i="15"/>
  <c r="DA47" i="15"/>
  <c r="CE47" i="16" s="1"/>
  <c r="CI67" i="15"/>
  <c r="CF67" i="15"/>
  <c r="BK67" i="21" s="1"/>
  <c r="FC63" i="15"/>
  <c r="CI63" i="20" s="1"/>
  <c r="EZ63" i="15"/>
  <c r="BN63" i="20" s="1"/>
  <c r="CE61" i="15"/>
  <c r="DN44" i="15"/>
  <c r="AV44" i="17" s="1"/>
  <c r="FB24" i="15"/>
  <c r="CB24" i="20" s="1"/>
  <c r="CX29" i="15"/>
  <c r="BK29" i="16" s="1"/>
  <c r="DR24" i="15"/>
  <c r="BW24" i="17" s="1"/>
  <c r="CX33" i="15"/>
  <c r="BN33" i="16" s="1"/>
  <c r="DN26" i="15"/>
  <c r="BY58" i="21"/>
  <c r="DO61" i="15"/>
  <c r="BF61" i="17" s="1"/>
  <c r="EY63" i="15"/>
  <c r="BG63" i="20" s="1"/>
  <c r="CE58" i="15"/>
  <c r="CG57" i="15"/>
  <c r="CD56" i="15"/>
  <c r="AW56" i="21" s="1"/>
  <c r="CD53" i="15"/>
  <c r="AY53" i="21" s="1"/>
  <c r="FB43" i="15"/>
  <c r="CB43" i="20" s="1"/>
  <c r="CW43" i="15"/>
  <c r="BE43" i="16" s="1"/>
  <c r="EX39" i="15"/>
  <c r="AZ39" i="20" s="1"/>
  <c r="CI61" i="15"/>
  <c r="DS44" i="15"/>
  <c r="CZ45" i="15"/>
  <c r="BZ45" i="16" s="1"/>
  <c r="CG67" i="15"/>
  <c r="BP67" i="21" s="1"/>
  <c r="DR44" i="15"/>
  <c r="EX24" i="15"/>
  <c r="AZ24" i="20" s="1"/>
  <c r="BB53" i="21"/>
  <c r="BG57" i="21"/>
  <c r="AP63" i="21"/>
  <c r="J32" i="21"/>
  <c r="M67" i="21"/>
  <c r="F67" i="21"/>
  <c r="AO59" i="21"/>
  <c r="G315" i="10"/>
  <c r="G321" i="10" s="1"/>
  <c r="G327" i="10" s="1"/>
  <c r="G333" i="10" s="1"/>
  <c r="F397" i="10"/>
  <c r="F403" i="10" s="1"/>
  <c r="F409" i="10" s="1"/>
  <c r="F415" i="10" s="1"/>
  <c r="F159" i="10"/>
  <c r="F165" i="10" s="1"/>
  <c r="F171" i="10" s="1"/>
  <c r="F177" i="10" s="1"/>
  <c r="AA65" i="21"/>
  <c r="S43" i="21"/>
  <c r="T51" i="16"/>
  <c r="U51" i="16"/>
  <c r="P30" i="19"/>
  <c r="O30" i="19"/>
  <c r="BS50" i="17"/>
  <c r="BQ50" i="17"/>
  <c r="CD63" i="15"/>
  <c r="AV63" i="21" s="1"/>
  <c r="CE63" i="15"/>
  <c r="BD63" i="21" s="1"/>
  <c r="CX39" i="15"/>
  <c r="CW39" i="15"/>
  <c r="BB39" i="16" s="1"/>
  <c r="N67" i="17"/>
  <c r="DQ64" i="15"/>
  <c r="BU64" i="17" s="1"/>
  <c r="DN64" i="15"/>
  <c r="AY64" i="17" s="1"/>
  <c r="S64" i="16"/>
  <c r="X64" i="16"/>
  <c r="G63" i="19"/>
  <c r="AG62" i="19"/>
  <c r="CG66" i="15"/>
  <c r="BP66" i="21" s="1"/>
  <c r="AQ50" i="19"/>
  <c r="F43" i="16"/>
  <c r="DA39" i="15"/>
  <c r="CI39" i="16" s="1"/>
  <c r="O44" i="19"/>
  <c r="P44" i="19"/>
  <c r="V45" i="19"/>
  <c r="DN52" i="15"/>
  <c r="AV52" i="17" s="1"/>
  <c r="DS52" i="15"/>
  <c r="CI52" i="17" s="1"/>
  <c r="AS28" i="19"/>
  <c r="AO28" i="19"/>
  <c r="ED27" i="21"/>
  <c r="DV27" i="21"/>
  <c r="M47" i="16"/>
  <c r="Q47" i="16"/>
  <c r="V29" i="16"/>
  <c r="X29" i="16"/>
  <c r="EJ32" i="15"/>
  <c r="EF32" i="15"/>
  <c r="AU32" i="19" s="1"/>
  <c r="DN27" i="15"/>
  <c r="AY27" i="17" s="1"/>
  <c r="DS27" i="15"/>
  <c r="CE27" i="17" s="1"/>
  <c r="W44" i="16"/>
  <c r="V44" i="16"/>
  <c r="S44" i="16"/>
  <c r="X44" i="16"/>
  <c r="U44" i="16"/>
  <c r="O60" i="17"/>
  <c r="AK61" i="16"/>
  <c r="DR64" i="15"/>
  <c r="BW64" i="17" s="1"/>
  <c r="U64" i="16"/>
  <c r="H63" i="19"/>
  <c r="AL62" i="19"/>
  <c r="AR56" i="19"/>
  <c r="BT50" i="17"/>
  <c r="CY39" i="15"/>
  <c r="BP39" i="16" s="1"/>
  <c r="M44" i="19"/>
  <c r="DX27" i="21"/>
  <c r="AK54" i="16"/>
  <c r="AK52" i="17"/>
  <c r="DQ25" i="15"/>
  <c r="BT25" i="17" s="1"/>
  <c r="DO25" i="15"/>
  <c r="BF25" i="17" s="1"/>
  <c r="L67" i="17"/>
  <c r="DO64" i="15"/>
  <c r="BF64" i="17" s="1"/>
  <c r="DS50" i="15"/>
  <c r="J63" i="19"/>
  <c r="DN50" i="15"/>
  <c r="AZ50" i="17" s="1"/>
  <c r="AO56" i="19"/>
  <c r="CV49" i="15"/>
  <c r="AV49" i="16" s="1"/>
  <c r="F40" i="19"/>
  <c r="CV39" i="15"/>
  <c r="AW39" i="16" s="1"/>
  <c r="CF63" i="15"/>
  <c r="BI63" i="21" s="1"/>
  <c r="CZ52" i="15"/>
  <c r="CA52" i="16" s="1"/>
  <c r="N44" i="19"/>
  <c r="W29" i="16"/>
  <c r="FC66" i="15"/>
  <c r="CI66" i="20" s="1"/>
  <c r="FB66" i="15"/>
  <c r="CB66" i="20" s="1"/>
  <c r="FA66" i="15"/>
  <c r="BU66" i="20" s="1"/>
  <c r="AG58" i="17"/>
  <c r="AI58" i="17"/>
  <c r="N46" i="19"/>
  <c r="M46" i="19"/>
  <c r="AB58" i="17"/>
  <c r="AD58" i="17"/>
  <c r="AE56" i="17"/>
  <c r="AD56" i="17"/>
  <c r="CE55" i="15"/>
  <c r="CG55" i="15"/>
  <c r="BR55" i="21" s="1"/>
  <c r="BS48" i="19"/>
  <c r="BP48" i="19"/>
  <c r="EH44" i="15"/>
  <c r="BM44" i="19" s="1"/>
  <c r="EI44" i="15"/>
  <c r="AH58" i="16"/>
  <c r="AJ58" i="16"/>
  <c r="EZ41" i="15"/>
  <c r="BN41" i="20" s="1"/>
  <c r="FB41" i="15"/>
  <c r="CB41" i="20" s="1"/>
  <c r="EX41" i="15"/>
  <c r="AZ41" i="20" s="1"/>
  <c r="EH40" i="15"/>
  <c r="EG40" i="15"/>
  <c r="P38" i="19"/>
  <c r="M38" i="19"/>
  <c r="AC36" i="19"/>
  <c r="Z36" i="19"/>
  <c r="U39" i="17"/>
  <c r="T39" i="17"/>
  <c r="W39" i="17"/>
  <c r="X39" i="17"/>
  <c r="S39" i="17"/>
  <c r="AL37" i="16"/>
  <c r="AG37" i="16"/>
  <c r="U45" i="17"/>
  <c r="T45" i="17"/>
  <c r="AR37" i="17"/>
  <c r="AO37" i="17"/>
  <c r="CX41" i="15"/>
  <c r="CW41" i="15"/>
  <c r="BG41" i="16" s="1"/>
  <c r="P39" i="16"/>
  <c r="O39" i="16"/>
  <c r="L39" i="16"/>
  <c r="Q39" i="16"/>
  <c r="N39" i="16"/>
  <c r="EH38" i="15"/>
  <c r="EJ38" i="15"/>
  <c r="CB38" i="19" s="1"/>
  <c r="H33" i="16"/>
  <c r="F33" i="16"/>
  <c r="I33" i="16"/>
  <c r="H24" i="17"/>
  <c r="J24" i="17"/>
  <c r="U26" i="17"/>
  <c r="S26" i="17"/>
  <c r="AG24" i="17"/>
  <c r="AK24" i="17"/>
  <c r="AH24" i="17"/>
  <c r="Q25" i="21"/>
  <c r="AO67" i="21"/>
  <c r="AP64" i="21"/>
  <c r="W45" i="21"/>
  <c r="CF62" i="15"/>
  <c r="BI62" i="21" s="1"/>
  <c r="CE35" i="16"/>
  <c r="DG22" i="15"/>
  <c r="DQ22" i="15" s="1"/>
  <c r="J49" i="21"/>
  <c r="H59" i="21"/>
  <c r="M63" i="21"/>
  <c r="AH67" i="21"/>
  <c r="AA67" i="21"/>
  <c r="AD45" i="21"/>
  <c r="AA59" i="21"/>
  <c r="F995" i="10"/>
  <c r="N64" i="21"/>
  <c r="AC66" i="21"/>
  <c r="F837" i="10"/>
  <c r="I57" i="21"/>
  <c r="S45" i="21"/>
  <c r="AC25" i="21"/>
  <c r="BS49" i="16"/>
  <c r="BP49" i="16"/>
  <c r="BT49" i="16"/>
  <c r="CV38" i="15"/>
  <c r="DA38" i="15"/>
  <c r="Q45" i="16"/>
  <c r="N45" i="16"/>
  <c r="O45" i="16"/>
  <c r="L45" i="16"/>
  <c r="W41" i="17"/>
  <c r="X41" i="17"/>
  <c r="U41" i="17"/>
  <c r="T41" i="17"/>
  <c r="EF30" i="15"/>
  <c r="EG30" i="15"/>
  <c r="BB30" i="19" s="1"/>
  <c r="EJ30" i="15"/>
  <c r="CB30" i="19" s="1"/>
  <c r="EI30" i="15"/>
  <c r="BS30" i="19" s="1"/>
  <c r="CX31" i="15"/>
  <c r="CV31" i="15"/>
  <c r="CY31" i="15"/>
  <c r="BR31" i="16" s="1"/>
  <c r="CZ31" i="15"/>
  <c r="CA31" i="16" s="1"/>
  <c r="O67" i="17"/>
  <c r="L60" i="17"/>
  <c r="N60" i="17"/>
  <c r="DO50" i="15"/>
  <c r="AG61" i="16"/>
  <c r="AJ61" i="16"/>
  <c r="AH62" i="19"/>
  <c r="CE66" i="15"/>
  <c r="BD66" i="21" s="1"/>
  <c r="CH66" i="15"/>
  <c r="AQ56" i="19"/>
  <c r="W51" i="16"/>
  <c r="X51" i="16"/>
  <c r="AO50" i="19"/>
  <c r="AP50" i="19"/>
  <c r="BP50" i="17"/>
  <c r="CX49" i="15"/>
  <c r="BL49" i="16" s="1"/>
  <c r="DA49" i="15"/>
  <c r="CH49" i="16" s="1"/>
  <c r="H43" i="16"/>
  <c r="CX38" i="15"/>
  <c r="V31" i="17"/>
  <c r="CW31" i="15"/>
  <c r="BC31" i="16" s="1"/>
  <c r="DP52" i="15"/>
  <c r="BM52" i="17" s="1"/>
  <c r="DR52" i="15"/>
  <c r="CA52" i="17" s="1"/>
  <c r="J40" i="19"/>
  <c r="I40" i="19"/>
  <c r="CI63" i="15"/>
  <c r="CH63" i="21" s="1"/>
  <c r="CH63" i="15"/>
  <c r="CA63" i="21" s="1"/>
  <c r="EG32" i="15"/>
  <c r="BE32" i="19" s="1"/>
  <c r="S29" i="16"/>
  <c r="T29" i="16"/>
  <c r="DP27" i="21"/>
  <c r="DS27" i="21"/>
  <c r="DQ27" i="21"/>
  <c r="AG54" i="16"/>
  <c r="AJ54" i="16"/>
  <c r="X45" i="19"/>
  <c r="U45" i="19"/>
  <c r="S41" i="17"/>
  <c r="AP28" i="19"/>
  <c r="CY52" i="15"/>
  <c r="BQ52" i="16" s="1"/>
  <c r="P45" i="16"/>
  <c r="CZ38" i="15"/>
  <c r="BU49" i="16"/>
  <c r="EZ62" i="15"/>
  <c r="BN62" i="20" s="1"/>
  <c r="EY62" i="15"/>
  <c r="BG62" i="20" s="1"/>
  <c r="EX62" i="15"/>
  <c r="AZ62" i="20" s="1"/>
  <c r="AG42" i="19"/>
  <c r="AK42" i="19"/>
  <c r="O41" i="16"/>
  <c r="P41" i="16"/>
  <c r="DP38" i="15"/>
  <c r="DO38" i="15"/>
  <c r="AE34" i="19"/>
  <c r="Z34" i="19"/>
  <c r="X48" i="19"/>
  <c r="U48" i="19"/>
  <c r="I38" i="19"/>
  <c r="F38" i="19"/>
  <c r="AS45" i="17"/>
  <c r="AP45" i="17"/>
  <c r="AE35" i="16"/>
  <c r="Z35" i="16"/>
  <c r="DP46" i="15"/>
  <c r="BK46" i="17" s="1"/>
  <c r="DR46" i="15"/>
  <c r="CA46" i="17" s="1"/>
  <c r="AO32" i="21"/>
  <c r="M30" i="19"/>
  <c r="Q30" i="19"/>
  <c r="N30" i="19"/>
  <c r="DQ27" i="15"/>
  <c r="DR27" i="15"/>
  <c r="CA27" i="17" s="1"/>
  <c r="AH28" i="19"/>
  <c r="AK28" i="19"/>
  <c r="AL28" i="19"/>
  <c r="AG28" i="19"/>
  <c r="M67" i="17"/>
  <c r="P67" i="17"/>
  <c r="M60" i="17"/>
  <c r="AH61" i="16"/>
  <c r="AK62" i="19"/>
  <c r="AI62" i="19"/>
  <c r="DP50" i="15"/>
  <c r="BM50" i="17" s="1"/>
  <c r="DR50" i="15"/>
  <c r="CA50" i="17" s="1"/>
  <c r="CF66" i="15"/>
  <c r="BL66" i="21" s="1"/>
  <c r="AN56" i="19"/>
  <c r="AS56" i="19"/>
  <c r="V51" i="16"/>
  <c r="AN50" i="19"/>
  <c r="BU50" i="17"/>
  <c r="BR50" i="17"/>
  <c r="CZ49" i="15"/>
  <c r="BY49" i="16" s="1"/>
  <c r="E43" i="16"/>
  <c r="J43" i="16"/>
  <c r="X31" i="17"/>
  <c r="W31" i="17"/>
  <c r="DO52" i="15"/>
  <c r="H40" i="19"/>
  <c r="CG63" i="15"/>
  <c r="U29" i="16"/>
  <c r="DR27" i="21"/>
  <c r="EB27" i="21"/>
  <c r="DZ27" i="21"/>
  <c r="AH54" i="16"/>
  <c r="S45" i="19"/>
  <c r="EI32" i="15"/>
  <c r="BP32" i="19" s="1"/>
  <c r="DR25" i="15"/>
  <c r="BZ25" i="17" s="1"/>
  <c r="BR49" i="16"/>
  <c r="EH30" i="15"/>
  <c r="BJ30" i="19" s="1"/>
  <c r="E47" i="21"/>
  <c r="AQ28" i="19"/>
  <c r="AN28" i="19"/>
  <c r="AR28" i="19"/>
  <c r="CV52" i="15"/>
  <c r="AW52" i="16" s="1"/>
  <c r="DA52" i="15"/>
  <c r="AI52" i="17"/>
  <c r="AG52" i="17"/>
  <c r="AJ52" i="17"/>
  <c r="O47" i="16"/>
  <c r="L47" i="16"/>
  <c r="P47" i="16"/>
  <c r="P60" i="17"/>
  <c r="AI61" i="16"/>
  <c r="CI66" i="15"/>
  <c r="CG66" i="21" s="1"/>
  <c r="S51" i="16"/>
  <c r="AS50" i="19"/>
  <c r="CW49" i="15"/>
  <c r="CW38" i="15"/>
  <c r="BG38" i="16" s="1"/>
  <c r="T31" i="17"/>
  <c r="DO27" i="15"/>
  <c r="DP27" i="15"/>
  <c r="BM27" i="17" s="1"/>
  <c r="DO27" i="21"/>
  <c r="EF27" i="21"/>
  <c r="DP25" i="15"/>
  <c r="BI25" i="17" s="1"/>
  <c r="AI54" i="16"/>
  <c r="T45" i="19"/>
  <c r="V41" i="17"/>
  <c r="AH52" i="17"/>
  <c r="CW52" i="15"/>
  <c r="BD52" i="16" s="1"/>
  <c r="N47" i="16"/>
  <c r="L30" i="19"/>
  <c r="AI28" i="19"/>
  <c r="DN25" i="15"/>
  <c r="BQ49" i="16"/>
  <c r="EK30" i="15"/>
  <c r="CE30" i="19" s="1"/>
  <c r="T25" i="19"/>
  <c r="U25" i="19"/>
  <c r="X25" i="19"/>
  <c r="AQ33" i="16"/>
  <c r="AO33" i="16"/>
  <c r="E24" i="16"/>
  <c r="J24" i="16"/>
  <c r="I24" i="16"/>
  <c r="G26" i="17"/>
  <c r="F26" i="17"/>
  <c r="E26" i="17"/>
  <c r="CB22" i="15"/>
  <c r="BX22" i="15"/>
  <c r="DM22" i="21"/>
  <c r="DZ22" i="21" s="1"/>
  <c r="AI45" i="21"/>
  <c r="W44" i="19"/>
  <c r="DQ40" i="15"/>
  <c r="AN37" i="16"/>
  <c r="CH24" i="15"/>
  <c r="DL22" i="15"/>
  <c r="AH22" i="17" s="1"/>
  <c r="G30" i="21"/>
  <c r="AN64" i="21"/>
  <c r="T44" i="21"/>
  <c r="AR66" i="21"/>
  <c r="Q63" i="21"/>
  <c r="AC61" i="21"/>
  <c r="AB47" i="21"/>
  <c r="E67" i="21"/>
  <c r="AB25" i="21"/>
  <c r="V45" i="21"/>
  <c r="S31" i="21"/>
  <c r="AO57" i="21"/>
  <c r="G67" i="21"/>
  <c r="AS26" i="21"/>
  <c r="Z24" i="21"/>
  <c r="H57" i="21"/>
  <c r="X44" i="19"/>
  <c r="AA31" i="16"/>
  <c r="EF34" i="15"/>
  <c r="AD63" i="21"/>
  <c r="AL49" i="21"/>
  <c r="AC47" i="21"/>
  <c r="AB43" i="21"/>
  <c r="O53" i="21"/>
  <c r="AL43" i="21"/>
  <c r="AD67" i="21"/>
  <c r="AE61" i="21"/>
  <c r="O59" i="21"/>
  <c r="X44" i="21"/>
  <c r="O42" i="21"/>
  <c r="E34" i="21"/>
  <c r="AJ31" i="21"/>
  <c r="AN25" i="21"/>
  <c r="AS66" i="21"/>
  <c r="AP55" i="21"/>
  <c r="GG107" i="3"/>
  <c r="GD109" i="3"/>
  <c r="W70" i="27"/>
  <c r="G70" i="27" s="1"/>
  <c r="V75" i="27"/>
  <c r="F75" i="27" s="1"/>
  <c r="W67" i="27"/>
  <c r="G67" i="27" s="1"/>
  <c r="G61" i="21"/>
  <c r="L51" i="21"/>
  <c r="V36" i="27"/>
  <c r="AL36" i="27" s="1"/>
  <c r="O51" i="21"/>
  <c r="I1285" i="10"/>
  <c r="BE109" i="3"/>
  <c r="CI108" i="3"/>
  <c r="HJ108" i="3"/>
  <c r="IF107" i="3"/>
  <c r="X63" i="21"/>
  <c r="HD107" i="3"/>
  <c r="BH107" i="3"/>
  <c r="W67" i="19"/>
  <c r="N58" i="17"/>
  <c r="I53" i="16"/>
  <c r="AG51" i="21"/>
  <c r="AP56" i="17"/>
  <c r="CF64" i="15"/>
  <c r="BM64" i="21" s="1"/>
  <c r="AG46" i="19"/>
  <c r="AH42" i="19"/>
  <c r="M41" i="16"/>
  <c r="AD35" i="16"/>
  <c r="L34" i="21"/>
  <c r="E33" i="16"/>
  <c r="FB26" i="15"/>
  <c r="CB26" i="20" s="1"/>
  <c r="F24" i="17"/>
  <c r="V26" i="17"/>
  <c r="AA71" i="27"/>
  <c r="K71" i="27" s="1"/>
  <c r="AS60" i="21"/>
  <c r="W47" i="21"/>
  <c r="J45" i="21"/>
  <c r="AG33" i="21"/>
  <c r="H1285" i="10"/>
  <c r="H259" i="10"/>
  <c r="KD109" i="3"/>
  <c r="JI109" i="3"/>
  <c r="BD108" i="3"/>
  <c r="GE108" i="3"/>
  <c r="FJ108" i="3"/>
  <c r="BJ108" i="3"/>
  <c r="EF108" i="3"/>
  <c r="DJ107" i="3"/>
  <c r="AK67" i="21"/>
  <c r="J66" i="17"/>
  <c r="AI64" i="17"/>
  <c r="AG64" i="17"/>
  <c r="H61" i="21"/>
  <c r="JD107" i="3"/>
  <c r="BF107" i="3"/>
  <c r="ID107" i="3"/>
  <c r="FE109" i="3"/>
  <c r="T67" i="21"/>
  <c r="AP66" i="21"/>
  <c r="FH107" i="3"/>
  <c r="FD107" i="3"/>
  <c r="CG107" i="3"/>
  <c r="T67" i="19"/>
  <c r="AO66" i="17"/>
  <c r="O66" i="21"/>
  <c r="S64" i="21"/>
  <c r="DP63" i="15"/>
  <c r="AD62" i="17"/>
  <c r="AB62" i="17"/>
  <c r="Q61" i="21"/>
  <c r="AJ59" i="21"/>
  <c r="O58" i="17"/>
  <c r="AN57" i="16"/>
  <c r="AN55" i="16"/>
  <c r="AQ55" i="16"/>
  <c r="FA54" i="15"/>
  <c r="BU54" i="20" s="1"/>
  <c r="AO53" i="16"/>
  <c r="E53" i="16"/>
  <c r="J53" i="16"/>
  <c r="AE48" i="19"/>
  <c r="AB48" i="19"/>
  <c r="AA43" i="16"/>
  <c r="AI63" i="19"/>
  <c r="AR63" i="21"/>
  <c r="AQ60" i="17"/>
  <c r="V59" i="21"/>
  <c r="AN58" i="17"/>
  <c r="AP58" i="17"/>
  <c r="AN56" i="17"/>
  <c r="F56" i="17"/>
  <c r="E56" i="17"/>
  <c r="EY54" i="15"/>
  <c r="BG54" i="20" s="1"/>
  <c r="AB53" i="21"/>
  <c r="Z51" i="21"/>
  <c r="AG67" i="19"/>
  <c r="CD64" i="15"/>
  <c r="AU64" i="21" s="1"/>
  <c r="O59" i="16"/>
  <c r="AQ59" i="21"/>
  <c r="L57" i="16"/>
  <c r="AN51" i="21"/>
  <c r="AG49" i="16"/>
  <c r="AL49" i="16"/>
  <c r="O67" i="21"/>
  <c r="EZ64" i="15"/>
  <c r="BN64" i="20" s="1"/>
  <c r="AQ62" i="17"/>
  <c r="Z62" i="21"/>
  <c r="CI59" i="15"/>
  <c r="AP58" i="19"/>
  <c r="DQ58" i="15"/>
  <c r="U57" i="16"/>
  <c r="H48" i="17"/>
  <c r="E48" i="17"/>
  <c r="AR47" i="16"/>
  <c r="I47" i="16"/>
  <c r="F47" i="16"/>
  <c r="X46" i="17"/>
  <c r="AO43" i="16"/>
  <c r="AJ42" i="17"/>
  <c r="AG42" i="17"/>
  <c r="AO41" i="16"/>
  <c r="E41" i="16"/>
  <c r="J41" i="16"/>
  <c r="AH40" i="17"/>
  <c r="AK40" i="17"/>
  <c r="H39" i="16"/>
  <c r="AI38" i="17"/>
  <c r="CW35" i="15"/>
  <c r="M27" i="17"/>
  <c r="AA26" i="17"/>
  <c r="DN58" i="15"/>
  <c r="AJ54" i="17"/>
  <c r="AG54" i="17"/>
  <c r="AI48" i="17"/>
  <c r="AQ44" i="19"/>
  <c r="AN44" i="19"/>
  <c r="H44" i="17"/>
  <c r="E44" i="17"/>
  <c r="AO44" i="21"/>
  <c r="F40" i="17"/>
  <c r="I40" i="17"/>
  <c r="G38" i="17"/>
  <c r="CY35" i="15"/>
  <c r="BP35" i="16" s="1"/>
  <c r="H32" i="19"/>
  <c r="L28" i="16"/>
  <c r="Q28" i="16"/>
  <c r="I27" i="19"/>
  <c r="AB27" i="17"/>
  <c r="AH26" i="16"/>
  <c r="AK26" i="16"/>
  <c r="Q63" i="17"/>
  <c r="EZ60" i="15"/>
  <c r="BN60" i="20" s="1"/>
  <c r="EY57" i="15"/>
  <c r="BG57" i="20" s="1"/>
  <c r="FB57" i="15"/>
  <c r="CB57" i="20" s="1"/>
  <c r="EY53" i="15"/>
  <c r="BG53" i="20" s="1"/>
  <c r="AJ50" i="17"/>
  <c r="AG50" i="17"/>
  <c r="AD50" i="16"/>
  <c r="AA50" i="16"/>
  <c r="Q48" i="19"/>
  <c r="P48" i="19"/>
  <c r="CH47" i="15"/>
  <c r="DS46" i="15"/>
  <c r="CE46" i="17" s="1"/>
  <c r="AG45" i="16"/>
  <c r="AL45" i="16"/>
  <c r="AK43" i="16"/>
  <c r="AH43" i="16"/>
  <c r="AA42" i="17"/>
  <c r="AD42" i="17"/>
  <c r="AG41" i="16"/>
  <c r="AL41" i="16"/>
  <c r="AK39" i="16"/>
  <c r="AH39" i="16"/>
  <c r="CD39" i="15"/>
  <c r="DS38" i="15"/>
  <c r="AO35" i="16"/>
  <c r="AJ34" i="19"/>
  <c r="AO31" i="16"/>
  <c r="E31" i="16"/>
  <c r="J31" i="16"/>
  <c r="AB29" i="16"/>
  <c r="AE29" i="16"/>
  <c r="AN36" i="21"/>
  <c r="O35" i="19"/>
  <c r="AJ35" i="16"/>
  <c r="J28" i="17"/>
  <c r="AI27" i="19"/>
  <c r="AL27" i="19"/>
  <c r="F23" i="19"/>
  <c r="AG45" i="21"/>
  <c r="X43" i="19"/>
  <c r="X43" i="17"/>
  <c r="W43" i="17"/>
  <c r="E38" i="19"/>
  <c r="O36" i="16"/>
  <c r="AA34" i="19"/>
  <c r="J32" i="17"/>
  <c r="H24" i="16"/>
  <c r="S65" i="17"/>
  <c r="U65" i="17"/>
  <c r="FC62" i="15"/>
  <c r="CI62" i="20" s="1"/>
  <c r="CG62" i="15"/>
  <c r="CH62" i="15"/>
  <c r="CA62" i="21" s="1"/>
  <c r="T48" i="19"/>
  <c r="W48" i="19"/>
  <c r="AH46" i="19"/>
  <c r="AK46" i="19"/>
  <c r="DQ46" i="15"/>
  <c r="BR46" i="17" s="1"/>
  <c r="V44" i="19"/>
  <c r="AJ42" i="19"/>
  <c r="N41" i="16"/>
  <c r="Q41" i="16"/>
  <c r="DN38" i="15"/>
  <c r="AZ38" i="17" s="1"/>
  <c r="AO37" i="16"/>
  <c r="CX35" i="15"/>
  <c r="AA35" i="16"/>
  <c r="AP33" i="16"/>
  <c r="AS33" i="16"/>
  <c r="G33" i="16"/>
  <c r="AB31" i="16"/>
  <c r="AE31" i="16"/>
  <c r="EX26" i="15"/>
  <c r="AZ26" i="20" s="1"/>
  <c r="H26" i="17"/>
  <c r="AI24" i="17"/>
  <c r="G24" i="17"/>
  <c r="I24" i="17"/>
  <c r="AO45" i="17"/>
  <c r="AR45" i="17"/>
  <c r="EB22" i="15"/>
  <c r="V28" i="17"/>
  <c r="S28" i="17"/>
  <c r="X26" i="17"/>
  <c r="X26" i="16"/>
  <c r="W26" i="16"/>
  <c r="W25" i="19"/>
  <c r="BY22" i="15"/>
  <c r="X70" i="27"/>
  <c r="H70" i="27" s="1"/>
  <c r="Z71" i="27"/>
  <c r="J71" i="27" s="1"/>
  <c r="H77" i="27"/>
  <c r="V70" i="27"/>
  <c r="F70" i="27" s="1"/>
  <c r="N5" i="24"/>
  <c r="V5" i="24" s="1"/>
  <c r="AD5" i="24" s="1"/>
  <c r="AL5" i="24" s="1"/>
  <c r="AT5" i="24" s="1"/>
  <c r="BB5" i="24" s="1"/>
  <c r="AC42" i="2"/>
  <c r="W68" i="27"/>
  <c r="G68" i="27" s="1"/>
  <c r="V42" i="27"/>
  <c r="AL42" i="27" s="1"/>
  <c r="F73" i="27"/>
  <c r="T49" i="21"/>
  <c r="AS42" i="21"/>
  <c r="AK23" i="21"/>
  <c r="E259" i="10"/>
  <c r="AJ49" i="21"/>
  <c r="V40" i="21"/>
  <c r="H32" i="21"/>
  <c r="AK43" i="21"/>
  <c r="T40" i="21"/>
  <c r="AO24" i="21"/>
  <c r="AH45" i="21"/>
  <c r="E419" i="10"/>
  <c r="E678" i="10"/>
  <c r="F1178" i="10"/>
  <c r="E942" i="10"/>
  <c r="E600" i="10"/>
  <c r="E1103" i="10"/>
  <c r="G679" i="10"/>
  <c r="AA66" i="21"/>
  <c r="AR52" i="21"/>
  <c r="AR44" i="21"/>
  <c r="AK27" i="21"/>
  <c r="AJ25" i="21"/>
  <c r="Q67" i="21"/>
  <c r="E49" i="21"/>
  <c r="J1153" i="10"/>
  <c r="K70" i="27"/>
  <c r="I837" i="10"/>
  <c r="X42" i="27"/>
  <c r="AN42" i="27" s="1"/>
  <c r="J1077" i="10"/>
  <c r="C46" i="27"/>
  <c r="C53" i="27"/>
  <c r="C39" i="27"/>
  <c r="C32" i="27"/>
  <c r="AW1068" i="10"/>
  <c r="BO1066" i="10"/>
  <c r="AZ1065" i="10"/>
  <c r="AQ1064" i="10"/>
  <c r="BG1062" i="10"/>
  <c r="BB1061" i="10"/>
  <c r="BC1060" i="10"/>
  <c r="BH1059" i="10"/>
  <c r="AL1059" i="10"/>
  <c r="BH1058" i="10"/>
  <c r="AM1058" i="10"/>
  <c r="BF1057" i="10"/>
  <c r="AJ1057" i="10"/>
  <c r="BF1056" i="10"/>
  <c r="AK1056" i="10"/>
  <c r="BD1055" i="10"/>
  <c r="AH1055" i="10"/>
  <c r="AR1054" i="10"/>
  <c r="BA1053" i="10"/>
  <c r="AF1053" i="10"/>
  <c r="AP1052" i="10"/>
  <c r="AW1051" i="10"/>
  <c r="BF1050" i="10"/>
  <c r="AK1050" i="10"/>
  <c r="AS1049" i="10"/>
  <c r="BC1048" i="10"/>
  <c r="AH1048" i="10"/>
  <c r="AQ1047" i="10"/>
  <c r="AY1046" i="10"/>
  <c r="AD1046" i="10"/>
  <c r="AK1045" i="10"/>
  <c r="AU1044" i="10"/>
  <c r="Z1044" i="10"/>
  <c r="AG1043" i="10"/>
  <c r="AS1042" i="10"/>
  <c r="X1042" i="10"/>
  <c r="AR1041" i="10"/>
  <c r="V1041" i="10"/>
  <c r="AD1040" i="10"/>
  <c r="AL1039" i="10"/>
  <c r="AK1038" i="10"/>
  <c r="X1038" i="10"/>
  <c r="AO1037" i="10"/>
  <c r="AC1037" i="10"/>
  <c r="R1037" i="10"/>
  <c r="AK1036" i="10"/>
  <c r="Z1036" i="10"/>
  <c r="O1036" i="10"/>
  <c r="AH1035" i="10"/>
  <c r="W1035" i="10"/>
  <c r="AO1034" i="10"/>
  <c r="AE1034" i="10"/>
  <c r="T1034" i="10"/>
  <c r="AL1033" i="10"/>
  <c r="AB1033" i="10"/>
  <c r="Q1033" i="10"/>
  <c r="BT1067" i="10"/>
  <c r="BG1066" i="10"/>
  <c r="AR1065" i="10"/>
  <c r="BL1063" i="10"/>
  <c r="AY1062" i="10"/>
  <c r="AW1061" i="10"/>
  <c r="AX1060" i="10"/>
  <c r="BD1059" i="10"/>
  <c r="BA1058" i="10"/>
  <c r="BB1057" i="10"/>
  <c r="AY1056" i="10"/>
  <c r="AZ1055" i="10"/>
  <c r="AQ1054" i="10"/>
  <c r="AZ1053" i="10"/>
  <c r="AN1052" i="10"/>
  <c r="AV1051" i="10"/>
  <c r="BE1050" i="10"/>
  <c r="AI1050" i="10"/>
  <c r="AR1049" i="10"/>
  <c r="BB1048" i="10"/>
  <c r="AF1048" i="10"/>
  <c r="AP1047" i="10"/>
  <c r="AX1046" i="10"/>
  <c r="AB1046" i="10"/>
  <c r="AJ1045" i="10"/>
  <c r="AT1044" i="10"/>
  <c r="X1044" i="10"/>
  <c r="AF1043" i="10"/>
  <c r="AR1042" i="10"/>
  <c r="V1042" i="10"/>
  <c r="AH1041" i="10"/>
  <c r="AP1040" i="10"/>
  <c r="U1040" i="10"/>
  <c r="AB1039" i="10"/>
  <c r="AJ1038" i="10"/>
  <c r="U1038" i="10"/>
  <c r="AN1037" i="10"/>
  <c r="AB1037" i="10"/>
  <c r="Q1037" i="10"/>
  <c r="AI1036" i="10"/>
  <c r="Y1036" i="10"/>
  <c r="AQ1035" i="10"/>
  <c r="AF1035" i="10"/>
  <c r="V1035" i="10"/>
  <c r="AN1034" i="10"/>
  <c r="AC1034" i="10"/>
  <c r="S1034" i="10"/>
  <c r="AK1033" i="10"/>
  <c r="Z1033" i="10"/>
  <c r="P1033" i="10"/>
  <c r="BF1067" i="10"/>
  <c r="AS1066" i="10"/>
  <c r="BM1064" i="10"/>
  <c r="AX1063" i="10"/>
  <c r="BQ1061" i="10"/>
  <c r="AO1061" i="10"/>
  <c r="AO1060" i="10"/>
  <c r="AW1059" i="10"/>
  <c r="AW1058" i="10"/>
  <c r="AU1057" i="10"/>
  <c r="AU1056" i="10"/>
  <c r="AS1055" i="10"/>
  <c r="BC1054" i="10"/>
  <c r="AH1054" i="10"/>
  <c r="AP1053" i="10"/>
  <c r="AZ1052" i="10"/>
  <c r="AE1052" i="10"/>
  <c r="AM1051" i="10"/>
  <c r="AU1050" i="10"/>
  <c r="BD1049" i="10"/>
  <c r="AI1049" i="10"/>
  <c r="AR1048" i="10"/>
  <c r="BB1047" i="10"/>
  <c r="AG1047" i="10"/>
  <c r="AN1046" i="10"/>
  <c r="AV1045" i="10"/>
  <c r="AA1045" i="10"/>
  <c r="AJ1044" i="10"/>
  <c r="AR1043" i="10"/>
  <c r="W1043" i="10"/>
  <c r="AH1042" i="10"/>
  <c r="AG1041" i="10"/>
  <c r="AO1040" i="10"/>
  <c r="S1040" i="10"/>
  <c r="AA1039" i="10"/>
  <c r="AS1038" i="10"/>
  <c r="AD1038" i="10"/>
  <c r="AH1037" i="10"/>
  <c r="X1037" i="10"/>
  <c r="AP1036" i="10"/>
  <c r="AE1036" i="10"/>
  <c r="U1036" i="10"/>
  <c r="AM1035" i="10"/>
  <c r="AB1035" i="10"/>
  <c r="R1035" i="10"/>
  <c r="AJ1034" i="10"/>
  <c r="Y1034" i="10"/>
  <c r="O1034" i="10"/>
  <c r="AG1033" i="10"/>
  <c r="V1033" i="10"/>
  <c r="L1033" i="10"/>
  <c r="L1069" i="10" s="1"/>
  <c r="BS1068" i="10"/>
  <c r="AP1063" i="10"/>
  <c r="AS1059" i="10"/>
  <c r="AQ1058" i="10"/>
  <c r="AQ1057" i="10"/>
  <c r="AO1056" i="10"/>
  <c r="AO1055" i="10"/>
  <c r="AO1053" i="10"/>
  <c r="AK1051" i="10"/>
  <c r="AQ1048" i="10"/>
  <c r="AU1045" i="10"/>
  <c r="X1041" i="10"/>
  <c r="AD1036" i="10"/>
  <c r="P1035" i="10"/>
  <c r="AF1033" i="10"/>
  <c r="BE1064" i="10"/>
  <c r="BN1059" i="10"/>
  <c r="BL1058" i="10"/>
  <c r="BL1057" i="10"/>
  <c r="BJ1056" i="10"/>
  <c r="BJ1055" i="10"/>
  <c r="BG1051" i="10"/>
  <c r="AG1049" i="10"/>
  <c r="AM1046" i="10"/>
  <c r="AQ1043" i="10"/>
  <c r="AS1041" i="10"/>
  <c r="R1039" i="10"/>
  <c r="AC1038" i="10"/>
  <c r="AO1036" i="10"/>
  <c r="AA1035" i="10"/>
  <c r="M1034" i="10"/>
  <c r="BL1061" i="10"/>
  <c r="BC1049" i="10"/>
  <c r="AI1044" i="10"/>
  <c r="AE1040" i="10"/>
  <c r="AP1038" i="10"/>
  <c r="S1036" i="10"/>
  <c r="U1033" i="10"/>
  <c r="BM1060" i="10"/>
  <c r="BA1047" i="10"/>
  <c r="AM1039" i="10"/>
  <c r="AL1035" i="10"/>
  <c r="BB1054" i="10"/>
  <c r="AT1050" i="10"/>
  <c r="AG1042" i="10"/>
  <c r="X1034" i="10"/>
  <c r="AX1067" i="10"/>
  <c r="AE1047" i="10"/>
  <c r="AG1037" i="10"/>
  <c r="BN1065" i="10"/>
  <c r="Y1045" i="10"/>
  <c r="V1037" i="10"/>
  <c r="AY1052" i="10"/>
  <c r="AI1034" i="10"/>
  <c r="R1033" i="10"/>
  <c r="AN1033" i="10"/>
  <c r="AF1034" i="10"/>
  <c r="X1035" i="10"/>
  <c r="Q1036" i="10"/>
  <c r="AL1036" i="10"/>
  <c r="AD1037" i="10"/>
  <c r="Y1038" i="10"/>
  <c r="V1039" i="10"/>
  <c r="AI1040" i="10"/>
  <c r="AW1041" i="10"/>
  <c r="AA1043" i="10"/>
  <c r="AN1044" i="10"/>
  <c r="AZ1045" i="10"/>
  <c r="AK1047" i="10"/>
  <c r="AV1048" i="10"/>
  <c r="AD1050" i="10"/>
  <c r="AQ1051" i="10"/>
  <c r="BD1052" i="10"/>
  <c r="AL1054" i="10"/>
  <c r="AT1055" i="10"/>
  <c r="BK1056" i="10"/>
  <c r="AR1058" i="10"/>
  <c r="AN1059" i="10"/>
  <c r="BE1060" i="10"/>
  <c r="BI1062" i="10"/>
  <c r="BD1065" i="10"/>
  <c r="BL1068" i="10"/>
  <c r="AV1068" i="10"/>
  <c r="BI1067" i="10"/>
  <c r="BV1066" i="10"/>
  <c r="BF1066" i="10"/>
  <c r="BS1065" i="10"/>
  <c r="BC1065" i="10"/>
  <c r="BP1064" i="10"/>
  <c r="AZ1064" i="10"/>
  <c r="BM1063" i="10"/>
  <c r="AW1063" i="10"/>
  <c r="BJ1062" i="10"/>
  <c r="AT1062" i="10"/>
  <c r="BG1061" i="10"/>
  <c r="AQ1061" i="10"/>
  <c r="BD1060" i="10"/>
  <c r="BV1068" i="10"/>
  <c r="BF1068" i="10"/>
  <c r="BS1067" i="10"/>
  <c r="BC1067" i="10"/>
  <c r="BP1066" i="10"/>
  <c r="AZ1066" i="10"/>
  <c r="BM1065" i="10"/>
  <c r="AW1065" i="10"/>
  <c r="BJ1064" i="10"/>
  <c r="AT1064" i="10"/>
  <c r="BG1063" i="10"/>
  <c r="AQ1063" i="10"/>
  <c r="BD1062" i="10"/>
  <c r="BI1068" i="10"/>
  <c r="BG1068" i="10"/>
  <c r="AZ1067" i="10"/>
  <c r="AW1066" i="10"/>
  <c r="AT1065" i="10"/>
  <c r="AU1064" i="10"/>
  <c r="AR1063" i="10"/>
  <c r="AQ1062" i="10"/>
  <c r="AX1061" i="10"/>
  <c r="BF1060" i="10"/>
  <c r="BO1059" i="10"/>
  <c r="AY1059" i="10"/>
  <c r="BN1058" i="10"/>
  <c r="AX1058" i="10"/>
  <c r="BM1057" i="10"/>
  <c r="AW1057" i="10"/>
  <c r="BL1056" i="10"/>
  <c r="AV1056" i="10"/>
  <c r="BK1055" i="10"/>
  <c r="AU1055" i="10"/>
  <c r="BI1054" i="10"/>
  <c r="AS1054" i="10"/>
  <c r="BG1053" i="10"/>
  <c r="AQ1053" i="10"/>
  <c r="BA1052" i="10"/>
  <c r="AK1052" i="10"/>
  <c r="AX1051" i="10"/>
  <c r="AH1051" i="10"/>
  <c r="AV1050" i="10"/>
  <c r="AF1050" i="10"/>
  <c r="AP1049" i="10"/>
  <c r="BA1048" i="10"/>
  <c r="AK1048" i="10"/>
  <c r="AV1047" i="10"/>
  <c r="AF1047" i="10"/>
  <c r="AS1046" i="10"/>
  <c r="AC1046" i="10"/>
  <c r="AP1045" i="10"/>
  <c r="Z1045" i="10"/>
  <c r="AK1044" i="10"/>
  <c r="AX1043" i="10"/>
  <c r="AH1043" i="10"/>
  <c r="AU1042" i="10"/>
  <c r="AE1042" i="10"/>
  <c r="AQ1041" i="10"/>
  <c r="AA1041" i="10"/>
  <c r="AN1040" i="10"/>
  <c r="X1040" i="10"/>
  <c r="AK1039" i="10"/>
  <c r="U1039" i="10"/>
  <c r="AE1038" i="10"/>
  <c r="AQ1037" i="10"/>
  <c r="AA1037" i="10"/>
  <c r="AN1036" i="10"/>
  <c r="X1036" i="10"/>
  <c r="AK1035" i="10"/>
  <c r="U1035" i="10"/>
  <c r="AH1034" i="10"/>
  <c r="R1034" i="10"/>
  <c r="AE1033" i="10"/>
  <c r="O1033" i="10"/>
  <c r="BD1067" i="10"/>
  <c r="BT1065" i="10"/>
  <c r="AY1064" i="10"/>
  <c r="BO1062" i="10"/>
  <c r="BH1061" i="10"/>
  <c r="BI1060" i="10"/>
  <c r="BL1059" i="10"/>
  <c r="AP1059" i="10"/>
  <c r="AU1058" i="10"/>
  <c r="AY1057" i="10"/>
  <c r="BC1056" i="10"/>
  <c r="BH1055" i="10"/>
  <c r="AL1055" i="10"/>
  <c r="AP1054" i="10"/>
  <c r="AX1053" i="10"/>
  <c r="BH1052" i="10"/>
  <c r="AM1052" i="10"/>
  <c r="AU1051" i="10"/>
  <c r="BC1050" i="10"/>
  <c r="AH1050" i="10"/>
  <c r="AQ1049" i="10"/>
  <c r="AU1048" i="10"/>
  <c r="AY1047" i="10"/>
  <c r="AD1047" i="10"/>
  <c r="AL1046" i="10"/>
  <c r="AS1045" i="10"/>
  <c r="X1045" i="10"/>
  <c r="AH1044" i="10"/>
  <c r="AO1043" i="10"/>
  <c r="AV1042" i="10"/>
  <c r="Z1042" i="10"/>
  <c r="AK1041" i="10"/>
  <c r="AS1040" i="10"/>
  <c r="W1040" i="10"/>
  <c r="AE1039" i="10"/>
  <c r="AL1038" i="10"/>
  <c r="Q1038" i="10"/>
  <c r="BE1068" i="10"/>
  <c r="BS1066" i="10"/>
  <c r="BF1065" i="10"/>
  <c r="AW1064" i="10"/>
  <c r="BK1062" i="10"/>
  <c r="BF1061" i="10"/>
  <c r="BG1060" i="10"/>
  <c r="BJ1059" i="10"/>
  <c r="AO1059" i="10"/>
  <c r="AS1058" i="10"/>
  <c r="AX1057" i="10"/>
  <c r="BB1056" i="10"/>
  <c r="BF1055" i="10"/>
  <c r="AK1055" i="10"/>
  <c r="AT1054" i="10"/>
  <c r="BB1053" i="10"/>
  <c r="AG1053" i="10"/>
  <c r="AQ1052" i="10"/>
  <c r="AY1051" i="10"/>
  <c r="BB1050" i="10"/>
  <c r="AG1050" i="10"/>
  <c r="AO1049" i="10"/>
  <c r="AY1048" i="10"/>
  <c r="AD1048" i="10"/>
  <c r="AM1047" i="10"/>
  <c r="AU1046" i="10"/>
  <c r="Z1046" i="10"/>
  <c r="AG1045" i="10"/>
  <c r="AL1044" i="10"/>
  <c r="AS1043" i="10"/>
  <c r="X1043" i="10"/>
  <c r="AD1042" i="10"/>
  <c r="AJ1041" i="10"/>
  <c r="AQ1040" i="10"/>
  <c r="V1040" i="10"/>
  <c r="AD1039" i="10"/>
  <c r="T1033" i="10"/>
  <c r="AO1033" i="10"/>
  <c r="AG1034" i="10"/>
  <c r="Z1035" i="10"/>
  <c r="R1036" i="10"/>
  <c r="AM1036" i="10"/>
  <c r="AF1037" i="10"/>
  <c r="Z1038" i="10"/>
  <c r="AH1039" i="10"/>
  <c r="AU1040" i="10"/>
  <c r="AC1042" i="10"/>
  <c r="AM1043" i="10"/>
  <c r="AZ1044" i="10"/>
  <c r="AI1046" i="10"/>
  <c r="AW1047" i="10"/>
  <c r="AC1049" i="10"/>
  <c r="AP1050" i="10"/>
  <c r="BC1051" i="10"/>
  <c r="AK1053" i="10"/>
  <c r="AX1054" i="10"/>
  <c r="BI1055" i="10"/>
  <c r="BE1056" i="10"/>
  <c r="AK1058" i="10"/>
  <c r="BB1059" i="10"/>
  <c r="AV1061" i="10"/>
  <c r="BJ1063" i="10"/>
  <c r="AV1067" i="10"/>
  <c r="X1033" i="10"/>
  <c r="P1034" i="10"/>
  <c r="AK1034" i="10"/>
  <c r="AD1035" i="10"/>
  <c r="V1036" i="10"/>
  <c r="AQ1036" i="10"/>
  <c r="AJ1037" i="10"/>
  <c r="AF1038" i="10"/>
  <c r="AF1039" i="10"/>
  <c r="AT1040" i="10"/>
  <c r="AB1042" i="10"/>
  <c r="AK1043" i="10"/>
  <c r="AY1044" i="10"/>
  <c r="AH1046" i="10"/>
  <c r="AU1047" i="10"/>
  <c r="AB1049" i="10"/>
  <c r="AO1050" i="10"/>
  <c r="BA1051" i="10"/>
  <c r="AJ1053" i="10"/>
  <c r="AV1054" i="10"/>
  <c r="BE1055" i="10"/>
  <c r="AL1057" i="10"/>
  <c r="BC1058" i="10"/>
  <c r="AX1059" i="10"/>
  <c r="AP1061" i="10"/>
  <c r="BB1063" i="10"/>
  <c r="AU1066" i="10"/>
  <c r="BX1068" i="10"/>
  <c r="BH1068" i="10"/>
  <c r="BU1067" i="10"/>
  <c r="BE1067" i="10"/>
  <c r="BR1066" i="10"/>
  <c r="BB1066" i="10"/>
  <c r="BO1065" i="10"/>
  <c r="AY1065" i="10"/>
  <c r="BL1064" i="10"/>
  <c r="AV1064" i="10"/>
  <c r="BI1063" i="10"/>
  <c r="AS1063" i="10"/>
  <c r="BF1062" i="10"/>
  <c r="AP1062" i="10"/>
  <c r="BC1061" i="10"/>
  <c r="BP1060" i="10"/>
  <c r="AZ1060" i="10"/>
  <c r="BR1068" i="10"/>
  <c r="BB1068" i="10"/>
  <c r="BO1067" i="10"/>
  <c r="AY1067" i="10"/>
  <c r="BL1066" i="10"/>
  <c r="AV1066" i="10"/>
  <c r="BI1065" i="10"/>
  <c r="AS1065" i="10"/>
  <c r="BF1064" i="10"/>
  <c r="BS1063" i="10"/>
  <c r="BC1063" i="10"/>
  <c r="BP1062" i="10"/>
  <c r="AZ1062" i="10"/>
  <c r="BA1068" i="10"/>
  <c r="AY1068" i="10"/>
  <c r="BU1066" i="10"/>
  <c r="BR1065" i="10"/>
  <c r="BS1064" i="10"/>
  <c r="BP1063" i="10"/>
  <c r="BM1062" i="10"/>
  <c r="BN1061" i="10"/>
  <c r="AS1061" i="10"/>
  <c r="BA1060" i="10"/>
  <c r="BK1059" i="10"/>
  <c r="AU1059" i="10"/>
  <c r="BJ1058" i="10"/>
  <c r="AT1058" i="10"/>
  <c r="BI1057" i="10"/>
  <c r="AS1057" i="10"/>
  <c r="BH1056" i="10"/>
  <c r="AR1056" i="10"/>
  <c r="BG1055" i="10"/>
  <c r="AQ1055" i="10"/>
  <c r="BE1054" i="10"/>
  <c r="AO1054" i="10"/>
  <c r="BC1053" i="10"/>
  <c r="AM1053" i="10"/>
  <c r="AW1052" i="10"/>
  <c r="AG1052" i="10"/>
  <c r="AT1051" i="10"/>
  <c r="AD1051" i="10"/>
  <c r="AR1050" i="10"/>
  <c r="BB1049" i="10"/>
  <c r="AL1049" i="10"/>
  <c r="AW1048" i="10"/>
  <c r="AG1048" i="10"/>
  <c r="AR1047" i="10"/>
  <c r="AB1047" i="10"/>
  <c r="AO1046" i="10"/>
  <c r="Y1046" i="10"/>
  <c r="AL1045" i="10"/>
  <c r="AW1044" i="10"/>
  <c r="AG1044" i="10"/>
  <c r="AT1043" i="10"/>
  <c r="AD1043" i="10"/>
  <c r="AQ1042" i="10"/>
  <c r="AA1042" i="10"/>
  <c r="AM1041" i="10"/>
  <c r="W1041" i="10"/>
  <c r="AJ1040" i="10"/>
  <c r="T1040" i="10"/>
  <c r="AG1039" i="10"/>
  <c r="AQ1038" i="10"/>
  <c r="AA1038" i="10"/>
  <c r="AM1037" i="10"/>
  <c r="W1037" i="10"/>
  <c r="AJ1036" i="10"/>
  <c r="T1036" i="10"/>
  <c r="AG1035" i="10"/>
  <c r="Q1035" i="10"/>
  <c r="AD1034" i="10"/>
  <c r="N1034" i="10"/>
  <c r="AA1033" i="10"/>
  <c r="BK1068" i="10"/>
  <c r="AT1067" i="10"/>
  <c r="BH1065" i="10"/>
  <c r="BR1063" i="10"/>
  <c r="BC1062" i="10"/>
  <c r="BA1061" i="10"/>
  <c r="BB1060" i="10"/>
  <c r="BF1059" i="10"/>
  <c r="BK1058" i="10"/>
  <c r="AO1058" i="10"/>
  <c r="AT1057" i="10"/>
  <c r="AX1056" i="10"/>
  <c r="BB1055" i="10"/>
  <c r="BF1054" i="10"/>
  <c r="AJ1054" i="10"/>
  <c r="AS1053" i="10"/>
  <c r="BC1052" i="10"/>
  <c r="AH1052" i="10"/>
  <c r="AO1051" i="10"/>
  <c r="AX1050" i="10"/>
  <c r="AC1050" i="10"/>
  <c r="AK1049" i="10"/>
  <c r="AP1048" i="10"/>
  <c r="AT1047" i="10"/>
  <c r="BB1046" i="10"/>
  <c r="AF1046" i="10"/>
  <c r="AN1045" i="10"/>
  <c r="AX1044" i="10"/>
  <c r="AB1044" i="10"/>
  <c r="AJ1043" i="10"/>
  <c r="AP1042" i="10"/>
  <c r="U1042" i="10"/>
  <c r="AF1041" i="10"/>
  <c r="AM1040" i="10"/>
  <c r="AU1039" i="10"/>
  <c r="Z1039" i="10"/>
  <c r="AG1038" i="10"/>
  <c r="BC1068" i="10"/>
  <c r="AC1033" i="10"/>
  <c r="U1034" i="10"/>
  <c r="N1035" i="10"/>
  <c r="AI1035" i="10"/>
  <c r="AA1036" i="10"/>
  <c r="T1037" i="10"/>
  <c r="AP1037" i="10"/>
  <c r="AN1038" i="10"/>
  <c r="AQ1039" i="10"/>
  <c r="AB1041" i="10"/>
  <c r="AL1042" i="10"/>
  <c r="AV1043" i="10"/>
  <c r="AE1045" i="10"/>
  <c r="AR1046" i="10"/>
  <c r="AA1048" i="10"/>
  <c r="AM1049" i="10"/>
  <c r="AY1050" i="10"/>
  <c r="AI1052" i="10"/>
  <c r="AT1053" i="10"/>
  <c r="BG1054" i="10"/>
  <c r="AP1056" i="10"/>
  <c r="AV1057" i="10"/>
  <c r="BM1058" i="10"/>
  <c r="BI1059" i="10"/>
  <c r="BE1061" i="10"/>
  <c r="AS1064" i="10"/>
  <c r="BQ1066" i="10"/>
  <c r="BT1068" i="10"/>
  <c r="BD1068" i="10"/>
  <c r="BQ1067" i="10"/>
  <c r="BA1067" i="10"/>
  <c r="BN1066" i="10"/>
  <c r="AX1066" i="10"/>
  <c r="BK1065" i="10"/>
  <c r="AU1065" i="10"/>
  <c r="BH1064" i="10"/>
  <c r="AR1064" i="10"/>
  <c r="BE1063" i="10"/>
  <c r="BR1062" i="10"/>
  <c r="BB1062" i="10"/>
  <c r="BO1061" i="10"/>
  <c r="AY1061" i="10"/>
  <c r="BL1060" i="10"/>
  <c r="AV1060" i="10"/>
  <c r="BN1068" i="10"/>
  <c r="AX1068" i="10"/>
  <c r="BK1067" i="10"/>
  <c r="AU1067" i="10"/>
  <c r="BH1066" i="10"/>
  <c r="BU1065" i="10"/>
  <c r="BE1065" i="10"/>
  <c r="BR1064" i="10"/>
  <c r="BB1064" i="10"/>
  <c r="BO1063" i="10"/>
  <c r="AY1063" i="10"/>
  <c r="BL1062" i="10"/>
  <c r="AV1062" i="10"/>
  <c r="BW1068" i="10"/>
  <c r="BP1067" i="10"/>
  <c r="BM1066" i="10"/>
  <c r="BJ1065" i="10"/>
  <c r="BK1064" i="10"/>
  <c r="BH1063" i="10"/>
  <c r="BE1062" i="10"/>
  <c r="BI1061" i="10"/>
  <c r="AN1061" i="10"/>
  <c r="AU1060" i="10"/>
  <c r="BG1059" i="10"/>
  <c r="AQ1059" i="10"/>
  <c r="BF1058" i="10"/>
  <c r="AP1058" i="10"/>
  <c r="BE1057" i="10"/>
  <c r="AO1057" i="10"/>
  <c r="BD1056" i="10"/>
  <c r="AN1056" i="10"/>
  <c r="BC1055" i="10"/>
  <c r="AM1055" i="10"/>
  <c r="BA1054" i="10"/>
  <c r="AK1054" i="10"/>
  <c r="AY1053" i="10"/>
  <c r="AI1053" i="10"/>
  <c r="AS1052" i="10"/>
  <c r="BF1051" i="10"/>
  <c r="AP1051" i="10"/>
  <c r="BD1050" i="10"/>
  <c r="AN1050" i="10"/>
  <c r="AX1049" i="10"/>
  <c r="AH1049" i="10"/>
  <c r="AS1048" i="10"/>
  <c r="AC1048" i="10"/>
  <c r="AN1047" i="10"/>
  <c r="BA1046" i="10"/>
  <c r="AK1046" i="10"/>
  <c r="AX1045" i="10"/>
  <c r="AH1045" i="10"/>
  <c r="AS1044" i="10"/>
  <c r="AC1044" i="10"/>
  <c r="AP1043" i="10"/>
  <c r="Z1043" i="10"/>
  <c r="AM1042" i="10"/>
  <c r="W1042" i="10"/>
  <c r="AI1041" i="10"/>
  <c r="AV1040" i="10"/>
  <c r="AF1040" i="10"/>
  <c r="AS1039" i="10"/>
  <c r="AC1039" i="10"/>
  <c r="AM1038" i="10"/>
  <c r="W1038" i="10"/>
  <c r="AI1037" i="10"/>
  <c r="S1037" i="10"/>
  <c r="AF1036" i="10"/>
  <c r="P1036" i="10"/>
  <c r="AC1035" i="10"/>
  <c r="AP1034" i="10"/>
  <c r="Z1034" i="10"/>
  <c r="AM1033" i="10"/>
  <c r="W1033" i="10"/>
  <c r="AU1068" i="10"/>
  <c r="BK1066" i="10"/>
  <c r="AX1065" i="10"/>
  <c r="BF1063" i="10"/>
  <c r="AS1062" i="10"/>
  <c r="AT1061" i="10"/>
  <c r="AT1060" i="10"/>
  <c r="BA1059" i="10"/>
  <c r="BE1058" i="10"/>
  <c r="BJ1057" i="10"/>
  <c r="AN1057" i="10"/>
  <c r="AS1056" i="10"/>
  <c r="AW1055" i="10"/>
  <c r="AZ1054" i="10"/>
  <c r="BI1053" i="10"/>
  <c r="AN1053" i="10"/>
  <c r="AX1052" i="10"/>
  <c r="BE1051" i="10"/>
  <c r="AJ1051" i="10"/>
  <c r="AS1050" i="10"/>
  <c r="BA1049" i="10"/>
  <c r="AF1049" i="10"/>
  <c r="AJ1048" i="10"/>
  <c r="AO1047" i="10"/>
  <c r="AV1046" i="10"/>
  <c r="AA1046" i="10"/>
  <c r="AI1045" i="10"/>
  <c r="AR1044" i="10"/>
  <c r="W1044" i="10"/>
  <c r="AE1043" i="10"/>
  <c r="AK1042" i="10"/>
  <c r="AV1041" i="10"/>
  <c r="Z1041" i="10"/>
  <c r="AH1040" i="10"/>
  <c r="AP1039" i="10"/>
  <c r="T1039" i="10"/>
  <c r="AB1038" i="10"/>
  <c r="AL1037" i="10"/>
  <c r="BL1067" i="10"/>
  <c r="AY1066" i="10"/>
  <c r="BQ1064" i="10"/>
  <c r="BD1063" i="10"/>
  <c r="AR1062" i="10"/>
  <c r="AR1061" i="10"/>
  <c r="AS1060" i="10"/>
  <c r="AZ1059" i="10"/>
  <c r="BD1058" i="10"/>
  <c r="BH1057" i="10"/>
  <c r="AM1057" i="10"/>
  <c r="AQ1056" i="10"/>
  <c r="AV1055" i="10"/>
  <c r="BD1054" i="10"/>
  <c r="AI1054" i="10"/>
  <c r="AR1053" i="10"/>
  <c r="BB1052" i="10"/>
  <c r="AF1052" i="10"/>
  <c r="AN1051" i="10"/>
  <c r="AQ1050" i="10"/>
  <c r="AZ1049" i="10"/>
  <c r="AE1049" i="10"/>
  <c r="AN1048" i="10"/>
  <c r="AX1047" i="10"/>
  <c r="AC1047" i="10"/>
  <c r="AJ1046" i="10"/>
  <c r="AR1045" i="10"/>
  <c r="AV1044" i="10"/>
  <c r="AA1044" i="10"/>
  <c r="AI1043" i="10"/>
  <c r="AO1042" i="10"/>
  <c r="AT1041" i="10"/>
  <c r="Y1041" i="10"/>
  <c r="AG1040" i="10"/>
  <c r="AN1039" i="10"/>
  <c r="S1039" i="10"/>
  <c r="AD1033" i="10"/>
  <c r="W1034" i="10"/>
  <c r="O1035" i="10"/>
  <c r="AJ1035" i="10"/>
  <c r="AC1036" i="10"/>
  <c r="U1037" i="10"/>
  <c r="AS1037" i="10"/>
  <c r="AO1038" i="10"/>
  <c r="Z1040" i="10"/>
  <c r="AN1041" i="10"/>
  <c r="AX1042" i="10"/>
  <c r="AE1044" i="10"/>
  <c r="AQ1045" i="10"/>
  <c r="AA1047" i="10"/>
  <c r="AM1048" i="10"/>
  <c r="AY1049" i="10"/>
  <c r="AG1051" i="10"/>
  <c r="AU1052" i="10"/>
  <c r="BF1053" i="10"/>
  <c r="AN1055" i="10"/>
  <c r="AI1056" i="10"/>
  <c r="AZ1057" i="10"/>
  <c r="BG1058" i="10"/>
  <c r="AW1060" i="10"/>
  <c r="AU1062" i="10"/>
  <c r="BL1065" i="10"/>
  <c r="BM1068" i="10"/>
  <c r="BC1066" i="10"/>
  <c r="BJ1060" i="10"/>
  <c r="BK1057" i="10"/>
  <c r="AX1055" i="10"/>
  <c r="BF1052" i="10"/>
  <c r="AE1050" i="10"/>
  <c r="AL1047" i="10"/>
  <c r="AP1044" i="10"/>
  <c r="W1039" i="10"/>
  <c r="Z1037" i="10"/>
  <c r="AP1035" i="10"/>
  <c r="AB1034" i="10"/>
  <c r="N1033" i="10"/>
  <c r="AA1040" i="10"/>
  <c r="AO1041" i="10"/>
  <c r="AC1043" i="10"/>
  <c r="AQ1044" i="10"/>
  <c r="AE1046" i="10"/>
  <c r="AS1047" i="10"/>
  <c r="BD1048" i="10"/>
  <c r="AL1050" i="10"/>
  <c r="BD1051" i="10"/>
  <c r="AL1053" i="10"/>
  <c r="AY1054" i="10"/>
  <c r="AL1056" i="10"/>
  <c r="BC1057" i="10"/>
  <c r="AT1059" i="10"/>
  <c r="BN1060" i="10"/>
  <c r="AT1063" i="10"/>
  <c r="BP1065" i="10"/>
  <c r="BU1068" i="10"/>
  <c r="AJ1039" i="10"/>
  <c r="AF1042" i="10"/>
  <c r="AC1045" i="10"/>
  <c r="AE1048" i="10"/>
  <c r="AE1051" i="10"/>
  <c r="BD1053" i="10"/>
  <c r="BI1056" i="10"/>
  <c r="AN1060" i="10"/>
  <c r="BI1064" i="10"/>
  <c r="AI1033" i="10"/>
  <c r="AO1035" i="10"/>
  <c r="S1038" i="10"/>
  <c r="AB1040" i="10"/>
  <c r="AI1042" i="10"/>
  <c r="AO1044" i="10"/>
  <c r="AW1046" i="10"/>
  <c r="AD1049" i="10"/>
  <c r="AL1051" i="10"/>
  <c r="AU1053" i="10"/>
  <c r="AY1055" i="10"/>
  <c r="BA1057" i="10"/>
  <c r="BC1059" i="10"/>
  <c r="AW1062" i="10"/>
  <c r="BE1066" i="10"/>
  <c r="BH1062" i="10"/>
  <c r="BN1064" i="10"/>
  <c r="BT1066" i="10"/>
  <c r="AR1060" i="10"/>
  <c r="AX1062" i="10"/>
  <c r="BD1064" i="10"/>
  <c r="BJ1066" i="10"/>
  <c r="BP1068" i="10"/>
  <c r="AQ1060" i="10"/>
  <c r="AJ1055" i="10"/>
  <c r="AW1049" i="10"/>
  <c r="AD1044" i="10"/>
  <c r="AT1038" i="10"/>
  <c r="AN1035" i="10"/>
  <c r="M1033" i="10"/>
  <c r="EJ109" i="3"/>
  <c r="HG109" i="3"/>
  <c r="HE109" i="3"/>
  <c r="CD109" i="3"/>
  <c r="KG107" i="3"/>
  <c r="Z70" i="27"/>
  <c r="J70" i="27" s="1"/>
  <c r="AA68" i="27"/>
  <c r="K68" i="27" s="1"/>
  <c r="C6" i="12"/>
  <c r="C23" i="12" s="1"/>
  <c r="C51" i="27"/>
  <c r="C37" i="27"/>
  <c r="C44" i="27"/>
  <c r="C30" i="27"/>
  <c r="J259" i="10"/>
  <c r="G1051" i="10"/>
  <c r="H1051" i="10"/>
  <c r="O943" i="10"/>
  <c r="KF108" i="3"/>
  <c r="GH109" i="3"/>
  <c r="KG109" i="3"/>
  <c r="DG109" i="3"/>
  <c r="I67" i="21"/>
  <c r="FI109" i="3"/>
  <c r="DD108" i="3"/>
  <c r="BJ107" i="3"/>
  <c r="BD107" i="3"/>
  <c r="AQ66" i="17"/>
  <c r="W64" i="21"/>
  <c r="DO63" i="15"/>
  <c r="L58" i="17"/>
  <c r="F53" i="16"/>
  <c r="AR56" i="17"/>
  <c r="AI67" i="19"/>
  <c r="AJ67" i="19"/>
  <c r="V61" i="21"/>
  <c r="N59" i="16"/>
  <c r="Q59" i="16"/>
  <c r="G53" i="21"/>
  <c r="AK49" i="16"/>
  <c r="AH49" i="16"/>
  <c r="AN58" i="19"/>
  <c r="AR58" i="19"/>
  <c r="G48" i="17"/>
  <c r="H47" i="16"/>
  <c r="Q44" i="21"/>
  <c r="AR41" i="16"/>
  <c r="AJ40" i="17"/>
  <c r="AG40" i="17"/>
  <c r="G39" i="16"/>
  <c r="AE26" i="17"/>
  <c r="AB26" i="17"/>
  <c r="DO58" i="15"/>
  <c r="AP44" i="19"/>
  <c r="G44" i="17"/>
  <c r="H40" i="17"/>
  <c r="E40" i="17"/>
  <c r="J38" i="17"/>
  <c r="G32" i="19"/>
  <c r="N28" i="16"/>
  <c r="M28" i="16"/>
  <c r="E27" i="19"/>
  <c r="H27" i="19"/>
  <c r="AG26" i="16"/>
  <c r="EX57" i="15"/>
  <c r="AZ57" i="20" s="1"/>
  <c r="AI50" i="17"/>
  <c r="CD47" i="15"/>
  <c r="AK45" i="16"/>
  <c r="AH45" i="16"/>
  <c r="AJ43" i="16"/>
  <c r="AJ39" i="16"/>
  <c r="AI34" i="19"/>
  <c r="AR31" i="16"/>
  <c r="N35" i="19"/>
  <c r="AI35" i="16"/>
  <c r="F28" i="17"/>
  <c r="I28" i="17"/>
  <c r="S43" i="17"/>
  <c r="H38" i="19"/>
  <c r="AD34" i="19"/>
  <c r="W65" i="17"/>
  <c r="X65" i="17"/>
  <c r="FA62" i="15"/>
  <c r="BU62" i="20" s="1"/>
  <c r="FB62" i="15"/>
  <c r="CB62" i="20" s="1"/>
  <c r="CD62" i="15"/>
  <c r="V48" i="19"/>
  <c r="S48" i="19"/>
  <c r="AJ46" i="19"/>
  <c r="DO46" i="15"/>
  <c r="BE46" i="17" s="1"/>
  <c r="AI42" i="19"/>
  <c r="DQ38" i="15"/>
  <c r="BS38" i="17" s="1"/>
  <c r="J33" i="16"/>
  <c r="AJ24" i="17"/>
  <c r="E24" i="17"/>
  <c r="AQ45" i="17"/>
  <c r="AN45" i="17"/>
  <c r="W26" i="17"/>
  <c r="S25" i="19"/>
  <c r="V25" i="19"/>
  <c r="Z77" i="27"/>
  <c r="J77" i="27" s="1"/>
  <c r="H41" i="21"/>
  <c r="G33" i="21"/>
  <c r="AB41" i="21"/>
  <c r="BU33" i="21"/>
  <c r="AH53" i="21"/>
  <c r="AB28" i="21"/>
  <c r="Y73" i="27"/>
  <c r="I73" i="27" s="1"/>
  <c r="Z67" i="27"/>
  <c r="J67" i="27" s="1"/>
  <c r="A28" i="1"/>
  <c r="H419" i="10"/>
  <c r="I419" i="10"/>
  <c r="ID108" i="3"/>
  <c r="HI108" i="3"/>
  <c r="ED108" i="3"/>
  <c r="DI108" i="3"/>
  <c r="CH109" i="3"/>
  <c r="HI109" i="3"/>
  <c r="KH109" i="3"/>
  <c r="KG108" i="3"/>
  <c r="DF107" i="3"/>
  <c r="KH107" i="3"/>
  <c r="AH64" i="17"/>
  <c r="AH61" i="21"/>
  <c r="J61" i="21"/>
  <c r="BG109" i="3"/>
  <c r="JE109" i="3"/>
  <c r="KJ107" i="3"/>
  <c r="JH107" i="3"/>
  <c r="S67" i="19"/>
  <c r="AR66" i="17"/>
  <c r="AP53" i="16"/>
  <c r="AI53" i="21"/>
  <c r="AB43" i="16"/>
  <c r="L65" i="21"/>
  <c r="AD64" i="21"/>
  <c r="H56" i="17"/>
  <c r="CE64" i="15"/>
  <c r="CH64" i="15"/>
  <c r="BZ64" i="21" s="1"/>
  <c r="P57" i="16"/>
  <c r="EY64" i="15"/>
  <c r="BG64" i="20" s="1"/>
  <c r="CH59" i="15"/>
  <c r="BZ59" i="21" s="1"/>
  <c r="F48" i="17"/>
  <c r="E47" i="16"/>
  <c r="AP43" i="16"/>
  <c r="H43" i="21"/>
  <c r="AH42" i="17"/>
  <c r="AP41" i="16"/>
  <c r="I39" i="16"/>
  <c r="AJ38" i="17"/>
  <c r="DP58" i="15"/>
  <c r="BK58" i="17" s="1"/>
  <c r="AH54" i="17"/>
  <c r="AJ48" i="17"/>
  <c r="EX45" i="15"/>
  <c r="AZ45" i="20" s="1"/>
  <c r="AO44" i="19"/>
  <c r="F44" i="17"/>
  <c r="H38" i="17"/>
  <c r="I32" i="19"/>
  <c r="AC27" i="17"/>
  <c r="FC26" i="15"/>
  <c r="CI26" i="20" s="1"/>
  <c r="AL26" i="16"/>
  <c r="FA57" i="15"/>
  <c r="BU57" i="20" s="1"/>
  <c r="FB53" i="15"/>
  <c r="CB53" i="20" s="1"/>
  <c r="AH50" i="17"/>
  <c r="Z50" i="16"/>
  <c r="M48" i="19"/>
  <c r="AG43" i="16"/>
  <c r="AE42" i="17"/>
  <c r="AG39" i="16"/>
  <c r="AP35" i="16"/>
  <c r="AK34" i="19"/>
  <c r="AP31" i="16"/>
  <c r="Z29" i="16"/>
  <c r="BK40" i="17"/>
  <c r="L35" i="19"/>
  <c r="AK35" i="16"/>
  <c r="AG27" i="19"/>
  <c r="T43" i="17"/>
  <c r="J38" i="19"/>
  <c r="L36" i="16"/>
  <c r="AB34" i="19"/>
  <c r="CE62" i="15"/>
  <c r="CX48" i="15"/>
  <c r="BN48" i="16" s="1"/>
  <c r="DN46" i="15"/>
  <c r="AC43" i="21"/>
  <c r="V42" i="21"/>
  <c r="L41" i="16"/>
  <c r="DR38" i="15"/>
  <c r="AP37" i="16"/>
  <c r="AB35" i="16"/>
  <c r="AN33" i="16"/>
  <c r="Z31" i="16"/>
  <c r="AL24" i="17"/>
  <c r="EA22" i="15"/>
  <c r="ED22" i="15"/>
  <c r="AH22" i="19" s="1"/>
  <c r="T28" i="17"/>
  <c r="T26" i="16"/>
  <c r="BW22" i="15"/>
  <c r="CH22" i="15" s="1"/>
  <c r="CC22" i="15"/>
  <c r="EG34" i="15"/>
  <c r="BF34" i="19" s="1"/>
  <c r="V67" i="27"/>
  <c r="F67" i="27" s="1"/>
  <c r="I74" i="27"/>
  <c r="F77" i="27"/>
  <c r="K69" i="27"/>
  <c r="N5" i="28"/>
  <c r="V5" i="28" s="1"/>
  <c r="AD5" i="28" s="1"/>
  <c r="AL5" i="28" s="1"/>
  <c r="AT5" i="28" s="1"/>
  <c r="BB5" i="28" s="1"/>
  <c r="AD43" i="2"/>
  <c r="G74" i="27"/>
  <c r="AS64" i="21"/>
  <c r="P59" i="21"/>
  <c r="AB51" i="21"/>
  <c r="AO42" i="21"/>
  <c r="S40" i="21"/>
  <c r="L55" i="21"/>
  <c r="Q51" i="21"/>
  <c r="G39" i="21"/>
  <c r="CF62" i="21"/>
  <c r="AK25" i="21"/>
  <c r="F259" i="10"/>
  <c r="V51" i="27"/>
  <c r="AL51" i="27" s="1"/>
  <c r="AD65" i="21"/>
  <c r="CI62" i="21"/>
  <c r="S44" i="21"/>
  <c r="L62" i="21"/>
  <c r="M59" i="21"/>
  <c r="J69" i="27"/>
  <c r="Y35" i="27"/>
  <c r="AO35" i="27" s="1"/>
  <c r="J258" i="10"/>
  <c r="J786" i="10"/>
  <c r="I258" i="10"/>
  <c r="J863" i="10"/>
  <c r="J520" i="10"/>
  <c r="AA46" i="27"/>
  <c r="AQ46" i="27" s="1"/>
  <c r="J1285" i="10"/>
  <c r="I943" i="10"/>
  <c r="H601" i="10"/>
  <c r="BA1064" i="10"/>
  <c r="BM1059" i="10"/>
  <c r="AP1057" i="10"/>
  <c r="BH1054" i="10"/>
  <c r="AJ1052" i="10"/>
  <c r="AN1049" i="10"/>
  <c r="AT1046" i="10"/>
  <c r="AW1043" i="10"/>
  <c r="AC1041" i="10"/>
  <c r="AH1038" i="10"/>
  <c r="P1037" i="10"/>
  <c r="AE1035" i="10"/>
  <c r="Q1034" i="10"/>
  <c r="X1039" i="10"/>
  <c r="AL1040" i="10"/>
  <c r="Y1042" i="10"/>
  <c r="AN1043" i="10"/>
  <c r="AB1045" i="10"/>
  <c r="AP1046" i="10"/>
  <c r="BC1047" i="10"/>
  <c r="AJ1049" i="10"/>
  <c r="AW1050" i="10"/>
  <c r="AL1052" i="10"/>
  <c r="AW1053" i="10"/>
  <c r="BJ1054" i="10"/>
  <c r="AW1056" i="10"/>
  <c r="AN1058" i="10"/>
  <c r="BE1059" i="10"/>
  <c r="AZ1061" i="10"/>
  <c r="BN1063" i="10"/>
  <c r="BI1066" i="10"/>
  <c r="AR1037" i="10"/>
  <c r="AC1040" i="10"/>
  <c r="Y1043" i="10"/>
  <c r="AY1045" i="10"/>
  <c r="AZ1048" i="10"/>
  <c r="AZ1051" i="10"/>
  <c r="AU1054" i="10"/>
  <c r="BD1057" i="10"/>
  <c r="BO1060" i="10"/>
  <c r="BA1066" i="10"/>
  <c r="V1034" i="10"/>
  <c r="AB1036" i="10"/>
  <c r="AI1038" i="10"/>
  <c r="AR1040" i="10"/>
  <c r="V1043" i="10"/>
  <c r="AD1045" i="10"/>
  <c r="AJ1047" i="10"/>
  <c r="AT1049" i="10"/>
  <c r="BB1051" i="10"/>
  <c r="AG1054" i="10"/>
  <c r="AJ1056" i="10"/>
  <c r="AL1058" i="10"/>
  <c r="AP1060" i="10"/>
  <c r="AZ1063" i="10"/>
  <c r="BH1067" i="10"/>
  <c r="AU1063" i="10"/>
  <c r="BA1065" i="10"/>
  <c r="BG1067" i="10"/>
  <c r="BH1060" i="10"/>
  <c r="BN1062" i="10"/>
  <c r="BT1064" i="10"/>
  <c r="AW1067" i="10"/>
  <c r="BJ1067" i="10"/>
  <c r="BE1053" i="10"/>
  <c r="AL1048" i="10"/>
  <c r="AW1042" i="10"/>
  <c r="R1038" i="10"/>
  <c r="S1035" i="10"/>
  <c r="I366" i="10"/>
  <c r="J366" i="10"/>
  <c r="C45" i="27"/>
  <c r="C31" i="27"/>
  <c r="C38" i="27"/>
  <c r="C52" i="27"/>
  <c r="J73" i="27"/>
  <c r="J969" i="10"/>
  <c r="H285" i="10"/>
  <c r="J943" i="10"/>
  <c r="T943" i="10"/>
  <c r="S943" i="10"/>
  <c r="J285" i="10"/>
  <c r="M14" i="27"/>
  <c r="E13" i="27"/>
  <c r="E14" i="27" s="1"/>
  <c r="I13" i="23"/>
  <c r="J627" i="10"/>
  <c r="N44" i="30"/>
  <c r="F44" i="30" s="1"/>
  <c r="F44" i="28"/>
  <c r="E26" i="28"/>
  <c r="M26" i="30"/>
  <c r="E26" i="30" s="1"/>
  <c r="G13" i="23"/>
  <c r="J13" i="27"/>
  <c r="CG29" i="15"/>
  <c r="BS29" i="21" s="1"/>
  <c r="CE29" i="15"/>
  <c r="BE29" i="21" s="1"/>
  <c r="E20" i="28"/>
  <c r="M20" i="30"/>
  <c r="E20" i="30" s="1"/>
  <c r="J311" i="10"/>
  <c r="I259" i="10"/>
  <c r="H943" i="10"/>
  <c r="J653" i="10"/>
  <c r="F13" i="23"/>
  <c r="J1103" i="10"/>
  <c r="D72" i="16"/>
  <c r="D8" i="7" s="1"/>
  <c r="N943" i="10"/>
  <c r="G259" i="10"/>
  <c r="D72" i="17"/>
  <c r="D9" i="7" s="1"/>
  <c r="H13" i="23"/>
  <c r="I627" i="10"/>
  <c r="H709" i="10"/>
  <c r="F13" i="27"/>
  <c r="EK32" i="15"/>
  <c r="EH32" i="15"/>
  <c r="M44" i="30"/>
  <c r="E44" i="30" s="1"/>
  <c r="E44" i="28"/>
  <c r="I601" i="10"/>
  <c r="E13" i="23"/>
  <c r="M13" i="28"/>
  <c r="AL13" i="28"/>
  <c r="AL13" i="30" s="1"/>
  <c r="K13" i="23"/>
  <c r="J13" i="23"/>
  <c r="AI69" i="20"/>
  <c r="AI70" i="20" s="1"/>
  <c r="G23" i="19"/>
  <c r="J23" i="19"/>
  <c r="E23" i="19"/>
  <c r="H23" i="19"/>
  <c r="BC69" i="20"/>
  <c r="BE69" i="20"/>
  <c r="BW69" i="20"/>
  <c r="O24" i="21"/>
  <c r="CF24" i="15"/>
  <c r="BL24" i="21" s="1"/>
  <c r="BS69" i="20"/>
  <c r="CG69" i="20"/>
  <c r="AQ69" i="20"/>
  <c r="G69" i="20"/>
  <c r="CR22" i="15"/>
  <c r="W22" i="16" s="1"/>
  <c r="CP22" i="15"/>
  <c r="E22" i="16" s="1"/>
  <c r="CU22" i="15"/>
  <c r="AN22" i="16" s="1"/>
  <c r="CS22" i="15"/>
  <c r="CQ22" i="15"/>
  <c r="Q22" i="16" s="1"/>
  <c r="CO22" i="15"/>
  <c r="CY22" i="15" s="1"/>
  <c r="DM22" i="15"/>
  <c r="DK22" i="15"/>
  <c r="CO87" i="21"/>
  <c r="CO85" i="21"/>
  <c r="CO84" i="21"/>
  <c r="CO88" i="21"/>
  <c r="CO86" i="21"/>
  <c r="CO83" i="21"/>
  <c r="CP88" i="21"/>
  <c r="CP86" i="21"/>
  <c r="CP83" i="21"/>
  <c r="CP87" i="21"/>
  <c r="CP85" i="21"/>
  <c r="CP84" i="21"/>
  <c r="N62" i="21"/>
  <c r="CK87" i="21"/>
  <c r="CK85" i="21"/>
  <c r="CK84" i="21"/>
  <c r="CK88" i="21"/>
  <c r="CK86" i="21"/>
  <c r="CK83" i="21"/>
  <c r="CN87" i="21"/>
  <c r="CN85" i="21"/>
  <c r="CN84" i="21"/>
  <c r="CN88" i="21"/>
  <c r="CN86" i="21"/>
  <c r="CN83" i="21"/>
  <c r="CL88" i="21"/>
  <c r="CL86" i="21"/>
  <c r="CL83" i="21"/>
  <c r="CL87" i="21"/>
  <c r="CL85" i="21"/>
  <c r="CL84" i="21"/>
  <c r="CM88" i="21"/>
  <c r="CM86" i="21"/>
  <c r="CM83" i="21"/>
  <c r="CM87" i="21"/>
  <c r="CM85" i="21"/>
  <c r="CM84" i="21"/>
  <c r="AJ57" i="21"/>
  <c r="AR61" i="21"/>
  <c r="AA57" i="21"/>
  <c r="EE22" i="15"/>
  <c r="AO22" i="19" s="1"/>
  <c r="BZ22" i="15"/>
  <c r="DH22" i="15"/>
  <c r="F22" i="17" s="1"/>
  <c r="BQ69" i="20"/>
  <c r="AA69" i="20"/>
  <c r="W69" i="20"/>
  <c r="F63" i="21"/>
  <c r="Q64" i="21"/>
  <c r="AJ51" i="21"/>
  <c r="AE64" i="21"/>
  <c r="AN54" i="21"/>
  <c r="H63" i="21"/>
  <c r="I59" i="21"/>
  <c r="X46" i="21"/>
  <c r="AQ62" i="21"/>
  <c r="X57" i="21"/>
  <c r="H53" i="21"/>
  <c r="AO40" i="21"/>
  <c r="AH57" i="21"/>
  <c r="AA64" i="21"/>
  <c r="AE59" i="21"/>
  <c r="E43" i="21"/>
  <c r="V32" i="21"/>
  <c r="AO36" i="21"/>
  <c r="BC57" i="21"/>
  <c r="AJ65" i="21"/>
  <c r="AK63" i="21"/>
  <c r="G63" i="21"/>
  <c r="AK61" i="21"/>
  <c r="E61" i="21"/>
  <c r="Z67" i="21"/>
  <c r="W67" i="21"/>
  <c r="AO66" i="21"/>
  <c r="P64" i="21"/>
  <c r="Q66" i="21"/>
  <c r="T65" i="21"/>
  <c r="AR64" i="21"/>
  <c r="U64" i="21"/>
  <c r="N63" i="21"/>
  <c r="AL51" i="21"/>
  <c r="M65" i="21"/>
  <c r="U62" i="21"/>
  <c r="AS61" i="21"/>
  <c r="T59" i="21"/>
  <c r="T57" i="21"/>
  <c r="T55" i="21"/>
  <c r="U53" i="21"/>
  <c r="S51" i="21"/>
  <c r="AR67" i="21"/>
  <c r="X61" i="21"/>
  <c r="J59" i="21"/>
  <c r="AO55" i="21"/>
  <c r="G55" i="21"/>
  <c r="E53" i="21"/>
  <c r="E51" i="21"/>
  <c r="P67" i="21"/>
  <c r="AB62" i="21"/>
  <c r="P44" i="21"/>
  <c r="G43" i="21"/>
  <c r="F41" i="21"/>
  <c r="J39" i="21"/>
  <c r="AI29" i="21"/>
  <c r="CD62" i="21"/>
  <c r="AS25" i="21"/>
  <c r="X39" i="21"/>
  <c r="BB51" i="21"/>
  <c r="AC65" i="21"/>
  <c r="AI55" i="21"/>
  <c r="AC57" i="21"/>
  <c r="Z49" i="21"/>
  <c r="T36" i="21"/>
  <c r="BC53" i="21"/>
  <c r="AG67" i="21"/>
  <c r="W63" i="21"/>
  <c r="P63" i="21"/>
  <c r="AH55" i="21"/>
  <c r="AB64" i="21"/>
  <c r="AN62" i="21"/>
  <c r="S62" i="21"/>
  <c r="AN61" i="21"/>
  <c r="AC59" i="21"/>
  <c r="AA55" i="21"/>
  <c r="S55" i="21"/>
  <c r="S53" i="21"/>
  <c r="AE51" i="21"/>
  <c r="F59" i="21"/>
  <c r="AS51" i="21"/>
  <c r="AS28" i="21"/>
  <c r="AS44" i="21"/>
  <c r="AQ42" i="21"/>
  <c r="AS32" i="21"/>
  <c r="X49" i="21"/>
  <c r="CA52" i="21"/>
  <c r="AL39" i="21"/>
  <c r="L25" i="21"/>
  <c r="U46" i="21"/>
  <c r="AP46" i="21"/>
  <c r="H27" i="21"/>
  <c r="AC27" i="21"/>
  <c r="BZ54" i="21"/>
  <c r="AQ54" i="21"/>
  <c r="AE47" i="21"/>
  <c r="J47" i="21"/>
  <c r="AR26" i="21"/>
  <c r="P30" i="21"/>
  <c r="W30" i="21"/>
  <c r="AR30" i="21"/>
  <c r="V44" i="21"/>
  <c r="AQ44" i="21"/>
  <c r="O44" i="21"/>
  <c r="X40" i="21"/>
  <c r="Q40" i="21"/>
  <c r="E29" i="21"/>
  <c r="AR58" i="21"/>
  <c r="CA58" i="21"/>
  <c r="G1289" i="10"/>
  <c r="G1295" i="10" s="1"/>
  <c r="G1301" i="10" s="1"/>
  <c r="G1307" i="10" s="1"/>
  <c r="G1315" i="10"/>
  <c r="G1321" i="10" s="1"/>
  <c r="G1327" i="10" s="1"/>
  <c r="G1333" i="10" s="1"/>
  <c r="G1159" i="10"/>
  <c r="G1165" i="10" s="1"/>
  <c r="G1171" i="10" s="1"/>
  <c r="G1177" i="10" s="1"/>
  <c r="G657" i="10"/>
  <c r="G663" i="10" s="1"/>
  <c r="G669" i="10" s="1"/>
  <c r="G675" i="10" s="1"/>
  <c r="G1081" i="10"/>
  <c r="G947" i="10"/>
  <c r="G953" i="10" s="1"/>
  <c r="G959" i="10" s="1"/>
  <c r="G965" i="10" s="1"/>
  <c r="G765" i="10"/>
  <c r="G771" i="10" s="1"/>
  <c r="G777" i="10" s="1"/>
  <c r="G783" i="10" s="1"/>
  <c r="G423" i="10"/>
  <c r="G429" i="10" s="1"/>
  <c r="G435" i="10" s="1"/>
  <c r="G441" i="10" s="1"/>
  <c r="G211" i="10"/>
  <c r="G217" i="10" s="1"/>
  <c r="G223" i="10" s="1"/>
  <c r="G229" i="10" s="1"/>
  <c r="G3" i="10"/>
  <c r="G9" i="10" s="1"/>
  <c r="G15" i="10" s="1"/>
  <c r="G21" i="10" s="1"/>
  <c r="H5" i="27"/>
  <c r="P5" i="27" s="1"/>
  <c r="X5" i="27" s="1"/>
  <c r="AF5" i="27" s="1"/>
  <c r="AN5" i="27" s="1"/>
  <c r="AV5" i="27" s="1"/>
  <c r="BD5" i="27" s="1"/>
  <c r="G1341" i="10"/>
  <c r="G1347" i="10" s="1"/>
  <c r="G1353" i="10" s="1"/>
  <c r="G1359" i="10" s="1"/>
  <c r="G1263" i="10"/>
  <c r="G1269" i="10" s="1"/>
  <c r="G1275" i="10" s="1"/>
  <c r="G1281" i="10" s="1"/>
  <c r="G713" i="10"/>
  <c r="G719" i="10" s="1"/>
  <c r="G725" i="10" s="1"/>
  <c r="G731" i="10" s="1"/>
  <c r="G7" i="17"/>
  <c r="N7" i="17" s="1"/>
  <c r="U7" i="17" s="1"/>
  <c r="AB7" i="17" s="1"/>
  <c r="AI7" i="17" s="1"/>
  <c r="AP7" i="17" s="1"/>
  <c r="AW7" i="17" s="1"/>
  <c r="BD7" i="17" s="1"/>
  <c r="BK7" i="17" s="1"/>
  <c r="BR7" i="17" s="1"/>
  <c r="BY7" i="17" s="1"/>
  <c r="CF7" i="17" s="1"/>
  <c r="G999" i="10"/>
  <c r="G1005" i="10" s="1"/>
  <c r="G1011" i="10" s="1"/>
  <c r="G1017" i="10" s="1"/>
  <c r="G791" i="10"/>
  <c r="G797" i="10" s="1"/>
  <c r="G803" i="10" s="1"/>
  <c r="G809" i="10" s="1"/>
  <c r="G475" i="10"/>
  <c r="G481" i="10" s="1"/>
  <c r="G487" i="10" s="1"/>
  <c r="G493" i="10" s="1"/>
  <c r="G263" i="10"/>
  <c r="G269" i="10" s="1"/>
  <c r="G275" i="10" s="1"/>
  <c r="G281" i="10" s="1"/>
  <c r="G55" i="10"/>
  <c r="G61" i="10" s="1"/>
  <c r="G67" i="10" s="1"/>
  <c r="G73" i="10" s="1"/>
  <c r="H5" i="25"/>
  <c r="P5" i="25" s="1"/>
  <c r="X5" i="25" s="1"/>
  <c r="AF5" i="25" s="1"/>
  <c r="AN5" i="25" s="1"/>
  <c r="AV5" i="25" s="1"/>
  <c r="BD5" i="25" s="1"/>
  <c r="AO61" i="21"/>
  <c r="I47" i="21"/>
  <c r="T32" i="21"/>
  <c r="AK47" i="21"/>
  <c r="U47" i="21"/>
  <c r="X33" i="21"/>
  <c r="H5" i="23"/>
  <c r="P5" i="23" s="1"/>
  <c r="X5" i="23" s="1"/>
  <c r="AF5" i="23" s="1"/>
  <c r="AN5" i="23" s="1"/>
  <c r="AV5" i="23" s="1"/>
  <c r="BD5" i="23" s="1"/>
  <c r="G371" i="10"/>
  <c r="G377" i="10" s="1"/>
  <c r="G383" i="10" s="1"/>
  <c r="G389" i="10" s="1"/>
  <c r="G605" i="10"/>
  <c r="G611" i="10" s="1"/>
  <c r="G617" i="10" s="1"/>
  <c r="G623" i="10" s="1"/>
  <c r="G1237" i="10"/>
  <c r="G1243" i="10" s="1"/>
  <c r="G1249" i="10" s="1"/>
  <c r="G1255" i="10" s="1"/>
  <c r="J1107" i="10"/>
  <c r="J1113" i="10" s="1"/>
  <c r="J1119" i="10" s="1"/>
  <c r="J1125" i="10" s="1"/>
  <c r="T37" i="21"/>
  <c r="F37" i="21"/>
  <c r="AK65" i="21"/>
  <c r="AL63" i="21"/>
  <c r="J63" i="21"/>
  <c r="AJ61" i="21"/>
  <c r="U66" i="21"/>
  <c r="AS63" i="21"/>
  <c r="AQ61" i="21"/>
  <c r="AC62" i="21"/>
  <c r="M40" i="21"/>
  <c r="I30" i="21"/>
  <c r="BX54" i="21"/>
  <c r="Z47" i="21"/>
  <c r="J33" i="21"/>
  <c r="I23" i="21"/>
  <c r="G159" i="10"/>
  <c r="G165" i="10" s="1"/>
  <c r="G171" i="10" s="1"/>
  <c r="G177" i="10" s="1"/>
  <c r="G579" i="10"/>
  <c r="G585" i="10" s="1"/>
  <c r="G591" i="10" s="1"/>
  <c r="G597" i="10" s="1"/>
  <c r="G1055" i="10"/>
  <c r="G1061" i="10" s="1"/>
  <c r="G1067" i="10" s="1"/>
  <c r="G1073" i="10" s="1"/>
  <c r="G1133" i="10"/>
  <c r="G1139" i="10" s="1"/>
  <c r="G1145" i="10" s="1"/>
  <c r="G1151" i="10" s="1"/>
  <c r="G1211" i="10"/>
  <c r="G1217" i="10" s="1"/>
  <c r="G1223" i="10" s="1"/>
  <c r="G1229" i="10" s="1"/>
  <c r="J289" i="10"/>
  <c r="J295" i="10" s="1"/>
  <c r="J301" i="10" s="1"/>
  <c r="J307" i="10" s="1"/>
  <c r="H713" i="10"/>
  <c r="H719" i="10" s="1"/>
  <c r="H725" i="10" s="1"/>
  <c r="H731" i="10" s="1"/>
  <c r="J7" i="16"/>
  <c r="Q7" i="16" s="1"/>
  <c r="X7" i="16" s="1"/>
  <c r="AE7" i="16" s="1"/>
  <c r="AL7" i="16" s="1"/>
  <c r="AS7" i="16" s="1"/>
  <c r="AZ7" i="16" s="1"/>
  <c r="BG7" i="16" s="1"/>
  <c r="BN7" i="16" s="1"/>
  <c r="BU7" i="16" s="1"/>
  <c r="CB7" i="16" s="1"/>
  <c r="CI7" i="16" s="1"/>
  <c r="J1029" i="10"/>
  <c r="J1035" i="10" s="1"/>
  <c r="J1041" i="10" s="1"/>
  <c r="J1047" i="10" s="1"/>
  <c r="J159" i="10"/>
  <c r="J165" i="10" s="1"/>
  <c r="J171" i="10" s="1"/>
  <c r="J177" i="10" s="1"/>
  <c r="J579" i="10"/>
  <c r="J585" i="10" s="1"/>
  <c r="J591" i="10" s="1"/>
  <c r="J597" i="10" s="1"/>
  <c r="J605" i="10"/>
  <c r="J611" i="10" s="1"/>
  <c r="J617" i="10" s="1"/>
  <c r="J623" i="10" s="1"/>
  <c r="I5" i="24"/>
  <c r="Q5" i="24" s="1"/>
  <c r="Y5" i="24" s="1"/>
  <c r="AG5" i="24" s="1"/>
  <c r="AO5" i="24" s="1"/>
  <c r="AW5" i="24" s="1"/>
  <c r="BE5" i="24" s="1"/>
  <c r="Z63" i="21"/>
  <c r="AN63" i="21"/>
  <c r="I32" i="21"/>
  <c r="W32" i="21"/>
  <c r="AO51" i="21"/>
  <c r="M51" i="21"/>
  <c r="Z64" i="21"/>
  <c r="AS52" i="21"/>
  <c r="CB52" i="21"/>
  <c r="AI41" i="21"/>
  <c r="G41" i="21"/>
  <c r="AA39" i="21"/>
  <c r="T39" i="21"/>
  <c r="AH27" i="21"/>
  <c r="M27" i="21"/>
  <c r="AO27" i="21"/>
  <c r="AA27" i="21"/>
  <c r="Q24" i="21"/>
  <c r="AE24" i="21"/>
  <c r="AS24" i="21"/>
  <c r="AR57" i="21"/>
  <c r="AK57" i="21"/>
  <c r="L44" i="21"/>
  <c r="AN44" i="21"/>
  <c r="G37" i="21"/>
  <c r="AI37" i="21"/>
  <c r="U37" i="21"/>
  <c r="O34" i="21"/>
  <c r="V34" i="21"/>
  <c r="E27" i="21"/>
  <c r="AG27" i="21"/>
  <c r="AD24" i="21"/>
  <c r="AR24" i="21"/>
  <c r="AD66" i="21"/>
  <c r="W66" i="21"/>
  <c r="J7" i="21"/>
  <c r="J1133" i="10"/>
  <c r="J1139" i="10" s="1"/>
  <c r="J1145" i="10" s="1"/>
  <c r="J1151" i="10" s="1"/>
  <c r="J869" i="10"/>
  <c r="J875" i="10" s="1"/>
  <c r="J881" i="10" s="1"/>
  <c r="J887" i="10" s="1"/>
  <c r="J657" i="10"/>
  <c r="J663" i="10" s="1"/>
  <c r="J669" i="10" s="1"/>
  <c r="J675" i="10" s="1"/>
  <c r="J1211" i="10"/>
  <c r="J1217" i="10" s="1"/>
  <c r="J1223" i="10" s="1"/>
  <c r="J1229" i="10" s="1"/>
  <c r="J791" i="10"/>
  <c r="J797" i="10" s="1"/>
  <c r="J803" i="10" s="1"/>
  <c r="J809" i="10" s="1"/>
  <c r="J423" i="10"/>
  <c r="J429" i="10" s="1"/>
  <c r="J435" i="10" s="1"/>
  <c r="J441" i="10" s="1"/>
  <c r="J211" i="10"/>
  <c r="J217" i="10" s="1"/>
  <c r="J223" i="10" s="1"/>
  <c r="J229" i="10" s="1"/>
  <c r="J3" i="10"/>
  <c r="J9" i="10" s="1"/>
  <c r="J15" i="10" s="1"/>
  <c r="J21" i="10" s="1"/>
  <c r="J1081" i="10"/>
  <c r="J631" i="10"/>
  <c r="J637" i="10" s="1"/>
  <c r="J643" i="10" s="1"/>
  <c r="J649" i="10" s="1"/>
  <c r="J29" i="10"/>
  <c r="J35" i="10" s="1"/>
  <c r="J41" i="10" s="1"/>
  <c r="J47" i="10" s="1"/>
  <c r="J449" i="10"/>
  <c r="J455" i="10" s="1"/>
  <c r="J461" i="10" s="1"/>
  <c r="J467" i="10" s="1"/>
  <c r="J39" i="7"/>
  <c r="K5" i="30"/>
  <c r="J185" i="10"/>
  <c r="J191" i="10" s="1"/>
  <c r="J197" i="10" s="1"/>
  <c r="J203" i="10" s="1"/>
  <c r="K5" i="25"/>
  <c r="S5" i="25" s="1"/>
  <c r="AA5" i="25" s="1"/>
  <c r="AI5" i="25" s="1"/>
  <c r="AQ5" i="25" s="1"/>
  <c r="AY5" i="25" s="1"/>
  <c r="BG5" i="25" s="1"/>
  <c r="J1159" i="10"/>
  <c r="J1165" i="10" s="1"/>
  <c r="J1171" i="10" s="1"/>
  <c r="J1177" i="10" s="1"/>
  <c r="J921" i="10"/>
  <c r="J927" i="10" s="1"/>
  <c r="J933" i="10" s="1"/>
  <c r="J939" i="10" s="1"/>
  <c r="J713" i="10"/>
  <c r="J719" i="10" s="1"/>
  <c r="J725" i="10" s="1"/>
  <c r="J731" i="10" s="1"/>
  <c r="J1315" i="10"/>
  <c r="J1321" i="10" s="1"/>
  <c r="J1327" i="10" s="1"/>
  <c r="J1333" i="10" s="1"/>
  <c r="J843" i="10"/>
  <c r="J849" i="10" s="1"/>
  <c r="J855" i="10" s="1"/>
  <c r="J861" i="10" s="1"/>
  <c r="J475" i="10"/>
  <c r="J481" i="10" s="1"/>
  <c r="J487" i="10" s="1"/>
  <c r="J493" i="10" s="1"/>
  <c r="J263" i="10"/>
  <c r="J269" i="10" s="1"/>
  <c r="J275" i="10" s="1"/>
  <c r="J281" i="10" s="1"/>
  <c r="J55" i="10"/>
  <c r="J61" i="10" s="1"/>
  <c r="J67" i="10" s="1"/>
  <c r="J73" i="10" s="1"/>
  <c r="K5" i="27"/>
  <c r="S5" i="27" s="1"/>
  <c r="AA5" i="27" s="1"/>
  <c r="AI5" i="27" s="1"/>
  <c r="AQ5" i="27" s="1"/>
  <c r="AY5" i="27" s="1"/>
  <c r="BG5" i="27" s="1"/>
  <c r="J973" i="10"/>
  <c r="J979" i="10" s="1"/>
  <c r="J985" i="10" s="1"/>
  <c r="J991" i="10" s="1"/>
  <c r="K5" i="23"/>
  <c r="S5" i="23" s="1"/>
  <c r="AA5" i="23" s="1"/>
  <c r="AI5" i="23" s="1"/>
  <c r="AQ5" i="23" s="1"/>
  <c r="AY5" i="23" s="1"/>
  <c r="BG5" i="23" s="1"/>
  <c r="J7" i="20"/>
  <c r="Q7" i="20" s="1"/>
  <c r="X7" i="20" s="1"/>
  <c r="AE7" i="20" s="1"/>
  <c r="AL7" i="20" s="1"/>
  <c r="AS7" i="20" s="1"/>
  <c r="AZ7" i="20" s="1"/>
  <c r="BG7" i="20" s="1"/>
  <c r="BN7" i="20" s="1"/>
  <c r="BU7" i="20" s="1"/>
  <c r="CB7" i="20" s="1"/>
  <c r="CI7" i="20" s="1"/>
  <c r="J345" i="10"/>
  <c r="J351" i="10" s="1"/>
  <c r="J357" i="10" s="1"/>
  <c r="J363" i="10" s="1"/>
  <c r="K5" i="28"/>
  <c r="H6" i="12" s="1"/>
  <c r="H23" i="12" s="1"/>
  <c r="J81" i="10"/>
  <c r="J87" i="10" s="1"/>
  <c r="J93" i="10" s="1"/>
  <c r="J99" i="10" s="1"/>
  <c r="J501" i="10"/>
  <c r="J507" i="10" s="1"/>
  <c r="J513" i="10" s="1"/>
  <c r="J519" i="10" s="1"/>
  <c r="K5" i="24"/>
  <c r="S5" i="24" s="1"/>
  <c r="AA5" i="24" s="1"/>
  <c r="AI5" i="24" s="1"/>
  <c r="AQ5" i="24" s="1"/>
  <c r="AY5" i="24" s="1"/>
  <c r="BG5" i="24" s="1"/>
  <c r="F61" i="21"/>
  <c r="O61" i="21"/>
  <c r="P65" i="21"/>
  <c r="X62" i="21"/>
  <c r="Q62" i="21"/>
  <c r="AA61" i="21"/>
  <c r="T61" i="21"/>
  <c r="H45" i="21"/>
  <c r="F39" i="21"/>
  <c r="H34" i="21"/>
  <c r="AL33" i="21"/>
  <c r="AN27" i="21"/>
  <c r="P57" i="21"/>
  <c r="AS40" i="21"/>
  <c r="G39" i="7"/>
  <c r="G895" i="10"/>
  <c r="G901" i="10" s="1"/>
  <c r="G907" i="10" s="1"/>
  <c r="G913" i="10" s="1"/>
  <c r="J133" i="10"/>
  <c r="J139" i="10" s="1"/>
  <c r="J145" i="10" s="1"/>
  <c r="J151" i="10" s="1"/>
  <c r="J553" i="10"/>
  <c r="J559" i="10" s="1"/>
  <c r="J565" i="10" s="1"/>
  <c r="J571" i="10" s="1"/>
  <c r="J1237" i="10"/>
  <c r="J1243" i="10" s="1"/>
  <c r="J1249" i="10" s="1"/>
  <c r="J1255" i="10" s="1"/>
  <c r="J371" i="10"/>
  <c r="J377" i="10" s="1"/>
  <c r="J383" i="10" s="1"/>
  <c r="J389" i="10" s="1"/>
  <c r="J1055" i="10"/>
  <c r="J1061" i="10" s="1"/>
  <c r="J1067" i="10" s="1"/>
  <c r="J1073" i="10" s="1"/>
  <c r="J817" i="10"/>
  <c r="J823" i="10" s="1"/>
  <c r="J829" i="10" s="1"/>
  <c r="J835" i="10" s="1"/>
  <c r="J1263" i="10"/>
  <c r="J1269" i="10" s="1"/>
  <c r="J1275" i="10" s="1"/>
  <c r="J1281" i="10" s="1"/>
  <c r="L40" i="21"/>
  <c r="AN40" i="21"/>
  <c r="AB49" i="21"/>
  <c r="G49" i="21"/>
  <c r="AR38" i="21"/>
  <c r="P38" i="21"/>
  <c r="I39" i="21"/>
  <c r="AD39" i="21"/>
  <c r="AS36" i="21"/>
  <c r="J36" i="21"/>
  <c r="AI31" i="21"/>
  <c r="U31" i="21"/>
  <c r="H687" i="10"/>
  <c r="H693" i="10" s="1"/>
  <c r="H699" i="10" s="1"/>
  <c r="H705" i="10" s="1"/>
  <c r="H81" i="10"/>
  <c r="H87" i="10" s="1"/>
  <c r="H93" i="10" s="1"/>
  <c r="H99" i="10" s="1"/>
  <c r="I5" i="28"/>
  <c r="F6" i="12" s="1"/>
  <c r="F23" i="12" s="1"/>
  <c r="H973" i="10"/>
  <c r="H979" i="10" s="1"/>
  <c r="H985" i="10" s="1"/>
  <c r="H991" i="10" s="1"/>
  <c r="H345" i="10"/>
  <c r="H351" i="10" s="1"/>
  <c r="H357" i="10" s="1"/>
  <c r="H363" i="10" s="1"/>
  <c r="H1237" i="10"/>
  <c r="H1243" i="10" s="1"/>
  <c r="H1249" i="10" s="1"/>
  <c r="H1255" i="10" s="1"/>
  <c r="H3" i="10"/>
  <c r="H9" i="10" s="1"/>
  <c r="H15" i="10" s="1"/>
  <c r="H21" i="10" s="1"/>
  <c r="H817" i="10"/>
  <c r="H823" i="10" s="1"/>
  <c r="H829" i="10" s="1"/>
  <c r="H835" i="10" s="1"/>
  <c r="F605" i="10"/>
  <c r="F611" i="10" s="1"/>
  <c r="F617" i="10" s="1"/>
  <c r="F623" i="10" s="1"/>
  <c r="F315" i="10"/>
  <c r="F321" i="10" s="1"/>
  <c r="F327" i="10" s="1"/>
  <c r="F333" i="10" s="1"/>
  <c r="F449" i="10"/>
  <c r="F455" i="10" s="1"/>
  <c r="F461" i="10" s="1"/>
  <c r="F467" i="10" s="1"/>
  <c r="F895" i="10"/>
  <c r="F901" i="10" s="1"/>
  <c r="F907" i="10" s="1"/>
  <c r="F913" i="10" s="1"/>
  <c r="F39" i="7"/>
  <c r="G5" i="28"/>
  <c r="O5" i="28" s="1"/>
  <c r="W5" i="28" s="1"/>
  <c r="AE5" i="28" s="1"/>
  <c r="AM5" i="28" s="1"/>
  <c r="AU5" i="28" s="1"/>
  <c r="BC5" i="28" s="1"/>
  <c r="F869" i="10"/>
  <c r="F875" i="10" s="1"/>
  <c r="F881" i="10" s="1"/>
  <c r="F887" i="10" s="1"/>
  <c r="F579" i="10"/>
  <c r="F585" i="10" s="1"/>
  <c r="F591" i="10" s="1"/>
  <c r="F597" i="10" s="1"/>
  <c r="F1081" i="10"/>
  <c r="F7" i="20"/>
  <c r="M7" i="20" s="1"/>
  <c r="T7" i="20" s="1"/>
  <c r="AA7" i="20" s="1"/>
  <c r="AH7" i="20" s="1"/>
  <c r="AO7" i="20" s="1"/>
  <c r="AV7" i="20" s="1"/>
  <c r="BC7" i="20" s="1"/>
  <c r="BJ7" i="20" s="1"/>
  <c r="BQ7" i="20" s="1"/>
  <c r="BX7" i="20" s="1"/>
  <c r="CE7" i="20" s="1"/>
  <c r="I65" i="21"/>
  <c r="L64" i="21"/>
  <c r="AE63" i="21"/>
  <c r="P66" i="21"/>
  <c r="L63" i="21"/>
  <c r="AS62" i="21"/>
  <c r="W57" i="21"/>
  <c r="G47" i="21"/>
  <c r="U36" i="21"/>
  <c r="AG29" i="21"/>
  <c r="Z27" i="21"/>
  <c r="AI47" i="21"/>
  <c r="U41" i="21"/>
  <c r="AH39" i="21"/>
  <c r="AQ60" i="21"/>
  <c r="AN52" i="21"/>
  <c r="G107" i="10"/>
  <c r="G113" i="10" s="1"/>
  <c r="G119" i="10" s="1"/>
  <c r="G125" i="10" s="1"/>
  <c r="G527" i="10"/>
  <c r="G533" i="10" s="1"/>
  <c r="G539" i="10" s="1"/>
  <c r="G545" i="10" s="1"/>
  <c r="G739" i="10"/>
  <c r="G973" i="10"/>
  <c r="G979" i="10" s="1"/>
  <c r="G985" i="10" s="1"/>
  <c r="G991" i="10" s="1"/>
  <c r="G1107" i="10"/>
  <c r="G1113" i="10" s="1"/>
  <c r="G1119" i="10" s="1"/>
  <c r="G1125" i="10" s="1"/>
  <c r="J397" i="10"/>
  <c r="J403" i="10" s="1"/>
  <c r="J409" i="10" s="1"/>
  <c r="J415" i="10" s="1"/>
  <c r="F843" i="10"/>
  <c r="F849" i="10" s="1"/>
  <c r="F855" i="10" s="1"/>
  <c r="F861" i="10" s="1"/>
  <c r="F999" i="10"/>
  <c r="F1005" i="10" s="1"/>
  <c r="F1011" i="10" s="1"/>
  <c r="F1017" i="10" s="1"/>
  <c r="J7" i="17"/>
  <c r="Q7" i="17" s="1"/>
  <c r="X7" i="17" s="1"/>
  <c r="AE7" i="17" s="1"/>
  <c r="AL7" i="17" s="1"/>
  <c r="AS7" i="17" s="1"/>
  <c r="AZ7" i="17" s="1"/>
  <c r="BG7" i="17" s="1"/>
  <c r="BN7" i="17" s="1"/>
  <c r="BU7" i="17" s="1"/>
  <c r="CB7" i="17" s="1"/>
  <c r="CI7" i="17" s="1"/>
  <c r="J739" i="10"/>
  <c r="J107" i="10"/>
  <c r="J113" i="10" s="1"/>
  <c r="J119" i="10" s="1"/>
  <c r="J125" i="10" s="1"/>
  <c r="J527" i="10"/>
  <c r="J533" i="10" s="1"/>
  <c r="J539" i="10" s="1"/>
  <c r="J545" i="10" s="1"/>
  <c r="J1341" i="10"/>
  <c r="J1347" i="10" s="1"/>
  <c r="J1353" i="10" s="1"/>
  <c r="J1359" i="10" s="1"/>
  <c r="J947" i="10"/>
  <c r="J953" i="10" s="1"/>
  <c r="J959" i="10" s="1"/>
  <c r="J965" i="10" s="1"/>
  <c r="H211" i="10"/>
  <c r="H217" i="10" s="1"/>
  <c r="H223" i="10" s="1"/>
  <c r="H229" i="10" s="1"/>
  <c r="H449" i="10"/>
  <c r="H455" i="10" s="1"/>
  <c r="H461" i="10" s="1"/>
  <c r="H467" i="10" s="1"/>
  <c r="L67" i="21"/>
  <c r="N61" i="21"/>
  <c r="U61" i="21"/>
  <c r="AB61" i="21"/>
  <c r="AI61" i="21"/>
  <c r="AN59" i="21"/>
  <c r="Z59" i="21"/>
  <c r="L59" i="21"/>
  <c r="E59" i="21"/>
  <c r="Q55" i="21"/>
  <c r="AS55" i="21"/>
  <c r="J55" i="21"/>
  <c r="AJ39" i="21"/>
  <c r="AC39" i="21"/>
  <c r="H39" i="21"/>
  <c r="AR36" i="21"/>
  <c r="I36" i="21"/>
  <c r="W36" i="21"/>
  <c r="N34" i="21"/>
  <c r="G34" i="21"/>
  <c r="I55" i="21"/>
  <c r="AR55" i="21"/>
  <c r="AD55" i="21"/>
  <c r="W46" i="21"/>
  <c r="AR46" i="21"/>
  <c r="F43" i="21"/>
  <c r="AK37" i="21"/>
  <c r="W37" i="21"/>
  <c r="M30" i="21"/>
  <c r="F30" i="21"/>
  <c r="AL27" i="21"/>
  <c r="AE27" i="21"/>
  <c r="F65" i="21"/>
  <c r="AH65" i="21"/>
  <c r="AN60" i="21"/>
  <c r="BW60" i="21"/>
  <c r="M57" i="21"/>
  <c r="F57" i="21"/>
  <c r="AR51" i="21"/>
  <c r="AD51" i="21"/>
  <c r="I51" i="21"/>
  <c r="W51" i="21"/>
  <c r="AK51" i="21"/>
  <c r="AQ46" i="21"/>
  <c r="V46" i="21"/>
  <c r="U40" i="21"/>
  <c r="AP40" i="21"/>
  <c r="AL29" i="21"/>
  <c r="P25" i="21"/>
  <c r="AR25" i="21"/>
  <c r="AE66" i="21"/>
  <c r="X66" i="21"/>
  <c r="AC64" i="21"/>
  <c r="V64" i="21"/>
  <c r="AQ64" i="21"/>
  <c r="W61" i="21"/>
  <c r="AD61" i="21"/>
  <c r="I61" i="21"/>
  <c r="CB58" i="21"/>
  <c r="AS58" i="21"/>
  <c r="N55" i="21"/>
  <c r="AB55" i="21"/>
  <c r="U55" i="21"/>
  <c r="M53" i="21"/>
  <c r="AA53" i="21"/>
  <c r="F53" i="21"/>
  <c r="AO53" i="21"/>
  <c r="T53" i="21"/>
  <c r="AL45" i="21"/>
  <c r="AE45" i="21"/>
  <c r="AE41" i="21"/>
  <c r="J41" i="21"/>
  <c r="AL41" i="21"/>
  <c r="S39" i="21"/>
  <c r="E39" i="21"/>
  <c r="AP28" i="21"/>
  <c r="N28" i="21"/>
  <c r="N26" i="21"/>
  <c r="AP26" i="21"/>
  <c r="AS67" i="21"/>
  <c r="X67" i="21"/>
  <c r="J67" i="21"/>
  <c r="AE67" i="21"/>
  <c r="O65" i="21"/>
  <c r="V65" i="21"/>
  <c r="AQ65" i="21"/>
  <c r="CH62" i="21"/>
  <c r="AD62" i="21"/>
  <c r="P62" i="21"/>
  <c r="W62" i="21"/>
  <c r="AR62" i="21"/>
  <c r="AS59" i="21"/>
  <c r="AL59" i="21"/>
  <c r="AQ57" i="21"/>
  <c r="V57" i="21"/>
  <c r="K7" i="17"/>
  <c r="R7" i="17" s="1"/>
  <c r="Y7" i="17" s="1"/>
  <c r="AF7" i="17" s="1"/>
  <c r="AM7" i="17" s="1"/>
  <c r="AT7" i="17" s="1"/>
  <c r="BA7" i="17" s="1"/>
  <c r="BH7" i="17" s="1"/>
  <c r="BO7" i="17" s="1"/>
  <c r="BV7" i="17" s="1"/>
  <c r="CC7" i="17" s="1"/>
  <c r="L7" i="17"/>
  <c r="S7" i="17" s="1"/>
  <c r="Z7" i="17" s="1"/>
  <c r="AG7" i="17" s="1"/>
  <c r="AN7" i="17" s="1"/>
  <c r="AU7" i="17" s="1"/>
  <c r="BB7" i="17" s="1"/>
  <c r="BI7" i="17" s="1"/>
  <c r="BP7" i="17" s="1"/>
  <c r="BW7" i="17" s="1"/>
  <c r="CD7" i="17" s="1"/>
  <c r="M5" i="23"/>
  <c r="U5" i="23" s="1"/>
  <c r="AC5" i="23" s="1"/>
  <c r="AK5" i="23" s="1"/>
  <c r="AS5" i="23" s="1"/>
  <c r="BA5" i="23" s="1"/>
  <c r="N5" i="23"/>
  <c r="V5" i="23" s="1"/>
  <c r="AD5" i="23" s="1"/>
  <c r="AL5" i="23" s="1"/>
  <c r="AT5" i="23" s="1"/>
  <c r="BB5" i="23" s="1"/>
  <c r="X64" i="21"/>
  <c r="CG62" i="21"/>
  <c r="O62" i="21"/>
  <c r="AR59" i="21"/>
  <c r="W59" i="21"/>
  <c r="AD59" i="21"/>
  <c r="AK59" i="21"/>
  <c r="AP56" i="21"/>
  <c r="BY56" i="21"/>
  <c r="G51" i="21"/>
  <c r="U51" i="21"/>
  <c r="AI51" i="21"/>
  <c r="N51" i="21"/>
  <c r="AP51" i="21"/>
  <c r="AB45" i="21"/>
  <c r="U45" i="21"/>
  <c r="G45" i="21"/>
  <c r="M42" i="21"/>
  <c r="T42" i="21"/>
  <c r="AH37" i="21"/>
  <c r="AH35" i="21"/>
  <c r="E32" i="21"/>
  <c r="AN32" i="21"/>
  <c r="H29" i="21"/>
  <c r="V29" i="21"/>
  <c r="AJ29" i="21"/>
  <c r="M26" i="21"/>
  <c r="AO26" i="21"/>
  <c r="E23" i="21"/>
  <c r="AN23" i="21"/>
  <c r="AG23" i="21"/>
  <c r="L23" i="21"/>
  <c r="Z23" i="21"/>
  <c r="BE53" i="21"/>
  <c r="V53" i="21"/>
  <c r="AQ53" i="21"/>
  <c r="AC53" i="21"/>
  <c r="AJ53" i="21"/>
  <c r="AA47" i="21"/>
  <c r="F47" i="21"/>
  <c r="T47" i="21"/>
  <c r="AE43" i="21"/>
  <c r="X43" i="21"/>
  <c r="J43" i="21"/>
  <c r="AJ41" i="21"/>
  <c r="V41" i="21"/>
  <c r="AC41" i="21"/>
  <c r="T38" i="21"/>
  <c r="AO38" i="21"/>
  <c r="W35" i="21"/>
  <c r="AK35" i="21"/>
  <c r="U33" i="21"/>
  <c r="AI33" i="21"/>
  <c r="Q30" i="21"/>
  <c r="X30" i="21"/>
  <c r="AS30" i="21"/>
  <c r="J30" i="21"/>
  <c r="AN28" i="21"/>
  <c r="Z28" i="21"/>
  <c r="L26" i="21"/>
  <c r="AN26" i="21"/>
  <c r="AJ23" i="21"/>
  <c r="AQ23" i="21"/>
  <c r="O23" i="21"/>
  <c r="AC23" i="21"/>
  <c r="AE65" i="21"/>
  <c r="J65" i="21"/>
  <c r="AL65" i="21"/>
  <c r="Q65" i="21"/>
  <c r="AS65" i="21"/>
  <c r="O63" i="21"/>
  <c r="AJ63" i="21"/>
  <c r="V63" i="21"/>
  <c r="AC63" i="21"/>
  <c r="Q57" i="21"/>
  <c r="J57" i="21"/>
  <c r="AE57" i="21"/>
  <c r="AS57" i="21"/>
  <c r="AL57" i="21"/>
  <c r="V55" i="21"/>
  <c r="H55" i="21"/>
  <c r="AJ55" i="21"/>
  <c r="O55" i="21"/>
  <c r="AC55" i="21"/>
  <c r="AO52" i="21"/>
  <c r="BX52" i="21"/>
  <c r="AD43" i="21"/>
  <c r="W43" i="21"/>
  <c r="I43" i="21"/>
  <c r="V35" i="21"/>
  <c r="AH33" i="21"/>
  <c r="T33" i="21"/>
  <c r="L30" i="21"/>
  <c r="E30" i="21"/>
  <c r="S30" i="21"/>
  <c r="AN30" i="21"/>
  <c r="AC26" i="21"/>
  <c r="AQ26" i="21"/>
  <c r="F45" i="21"/>
  <c r="AI67" i="21"/>
  <c r="AB67" i="21"/>
  <c r="N67" i="21"/>
  <c r="U67" i="21"/>
  <c r="Z65" i="21"/>
  <c r="S65" i="21"/>
  <c r="M62" i="21"/>
  <c r="T62" i="21"/>
  <c r="AO62" i="21"/>
  <c r="N59" i="21"/>
  <c r="G59" i="21"/>
  <c r="AB59" i="21"/>
  <c r="BB57" i="21"/>
  <c r="L57" i="21"/>
  <c r="AN57" i="21"/>
  <c r="S57" i="21"/>
  <c r="E57" i="21"/>
  <c r="AG57" i="21"/>
  <c r="BG53" i="21"/>
  <c r="AE53" i="21"/>
  <c r="AP42" i="21"/>
  <c r="N42" i="21"/>
  <c r="AC28" i="21"/>
  <c r="O28" i="21"/>
  <c r="S66" i="21"/>
  <c r="Z66" i="21"/>
  <c r="AN66" i="21"/>
  <c r="AN58" i="21"/>
  <c r="BW58" i="21"/>
  <c r="AK49" i="21"/>
  <c r="W49" i="21"/>
  <c r="I5" i="25"/>
  <c r="Q5" i="25" s="1"/>
  <c r="Y5" i="25" s="1"/>
  <c r="AG5" i="25" s="1"/>
  <c r="AO5" i="25" s="1"/>
  <c r="AW5" i="25" s="1"/>
  <c r="BE5" i="25" s="1"/>
  <c r="H1185" i="10"/>
  <c r="H1191" i="10" s="1"/>
  <c r="H1197" i="10" s="1"/>
  <c r="H1203" i="10" s="1"/>
  <c r="H843" i="10"/>
  <c r="H849" i="10" s="1"/>
  <c r="H855" i="10" s="1"/>
  <c r="H861" i="10" s="1"/>
  <c r="H631" i="10"/>
  <c r="H637" i="10" s="1"/>
  <c r="H643" i="10" s="1"/>
  <c r="H649" i="10" s="1"/>
  <c r="H947" i="10"/>
  <c r="H953" i="10" s="1"/>
  <c r="H959" i="10" s="1"/>
  <c r="H965" i="10" s="1"/>
  <c r="H397" i="10"/>
  <c r="H403" i="10" s="1"/>
  <c r="H409" i="10" s="1"/>
  <c r="H415" i="10" s="1"/>
  <c r="H185" i="10"/>
  <c r="H191" i="10" s="1"/>
  <c r="H197" i="10" s="1"/>
  <c r="H203" i="10" s="1"/>
  <c r="H1289" i="10"/>
  <c r="H1295" i="10" s="1"/>
  <c r="H1301" i="10" s="1"/>
  <c r="H1307" i="10" s="1"/>
  <c r="H765" i="10"/>
  <c r="H771" i="10" s="1"/>
  <c r="H777" i="10" s="1"/>
  <c r="H783" i="10" s="1"/>
  <c r="H657" i="10"/>
  <c r="H663" i="10" s="1"/>
  <c r="H669" i="10" s="1"/>
  <c r="H675" i="10" s="1"/>
  <c r="I5" i="23"/>
  <c r="Q5" i="23" s="1"/>
  <c r="Y5" i="23" s="1"/>
  <c r="AG5" i="23" s="1"/>
  <c r="AO5" i="23" s="1"/>
  <c r="AW5" i="23" s="1"/>
  <c r="BE5" i="23" s="1"/>
  <c r="H527" i="10"/>
  <c r="H533" i="10" s="1"/>
  <c r="H539" i="10" s="1"/>
  <c r="H545" i="10" s="1"/>
  <c r="H107" i="10"/>
  <c r="H113" i="10" s="1"/>
  <c r="H119" i="10" s="1"/>
  <c r="H125" i="10" s="1"/>
  <c r="H39" i="7"/>
  <c r="H7" i="17"/>
  <c r="O7" i="17" s="1"/>
  <c r="V7" i="17" s="1"/>
  <c r="AC7" i="17" s="1"/>
  <c r="AJ7" i="17" s="1"/>
  <c r="AQ7" i="17" s="1"/>
  <c r="AX7" i="17" s="1"/>
  <c r="BE7" i="17" s="1"/>
  <c r="BL7" i="17" s="1"/>
  <c r="BS7" i="17" s="1"/>
  <c r="BZ7" i="17" s="1"/>
  <c r="CG7" i="17" s="1"/>
  <c r="H371" i="10"/>
  <c r="H377" i="10" s="1"/>
  <c r="H383" i="10" s="1"/>
  <c r="H389" i="10" s="1"/>
  <c r="H579" i="10"/>
  <c r="H585" i="10" s="1"/>
  <c r="H591" i="10" s="1"/>
  <c r="H597" i="10" s="1"/>
  <c r="H1133" i="10"/>
  <c r="H1139" i="10" s="1"/>
  <c r="H1145" i="10" s="1"/>
  <c r="H1151" i="10" s="1"/>
  <c r="H895" i="10"/>
  <c r="H901" i="10" s="1"/>
  <c r="H907" i="10" s="1"/>
  <c r="H913" i="10" s="1"/>
  <c r="H1107" i="10"/>
  <c r="H1113" i="10" s="1"/>
  <c r="H1119" i="10" s="1"/>
  <c r="H1125" i="10" s="1"/>
  <c r="H501" i="10"/>
  <c r="H507" i="10" s="1"/>
  <c r="H513" i="10" s="1"/>
  <c r="H519" i="10" s="1"/>
  <c r="H237" i="10"/>
  <c r="H243" i="10" s="1"/>
  <c r="H249" i="10" s="1"/>
  <c r="H255" i="10" s="1"/>
  <c r="H1211" i="10"/>
  <c r="H1217" i="10" s="1"/>
  <c r="H1223" i="10" s="1"/>
  <c r="H1229" i="10" s="1"/>
  <c r="H1263" i="10"/>
  <c r="H1269" i="10" s="1"/>
  <c r="H1275" i="10" s="1"/>
  <c r="H1281" i="10" s="1"/>
  <c r="H7" i="21"/>
  <c r="H423" i="10"/>
  <c r="H429" i="10" s="1"/>
  <c r="H435" i="10" s="1"/>
  <c r="H441" i="10" s="1"/>
  <c r="H7" i="20"/>
  <c r="O7" i="20" s="1"/>
  <c r="V7" i="20" s="1"/>
  <c r="AC7" i="20" s="1"/>
  <c r="AJ7" i="20" s="1"/>
  <c r="AQ7" i="20" s="1"/>
  <c r="AX7" i="20" s="1"/>
  <c r="BE7" i="20" s="1"/>
  <c r="BL7" i="20" s="1"/>
  <c r="BS7" i="20" s="1"/>
  <c r="BZ7" i="20" s="1"/>
  <c r="CG7" i="20" s="1"/>
  <c r="H475" i="10"/>
  <c r="H481" i="10" s="1"/>
  <c r="H487" i="10" s="1"/>
  <c r="H493" i="10" s="1"/>
  <c r="H1315" i="10"/>
  <c r="H1321" i="10" s="1"/>
  <c r="H1327" i="10" s="1"/>
  <c r="H1333" i="10" s="1"/>
  <c r="H791" i="10"/>
  <c r="H797" i="10" s="1"/>
  <c r="H803" i="10" s="1"/>
  <c r="H809" i="10" s="1"/>
  <c r="H999" i="10"/>
  <c r="H1005" i="10" s="1"/>
  <c r="H1011" i="10" s="1"/>
  <c r="H1017" i="10" s="1"/>
  <c r="H289" i="10"/>
  <c r="H295" i="10" s="1"/>
  <c r="H301" i="10" s="1"/>
  <c r="H307" i="10" s="1"/>
  <c r="H1029" i="10"/>
  <c r="H1035" i="10" s="1"/>
  <c r="H1041" i="10" s="1"/>
  <c r="H1047" i="10" s="1"/>
  <c r="H7" i="19"/>
  <c r="O7" i="19" s="1"/>
  <c r="V7" i="19" s="1"/>
  <c r="AC7" i="19" s="1"/>
  <c r="AJ7" i="19" s="1"/>
  <c r="AQ7" i="19" s="1"/>
  <c r="AX7" i="19" s="1"/>
  <c r="BE7" i="19" s="1"/>
  <c r="BL7" i="19" s="1"/>
  <c r="BS7" i="19" s="1"/>
  <c r="BZ7" i="19" s="1"/>
  <c r="CG7" i="19" s="1"/>
  <c r="H605" i="10"/>
  <c r="H611" i="10" s="1"/>
  <c r="H617" i="10" s="1"/>
  <c r="H623" i="10" s="1"/>
  <c r="H921" i="10"/>
  <c r="H927" i="10" s="1"/>
  <c r="H933" i="10" s="1"/>
  <c r="H939" i="10" s="1"/>
  <c r="H159" i="10"/>
  <c r="H165" i="10" s="1"/>
  <c r="H171" i="10" s="1"/>
  <c r="H177" i="10" s="1"/>
  <c r="I5" i="27"/>
  <c r="Q5" i="27" s="1"/>
  <c r="Y5" i="27" s="1"/>
  <c r="AG5" i="27" s="1"/>
  <c r="AO5" i="27" s="1"/>
  <c r="AW5" i="27" s="1"/>
  <c r="BE5" i="27" s="1"/>
  <c r="H739" i="10"/>
  <c r="H553" i="10"/>
  <c r="H559" i="10" s="1"/>
  <c r="H565" i="10" s="1"/>
  <c r="H571" i="10" s="1"/>
  <c r="H133" i="10"/>
  <c r="H139" i="10" s="1"/>
  <c r="H145" i="10" s="1"/>
  <c r="H151" i="10" s="1"/>
  <c r="H869" i="10"/>
  <c r="H875" i="10" s="1"/>
  <c r="H881" i="10" s="1"/>
  <c r="H887" i="10" s="1"/>
  <c r="H7" i="16"/>
  <c r="O7" i="16" s="1"/>
  <c r="V7" i="16" s="1"/>
  <c r="AC7" i="16" s="1"/>
  <c r="AJ7" i="16" s="1"/>
  <c r="AQ7" i="16" s="1"/>
  <c r="AX7" i="16" s="1"/>
  <c r="BE7" i="16" s="1"/>
  <c r="BL7" i="16" s="1"/>
  <c r="BS7" i="16" s="1"/>
  <c r="BZ7" i="16" s="1"/>
  <c r="CG7" i="16" s="1"/>
  <c r="H315" i="10"/>
  <c r="H321" i="10" s="1"/>
  <c r="H327" i="10" s="1"/>
  <c r="H333" i="10" s="1"/>
  <c r="H263" i="10"/>
  <c r="H269" i="10" s="1"/>
  <c r="H275" i="10" s="1"/>
  <c r="H281" i="10" s="1"/>
  <c r="F1315" i="10"/>
  <c r="F1321" i="10" s="1"/>
  <c r="F1327" i="10" s="1"/>
  <c r="F1333" i="10" s="1"/>
  <c r="F7" i="21"/>
  <c r="G5" i="24"/>
  <c r="O5" i="24" s="1"/>
  <c r="W5" i="24" s="1"/>
  <c r="AE5" i="24" s="1"/>
  <c r="AM5" i="24" s="1"/>
  <c r="AU5" i="24" s="1"/>
  <c r="BC5" i="24" s="1"/>
  <c r="F7" i="19"/>
  <c r="M7" i="19" s="1"/>
  <c r="T7" i="19" s="1"/>
  <c r="AA7" i="19" s="1"/>
  <c r="AH7" i="19" s="1"/>
  <c r="AO7" i="19" s="1"/>
  <c r="AV7" i="19" s="1"/>
  <c r="BC7" i="19" s="1"/>
  <c r="BJ7" i="19" s="1"/>
  <c r="BQ7" i="19" s="1"/>
  <c r="BX7" i="19" s="1"/>
  <c r="CE7" i="19" s="1"/>
  <c r="F1211" i="10"/>
  <c r="F1217" i="10" s="1"/>
  <c r="F1223" i="10" s="1"/>
  <c r="F1229" i="10" s="1"/>
  <c r="F921" i="10"/>
  <c r="F927" i="10" s="1"/>
  <c r="F933" i="10" s="1"/>
  <c r="F939" i="10" s="1"/>
  <c r="F713" i="10"/>
  <c r="F719" i="10" s="1"/>
  <c r="F725" i="10" s="1"/>
  <c r="F731" i="10" s="1"/>
  <c r="G5" i="25"/>
  <c r="O5" i="25" s="1"/>
  <c r="W5" i="25" s="1"/>
  <c r="AE5" i="25" s="1"/>
  <c r="AM5" i="25" s="1"/>
  <c r="AU5" i="25" s="1"/>
  <c r="BC5" i="25" s="1"/>
  <c r="F687" i="10"/>
  <c r="F693" i="10" s="1"/>
  <c r="F699" i="10" s="1"/>
  <c r="F705" i="10" s="1"/>
  <c r="F475" i="10"/>
  <c r="F481" i="10" s="1"/>
  <c r="F487" i="10" s="1"/>
  <c r="F493" i="10" s="1"/>
  <c r="F263" i="10"/>
  <c r="F269" i="10" s="1"/>
  <c r="F275" i="10" s="1"/>
  <c r="F281" i="10" s="1"/>
  <c r="F55" i="10"/>
  <c r="F61" i="10" s="1"/>
  <c r="F67" i="10" s="1"/>
  <c r="F73" i="10" s="1"/>
  <c r="F1289" i="10"/>
  <c r="F1295" i="10" s="1"/>
  <c r="F1301" i="10" s="1"/>
  <c r="F1307" i="10" s="1"/>
  <c r="F553" i="10"/>
  <c r="F559" i="10" s="1"/>
  <c r="F565" i="10" s="1"/>
  <c r="F571" i="10" s="1"/>
  <c r="F345" i="10"/>
  <c r="F351" i="10" s="1"/>
  <c r="F357" i="10" s="1"/>
  <c r="F363" i="10" s="1"/>
  <c r="F133" i="10"/>
  <c r="F139" i="10" s="1"/>
  <c r="F145" i="10" s="1"/>
  <c r="F151" i="10" s="1"/>
  <c r="F7" i="17"/>
  <c r="M7" i="17" s="1"/>
  <c r="T7" i="17" s="1"/>
  <c r="AA7" i="17" s="1"/>
  <c r="AH7" i="17" s="1"/>
  <c r="AO7" i="17" s="1"/>
  <c r="AV7" i="17" s="1"/>
  <c r="BC7" i="17" s="1"/>
  <c r="BJ7" i="17" s="1"/>
  <c r="BQ7" i="17" s="1"/>
  <c r="BX7" i="17" s="1"/>
  <c r="CE7" i="17" s="1"/>
  <c r="F1263" i="10"/>
  <c r="F1269" i="10" s="1"/>
  <c r="F1275" i="10" s="1"/>
  <c r="F1281" i="10" s="1"/>
  <c r="F947" i="10"/>
  <c r="F953" i="10" s="1"/>
  <c r="F959" i="10" s="1"/>
  <c r="F965" i="10" s="1"/>
  <c r="F657" i="10"/>
  <c r="F663" i="10" s="1"/>
  <c r="F669" i="10" s="1"/>
  <c r="F675" i="10" s="1"/>
  <c r="F1029" i="10"/>
  <c r="F1035" i="10" s="1"/>
  <c r="F1041" i="10" s="1"/>
  <c r="F1047" i="10" s="1"/>
  <c r="F527" i="10"/>
  <c r="F533" i="10" s="1"/>
  <c r="F539" i="10" s="1"/>
  <c r="F545" i="10" s="1"/>
  <c r="F211" i="10"/>
  <c r="F217" i="10" s="1"/>
  <c r="F223" i="10" s="1"/>
  <c r="F229" i="10" s="1"/>
  <c r="F1133" i="10"/>
  <c r="F1139" i="10" s="1"/>
  <c r="F1145" i="10" s="1"/>
  <c r="F1151" i="10" s="1"/>
  <c r="F973" i="10"/>
  <c r="F979" i="10" s="1"/>
  <c r="F985" i="10" s="1"/>
  <c r="F991" i="10" s="1"/>
  <c r="F289" i="10"/>
  <c r="F295" i="10" s="1"/>
  <c r="F301" i="10" s="1"/>
  <c r="F307" i="10" s="1"/>
  <c r="F29" i="10"/>
  <c r="F35" i="10" s="1"/>
  <c r="F41" i="10" s="1"/>
  <c r="F47" i="10" s="1"/>
  <c r="F791" i="10"/>
  <c r="F797" i="10" s="1"/>
  <c r="F803" i="10" s="1"/>
  <c r="F809" i="10" s="1"/>
  <c r="G5" i="30"/>
  <c r="O5" i="30" s="1"/>
  <c r="W5" i="30" s="1"/>
  <c r="AE5" i="30" s="1"/>
  <c r="AM5" i="30" s="1"/>
  <c r="AU5" i="30" s="1"/>
  <c r="BC5" i="30" s="1"/>
  <c r="F1341" i="10"/>
  <c r="F1347" i="10" s="1"/>
  <c r="F1353" i="10" s="1"/>
  <c r="F1359" i="10" s="1"/>
  <c r="F1185" i="10"/>
  <c r="F1191" i="10" s="1"/>
  <c r="F1197" i="10" s="1"/>
  <c r="F1203" i="10" s="1"/>
  <c r="F817" i="10"/>
  <c r="F823" i="10" s="1"/>
  <c r="F829" i="10" s="1"/>
  <c r="F835" i="10" s="1"/>
  <c r="F1237" i="10"/>
  <c r="F1243" i="10" s="1"/>
  <c r="F1249" i="10" s="1"/>
  <c r="F1255" i="10" s="1"/>
  <c r="F423" i="10"/>
  <c r="F429" i="10" s="1"/>
  <c r="F435" i="10" s="1"/>
  <c r="F441" i="10" s="1"/>
  <c r="F107" i="10"/>
  <c r="F113" i="10" s="1"/>
  <c r="F119" i="10" s="1"/>
  <c r="F125" i="10" s="1"/>
  <c r="F1055" i="10"/>
  <c r="F1061" i="10" s="1"/>
  <c r="F1067" i="10" s="1"/>
  <c r="F1073" i="10" s="1"/>
  <c r="F237" i="10"/>
  <c r="F243" i="10" s="1"/>
  <c r="F249" i="10" s="1"/>
  <c r="F255" i="10" s="1"/>
  <c r="F7" i="16"/>
  <c r="M7" i="16" s="1"/>
  <c r="T7" i="16" s="1"/>
  <c r="AA7" i="16" s="1"/>
  <c r="AH7" i="16" s="1"/>
  <c r="AO7" i="16" s="1"/>
  <c r="AV7" i="16" s="1"/>
  <c r="BC7" i="16" s="1"/>
  <c r="BJ7" i="16" s="1"/>
  <c r="BQ7" i="16" s="1"/>
  <c r="BX7" i="16" s="1"/>
  <c r="CE7" i="16" s="1"/>
  <c r="F1107" i="10"/>
  <c r="F1113" i="10" s="1"/>
  <c r="F1119" i="10" s="1"/>
  <c r="F1125" i="10" s="1"/>
  <c r="F765" i="10"/>
  <c r="F771" i="10" s="1"/>
  <c r="F777" i="10" s="1"/>
  <c r="F783" i="10" s="1"/>
  <c r="F739" i="10"/>
  <c r="F371" i="10"/>
  <c r="F377" i="10" s="1"/>
  <c r="F383" i="10" s="1"/>
  <c r="F389" i="10" s="1"/>
  <c r="F3" i="10"/>
  <c r="F9" i="10" s="1"/>
  <c r="F15" i="10" s="1"/>
  <c r="F21" i="10" s="1"/>
  <c r="F501" i="10"/>
  <c r="F507" i="10" s="1"/>
  <c r="F513" i="10" s="1"/>
  <c r="F519" i="10" s="1"/>
  <c r="F185" i="10"/>
  <c r="F191" i="10" s="1"/>
  <c r="F197" i="10" s="1"/>
  <c r="F203" i="10" s="1"/>
  <c r="F1159" i="10"/>
  <c r="F1165" i="10" s="1"/>
  <c r="F1171" i="10" s="1"/>
  <c r="F1177" i="10" s="1"/>
  <c r="N5" i="25"/>
  <c r="V5" i="25" s="1"/>
  <c r="AD5" i="25" s="1"/>
  <c r="AL5" i="25" s="1"/>
  <c r="AT5" i="25" s="1"/>
  <c r="BB5" i="25" s="1"/>
  <c r="M5" i="25"/>
  <c r="U5" i="25" s="1"/>
  <c r="AC5" i="25" s="1"/>
  <c r="AK5" i="25" s="1"/>
  <c r="AS5" i="25" s="1"/>
  <c r="BA5" i="25" s="1"/>
  <c r="E91" i="21"/>
  <c r="L7" i="21"/>
  <c r="S7" i="21" s="1"/>
  <c r="Z7" i="21" s="1"/>
  <c r="AG7" i="21" s="1"/>
  <c r="AN7" i="21" s="1"/>
  <c r="AU7" i="21" s="1"/>
  <c r="BB7" i="21" s="1"/>
  <c r="BI7" i="21" s="1"/>
  <c r="BP7" i="21" s="1"/>
  <c r="BW7" i="21" s="1"/>
  <c r="CD7" i="21" s="1"/>
  <c r="CK7" i="21" s="1"/>
  <c r="CR7" i="21" s="1"/>
  <c r="L7" i="16"/>
  <c r="S7" i="16" s="1"/>
  <c r="Z7" i="16" s="1"/>
  <c r="AG7" i="16" s="1"/>
  <c r="AN7" i="16" s="1"/>
  <c r="AU7" i="16" s="1"/>
  <c r="BB7" i="16" s="1"/>
  <c r="BI7" i="16" s="1"/>
  <c r="BP7" i="16" s="1"/>
  <c r="BW7" i="16" s="1"/>
  <c r="CD7" i="16" s="1"/>
  <c r="K7" i="16"/>
  <c r="R7" i="16" s="1"/>
  <c r="Y7" i="16" s="1"/>
  <c r="AF7" i="16" s="1"/>
  <c r="AM7" i="16" s="1"/>
  <c r="AT7" i="16" s="1"/>
  <c r="BA7" i="16" s="1"/>
  <c r="BH7" i="16" s="1"/>
  <c r="BO7" i="16" s="1"/>
  <c r="BV7" i="16" s="1"/>
  <c r="CC7" i="16" s="1"/>
  <c r="CK21" i="21"/>
  <c r="CR21" i="21" s="1"/>
  <c r="CP20" i="21"/>
  <c r="V31" i="21"/>
  <c r="BF59" i="21"/>
  <c r="L7" i="20"/>
  <c r="S7" i="20" s="1"/>
  <c r="Z7" i="20" s="1"/>
  <c r="AG7" i="20" s="1"/>
  <c r="AN7" i="20" s="1"/>
  <c r="AU7" i="20" s="1"/>
  <c r="BB7" i="20" s="1"/>
  <c r="BI7" i="20" s="1"/>
  <c r="BP7" i="20" s="1"/>
  <c r="BW7" i="20" s="1"/>
  <c r="CD7" i="20" s="1"/>
  <c r="K7" i="20"/>
  <c r="R7" i="20" s="1"/>
  <c r="Y7" i="20" s="1"/>
  <c r="AF7" i="20" s="1"/>
  <c r="AM7" i="20" s="1"/>
  <c r="AT7" i="20" s="1"/>
  <c r="BA7" i="20" s="1"/>
  <c r="BH7" i="20" s="1"/>
  <c r="BO7" i="20" s="1"/>
  <c r="BV7" i="20" s="1"/>
  <c r="CC7" i="20" s="1"/>
  <c r="G687" i="10"/>
  <c r="G693" i="10" s="1"/>
  <c r="G699" i="10" s="1"/>
  <c r="G705" i="10" s="1"/>
  <c r="G449" i="10"/>
  <c r="G455" i="10" s="1"/>
  <c r="G461" i="10" s="1"/>
  <c r="G467" i="10" s="1"/>
  <c r="G289" i="10"/>
  <c r="G295" i="10" s="1"/>
  <c r="G301" i="10" s="1"/>
  <c r="G307" i="10" s="1"/>
  <c r="G7" i="19"/>
  <c r="N7" i="19" s="1"/>
  <c r="U7" i="19" s="1"/>
  <c r="AB7" i="19" s="1"/>
  <c r="AI7" i="19" s="1"/>
  <c r="AP7" i="19" s="1"/>
  <c r="AW7" i="19" s="1"/>
  <c r="BD7" i="19" s="1"/>
  <c r="BK7" i="19" s="1"/>
  <c r="BR7" i="19" s="1"/>
  <c r="BY7" i="19" s="1"/>
  <c r="CF7" i="19" s="1"/>
  <c r="H5" i="28"/>
  <c r="G1185" i="10"/>
  <c r="G1191" i="10" s="1"/>
  <c r="G1197" i="10" s="1"/>
  <c r="G1203" i="10" s="1"/>
  <c r="G843" i="10"/>
  <c r="G849" i="10" s="1"/>
  <c r="G855" i="10" s="1"/>
  <c r="G861" i="10" s="1"/>
  <c r="G817" i="10"/>
  <c r="G823" i="10" s="1"/>
  <c r="G829" i="10" s="1"/>
  <c r="G835" i="10" s="1"/>
  <c r="G553" i="10"/>
  <c r="G559" i="10" s="1"/>
  <c r="G565" i="10" s="1"/>
  <c r="G571" i="10" s="1"/>
  <c r="G501" i="10"/>
  <c r="G507" i="10" s="1"/>
  <c r="G513" i="10" s="1"/>
  <c r="G519" i="10" s="1"/>
  <c r="G133" i="10"/>
  <c r="G139" i="10" s="1"/>
  <c r="G145" i="10" s="1"/>
  <c r="G151" i="10" s="1"/>
  <c r="G7" i="21"/>
  <c r="G397" i="10"/>
  <c r="G403" i="10" s="1"/>
  <c r="G409" i="10" s="1"/>
  <c r="G415" i="10" s="1"/>
  <c r="G81" i="10"/>
  <c r="G87" i="10" s="1"/>
  <c r="G93" i="10" s="1"/>
  <c r="G99" i="10" s="1"/>
  <c r="H5" i="30"/>
  <c r="H5" i="24"/>
  <c r="P5" i="24" s="1"/>
  <c r="X5" i="24" s="1"/>
  <c r="AF5" i="24" s="1"/>
  <c r="AN5" i="24" s="1"/>
  <c r="AV5" i="24" s="1"/>
  <c r="BD5" i="24" s="1"/>
  <c r="G631" i="10"/>
  <c r="G637" i="10" s="1"/>
  <c r="G643" i="10" s="1"/>
  <c r="G649" i="10" s="1"/>
  <c r="G345" i="10"/>
  <c r="G351" i="10" s="1"/>
  <c r="G357" i="10" s="1"/>
  <c r="G363" i="10" s="1"/>
  <c r="G237" i="10"/>
  <c r="G243" i="10" s="1"/>
  <c r="G249" i="10" s="1"/>
  <c r="G255" i="10" s="1"/>
  <c r="G185" i="10"/>
  <c r="G191" i="10" s="1"/>
  <c r="G197" i="10" s="1"/>
  <c r="G203" i="10" s="1"/>
  <c r="G29" i="10"/>
  <c r="G35" i="10" s="1"/>
  <c r="G41" i="10" s="1"/>
  <c r="G47" i="10" s="1"/>
  <c r="BX60" i="21"/>
  <c r="AO60" i="21"/>
  <c r="AQ52" i="21"/>
  <c r="BZ52" i="21"/>
  <c r="N30" i="21"/>
  <c r="AP30" i="21"/>
  <c r="AN42" i="21"/>
  <c r="S42" i="21"/>
  <c r="V36" i="21"/>
  <c r="AQ36" i="21"/>
  <c r="H36" i="21"/>
  <c r="AI57" i="21"/>
  <c r="AB57" i="21"/>
  <c r="F51" i="21"/>
  <c r="Q38" i="21"/>
  <c r="AJ45" i="21"/>
  <c r="O27" i="21"/>
  <c r="AI65" i="21"/>
  <c r="E63" i="21"/>
  <c r="AP65" i="21"/>
  <c r="S63" i="21"/>
  <c r="N65" i="21"/>
  <c r="AA51" i="21"/>
  <c r="AP57" i="21"/>
  <c r="G57" i="21"/>
  <c r="L42" i="21"/>
  <c r="AH49" i="21"/>
  <c r="AS38" i="21"/>
  <c r="P23" i="21"/>
  <c r="AR54" i="21"/>
  <c r="AC45" i="21"/>
  <c r="BC51" i="21"/>
  <c r="AP54" i="21"/>
  <c r="BY54" i="21"/>
  <c r="P51" i="21"/>
  <c r="BF51" i="21"/>
  <c r="AN38" i="21"/>
  <c r="L38" i="21"/>
  <c r="P34" i="21"/>
  <c r="AR34" i="21"/>
  <c r="W34" i="21"/>
  <c r="I34" i="21"/>
  <c r="G32" i="21"/>
  <c r="AP32" i="21"/>
  <c r="U32" i="21"/>
  <c r="I25" i="21"/>
  <c r="AD25" i="21"/>
  <c r="E1285" i="10"/>
  <c r="V30" i="21"/>
  <c r="AQ30" i="21"/>
  <c r="H30" i="21"/>
  <c r="Q59" i="21"/>
  <c r="BG59" i="21"/>
  <c r="BE57" i="21"/>
  <c r="O57" i="21"/>
  <c r="T46" i="21"/>
  <c r="AO46" i="21"/>
  <c r="I626" i="10"/>
  <c r="H392" i="10"/>
  <c r="AR40" i="21"/>
  <c r="P40" i="21"/>
  <c r="J37" i="21"/>
  <c r="X37" i="21"/>
  <c r="AQ27" i="21"/>
  <c r="AJ27" i="21"/>
  <c r="X47" i="21"/>
  <c r="AL47" i="21"/>
  <c r="M34" i="21"/>
  <c r="F34" i="21"/>
  <c r="AG31" i="21"/>
  <c r="P28" i="21"/>
  <c r="AR28" i="21"/>
  <c r="AB24" i="21"/>
  <c r="N24" i="21"/>
  <c r="AP24" i="21"/>
  <c r="U57" i="21"/>
  <c r="Q42" i="21"/>
  <c r="AD23" i="21"/>
  <c r="T34" i="21"/>
  <c r="AD28" i="21"/>
  <c r="F573" i="10"/>
  <c r="F495" i="10"/>
  <c r="G65" i="21"/>
  <c r="AB65" i="21"/>
  <c r="AH51" i="21"/>
  <c r="T51" i="21"/>
  <c r="AA49" i="21"/>
  <c r="N46" i="21"/>
  <c r="AL37" i="21"/>
  <c r="X35" i="21"/>
  <c r="P26" i="21"/>
  <c r="AR32" i="21"/>
  <c r="AD26" i="21"/>
  <c r="AR23" i="21"/>
  <c r="N57" i="21"/>
  <c r="AL35" i="21"/>
  <c r="U30" i="21"/>
  <c r="X42" i="21"/>
  <c r="W40" i="21"/>
  <c r="V47" i="27"/>
  <c r="AL47" i="27" s="1"/>
  <c r="T31" i="21"/>
  <c r="W42" i="21"/>
  <c r="AR42" i="21"/>
  <c r="AG37" i="21"/>
  <c r="Q34" i="21"/>
  <c r="X34" i="21"/>
  <c r="W31" i="21"/>
  <c r="AB27" i="21"/>
  <c r="AI27" i="21"/>
  <c r="AP27" i="21"/>
  <c r="M25" i="21"/>
  <c r="AA25" i="21"/>
  <c r="N53" i="21"/>
  <c r="BD53" i="21"/>
  <c r="AJ37" i="21"/>
  <c r="H37" i="21"/>
  <c r="S34" i="21"/>
  <c r="AN34" i="21"/>
  <c r="F29" i="21"/>
  <c r="AH29" i="21"/>
  <c r="AG25" i="21"/>
  <c r="E25" i="21"/>
  <c r="Z25" i="21"/>
  <c r="AJ43" i="21"/>
  <c r="V43" i="21"/>
  <c r="F862" i="10"/>
  <c r="AO58" i="21"/>
  <c r="BX58" i="21"/>
  <c r="AS54" i="21"/>
  <c r="CB54" i="21"/>
  <c r="AH41" i="21"/>
  <c r="AA41" i="21"/>
  <c r="V38" i="21"/>
  <c r="AQ38" i="21"/>
  <c r="O38" i="21"/>
  <c r="AI35" i="21"/>
  <c r="U35" i="21"/>
  <c r="I29" i="21"/>
  <c r="AK29" i="21"/>
  <c r="I27" i="21"/>
  <c r="P27" i="21"/>
  <c r="AD27" i="21"/>
  <c r="H25" i="21"/>
  <c r="O25" i="21"/>
  <c r="AQ25" i="21"/>
  <c r="AH23" i="21"/>
  <c r="M23" i="21"/>
  <c r="F23" i="21"/>
  <c r="AA23" i="21"/>
  <c r="BP33" i="21"/>
  <c r="CB56" i="21"/>
  <c r="F520" i="10"/>
  <c r="G1337" i="10"/>
  <c r="G547" i="10"/>
  <c r="G653" i="10"/>
  <c r="F708" i="10"/>
  <c r="H708" i="10"/>
  <c r="J915" i="10"/>
  <c r="Z45" i="27"/>
  <c r="AP45" i="27" s="1"/>
  <c r="J469" i="10"/>
  <c r="G995" i="10"/>
  <c r="G888" i="10"/>
  <c r="F1021" i="10"/>
  <c r="G572" i="10"/>
  <c r="F915" i="10"/>
  <c r="V49" i="27"/>
  <c r="AL49" i="27" s="1"/>
  <c r="J1284" i="10"/>
  <c r="I1076" i="10"/>
  <c r="J837" i="10"/>
  <c r="H810" i="10"/>
  <c r="Z44" i="27"/>
  <c r="AP44" i="27" s="1"/>
  <c r="H942" i="10"/>
  <c r="Z43" i="27"/>
  <c r="AP43" i="27" s="1"/>
  <c r="H786" i="10"/>
  <c r="I33" i="21"/>
  <c r="W33" i="21"/>
  <c r="L24" i="21"/>
  <c r="AN24" i="21"/>
  <c r="AP60" i="21"/>
  <c r="BY60" i="21"/>
  <c r="AA37" i="27"/>
  <c r="AQ37" i="27" s="1"/>
  <c r="I600" i="10"/>
  <c r="I1152" i="10"/>
  <c r="J1152" i="10"/>
  <c r="I810" i="10"/>
  <c r="J810" i="10"/>
  <c r="I786" i="10"/>
  <c r="AA43" i="27"/>
  <c r="AQ43" i="27" s="1"/>
  <c r="X28" i="27"/>
  <c r="AN28" i="27" s="1"/>
  <c r="F15" i="7" s="1"/>
  <c r="G76" i="10"/>
  <c r="AG65" i="21"/>
  <c r="AN65" i="21"/>
  <c r="AO63" i="21"/>
  <c r="Z57" i="21"/>
  <c r="AC51" i="21"/>
  <c r="V51" i="21"/>
  <c r="AP67" i="21"/>
  <c r="AP59" i="21"/>
  <c r="AS53" i="21"/>
  <c r="AQ51" i="21"/>
  <c r="H51" i="21"/>
  <c r="AD49" i="21"/>
  <c r="AA62" i="21"/>
  <c r="Q46" i="21"/>
  <c r="BT33" i="21"/>
  <c r="CE62" i="21"/>
  <c r="U42" i="21"/>
  <c r="T64" i="21"/>
  <c r="BF53" i="21"/>
  <c r="P53" i="21"/>
  <c r="U44" i="21"/>
  <c r="AP44" i="21"/>
  <c r="AD41" i="21"/>
  <c r="AK41" i="21"/>
  <c r="G25" i="21"/>
  <c r="AI25" i="21"/>
  <c r="N25" i="21"/>
  <c r="O40" i="21"/>
  <c r="AQ40" i="21"/>
  <c r="S35" i="21"/>
  <c r="AG35" i="21"/>
  <c r="J27" i="21"/>
  <c r="Q27" i="21"/>
  <c r="J25" i="21"/>
  <c r="AL25" i="21"/>
  <c r="U49" i="21"/>
  <c r="AI49" i="21"/>
  <c r="S47" i="21"/>
  <c r="AG47" i="21"/>
  <c r="F33" i="21"/>
  <c r="AA24" i="21"/>
  <c r="M24" i="21"/>
  <c r="AA45" i="21"/>
  <c r="T45" i="21"/>
  <c r="G914" i="10"/>
  <c r="X45" i="21"/>
  <c r="Z39" i="21"/>
  <c r="AG39" i="21"/>
  <c r="E33" i="21"/>
  <c r="S33" i="21"/>
  <c r="AB26" i="21"/>
  <c r="J23" i="21"/>
  <c r="AS23" i="21"/>
  <c r="AL23" i="21"/>
  <c r="Q23" i="21"/>
  <c r="AE23" i="21"/>
  <c r="S49" i="21"/>
  <c r="AG49" i="21"/>
  <c r="H1128" i="10"/>
  <c r="Z50" i="27"/>
  <c r="AP50" i="27" s="1"/>
  <c r="Y50" i="27"/>
  <c r="AO50" i="27" s="1"/>
  <c r="Y36" i="27"/>
  <c r="AO36" i="27" s="1"/>
  <c r="H444" i="10"/>
  <c r="AA74" i="27"/>
  <c r="K74" i="27" s="1"/>
  <c r="Y44" i="27"/>
  <c r="AO44" i="27" s="1"/>
  <c r="Z37" i="27"/>
  <c r="AP37" i="27" s="1"/>
  <c r="H600" i="10"/>
  <c r="Y37" i="27"/>
  <c r="AO37" i="27" s="1"/>
  <c r="I392" i="10"/>
  <c r="Y29" i="27"/>
  <c r="AO29" i="27" s="1"/>
  <c r="H102" i="10"/>
  <c r="G1102" i="10"/>
  <c r="Y49" i="27"/>
  <c r="AO49" i="27" s="1"/>
  <c r="H1102" i="10"/>
  <c r="AK39" i="21"/>
  <c r="W39" i="21"/>
  <c r="AE26" i="21"/>
  <c r="AA50" i="27"/>
  <c r="AQ50" i="27" s="1"/>
  <c r="I1128" i="10"/>
  <c r="J1128" i="10"/>
  <c r="AA36" i="27"/>
  <c r="AQ36" i="27" s="1"/>
  <c r="I444" i="10"/>
  <c r="Z36" i="27"/>
  <c r="AP36" i="27" s="1"/>
  <c r="J444" i="10"/>
  <c r="X49" i="27"/>
  <c r="AN49" i="27" s="1"/>
  <c r="I708" i="10"/>
  <c r="H418" i="10"/>
  <c r="Z35" i="27"/>
  <c r="AP35" i="27" s="1"/>
  <c r="I418" i="10"/>
  <c r="I968" i="10"/>
  <c r="AA45" i="27"/>
  <c r="AQ45" i="27" s="1"/>
  <c r="J968" i="10"/>
  <c r="H258" i="10"/>
  <c r="Y30" i="27"/>
  <c r="AO30" i="27" s="1"/>
  <c r="AH63" i="21"/>
  <c r="AA63" i="21"/>
  <c r="T63" i="21"/>
  <c r="AI59" i="21"/>
  <c r="AL53" i="21"/>
  <c r="U59" i="21"/>
  <c r="X53" i="21"/>
  <c r="J53" i="21"/>
  <c r="I49" i="21"/>
  <c r="X36" i="21"/>
  <c r="AK33" i="21"/>
  <c r="AQ28" i="21"/>
  <c r="Q26" i="21"/>
  <c r="Q53" i="21"/>
  <c r="AG41" i="21"/>
  <c r="S41" i="21"/>
  <c r="AP38" i="21"/>
  <c r="U38" i="21"/>
  <c r="H33" i="21"/>
  <c r="V33" i="21"/>
  <c r="AA28" i="21"/>
  <c r="AC24" i="21"/>
  <c r="S46" i="21"/>
  <c r="AN46" i="21"/>
  <c r="U39" i="21"/>
  <c r="AB39" i="21"/>
  <c r="S37" i="21"/>
  <c r="E37" i="21"/>
  <c r="G29" i="21"/>
  <c r="U29" i="21"/>
  <c r="N27" i="21"/>
  <c r="G27" i="21"/>
  <c r="F25" i="21"/>
  <c r="AO25" i="21"/>
  <c r="AH25" i="21"/>
  <c r="Z43" i="21"/>
  <c r="AG43" i="21"/>
  <c r="X29" i="21"/>
  <c r="J29" i="21"/>
  <c r="G23" i="21"/>
  <c r="N23" i="21"/>
  <c r="AB23" i="21"/>
  <c r="AI23" i="21"/>
  <c r="G546" i="10"/>
  <c r="Z74" i="27"/>
  <c r="J74" i="27" s="1"/>
  <c r="Y42" i="27"/>
  <c r="AO42" i="27" s="1"/>
  <c r="H760" i="10"/>
  <c r="G760" i="10"/>
  <c r="J652" i="10"/>
  <c r="AA39" i="27"/>
  <c r="AQ39" i="27" s="1"/>
  <c r="I468" i="10"/>
  <c r="AA51" i="27"/>
  <c r="AQ51" i="27" s="1"/>
  <c r="I1284" i="10"/>
  <c r="G366" i="10"/>
  <c r="H366" i="10"/>
  <c r="J1336" i="10"/>
  <c r="J600" i="10"/>
  <c r="W46" i="27"/>
  <c r="AM46" i="27" s="1"/>
  <c r="F1204" i="10"/>
  <c r="F1256" i="10"/>
  <c r="AA52" i="27"/>
  <c r="AQ52" i="27" s="1"/>
  <c r="I1310" i="10"/>
  <c r="H811" i="10"/>
  <c r="I1204" i="10"/>
  <c r="AA33" i="27"/>
  <c r="AQ33" i="27" s="1"/>
  <c r="J336" i="10"/>
  <c r="J1310" i="10"/>
  <c r="I942" i="10"/>
  <c r="AA44" i="27"/>
  <c r="AQ44" i="27" s="1"/>
  <c r="J888" i="10"/>
  <c r="Z52" i="27"/>
  <c r="AP52" i="27" s="1"/>
  <c r="Y43" i="27"/>
  <c r="AO43" i="27" s="1"/>
  <c r="I469" i="10"/>
  <c r="J1257" i="10"/>
  <c r="G1050" i="10"/>
  <c r="H1050" i="10"/>
  <c r="I863" i="10"/>
  <c r="G258" i="10"/>
  <c r="X30" i="27"/>
  <c r="AN30" i="27" s="1"/>
  <c r="Z29" i="27"/>
  <c r="AP29" i="27" s="1"/>
  <c r="I102" i="10"/>
  <c r="F366" i="10"/>
  <c r="F1205" i="10"/>
  <c r="G573" i="10"/>
  <c r="W50" i="27"/>
  <c r="AM50" i="27" s="1"/>
  <c r="J1076" i="10"/>
  <c r="H1284" i="10"/>
  <c r="Z51" i="27"/>
  <c r="AP51" i="27" s="1"/>
  <c r="I494" i="10"/>
  <c r="J494" i="10"/>
  <c r="Y28" i="27"/>
  <c r="AO28" i="27" s="1"/>
  <c r="G15" i="7" s="1"/>
  <c r="H76" i="10"/>
  <c r="H1152" i="10"/>
  <c r="J942" i="10"/>
  <c r="I310" i="10"/>
  <c r="Z32" i="27"/>
  <c r="AP32" i="27" s="1"/>
  <c r="X29" i="27"/>
  <c r="AN29" i="27" s="1"/>
  <c r="G102" i="10"/>
  <c r="W28" i="27"/>
  <c r="AM28" i="27" s="1"/>
  <c r="E15" i="7" s="1"/>
  <c r="F76" i="10"/>
  <c r="J1204" i="10"/>
  <c r="I734" i="10"/>
  <c r="I520" i="10"/>
  <c r="I811" i="10"/>
  <c r="CP22" i="21"/>
  <c r="X37" i="27"/>
  <c r="AN37" i="27" s="1"/>
  <c r="G600" i="10"/>
  <c r="F600" i="10"/>
  <c r="G1311" i="10"/>
  <c r="H1311" i="10"/>
  <c r="H547" i="10"/>
  <c r="I547" i="10"/>
  <c r="W39" i="27"/>
  <c r="AM39" i="27" s="1"/>
  <c r="V39" i="27"/>
  <c r="AL39" i="27" s="1"/>
  <c r="AG53" i="21"/>
  <c r="AP61" i="21"/>
  <c r="S59" i="21"/>
  <c r="X55" i="21"/>
  <c r="AD53" i="21"/>
  <c r="AN67" i="21"/>
  <c r="F55" i="21"/>
  <c r="AN53" i="21"/>
  <c r="I53" i="21"/>
  <c r="AC49" i="21"/>
  <c r="H49" i="21"/>
  <c r="H47" i="21"/>
  <c r="E41" i="21"/>
  <c r="S36" i="21"/>
  <c r="AJ33" i="21"/>
  <c r="X31" i="21"/>
  <c r="Q28" i="21"/>
  <c r="AQ24" i="21"/>
  <c r="AQ32" i="21"/>
  <c r="AH31" i="21"/>
  <c r="AS27" i="21"/>
  <c r="AP25" i="21"/>
  <c r="M55" i="21"/>
  <c r="P55" i="21"/>
  <c r="CB60" i="21"/>
  <c r="V49" i="21"/>
  <c r="V47" i="21"/>
  <c r="T43" i="21"/>
  <c r="W41" i="21"/>
  <c r="V39" i="21"/>
  <c r="U34" i="21"/>
  <c r="AH43" i="21"/>
  <c r="AI43" i="21"/>
  <c r="AE28" i="21"/>
  <c r="AP52" i="21"/>
  <c r="I37" i="21"/>
  <c r="CL19" i="21"/>
  <c r="CS19" i="21" s="1"/>
  <c r="V50" i="27"/>
  <c r="AL50" i="27" s="1"/>
  <c r="X38" i="27"/>
  <c r="AN38" i="27" s="1"/>
  <c r="F626" i="10"/>
  <c r="E943" i="10"/>
  <c r="V44" i="27"/>
  <c r="AL44" i="27" s="1"/>
  <c r="E445" i="10"/>
  <c r="F1050" i="10"/>
  <c r="E1050" i="10"/>
  <c r="G678" i="10"/>
  <c r="Y40" i="27"/>
  <c r="AO40" i="27" s="1"/>
  <c r="Z46" i="27"/>
  <c r="AP46" i="27" s="1"/>
  <c r="H994" i="10"/>
  <c r="I994" i="10"/>
  <c r="E1230" i="10"/>
  <c r="W54" i="27"/>
  <c r="AM54" i="27" s="1"/>
  <c r="V54" i="27"/>
  <c r="AL54" i="27" s="1"/>
  <c r="G521" i="10"/>
  <c r="H521" i="10"/>
  <c r="F601" i="10"/>
  <c r="G601" i="10"/>
  <c r="W45" i="27"/>
  <c r="AM45" i="27" s="1"/>
  <c r="V45" i="27"/>
  <c r="AL45" i="27" s="1"/>
  <c r="E968" i="10"/>
  <c r="X47" i="27"/>
  <c r="AN47" i="27" s="1"/>
  <c r="F1020" i="10"/>
  <c r="H1256" i="10"/>
  <c r="I1256" i="10"/>
  <c r="V30" i="27"/>
  <c r="AL30" i="27" s="1"/>
  <c r="E258" i="10"/>
  <c r="Z40" i="27"/>
  <c r="AP40" i="27" s="1"/>
  <c r="H678" i="10"/>
  <c r="W30" i="27"/>
  <c r="AM30" i="27" s="1"/>
  <c r="F258" i="10"/>
  <c r="G468" i="10"/>
  <c r="F468" i="10"/>
  <c r="G520" i="10"/>
  <c r="H520" i="10"/>
  <c r="E601" i="10"/>
  <c r="V37" i="27"/>
  <c r="AL37" i="27" s="1"/>
  <c r="X45" i="27"/>
  <c r="AN45" i="27" s="1"/>
  <c r="F968" i="10"/>
  <c r="G1021" i="10"/>
  <c r="H888" i="10"/>
  <c r="I888" i="10"/>
  <c r="F1152" i="10"/>
  <c r="G1152" i="10"/>
  <c r="I1020" i="10"/>
  <c r="J1020" i="10"/>
  <c r="AA47" i="27"/>
  <c r="AQ47" i="27" s="1"/>
  <c r="AV69" i="20"/>
  <c r="AX69" i="20"/>
  <c r="AC69" i="20"/>
  <c r="BB69" i="20"/>
  <c r="AG69" i="20"/>
  <c r="Y38" i="27"/>
  <c r="AO38" i="27" s="1"/>
  <c r="H626" i="10"/>
  <c r="G626" i="10"/>
  <c r="G810" i="10"/>
  <c r="F810" i="10"/>
  <c r="H1020" i="10"/>
  <c r="Z47" i="27"/>
  <c r="AP47" i="27" s="1"/>
  <c r="AA54" i="27"/>
  <c r="AQ54" i="27" s="1"/>
  <c r="J1362" i="10"/>
  <c r="I1362" i="10"/>
  <c r="H1204" i="10"/>
  <c r="G1204" i="10"/>
  <c r="I63" i="21"/>
  <c r="S67" i="21"/>
  <c r="AQ66" i="21"/>
  <c r="M64" i="21"/>
  <c r="AL55" i="21"/>
  <c r="AK55" i="21"/>
  <c r="AK53" i="21"/>
  <c r="AR53" i="21"/>
  <c r="P46" i="21"/>
  <c r="N44" i="21"/>
  <c r="I41" i="21"/>
  <c r="N38" i="21"/>
  <c r="AO30" i="21"/>
  <c r="AO28" i="21"/>
  <c r="AE25" i="21"/>
  <c r="AJ47" i="21"/>
  <c r="AL31" i="21"/>
  <c r="L53" i="21"/>
  <c r="U43" i="21"/>
  <c r="BZ58" i="21"/>
  <c r="T30" i="21"/>
  <c r="AA43" i="21"/>
  <c r="Z41" i="21"/>
  <c r="CP18" i="21"/>
  <c r="CP21" i="21"/>
  <c r="BM69" i="20"/>
  <c r="CE69" i="20"/>
  <c r="BI69" i="20"/>
  <c r="AN69" i="20"/>
  <c r="S69" i="20"/>
  <c r="CA69" i="20"/>
  <c r="BF69" i="20"/>
  <c r="AK69" i="20"/>
  <c r="O69" i="20"/>
  <c r="W32" i="27"/>
  <c r="AM32" i="27" s="1"/>
  <c r="F310" i="10"/>
  <c r="BX69" i="20"/>
  <c r="L69" i="20"/>
  <c r="AY69" i="20"/>
  <c r="AD69" i="20"/>
  <c r="I69" i="20"/>
  <c r="G787" i="10"/>
  <c r="F787" i="10"/>
  <c r="V28" i="27"/>
  <c r="AL28" i="27" s="1"/>
  <c r="D15" i="7" s="1"/>
  <c r="E76" i="10"/>
  <c r="E42" i="7" s="1"/>
  <c r="Y39" i="27"/>
  <c r="AO39" i="27" s="1"/>
  <c r="G652" i="10"/>
  <c r="Y32" i="27"/>
  <c r="AO32" i="27" s="1"/>
  <c r="H310" i="10"/>
  <c r="F469" i="10"/>
  <c r="G469" i="10"/>
  <c r="G393" i="10"/>
  <c r="F393" i="10"/>
  <c r="I914" i="10"/>
  <c r="H914" i="10"/>
  <c r="H1363" i="10"/>
  <c r="W38" i="27"/>
  <c r="AM38" i="27" s="1"/>
  <c r="V38" i="27"/>
  <c r="AL38" i="27" s="1"/>
  <c r="X40" i="27"/>
  <c r="AN40" i="27" s="1"/>
  <c r="F678" i="10"/>
  <c r="H969" i="10"/>
  <c r="G969" i="10"/>
  <c r="H1021" i="10"/>
  <c r="F1153" i="10"/>
  <c r="G1153" i="10"/>
  <c r="H679" i="10"/>
  <c r="E1128" i="10"/>
  <c r="I1257" i="10"/>
  <c r="H1257" i="10"/>
  <c r="X31" i="27"/>
  <c r="AN31" i="27" s="1"/>
  <c r="G284" i="10"/>
  <c r="W33" i="27"/>
  <c r="AM33" i="27" s="1"/>
  <c r="F336" i="10"/>
  <c r="F969" i="10"/>
  <c r="G837" i="10"/>
  <c r="H837" i="10"/>
  <c r="F889" i="10"/>
  <c r="X44" i="27"/>
  <c r="AN44" i="27" s="1"/>
  <c r="G942" i="10"/>
  <c r="F942" i="10"/>
  <c r="Y47" i="27"/>
  <c r="AO47" i="27" s="1"/>
  <c r="G1020" i="10"/>
  <c r="I1336" i="10"/>
  <c r="H1336" i="10"/>
  <c r="Z53" i="27"/>
  <c r="AP53" i="27" s="1"/>
  <c r="E1362" i="10"/>
  <c r="Y54" i="27"/>
  <c r="AO54" i="27" s="1"/>
  <c r="G1362" i="10"/>
  <c r="BK69" i="20"/>
  <c r="BL69" i="20"/>
  <c r="F367" i="10"/>
  <c r="E367" i="10"/>
  <c r="BP69" i="20"/>
  <c r="AU69" i="20"/>
  <c r="BR69" i="20"/>
  <c r="AW69" i="20"/>
  <c r="F69" i="20"/>
  <c r="CK22" i="21"/>
  <c r="CR22" i="21" s="1"/>
  <c r="CM22" i="21"/>
  <c r="CT22" i="21" s="1"/>
  <c r="CL21" i="21"/>
  <c r="CS21" i="21" s="1"/>
  <c r="CP19" i="21"/>
  <c r="BY69" i="20"/>
  <c r="BD69" i="20"/>
  <c r="AB69" i="20"/>
  <c r="E284" i="10"/>
  <c r="V31" i="27"/>
  <c r="AL31" i="27" s="1"/>
  <c r="F521" i="10"/>
  <c r="H836" i="10"/>
  <c r="G836" i="10"/>
  <c r="V29" i="27"/>
  <c r="AL29" i="27" s="1"/>
  <c r="E102" i="10"/>
  <c r="E652" i="10"/>
  <c r="W53" i="27"/>
  <c r="AM53" i="27" s="1"/>
  <c r="E1336" i="10"/>
  <c r="V53" i="27"/>
  <c r="AL53" i="27" s="1"/>
  <c r="E1051" i="10"/>
  <c r="W35" i="27"/>
  <c r="AM35" i="27" s="1"/>
  <c r="F418" i="10"/>
  <c r="V35" i="27"/>
  <c r="AL35" i="27" s="1"/>
  <c r="F494" i="10"/>
  <c r="G627" i="10"/>
  <c r="H627" i="10"/>
  <c r="F1102" i="10"/>
  <c r="W49" i="27"/>
  <c r="AM49" i="27" s="1"/>
  <c r="E1102" i="10"/>
  <c r="E626" i="10"/>
  <c r="AA40" i="27"/>
  <c r="AQ40" i="27" s="1"/>
  <c r="J678" i="10"/>
  <c r="I678" i="10"/>
  <c r="F734" i="10"/>
  <c r="G734" i="10"/>
  <c r="H889" i="10"/>
  <c r="I889" i="10"/>
  <c r="G1077" i="10"/>
  <c r="F1077" i="10"/>
  <c r="H1205" i="10"/>
  <c r="G1205" i="10"/>
  <c r="V52" i="27"/>
  <c r="AL52" i="27" s="1"/>
  <c r="W52" i="27"/>
  <c r="AM52" i="27" s="1"/>
  <c r="E1310" i="10"/>
  <c r="G786" i="10"/>
  <c r="X43" i="27"/>
  <c r="AN43" i="27" s="1"/>
  <c r="F786" i="10"/>
  <c r="X51" i="27"/>
  <c r="AN51" i="27" s="1"/>
  <c r="G1284" i="10"/>
  <c r="F1284" i="10"/>
  <c r="F1337" i="10"/>
  <c r="BT69" i="20"/>
  <c r="H69" i="20"/>
  <c r="Z69" i="20"/>
  <c r="E69" i="20"/>
  <c r="AR69" i="20"/>
  <c r="BJ69" i="20"/>
  <c r="AO69" i="20"/>
  <c r="F1310" i="10"/>
  <c r="X52" i="27"/>
  <c r="AN52" i="27" s="1"/>
  <c r="W42" i="27"/>
  <c r="AM42" i="27" s="1"/>
  <c r="F760" i="10"/>
  <c r="Y33" i="27"/>
  <c r="AO33" i="27" s="1"/>
  <c r="H336" i="10"/>
  <c r="I546" i="10"/>
  <c r="H546" i="10"/>
  <c r="J679" i="10"/>
  <c r="I679" i="10"/>
  <c r="I1231" i="10"/>
  <c r="H1231" i="10"/>
  <c r="F1179" i="10"/>
  <c r="V33" i="27"/>
  <c r="AL33" i="27" s="1"/>
  <c r="E336" i="10"/>
  <c r="G495" i="10"/>
  <c r="H495" i="10"/>
  <c r="Z39" i="27"/>
  <c r="AP39" i="27" s="1"/>
  <c r="H652" i="10"/>
  <c r="I652" i="10"/>
  <c r="F679" i="10"/>
  <c r="X46" i="27"/>
  <c r="AN46" i="27" s="1"/>
  <c r="F994" i="10"/>
  <c r="G1179" i="10"/>
  <c r="H1179" i="10"/>
  <c r="F1257" i="10"/>
  <c r="H1362" i="10"/>
  <c r="Z54" i="27"/>
  <c r="AP54" i="27" s="1"/>
  <c r="F102" i="10"/>
  <c r="W29" i="27"/>
  <c r="AM29" i="27" s="1"/>
  <c r="V32" i="27"/>
  <c r="AL32" i="27" s="1"/>
  <c r="E310" i="10"/>
  <c r="G392" i="10"/>
  <c r="F392" i="10"/>
  <c r="I1230" i="10"/>
  <c r="H1230" i="10"/>
  <c r="H494" i="10"/>
  <c r="G494" i="10"/>
  <c r="F572" i="10"/>
  <c r="H862" i="10"/>
  <c r="G862" i="10"/>
  <c r="I995" i="10"/>
  <c r="H995" i="10"/>
  <c r="G1129" i="10"/>
  <c r="F1129" i="10"/>
  <c r="F735" i="10"/>
  <c r="G735" i="10"/>
  <c r="F811" i="10"/>
  <c r="G811" i="10"/>
  <c r="F914" i="10"/>
  <c r="F943" i="10"/>
  <c r="G943" i="10"/>
  <c r="Y46" i="27"/>
  <c r="AO46" i="27" s="1"/>
  <c r="G994" i="10"/>
  <c r="Y52" i="27"/>
  <c r="AO52" i="27" s="1"/>
  <c r="H1310" i="10"/>
  <c r="G1310" i="10"/>
  <c r="X54" i="27"/>
  <c r="AN54" i="27" s="1"/>
  <c r="F1362" i="10"/>
  <c r="X53" i="27"/>
  <c r="AN53" i="27" s="1"/>
  <c r="F1336" i="10"/>
  <c r="I1363" i="10"/>
  <c r="J1363" i="10"/>
  <c r="P69" i="20"/>
  <c r="CD69" i="20"/>
  <c r="CF69" i="20"/>
  <c r="T69" i="20"/>
  <c r="CH69" i="20"/>
  <c r="V69" i="20"/>
  <c r="AP69" i="20"/>
  <c r="U69" i="20"/>
  <c r="BZ69" i="20"/>
  <c r="N69" i="20"/>
  <c r="W36" i="27"/>
  <c r="AM36" i="27" s="1"/>
  <c r="I653" i="10"/>
  <c r="H653" i="10"/>
  <c r="I572" i="10"/>
  <c r="H572" i="10"/>
  <c r="F547" i="10"/>
  <c r="E709" i="10"/>
  <c r="W47" i="27"/>
  <c r="AM47" i="27" s="1"/>
  <c r="Z33" i="27"/>
  <c r="AP33" i="27" s="1"/>
  <c r="I336" i="10"/>
  <c r="G889" i="10"/>
  <c r="G1336" i="10"/>
  <c r="Y53" i="27"/>
  <c r="AO53" i="27" s="1"/>
  <c r="F1285" i="10"/>
  <c r="G1285" i="10"/>
  <c r="W31" i="27"/>
  <c r="AM31" i="27" s="1"/>
  <c r="F284" i="10"/>
  <c r="G445" i="10"/>
  <c r="F445" i="10"/>
  <c r="F653" i="10"/>
  <c r="F888" i="10"/>
  <c r="W44" i="27"/>
  <c r="AM44" i="27" s="1"/>
  <c r="F1231" i="10"/>
  <c r="W37" i="27"/>
  <c r="AM37" i="27" s="1"/>
  <c r="X33" i="27"/>
  <c r="AN33" i="27" s="1"/>
  <c r="G336" i="10"/>
  <c r="X39" i="27"/>
  <c r="AN39" i="27" s="1"/>
  <c r="F652" i="10"/>
  <c r="W43" i="27"/>
  <c r="AM43" i="27" s="1"/>
  <c r="G863" i="10"/>
  <c r="H863" i="10"/>
  <c r="F1128" i="10"/>
  <c r="G1128" i="10"/>
  <c r="X50" i="27"/>
  <c r="AN50" i="27" s="1"/>
  <c r="G1231" i="10"/>
  <c r="G310" i="10"/>
  <c r="X32" i="27"/>
  <c r="AN32" i="27" s="1"/>
  <c r="G444" i="10"/>
  <c r="F444" i="10"/>
  <c r="X36" i="27"/>
  <c r="AN36" i="27" s="1"/>
  <c r="F546" i="10"/>
  <c r="H573" i="10"/>
  <c r="I573" i="10"/>
  <c r="F627" i="10"/>
  <c r="W40" i="27"/>
  <c r="AM40" i="27" s="1"/>
  <c r="E786" i="10"/>
  <c r="G915" i="10"/>
  <c r="E994" i="10"/>
  <c r="F1076" i="10"/>
  <c r="G1076" i="10"/>
  <c r="W51" i="27"/>
  <c r="AM51" i="27" s="1"/>
  <c r="I915" i="10"/>
  <c r="H915" i="10"/>
  <c r="H968" i="10"/>
  <c r="G968" i="10"/>
  <c r="Y45" i="27"/>
  <c r="AO45" i="27" s="1"/>
  <c r="I1021" i="10"/>
  <c r="J1021" i="10"/>
  <c r="H1178" i="10"/>
  <c r="G1178" i="10"/>
  <c r="G1257" i="10"/>
  <c r="F1363" i="10"/>
  <c r="H1337" i="10"/>
  <c r="I1337" i="10"/>
  <c r="AH69" i="20"/>
  <c r="M69" i="20"/>
  <c r="AJ69" i="20"/>
  <c r="CD49" i="15"/>
  <c r="DP65" i="15"/>
  <c r="CI49" i="15"/>
  <c r="CF59" i="15"/>
  <c r="BN59" i="21" s="1"/>
  <c r="CI56" i="15"/>
  <c r="CI56" i="21" s="1"/>
  <c r="CD55" i="15"/>
  <c r="AV55" i="21" s="1"/>
  <c r="CF51" i="15"/>
  <c r="BK51" i="21" s="1"/>
  <c r="EH48" i="15"/>
  <c r="BM48" i="19" s="1"/>
  <c r="EK48" i="15"/>
  <c r="CF48" i="19" s="1"/>
  <c r="CD48" i="16"/>
  <c r="CI48" i="16"/>
  <c r="EF44" i="15"/>
  <c r="BQ33" i="21"/>
  <c r="BS33" i="21"/>
  <c r="BZ56" i="21"/>
  <c r="FB45" i="15"/>
  <c r="CB45" i="20" s="1"/>
  <c r="CV35" i="15"/>
  <c r="AZ35" i="16" s="1"/>
  <c r="EX61" i="15"/>
  <c r="AZ61" i="20" s="1"/>
  <c r="EY60" i="15"/>
  <c r="BG60" i="20" s="1"/>
  <c r="EX60" i="15"/>
  <c r="AZ60" i="20" s="1"/>
  <c r="FA53" i="15"/>
  <c r="BU53" i="20" s="1"/>
  <c r="CW48" i="15"/>
  <c r="CH39" i="15"/>
  <c r="BY39" i="21" s="1"/>
  <c r="EY45" i="15"/>
  <c r="BG45" i="20" s="1"/>
  <c r="BL40" i="17"/>
  <c r="BI40" i="17"/>
  <c r="CV47" i="15"/>
  <c r="AX47" i="16" s="1"/>
  <c r="CY48" i="15"/>
  <c r="DN40" i="15"/>
  <c r="CF35" i="16"/>
  <c r="CI35" i="16"/>
  <c r="BG51" i="21"/>
  <c r="BU48" i="19"/>
  <c r="BT48" i="19"/>
  <c r="BD59" i="21"/>
  <c r="EH34" i="15"/>
  <c r="BN34" i="19" s="1"/>
  <c r="EJ34" i="15"/>
  <c r="BX34" i="19" s="1"/>
  <c r="AI45" i="2"/>
  <c r="AH44" i="2"/>
  <c r="AG43" i="2"/>
  <c r="AF42" i="2"/>
  <c r="AE41" i="2"/>
  <c r="F45" i="2"/>
  <c r="BC44" i="28"/>
  <c r="BC44" i="30" s="1"/>
  <c r="W44" i="28"/>
  <c r="W44" i="30" s="1"/>
  <c r="AM29" i="28"/>
  <c r="AM29" i="30" s="1"/>
  <c r="BC27" i="28"/>
  <c r="BC27" i="30" s="1"/>
  <c r="W27" i="28"/>
  <c r="W27" i="30" s="1"/>
  <c r="AU26" i="28"/>
  <c r="AU26" i="30" s="1"/>
  <c r="O26" i="28"/>
  <c r="AM44" i="28"/>
  <c r="AM44" i="30" s="1"/>
  <c r="BC29" i="28"/>
  <c r="BC29" i="30" s="1"/>
  <c r="W29" i="28"/>
  <c r="W29" i="30" s="1"/>
  <c r="AM27" i="28"/>
  <c r="AM27" i="30" s="1"/>
  <c r="AE44" i="28"/>
  <c r="AE44" i="30" s="1"/>
  <c r="AE29" i="28"/>
  <c r="AE29" i="30" s="1"/>
  <c r="BC26" i="28"/>
  <c r="BC26" i="30" s="1"/>
  <c r="AE26" i="28"/>
  <c r="AE26" i="30" s="1"/>
  <c r="O44" i="28"/>
  <c r="O29" i="28"/>
  <c r="AU27" i="28"/>
  <c r="AU27" i="30" s="1"/>
  <c r="AU44" i="28"/>
  <c r="AU44" i="30" s="1"/>
  <c r="AU29" i="28"/>
  <c r="AU29" i="30" s="1"/>
  <c r="O27" i="28"/>
  <c r="AE27" i="28"/>
  <c r="AE27" i="30" s="1"/>
  <c r="AM26" i="28"/>
  <c r="AM26" i="30" s="1"/>
  <c r="W26" i="28"/>
  <c r="W26" i="30" s="1"/>
  <c r="AS9" i="23"/>
  <c r="AS9" i="28" s="1"/>
  <c r="AS9" i="30" s="1"/>
  <c r="M9" i="23"/>
  <c r="M14" i="23" s="1"/>
  <c r="BA9" i="23"/>
  <c r="BA9" i="28" s="1"/>
  <c r="BA9" i="30" s="1"/>
  <c r="U9" i="23"/>
  <c r="U9" i="28" s="1"/>
  <c r="U9" i="30" s="1"/>
  <c r="AK9" i="23"/>
  <c r="AK9" i="28" s="1"/>
  <c r="AK9" i="30" s="1"/>
  <c r="AC9" i="23"/>
  <c r="AC9" i="28" s="1"/>
  <c r="AC9" i="30" s="1"/>
  <c r="E43" i="2"/>
  <c r="F43" i="2" s="1"/>
  <c r="G43" i="2" s="1"/>
  <c r="H43" i="2" s="1"/>
  <c r="I43" i="2" s="1"/>
  <c r="S45" i="2"/>
  <c r="R44" i="2"/>
  <c r="Q43" i="2"/>
  <c r="P42" i="2"/>
  <c r="O41" i="2"/>
  <c r="AE28" i="28"/>
  <c r="AE28" i="30" s="1"/>
  <c r="BC19" i="28"/>
  <c r="BC19" i="30" s="1"/>
  <c r="AM18" i="28"/>
  <c r="AM18" i="30" s="1"/>
  <c r="AU28" i="28"/>
  <c r="AU28" i="30" s="1"/>
  <c r="O28" i="28"/>
  <c r="W28" i="28"/>
  <c r="W28" i="30" s="1"/>
  <c r="AM28" i="28"/>
  <c r="AM28" i="30" s="1"/>
  <c r="AM19" i="28"/>
  <c r="AM19" i="30" s="1"/>
  <c r="F44" i="2"/>
  <c r="BC28" i="28"/>
  <c r="BC28" i="30" s="1"/>
  <c r="BC18" i="28"/>
  <c r="BC18" i="30" s="1"/>
  <c r="F42" i="2"/>
  <c r="BC13" i="28"/>
  <c r="BC13" i="30" s="1"/>
  <c r="W13" i="28"/>
  <c r="W13" i="30" s="1"/>
  <c r="AU13" i="28"/>
  <c r="AU13" i="30" s="1"/>
  <c r="AM13" i="28"/>
  <c r="AM13" i="30" s="1"/>
  <c r="AE13" i="28"/>
  <c r="AE13" i="30" s="1"/>
  <c r="O13" i="28"/>
  <c r="AS8" i="28"/>
  <c r="AE47" i="2"/>
  <c r="AE46" i="2"/>
  <c r="AE45" i="2"/>
  <c r="AD44" i="2"/>
  <c r="AC43" i="2"/>
  <c r="AB42" i="2"/>
  <c r="AF47" i="2"/>
  <c r="AB47" i="2"/>
  <c r="AF46" i="2"/>
  <c r="AB46" i="2"/>
  <c r="AB45" i="2"/>
  <c r="AC47" i="2"/>
  <c r="AD46" i="2"/>
  <c r="AD45" i="2"/>
  <c r="AC44" i="2"/>
  <c r="AB43" i="2"/>
  <c r="AC46" i="2"/>
  <c r="AC45" i="2"/>
  <c r="AB44" i="2"/>
  <c r="AG47" i="2"/>
  <c r="AD47" i="2"/>
  <c r="DQ65" i="15"/>
  <c r="BS65" i="17" s="1"/>
  <c r="DN65" i="15"/>
  <c r="CE49" i="15"/>
  <c r="CG59" i="15"/>
  <c r="BS59" i="21" s="1"/>
  <c r="CE56" i="15"/>
  <c r="CI55" i="15"/>
  <c r="CH55" i="21" s="1"/>
  <c r="CH55" i="15"/>
  <c r="BY55" i="21" s="1"/>
  <c r="CG51" i="15"/>
  <c r="EF48" i="15"/>
  <c r="CF48" i="16"/>
  <c r="FC45" i="15"/>
  <c r="CI45" i="20" s="1"/>
  <c r="EJ44" i="15"/>
  <c r="BR33" i="21"/>
  <c r="CA56" i="21"/>
  <c r="BX56" i="21"/>
  <c r="CZ35" i="15"/>
  <c r="FB61" i="15"/>
  <c r="CB61" i="20" s="1"/>
  <c r="FA60" i="15"/>
  <c r="BU60" i="20" s="1"/>
  <c r="FB60" i="15"/>
  <c r="CB60" i="20" s="1"/>
  <c r="FC53" i="15"/>
  <c r="CI53" i="20" s="1"/>
  <c r="CE39" i="15"/>
  <c r="BE39" i="21" s="1"/>
  <c r="BJ40" i="17"/>
  <c r="BM40" i="17"/>
  <c r="CZ47" i="15"/>
  <c r="CB47" i="16" s="1"/>
  <c r="CV48" i="15"/>
  <c r="DR40" i="15"/>
  <c r="BY40" i="17" s="1"/>
  <c r="CD35" i="16"/>
  <c r="CG35" i="16"/>
  <c r="BD51" i="21"/>
  <c r="BQ48" i="19"/>
  <c r="BR48" i="19"/>
  <c r="BE59" i="21"/>
  <c r="BB59" i="21"/>
  <c r="EI34" i="15"/>
  <c r="BR34" i="19" s="1"/>
  <c r="N13" i="30"/>
  <c r="U8" i="28"/>
  <c r="AK8" i="28"/>
  <c r="DO65" i="15"/>
  <c r="CD59" i="15"/>
  <c r="AU59" i="21" s="1"/>
  <c r="CG56" i="15"/>
  <c r="CF56" i="15"/>
  <c r="BN56" i="21" s="1"/>
  <c r="CF55" i="15"/>
  <c r="BM55" i="21" s="1"/>
  <c r="CD51" i="15"/>
  <c r="AW51" i="21" s="1"/>
  <c r="EJ48" i="15"/>
  <c r="EG44" i="15"/>
  <c r="BW56" i="21"/>
  <c r="FA45" i="15"/>
  <c r="BU45" i="20" s="1"/>
  <c r="FA61" i="15"/>
  <c r="BU61" i="20" s="1"/>
  <c r="EZ61" i="15"/>
  <c r="BN61" i="20" s="1"/>
  <c r="EX53" i="15"/>
  <c r="AZ53" i="20" s="1"/>
  <c r="DS40" i="15"/>
  <c r="CW47" i="15"/>
  <c r="BE47" i="16" s="1"/>
  <c r="CZ48" i="15"/>
  <c r="BW48" i="16" s="1"/>
  <c r="DO40" i="15"/>
  <c r="BD40" i="17" s="1"/>
  <c r="BE51" i="21"/>
  <c r="BC59" i="21"/>
  <c r="P45" i="2"/>
  <c r="O44" i="2"/>
  <c r="N43" i="2"/>
  <c r="M42" i="2"/>
  <c r="L41" i="2"/>
  <c r="R47" i="2"/>
  <c r="Q46" i="2"/>
  <c r="K7" i="19"/>
  <c r="R7" i="19" s="1"/>
  <c r="Y7" i="19" s="1"/>
  <c r="AF7" i="19" s="1"/>
  <c r="AM7" i="19" s="1"/>
  <c r="AT7" i="19" s="1"/>
  <c r="BA7" i="19" s="1"/>
  <c r="BH7" i="19" s="1"/>
  <c r="BO7" i="19" s="1"/>
  <c r="BV7" i="19" s="1"/>
  <c r="CC7" i="19" s="1"/>
  <c r="L7" i="19"/>
  <c r="S7" i="19" s="1"/>
  <c r="Z7" i="19" s="1"/>
  <c r="AG7" i="19" s="1"/>
  <c r="AN7" i="19" s="1"/>
  <c r="AU7" i="19" s="1"/>
  <c r="BB7" i="19" s="1"/>
  <c r="BI7" i="19" s="1"/>
  <c r="BP7" i="19" s="1"/>
  <c r="BW7" i="19" s="1"/>
  <c r="CD7" i="19" s="1"/>
  <c r="B64" i="27"/>
  <c r="CN20" i="21"/>
  <c r="CN21" i="21"/>
  <c r="CO21" i="21"/>
  <c r="CO18" i="21"/>
  <c r="S5" i="28"/>
  <c r="AA5" i="28" s="1"/>
  <c r="AI5" i="28" s="1"/>
  <c r="AQ5" i="28" s="1"/>
  <c r="AY5" i="28" s="1"/>
  <c r="BG5" i="28" s="1"/>
  <c r="H91" i="21"/>
  <c r="O7" i="21"/>
  <c r="V7" i="21" s="1"/>
  <c r="AC7" i="21" s="1"/>
  <c r="AJ7" i="21" s="1"/>
  <c r="AQ7" i="21" s="1"/>
  <c r="AX7" i="21" s="1"/>
  <c r="BE7" i="21" s="1"/>
  <c r="BL7" i="21" s="1"/>
  <c r="BS7" i="21" s="1"/>
  <c r="BZ7" i="21" s="1"/>
  <c r="CG7" i="21" s="1"/>
  <c r="CN7" i="21" s="1"/>
  <c r="CU7" i="21" s="1"/>
  <c r="CM21" i="21"/>
  <c r="CT21" i="21" s="1"/>
  <c r="CM20" i="21"/>
  <c r="CT20" i="21" s="1"/>
  <c r="CL20" i="21"/>
  <c r="CS20" i="21" s="1"/>
  <c r="C6" i="29"/>
  <c r="C23" i="29" s="1"/>
  <c r="N5" i="30"/>
  <c r="V5" i="30" s="1"/>
  <c r="AD5" i="30" s="1"/>
  <c r="AL5" i="30" s="1"/>
  <c r="AT5" i="30" s="1"/>
  <c r="BB5" i="30" s="1"/>
  <c r="M5" i="28"/>
  <c r="U5" i="28" s="1"/>
  <c r="AC5" i="28" s="1"/>
  <c r="AK5" i="28" s="1"/>
  <c r="AS5" i="28" s="1"/>
  <c r="BA5" i="28" s="1"/>
  <c r="B6" i="12"/>
  <c r="B23" i="12" s="1"/>
  <c r="D91" i="21"/>
  <c r="K7" i="21"/>
  <c r="R7" i="21" s="1"/>
  <c r="Y7" i="21" s="1"/>
  <c r="AF7" i="21" s="1"/>
  <c r="AM7" i="21" s="1"/>
  <c r="AT7" i="21" s="1"/>
  <c r="BA7" i="21" s="1"/>
  <c r="BH7" i="21" s="1"/>
  <c r="BO7" i="21" s="1"/>
  <c r="BV7" i="21" s="1"/>
  <c r="CC7" i="21" s="1"/>
  <c r="CJ7" i="21" s="1"/>
  <c r="CQ7" i="21" s="1"/>
  <c r="CP17" i="21"/>
  <c r="CL18" i="21"/>
  <c r="I1341" i="10"/>
  <c r="I1347" i="10" s="1"/>
  <c r="I1353" i="10" s="1"/>
  <c r="I1359" i="10" s="1"/>
  <c r="I1237" i="10"/>
  <c r="I1243" i="10" s="1"/>
  <c r="I1249" i="10" s="1"/>
  <c r="I1255" i="10" s="1"/>
  <c r="I1159" i="10"/>
  <c r="I1165" i="10" s="1"/>
  <c r="I1171" i="10" s="1"/>
  <c r="I1177" i="10" s="1"/>
  <c r="J5" i="25"/>
  <c r="R5" i="25" s="1"/>
  <c r="Z5" i="25" s="1"/>
  <c r="AH5" i="25" s="1"/>
  <c r="AP5" i="25" s="1"/>
  <c r="AX5" i="25" s="1"/>
  <c r="BF5" i="25" s="1"/>
  <c r="I1289" i="10"/>
  <c r="I1295" i="10" s="1"/>
  <c r="I1301" i="10" s="1"/>
  <c r="I1307" i="10" s="1"/>
  <c r="I1081" i="10"/>
  <c r="I7" i="19"/>
  <c r="P7" i="19" s="1"/>
  <c r="W7" i="19" s="1"/>
  <c r="AD7" i="19" s="1"/>
  <c r="AK7" i="19" s="1"/>
  <c r="AR7" i="19" s="1"/>
  <c r="AY7" i="19" s="1"/>
  <c r="BF7" i="19" s="1"/>
  <c r="BM7" i="19" s="1"/>
  <c r="BT7" i="19" s="1"/>
  <c r="CA7" i="19" s="1"/>
  <c r="CH7" i="19" s="1"/>
  <c r="I1263" i="10"/>
  <c r="I1269" i="10" s="1"/>
  <c r="I1275" i="10" s="1"/>
  <c r="I1281" i="10" s="1"/>
  <c r="I1107" i="10"/>
  <c r="I1113" i="10" s="1"/>
  <c r="I1119" i="10" s="1"/>
  <c r="I1125" i="10" s="1"/>
  <c r="I999" i="10"/>
  <c r="I1005" i="10" s="1"/>
  <c r="I1011" i="10" s="1"/>
  <c r="I1017" i="10" s="1"/>
  <c r="I973" i="10"/>
  <c r="I979" i="10" s="1"/>
  <c r="I985" i="10" s="1"/>
  <c r="I991" i="10" s="1"/>
  <c r="I947" i="10"/>
  <c r="I953" i="10" s="1"/>
  <c r="I959" i="10" s="1"/>
  <c r="I965" i="10" s="1"/>
  <c r="I895" i="10"/>
  <c r="I901" i="10" s="1"/>
  <c r="I907" i="10" s="1"/>
  <c r="I913" i="10" s="1"/>
  <c r="I791" i="10"/>
  <c r="I797" i="10" s="1"/>
  <c r="I803" i="10" s="1"/>
  <c r="I809" i="10" s="1"/>
  <c r="I657" i="10"/>
  <c r="I663" i="10" s="1"/>
  <c r="I669" i="10" s="1"/>
  <c r="I675" i="10" s="1"/>
  <c r="I1185" i="10"/>
  <c r="I1191" i="10" s="1"/>
  <c r="I1197" i="10" s="1"/>
  <c r="I1203" i="10" s="1"/>
  <c r="I921" i="10"/>
  <c r="I927" i="10" s="1"/>
  <c r="I933" i="10" s="1"/>
  <c r="I939" i="10" s="1"/>
  <c r="I817" i="10"/>
  <c r="I823" i="10" s="1"/>
  <c r="I829" i="10" s="1"/>
  <c r="I835" i="10" s="1"/>
  <c r="I687" i="10"/>
  <c r="I693" i="10" s="1"/>
  <c r="I699" i="10" s="1"/>
  <c r="I705" i="10" s="1"/>
  <c r="I7" i="17"/>
  <c r="P7" i="17" s="1"/>
  <c r="W7" i="17" s="1"/>
  <c r="AD7" i="17" s="1"/>
  <c r="AK7" i="17" s="1"/>
  <c r="AR7" i="17" s="1"/>
  <c r="AY7" i="17" s="1"/>
  <c r="BF7" i="17" s="1"/>
  <c r="BM7" i="17" s="1"/>
  <c r="BT7" i="17" s="1"/>
  <c r="CA7" i="17" s="1"/>
  <c r="CH7" i="17" s="1"/>
  <c r="J5" i="30"/>
  <c r="J5" i="27"/>
  <c r="R5" i="27" s="1"/>
  <c r="Z5" i="27" s="1"/>
  <c r="AH5" i="27" s="1"/>
  <c r="AP5" i="27" s="1"/>
  <c r="AX5" i="27" s="1"/>
  <c r="BF5" i="27" s="1"/>
  <c r="I1055" i="10"/>
  <c r="I1061" i="10" s="1"/>
  <c r="I1067" i="10" s="1"/>
  <c r="I1073" i="10" s="1"/>
  <c r="I843" i="10"/>
  <c r="I849" i="10" s="1"/>
  <c r="I855" i="10" s="1"/>
  <c r="I861" i="10" s="1"/>
  <c r="I713" i="10"/>
  <c r="I719" i="10" s="1"/>
  <c r="I725" i="10" s="1"/>
  <c r="I731" i="10" s="1"/>
  <c r="I631" i="10"/>
  <c r="I637" i="10" s="1"/>
  <c r="I643" i="10" s="1"/>
  <c r="I649" i="10" s="1"/>
  <c r="I553" i="10"/>
  <c r="I559" i="10" s="1"/>
  <c r="I565" i="10" s="1"/>
  <c r="I571" i="10" s="1"/>
  <c r="I449" i="10"/>
  <c r="I455" i="10" s="1"/>
  <c r="I461" i="10" s="1"/>
  <c r="I467" i="10" s="1"/>
  <c r="I345" i="10"/>
  <c r="I351" i="10" s="1"/>
  <c r="I357" i="10" s="1"/>
  <c r="I363" i="10" s="1"/>
  <c r="I237" i="10"/>
  <c r="I243" i="10" s="1"/>
  <c r="I249" i="10" s="1"/>
  <c r="I255" i="10" s="1"/>
  <c r="I133" i="10"/>
  <c r="I139" i="10" s="1"/>
  <c r="I145" i="10" s="1"/>
  <c r="I151" i="10" s="1"/>
  <c r="I29" i="10"/>
  <c r="I35" i="10" s="1"/>
  <c r="I41" i="10" s="1"/>
  <c r="I47" i="10" s="1"/>
  <c r="I1133" i="10"/>
  <c r="I1139" i="10" s="1"/>
  <c r="I1145" i="10" s="1"/>
  <c r="I1151" i="10" s="1"/>
  <c r="I765" i="10"/>
  <c r="I771" i="10" s="1"/>
  <c r="I777" i="10" s="1"/>
  <c r="I783" i="10" s="1"/>
  <c r="I605" i="10"/>
  <c r="I611" i="10" s="1"/>
  <c r="I617" i="10" s="1"/>
  <c r="I623" i="10" s="1"/>
  <c r="I527" i="10"/>
  <c r="I533" i="10" s="1"/>
  <c r="I539" i="10" s="1"/>
  <c r="I545" i="10" s="1"/>
  <c r="I579" i="10"/>
  <c r="I585" i="10" s="1"/>
  <c r="I591" i="10" s="1"/>
  <c r="I597" i="10" s="1"/>
  <c r="I7" i="21"/>
  <c r="I739" i="10"/>
  <c r="J5" i="24"/>
  <c r="R5" i="24" s="1"/>
  <c r="Z5" i="24" s="1"/>
  <c r="AH5" i="24" s="1"/>
  <c r="AP5" i="24" s="1"/>
  <c r="AX5" i="24" s="1"/>
  <c r="BF5" i="24" s="1"/>
  <c r="I1315" i="10"/>
  <c r="I1321" i="10" s="1"/>
  <c r="I1327" i="10" s="1"/>
  <c r="I1333" i="10" s="1"/>
  <c r="I1029" i="10"/>
  <c r="I1035" i="10" s="1"/>
  <c r="I1041" i="10" s="1"/>
  <c r="I1047" i="10" s="1"/>
  <c r="I869" i="10"/>
  <c r="I875" i="10" s="1"/>
  <c r="I881" i="10" s="1"/>
  <c r="I887" i="10" s="1"/>
  <c r="I501" i="10"/>
  <c r="I507" i="10" s="1"/>
  <c r="I513" i="10" s="1"/>
  <c r="I519" i="10" s="1"/>
  <c r="I475" i="10"/>
  <c r="I481" i="10" s="1"/>
  <c r="I487" i="10" s="1"/>
  <c r="I493" i="10" s="1"/>
  <c r="I397" i="10"/>
  <c r="I403" i="10" s="1"/>
  <c r="I409" i="10" s="1"/>
  <c r="I415" i="10" s="1"/>
  <c r="I371" i="10"/>
  <c r="I377" i="10" s="1"/>
  <c r="I383" i="10" s="1"/>
  <c r="I389" i="10" s="1"/>
  <c r="I289" i="10"/>
  <c r="I295" i="10" s="1"/>
  <c r="I301" i="10" s="1"/>
  <c r="I307" i="10" s="1"/>
  <c r="I263" i="10"/>
  <c r="I269" i="10" s="1"/>
  <c r="I275" i="10" s="1"/>
  <c r="I281" i="10" s="1"/>
  <c r="I185" i="10"/>
  <c r="I191" i="10" s="1"/>
  <c r="I197" i="10" s="1"/>
  <c r="I203" i="10" s="1"/>
  <c r="I159" i="10"/>
  <c r="I165" i="10" s="1"/>
  <c r="I171" i="10" s="1"/>
  <c r="I177" i="10" s="1"/>
  <c r="I81" i="10"/>
  <c r="I87" i="10" s="1"/>
  <c r="I93" i="10" s="1"/>
  <c r="I99" i="10" s="1"/>
  <c r="I55" i="10"/>
  <c r="I61" i="10" s="1"/>
  <c r="I67" i="10" s="1"/>
  <c r="I73" i="10" s="1"/>
  <c r="J5" i="28"/>
  <c r="I39" i="7"/>
  <c r="I1211" i="10"/>
  <c r="I1217" i="10" s="1"/>
  <c r="I1223" i="10" s="1"/>
  <c r="I1229" i="10" s="1"/>
  <c r="I423" i="10"/>
  <c r="I429" i="10" s="1"/>
  <c r="I435" i="10" s="1"/>
  <c r="I441" i="10" s="1"/>
  <c r="I315" i="10"/>
  <c r="I321" i="10" s="1"/>
  <c r="I327" i="10" s="1"/>
  <c r="I333" i="10" s="1"/>
  <c r="I211" i="10"/>
  <c r="I217" i="10" s="1"/>
  <c r="I223" i="10" s="1"/>
  <c r="I229" i="10" s="1"/>
  <c r="I107" i="10"/>
  <c r="I113" i="10" s="1"/>
  <c r="I119" i="10" s="1"/>
  <c r="I125" i="10" s="1"/>
  <c r="I3" i="10"/>
  <c r="I9" i="10" s="1"/>
  <c r="I15" i="10" s="1"/>
  <c r="I21" i="10" s="1"/>
  <c r="I7" i="20"/>
  <c r="P7" i="20" s="1"/>
  <c r="W7" i="20" s="1"/>
  <c r="AD7" i="20" s="1"/>
  <c r="AK7" i="20" s="1"/>
  <c r="AR7" i="20" s="1"/>
  <c r="AY7" i="20" s="1"/>
  <c r="BF7" i="20" s="1"/>
  <c r="BM7" i="20" s="1"/>
  <c r="BT7" i="20" s="1"/>
  <c r="CA7" i="20" s="1"/>
  <c r="CH7" i="20" s="1"/>
  <c r="I7" i="16"/>
  <c r="P7" i="16" s="1"/>
  <c r="W7" i="16" s="1"/>
  <c r="AD7" i="16" s="1"/>
  <c r="AK7" i="16" s="1"/>
  <c r="AR7" i="16" s="1"/>
  <c r="AY7" i="16" s="1"/>
  <c r="BF7" i="16" s="1"/>
  <c r="BM7" i="16" s="1"/>
  <c r="BT7" i="16" s="1"/>
  <c r="CA7" i="16" s="1"/>
  <c r="CH7" i="16" s="1"/>
  <c r="J5" i="23"/>
  <c r="R5" i="23" s="1"/>
  <c r="Z5" i="23" s="1"/>
  <c r="AH5" i="23" s="1"/>
  <c r="AP5" i="23" s="1"/>
  <c r="AX5" i="23" s="1"/>
  <c r="BF5" i="23" s="1"/>
  <c r="D6" i="12"/>
  <c r="D23" i="12" s="1"/>
  <c r="S5" i="30"/>
  <c r="AA5" i="30" s="1"/>
  <c r="AI5" i="30" s="1"/>
  <c r="AQ5" i="30" s="1"/>
  <c r="AY5" i="30" s="1"/>
  <c r="BG5" i="30" s="1"/>
  <c r="H6" i="29"/>
  <c r="H23" i="29" s="1"/>
  <c r="CN22" i="21"/>
  <c r="CK20" i="21"/>
  <c r="CR20" i="21" s="1"/>
  <c r="CN18" i="21"/>
  <c r="CN17" i="21"/>
  <c r="CM17" i="21"/>
  <c r="CM19" i="21"/>
  <c r="CL17" i="21"/>
  <c r="CO20" i="21"/>
  <c r="CO19" i="21"/>
  <c r="CO22" i="21"/>
  <c r="CK17" i="21"/>
  <c r="CR17" i="21" s="1"/>
  <c r="CK18" i="21"/>
  <c r="CR18" i="21" s="1"/>
  <c r="CK19" i="21"/>
  <c r="CR19" i="21" s="1"/>
  <c r="F7" i="27"/>
  <c r="CN19" i="21"/>
  <c r="CM18" i="21"/>
  <c r="CL22" i="21"/>
  <c r="CS22" i="21" s="1"/>
  <c r="CO17" i="21"/>
  <c r="Z75" i="27"/>
  <c r="J75" i="27" s="1"/>
  <c r="X69" i="27"/>
  <c r="H69" i="27" s="1"/>
  <c r="V76" i="27"/>
  <c r="F76" i="27" s="1"/>
  <c r="Y76" i="27"/>
  <c r="I76" i="27" s="1"/>
  <c r="Y70" i="27"/>
  <c r="I70" i="27" s="1"/>
  <c r="X74" i="27"/>
  <c r="H74" i="27" s="1"/>
  <c r="W73" i="27"/>
  <c r="G73" i="27" s="1"/>
  <c r="W76" i="27"/>
  <c r="G76" i="27" s="1"/>
  <c r="X68" i="27"/>
  <c r="H68" i="27" s="1"/>
  <c r="CI41" i="15"/>
  <c r="CF41" i="15"/>
  <c r="AO18" i="15"/>
  <c r="DX18" i="15" s="1"/>
  <c r="U18" i="15"/>
  <c r="CN18" i="15" s="1"/>
  <c r="AY18" i="15"/>
  <c r="EP18" i="15" s="1"/>
  <c r="AE18" i="15"/>
  <c r="DF18" i="15" s="1"/>
  <c r="K18" i="15"/>
  <c r="BV18" i="15" s="1"/>
  <c r="X73" i="27"/>
  <c r="H73" i="27" s="1"/>
  <c r="V71" i="27"/>
  <c r="F71" i="27" s="1"/>
  <c r="Z68" i="27"/>
  <c r="J68" i="27" s="1"/>
  <c r="W75" i="27"/>
  <c r="G75" i="27" s="1"/>
  <c r="EZ58" i="15"/>
  <c r="BN58" i="20" s="1"/>
  <c r="FC58" i="15"/>
  <c r="CI58" i="20" s="1"/>
  <c r="EX58" i="15"/>
  <c r="AZ58" i="20" s="1"/>
  <c r="EZ50" i="15"/>
  <c r="BN50" i="20" s="1"/>
  <c r="FC50" i="15"/>
  <c r="CI50" i="20" s="1"/>
  <c r="EX50" i="15"/>
  <c r="AZ50" i="20" s="1"/>
  <c r="CV46" i="15"/>
  <c r="DA46" i="15"/>
  <c r="AY21" i="15"/>
  <c r="EP21" i="15" s="1"/>
  <c r="AE21" i="15"/>
  <c r="DF21" i="15" s="1"/>
  <c r="K21" i="15"/>
  <c r="BV21" i="15" s="1"/>
  <c r="AO21" i="15"/>
  <c r="DX21" i="15" s="1"/>
  <c r="U21" i="15"/>
  <c r="CN21" i="15" s="1"/>
  <c r="W77" i="27"/>
  <c r="G77" i="27" s="1"/>
  <c r="V69" i="27"/>
  <c r="F69" i="27" s="1"/>
  <c r="W71" i="27"/>
  <c r="G71" i="27" s="1"/>
  <c r="CF47" i="15"/>
  <c r="CI47" i="15"/>
  <c r="AY20" i="15"/>
  <c r="EP20" i="15" s="1"/>
  <c r="AE20" i="15"/>
  <c r="DF20" i="15" s="1"/>
  <c r="K20" i="15"/>
  <c r="BV20" i="15" s="1"/>
  <c r="AO20" i="15"/>
  <c r="DX20" i="15" s="1"/>
  <c r="U20" i="15"/>
  <c r="CN20" i="15" s="1"/>
  <c r="Y69" i="27"/>
  <c r="I69" i="27" s="1"/>
  <c r="V74" i="27"/>
  <c r="F74" i="27" s="1"/>
  <c r="X76" i="27"/>
  <c r="H76" i="27" s="1"/>
  <c r="X71" i="27"/>
  <c r="H71" i="27" s="1"/>
  <c r="Y77" i="27"/>
  <c r="I77" i="27" s="1"/>
  <c r="W69" i="27"/>
  <c r="G69" i="27" s="1"/>
  <c r="X67" i="27"/>
  <c r="H67" i="27" s="1"/>
  <c r="AA75" i="27"/>
  <c r="K75" i="27" s="1"/>
  <c r="X75" i="27"/>
  <c r="H75" i="27" s="1"/>
  <c r="V68" i="27"/>
  <c r="F68" i="27" s="1"/>
  <c r="Y71" i="27"/>
  <c r="I71" i="27" s="1"/>
  <c r="DS63" i="15"/>
  <c r="DQ63" i="15"/>
  <c r="EZ54" i="15"/>
  <c r="BN54" i="20" s="1"/>
  <c r="FC54" i="15"/>
  <c r="CI54" i="20" s="1"/>
  <c r="EX54" i="15"/>
  <c r="AZ54" i="20" s="1"/>
  <c r="CF39" i="15"/>
  <c r="CI39" i="15"/>
  <c r="CH49" i="15"/>
  <c r="CF49" i="15"/>
  <c r="AO19" i="15"/>
  <c r="DX19" i="15" s="1"/>
  <c r="U19" i="15"/>
  <c r="CN19" i="15" s="1"/>
  <c r="AY19" i="15"/>
  <c r="EP19" i="15" s="1"/>
  <c r="AE19" i="15"/>
  <c r="DF19" i="15" s="1"/>
  <c r="K19" i="15"/>
  <c r="BV19" i="15" s="1"/>
  <c r="II108" i="3"/>
  <c r="EE108" i="3"/>
  <c r="BG108" i="3"/>
  <c r="KI109" i="3"/>
  <c r="GE109" i="3"/>
  <c r="EG109" i="3"/>
  <c r="GD107" i="3"/>
  <c r="EJ107" i="3"/>
  <c r="CD107" i="3"/>
  <c r="FD108" i="3"/>
  <c r="HH108" i="3"/>
  <c r="KE108" i="3"/>
  <c r="CE108" i="3"/>
  <c r="FH109" i="3"/>
  <c r="BD109" i="3"/>
  <c r="GJ107" i="3"/>
  <c r="ED107" i="3"/>
  <c r="CJ107" i="3"/>
  <c r="AI67" i="17"/>
  <c r="AL67" i="17"/>
  <c r="AH67" i="17"/>
  <c r="AJ67" i="17"/>
  <c r="AK67" i="17"/>
  <c r="AG67" i="17"/>
  <c r="AJ66" i="21"/>
  <c r="AL66" i="21"/>
  <c r="AH66" i="21"/>
  <c r="AK66" i="21"/>
  <c r="AG66" i="21"/>
  <c r="AI66" i="21"/>
  <c r="AI63" i="17"/>
  <c r="AL63" i="17"/>
  <c r="AH63" i="17"/>
  <c r="AJ63" i="17"/>
  <c r="AK63" i="17"/>
  <c r="AG63" i="17"/>
  <c r="AJ62" i="21"/>
  <c r="AL62" i="21"/>
  <c r="AH62" i="21"/>
  <c r="AK62" i="21"/>
  <c r="AG62" i="21"/>
  <c r="AI62" i="21"/>
  <c r="JG109" i="3"/>
  <c r="ED109" i="3"/>
  <c r="DI109" i="3"/>
  <c r="DH107" i="3"/>
  <c r="DJ108" i="3"/>
  <c r="AE67" i="19"/>
  <c r="AA67" i="19"/>
  <c r="AB67" i="19"/>
  <c r="Z67" i="19"/>
  <c r="AC67" i="19"/>
  <c r="AD67" i="19"/>
  <c r="AQ66" i="19"/>
  <c r="AO66" i="19"/>
  <c r="AS66" i="19"/>
  <c r="AN66" i="19"/>
  <c r="AP66" i="19"/>
  <c r="AR66" i="19"/>
  <c r="AB63" i="19"/>
  <c r="AE63" i="19"/>
  <c r="AA63" i="19"/>
  <c r="AD63" i="19"/>
  <c r="Z63" i="19"/>
  <c r="AC63" i="19"/>
  <c r="AR62" i="19"/>
  <c r="AN62" i="19"/>
  <c r="AQ62" i="19"/>
  <c r="AS62" i="19"/>
  <c r="AO62" i="19"/>
  <c r="AP62" i="19"/>
  <c r="KJ109" i="3"/>
  <c r="FJ109" i="3"/>
  <c r="GF109" i="3"/>
  <c r="BF109" i="3"/>
  <c r="GI107" i="3"/>
  <c r="BI107" i="3"/>
  <c r="CE107" i="3"/>
  <c r="J66" i="16"/>
  <c r="F66" i="16"/>
  <c r="H66" i="16"/>
  <c r="G66" i="16"/>
  <c r="I66" i="16"/>
  <c r="E66" i="16"/>
  <c r="DA64" i="15"/>
  <c r="CW64" i="15"/>
  <c r="CY64" i="15"/>
  <c r="CX64" i="15"/>
  <c r="CZ64" i="15"/>
  <c r="CV64" i="15"/>
  <c r="V63" i="16"/>
  <c r="X63" i="16"/>
  <c r="T63" i="16"/>
  <c r="W63" i="16"/>
  <c r="S63" i="16"/>
  <c r="U63" i="16"/>
  <c r="DA62" i="15"/>
  <c r="CW62" i="15"/>
  <c r="CY62" i="15"/>
  <c r="CV62" i="15"/>
  <c r="CX62" i="15"/>
  <c r="CZ62" i="15"/>
  <c r="AE61" i="16"/>
  <c r="AA61" i="16"/>
  <c r="AC61" i="16"/>
  <c r="AB61" i="16"/>
  <c r="AD61" i="16"/>
  <c r="Z61" i="16"/>
  <c r="X60" i="16"/>
  <c r="T60" i="16"/>
  <c r="S60" i="16"/>
  <c r="V60" i="16"/>
  <c r="U60" i="16"/>
  <c r="W60" i="16"/>
  <c r="V58" i="19"/>
  <c r="X58" i="19"/>
  <c r="T58" i="19"/>
  <c r="W58" i="19"/>
  <c r="S58" i="19"/>
  <c r="U58" i="19"/>
  <c r="V58" i="21"/>
  <c r="X58" i="21"/>
  <c r="T58" i="21"/>
  <c r="W58" i="21"/>
  <c r="S58" i="21"/>
  <c r="U58" i="21"/>
  <c r="V52" i="16"/>
  <c r="X52" i="16"/>
  <c r="T52" i="16"/>
  <c r="W52" i="16"/>
  <c r="S52" i="16"/>
  <c r="U52" i="16"/>
  <c r="W50" i="19"/>
  <c r="S50" i="19"/>
  <c r="U50" i="19"/>
  <c r="X50" i="19"/>
  <c r="T50" i="19"/>
  <c r="V50" i="19"/>
  <c r="P49" i="19"/>
  <c r="L49" i="19"/>
  <c r="N49" i="19"/>
  <c r="Q49" i="19"/>
  <c r="M49" i="19"/>
  <c r="O49" i="19"/>
  <c r="AQ66" i="16"/>
  <c r="AS66" i="16"/>
  <c r="AO66" i="16"/>
  <c r="AR66" i="16"/>
  <c r="AN66" i="16"/>
  <c r="AP66" i="16"/>
  <c r="BY65" i="17"/>
  <c r="CB65" i="17"/>
  <c r="BX65" i="17"/>
  <c r="BZ65" i="17"/>
  <c r="BW65" i="17"/>
  <c r="CA65" i="17"/>
  <c r="Q65" i="16"/>
  <c r="M65" i="16"/>
  <c r="O65" i="16"/>
  <c r="N65" i="16"/>
  <c r="L65" i="16"/>
  <c r="P65" i="16"/>
  <c r="P64" i="19"/>
  <c r="L64" i="19"/>
  <c r="O64" i="19"/>
  <c r="Q64" i="19"/>
  <c r="M64" i="19"/>
  <c r="N64" i="19"/>
  <c r="AE63" i="16"/>
  <c r="AA63" i="16"/>
  <c r="AC63" i="16"/>
  <c r="AB63" i="16"/>
  <c r="AD63" i="16"/>
  <c r="Z63" i="16"/>
  <c r="O60" i="21"/>
  <c r="Q60" i="21"/>
  <c r="M60" i="21"/>
  <c r="P60" i="21"/>
  <c r="L60" i="21"/>
  <c r="N60" i="21"/>
  <c r="AJ57" i="16"/>
  <c r="AK57" i="16"/>
  <c r="AH57" i="16"/>
  <c r="AL57" i="16"/>
  <c r="AG57" i="16"/>
  <c r="AI57" i="16"/>
  <c r="Q56" i="19"/>
  <c r="M56" i="19"/>
  <c r="O56" i="19"/>
  <c r="N56" i="19"/>
  <c r="L56" i="19"/>
  <c r="P56" i="19"/>
  <c r="DA55" i="15"/>
  <c r="CW55" i="15"/>
  <c r="CZ55" i="15"/>
  <c r="CY55" i="15"/>
  <c r="CV55" i="15"/>
  <c r="CX55" i="15"/>
  <c r="H54" i="16"/>
  <c r="J54" i="16"/>
  <c r="F54" i="16"/>
  <c r="I54" i="16"/>
  <c r="E54" i="16"/>
  <c r="G54" i="16"/>
  <c r="AC53" i="16"/>
  <c r="AE53" i="16"/>
  <c r="AA53" i="16"/>
  <c r="AD53" i="16"/>
  <c r="Z53" i="16"/>
  <c r="AB53" i="16"/>
  <c r="O52" i="21"/>
  <c r="Q52" i="21"/>
  <c r="M52" i="21"/>
  <c r="P52" i="21"/>
  <c r="L52" i="21"/>
  <c r="N52" i="21"/>
  <c r="N50" i="17"/>
  <c r="P50" i="17"/>
  <c r="L50" i="17"/>
  <c r="O50" i="17"/>
  <c r="Q50" i="17"/>
  <c r="M50" i="17"/>
  <c r="BR49" i="21"/>
  <c r="BT49" i="21"/>
  <c r="BP49" i="21"/>
  <c r="BS49" i="21"/>
  <c r="BU49" i="21"/>
  <c r="BQ49" i="21"/>
  <c r="AP48" i="17"/>
  <c r="AR48" i="17"/>
  <c r="AN48" i="17"/>
  <c r="AQ48" i="17"/>
  <c r="AO48" i="17"/>
  <c r="AS48" i="17"/>
  <c r="G47" i="19"/>
  <c r="I47" i="19"/>
  <c r="E47" i="19"/>
  <c r="H47" i="19"/>
  <c r="J47" i="19"/>
  <c r="F47" i="19"/>
  <c r="N46" i="17"/>
  <c r="P46" i="17"/>
  <c r="L46" i="17"/>
  <c r="O46" i="17"/>
  <c r="Q46" i="17"/>
  <c r="M46" i="17"/>
  <c r="N45" i="21"/>
  <c r="P45" i="21"/>
  <c r="L45" i="21"/>
  <c r="O45" i="21"/>
  <c r="Q45" i="21"/>
  <c r="M45" i="21"/>
  <c r="N42" i="17"/>
  <c r="P42" i="17"/>
  <c r="L42" i="17"/>
  <c r="O42" i="17"/>
  <c r="Q42" i="17"/>
  <c r="M42" i="17"/>
  <c r="N41" i="21"/>
  <c r="P41" i="21"/>
  <c r="L41" i="21"/>
  <c r="O41" i="21"/>
  <c r="Q41" i="21"/>
  <c r="M41" i="21"/>
  <c r="N38" i="17"/>
  <c r="P38" i="17"/>
  <c r="L38" i="17"/>
  <c r="O38" i="17"/>
  <c r="Q38" i="17"/>
  <c r="M38" i="17"/>
  <c r="H67" i="16"/>
  <c r="J67" i="16"/>
  <c r="F67" i="16"/>
  <c r="I67" i="16"/>
  <c r="E67" i="16"/>
  <c r="G67" i="16"/>
  <c r="AS67" i="16"/>
  <c r="AO67" i="16"/>
  <c r="AQ67" i="16"/>
  <c r="AP67" i="16"/>
  <c r="AN67" i="16"/>
  <c r="AR67" i="16"/>
  <c r="AP61" i="19"/>
  <c r="AS61" i="19"/>
  <c r="AO61" i="19"/>
  <c r="AN61" i="19"/>
  <c r="AR61" i="19"/>
  <c r="AQ61" i="19"/>
  <c r="AR60" i="19"/>
  <c r="AN60" i="19"/>
  <c r="AQ60" i="19"/>
  <c r="AS60" i="19"/>
  <c r="AO60" i="19"/>
  <c r="AP60" i="19"/>
  <c r="AC60" i="21"/>
  <c r="AE60" i="21"/>
  <c r="AA60" i="21"/>
  <c r="AD60" i="21"/>
  <c r="Z60" i="21"/>
  <c r="AB60" i="21"/>
  <c r="AE58" i="19"/>
  <c r="AA58" i="19"/>
  <c r="AC58" i="19"/>
  <c r="AB58" i="19"/>
  <c r="AD58" i="19"/>
  <c r="Z58" i="19"/>
  <c r="AE58" i="21"/>
  <c r="AA58" i="21"/>
  <c r="AC58" i="21"/>
  <c r="AB58" i="21"/>
  <c r="AD58" i="21"/>
  <c r="Z58" i="21"/>
  <c r="AE56" i="19"/>
  <c r="AA56" i="19"/>
  <c r="AC56" i="19"/>
  <c r="AB56" i="19"/>
  <c r="AD56" i="19"/>
  <c r="Z56" i="19"/>
  <c r="AC56" i="21"/>
  <c r="AE56" i="21"/>
  <c r="AA56" i="21"/>
  <c r="AD56" i="21"/>
  <c r="Z56" i="21"/>
  <c r="AB56" i="21"/>
  <c r="AE54" i="19"/>
  <c r="AA54" i="19"/>
  <c r="AC54" i="19"/>
  <c r="AB54" i="19"/>
  <c r="AD54" i="19"/>
  <c r="Z54" i="19"/>
  <c r="AE54" i="21"/>
  <c r="AA54" i="21"/>
  <c r="AC54" i="21"/>
  <c r="AB54" i="21"/>
  <c r="AD54" i="21"/>
  <c r="Z54" i="21"/>
  <c r="AE52" i="19"/>
  <c r="AA52" i="19"/>
  <c r="AB52" i="19"/>
  <c r="AD52" i="19"/>
  <c r="Z52" i="19"/>
  <c r="AC52" i="19"/>
  <c r="AC52" i="21"/>
  <c r="AE52" i="21"/>
  <c r="AA52" i="21"/>
  <c r="AD52" i="21"/>
  <c r="Z52" i="21"/>
  <c r="AB52" i="21"/>
  <c r="AB50" i="19"/>
  <c r="AD50" i="19"/>
  <c r="Z50" i="19"/>
  <c r="AC50" i="19"/>
  <c r="AE50" i="19"/>
  <c r="AA50" i="19"/>
  <c r="I59" i="19"/>
  <c r="E59" i="19"/>
  <c r="J59" i="19"/>
  <c r="F59" i="19"/>
  <c r="G59" i="19"/>
  <c r="H59" i="19"/>
  <c r="DP59" i="15"/>
  <c r="DS59" i="15"/>
  <c r="DN59" i="15"/>
  <c r="DR59" i="15"/>
  <c r="DO59" i="15"/>
  <c r="DQ59" i="15"/>
  <c r="AI59" i="17"/>
  <c r="AL59" i="17"/>
  <c r="AH59" i="17"/>
  <c r="AJ59" i="17"/>
  <c r="AK59" i="17"/>
  <c r="AG59" i="17"/>
  <c r="X57" i="19"/>
  <c r="T57" i="19"/>
  <c r="V57" i="19"/>
  <c r="U57" i="19"/>
  <c r="S57" i="19"/>
  <c r="W57" i="19"/>
  <c r="O57" i="19"/>
  <c r="Q57" i="19"/>
  <c r="M57" i="19"/>
  <c r="P57" i="19"/>
  <c r="L57" i="19"/>
  <c r="N57" i="19"/>
  <c r="AR57" i="17"/>
  <c r="AN57" i="17"/>
  <c r="AQ57" i="17"/>
  <c r="AS57" i="17"/>
  <c r="AO57" i="17"/>
  <c r="AP57" i="17"/>
  <c r="EI55" i="15"/>
  <c r="EK55" i="15"/>
  <c r="EF55" i="15"/>
  <c r="EJ55" i="15"/>
  <c r="EG55" i="15"/>
  <c r="EH55" i="15"/>
  <c r="AQ55" i="19"/>
  <c r="AS55" i="19"/>
  <c r="AO55" i="19"/>
  <c r="AR55" i="19"/>
  <c r="AN55" i="19"/>
  <c r="AP55" i="19"/>
  <c r="P55" i="17"/>
  <c r="L55" i="17"/>
  <c r="N55" i="17"/>
  <c r="Q55" i="17"/>
  <c r="M55" i="17"/>
  <c r="O55" i="17"/>
  <c r="AL53" i="19"/>
  <c r="AH53" i="19"/>
  <c r="AI53" i="19"/>
  <c r="AJ53" i="19"/>
  <c r="AK53" i="19"/>
  <c r="AG53" i="19"/>
  <c r="U53" i="17"/>
  <c r="W53" i="17"/>
  <c r="S53" i="17"/>
  <c r="V53" i="17"/>
  <c r="T53" i="17"/>
  <c r="X53" i="17"/>
  <c r="G53" i="17"/>
  <c r="I53" i="17"/>
  <c r="E53" i="17"/>
  <c r="H53" i="17"/>
  <c r="J53" i="17"/>
  <c r="F53" i="17"/>
  <c r="J51" i="19"/>
  <c r="F51" i="19"/>
  <c r="I51" i="19"/>
  <c r="G51" i="19"/>
  <c r="E51" i="19"/>
  <c r="H51" i="19"/>
  <c r="DP51" i="15"/>
  <c r="DS51" i="15"/>
  <c r="DN51" i="15"/>
  <c r="DR51" i="15"/>
  <c r="DO51" i="15"/>
  <c r="DQ51" i="15"/>
  <c r="AI51" i="17"/>
  <c r="AK51" i="17"/>
  <c r="AG51" i="17"/>
  <c r="AJ51" i="17"/>
  <c r="AL51" i="17"/>
  <c r="AH51" i="17"/>
  <c r="AE50" i="21"/>
  <c r="AA50" i="21"/>
  <c r="AC50" i="21"/>
  <c r="AB50" i="21"/>
  <c r="AD50" i="21"/>
  <c r="Z50" i="21"/>
  <c r="DP47" i="15"/>
  <c r="DS47" i="15"/>
  <c r="DO47" i="15"/>
  <c r="DQ47" i="15"/>
  <c r="DR47" i="15"/>
  <c r="DN47" i="15"/>
  <c r="G45" i="19"/>
  <c r="I45" i="19"/>
  <c r="E45" i="19"/>
  <c r="H45" i="19"/>
  <c r="F45" i="19"/>
  <c r="J45" i="19"/>
  <c r="DP45" i="15"/>
  <c r="DS45" i="15"/>
  <c r="DO45" i="15"/>
  <c r="DN45" i="15"/>
  <c r="DR45" i="15"/>
  <c r="DQ45" i="15"/>
  <c r="I43" i="19"/>
  <c r="E43" i="19"/>
  <c r="G43" i="19"/>
  <c r="J43" i="19"/>
  <c r="F43" i="19"/>
  <c r="H43" i="19"/>
  <c r="DP43" i="15"/>
  <c r="DS43" i="15"/>
  <c r="DO43" i="15"/>
  <c r="DN43" i="15"/>
  <c r="DR43" i="15"/>
  <c r="DQ43" i="15"/>
  <c r="BU42" i="16"/>
  <c r="BQ42" i="16"/>
  <c r="BS42" i="16"/>
  <c r="BR42" i="16"/>
  <c r="BT42" i="16"/>
  <c r="BP42" i="16"/>
  <c r="I41" i="19"/>
  <c r="E41" i="19"/>
  <c r="G41" i="19"/>
  <c r="J41" i="19"/>
  <c r="F41" i="19"/>
  <c r="H41" i="19"/>
  <c r="DP41" i="15"/>
  <c r="DS41" i="15"/>
  <c r="DO41" i="15"/>
  <c r="DN41" i="15"/>
  <c r="DR41" i="15"/>
  <c r="DQ41" i="15"/>
  <c r="I39" i="19"/>
  <c r="E39" i="19"/>
  <c r="G39" i="19"/>
  <c r="J39" i="19"/>
  <c r="F39" i="19"/>
  <c r="H39" i="19"/>
  <c r="DP39" i="15"/>
  <c r="DS39" i="15"/>
  <c r="DO39" i="15"/>
  <c r="DN39" i="15"/>
  <c r="DR39" i="15"/>
  <c r="DQ39" i="15"/>
  <c r="BU38" i="16"/>
  <c r="BQ38" i="16"/>
  <c r="BS38" i="16"/>
  <c r="BR38" i="16"/>
  <c r="BT38" i="16"/>
  <c r="BP38" i="16"/>
  <c r="N37" i="19"/>
  <c r="P37" i="19"/>
  <c r="L37" i="19"/>
  <c r="M37" i="19"/>
  <c r="Q37" i="19"/>
  <c r="O37" i="19"/>
  <c r="AE36" i="16"/>
  <c r="AA36" i="16"/>
  <c r="AC36" i="16"/>
  <c r="AB36" i="16"/>
  <c r="Z36" i="16"/>
  <c r="AD36" i="16"/>
  <c r="AE35" i="19"/>
  <c r="AA35" i="19"/>
  <c r="AC35" i="19"/>
  <c r="AB35" i="19"/>
  <c r="Z35" i="19"/>
  <c r="AD35" i="19"/>
  <c r="I34" i="17"/>
  <c r="E34" i="17"/>
  <c r="G34" i="17"/>
  <c r="J34" i="17"/>
  <c r="F34" i="17"/>
  <c r="H34" i="17"/>
  <c r="FC32" i="15"/>
  <c r="CI32" i="20" s="1"/>
  <c r="EY32" i="15"/>
  <c r="BG32" i="20" s="1"/>
  <c r="FA32" i="15"/>
  <c r="BU32" i="20" s="1"/>
  <c r="EX32" i="15"/>
  <c r="AZ32" i="20" s="1"/>
  <c r="EZ32" i="15"/>
  <c r="BN32" i="20" s="1"/>
  <c r="FB32" i="15"/>
  <c r="CB32" i="20" s="1"/>
  <c r="AB32" i="17"/>
  <c r="AD32" i="17"/>
  <c r="Z32" i="17"/>
  <c r="AC32" i="17"/>
  <c r="AE32" i="17"/>
  <c r="AA32" i="17"/>
  <c r="H32" i="16"/>
  <c r="J32" i="16"/>
  <c r="F32" i="16"/>
  <c r="I32" i="16"/>
  <c r="E32" i="16"/>
  <c r="G32" i="16"/>
  <c r="H31" i="19"/>
  <c r="J31" i="19"/>
  <c r="F31" i="19"/>
  <c r="I31" i="19"/>
  <c r="E31" i="19"/>
  <c r="G31" i="19"/>
  <c r="Q30" i="16"/>
  <c r="M30" i="16"/>
  <c r="O30" i="16"/>
  <c r="P30" i="16"/>
  <c r="L30" i="16"/>
  <c r="N30" i="16"/>
  <c r="N28" i="17"/>
  <c r="P28" i="17"/>
  <c r="L28" i="17"/>
  <c r="O28" i="17"/>
  <c r="Q28" i="17"/>
  <c r="M28" i="17"/>
  <c r="AJ28" i="16"/>
  <c r="AL28" i="16"/>
  <c r="AH28" i="16"/>
  <c r="AI28" i="16"/>
  <c r="AK28" i="16"/>
  <c r="AG28" i="16"/>
  <c r="J26" i="19"/>
  <c r="F26" i="19"/>
  <c r="H26" i="19"/>
  <c r="G26" i="19"/>
  <c r="E26" i="19"/>
  <c r="I26" i="19"/>
  <c r="EZ44" i="15"/>
  <c r="BN44" i="20" s="1"/>
  <c r="FC44" i="15"/>
  <c r="CI44" i="20" s="1"/>
  <c r="EY44" i="15"/>
  <c r="BG44" i="20" s="1"/>
  <c r="FB44" i="15"/>
  <c r="CB44" i="20" s="1"/>
  <c r="EX44" i="15"/>
  <c r="AZ44" i="20" s="1"/>
  <c r="FA44" i="15"/>
  <c r="BU44" i="20" s="1"/>
  <c r="I37" i="19"/>
  <c r="E37" i="19"/>
  <c r="G37" i="19"/>
  <c r="H37" i="19"/>
  <c r="F37" i="19"/>
  <c r="J37" i="19"/>
  <c r="N34" i="17"/>
  <c r="P34" i="17"/>
  <c r="L34" i="17"/>
  <c r="O34" i="17"/>
  <c r="Q34" i="17"/>
  <c r="M34" i="17"/>
  <c r="FC30" i="15"/>
  <c r="CI30" i="20" s="1"/>
  <c r="EY30" i="15"/>
  <c r="BG30" i="20" s="1"/>
  <c r="EX30" i="15"/>
  <c r="AZ30" i="20" s="1"/>
  <c r="FA30" i="15"/>
  <c r="BU30" i="20" s="1"/>
  <c r="FB30" i="15"/>
  <c r="CB30" i="20" s="1"/>
  <c r="EZ30" i="15"/>
  <c r="BN30" i="20" s="1"/>
  <c r="N30" i="17"/>
  <c r="P30" i="17"/>
  <c r="L30" i="17"/>
  <c r="O30" i="17"/>
  <c r="Q30" i="17"/>
  <c r="M30" i="17"/>
  <c r="I65" i="19"/>
  <c r="E65" i="19"/>
  <c r="H65" i="19"/>
  <c r="G65" i="19"/>
  <c r="F65" i="19"/>
  <c r="J65" i="19"/>
  <c r="AP65" i="19"/>
  <c r="AS65" i="19"/>
  <c r="AO65" i="19"/>
  <c r="AN65" i="19"/>
  <c r="AR65" i="19"/>
  <c r="AQ65" i="19"/>
  <c r="CF48" i="15"/>
  <c r="CI48" i="15"/>
  <c r="CE48" i="15"/>
  <c r="CG48" i="15"/>
  <c r="CH48" i="15"/>
  <c r="CD48" i="15"/>
  <c r="H46" i="16"/>
  <c r="J46" i="16"/>
  <c r="F46" i="16"/>
  <c r="I46" i="16"/>
  <c r="E46" i="16"/>
  <c r="G46" i="16"/>
  <c r="CF46" i="15"/>
  <c r="CI46" i="15"/>
  <c r="CE46" i="15"/>
  <c r="CG46" i="15"/>
  <c r="CD46" i="15"/>
  <c r="CH46" i="15"/>
  <c r="BD45" i="21"/>
  <c r="BF45" i="21"/>
  <c r="BB45" i="21"/>
  <c r="BE45" i="21"/>
  <c r="BC45" i="21"/>
  <c r="BG45" i="21"/>
  <c r="AS44" i="16"/>
  <c r="AO44" i="16"/>
  <c r="AQ44" i="16"/>
  <c r="AP44" i="16"/>
  <c r="AR44" i="16"/>
  <c r="AN44" i="16"/>
  <c r="AL44" i="21"/>
  <c r="AH44" i="21"/>
  <c r="AJ44" i="21"/>
  <c r="AI44" i="21"/>
  <c r="AK44" i="21"/>
  <c r="AG44" i="21"/>
  <c r="AJ42" i="16"/>
  <c r="AL42" i="16"/>
  <c r="AH42" i="16"/>
  <c r="AK42" i="16"/>
  <c r="AG42" i="16"/>
  <c r="AI42" i="16"/>
  <c r="AE42" i="21"/>
  <c r="AA42" i="21"/>
  <c r="AC42" i="21"/>
  <c r="AB42" i="21"/>
  <c r="AD42" i="21"/>
  <c r="Z42" i="21"/>
  <c r="Q40" i="16"/>
  <c r="M40" i="16"/>
  <c r="O40" i="16"/>
  <c r="N40" i="16"/>
  <c r="P40" i="16"/>
  <c r="L40" i="16"/>
  <c r="J40" i="21"/>
  <c r="F40" i="21"/>
  <c r="H40" i="21"/>
  <c r="G40" i="21"/>
  <c r="I40" i="21"/>
  <c r="E40" i="21"/>
  <c r="H38" i="16"/>
  <c r="J38" i="16"/>
  <c r="F38" i="16"/>
  <c r="I38" i="16"/>
  <c r="E38" i="16"/>
  <c r="G38" i="16"/>
  <c r="CF38" i="15"/>
  <c r="CI38" i="15"/>
  <c r="CE38" i="15"/>
  <c r="CG38" i="15"/>
  <c r="CD38" i="15"/>
  <c r="CH38" i="15"/>
  <c r="FA37" i="15"/>
  <c r="BU37" i="20" s="1"/>
  <c r="FC37" i="15"/>
  <c r="CI37" i="20" s="1"/>
  <c r="EX37" i="15"/>
  <c r="AZ37" i="20" s="1"/>
  <c r="FB37" i="15"/>
  <c r="CB37" i="20" s="1"/>
  <c r="EZ37" i="15"/>
  <c r="BN37" i="20" s="1"/>
  <c r="EY37" i="15"/>
  <c r="BG37" i="20" s="1"/>
  <c r="AD37" i="17"/>
  <c r="Z37" i="17"/>
  <c r="AB37" i="17"/>
  <c r="AE37" i="17"/>
  <c r="AA37" i="17"/>
  <c r="AC37" i="17"/>
  <c r="AP37" i="21"/>
  <c r="AR37" i="21"/>
  <c r="AN37" i="21"/>
  <c r="AQ37" i="21"/>
  <c r="AS37" i="21"/>
  <c r="AO37" i="21"/>
  <c r="O36" i="21"/>
  <c r="Q36" i="21"/>
  <c r="M36" i="21"/>
  <c r="P36" i="21"/>
  <c r="L36" i="21"/>
  <c r="N36" i="21"/>
  <c r="J35" i="21"/>
  <c r="F35" i="21"/>
  <c r="H35" i="21"/>
  <c r="G35" i="21"/>
  <c r="E35" i="21"/>
  <c r="I35" i="21"/>
  <c r="DQ34" i="15"/>
  <c r="DS34" i="15"/>
  <c r="DN34" i="15"/>
  <c r="DR34" i="15"/>
  <c r="DP34" i="15"/>
  <c r="DO34" i="15"/>
  <c r="AC34" i="21"/>
  <c r="AB34" i="21"/>
  <c r="AE34" i="21"/>
  <c r="Z34" i="21"/>
  <c r="AD34" i="21"/>
  <c r="AA34" i="21"/>
  <c r="AI33" i="17"/>
  <c r="AK33" i="17"/>
  <c r="AG33" i="17"/>
  <c r="AJ33" i="17"/>
  <c r="AL33" i="17"/>
  <c r="AH33" i="17"/>
  <c r="AE33" i="21"/>
  <c r="AA33" i="21"/>
  <c r="AC33" i="21"/>
  <c r="AB33" i="21"/>
  <c r="AD33" i="21"/>
  <c r="Z33" i="21"/>
  <c r="P31" i="17"/>
  <c r="L31" i="17"/>
  <c r="N31" i="17"/>
  <c r="Q31" i="17"/>
  <c r="M31" i="17"/>
  <c r="O31" i="17"/>
  <c r="H31" i="21"/>
  <c r="J31" i="21"/>
  <c r="F31" i="21"/>
  <c r="I31" i="21"/>
  <c r="E31" i="21"/>
  <c r="G31" i="21"/>
  <c r="DQ30" i="15"/>
  <c r="DS30" i="15"/>
  <c r="DN30" i="15"/>
  <c r="DP30" i="15"/>
  <c r="DR30" i="15"/>
  <c r="DO30" i="15"/>
  <c r="CI30" i="15"/>
  <c r="CE30" i="15"/>
  <c r="CH30" i="15"/>
  <c r="CF30" i="15"/>
  <c r="CG30" i="15"/>
  <c r="CD30" i="15"/>
  <c r="AS29" i="19"/>
  <c r="AO29" i="19"/>
  <c r="AQ29" i="19"/>
  <c r="AP29" i="19"/>
  <c r="AR29" i="19"/>
  <c r="AN29" i="19"/>
  <c r="AD29" i="17"/>
  <c r="Z29" i="17"/>
  <c r="AB29" i="17"/>
  <c r="AE29" i="17"/>
  <c r="AA29" i="17"/>
  <c r="AC29" i="17"/>
  <c r="AS29" i="21"/>
  <c r="AO29" i="21"/>
  <c r="AQ29" i="21"/>
  <c r="AP29" i="21"/>
  <c r="AN29" i="21"/>
  <c r="AR29" i="21"/>
  <c r="AS27" i="19"/>
  <c r="AO27" i="19"/>
  <c r="AQ27" i="19"/>
  <c r="AP27" i="19"/>
  <c r="AR27" i="19"/>
  <c r="AN27" i="19"/>
  <c r="AC27" i="16"/>
  <c r="AD27" i="16"/>
  <c r="AA27" i="16"/>
  <c r="AE27" i="16"/>
  <c r="Z27" i="16"/>
  <c r="AB27" i="16"/>
  <c r="P26" i="16"/>
  <c r="L26" i="16"/>
  <c r="N26" i="16"/>
  <c r="Q26" i="16"/>
  <c r="M26" i="16"/>
  <c r="O26" i="16"/>
  <c r="AS25" i="19"/>
  <c r="AO25" i="19"/>
  <c r="AQ25" i="19"/>
  <c r="AP25" i="19"/>
  <c r="AR25" i="19"/>
  <c r="AN25" i="19"/>
  <c r="AB25" i="16"/>
  <c r="AD25" i="16"/>
  <c r="Z25" i="16"/>
  <c r="AC25" i="16"/>
  <c r="AE25" i="16"/>
  <c r="AA25" i="16"/>
  <c r="P24" i="16"/>
  <c r="L24" i="16"/>
  <c r="N24" i="16"/>
  <c r="Q24" i="16"/>
  <c r="M24" i="16"/>
  <c r="O24" i="16"/>
  <c r="AS23" i="19"/>
  <c r="AO23" i="19"/>
  <c r="AQ23" i="19"/>
  <c r="AP23" i="19"/>
  <c r="AR23" i="19"/>
  <c r="AN23" i="19"/>
  <c r="AB23" i="16"/>
  <c r="AD23" i="16"/>
  <c r="Z23" i="16"/>
  <c r="AC23" i="16"/>
  <c r="AE23" i="16"/>
  <c r="AA23" i="16"/>
  <c r="H30" i="16"/>
  <c r="J30" i="16"/>
  <c r="F30" i="16"/>
  <c r="G30" i="16"/>
  <c r="I30" i="16"/>
  <c r="E30" i="16"/>
  <c r="H29" i="19"/>
  <c r="J29" i="19"/>
  <c r="F29" i="19"/>
  <c r="I29" i="19"/>
  <c r="E29" i="19"/>
  <c r="G29" i="19"/>
  <c r="EZ42" i="15"/>
  <c r="BN42" i="20" s="1"/>
  <c r="FC42" i="15"/>
  <c r="CI42" i="20" s="1"/>
  <c r="EY42" i="15"/>
  <c r="BG42" i="20" s="1"/>
  <c r="FB42" i="15"/>
  <c r="CB42" i="20" s="1"/>
  <c r="FA42" i="15"/>
  <c r="BU42" i="20" s="1"/>
  <c r="EX42" i="15"/>
  <c r="AZ42" i="20" s="1"/>
  <c r="AE34" i="16"/>
  <c r="AA34" i="16"/>
  <c r="AC34" i="16"/>
  <c r="AB34" i="16"/>
  <c r="Z34" i="16"/>
  <c r="AD34" i="16"/>
  <c r="X26" i="19"/>
  <c r="T26" i="19"/>
  <c r="V26" i="19"/>
  <c r="U26" i="19"/>
  <c r="W26" i="19"/>
  <c r="S26" i="19"/>
  <c r="W23" i="16"/>
  <c r="S23" i="16"/>
  <c r="U23" i="16"/>
  <c r="X23" i="16"/>
  <c r="T23" i="16"/>
  <c r="V23" i="16"/>
  <c r="AR49" i="17"/>
  <c r="AN49" i="17"/>
  <c r="AP49" i="17"/>
  <c r="AS49" i="17"/>
  <c r="AO49" i="17"/>
  <c r="AQ49" i="17"/>
  <c r="AI49" i="17"/>
  <c r="AK49" i="17"/>
  <c r="AG49" i="17"/>
  <c r="AJ49" i="17"/>
  <c r="AL49" i="17"/>
  <c r="AH49" i="17"/>
  <c r="EI45" i="15"/>
  <c r="EH45" i="15"/>
  <c r="EF45" i="15"/>
  <c r="EK45" i="15"/>
  <c r="EJ45" i="15"/>
  <c r="EG45" i="15"/>
  <c r="P43" i="17"/>
  <c r="L43" i="17"/>
  <c r="N43" i="17"/>
  <c r="Q43" i="17"/>
  <c r="M43" i="17"/>
  <c r="O43" i="17"/>
  <c r="EI41" i="15"/>
  <c r="EH41" i="15"/>
  <c r="EF41" i="15"/>
  <c r="EJ41" i="15"/>
  <c r="EK41" i="15"/>
  <c r="EG41" i="15"/>
  <c r="CX36" i="15"/>
  <c r="CY36" i="15"/>
  <c r="CW36" i="15"/>
  <c r="CV36" i="15"/>
  <c r="DA36" i="15"/>
  <c r="CZ36" i="15"/>
  <c r="AI35" i="17"/>
  <c r="AK35" i="17"/>
  <c r="AG35" i="17"/>
  <c r="AJ35" i="17"/>
  <c r="AL35" i="17"/>
  <c r="AH35" i="17"/>
  <c r="EF35" i="21"/>
  <c r="EB35" i="21"/>
  <c r="DX35" i="21"/>
  <c r="DS35" i="21"/>
  <c r="DO35" i="21"/>
  <c r="ED35" i="21"/>
  <c r="DZ35" i="21"/>
  <c r="DV35" i="21"/>
  <c r="DQ35" i="21"/>
  <c r="DN35" i="21"/>
  <c r="DR35" i="21"/>
  <c r="DP35" i="21"/>
  <c r="W34" i="17"/>
  <c r="S34" i="17"/>
  <c r="U34" i="17"/>
  <c r="X34" i="17"/>
  <c r="T34" i="17"/>
  <c r="V34" i="17"/>
  <c r="DQ32" i="15"/>
  <c r="DP32" i="15"/>
  <c r="DS32" i="15"/>
  <c r="DN32" i="15"/>
  <c r="DO32" i="15"/>
  <c r="DR32" i="15"/>
  <c r="CI32" i="15"/>
  <c r="CE32" i="15"/>
  <c r="CF32" i="15"/>
  <c r="CD32" i="15"/>
  <c r="CH32" i="15"/>
  <c r="CG32" i="15"/>
  <c r="FA31" i="15"/>
  <c r="BU31" i="20" s="1"/>
  <c r="EZ31" i="15"/>
  <c r="BN31" i="20" s="1"/>
  <c r="EY31" i="15"/>
  <c r="BG31" i="20" s="1"/>
  <c r="FC31" i="15"/>
  <c r="CI31" i="20" s="1"/>
  <c r="EX31" i="15"/>
  <c r="AZ31" i="20" s="1"/>
  <c r="FB31" i="15"/>
  <c r="CB31" i="20" s="1"/>
  <c r="DS31" i="15"/>
  <c r="DO31" i="15"/>
  <c r="DP31" i="15"/>
  <c r="DN31" i="15"/>
  <c r="DR31" i="15"/>
  <c r="DQ31" i="15"/>
  <c r="Q31" i="21"/>
  <c r="M31" i="21"/>
  <c r="O31" i="21"/>
  <c r="N31" i="21"/>
  <c r="L31" i="21"/>
  <c r="P31" i="21"/>
  <c r="DQ28" i="15"/>
  <c r="DP28" i="15"/>
  <c r="DS28" i="15"/>
  <c r="DO28" i="15"/>
  <c r="DN28" i="15"/>
  <c r="DR28" i="15"/>
  <c r="O27" i="16"/>
  <c r="Q27" i="16"/>
  <c r="L27" i="16"/>
  <c r="N27" i="16"/>
  <c r="M27" i="16"/>
  <c r="P27" i="16"/>
  <c r="AQ26" i="19"/>
  <c r="AS26" i="19"/>
  <c r="AO26" i="19"/>
  <c r="AR26" i="19"/>
  <c r="AN26" i="19"/>
  <c r="AP26" i="19"/>
  <c r="EJ25" i="15"/>
  <c r="EF25" i="15"/>
  <c r="EI25" i="15"/>
  <c r="EH25" i="15"/>
  <c r="EK25" i="15"/>
  <c r="EG25" i="15"/>
  <c r="AP25" i="16"/>
  <c r="AR25" i="16"/>
  <c r="AN25" i="16"/>
  <c r="AQ25" i="16"/>
  <c r="AO25" i="16"/>
  <c r="AS25" i="16"/>
  <c r="CZ24" i="15"/>
  <c r="CV24" i="15"/>
  <c r="CY24" i="15"/>
  <c r="CX24" i="15"/>
  <c r="DA24" i="15"/>
  <c r="CW24" i="15"/>
  <c r="AE23" i="19"/>
  <c r="AA23" i="19"/>
  <c r="AC23" i="19"/>
  <c r="AB23" i="19"/>
  <c r="Z23" i="19"/>
  <c r="AD23" i="19"/>
  <c r="U23" i="17"/>
  <c r="X23" i="17"/>
  <c r="T23" i="17"/>
  <c r="W23" i="17"/>
  <c r="S23" i="17"/>
  <c r="V23" i="17"/>
  <c r="AX27" i="21"/>
  <c r="AZ27" i="21"/>
  <c r="AV27" i="21"/>
  <c r="AY27" i="21"/>
  <c r="AU27" i="21"/>
  <c r="AW27" i="21"/>
  <c r="EH22" i="15"/>
  <c r="EJ22" i="15"/>
  <c r="EK22" i="15"/>
  <c r="EG22" i="15"/>
  <c r="EF22" i="15"/>
  <c r="EI22" i="15"/>
  <c r="AI22" i="16"/>
  <c r="AK22" i="16"/>
  <c r="AG22" i="16"/>
  <c r="AJ22" i="16"/>
  <c r="AL22" i="16"/>
  <c r="AH22" i="16"/>
  <c r="BE33" i="16"/>
  <c r="BG33" i="16"/>
  <c r="BC33" i="16"/>
  <c r="BF33" i="16"/>
  <c r="BB33" i="16"/>
  <c r="BD33" i="16"/>
  <c r="CF26" i="17"/>
  <c r="CH26" i="17"/>
  <c r="CD26" i="17"/>
  <c r="CE26" i="17"/>
  <c r="CI26" i="17"/>
  <c r="CG26" i="17"/>
  <c r="IF108" i="3"/>
  <c r="KJ108" i="3"/>
  <c r="HE108" i="3"/>
  <c r="GJ108" i="3"/>
  <c r="DE108" i="3"/>
  <c r="CJ108" i="3"/>
  <c r="BF108" i="3"/>
  <c r="GH108" i="3"/>
  <c r="CH108" i="3"/>
  <c r="IE108" i="3"/>
  <c r="DG108" i="3"/>
  <c r="FG108" i="3"/>
  <c r="KE109" i="3"/>
  <c r="IG109" i="3"/>
  <c r="DH109" i="3"/>
  <c r="KD107" i="3"/>
  <c r="EF107" i="3"/>
  <c r="FH108" i="3"/>
  <c r="JD108" i="3"/>
  <c r="JJ108" i="3"/>
  <c r="FF108" i="3"/>
  <c r="JH109" i="3"/>
  <c r="FD109" i="3"/>
  <c r="EI109" i="3"/>
  <c r="GF107" i="3"/>
  <c r="CF107" i="3"/>
  <c r="G67" i="17"/>
  <c r="J67" i="17"/>
  <c r="F67" i="17"/>
  <c r="H67" i="17"/>
  <c r="I67" i="17"/>
  <c r="E67" i="17"/>
  <c r="H66" i="21"/>
  <c r="J66" i="21"/>
  <c r="F66" i="21"/>
  <c r="I66" i="21"/>
  <c r="E66" i="21"/>
  <c r="G66" i="21"/>
  <c r="G63" i="17"/>
  <c r="J63" i="17"/>
  <c r="F63" i="17"/>
  <c r="H63" i="17"/>
  <c r="I63" i="17"/>
  <c r="E63" i="17"/>
  <c r="H62" i="21"/>
  <c r="J62" i="21"/>
  <c r="F62" i="21"/>
  <c r="I62" i="21"/>
  <c r="E62" i="21"/>
  <c r="G62" i="21"/>
  <c r="IH109" i="3"/>
  <c r="DE109" i="3"/>
  <c r="JJ107" i="3"/>
  <c r="FJ107" i="3"/>
  <c r="DD107" i="3"/>
  <c r="Q67" i="19"/>
  <c r="M67" i="19"/>
  <c r="O67" i="19"/>
  <c r="N67" i="19"/>
  <c r="P67" i="19"/>
  <c r="L67" i="19"/>
  <c r="EI66" i="15"/>
  <c r="EK66" i="15"/>
  <c r="EG66" i="15"/>
  <c r="EF66" i="15"/>
  <c r="EH66" i="15"/>
  <c r="EJ66" i="15"/>
  <c r="N63" i="19"/>
  <c r="Q63" i="19"/>
  <c r="M63" i="19"/>
  <c r="L63" i="19"/>
  <c r="P63" i="19"/>
  <c r="O63" i="19"/>
  <c r="EI62" i="15"/>
  <c r="EK62" i="15"/>
  <c r="EG62" i="15"/>
  <c r="EF62" i="15"/>
  <c r="EJ62" i="15"/>
  <c r="EH62" i="15"/>
  <c r="DJ109" i="3"/>
  <c r="JJ109" i="3"/>
  <c r="KF109" i="3"/>
  <c r="FF109" i="3"/>
  <c r="KI107" i="3"/>
  <c r="FI107" i="3"/>
  <c r="GE107" i="3"/>
  <c r="BE107" i="3"/>
  <c r="G64" i="19"/>
  <c r="J64" i="19"/>
  <c r="F64" i="19"/>
  <c r="H64" i="19"/>
  <c r="I64" i="19"/>
  <c r="E64" i="19"/>
  <c r="J64" i="16"/>
  <c r="F64" i="16"/>
  <c r="H64" i="16"/>
  <c r="G64" i="16"/>
  <c r="I64" i="16"/>
  <c r="E64" i="16"/>
  <c r="AC64" i="16"/>
  <c r="AE64" i="16"/>
  <c r="AA64" i="16"/>
  <c r="AD64" i="16"/>
  <c r="Z64" i="16"/>
  <c r="AB64" i="16"/>
  <c r="AC62" i="16"/>
  <c r="AE62" i="16"/>
  <c r="AA62" i="16"/>
  <c r="AD62" i="16"/>
  <c r="Z62" i="16"/>
  <c r="AB62" i="16"/>
  <c r="Q61" i="16"/>
  <c r="M61" i="16"/>
  <c r="O61" i="16"/>
  <c r="N61" i="16"/>
  <c r="L61" i="16"/>
  <c r="P61" i="16"/>
  <c r="AI60" i="19"/>
  <c r="AL60" i="19"/>
  <c r="AH60" i="19"/>
  <c r="AJ60" i="19"/>
  <c r="AK60" i="19"/>
  <c r="AG60" i="19"/>
  <c r="X60" i="21"/>
  <c r="T60" i="21"/>
  <c r="V60" i="21"/>
  <c r="U60" i="21"/>
  <c r="S60" i="21"/>
  <c r="W60" i="21"/>
  <c r="V54" i="16"/>
  <c r="X54" i="16"/>
  <c r="T54" i="16"/>
  <c r="W54" i="16"/>
  <c r="S54" i="16"/>
  <c r="U54" i="16"/>
  <c r="V52" i="19"/>
  <c r="W52" i="19"/>
  <c r="S52" i="19"/>
  <c r="U52" i="19"/>
  <c r="X52" i="19"/>
  <c r="T52" i="19"/>
  <c r="X52" i="21"/>
  <c r="T52" i="21"/>
  <c r="V52" i="21"/>
  <c r="U52" i="21"/>
  <c r="S52" i="21"/>
  <c r="W52" i="21"/>
  <c r="P47" i="19"/>
  <c r="L47" i="19"/>
  <c r="N47" i="19"/>
  <c r="Q47" i="19"/>
  <c r="M47" i="19"/>
  <c r="O47" i="19"/>
  <c r="DA66" i="15"/>
  <c r="CW66" i="15"/>
  <c r="CY66" i="15"/>
  <c r="CZ66" i="15"/>
  <c r="CX66" i="15"/>
  <c r="CV66" i="15"/>
  <c r="AJ65" i="16"/>
  <c r="AL65" i="16"/>
  <c r="AH65" i="16"/>
  <c r="AK65" i="16"/>
  <c r="AG65" i="16"/>
  <c r="AI65" i="16"/>
  <c r="AS65" i="16"/>
  <c r="AO65" i="16"/>
  <c r="AQ65" i="16"/>
  <c r="AP65" i="16"/>
  <c r="AN65" i="16"/>
  <c r="AR65" i="16"/>
  <c r="U64" i="19"/>
  <c r="X64" i="19"/>
  <c r="T64" i="19"/>
  <c r="V64" i="19"/>
  <c r="S64" i="19"/>
  <c r="W64" i="19"/>
  <c r="AR64" i="19"/>
  <c r="AN64" i="19"/>
  <c r="AQ64" i="19"/>
  <c r="AS64" i="19"/>
  <c r="AO64" i="19"/>
  <c r="AP64" i="19"/>
  <c r="Q63" i="16"/>
  <c r="M63" i="16"/>
  <c r="O63" i="16"/>
  <c r="N63" i="16"/>
  <c r="L63" i="16"/>
  <c r="P63" i="16"/>
  <c r="AJ59" i="16"/>
  <c r="AK59" i="16"/>
  <c r="AH59" i="16"/>
  <c r="AL59" i="16"/>
  <c r="AG59" i="16"/>
  <c r="AI59" i="16"/>
  <c r="Q58" i="19"/>
  <c r="M58" i="19"/>
  <c r="O58" i="19"/>
  <c r="N58" i="19"/>
  <c r="L58" i="19"/>
  <c r="P58" i="19"/>
  <c r="DA57" i="15"/>
  <c r="CW57" i="15"/>
  <c r="CZ57" i="15"/>
  <c r="CY57" i="15"/>
  <c r="CV57" i="15"/>
  <c r="CX57" i="15"/>
  <c r="H56" i="16"/>
  <c r="J56" i="16"/>
  <c r="F56" i="16"/>
  <c r="I56" i="16"/>
  <c r="E56" i="16"/>
  <c r="G56" i="16"/>
  <c r="AC55" i="16"/>
  <c r="AE55" i="16"/>
  <c r="AA55" i="16"/>
  <c r="AD55" i="16"/>
  <c r="Z55" i="16"/>
  <c r="AB55" i="16"/>
  <c r="Q54" i="21"/>
  <c r="M54" i="21"/>
  <c r="O54" i="21"/>
  <c r="N54" i="21"/>
  <c r="L54" i="21"/>
  <c r="P54" i="21"/>
  <c r="AL51" i="16"/>
  <c r="AH51" i="16"/>
  <c r="AJ51" i="16"/>
  <c r="AI51" i="16"/>
  <c r="AG51" i="16"/>
  <c r="AK51" i="16"/>
  <c r="N50" i="19"/>
  <c r="P50" i="19"/>
  <c r="L50" i="19"/>
  <c r="O50" i="19"/>
  <c r="M50" i="19"/>
  <c r="Q50" i="19"/>
  <c r="AJ50" i="16"/>
  <c r="AL50" i="16"/>
  <c r="AH50" i="16"/>
  <c r="AK50" i="16"/>
  <c r="AG50" i="16"/>
  <c r="AI50" i="16"/>
  <c r="AP49" i="21"/>
  <c r="AR49" i="21"/>
  <c r="AN49" i="21"/>
  <c r="AQ49" i="21"/>
  <c r="AS49" i="21"/>
  <c r="AO49" i="21"/>
  <c r="N48" i="17"/>
  <c r="P48" i="17"/>
  <c r="L48" i="17"/>
  <c r="O48" i="17"/>
  <c r="Q48" i="17"/>
  <c r="M48" i="17"/>
  <c r="AR47" i="21"/>
  <c r="AN47" i="21"/>
  <c r="AP47" i="21"/>
  <c r="AS47" i="21"/>
  <c r="AO47" i="21"/>
  <c r="AQ47" i="21"/>
  <c r="AP44" i="17"/>
  <c r="AR44" i="17"/>
  <c r="AN44" i="17"/>
  <c r="AQ44" i="17"/>
  <c r="AO44" i="17"/>
  <c r="AS44" i="17"/>
  <c r="AR43" i="21"/>
  <c r="AN43" i="21"/>
  <c r="AP43" i="21"/>
  <c r="AS43" i="21"/>
  <c r="AO43" i="21"/>
  <c r="AQ43" i="21"/>
  <c r="AP40" i="17"/>
  <c r="AR40" i="17"/>
  <c r="AN40" i="17"/>
  <c r="AQ40" i="17"/>
  <c r="AO40" i="17"/>
  <c r="AS40" i="17"/>
  <c r="AR39" i="21"/>
  <c r="AN39" i="21"/>
  <c r="AP39" i="21"/>
  <c r="AQ39" i="21"/>
  <c r="AO39" i="21"/>
  <c r="AS39" i="21"/>
  <c r="CY67" i="15"/>
  <c r="DA67" i="15"/>
  <c r="CW67" i="15"/>
  <c r="CX67" i="15"/>
  <c r="CV67" i="15"/>
  <c r="CZ67" i="15"/>
  <c r="CF65" i="21"/>
  <c r="CH65" i="21"/>
  <c r="CD65" i="21"/>
  <c r="CG65" i="21"/>
  <c r="CE65" i="21"/>
  <c r="CI65" i="21"/>
  <c r="BM64" i="17"/>
  <c r="BI64" i="17"/>
  <c r="BL64" i="17"/>
  <c r="BN64" i="17"/>
  <c r="BJ64" i="17"/>
  <c r="BK64" i="17"/>
  <c r="EK61" i="15"/>
  <c r="EG61" i="15"/>
  <c r="EI61" i="15"/>
  <c r="EJ61" i="15"/>
  <c r="EF61" i="15"/>
  <c r="EH61" i="15"/>
  <c r="EI60" i="15"/>
  <c r="EK60" i="15"/>
  <c r="EG60" i="15"/>
  <c r="EJ60" i="15"/>
  <c r="EF60" i="15"/>
  <c r="EH60" i="15"/>
  <c r="AC60" i="16"/>
  <c r="AE60" i="16"/>
  <c r="Z60" i="16"/>
  <c r="AB60" i="16"/>
  <c r="AA60" i="16"/>
  <c r="AD60" i="16"/>
  <c r="J60" i="21"/>
  <c r="F60" i="21"/>
  <c r="H60" i="21"/>
  <c r="G60" i="21"/>
  <c r="I60" i="21"/>
  <c r="E60" i="21"/>
  <c r="AC58" i="16"/>
  <c r="AE58" i="16"/>
  <c r="Z58" i="16"/>
  <c r="AB58" i="16"/>
  <c r="AA58" i="16"/>
  <c r="AD58" i="16"/>
  <c r="H58" i="21"/>
  <c r="J58" i="21"/>
  <c r="F58" i="21"/>
  <c r="I58" i="21"/>
  <c r="E58" i="21"/>
  <c r="G58" i="21"/>
  <c r="AE56" i="16"/>
  <c r="AA56" i="16"/>
  <c r="AC56" i="16"/>
  <c r="AB56" i="16"/>
  <c r="Z56" i="16"/>
  <c r="AD56" i="16"/>
  <c r="J56" i="21"/>
  <c r="F56" i="21"/>
  <c r="H56" i="21"/>
  <c r="G56" i="21"/>
  <c r="I56" i="21"/>
  <c r="E56" i="21"/>
  <c r="AE54" i="16"/>
  <c r="AA54" i="16"/>
  <c r="AC54" i="16"/>
  <c r="AB54" i="16"/>
  <c r="Z54" i="16"/>
  <c r="AD54" i="16"/>
  <c r="H54" i="21"/>
  <c r="J54" i="21"/>
  <c r="F54" i="21"/>
  <c r="I54" i="21"/>
  <c r="E54" i="21"/>
  <c r="G54" i="21"/>
  <c r="AE52" i="16"/>
  <c r="AA52" i="16"/>
  <c r="AC52" i="16"/>
  <c r="AB52" i="16"/>
  <c r="Z52" i="16"/>
  <c r="AD52" i="16"/>
  <c r="J52" i="21"/>
  <c r="F52" i="21"/>
  <c r="H52" i="21"/>
  <c r="G52" i="21"/>
  <c r="I52" i="21"/>
  <c r="E52" i="21"/>
  <c r="U49" i="19"/>
  <c r="W49" i="19"/>
  <c r="S49" i="19"/>
  <c r="V49" i="19"/>
  <c r="T49" i="19"/>
  <c r="X49" i="19"/>
  <c r="U47" i="19"/>
  <c r="W47" i="19"/>
  <c r="S47" i="19"/>
  <c r="V47" i="19"/>
  <c r="T47" i="19"/>
  <c r="X47" i="19"/>
  <c r="W59" i="19"/>
  <c r="S59" i="19"/>
  <c r="X59" i="19"/>
  <c r="T59" i="19"/>
  <c r="U59" i="19"/>
  <c r="V59" i="19"/>
  <c r="N59" i="19"/>
  <c r="O59" i="19"/>
  <c r="P59" i="19"/>
  <c r="L59" i="19"/>
  <c r="Q59" i="19"/>
  <c r="M59" i="19"/>
  <c r="AR59" i="17"/>
  <c r="AN59" i="17"/>
  <c r="AQ59" i="17"/>
  <c r="AS59" i="17"/>
  <c r="AO59" i="17"/>
  <c r="AP59" i="17"/>
  <c r="EI57" i="15"/>
  <c r="EK57" i="15"/>
  <c r="EF57" i="15"/>
  <c r="EJ57" i="15"/>
  <c r="EG57" i="15"/>
  <c r="EH57" i="15"/>
  <c r="AQ57" i="19"/>
  <c r="AS57" i="19"/>
  <c r="AO57" i="19"/>
  <c r="AR57" i="19"/>
  <c r="AN57" i="19"/>
  <c r="AP57" i="19"/>
  <c r="P57" i="17"/>
  <c r="L57" i="17"/>
  <c r="O57" i="17"/>
  <c r="Q57" i="17"/>
  <c r="M57" i="17"/>
  <c r="N57" i="17"/>
  <c r="AL55" i="19"/>
  <c r="AH55" i="19"/>
  <c r="AJ55" i="19"/>
  <c r="AI55" i="19"/>
  <c r="AK55" i="19"/>
  <c r="AG55" i="19"/>
  <c r="U55" i="17"/>
  <c r="W55" i="17"/>
  <c r="S55" i="17"/>
  <c r="V55" i="17"/>
  <c r="T55" i="17"/>
  <c r="X55" i="17"/>
  <c r="G55" i="17"/>
  <c r="I55" i="17"/>
  <c r="E55" i="17"/>
  <c r="H55" i="17"/>
  <c r="J55" i="17"/>
  <c r="F55" i="17"/>
  <c r="J53" i="19"/>
  <c r="F53" i="19"/>
  <c r="G53" i="19"/>
  <c r="H53" i="19"/>
  <c r="I53" i="19"/>
  <c r="E53" i="19"/>
  <c r="DP53" i="15"/>
  <c r="DS53" i="15"/>
  <c r="DN53" i="15"/>
  <c r="DR53" i="15"/>
  <c r="DO53" i="15"/>
  <c r="DQ53" i="15"/>
  <c r="AI53" i="17"/>
  <c r="AK53" i="17"/>
  <c r="AG53" i="17"/>
  <c r="AJ53" i="17"/>
  <c r="AL53" i="17"/>
  <c r="AH53" i="17"/>
  <c r="X51" i="19"/>
  <c r="T51" i="19"/>
  <c r="V51" i="19"/>
  <c r="S51" i="19"/>
  <c r="W51" i="19"/>
  <c r="U51" i="19"/>
  <c r="O51" i="19"/>
  <c r="P51" i="19"/>
  <c r="M51" i="19"/>
  <c r="Q51" i="19"/>
  <c r="L51" i="19"/>
  <c r="N51" i="19"/>
  <c r="AR51" i="17"/>
  <c r="AN51" i="17"/>
  <c r="AP51" i="17"/>
  <c r="AS51" i="17"/>
  <c r="AO51" i="17"/>
  <c r="AQ51" i="17"/>
  <c r="Q50" i="21"/>
  <c r="M50" i="21"/>
  <c r="O50" i="21"/>
  <c r="N50" i="21"/>
  <c r="L50" i="21"/>
  <c r="P50" i="21"/>
  <c r="H50" i="21"/>
  <c r="J50" i="21"/>
  <c r="F50" i="21"/>
  <c r="I50" i="21"/>
  <c r="E50" i="21"/>
  <c r="G50" i="21"/>
  <c r="AD47" i="17"/>
  <c r="Z47" i="17"/>
  <c r="AB47" i="17"/>
  <c r="AE47" i="17"/>
  <c r="AA47" i="17"/>
  <c r="AC47" i="17"/>
  <c r="AI45" i="19"/>
  <c r="AK45" i="19"/>
  <c r="AG45" i="19"/>
  <c r="AJ45" i="19"/>
  <c r="AH45" i="19"/>
  <c r="AL45" i="19"/>
  <c r="AD45" i="17"/>
  <c r="Z45" i="17"/>
  <c r="AB45" i="17"/>
  <c r="AE45" i="17"/>
  <c r="AA45" i="17"/>
  <c r="AC45" i="17"/>
  <c r="CF44" i="19"/>
  <c r="CH44" i="19"/>
  <c r="CD44" i="19"/>
  <c r="CE44" i="19"/>
  <c r="CI44" i="19"/>
  <c r="CG44" i="19"/>
  <c r="AK43" i="19"/>
  <c r="AG43" i="19"/>
  <c r="AI43" i="19"/>
  <c r="AL43" i="19"/>
  <c r="AH43" i="19"/>
  <c r="AJ43" i="19"/>
  <c r="AD43" i="17"/>
  <c r="Z43" i="17"/>
  <c r="AB43" i="17"/>
  <c r="AE43" i="17"/>
  <c r="AA43" i="17"/>
  <c r="AC43" i="17"/>
  <c r="BT42" i="19"/>
  <c r="BP42" i="19"/>
  <c r="BR42" i="19"/>
  <c r="BU42" i="19"/>
  <c r="BQ42" i="19"/>
  <c r="BS42" i="19"/>
  <c r="AK41" i="19"/>
  <c r="AG41" i="19"/>
  <c r="AI41" i="19"/>
  <c r="AL41" i="19"/>
  <c r="AH41" i="19"/>
  <c r="AJ41" i="19"/>
  <c r="AD41" i="17"/>
  <c r="Z41" i="17"/>
  <c r="AB41" i="17"/>
  <c r="AE41" i="17"/>
  <c r="AA41" i="17"/>
  <c r="AC41" i="17"/>
  <c r="AK39" i="19"/>
  <c r="AG39" i="19"/>
  <c r="AI39" i="19"/>
  <c r="AL39" i="19"/>
  <c r="AH39" i="19"/>
  <c r="AJ39" i="19"/>
  <c r="AD39" i="17"/>
  <c r="Z39" i="17"/>
  <c r="AB39" i="17"/>
  <c r="AE39" i="17"/>
  <c r="AA39" i="17"/>
  <c r="AC39" i="17"/>
  <c r="FC36" i="15"/>
  <c r="CI36" i="20" s="1"/>
  <c r="EY36" i="15"/>
  <c r="BG36" i="20" s="1"/>
  <c r="FA36" i="15"/>
  <c r="BU36" i="20" s="1"/>
  <c r="EZ36" i="15"/>
  <c r="BN36" i="20" s="1"/>
  <c r="EX36" i="15"/>
  <c r="AZ36" i="20" s="1"/>
  <c r="FB36" i="15"/>
  <c r="CB36" i="20" s="1"/>
  <c r="AB36" i="17"/>
  <c r="AD36" i="17"/>
  <c r="Z36" i="17"/>
  <c r="AC36" i="17"/>
  <c r="AE36" i="17"/>
  <c r="AA36" i="17"/>
  <c r="H36" i="16"/>
  <c r="J36" i="16"/>
  <c r="F36" i="16"/>
  <c r="I36" i="16"/>
  <c r="E36" i="16"/>
  <c r="G36" i="16"/>
  <c r="H35" i="19"/>
  <c r="J35" i="19"/>
  <c r="F35" i="19"/>
  <c r="I35" i="19"/>
  <c r="E35" i="19"/>
  <c r="G35" i="19"/>
  <c r="Q34" i="16"/>
  <c r="M34" i="16"/>
  <c r="O34" i="16"/>
  <c r="N34" i="16"/>
  <c r="P34" i="16"/>
  <c r="L34" i="16"/>
  <c r="N32" i="17"/>
  <c r="P32" i="17"/>
  <c r="L32" i="17"/>
  <c r="O32" i="17"/>
  <c r="Q32" i="17"/>
  <c r="M32" i="17"/>
  <c r="AJ32" i="16"/>
  <c r="AL32" i="16"/>
  <c r="AH32" i="16"/>
  <c r="AK32" i="16"/>
  <c r="AG32" i="16"/>
  <c r="AI32" i="16"/>
  <c r="AJ31" i="19"/>
  <c r="AL31" i="19"/>
  <c r="AH31" i="19"/>
  <c r="AK31" i="19"/>
  <c r="AG31" i="19"/>
  <c r="AI31" i="19"/>
  <c r="AP28" i="17"/>
  <c r="AR28" i="17"/>
  <c r="AN28" i="17"/>
  <c r="AQ28" i="17"/>
  <c r="AO28" i="17"/>
  <c r="AS28" i="17"/>
  <c r="J27" i="16"/>
  <c r="F27" i="16"/>
  <c r="E27" i="16"/>
  <c r="H27" i="16"/>
  <c r="G27" i="16"/>
  <c r="I27" i="16"/>
  <c r="I23" i="16"/>
  <c r="E23" i="16"/>
  <c r="G23" i="16"/>
  <c r="J23" i="16"/>
  <c r="F23" i="16"/>
  <c r="H23" i="16"/>
  <c r="AK37" i="19"/>
  <c r="AG37" i="19"/>
  <c r="AI37" i="19"/>
  <c r="AJ37" i="19"/>
  <c r="AH37" i="19"/>
  <c r="AL37" i="19"/>
  <c r="AP34" i="17"/>
  <c r="AR34" i="17"/>
  <c r="AN34" i="17"/>
  <c r="AQ34" i="17"/>
  <c r="AO34" i="17"/>
  <c r="AS34" i="17"/>
  <c r="AP30" i="17"/>
  <c r="AR30" i="17"/>
  <c r="AN30" i="17"/>
  <c r="AQ30" i="17"/>
  <c r="AO30" i="17"/>
  <c r="AS30" i="17"/>
  <c r="AK65" i="19"/>
  <c r="AG65" i="19"/>
  <c r="AJ65" i="19"/>
  <c r="AI65" i="19"/>
  <c r="AH65" i="19"/>
  <c r="AL65" i="19"/>
  <c r="EK65" i="15"/>
  <c r="EG65" i="15"/>
  <c r="EI65" i="15"/>
  <c r="EJ65" i="15"/>
  <c r="EF65" i="15"/>
  <c r="EH65" i="15"/>
  <c r="AC48" i="21"/>
  <c r="AE48" i="21"/>
  <c r="AA48" i="21"/>
  <c r="AD48" i="21"/>
  <c r="Z48" i="21"/>
  <c r="AB48" i="21"/>
  <c r="AJ46" i="16"/>
  <c r="AL46" i="16"/>
  <c r="AH46" i="16"/>
  <c r="AK46" i="16"/>
  <c r="AG46" i="16"/>
  <c r="AI46" i="16"/>
  <c r="AE46" i="21"/>
  <c r="AA46" i="21"/>
  <c r="AC46" i="21"/>
  <c r="AB46" i="21"/>
  <c r="AD46" i="21"/>
  <c r="Z46" i="21"/>
  <c r="H44" i="16"/>
  <c r="J44" i="16"/>
  <c r="F44" i="16"/>
  <c r="I44" i="16"/>
  <c r="E44" i="16"/>
  <c r="G44" i="16"/>
  <c r="CF44" i="15"/>
  <c r="CI44" i="15"/>
  <c r="CE44" i="15"/>
  <c r="CG44" i="15"/>
  <c r="CD44" i="15"/>
  <c r="CH44" i="15"/>
  <c r="Q42" i="16"/>
  <c r="M42" i="16"/>
  <c r="O42" i="16"/>
  <c r="N42" i="16"/>
  <c r="P42" i="16"/>
  <c r="L42" i="16"/>
  <c r="H42" i="21"/>
  <c r="J42" i="21"/>
  <c r="F42" i="21"/>
  <c r="I42" i="21"/>
  <c r="E42" i="21"/>
  <c r="G42" i="21"/>
  <c r="AS40" i="16"/>
  <c r="AO40" i="16"/>
  <c r="AQ40" i="16"/>
  <c r="AP40" i="16"/>
  <c r="AR40" i="16"/>
  <c r="AN40" i="16"/>
  <c r="AL40" i="21"/>
  <c r="AH40" i="21"/>
  <c r="AJ40" i="21"/>
  <c r="AI40" i="21"/>
  <c r="AK40" i="21"/>
  <c r="AG40" i="21"/>
  <c r="AJ38" i="16"/>
  <c r="AL38" i="16"/>
  <c r="AH38" i="16"/>
  <c r="AK38" i="16"/>
  <c r="AG38" i="16"/>
  <c r="AI38" i="16"/>
  <c r="AE38" i="21"/>
  <c r="AA38" i="21"/>
  <c r="AC38" i="21"/>
  <c r="AD38" i="21"/>
  <c r="Z38" i="21"/>
  <c r="AB38" i="21"/>
  <c r="EH37" i="15"/>
  <c r="EK37" i="15"/>
  <c r="EF37" i="15"/>
  <c r="EJ37" i="15"/>
  <c r="EI37" i="15"/>
  <c r="EG37" i="15"/>
  <c r="BF36" i="19"/>
  <c r="BB36" i="19"/>
  <c r="BD36" i="19"/>
  <c r="BC36" i="19"/>
  <c r="BG36" i="19"/>
  <c r="BE36" i="19"/>
  <c r="P35" i="17"/>
  <c r="L35" i="17"/>
  <c r="N35" i="17"/>
  <c r="Q35" i="17"/>
  <c r="M35" i="17"/>
  <c r="O35" i="17"/>
  <c r="CX34" i="15"/>
  <c r="DA34" i="15"/>
  <c r="CV34" i="15"/>
  <c r="CZ34" i="15"/>
  <c r="CY34" i="15"/>
  <c r="CW34" i="15"/>
  <c r="EF34" i="21"/>
  <c r="EB34" i="21"/>
  <c r="DX34" i="21"/>
  <c r="DS34" i="21"/>
  <c r="DO34" i="21"/>
  <c r="ED34" i="21"/>
  <c r="DZ34" i="21"/>
  <c r="DV34" i="21"/>
  <c r="DQ34" i="21"/>
  <c r="DR34" i="21"/>
  <c r="DN34" i="21"/>
  <c r="DP34" i="21"/>
  <c r="DS33" i="15"/>
  <c r="DO33" i="15"/>
  <c r="DR33" i="15"/>
  <c r="DQ33" i="15"/>
  <c r="DP33" i="15"/>
  <c r="DN33" i="15"/>
  <c r="Q33" i="21"/>
  <c r="M33" i="21"/>
  <c r="O33" i="21"/>
  <c r="N33" i="21"/>
  <c r="L33" i="21"/>
  <c r="P33" i="21"/>
  <c r="CG31" i="16"/>
  <c r="CI31" i="16"/>
  <c r="CE31" i="16"/>
  <c r="CH31" i="16"/>
  <c r="CD31" i="16"/>
  <c r="CF31" i="16"/>
  <c r="AS30" i="16"/>
  <c r="AO30" i="16"/>
  <c r="AQ30" i="16"/>
  <c r="AR30" i="16"/>
  <c r="AN30" i="16"/>
  <c r="AP30" i="16"/>
  <c r="AE30" i="21"/>
  <c r="AA30" i="21"/>
  <c r="AC30" i="21"/>
  <c r="AB30" i="21"/>
  <c r="AD30" i="21"/>
  <c r="Z30" i="21"/>
  <c r="EH29" i="15"/>
  <c r="EK29" i="15"/>
  <c r="EF29" i="15"/>
  <c r="EJ29" i="15"/>
  <c r="EI29" i="15"/>
  <c r="EG29" i="15"/>
  <c r="BL29" i="21"/>
  <c r="BN29" i="21"/>
  <c r="BJ29" i="21"/>
  <c r="BM29" i="21"/>
  <c r="BI29" i="21"/>
  <c r="BK29" i="21"/>
  <c r="ED29" i="21"/>
  <c r="DZ29" i="21"/>
  <c r="DV29" i="21"/>
  <c r="DQ29" i="21"/>
  <c r="EF29" i="21"/>
  <c r="EB29" i="21"/>
  <c r="DX29" i="21"/>
  <c r="DS29" i="21"/>
  <c r="DO29" i="21"/>
  <c r="DR29" i="21"/>
  <c r="DN29" i="21"/>
  <c r="DP29" i="21"/>
  <c r="Q27" i="19"/>
  <c r="M27" i="19"/>
  <c r="O27" i="19"/>
  <c r="N27" i="19"/>
  <c r="P27" i="19"/>
  <c r="L27" i="19"/>
  <c r="CX27" i="15"/>
  <c r="CV27" i="15"/>
  <c r="DA27" i="15"/>
  <c r="CW27" i="15"/>
  <c r="CZ27" i="15"/>
  <c r="CY27" i="15"/>
  <c r="AC26" i="19"/>
  <c r="AE26" i="19"/>
  <c r="AA26" i="19"/>
  <c r="AD26" i="19"/>
  <c r="Z26" i="19"/>
  <c r="AB26" i="19"/>
  <c r="Q25" i="19"/>
  <c r="M25" i="19"/>
  <c r="O25" i="19"/>
  <c r="N25" i="19"/>
  <c r="P25" i="19"/>
  <c r="L25" i="19"/>
  <c r="CX25" i="15"/>
  <c r="DA25" i="15"/>
  <c r="CW25" i="15"/>
  <c r="CV25" i="15"/>
  <c r="CZ25" i="15"/>
  <c r="CY25" i="15"/>
  <c r="AC24" i="19"/>
  <c r="AE24" i="19"/>
  <c r="AA24" i="19"/>
  <c r="AD24" i="19"/>
  <c r="Z24" i="19"/>
  <c r="AB24" i="19"/>
  <c r="Q23" i="19"/>
  <c r="M23" i="19"/>
  <c r="O23" i="19"/>
  <c r="N23" i="19"/>
  <c r="P23" i="19"/>
  <c r="L23" i="19"/>
  <c r="CX23" i="15"/>
  <c r="DA23" i="15"/>
  <c r="CW23" i="15"/>
  <c r="CV23" i="15"/>
  <c r="CZ23" i="15"/>
  <c r="CY23" i="15"/>
  <c r="BL50" i="16"/>
  <c r="BN50" i="16"/>
  <c r="BJ50" i="16"/>
  <c r="BM50" i="16"/>
  <c r="BI50" i="16"/>
  <c r="BK50" i="16"/>
  <c r="AJ30" i="16"/>
  <c r="AL30" i="16"/>
  <c r="AH30" i="16"/>
  <c r="AI30" i="16"/>
  <c r="AK30" i="16"/>
  <c r="AG30" i="16"/>
  <c r="AJ29" i="19"/>
  <c r="AL29" i="19"/>
  <c r="AH29" i="19"/>
  <c r="AK29" i="19"/>
  <c r="AG29" i="19"/>
  <c r="AI29" i="19"/>
  <c r="BY67" i="21"/>
  <c r="CA67" i="21"/>
  <c r="BW67" i="21"/>
  <c r="BZ67" i="21"/>
  <c r="CB67" i="21"/>
  <c r="BX67" i="21"/>
  <c r="BN58" i="16"/>
  <c r="BJ58" i="16"/>
  <c r="BK58" i="16"/>
  <c r="BM58" i="16"/>
  <c r="BL58" i="16"/>
  <c r="BI58" i="16"/>
  <c r="DP49" i="15"/>
  <c r="DS49" i="15"/>
  <c r="DO49" i="15"/>
  <c r="DQ49" i="15"/>
  <c r="DR49" i="15"/>
  <c r="DN49" i="15"/>
  <c r="EZ48" i="15"/>
  <c r="BN48" i="20" s="1"/>
  <c r="FC48" i="15"/>
  <c r="CI48" i="20" s="1"/>
  <c r="EY48" i="15"/>
  <c r="BG48" i="20" s="1"/>
  <c r="FA48" i="15"/>
  <c r="BU48" i="20" s="1"/>
  <c r="FB48" i="15"/>
  <c r="CB48" i="20" s="1"/>
  <c r="EX48" i="15"/>
  <c r="AZ48" i="20" s="1"/>
  <c r="P45" i="17"/>
  <c r="L45" i="17"/>
  <c r="N45" i="17"/>
  <c r="Q45" i="17"/>
  <c r="M45" i="17"/>
  <c r="O45" i="17"/>
  <c r="P41" i="17"/>
  <c r="L41" i="17"/>
  <c r="N41" i="17"/>
  <c r="Q41" i="17"/>
  <c r="M41" i="17"/>
  <c r="O41" i="17"/>
  <c r="EI39" i="15"/>
  <c r="EH39" i="15"/>
  <c r="EF39" i="15"/>
  <c r="EK39" i="15"/>
  <c r="EJ39" i="15"/>
  <c r="EG39" i="15"/>
  <c r="AK36" i="17"/>
  <c r="AG36" i="17"/>
  <c r="AI36" i="17"/>
  <c r="AL36" i="17"/>
  <c r="AH36" i="17"/>
  <c r="AJ36" i="17"/>
  <c r="AL36" i="21"/>
  <c r="AH36" i="21"/>
  <c r="AJ36" i="21"/>
  <c r="AI36" i="21"/>
  <c r="AK36" i="21"/>
  <c r="AG36" i="21"/>
  <c r="FA35" i="15"/>
  <c r="BU35" i="20" s="1"/>
  <c r="EZ35" i="15"/>
  <c r="BN35" i="20" s="1"/>
  <c r="FC35" i="15"/>
  <c r="CI35" i="20" s="1"/>
  <c r="EX35" i="15"/>
  <c r="AZ35" i="20" s="1"/>
  <c r="EY35" i="15"/>
  <c r="BG35" i="20" s="1"/>
  <c r="FB35" i="15"/>
  <c r="CB35" i="20" s="1"/>
  <c r="DS35" i="15"/>
  <c r="DO35" i="15"/>
  <c r="DP35" i="15"/>
  <c r="DR35" i="15"/>
  <c r="DN35" i="15"/>
  <c r="DQ35" i="15"/>
  <c r="AC35" i="21"/>
  <c r="AE35" i="21"/>
  <c r="AA35" i="21"/>
  <c r="AD35" i="21"/>
  <c r="Z35" i="21"/>
  <c r="AB35" i="21"/>
  <c r="V34" i="16"/>
  <c r="X34" i="16"/>
  <c r="T34" i="16"/>
  <c r="W34" i="16"/>
  <c r="S34" i="16"/>
  <c r="U34" i="16"/>
  <c r="V33" i="19"/>
  <c r="X33" i="19"/>
  <c r="T33" i="19"/>
  <c r="W33" i="19"/>
  <c r="S33" i="19"/>
  <c r="U33" i="19"/>
  <c r="AS32" i="16"/>
  <c r="AO32" i="16"/>
  <c r="AQ32" i="16"/>
  <c r="AP32" i="16"/>
  <c r="AR32" i="16"/>
  <c r="AN32" i="16"/>
  <c r="AE32" i="21"/>
  <c r="AA32" i="21"/>
  <c r="AC32" i="21"/>
  <c r="AB32" i="21"/>
  <c r="AD32" i="21"/>
  <c r="Z32" i="21"/>
  <c r="AS31" i="19"/>
  <c r="AO31" i="19"/>
  <c r="AQ31" i="19"/>
  <c r="AP31" i="19"/>
  <c r="AR31" i="19"/>
  <c r="AN31" i="19"/>
  <c r="AD31" i="17"/>
  <c r="Z31" i="17"/>
  <c r="AB31" i="17"/>
  <c r="AE31" i="17"/>
  <c r="AA31" i="17"/>
  <c r="AC31" i="17"/>
  <c r="AS31" i="21"/>
  <c r="AO31" i="21"/>
  <c r="AQ31" i="21"/>
  <c r="AP31" i="21"/>
  <c r="AN31" i="21"/>
  <c r="AR31" i="21"/>
  <c r="AZ28" i="19"/>
  <c r="AV28" i="19"/>
  <c r="AX28" i="19"/>
  <c r="AW28" i="19"/>
  <c r="AY28" i="19"/>
  <c r="AU28" i="19"/>
  <c r="AS28" i="16"/>
  <c r="AO28" i="16"/>
  <c r="AQ28" i="16"/>
  <c r="AR28" i="16"/>
  <c r="AN28" i="16"/>
  <c r="AP28" i="16"/>
  <c r="V28" i="21"/>
  <c r="X28" i="21"/>
  <c r="T28" i="21"/>
  <c r="W28" i="21"/>
  <c r="S28" i="21"/>
  <c r="U28" i="21"/>
  <c r="O26" i="19"/>
  <c r="Q26" i="19"/>
  <c r="M26" i="19"/>
  <c r="P26" i="19"/>
  <c r="L26" i="19"/>
  <c r="N26" i="19"/>
  <c r="N25" i="16"/>
  <c r="P25" i="16"/>
  <c r="L25" i="16"/>
  <c r="O25" i="16"/>
  <c r="M25" i="16"/>
  <c r="Q25" i="16"/>
  <c r="AQ24" i="19"/>
  <c r="AS24" i="19"/>
  <c r="AO24" i="19"/>
  <c r="AR24" i="19"/>
  <c r="AN24" i="19"/>
  <c r="AP24" i="19"/>
  <c r="EJ23" i="15"/>
  <c r="EF23" i="15"/>
  <c r="EI23" i="15"/>
  <c r="EH23" i="15"/>
  <c r="EK23" i="15"/>
  <c r="EG23" i="15"/>
  <c r="AP23" i="16"/>
  <c r="AR23" i="16"/>
  <c r="AN23" i="16"/>
  <c r="AQ23" i="16"/>
  <c r="AO23" i="16"/>
  <c r="AS23" i="16"/>
  <c r="CG34" i="19"/>
  <c r="CI34" i="19"/>
  <c r="CE34" i="19"/>
  <c r="CH34" i="19"/>
  <c r="CD34" i="19"/>
  <c r="CF34" i="19"/>
  <c r="GF108" i="3"/>
  <c r="CF108" i="3"/>
  <c r="EG108" i="3"/>
  <c r="JI108" i="3"/>
  <c r="GD108" i="3"/>
  <c r="FI108" i="3"/>
  <c r="CD108" i="3"/>
  <c r="BI108" i="3"/>
  <c r="IG108" i="3"/>
  <c r="GI108" i="3"/>
  <c r="DH108" i="3"/>
  <c r="CG108" i="3"/>
  <c r="HG108" i="3"/>
  <c r="JG108" i="3"/>
  <c r="HH109" i="3"/>
  <c r="DD109" i="3"/>
  <c r="CI109" i="3"/>
  <c r="DG107" i="3"/>
  <c r="JH108" i="3"/>
  <c r="JD109" i="3"/>
  <c r="II109" i="3"/>
  <c r="EE109" i="3"/>
  <c r="CG109" i="3"/>
  <c r="JG107" i="3"/>
  <c r="FG107" i="3"/>
  <c r="BG107" i="3"/>
  <c r="AI65" i="17"/>
  <c r="AL65" i="17"/>
  <c r="AH65" i="17"/>
  <c r="AJ65" i="17"/>
  <c r="AK65" i="17"/>
  <c r="AG65" i="17"/>
  <c r="AL64" i="21"/>
  <c r="AH64" i="21"/>
  <c r="AJ64" i="21"/>
  <c r="AI64" i="21"/>
  <c r="AK64" i="21"/>
  <c r="AG64" i="21"/>
  <c r="AI61" i="17"/>
  <c r="AL61" i="17"/>
  <c r="AH61" i="17"/>
  <c r="AJ61" i="17"/>
  <c r="AK61" i="17"/>
  <c r="AG61" i="17"/>
  <c r="KH108" i="3"/>
  <c r="ID109" i="3"/>
  <c r="FG109" i="3"/>
  <c r="JF107" i="3"/>
  <c r="FF107" i="3"/>
  <c r="AS67" i="19"/>
  <c r="AO67" i="19"/>
  <c r="AN67" i="19"/>
  <c r="AR67" i="19"/>
  <c r="AP67" i="19"/>
  <c r="AQ67" i="19"/>
  <c r="AC66" i="19"/>
  <c r="AB66" i="19"/>
  <c r="AA66" i="19"/>
  <c r="AD66" i="19"/>
  <c r="AE66" i="19"/>
  <c r="Z66" i="19"/>
  <c r="AP63" i="19"/>
  <c r="AS63" i="19"/>
  <c r="AO63" i="19"/>
  <c r="AN63" i="19"/>
  <c r="AR63" i="19"/>
  <c r="AQ63" i="19"/>
  <c r="AD62" i="19"/>
  <c r="Z62" i="19"/>
  <c r="AC62" i="19"/>
  <c r="AA62" i="19"/>
  <c r="AE62" i="19"/>
  <c r="AB62" i="19"/>
  <c r="CJ109" i="3"/>
  <c r="HJ109" i="3"/>
  <c r="DF109" i="3"/>
  <c r="JF109" i="3"/>
  <c r="IE107" i="3"/>
  <c r="DI107" i="3"/>
  <c r="JI107" i="3"/>
  <c r="KE107" i="3"/>
  <c r="FE107" i="3"/>
  <c r="O64" i="16"/>
  <c r="Q64" i="16"/>
  <c r="M64" i="16"/>
  <c r="P64" i="16"/>
  <c r="L64" i="16"/>
  <c r="N64" i="16"/>
  <c r="AW63" i="17"/>
  <c r="AZ63" i="17"/>
  <c r="AV63" i="17"/>
  <c r="AX63" i="17"/>
  <c r="AU63" i="17"/>
  <c r="AY63" i="17"/>
  <c r="O62" i="16"/>
  <c r="Q62" i="16"/>
  <c r="M62" i="16"/>
  <c r="P62" i="16"/>
  <c r="L62" i="16"/>
  <c r="N62" i="16"/>
  <c r="AK61" i="19"/>
  <c r="AG61" i="19"/>
  <c r="AJ61" i="19"/>
  <c r="AI61" i="19"/>
  <c r="AH61" i="19"/>
  <c r="AL61" i="19"/>
  <c r="AS61" i="16"/>
  <c r="AO61" i="16"/>
  <c r="AQ61" i="16"/>
  <c r="AP61" i="16"/>
  <c r="AN61" i="16"/>
  <c r="AR61" i="16"/>
  <c r="V56" i="16"/>
  <c r="X56" i="16"/>
  <c r="T56" i="16"/>
  <c r="W56" i="16"/>
  <c r="S56" i="16"/>
  <c r="U56" i="16"/>
  <c r="V54" i="19"/>
  <c r="X54" i="19"/>
  <c r="T54" i="19"/>
  <c r="W54" i="19"/>
  <c r="S54" i="19"/>
  <c r="U54" i="19"/>
  <c r="V54" i="21"/>
  <c r="X54" i="21"/>
  <c r="T54" i="21"/>
  <c r="W54" i="21"/>
  <c r="S54" i="21"/>
  <c r="U54" i="21"/>
  <c r="Q50" i="16"/>
  <c r="M50" i="16"/>
  <c r="O50" i="16"/>
  <c r="N50" i="16"/>
  <c r="P50" i="16"/>
  <c r="L50" i="16"/>
  <c r="AL66" i="16"/>
  <c r="AH66" i="16"/>
  <c r="AJ66" i="16"/>
  <c r="AI66" i="16"/>
  <c r="AK66" i="16"/>
  <c r="AG66" i="16"/>
  <c r="AC66" i="16"/>
  <c r="AE66" i="16"/>
  <c r="AA66" i="16"/>
  <c r="AD66" i="16"/>
  <c r="Z66" i="16"/>
  <c r="AB66" i="16"/>
  <c r="CY65" i="15"/>
  <c r="DA65" i="15"/>
  <c r="CW65" i="15"/>
  <c r="CZ65" i="15"/>
  <c r="CX65" i="15"/>
  <c r="CV65" i="15"/>
  <c r="EI64" i="15"/>
  <c r="EK64" i="15"/>
  <c r="EG64" i="15"/>
  <c r="EJ64" i="15"/>
  <c r="EH64" i="15"/>
  <c r="EF64" i="15"/>
  <c r="H63" i="16"/>
  <c r="J63" i="16"/>
  <c r="F63" i="16"/>
  <c r="I63" i="16"/>
  <c r="E63" i="16"/>
  <c r="G63" i="16"/>
  <c r="AS63" i="16"/>
  <c r="AO63" i="16"/>
  <c r="AQ63" i="16"/>
  <c r="AP63" i="16"/>
  <c r="AN63" i="16"/>
  <c r="AR63" i="16"/>
  <c r="W61" i="19"/>
  <c r="S61" i="19"/>
  <c r="V61" i="19"/>
  <c r="U61" i="19"/>
  <c r="X61" i="19"/>
  <c r="T61" i="19"/>
  <c r="X60" i="19"/>
  <c r="T60" i="19"/>
  <c r="V60" i="19"/>
  <c r="S60" i="19"/>
  <c r="W60" i="19"/>
  <c r="U60" i="19"/>
  <c r="DA59" i="15"/>
  <c r="CW59" i="15"/>
  <c r="CZ59" i="15"/>
  <c r="CY59" i="15"/>
  <c r="CV59" i="15"/>
  <c r="CX59" i="15"/>
  <c r="J58" i="16"/>
  <c r="F58" i="16"/>
  <c r="G58" i="16"/>
  <c r="I58" i="16"/>
  <c r="H58" i="16"/>
  <c r="E58" i="16"/>
  <c r="AE57" i="16"/>
  <c r="AA57" i="16"/>
  <c r="AD57" i="16"/>
  <c r="AB57" i="16"/>
  <c r="Z57" i="16"/>
  <c r="AC57" i="16"/>
  <c r="O56" i="21"/>
  <c r="Q56" i="21"/>
  <c r="M56" i="21"/>
  <c r="P56" i="21"/>
  <c r="L56" i="21"/>
  <c r="N56" i="21"/>
  <c r="AL53" i="16"/>
  <c r="AH53" i="16"/>
  <c r="AJ53" i="16"/>
  <c r="AI53" i="16"/>
  <c r="AG53" i="16"/>
  <c r="AK53" i="16"/>
  <c r="Q52" i="19"/>
  <c r="M52" i="19"/>
  <c r="N52" i="19"/>
  <c r="L52" i="19"/>
  <c r="P52" i="19"/>
  <c r="O52" i="19"/>
  <c r="DA51" i="15"/>
  <c r="CW51" i="15"/>
  <c r="CZ51" i="15"/>
  <c r="CY51" i="15"/>
  <c r="CV51" i="15"/>
  <c r="CX51" i="15"/>
  <c r="H50" i="16"/>
  <c r="J50" i="16"/>
  <c r="F50" i="16"/>
  <c r="I50" i="16"/>
  <c r="E50" i="16"/>
  <c r="G50" i="16"/>
  <c r="AI49" i="19"/>
  <c r="AK49" i="19"/>
  <c r="AG49" i="19"/>
  <c r="AJ49" i="19"/>
  <c r="AL49" i="19"/>
  <c r="AH49" i="19"/>
  <c r="N49" i="21"/>
  <c r="P49" i="21"/>
  <c r="L49" i="21"/>
  <c r="O49" i="21"/>
  <c r="Q49" i="21"/>
  <c r="M49" i="21"/>
  <c r="AJ48" i="16"/>
  <c r="AL48" i="16"/>
  <c r="AH48" i="16"/>
  <c r="AK48" i="16"/>
  <c r="AG48" i="16"/>
  <c r="AI48" i="16"/>
  <c r="P47" i="21"/>
  <c r="L47" i="21"/>
  <c r="N47" i="21"/>
  <c r="Q47" i="21"/>
  <c r="M47" i="21"/>
  <c r="O47" i="21"/>
  <c r="N44" i="17"/>
  <c r="P44" i="17"/>
  <c r="L44" i="17"/>
  <c r="O44" i="17"/>
  <c r="Q44" i="17"/>
  <c r="M44" i="17"/>
  <c r="P43" i="21"/>
  <c r="L43" i="21"/>
  <c r="N43" i="21"/>
  <c r="Q43" i="21"/>
  <c r="M43" i="21"/>
  <c r="O43" i="21"/>
  <c r="N40" i="17"/>
  <c r="P40" i="17"/>
  <c r="L40" i="17"/>
  <c r="O40" i="17"/>
  <c r="Q40" i="17"/>
  <c r="M40" i="17"/>
  <c r="P39" i="21"/>
  <c r="L39" i="21"/>
  <c r="N39" i="21"/>
  <c r="O39" i="21"/>
  <c r="M39" i="21"/>
  <c r="Q39" i="21"/>
  <c r="AE67" i="16"/>
  <c r="AA67" i="16"/>
  <c r="AC67" i="16"/>
  <c r="AB67" i="16"/>
  <c r="AD67" i="16"/>
  <c r="Z67" i="16"/>
  <c r="AB61" i="19"/>
  <c r="AE61" i="19"/>
  <c r="AA61" i="19"/>
  <c r="AD61" i="19"/>
  <c r="Z61" i="19"/>
  <c r="AC61" i="19"/>
  <c r="AC60" i="19"/>
  <c r="AB60" i="19"/>
  <c r="AE60" i="19"/>
  <c r="Z60" i="19"/>
  <c r="AD60" i="19"/>
  <c r="AA60" i="19"/>
  <c r="O60" i="16"/>
  <c r="M60" i="16"/>
  <c r="P60" i="16"/>
  <c r="N60" i="16"/>
  <c r="L60" i="16"/>
  <c r="Q60" i="16"/>
  <c r="AL60" i="21"/>
  <c r="AH60" i="21"/>
  <c r="AJ60" i="21"/>
  <c r="AI60" i="21"/>
  <c r="AK60" i="21"/>
  <c r="AG60" i="21"/>
  <c r="AJ58" i="19"/>
  <c r="AL58" i="19"/>
  <c r="AH58" i="19"/>
  <c r="AK58" i="19"/>
  <c r="AG58" i="19"/>
  <c r="AI58" i="19"/>
  <c r="O58" i="16"/>
  <c r="M58" i="16"/>
  <c r="P58" i="16"/>
  <c r="N58" i="16"/>
  <c r="L58" i="16"/>
  <c r="Q58" i="16"/>
  <c r="AJ58" i="21"/>
  <c r="AL58" i="21"/>
  <c r="AH58" i="21"/>
  <c r="AK58" i="21"/>
  <c r="AG58" i="21"/>
  <c r="AI58" i="21"/>
  <c r="AJ56" i="19"/>
  <c r="AL56" i="19"/>
  <c r="AH56" i="19"/>
  <c r="AK56" i="19"/>
  <c r="AG56" i="19"/>
  <c r="AI56" i="19"/>
  <c r="Q56" i="16"/>
  <c r="M56" i="16"/>
  <c r="O56" i="16"/>
  <c r="N56" i="16"/>
  <c r="P56" i="16"/>
  <c r="L56" i="16"/>
  <c r="AL56" i="21"/>
  <c r="AH56" i="21"/>
  <c r="AJ56" i="21"/>
  <c r="AI56" i="21"/>
  <c r="AK56" i="21"/>
  <c r="AG56" i="21"/>
  <c r="AJ54" i="19"/>
  <c r="AL54" i="19"/>
  <c r="AH54" i="19"/>
  <c r="AK54" i="19"/>
  <c r="AG54" i="19"/>
  <c r="AI54" i="19"/>
  <c r="Q54" i="16"/>
  <c r="M54" i="16"/>
  <c r="O54" i="16"/>
  <c r="N54" i="16"/>
  <c r="P54" i="16"/>
  <c r="L54" i="16"/>
  <c r="AJ54" i="21"/>
  <c r="AL54" i="21"/>
  <c r="AH54" i="21"/>
  <c r="AK54" i="21"/>
  <c r="AG54" i="21"/>
  <c r="AI54" i="21"/>
  <c r="AJ52" i="19"/>
  <c r="AK52" i="19"/>
  <c r="AG52" i="19"/>
  <c r="AI52" i="19"/>
  <c r="AH52" i="19"/>
  <c r="AL52" i="19"/>
  <c r="Q52" i="16"/>
  <c r="M52" i="16"/>
  <c r="O52" i="16"/>
  <c r="N52" i="16"/>
  <c r="P52" i="16"/>
  <c r="L52" i="16"/>
  <c r="AL52" i="21"/>
  <c r="AH52" i="21"/>
  <c r="AJ52" i="21"/>
  <c r="AI52" i="21"/>
  <c r="AK52" i="21"/>
  <c r="AG52" i="21"/>
  <c r="AK50" i="19"/>
  <c r="AG50" i="19"/>
  <c r="AI50" i="19"/>
  <c r="AL50" i="19"/>
  <c r="AH50" i="19"/>
  <c r="AJ50" i="19"/>
  <c r="V50" i="16"/>
  <c r="X50" i="16"/>
  <c r="T50" i="16"/>
  <c r="W50" i="16"/>
  <c r="S50" i="16"/>
  <c r="U50" i="16"/>
  <c r="V48" i="16"/>
  <c r="X48" i="16"/>
  <c r="T48" i="16"/>
  <c r="W48" i="16"/>
  <c r="S48" i="16"/>
  <c r="U48" i="16"/>
  <c r="BK67" i="17"/>
  <c r="BN67" i="17"/>
  <c r="BJ67" i="17"/>
  <c r="BL67" i="17"/>
  <c r="BM67" i="17"/>
  <c r="BI67" i="17"/>
  <c r="AX66" i="21"/>
  <c r="AZ66" i="21"/>
  <c r="AV66" i="21"/>
  <c r="AY66" i="21"/>
  <c r="AU66" i="21"/>
  <c r="AW66" i="21"/>
  <c r="EI59" i="15"/>
  <c r="EK59" i="15"/>
  <c r="EF59" i="15"/>
  <c r="EJ59" i="15"/>
  <c r="EG59" i="15"/>
  <c r="EH59" i="15"/>
  <c r="AS59" i="19"/>
  <c r="AO59" i="19"/>
  <c r="AN59" i="19"/>
  <c r="AP59" i="19"/>
  <c r="AQ59" i="19"/>
  <c r="AR59" i="19"/>
  <c r="P59" i="17"/>
  <c r="L59" i="17"/>
  <c r="O59" i="17"/>
  <c r="Q59" i="17"/>
  <c r="M59" i="17"/>
  <c r="N59" i="17"/>
  <c r="AL57" i="19"/>
  <c r="AH57" i="19"/>
  <c r="AJ57" i="19"/>
  <c r="AI57" i="19"/>
  <c r="AK57" i="19"/>
  <c r="AG57" i="19"/>
  <c r="U57" i="17"/>
  <c r="X57" i="17"/>
  <c r="T57" i="17"/>
  <c r="V57" i="17"/>
  <c r="S57" i="17"/>
  <c r="W57" i="17"/>
  <c r="G57" i="17"/>
  <c r="J57" i="17"/>
  <c r="F57" i="17"/>
  <c r="H57" i="17"/>
  <c r="I57" i="17"/>
  <c r="E57" i="17"/>
  <c r="J55" i="19"/>
  <c r="F55" i="19"/>
  <c r="H55" i="19"/>
  <c r="G55" i="19"/>
  <c r="I55" i="19"/>
  <c r="E55" i="19"/>
  <c r="DP55" i="15"/>
  <c r="DS55" i="15"/>
  <c r="DN55" i="15"/>
  <c r="DR55" i="15"/>
  <c r="DO55" i="15"/>
  <c r="DQ55" i="15"/>
  <c r="AI55" i="17"/>
  <c r="AK55" i="17"/>
  <c r="AG55" i="17"/>
  <c r="AJ55" i="17"/>
  <c r="AL55" i="17"/>
  <c r="AH55" i="17"/>
  <c r="X53" i="19"/>
  <c r="T53" i="19"/>
  <c r="U53" i="19"/>
  <c r="V53" i="19"/>
  <c r="S53" i="19"/>
  <c r="W53" i="19"/>
  <c r="O53" i="19"/>
  <c r="P53" i="19"/>
  <c r="L53" i="19"/>
  <c r="Q53" i="19"/>
  <c r="M53" i="19"/>
  <c r="N53" i="19"/>
  <c r="AR53" i="17"/>
  <c r="AN53" i="17"/>
  <c r="AP53" i="17"/>
  <c r="AS53" i="17"/>
  <c r="AO53" i="17"/>
  <c r="AQ53" i="17"/>
  <c r="EI51" i="15"/>
  <c r="EK51" i="15"/>
  <c r="EF51" i="15"/>
  <c r="EJ51" i="15"/>
  <c r="EG51" i="15"/>
  <c r="EH51" i="15"/>
  <c r="AQ51" i="19"/>
  <c r="AO51" i="19"/>
  <c r="AR51" i="19"/>
  <c r="AP51" i="19"/>
  <c r="AN51" i="19"/>
  <c r="AS51" i="19"/>
  <c r="P51" i="17"/>
  <c r="L51" i="17"/>
  <c r="N51" i="17"/>
  <c r="Q51" i="17"/>
  <c r="M51" i="17"/>
  <c r="O51" i="17"/>
  <c r="AS50" i="21"/>
  <c r="AO50" i="21"/>
  <c r="AQ50" i="21"/>
  <c r="AP50" i="21"/>
  <c r="AN50" i="21"/>
  <c r="AR50" i="21"/>
  <c r="AJ50" i="21"/>
  <c r="AL50" i="21"/>
  <c r="AH50" i="21"/>
  <c r="AK50" i="21"/>
  <c r="AG50" i="21"/>
  <c r="AI50" i="21"/>
  <c r="P47" i="17"/>
  <c r="L47" i="17"/>
  <c r="N47" i="17"/>
  <c r="Q47" i="17"/>
  <c r="M47" i="17"/>
  <c r="O47" i="17"/>
  <c r="G47" i="17"/>
  <c r="I47" i="17"/>
  <c r="E47" i="17"/>
  <c r="H47" i="17"/>
  <c r="J47" i="17"/>
  <c r="F47" i="17"/>
  <c r="BG46" i="16"/>
  <c r="BC46" i="16"/>
  <c r="BE46" i="16"/>
  <c r="BD46" i="16"/>
  <c r="BB46" i="16"/>
  <c r="BF46" i="16"/>
  <c r="P45" i="19"/>
  <c r="L45" i="19"/>
  <c r="N45" i="19"/>
  <c r="M45" i="19"/>
  <c r="Q45" i="19"/>
  <c r="O45" i="19"/>
  <c r="G45" i="17"/>
  <c r="I45" i="17"/>
  <c r="E45" i="17"/>
  <c r="H45" i="17"/>
  <c r="J45" i="17"/>
  <c r="F45" i="17"/>
  <c r="BG44" i="16"/>
  <c r="BC44" i="16"/>
  <c r="BE44" i="16"/>
  <c r="BD44" i="16"/>
  <c r="BB44" i="16"/>
  <c r="BF44" i="16"/>
  <c r="N43" i="19"/>
  <c r="P43" i="19"/>
  <c r="L43" i="19"/>
  <c r="O43" i="19"/>
  <c r="Q43" i="19"/>
  <c r="M43" i="19"/>
  <c r="G43" i="17"/>
  <c r="I43" i="17"/>
  <c r="E43" i="17"/>
  <c r="H43" i="17"/>
  <c r="J43" i="17"/>
  <c r="F43" i="17"/>
  <c r="N41" i="19"/>
  <c r="P41" i="19"/>
  <c r="L41" i="19"/>
  <c r="O41" i="19"/>
  <c r="Q41" i="19"/>
  <c r="M41" i="19"/>
  <c r="G41" i="17"/>
  <c r="I41" i="17"/>
  <c r="E41" i="17"/>
  <c r="H41" i="17"/>
  <c r="J41" i="17"/>
  <c r="F41" i="17"/>
  <c r="BG40" i="16"/>
  <c r="BC40" i="16"/>
  <c r="BE40" i="16"/>
  <c r="BD40" i="16"/>
  <c r="BB40" i="16"/>
  <c r="BF40" i="16"/>
  <c r="N39" i="19"/>
  <c r="P39" i="19"/>
  <c r="L39" i="19"/>
  <c r="O39" i="19"/>
  <c r="Q39" i="19"/>
  <c r="M39" i="19"/>
  <c r="G39" i="17"/>
  <c r="I39" i="17"/>
  <c r="E39" i="17"/>
  <c r="H39" i="17"/>
  <c r="J39" i="17"/>
  <c r="F39" i="17"/>
  <c r="N36" i="17"/>
  <c r="P36" i="17"/>
  <c r="L36" i="17"/>
  <c r="O36" i="17"/>
  <c r="Q36" i="17"/>
  <c r="M36" i="17"/>
  <c r="AJ36" i="16"/>
  <c r="AL36" i="16"/>
  <c r="AH36" i="16"/>
  <c r="AK36" i="16"/>
  <c r="AG36" i="16"/>
  <c r="AI36" i="16"/>
  <c r="AJ35" i="19"/>
  <c r="AL35" i="19"/>
  <c r="AH35" i="19"/>
  <c r="AK35" i="19"/>
  <c r="AG35" i="19"/>
  <c r="AI35" i="19"/>
  <c r="AP32" i="17"/>
  <c r="AR32" i="17"/>
  <c r="AN32" i="17"/>
  <c r="AQ32" i="17"/>
  <c r="AO32" i="17"/>
  <c r="AS32" i="17"/>
  <c r="Q29" i="19"/>
  <c r="M29" i="19"/>
  <c r="O29" i="19"/>
  <c r="N29" i="19"/>
  <c r="P29" i="19"/>
  <c r="L29" i="19"/>
  <c r="AE28" i="16"/>
  <c r="AA28" i="16"/>
  <c r="AC28" i="16"/>
  <c r="Z28" i="16"/>
  <c r="AD28" i="16"/>
  <c r="AB28" i="16"/>
  <c r="J24" i="19"/>
  <c r="F24" i="19"/>
  <c r="H24" i="19"/>
  <c r="G24" i="19"/>
  <c r="E24" i="19"/>
  <c r="I24" i="19"/>
  <c r="H34" i="16"/>
  <c r="J34" i="16"/>
  <c r="F34" i="16"/>
  <c r="I34" i="16"/>
  <c r="E34" i="16"/>
  <c r="G34" i="16"/>
  <c r="H33" i="19"/>
  <c r="J33" i="19"/>
  <c r="F33" i="19"/>
  <c r="I33" i="19"/>
  <c r="E33" i="19"/>
  <c r="G33" i="19"/>
  <c r="AE30" i="16"/>
  <c r="AA30" i="16"/>
  <c r="AC30" i="16"/>
  <c r="Z30" i="16"/>
  <c r="AD30" i="16"/>
  <c r="AB30" i="16"/>
  <c r="CH25" i="17"/>
  <c r="CD25" i="17"/>
  <c r="CF25" i="17"/>
  <c r="CI25" i="17"/>
  <c r="CG25" i="17"/>
  <c r="CE25" i="17"/>
  <c r="X24" i="19"/>
  <c r="T24" i="19"/>
  <c r="V24" i="19"/>
  <c r="U24" i="19"/>
  <c r="W24" i="19"/>
  <c r="S24" i="19"/>
  <c r="W65" i="19"/>
  <c r="S65" i="19"/>
  <c r="V65" i="19"/>
  <c r="U65" i="19"/>
  <c r="X65" i="19"/>
  <c r="T65" i="19"/>
  <c r="AB65" i="19"/>
  <c r="AE65" i="19"/>
  <c r="AA65" i="19"/>
  <c r="AD65" i="19"/>
  <c r="Z65" i="19"/>
  <c r="AC65" i="19"/>
  <c r="O48" i="21"/>
  <c r="Q48" i="21"/>
  <c r="M48" i="21"/>
  <c r="P48" i="21"/>
  <c r="L48" i="21"/>
  <c r="N48" i="21"/>
  <c r="J48" i="21"/>
  <c r="F48" i="21"/>
  <c r="H48" i="21"/>
  <c r="G48" i="21"/>
  <c r="I48" i="21"/>
  <c r="E48" i="21"/>
  <c r="Q46" i="16"/>
  <c r="M46" i="16"/>
  <c r="O46" i="16"/>
  <c r="N46" i="16"/>
  <c r="P46" i="16"/>
  <c r="L46" i="16"/>
  <c r="H46" i="21"/>
  <c r="J46" i="21"/>
  <c r="F46" i="21"/>
  <c r="I46" i="21"/>
  <c r="E46" i="21"/>
  <c r="G46" i="21"/>
  <c r="AJ44" i="16"/>
  <c r="AL44" i="16"/>
  <c r="AH44" i="16"/>
  <c r="AK44" i="16"/>
  <c r="AG44" i="16"/>
  <c r="AI44" i="16"/>
  <c r="AC44" i="21"/>
  <c r="AE44" i="21"/>
  <c r="AA44" i="21"/>
  <c r="AD44" i="21"/>
  <c r="Z44" i="21"/>
  <c r="AB44" i="21"/>
  <c r="AS42" i="16"/>
  <c r="AO42" i="16"/>
  <c r="AQ42" i="16"/>
  <c r="AP42" i="16"/>
  <c r="AR42" i="16"/>
  <c r="AN42" i="16"/>
  <c r="AJ42" i="21"/>
  <c r="AL42" i="21"/>
  <c r="AH42" i="21"/>
  <c r="AK42" i="21"/>
  <c r="AG42" i="21"/>
  <c r="AI42" i="21"/>
  <c r="H40" i="16"/>
  <c r="J40" i="16"/>
  <c r="F40" i="16"/>
  <c r="I40" i="16"/>
  <c r="E40" i="16"/>
  <c r="G40" i="16"/>
  <c r="CF40" i="15"/>
  <c r="CI40" i="15"/>
  <c r="CE40" i="15"/>
  <c r="CG40" i="15"/>
  <c r="CD40" i="15"/>
  <c r="CH40" i="15"/>
  <c r="Q38" i="16"/>
  <c r="M38" i="16"/>
  <c r="O38" i="16"/>
  <c r="N38" i="16"/>
  <c r="P38" i="16"/>
  <c r="L38" i="16"/>
  <c r="H38" i="21"/>
  <c r="J38" i="21"/>
  <c r="F38" i="21"/>
  <c r="G38" i="21"/>
  <c r="E38" i="21"/>
  <c r="I38" i="21"/>
  <c r="AI37" i="17"/>
  <c r="AK37" i="17"/>
  <c r="AG37" i="17"/>
  <c r="AJ37" i="17"/>
  <c r="AL37" i="17"/>
  <c r="AH37" i="17"/>
  <c r="AB37" i="21"/>
  <c r="AD37" i="21"/>
  <c r="Z37" i="21"/>
  <c r="AC37" i="21"/>
  <c r="AA37" i="21"/>
  <c r="AE37" i="21"/>
  <c r="AL34" i="21"/>
  <c r="AH34" i="21"/>
  <c r="AJ34" i="21"/>
  <c r="AI34" i="21"/>
  <c r="AK34" i="21"/>
  <c r="AG34" i="21"/>
  <c r="FA33" i="15"/>
  <c r="BU33" i="20" s="1"/>
  <c r="FC33" i="15"/>
  <c r="CI33" i="20" s="1"/>
  <c r="EX33" i="15"/>
  <c r="AZ33" i="20" s="1"/>
  <c r="FB33" i="15"/>
  <c r="CB33" i="20" s="1"/>
  <c r="EZ33" i="15"/>
  <c r="BN33" i="20" s="1"/>
  <c r="EY33" i="15"/>
  <c r="BG33" i="20" s="1"/>
  <c r="AD33" i="17"/>
  <c r="Z33" i="17"/>
  <c r="AB33" i="17"/>
  <c r="AE33" i="17"/>
  <c r="AA33" i="17"/>
  <c r="AC33" i="17"/>
  <c r="AS33" i="21"/>
  <c r="AO33" i="21"/>
  <c r="AQ33" i="21"/>
  <c r="AP33" i="21"/>
  <c r="AN33" i="21"/>
  <c r="AR33" i="21"/>
  <c r="CX30" i="15"/>
  <c r="DA30" i="15"/>
  <c r="CV30" i="15"/>
  <c r="CZ30" i="15"/>
  <c r="CY30" i="15"/>
  <c r="CW30" i="15"/>
  <c r="ED30" i="21"/>
  <c r="DZ30" i="21"/>
  <c r="DV30" i="21"/>
  <c r="DQ30" i="21"/>
  <c r="EF30" i="21"/>
  <c r="EB30" i="21"/>
  <c r="DX30" i="21"/>
  <c r="DS30" i="21"/>
  <c r="DO30" i="21"/>
  <c r="DR30" i="21"/>
  <c r="DN30" i="21"/>
  <c r="DP30" i="21"/>
  <c r="AI29" i="17"/>
  <c r="AK29" i="17"/>
  <c r="AG29" i="17"/>
  <c r="AJ29" i="17"/>
  <c r="AL29" i="17"/>
  <c r="AH29" i="17"/>
  <c r="AE29" i="21"/>
  <c r="AA29" i="21"/>
  <c r="AC29" i="21"/>
  <c r="AB29" i="21"/>
  <c r="AD29" i="21"/>
  <c r="Z29" i="21"/>
  <c r="AJ28" i="21"/>
  <c r="AL28" i="21"/>
  <c r="AH28" i="21"/>
  <c r="AK28" i="21"/>
  <c r="AG28" i="21"/>
  <c r="AI28" i="21"/>
  <c r="V27" i="21"/>
  <c r="X27" i="21"/>
  <c r="T27" i="21"/>
  <c r="W27" i="21"/>
  <c r="S27" i="21"/>
  <c r="U27" i="21"/>
  <c r="EH26" i="15"/>
  <c r="EK26" i="15"/>
  <c r="EG26" i="15"/>
  <c r="EJ26" i="15"/>
  <c r="EF26" i="15"/>
  <c r="EI26" i="15"/>
  <c r="AJ26" i="21"/>
  <c r="AL26" i="21"/>
  <c r="AH26" i="21"/>
  <c r="AK26" i="21"/>
  <c r="AG26" i="21"/>
  <c r="AI26" i="21"/>
  <c r="V25" i="21"/>
  <c r="X25" i="21"/>
  <c r="T25" i="21"/>
  <c r="W25" i="21"/>
  <c r="S25" i="21"/>
  <c r="U25" i="21"/>
  <c r="EH24" i="15"/>
  <c r="EF24" i="15"/>
  <c r="EK24" i="15"/>
  <c r="EG24" i="15"/>
  <c r="EJ24" i="15"/>
  <c r="EI24" i="15"/>
  <c r="AJ24" i="21"/>
  <c r="AL24" i="21"/>
  <c r="AH24" i="21"/>
  <c r="AK24" i="21"/>
  <c r="AG24" i="21"/>
  <c r="AI24" i="21"/>
  <c r="V23" i="21"/>
  <c r="X23" i="21"/>
  <c r="T23" i="21"/>
  <c r="W23" i="21"/>
  <c r="S23" i="21"/>
  <c r="U23" i="21"/>
  <c r="CA56" i="17"/>
  <c r="BW56" i="17"/>
  <c r="BZ56" i="17"/>
  <c r="CB56" i="17"/>
  <c r="BX56" i="17"/>
  <c r="BY56" i="17"/>
  <c r="AB37" i="19"/>
  <c r="AD37" i="19"/>
  <c r="Z37" i="19"/>
  <c r="AE37" i="19"/>
  <c r="AA37" i="19"/>
  <c r="AC37" i="19"/>
  <c r="AE33" i="19"/>
  <c r="AA33" i="19"/>
  <c r="AC33" i="19"/>
  <c r="AB33" i="19"/>
  <c r="Z33" i="19"/>
  <c r="AD33" i="19"/>
  <c r="EZ38" i="15"/>
  <c r="BN38" i="20" s="1"/>
  <c r="FC38" i="15"/>
  <c r="CI38" i="20" s="1"/>
  <c r="EY38" i="15"/>
  <c r="BG38" i="20" s="1"/>
  <c r="FB38" i="15"/>
  <c r="CB38" i="20" s="1"/>
  <c r="FA38" i="15"/>
  <c r="BU38" i="20" s="1"/>
  <c r="EX38" i="15"/>
  <c r="AZ38" i="20" s="1"/>
  <c r="BG54" i="16"/>
  <c r="BC54" i="16"/>
  <c r="BE54" i="16"/>
  <c r="BD54" i="16"/>
  <c r="BB54" i="16"/>
  <c r="BF54" i="16"/>
  <c r="BL52" i="16"/>
  <c r="BN52" i="16"/>
  <c r="BJ52" i="16"/>
  <c r="BM52" i="16"/>
  <c r="BI52" i="16"/>
  <c r="BK52" i="16"/>
  <c r="AD49" i="17"/>
  <c r="Z49" i="17"/>
  <c r="AB49" i="17"/>
  <c r="AE49" i="17"/>
  <c r="AA49" i="17"/>
  <c r="AC49" i="17"/>
  <c r="P39" i="17"/>
  <c r="L39" i="17"/>
  <c r="N39" i="17"/>
  <c r="Q39" i="17"/>
  <c r="M39" i="17"/>
  <c r="O39" i="17"/>
  <c r="DQ36" i="15"/>
  <c r="DP36" i="15"/>
  <c r="DO36" i="15"/>
  <c r="DS36" i="15"/>
  <c r="DN36" i="15"/>
  <c r="DR36" i="15"/>
  <c r="CI36" i="15"/>
  <c r="CE36" i="15"/>
  <c r="CF36" i="15"/>
  <c r="CH36" i="15"/>
  <c r="CD36" i="15"/>
  <c r="CG36" i="15"/>
  <c r="AS35" i="19"/>
  <c r="AO35" i="19"/>
  <c r="AQ35" i="19"/>
  <c r="AP35" i="19"/>
  <c r="AR35" i="19"/>
  <c r="AN35" i="19"/>
  <c r="AD35" i="17"/>
  <c r="Z35" i="17"/>
  <c r="AB35" i="17"/>
  <c r="AE35" i="17"/>
  <c r="AA35" i="17"/>
  <c r="AC35" i="17"/>
  <c r="O35" i="21"/>
  <c r="Q35" i="21"/>
  <c r="M35" i="21"/>
  <c r="L35" i="21"/>
  <c r="P35" i="21"/>
  <c r="N35" i="21"/>
  <c r="CX32" i="15"/>
  <c r="CY32" i="15"/>
  <c r="CV32" i="15"/>
  <c r="CW32" i="15"/>
  <c r="DA32" i="15"/>
  <c r="CZ32" i="15"/>
  <c r="ED32" i="21"/>
  <c r="DZ32" i="21"/>
  <c r="DV32" i="21"/>
  <c r="DQ32" i="21"/>
  <c r="EF32" i="21"/>
  <c r="EB32" i="21"/>
  <c r="DX32" i="21"/>
  <c r="DS32" i="21"/>
  <c r="DO32" i="21"/>
  <c r="DR32" i="21"/>
  <c r="DN32" i="21"/>
  <c r="DP32" i="21"/>
  <c r="EH31" i="15"/>
  <c r="EI31" i="15"/>
  <c r="EG31" i="15"/>
  <c r="EK31" i="15"/>
  <c r="EF31" i="15"/>
  <c r="EJ31" i="15"/>
  <c r="ED31" i="21"/>
  <c r="DZ31" i="21"/>
  <c r="DV31" i="21"/>
  <c r="DQ31" i="21"/>
  <c r="EF31" i="21"/>
  <c r="EB31" i="21"/>
  <c r="DX31" i="21"/>
  <c r="DS31" i="21"/>
  <c r="DO31" i="21"/>
  <c r="DR31" i="21"/>
  <c r="DN31" i="21"/>
  <c r="DP31" i="21"/>
  <c r="W30" i="17"/>
  <c r="S30" i="17"/>
  <c r="U30" i="17"/>
  <c r="X30" i="17"/>
  <c r="T30" i="17"/>
  <c r="V30" i="17"/>
  <c r="CX28" i="15"/>
  <c r="CY28" i="15"/>
  <c r="DA28" i="15"/>
  <c r="CW28" i="15"/>
  <c r="CV28" i="15"/>
  <c r="CZ28" i="15"/>
  <c r="AE27" i="19"/>
  <c r="AA27" i="19"/>
  <c r="AC27" i="19"/>
  <c r="AB27" i="19"/>
  <c r="Z27" i="19"/>
  <c r="AD27" i="19"/>
  <c r="U27" i="17"/>
  <c r="W27" i="17"/>
  <c r="S27" i="17"/>
  <c r="V27" i="17"/>
  <c r="T27" i="17"/>
  <c r="X27" i="17"/>
  <c r="AD26" i="16"/>
  <c r="Z26" i="16"/>
  <c r="AB26" i="16"/>
  <c r="AE26" i="16"/>
  <c r="AA26" i="16"/>
  <c r="AC26" i="16"/>
  <c r="V26" i="21"/>
  <c r="X26" i="21"/>
  <c r="T26" i="21"/>
  <c r="W26" i="21"/>
  <c r="S26" i="21"/>
  <c r="U26" i="21"/>
  <c r="O24" i="19"/>
  <c r="Q24" i="19"/>
  <c r="M24" i="19"/>
  <c r="P24" i="19"/>
  <c r="L24" i="19"/>
  <c r="N24" i="19"/>
  <c r="AX24" i="21"/>
  <c r="AZ24" i="21"/>
  <c r="AV24" i="21"/>
  <c r="AY24" i="21"/>
  <c r="AU24" i="21"/>
  <c r="AW24" i="21"/>
  <c r="N23" i="16"/>
  <c r="P23" i="16"/>
  <c r="L23" i="16"/>
  <c r="O23" i="16"/>
  <c r="M23" i="16"/>
  <c r="Q23" i="16"/>
  <c r="IH108" i="3"/>
  <c r="EH108" i="3"/>
  <c r="JE108" i="3"/>
  <c r="IJ108" i="3"/>
  <c r="FE108" i="3"/>
  <c r="EJ108" i="3"/>
  <c r="BE108" i="3"/>
  <c r="EI108" i="3"/>
  <c r="GG108" i="3"/>
  <c r="HD109" i="3"/>
  <c r="GI109" i="3"/>
  <c r="CE109" i="3"/>
  <c r="GH107" i="3"/>
  <c r="CH107" i="3"/>
  <c r="IE109" i="3"/>
  <c r="GG109" i="3"/>
  <c r="BH109" i="3"/>
  <c r="IH107" i="3"/>
  <c r="EH107" i="3"/>
  <c r="G65" i="17"/>
  <c r="J65" i="17"/>
  <c r="F65" i="17"/>
  <c r="H65" i="17"/>
  <c r="I65" i="17"/>
  <c r="E65" i="17"/>
  <c r="J64" i="21"/>
  <c r="F64" i="21"/>
  <c r="H64" i="21"/>
  <c r="G64" i="21"/>
  <c r="I64" i="21"/>
  <c r="E64" i="21"/>
  <c r="G61" i="17"/>
  <c r="J61" i="17"/>
  <c r="F61" i="17"/>
  <c r="H61" i="17"/>
  <c r="I61" i="17"/>
  <c r="E61" i="17"/>
  <c r="JF108" i="3"/>
  <c r="KD108" i="3"/>
  <c r="EH109" i="3"/>
  <c r="IG107" i="3"/>
  <c r="EG107" i="3"/>
  <c r="DF108" i="3"/>
  <c r="D61" i="14"/>
  <c r="EF109" i="3"/>
  <c r="II107" i="3"/>
  <c r="EK67" i="15"/>
  <c r="EG67" i="15"/>
  <c r="EI67" i="15"/>
  <c r="EF67" i="15"/>
  <c r="EJ67" i="15"/>
  <c r="EH67" i="15"/>
  <c r="P66" i="19"/>
  <c r="L66" i="19"/>
  <c r="O66" i="19"/>
  <c r="Q66" i="19"/>
  <c r="M66" i="19"/>
  <c r="N66" i="19"/>
  <c r="EK63" i="15"/>
  <c r="EG63" i="15"/>
  <c r="EI63" i="15"/>
  <c r="EF63" i="15"/>
  <c r="EH63" i="15"/>
  <c r="EJ63" i="15"/>
  <c r="P62" i="19"/>
  <c r="L62" i="19"/>
  <c r="O62" i="19"/>
  <c r="Q62" i="19"/>
  <c r="M62" i="19"/>
  <c r="N62" i="19"/>
  <c r="IJ109" i="3"/>
  <c r="GJ109" i="3"/>
  <c r="BJ109" i="3"/>
  <c r="CF109" i="3"/>
  <c r="HF109" i="3"/>
  <c r="EI107" i="3"/>
  <c r="CI107" i="3"/>
  <c r="HI107" i="3"/>
  <c r="DE107" i="3"/>
  <c r="JE107" i="3"/>
  <c r="H65" i="16"/>
  <c r="J65" i="16"/>
  <c r="F65" i="16"/>
  <c r="I65" i="16"/>
  <c r="E65" i="16"/>
  <c r="G65" i="16"/>
  <c r="AQ64" i="16"/>
  <c r="AS64" i="16"/>
  <c r="AO64" i="16"/>
  <c r="AR64" i="16"/>
  <c r="AN64" i="16"/>
  <c r="AP64" i="16"/>
  <c r="AQ62" i="16"/>
  <c r="AS62" i="16"/>
  <c r="AO62" i="16"/>
  <c r="AR62" i="16"/>
  <c r="AN62" i="16"/>
  <c r="AP62" i="16"/>
  <c r="CY61" i="15"/>
  <c r="DA61" i="15"/>
  <c r="CW61" i="15"/>
  <c r="CV61" i="15"/>
  <c r="CX61" i="15"/>
  <c r="CZ61" i="15"/>
  <c r="X58" i="16"/>
  <c r="T58" i="16"/>
  <c r="S58" i="16"/>
  <c r="V58" i="16"/>
  <c r="U58" i="16"/>
  <c r="W58" i="16"/>
  <c r="V56" i="19"/>
  <c r="X56" i="19"/>
  <c r="T56" i="19"/>
  <c r="W56" i="19"/>
  <c r="S56" i="19"/>
  <c r="U56" i="19"/>
  <c r="X56" i="21"/>
  <c r="T56" i="21"/>
  <c r="V56" i="21"/>
  <c r="U56" i="21"/>
  <c r="S56" i="21"/>
  <c r="W56" i="21"/>
  <c r="Q48" i="16"/>
  <c r="M48" i="16"/>
  <c r="O48" i="16"/>
  <c r="N48" i="16"/>
  <c r="P48" i="16"/>
  <c r="L48" i="16"/>
  <c r="AJ67" i="16"/>
  <c r="AL67" i="16"/>
  <c r="AH67" i="16"/>
  <c r="AK67" i="16"/>
  <c r="AG67" i="16"/>
  <c r="AI67" i="16"/>
  <c r="AY66" i="17"/>
  <c r="AU66" i="17"/>
  <c r="AX66" i="17"/>
  <c r="AZ66" i="17"/>
  <c r="AV66" i="17"/>
  <c r="AW66" i="17"/>
  <c r="O66" i="16"/>
  <c r="Q66" i="16"/>
  <c r="M66" i="16"/>
  <c r="P66" i="16"/>
  <c r="L66" i="16"/>
  <c r="N66" i="16"/>
  <c r="AE65" i="16"/>
  <c r="AA65" i="16"/>
  <c r="AC65" i="16"/>
  <c r="AB65" i="16"/>
  <c r="AD65" i="16"/>
  <c r="Z65" i="16"/>
  <c r="AD64" i="19"/>
  <c r="Z64" i="19"/>
  <c r="AC64" i="19"/>
  <c r="AA64" i="19"/>
  <c r="AE64" i="19"/>
  <c r="AB64" i="19"/>
  <c r="CY63" i="15"/>
  <c r="DA63" i="15"/>
  <c r="CW63" i="15"/>
  <c r="CX63" i="15"/>
  <c r="CZ63" i="15"/>
  <c r="CV63" i="15"/>
  <c r="J60" i="16"/>
  <c r="F60" i="16"/>
  <c r="G60" i="16"/>
  <c r="I60" i="16"/>
  <c r="H60" i="16"/>
  <c r="E60" i="16"/>
  <c r="AE59" i="16"/>
  <c r="AA59" i="16"/>
  <c r="AD59" i="16"/>
  <c r="AB59" i="16"/>
  <c r="Z59" i="16"/>
  <c r="AC59" i="16"/>
  <c r="Q58" i="21"/>
  <c r="M58" i="21"/>
  <c r="O58" i="21"/>
  <c r="N58" i="21"/>
  <c r="L58" i="21"/>
  <c r="P58" i="21"/>
  <c r="AL55" i="16"/>
  <c r="AH55" i="16"/>
  <c r="AJ55" i="16"/>
  <c r="AI55" i="16"/>
  <c r="AG55" i="16"/>
  <c r="AK55" i="16"/>
  <c r="Q54" i="19"/>
  <c r="M54" i="19"/>
  <c r="O54" i="19"/>
  <c r="N54" i="19"/>
  <c r="L54" i="19"/>
  <c r="P54" i="19"/>
  <c r="DA53" i="15"/>
  <c r="CW53" i="15"/>
  <c r="CZ53" i="15"/>
  <c r="CY53" i="15"/>
  <c r="CV53" i="15"/>
  <c r="CX53" i="15"/>
  <c r="H52" i="16"/>
  <c r="J52" i="16"/>
  <c r="F52" i="16"/>
  <c r="I52" i="16"/>
  <c r="E52" i="16"/>
  <c r="G52" i="16"/>
  <c r="AC51" i="16"/>
  <c r="AE51" i="16"/>
  <c r="AA51" i="16"/>
  <c r="AD51" i="16"/>
  <c r="Z51" i="16"/>
  <c r="AB51" i="16"/>
  <c r="AP50" i="17"/>
  <c r="AR50" i="17"/>
  <c r="AN50" i="17"/>
  <c r="AQ50" i="17"/>
  <c r="AO50" i="17"/>
  <c r="AS50" i="17"/>
  <c r="G49" i="19"/>
  <c r="I49" i="19"/>
  <c r="E49" i="19"/>
  <c r="H49" i="19"/>
  <c r="J49" i="19"/>
  <c r="F49" i="19"/>
  <c r="H48" i="16"/>
  <c r="J48" i="16"/>
  <c r="F48" i="16"/>
  <c r="I48" i="16"/>
  <c r="E48" i="16"/>
  <c r="G48" i="16"/>
  <c r="AI47" i="19"/>
  <c r="AK47" i="19"/>
  <c r="AG47" i="19"/>
  <c r="AJ47" i="19"/>
  <c r="AL47" i="19"/>
  <c r="AH47" i="19"/>
  <c r="AP46" i="17"/>
  <c r="AR46" i="17"/>
  <c r="AN46" i="17"/>
  <c r="AQ46" i="17"/>
  <c r="AO46" i="17"/>
  <c r="AS46" i="17"/>
  <c r="AP45" i="21"/>
  <c r="AR45" i="21"/>
  <c r="AN45" i="21"/>
  <c r="AQ45" i="21"/>
  <c r="AS45" i="21"/>
  <c r="AO45" i="21"/>
  <c r="AP42" i="17"/>
  <c r="AR42" i="17"/>
  <c r="AN42" i="17"/>
  <c r="AQ42" i="17"/>
  <c r="AO42" i="17"/>
  <c r="AS42" i="17"/>
  <c r="AP41" i="21"/>
  <c r="AR41" i="21"/>
  <c r="AN41" i="21"/>
  <c r="AQ41" i="21"/>
  <c r="AS41" i="21"/>
  <c r="AO41" i="21"/>
  <c r="AP38" i="17"/>
  <c r="AR38" i="17"/>
  <c r="AN38" i="17"/>
  <c r="AQ38" i="17"/>
  <c r="AO38" i="17"/>
  <c r="AS38" i="17"/>
  <c r="Q67" i="16"/>
  <c r="M67" i="16"/>
  <c r="O67" i="16"/>
  <c r="N67" i="16"/>
  <c r="L67" i="16"/>
  <c r="P67" i="16"/>
  <c r="N61" i="19"/>
  <c r="Q61" i="19"/>
  <c r="M61" i="19"/>
  <c r="L61" i="19"/>
  <c r="P61" i="19"/>
  <c r="O61" i="19"/>
  <c r="O60" i="19"/>
  <c r="P60" i="19"/>
  <c r="M60" i="19"/>
  <c r="Q60" i="19"/>
  <c r="L60" i="19"/>
  <c r="N60" i="19"/>
  <c r="AQ60" i="16"/>
  <c r="AR60" i="16"/>
  <c r="AN60" i="16"/>
  <c r="AP60" i="16"/>
  <c r="AO60" i="16"/>
  <c r="AS60" i="16"/>
  <c r="EK58" i="15"/>
  <c r="EG58" i="15"/>
  <c r="EH58" i="15"/>
  <c r="EF58" i="15"/>
  <c r="EI58" i="15"/>
  <c r="EJ58" i="15"/>
  <c r="AQ58" i="16"/>
  <c r="AR58" i="16"/>
  <c r="AO58" i="16"/>
  <c r="AS58" i="16"/>
  <c r="AN58" i="16"/>
  <c r="AP58" i="16"/>
  <c r="EK56" i="15"/>
  <c r="EG56" i="15"/>
  <c r="EH56" i="15"/>
  <c r="EF56" i="15"/>
  <c r="EI56" i="15"/>
  <c r="EJ56" i="15"/>
  <c r="AS56" i="16"/>
  <c r="AO56" i="16"/>
  <c r="AQ56" i="16"/>
  <c r="AP56" i="16"/>
  <c r="AR56" i="16"/>
  <c r="AN56" i="16"/>
  <c r="EK54" i="15"/>
  <c r="EG54" i="15"/>
  <c r="EH54" i="15"/>
  <c r="EF54" i="15"/>
  <c r="EI54" i="15"/>
  <c r="EJ54" i="15"/>
  <c r="AS54" i="16"/>
  <c r="AO54" i="16"/>
  <c r="AQ54" i="16"/>
  <c r="AP54" i="16"/>
  <c r="AR54" i="16"/>
  <c r="AN54" i="16"/>
  <c r="EK52" i="15"/>
  <c r="EG52" i="15"/>
  <c r="EH52" i="15"/>
  <c r="EF52" i="15"/>
  <c r="EI52" i="15"/>
  <c r="EJ52" i="15"/>
  <c r="AS52" i="16"/>
  <c r="AO52" i="16"/>
  <c r="AQ52" i="16"/>
  <c r="AP52" i="16"/>
  <c r="AR52" i="16"/>
  <c r="AN52" i="16"/>
  <c r="EK50" i="15"/>
  <c r="EG50" i="15"/>
  <c r="EH50" i="15"/>
  <c r="EF50" i="15"/>
  <c r="EI50" i="15"/>
  <c r="EJ50" i="15"/>
  <c r="BD48" i="17"/>
  <c r="BF48" i="17"/>
  <c r="BB48" i="17"/>
  <c r="BE48" i="17"/>
  <c r="BG48" i="17"/>
  <c r="BC48" i="17"/>
  <c r="AJ59" i="19"/>
  <c r="AH59" i="19"/>
  <c r="AI59" i="19"/>
  <c r="AK59" i="19"/>
  <c r="AL59" i="19"/>
  <c r="AG59" i="19"/>
  <c r="U59" i="17"/>
  <c r="X59" i="17"/>
  <c r="T59" i="17"/>
  <c r="V59" i="17"/>
  <c r="S59" i="17"/>
  <c r="W59" i="17"/>
  <c r="G59" i="17"/>
  <c r="J59" i="17"/>
  <c r="F59" i="17"/>
  <c r="H59" i="17"/>
  <c r="I59" i="17"/>
  <c r="E59" i="17"/>
  <c r="J57" i="19"/>
  <c r="F57" i="19"/>
  <c r="H57" i="19"/>
  <c r="G57" i="19"/>
  <c r="I57" i="19"/>
  <c r="E57" i="19"/>
  <c r="DP57" i="15"/>
  <c r="DS57" i="15"/>
  <c r="DN57" i="15"/>
  <c r="DR57" i="15"/>
  <c r="DO57" i="15"/>
  <c r="DQ57" i="15"/>
  <c r="AI57" i="17"/>
  <c r="AL57" i="17"/>
  <c r="AH57" i="17"/>
  <c r="AJ57" i="17"/>
  <c r="AK57" i="17"/>
  <c r="AG57" i="17"/>
  <c r="X55" i="19"/>
  <c r="T55" i="19"/>
  <c r="V55" i="19"/>
  <c r="U55" i="19"/>
  <c r="S55" i="19"/>
  <c r="W55" i="19"/>
  <c r="O55" i="19"/>
  <c r="Q55" i="19"/>
  <c r="M55" i="19"/>
  <c r="P55" i="19"/>
  <c r="L55" i="19"/>
  <c r="N55" i="19"/>
  <c r="AR55" i="17"/>
  <c r="AN55" i="17"/>
  <c r="AP55" i="17"/>
  <c r="AS55" i="17"/>
  <c r="AO55" i="17"/>
  <c r="AQ55" i="17"/>
  <c r="EI53" i="15"/>
  <c r="EK53" i="15"/>
  <c r="EF53" i="15"/>
  <c r="EJ53" i="15"/>
  <c r="EG53" i="15"/>
  <c r="EH53" i="15"/>
  <c r="AQ53" i="19"/>
  <c r="AR53" i="19"/>
  <c r="AN53" i="19"/>
  <c r="AS53" i="19"/>
  <c r="AO53" i="19"/>
  <c r="AP53" i="19"/>
  <c r="P53" i="17"/>
  <c r="L53" i="17"/>
  <c r="N53" i="17"/>
  <c r="Q53" i="17"/>
  <c r="M53" i="17"/>
  <c r="O53" i="17"/>
  <c r="BR52" i="17"/>
  <c r="BT52" i="17"/>
  <c r="BP52" i="17"/>
  <c r="BS52" i="17"/>
  <c r="BU52" i="17"/>
  <c r="BQ52" i="17"/>
  <c r="AL51" i="19"/>
  <c r="AH51" i="19"/>
  <c r="AI51" i="19"/>
  <c r="AK51" i="19"/>
  <c r="AJ51" i="19"/>
  <c r="AG51" i="19"/>
  <c r="U51" i="17"/>
  <c r="W51" i="17"/>
  <c r="S51" i="17"/>
  <c r="V51" i="17"/>
  <c r="T51" i="17"/>
  <c r="X51" i="17"/>
  <c r="G51" i="17"/>
  <c r="I51" i="17"/>
  <c r="E51" i="17"/>
  <c r="H51" i="17"/>
  <c r="J51" i="17"/>
  <c r="F51" i="17"/>
  <c r="CF50" i="15"/>
  <c r="CI50" i="15"/>
  <c r="CE50" i="15"/>
  <c r="CG50" i="15"/>
  <c r="CD50" i="15"/>
  <c r="CH50" i="15"/>
  <c r="AR47" i="17"/>
  <c r="AN47" i="17"/>
  <c r="AP47" i="17"/>
  <c r="AS47" i="17"/>
  <c r="AO47" i="17"/>
  <c r="AQ47" i="17"/>
  <c r="AI47" i="17"/>
  <c r="AK47" i="17"/>
  <c r="AG47" i="17"/>
  <c r="AJ47" i="17"/>
  <c r="AL47" i="17"/>
  <c r="AH47" i="17"/>
  <c r="AR45" i="19"/>
  <c r="AN45" i="19"/>
  <c r="AP45" i="19"/>
  <c r="AO45" i="19"/>
  <c r="AS45" i="19"/>
  <c r="AQ45" i="19"/>
  <c r="AI45" i="17"/>
  <c r="AK45" i="17"/>
  <c r="AG45" i="17"/>
  <c r="AJ45" i="17"/>
  <c r="AL45" i="17"/>
  <c r="AH45" i="17"/>
  <c r="AP43" i="19"/>
  <c r="AR43" i="19"/>
  <c r="AN43" i="19"/>
  <c r="AQ43" i="19"/>
  <c r="AS43" i="19"/>
  <c r="AO43" i="19"/>
  <c r="AI43" i="17"/>
  <c r="AK43" i="17"/>
  <c r="AG43" i="17"/>
  <c r="AJ43" i="17"/>
  <c r="AL43" i="17"/>
  <c r="AH43" i="17"/>
  <c r="AP41" i="19"/>
  <c r="AR41" i="19"/>
  <c r="AN41" i="19"/>
  <c r="AQ41" i="19"/>
  <c r="AS41" i="19"/>
  <c r="AO41" i="19"/>
  <c r="AI41" i="17"/>
  <c r="AK41" i="17"/>
  <c r="AG41" i="17"/>
  <c r="AJ41" i="17"/>
  <c r="AL41" i="17"/>
  <c r="AH41" i="17"/>
  <c r="AP39" i="19"/>
  <c r="AR39" i="19"/>
  <c r="AN39" i="19"/>
  <c r="AQ39" i="19"/>
  <c r="AS39" i="19"/>
  <c r="AO39" i="19"/>
  <c r="AI39" i="17"/>
  <c r="AK39" i="17"/>
  <c r="AG39" i="17"/>
  <c r="AJ39" i="17"/>
  <c r="AL39" i="17"/>
  <c r="AH39" i="17"/>
  <c r="CA37" i="21"/>
  <c r="BW37" i="21"/>
  <c r="BY37" i="21"/>
  <c r="CB37" i="21"/>
  <c r="BX37" i="21"/>
  <c r="BZ37" i="21"/>
  <c r="AP36" i="17"/>
  <c r="AR36" i="17"/>
  <c r="AN36" i="17"/>
  <c r="AQ36" i="17"/>
  <c r="AO36" i="17"/>
  <c r="AS36" i="17"/>
  <c r="Q33" i="19"/>
  <c r="M33" i="19"/>
  <c r="O33" i="19"/>
  <c r="N33" i="19"/>
  <c r="P33" i="19"/>
  <c r="L33" i="19"/>
  <c r="AE32" i="16"/>
  <c r="AA32" i="16"/>
  <c r="AC32" i="16"/>
  <c r="AB32" i="16"/>
  <c r="Z32" i="16"/>
  <c r="AD32" i="16"/>
  <c r="AE31" i="19"/>
  <c r="AA31" i="19"/>
  <c r="AC31" i="19"/>
  <c r="AB31" i="19"/>
  <c r="Z31" i="19"/>
  <c r="AD31" i="19"/>
  <c r="I30" i="17"/>
  <c r="E30" i="17"/>
  <c r="G30" i="17"/>
  <c r="J30" i="17"/>
  <c r="F30" i="17"/>
  <c r="H30" i="17"/>
  <c r="FC28" i="15"/>
  <c r="CI28" i="20" s="1"/>
  <c r="EY28" i="15"/>
  <c r="BG28" i="20" s="1"/>
  <c r="FA28" i="15"/>
  <c r="BU28" i="20" s="1"/>
  <c r="EZ28" i="15"/>
  <c r="BN28" i="20" s="1"/>
  <c r="EX28" i="15"/>
  <c r="AZ28" i="20" s="1"/>
  <c r="FB28" i="15"/>
  <c r="CB28" i="20" s="1"/>
  <c r="AB28" i="17"/>
  <c r="AD28" i="17"/>
  <c r="Z28" i="17"/>
  <c r="AC28" i="17"/>
  <c r="AE28" i="17"/>
  <c r="AA28" i="17"/>
  <c r="H28" i="16"/>
  <c r="J28" i="16"/>
  <c r="F28" i="16"/>
  <c r="G28" i="16"/>
  <c r="I28" i="16"/>
  <c r="E28" i="16"/>
  <c r="I25" i="16"/>
  <c r="E25" i="16"/>
  <c r="G25" i="16"/>
  <c r="J25" i="16"/>
  <c r="F25" i="16"/>
  <c r="H25" i="16"/>
  <c r="CB39" i="16"/>
  <c r="BX39" i="16"/>
  <c r="BZ39" i="16"/>
  <c r="BY39" i="16"/>
  <c r="CA39" i="16"/>
  <c r="BW39" i="16"/>
  <c r="FC34" i="15"/>
  <c r="CI34" i="20" s="1"/>
  <c r="EY34" i="15"/>
  <c r="BG34" i="20" s="1"/>
  <c r="EX34" i="15"/>
  <c r="AZ34" i="20" s="1"/>
  <c r="FB34" i="15"/>
  <c r="CB34" i="20" s="1"/>
  <c r="FA34" i="15"/>
  <c r="BU34" i="20" s="1"/>
  <c r="EZ34" i="15"/>
  <c r="BN34" i="20" s="1"/>
  <c r="AB34" i="17"/>
  <c r="AD34" i="17"/>
  <c r="Z34" i="17"/>
  <c r="AC34" i="17"/>
  <c r="AE34" i="17"/>
  <c r="AA34" i="17"/>
  <c r="AJ34" i="16"/>
  <c r="AL34" i="16"/>
  <c r="AH34" i="16"/>
  <c r="AK34" i="16"/>
  <c r="AG34" i="16"/>
  <c r="AI34" i="16"/>
  <c r="AJ33" i="19"/>
  <c r="AL33" i="19"/>
  <c r="AH33" i="19"/>
  <c r="AK33" i="19"/>
  <c r="AG33" i="19"/>
  <c r="AI33" i="19"/>
  <c r="X27" i="16"/>
  <c r="T27" i="16"/>
  <c r="W27" i="16"/>
  <c r="U27" i="16"/>
  <c r="S27" i="16"/>
  <c r="V27" i="16"/>
  <c r="N65" i="19"/>
  <c r="Q65" i="19"/>
  <c r="M65" i="19"/>
  <c r="L65" i="19"/>
  <c r="P65" i="19"/>
  <c r="O65" i="19"/>
  <c r="AQ48" i="21"/>
  <c r="AS48" i="21"/>
  <c r="AO48" i="21"/>
  <c r="AR48" i="21"/>
  <c r="AN48" i="21"/>
  <c r="AP48" i="21"/>
  <c r="AL48" i="21"/>
  <c r="AH48" i="21"/>
  <c r="AJ48" i="21"/>
  <c r="AI48" i="21"/>
  <c r="AK48" i="21"/>
  <c r="AG48" i="21"/>
  <c r="AS46" i="16"/>
  <c r="AO46" i="16"/>
  <c r="AQ46" i="16"/>
  <c r="AP46" i="16"/>
  <c r="AR46" i="16"/>
  <c r="AN46" i="16"/>
  <c r="AJ46" i="21"/>
  <c r="AL46" i="21"/>
  <c r="AH46" i="21"/>
  <c r="AK46" i="21"/>
  <c r="AG46" i="21"/>
  <c r="AI46" i="21"/>
  <c r="Q44" i="16"/>
  <c r="M44" i="16"/>
  <c r="O44" i="16"/>
  <c r="N44" i="16"/>
  <c r="P44" i="16"/>
  <c r="L44" i="16"/>
  <c r="J44" i="21"/>
  <c r="F44" i="21"/>
  <c r="H44" i="21"/>
  <c r="G44" i="21"/>
  <c r="I44" i="21"/>
  <c r="E44" i="21"/>
  <c r="H42" i="16"/>
  <c r="J42" i="16"/>
  <c r="F42" i="16"/>
  <c r="I42" i="16"/>
  <c r="E42" i="16"/>
  <c r="G42" i="16"/>
  <c r="CF42" i="15"/>
  <c r="CI42" i="15"/>
  <c r="CE42" i="15"/>
  <c r="CG42" i="15"/>
  <c r="CD42" i="15"/>
  <c r="CH42" i="15"/>
  <c r="CA41" i="21"/>
  <c r="BW41" i="21"/>
  <c r="BY41" i="21"/>
  <c r="CB41" i="21"/>
  <c r="BX41" i="21"/>
  <c r="BZ41" i="21"/>
  <c r="AJ40" i="16"/>
  <c r="AL40" i="16"/>
  <c r="AH40" i="16"/>
  <c r="AK40" i="16"/>
  <c r="AG40" i="16"/>
  <c r="AI40" i="16"/>
  <c r="AC40" i="21"/>
  <c r="AE40" i="21"/>
  <c r="AA40" i="21"/>
  <c r="AD40" i="21"/>
  <c r="Z40" i="21"/>
  <c r="AB40" i="21"/>
  <c r="BT39" i="21"/>
  <c r="BP39" i="21"/>
  <c r="BR39" i="21"/>
  <c r="BU39" i="21"/>
  <c r="BQ39" i="21"/>
  <c r="BS39" i="21"/>
  <c r="AS38" i="16"/>
  <c r="AO38" i="16"/>
  <c r="AQ38" i="16"/>
  <c r="AP38" i="16"/>
  <c r="AR38" i="16"/>
  <c r="AN38" i="16"/>
  <c r="AJ38" i="21"/>
  <c r="AL38" i="21"/>
  <c r="AH38" i="21"/>
  <c r="AI38" i="21"/>
  <c r="AG38" i="21"/>
  <c r="AK38" i="21"/>
  <c r="DS37" i="15"/>
  <c r="DO37" i="15"/>
  <c r="DR37" i="15"/>
  <c r="DQ37" i="15"/>
  <c r="DP37" i="15"/>
  <c r="DN37" i="15"/>
  <c r="N37" i="21"/>
  <c r="P37" i="21"/>
  <c r="L37" i="21"/>
  <c r="O37" i="21"/>
  <c r="Q37" i="21"/>
  <c r="M37" i="21"/>
  <c r="CI34" i="15"/>
  <c r="CE34" i="15"/>
  <c r="CH34" i="15"/>
  <c r="CG34" i="15"/>
  <c r="CF34" i="15"/>
  <c r="CD34" i="15"/>
  <c r="EH33" i="15"/>
  <c r="EK33" i="15"/>
  <c r="EF33" i="15"/>
  <c r="EJ33" i="15"/>
  <c r="EI33" i="15"/>
  <c r="EG33" i="15"/>
  <c r="EF33" i="21"/>
  <c r="EB33" i="21"/>
  <c r="DX33" i="21"/>
  <c r="DS33" i="21"/>
  <c r="DO33" i="21"/>
  <c r="DQ33" i="21"/>
  <c r="DZ33" i="21"/>
  <c r="DN33" i="21"/>
  <c r="ED33" i="21"/>
  <c r="DR33" i="21"/>
  <c r="DV33" i="21"/>
  <c r="DP33" i="21"/>
  <c r="Q32" i="21"/>
  <c r="M32" i="21"/>
  <c r="O32" i="21"/>
  <c r="N32" i="21"/>
  <c r="L32" i="21"/>
  <c r="P32" i="21"/>
  <c r="AJ30" i="21"/>
  <c r="AL30" i="21"/>
  <c r="AH30" i="21"/>
  <c r="AK30" i="21"/>
  <c r="AG30" i="21"/>
  <c r="AI30" i="21"/>
  <c r="FA29" i="15"/>
  <c r="BU29" i="20" s="1"/>
  <c r="FC29" i="15"/>
  <c r="CI29" i="20" s="1"/>
  <c r="EX29" i="15"/>
  <c r="AZ29" i="20" s="1"/>
  <c r="FB29" i="15"/>
  <c r="CB29" i="20" s="1"/>
  <c r="EZ29" i="15"/>
  <c r="BN29" i="20" s="1"/>
  <c r="EY29" i="15"/>
  <c r="BG29" i="20" s="1"/>
  <c r="DS29" i="15"/>
  <c r="DO29" i="15"/>
  <c r="DR29" i="15"/>
  <c r="DP29" i="15"/>
  <c r="DQ29" i="15"/>
  <c r="DN29" i="15"/>
  <c r="Q29" i="21"/>
  <c r="M29" i="21"/>
  <c r="O29" i="21"/>
  <c r="N29" i="21"/>
  <c r="L29" i="21"/>
  <c r="P29" i="21"/>
  <c r="H28" i="21"/>
  <c r="J28" i="21"/>
  <c r="F28" i="21"/>
  <c r="I28" i="21"/>
  <c r="E28" i="21"/>
  <c r="G28" i="21"/>
  <c r="G27" i="17"/>
  <c r="I27" i="17"/>
  <c r="E27" i="17"/>
  <c r="J27" i="17"/>
  <c r="H27" i="17"/>
  <c r="F27" i="17"/>
  <c r="AR26" i="16"/>
  <c r="AN26" i="16"/>
  <c r="AP26" i="16"/>
  <c r="AS26" i="16"/>
  <c r="AO26" i="16"/>
  <c r="AQ26" i="16"/>
  <c r="H26" i="21"/>
  <c r="J26" i="21"/>
  <c r="F26" i="21"/>
  <c r="I26" i="21"/>
  <c r="E26" i="21"/>
  <c r="G26" i="21"/>
  <c r="G25" i="17"/>
  <c r="I25" i="17"/>
  <c r="E25" i="17"/>
  <c r="J25" i="17"/>
  <c r="H25" i="17"/>
  <c r="F25" i="17"/>
  <c r="AR24" i="16"/>
  <c r="AN24" i="16"/>
  <c r="AP24" i="16"/>
  <c r="AS24" i="16"/>
  <c r="AO24" i="16"/>
  <c r="AQ24" i="16"/>
  <c r="H24" i="21"/>
  <c r="J24" i="21"/>
  <c r="F24" i="21"/>
  <c r="I24" i="21"/>
  <c r="E24" i="21"/>
  <c r="G24" i="21"/>
  <c r="G23" i="17"/>
  <c r="J23" i="17"/>
  <c r="F23" i="17"/>
  <c r="I23" i="17"/>
  <c r="E23" i="17"/>
  <c r="H23" i="17"/>
  <c r="EZ46" i="15"/>
  <c r="BN46" i="20" s="1"/>
  <c r="FC46" i="15"/>
  <c r="CI46" i="20" s="1"/>
  <c r="EY46" i="15"/>
  <c r="BG46" i="20" s="1"/>
  <c r="FB46" i="15"/>
  <c r="CB46" i="20" s="1"/>
  <c r="FA46" i="15"/>
  <c r="BU46" i="20" s="1"/>
  <c r="EX46" i="15"/>
  <c r="AZ46" i="20" s="1"/>
  <c r="EZ40" i="15"/>
  <c r="BN40" i="20" s="1"/>
  <c r="FC40" i="15"/>
  <c r="CI40" i="20" s="1"/>
  <c r="EY40" i="15"/>
  <c r="BG40" i="20" s="1"/>
  <c r="FB40" i="15"/>
  <c r="CB40" i="20" s="1"/>
  <c r="FA40" i="15"/>
  <c r="BU40" i="20" s="1"/>
  <c r="EX40" i="15"/>
  <c r="AZ40" i="20" s="1"/>
  <c r="AB30" i="17"/>
  <c r="AD30" i="17"/>
  <c r="Z30" i="17"/>
  <c r="AC30" i="17"/>
  <c r="AE30" i="17"/>
  <c r="AA30" i="17"/>
  <c r="AE29" i="19"/>
  <c r="AA29" i="19"/>
  <c r="AC29" i="19"/>
  <c r="AB29" i="19"/>
  <c r="Z29" i="19"/>
  <c r="AD29" i="19"/>
  <c r="BD60" i="17"/>
  <c r="BG60" i="17"/>
  <c r="BC60" i="17"/>
  <c r="BE60" i="17"/>
  <c r="BF60" i="17"/>
  <c r="BB60" i="17"/>
  <c r="W25" i="16"/>
  <c r="S25" i="16"/>
  <c r="U25" i="16"/>
  <c r="X25" i="16"/>
  <c r="T25" i="16"/>
  <c r="V25" i="16"/>
  <c r="P49" i="17"/>
  <c r="L49" i="17"/>
  <c r="N49" i="17"/>
  <c r="Q49" i="17"/>
  <c r="M49" i="17"/>
  <c r="O49" i="17"/>
  <c r="G49" i="17"/>
  <c r="I49" i="17"/>
  <c r="E49" i="17"/>
  <c r="H49" i="17"/>
  <c r="J49" i="17"/>
  <c r="F49" i="17"/>
  <c r="EI43" i="15"/>
  <c r="EH43" i="15"/>
  <c r="EF43" i="15"/>
  <c r="EK43" i="15"/>
  <c r="EJ43" i="15"/>
  <c r="EG43" i="15"/>
  <c r="W37" i="19"/>
  <c r="S37" i="19"/>
  <c r="U37" i="19"/>
  <c r="V37" i="19"/>
  <c r="X37" i="19"/>
  <c r="T37" i="19"/>
  <c r="AS36" i="16"/>
  <c r="AO36" i="16"/>
  <c r="AQ36" i="16"/>
  <c r="AP36" i="16"/>
  <c r="AR36" i="16"/>
  <c r="AN36" i="16"/>
  <c r="AC36" i="21"/>
  <c r="AE36" i="21"/>
  <c r="AA36" i="21"/>
  <c r="Z36" i="21"/>
  <c r="AD36" i="21"/>
  <c r="AB36" i="21"/>
  <c r="EH35" i="15"/>
  <c r="EI35" i="15"/>
  <c r="EK35" i="15"/>
  <c r="EF35" i="15"/>
  <c r="EG35" i="15"/>
  <c r="EJ35" i="15"/>
  <c r="AQ35" i="21"/>
  <c r="AS35" i="21"/>
  <c r="AO35" i="21"/>
  <c r="AN35" i="21"/>
  <c r="AR35" i="21"/>
  <c r="AP35" i="21"/>
  <c r="AK32" i="17"/>
  <c r="AG32" i="17"/>
  <c r="AI32" i="17"/>
  <c r="AL32" i="17"/>
  <c r="AH32" i="17"/>
  <c r="AJ32" i="17"/>
  <c r="AJ32" i="21"/>
  <c r="AL32" i="21"/>
  <c r="AH32" i="21"/>
  <c r="AK32" i="21"/>
  <c r="AG32" i="21"/>
  <c r="AI32" i="21"/>
  <c r="AI31" i="17"/>
  <c r="AK31" i="17"/>
  <c r="AG31" i="17"/>
  <c r="AJ31" i="17"/>
  <c r="AL31" i="17"/>
  <c r="AH31" i="17"/>
  <c r="AE31" i="21"/>
  <c r="AA31" i="21"/>
  <c r="AC31" i="21"/>
  <c r="AB31" i="21"/>
  <c r="AD31" i="21"/>
  <c r="Z31" i="21"/>
  <c r="AK28" i="17"/>
  <c r="AG28" i="17"/>
  <c r="AI28" i="17"/>
  <c r="AL28" i="17"/>
  <c r="AH28" i="17"/>
  <c r="AJ28" i="17"/>
  <c r="EJ27" i="15"/>
  <c r="EF27" i="15"/>
  <c r="EI27" i="15"/>
  <c r="EH27" i="15"/>
  <c r="EK27" i="15"/>
  <c r="EG27" i="15"/>
  <c r="AQ27" i="16"/>
  <c r="AP27" i="16"/>
  <c r="AS27" i="16"/>
  <c r="AN27" i="16"/>
  <c r="AR27" i="16"/>
  <c r="AO27" i="16"/>
  <c r="CZ26" i="15"/>
  <c r="CV26" i="15"/>
  <c r="CY26" i="15"/>
  <c r="CX26" i="15"/>
  <c r="DA26" i="15"/>
  <c r="CW26" i="15"/>
  <c r="AE25" i="19"/>
  <c r="AA25" i="19"/>
  <c r="AC25" i="19"/>
  <c r="AB25" i="19"/>
  <c r="Z25" i="19"/>
  <c r="AD25" i="19"/>
  <c r="U25" i="17"/>
  <c r="W25" i="17"/>
  <c r="S25" i="17"/>
  <c r="V25" i="17"/>
  <c r="T25" i="17"/>
  <c r="X25" i="17"/>
  <c r="AD24" i="16"/>
  <c r="Z24" i="16"/>
  <c r="AB24" i="16"/>
  <c r="AE24" i="16"/>
  <c r="AA24" i="16"/>
  <c r="AC24" i="16"/>
  <c r="V24" i="21"/>
  <c r="X24" i="21"/>
  <c r="T24" i="21"/>
  <c r="W24" i="21"/>
  <c r="S24" i="21"/>
  <c r="U24" i="21"/>
  <c r="CB29" i="16"/>
  <c r="BX29" i="16"/>
  <c r="BZ29" i="16"/>
  <c r="BY29" i="16"/>
  <c r="CA29" i="16"/>
  <c r="BW29" i="16"/>
  <c r="FA22" i="15"/>
  <c r="BU22" i="20" s="1"/>
  <c r="FC22" i="15"/>
  <c r="CI22" i="20" s="1"/>
  <c r="EZ22" i="15"/>
  <c r="BN22" i="20" s="1"/>
  <c r="EY22" i="15"/>
  <c r="BG22" i="20" s="1"/>
  <c r="FB22" i="15"/>
  <c r="CB22" i="20" s="1"/>
  <c r="EX22" i="15"/>
  <c r="AZ22" i="20" s="1"/>
  <c r="CF24" i="17"/>
  <c r="CH24" i="17"/>
  <c r="CD24" i="17"/>
  <c r="CE24" i="17"/>
  <c r="CI24" i="17"/>
  <c r="CG24" i="17"/>
  <c r="AM48" i="2" l="1"/>
  <c r="AN49" i="2"/>
  <c r="AJ45" i="2"/>
  <c r="AL47" i="2"/>
  <c r="AO50" i="2"/>
  <c r="AK46" i="2"/>
  <c r="AK52" i="2"/>
  <c r="AI51" i="2"/>
  <c r="AH48" i="2"/>
  <c r="AF52" i="2"/>
  <c r="AD51" i="2"/>
  <c r="AB50" i="2"/>
  <c r="AF48" i="2"/>
  <c r="AJ53" i="2"/>
  <c r="AF53" i="2"/>
  <c r="AB51" i="2"/>
  <c r="AD48" i="2"/>
  <c r="AB52" i="2"/>
  <c r="AD50" i="2"/>
  <c r="AK53" i="2"/>
  <c r="AE51" i="2"/>
  <c r="AK51" i="2"/>
  <c r="AI50" i="2"/>
  <c r="AG53" i="2"/>
  <c r="AE52" i="2"/>
  <c r="AC51" i="2"/>
  <c r="AG49" i="2"/>
  <c r="AE48" i="2"/>
  <c r="AI49" i="2"/>
  <c r="AD52" i="2"/>
  <c r="AF49" i="2"/>
  <c r="AD49" i="2"/>
  <c r="AB49" i="2"/>
  <c r="AH49" i="2"/>
  <c r="AC50" i="2"/>
  <c r="AJ52" i="2"/>
  <c r="AH53" i="2"/>
  <c r="AE53" i="2"/>
  <c r="AC52" i="2"/>
  <c r="AG50" i="2"/>
  <c r="AE49" i="2"/>
  <c r="AC48" i="2"/>
  <c r="AM53" i="2"/>
  <c r="AJ51" i="2"/>
  <c r="AH52" i="2"/>
  <c r="AD53" i="2"/>
  <c r="AF50" i="2"/>
  <c r="AB48" i="2"/>
  <c r="AG52" i="2"/>
  <c r="AL53" i="2"/>
  <c r="AJ50" i="2"/>
  <c r="AH51" i="2"/>
  <c r="AC53" i="2"/>
  <c r="AG51" i="2"/>
  <c r="AE50" i="2"/>
  <c r="AC49" i="2"/>
  <c r="AL52" i="2"/>
  <c r="AI53" i="2"/>
  <c r="AH50" i="2"/>
  <c r="AB53" i="2"/>
  <c r="AF51" i="2"/>
  <c r="AI52" i="2"/>
  <c r="AG48" i="2"/>
  <c r="W48" i="2"/>
  <c r="Y50" i="2"/>
  <c r="V47" i="2"/>
  <c r="U46" i="2"/>
  <c r="X49" i="2"/>
  <c r="T45" i="2"/>
  <c r="W53" i="2"/>
  <c r="T51" i="2"/>
  <c r="R52" i="2"/>
  <c r="N53" i="2"/>
  <c r="L52" i="2"/>
  <c r="P50" i="2"/>
  <c r="N49" i="2"/>
  <c r="L48" i="2"/>
  <c r="V53" i="2"/>
  <c r="T50" i="2"/>
  <c r="R51" i="2"/>
  <c r="M53" i="2"/>
  <c r="Q51" i="2"/>
  <c r="O50" i="2"/>
  <c r="M49" i="2"/>
  <c r="V52" i="2"/>
  <c r="S53" i="2"/>
  <c r="R50" i="2"/>
  <c r="L53" i="2"/>
  <c r="P51" i="2"/>
  <c r="N50" i="2"/>
  <c r="L49" i="2"/>
  <c r="U53" i="2"/>
  <c r="S52" i="2"/>
  <c r="R49" i="2"/>
  <c r="Q52" i="2"/>
  <c r="O51" i="2"/>
  <c r="M50" i="2"/>
  <c r="Q48" i="2"/>
  <c r="U52" i="2"/>
  <c r="S51" i="2"/>
  <c r="R48" i="2"/>
  <c r="P52" i="2"/>
  <c r="N51" i="2"/>
  <c r="L50" i="2"/>
  <c r="P48" i="2"/>
  <c r="T52" i="2"/>
  <c r="R53" i="2"/>
  <c r="O53" i="2"/>
  <c r="M52" i="2"/>
  <c r="Q50" i="2"/>
  <c r="O49" i="2"/>
  <c r="U51" i="2"/>
  <c r="S50" i="2"/>
  <c r="Q53" i="2"/>
  <c r="O52" i="2"/>
  <c r="M51" i="2"/>
  <c r="Q49" i="2"/>
  <c r="O48" i="2"/>
  <c r="T53" i="2"/>
  <c r="S49" i="2"/>
  <c r="P53" i="2"/>
  <c r="N52" i="2"/>
  <c r="L51" i="2"/>
  <c r="P49" i="2"/>
  <c r="N48" i="2"/>
  <c r="M48" i="2"/>
  <c r="I42" i="7"/>
  <c r="H43" i="7"/>
  <c r="F26" i="12" s="1"/>
  <c r="F43" i="7"/>
  <c r="D26" i="29" s="1"/>
  <c r="E43" i="7"/>
  <c r="CK11" i="21" s="1"/>
  <c r="K9" i="27"/>
  <c r="H42" i="7"/>
  <c r="I10" i="27" s="1"/>
  <c r="F42" i="7"/>
  <c r="G10" i="27" s="1"/>
  <c r="G42" i="7"/>
  <c r="G20" i="27"/>
  <c r="J10" i="27"/>
  <c r="F20" i="27"/>
  <c r="K20" i="27"/>
  <c r="K10" i="27"/>
  <c r="J20" i="27"/>
  <c r="F10" i="27"/>
  <c r="H20" i="27"/>
  <c r="H10" i="27"/>
  <c r="D6" i="29"/>
  <c r="D23" i="29" s="1"/>
  <c r="H9" i="27"/>
  <c r="W943" i="10"/>
  <c r="BA14" i="23"/>
  <c r="AE943" i="10"/>
  <c r="Y943" i="10"/>
  <c r="AA943" i="10"/>
  <c r="E8" i="23"/>
  <c r="AC8" i="28"/>
  <c r="Z943" i="10"/>
  <c r="V943" i="10"/>
  <c r="AB943" i="10"/>
  <c r="U943" i="10"/>
  <c r="AD943" i="10"/>
  <c r="BA8" i="28"/>
  <c r="E8" i="28" s="1"/>
  <c r="R943" i="10"/>
  <c r="T944" i="10" s="1"/>
  <c r="AC943" i="10"/>
  <c r="X943" i="10"/>
  <c r="P943" i="10"/>
  <c r="Q944" i="10" s="1"/>
  <c r="Q5" i="30"/>
  <c r="Y5" i="30" s="1"/>
  <c r="AG5" i="30" s="1"/>
  <c r="AO5" i="30" s="1"/>
  <c r="AW5" i="30" s="1"/>
  <c r="BE5" i="30" s="1"/>
  <c r="U14" i="23"/>
  <c r="BJ44" i="16"/>
  <c r="CD28" i="19"/>
  <c r="CI28" i="19"/>
  <c r="BN44" i="16"/>
  <c r="BI44" i="16"/>
  <c r="BL44" i="16"/>
  <c r="BK44" i="16"/>
  <c r="BY65" i="21"/>
  <c r="AX43" i="16"/>
  <c r="BL49" i="19"/>
  <c r="BY57" i="21"/>
  <c r="H26" i="29"/>
  <c r="CL15" i="21"/>
  <c r="CO9" i="21"/>
  <c r="E26" i="12"/>
  <c r="CE28" i="19"/>
  <c r="CF28" i="19"/>
  <c r="AM14" i="15"/>
  <c r="AO14" i="15" s="1"/>
  <c r="DX14" i="15" s="1"/>
  <c r="DY14" i="15" s="1"/>
  <c r="AM11" i="15"/>
  <c r="AO11" i="15" s="1"/>
  <c r="DX11" i="15" s="1"/>
  <c r="CH28" i="19"/>
  <c r="AM17" i="15"/>
  <c r="AO17" i="15" s="1"/>
  <c r="DX17" i="15" s="1"/>
  <c r="EC17" i="15" s="1"/>
  <c r="AM8" i="15"/>
  <c r="AO8" i="15" s="1"/>
  <c r="DX8" i="15" s="1"/>
  <c r="DZ8" i="15" s="1"/>
  <c r="CG60" i="17"/>
  <c r="AV65" i="21"/>
  <c r="AM13" i="15"/>
  <c r="AO13" i="15" s="1"/>
  <c r="DX13" i="15" s="1"/>
  <c r="EB13" i="15" s="1"/>
  <c r="BW65" i="21"/>
  <c r="BF26" i="17"/>
  <c r="BR60" i="17"/>
  <c r="BX65" i="21"/>
  <c r="CA65" i="21"/>
  <c r="BP45" i="21"/>
  <c r="E26" i="29"/>
  <c r="BE49" i="19"/>
  <c r="H26" i="12"/>
  <c r="BB49" i="19"/>
  <c r="BI49" i="19"/>
  <c r="BZ65" i="21"/>
  <c r="BS45" i="21"/>
  <c r="BC49" i="19"/>
  <c r="BF52" i="21"/>
  <c r="CH52" i="21"/>
  <c r="CN14" i="21"/>
  <c r="BD49" i="19"/>
  <c r="BG49" i="19"/>
  <c r="C25" i="12"/>
  <c r="CL14" i="21"/>
  <c r="J9" i="27"/>
  <c r="CP14" i="21"/>
  <c r="CN16" i="21"/>
  <c r="CP9" i="21"/>
  <c r="CP10" i="21"/>
  <c r="BS23" i="21"/>
  <c r="AY29" i="16"/>
  <c r="BR36" i="19"/>
  <c r="CA42" i="16"/>
  <c r="BM26" i="17"/>
  <c r="BY33" i="16"/>
  <c r="BI64" i="21"/>
  <c r="BF66" i="17"/>
  <c r="BJ28" i="19"/>
  <c r="BM28" i="19"/>
  <c r="BM45" i="21"/>
  <c r="BT41" i="16"/>
  <c r="BP47" i="19"/>
  <c r="BD66" i="17"/>
  <c r="BP41" i="21"/>
  <c r="BX36" i="19"/>
  <c r="BU49" i="19"/>
  <c r="BK28" i="19"/>
  <c r="BN45" i="21"/>
  <c r="BU24" i="21"/>
  <c r="CB62" i="21"/>
  <c r="BS49" i="19"/>
  <c r="BP49" i="19"/>
  <c r="CA66" i="17"/>
  <c r="CH40" i="16"/>
  <c r="BQ28" i="19"/>
  <c r="BY50" i="16"/>
  <c r="BR49" i="19"/>
  <c r="BQ49" i="19"/>
  <c r="AV31" i="21"/>
  <c r="BI27" i="21"/>
  <c r="BP36" i="19"/>
  <c r="BL45" i="21"/>
  <c r="BK45" i="21"/>
  <c r="BI45" i="21"/>
  <c r="CA63" i="17"/>
  <c r="AY45" i="21"/>
  <c r="BT43" i="16"/>
  <c r="BC66" i="17"/>
  <c r="BZ25" i="21"/>
  <c r="BQ36" i="19"/>
  <c r="BT36" i="19"/>
  <c r="BS44" i="16"/>
  <c r="AY62" i="17"/>
  <c r="BS24" i="21"/>
  <c r="BX42" i="16"/>
  <c r="CA23" i="17"/>
  <c r="CD35" i="21"/>
  <c r="CF43" i="16"/>
  <c r="BE66" i="17"/>
  <c r="CH33" i="21"/>
  <c r="BS36" i="19"/>
  <c r="BI42" i="19"/>
  <c r="BB66" i="17"/>
  <c r="BZ27" i="21"/>
  <c r="BB54" i="21"/>
  <c r="BX66" i="17"/>
  <c r="CB66" i="17"/>
  <c r="CI26" i="21"/>
  <c r="AY65" i="21"/>
  <c r="BK66" i="17"/>
  <c r="CB50" i="16"/>
  <c r="BZ66" i="17"/>
  <c r="BI66" i="17"/>
  <c r="BY66" i="17"/>
  <c r="BP28" i="19"/>
  <c r="BT28" i="19"/>
  <c r="BX50" i="16"/>
  <c r="BE46" i="19"/>
  <c r="BU28" i="19"/>
  <c r="BW50" i="16"/>
  <c r="BZ50" i="16"/>
  <c r="BR28" i="19"/>
  <c r="BI45" i="16"/>
  <c r="CE27" i="21"/>
  <c r="BZ49" i="19"/>
  <c r="CD33" i="16"/>
  <c r="CF60" i="17"/>
  <c r="BZ57" i="21"/>
  <c r="AZ65" i="21"/>
  <c r="BM66" i="17"/>
  <c r="CG66" i="17"/>
  <c r="CH33" i="16"/>
  <c r="BR27" i="21"/>
  <c r="BJ49" i="19"/>
  <c r="BM49" i="19"/>
  <c r="BC26" i="21"/>
  <c r="AW45" i="16"/>
  <c r="BL25" i="17"/>
  <c r="BX57" i="21"/>
  <c r="CA57" i="21"/>
  <c r="BJ64" i="21"/>
  <c r="AW65" i="21"/>
  <c r="AW56" i="16"/>
  <c r="BQ45" i="21"/>
  <c r="BT45" i="21"/>
  <c r="BN66" i="17"/>
  <c r="AU41" i="16"/>
  <c r="CB47" i="19"/>
  <c r="BP66" i="17"/>
  <c r="BU66" i="17"/>
  <c r="BQ66" i="17"/>
  <c r="CE66" i="17"/>
  <c r="CI66" i="17"/>
  <c r="BN26" i="17"/>
  <c r="BF46" i="17"/>
  <c r="AV29" i="16"/>
  <c r="BW57" i="21"/>
  <c r="BT41" i="21"/>
  <c r="BJ66" i="17"/>
  <c r="BR35" i="21"/>
  <c r="CH66" i="17"/>
  <c r="CF66" i="17"/>
  <c r="BJ26" i="17"/>
  <c r="BI26" i="17"/>
  <c r="CG33" i="16"/>
  <c r="BS27" i="21"/>
  <c r="BN49" i="19"/>
  <c r="BZ42" i="17"/>
  <c r="CH60" i="17"/>
  <c r="AX45" i="16"/>
  <c r="AX65" i="21"/>
  <c r="BT47" i="16"/>
  <c r="BU45" i="21"/>
  <c r="CA33" i="16"/>
  <c r="BE30" i="19"/>
  <c r="AX41" i="16"/>
  <c r="CF40" i="16"/>
  <c r="BT66" i="17"/>
  <c r="CI40" i="16"/>
  <c r="BS66" i="17"/>
  <c r="CH58" i="16"/>
  <c r="BB62" i="17"/>
  <c r="BS43" i="16"/>
  <c r="CH64" i="17"/>
  <c r="CH62" i="17"/>
  <c r="BM61" i="17"/>
  <c r="BN28" i="19"/>
  <c r="BP37" i="16"/>
  <c r="BX45" i="16"/>
  <c r="CH56" i="17"/>
  <c r="BU58" i="21"/>
  <c r="BC62" i="17"/>
  <c r="BK26" i="17"/>
  <c r="CD27" i="21"/>
  <c r="BE31" i="21"/>
  <c r="BE48" i="19"/>
  <c r="BZ51" i="21"/>
  <c r="BG62" i="17"/>
  <c r="BY63" i="17"/>
  <c r="W22" i="17"/>
  <c r="BK27" i="21"/>
  <c r="AU29" i="16"/>
  <c r="AZ45" i="21"/>
  <c r="BP43" i="16"/>
  <c r="BR47" i="19"/>
  <c r="CA25" i="21"/>
  <c r="CB27" i="21"/>
  <c r="AX49" i="19"/>
  <c r="CD42" i="19"/>
  <c r="AX60" i="21"/>
  <c r="CB36" i="19"/>
  <c r="BR44" i="16"/>
  <c r="BP54" i="17"/>
  <c r="BK61" i="17"/>
  <c r="AZ62" i="17"/>
  <c r="BI65" i="21"/>
  <c r="BK42" i="19"/>
  <c r="BQ41" i="16"/>
  <c r="BW63" i="17"/>
  <c r="T22" i="17"/>
  <c r="BN27" i="21"/>
  <c r="CE43" i="16"/>
  <c r="BY27" i="21"/>
  <c r="CA36" i="19"/>
  <c r="BL65" i="21"/>
  <c r="BD31" i="21"/>
  <c r="AW53" i="21"/>
  <c r="CB63" i="17"/>
  <c r="X22" i="17"/>
  <c r="BL27" i="21"/>
  <c r="AV45" i="21"/>
  <c r="CI43" i="16"/>
  <c r="BW25" i="21"/>
  <c r="BW27" i="21"/>
  <c r="BF60" i="16"/>
  <c r="BY36" i="19"/>
  <c r="BY52" i="17"/>
  <c r="BS54" i="17"/>
  <c r="BL61" i="17"/>
  <c r="AV62" i="17"/>
  <c r="BK65" i="21"/>
  <c r="BR24" i="21"/>
  <c r="BP25" i="21"/>
  <c r="CH27" i="21"/>
  <c r="BY58" i="17"/>
  <c r="CI51" i="21"/>
  <c r="BJ45" i="16"/>
  <c r="BN43" i="16"/>
  <c r="CE33" i="16"/>
  <c r="BS37" i="16"/>
  <c r="CF27" i="21"/>
  <c r="BT27" i="21"/>
  <c r="BQ27" i="21"/>
  <c r="AV43" i="21"/>
  <c r="BW58" i="17"/>
  <c r="BM30" i="19"/>
  <c r="CE60" i="17"/>
  <c r="AV41" i="21"/>
  <c r="CB49" i="19"/>
  <c r="CA49" i="19"/>
  <c r="AZ49" i="19"/>
  <c r="AY49" i="19"/>
  <c r="BW62" i="17"/>
  <c r="BP56" i="16"/>
  <c r="BM43" i="16"/>
  <c r="BU35" i="21"/>
  <c r="BU37" i="16"/>
  <c r="CI27" i="21"/>
  <c r="BW49" i="19"/>
  <c r="AU49" i="19"/>
  <c r="BC23" i="17"/>
  <c r="CF33" i="16"/>
  <c r="BR37" i="16"/>
  <c r="BP27" i="21"/>
  <c r="CH26" i="21"/>
  <c r="AW43" i="21"/>
  <c r="CA58" i="17"/>
  <c r="BI40" i="16"/>
  <c r="CD60" i="17"/>
  <c r="BX49" i="19"/>
  <c r="AE22" i="19"/>
  <c r="AV49" i="19"/>
  <c r="BQ46" i="16"/>
  <c r="BJ65" i="17"/>
  <c r="BM65" i="17"/>
  <c r="BZ23" i="21"/>
  <c r="BY23" i="21"/>
  <c r="CA56" i="16"/>
  <c r="BW56" i="16"/>
  <c r="AV50" i="16"/>
  <c r="AZ50" i="16"/>
  <c r="BW28" i="19"/>
  <c r="CB28" i="19"/>
  <c r="AU38" i="19"/>
  <c r="AY38" i="19"/>
  <c r="AX61" i="17"/>
  <c r="AZ61" i="17"/>
  <c r="CG29" i="21"/>
  <c r="CD29" i="21"/>
  <c r="CA29" i="21"/>
  <c r="CB29" i="21"/>
  <c r="BB26" i="17"/>
  <c r="BG26" i="17"/>
  <c r="BG27" i="21"/>
  <c r="BF27" i="21"/>
  <c r="BC27" i="21"/>
  <c r="BB27" i="21"/>
  <c r="BQ60" i="17"/>
  <c r="BS60" i="17"/>
  <c r="BG52" i="21"/>
  <c r="BD52" i="21"/>
  <c r="BC52" i="21"/>
  <c r="BL35" i="16"/>
  <c r="BM35" i="16"/>
  <c r="CH30" i="19"/>
  <c r="CF30" i="19"/>
  <c r="BT63" i="21"/>
  <c r="BU63" i="21"/>
  <c r="BD61" i="21"/>
  <c r="BG61" i="21"/>
  <c r="CF67" i="21"/>
  <c r="CG67" i="21"/>
  <c r="CD33" i="21"/>
  <c r="CF33" i="21"/>
  <c r="BM54" i="16"/>
  <c r="BL54" i="16"/>
  <c r="CA46" i="16"/>
  <c r="BZ46" i="16"/>
  <c r="AV60" i="16"/>
  <c r="AW60" i="16"/>
  <c r="CF42" i="19"/>
  <c r="CI42" i="19"/>
  <c r="CG52" i="21"/>
  <c r="CD52" i="21"/>
  <c r="CI52" i="21"/>
  <c r="CF52" i="21"/>
  <c r="CB67" i="17"/>
  <c r="CA67" i="17"/>
  <c r="BX67" i="17"/>
  <c r="CI64" i="17"/>
  <c r="CD64" i="17"/>
  <c r="CE64" i="17"/>
  <c r="CE62" i="17"/>
  <c r="CG62" i="17"/>
  <c r="BR46" i="19"/>
  <c r="BQ46" i="19"/>
  <c r="BT46" i="19"/>
  <c r="BU46" i="19"/>
  <c r="CD58" i="16"/>
  <c r="CF58" i="16"/>
  <c r="BG43" i="21"/>
  <c r="BF43" i="21"/>
  <c r="BC43" i="21"/>
  <c r="AY37" i="21"/>
  <c r="AV37" i="21"/>
  <c r="AU37" i="21"/>
  <c r="AX37" i="21"/>
  <c r="BQ50" i="16"/>
  <c r="BP50" i="16"/>
  <c r="BS50" i="16"/>
  <c r="AX31" i="21"/>
  <c r="AU31" i="21"/>
  <c r="AZ31" i="21"/>
  <c r="AW31" i="21"/>
  <c r="BE54" i="21"/>
  <c r="BD54" i="21"/>
  <c r="CE35" i="21"/>
  <c r="CH35" i="21"/>
  <c r="CE56" i="17"/>
  <c r="CG56" i="17"/>
  <c r="BN25" i="21"/>
  <c r="BK25" i="21"/>
  <c r="BJ25" i="21"/>
  <c r="CF48" i="17"/>
  <c r="CI48" i="17"/>
  <c r="CH48" i="17"/>
  <c r="CE48" i="17"/>
  <c r="BD26" i="17"/>
  <c r="CI30" i="19"/>
  <c r="AZ37" i="21"/>
  <c r="CE58" i="16"/>
  <c r="CI56" i="17"/>
  <c r="BE52" i="21"/>
  <c r="BP60" i="17"/>
  <c r="BM25" i="21"/>
  <c r="BE27" i="21"/>
  <c r="BR50" i="16"/>
  <c r="CG35" i="21"/>
  <c r="CF64" i="17"/>
  <c r="BE43" i="21"/>
  <c r="CH42" i="19"/>
  <c r="CF62" i="17"/>
  <c r="DR22" i="15"/>
  <c r="BY22" i="17" s="1"/>
  <c r="BF54" i="21"/>
  <c r="BZ67" i="17"/>
  <c r="BB65" i="17"/>
  <c r="BD65" i="17"/>
  <c r="BC56" i="21"/>
  <c r="BG56" i="21"/>
  <c r="BR48" i="16"/>
  <c r="BS48" i="16"/>
  <c r="AV64" i="21"/>
  <c r="AY64" i="21"/>
  <c r="AZ34" i="19"/>
  <c r="AW34" i="19"/>
  <c r="CA24" i="21"/>
  <c r="BZ24" i="21"/>
  <c r="AZ52" i="16"/>
  <c r="AV52" i="16"/>
  <c r="BZ63" i="21"/>
  <c r="BX63" i="21"/>
  <c r="BI38" i="16"/>
  <c r="BJ38" i="16"/>
  <c r="AW52" i="17"/>
  <c r="AZ52" i="17"/>
  <c r="AX64" i="17"/>
  <c r="AZ64" i="17"/>
  <c r="AZ53" i="21"/>
  <c r="AV53" i="21"/>
  <c r="CG47" i="16"/>
  <c r="CD47" i="16"/>
  <c r="CI47" i="16"/>
  <c r="CF47" i="16"/>
  <c r="BM46" i="16"/>
  <c r="BN46" i="16"/>
  <c r="BC44" i="17"/>
  <c r="BF44" i="17"/>
  <c r="BP67" i="17"/>
  <c r="BR67" i="17"/>
  <c r="BL45" i="16"/>
  <c r="BK45" i="16"/>
  <c r="AW37" i="21"/>
  <c r="CI58" i="16"/>
  <c r="CF56" i="17"/>
  <c r="AY52" i="17"/>
  <c r="BU60" i="17"/>
  <c r="AV64" i="17"/>
  <c r="BL25" i="21"/>
  <c r="BM45" i="16"/>
  <c r="BE61" i="21"/>
  <c r="BU50" i="16"/>
  <c r="CF35" i="21"/>
  <c r="CG48" i="17"/>
  <c r="BL33" i="16"/>
  <c r="CH47" i="16"/>
  <c r="BD43" i="21"/>
  <c r="BX52" i="16"/>
  <c r="CG42" i="19"/>
  <c r="BS46" i="19"/>
  <c r="CD62" i="17"/>
  <c r="BC54" i="21"/>
  <c r="BY67" i="17"/>
  <c r="BR41" i="16"/>
  <c r="BU41" i="16"/>
  <c r="BB31" i="21"/>
  <c r="BC31" i="21"/>
  <c r="BF62" i="17"/>
  <c r="BD62" i="17"/>
  <c r="BZ63" i="17"/>
  <c r="U22" i="17"/>
  <c r="BM27" i="21"/>
  <c r="AW45" i="21"/>
  <c r="CD43" i="16"/>
  <c r="CG43" i="16"/>
  <c r="BQ43" i="16"/>
  <c r="BX25" i="21"/>
  <c r="CA27" i="21"/>
  <c r="BZ36" i="19"/>
  <c r="BP44" i="16"/>
  <c r="BQ44" i="16"/>
  <c r="BQ54" i="17"/>
  <c r="BT54" i="17"/>
  <c r="BJ61" i="17"/>
  <c r="AX62" i="17"/>
  <c r="BJ65" i="21"/>
  <c r="BM65" i="21"/>
  <c r="BI28" i="19"/>
  <c r="BP24" i="21"/>
  <c r="BT24" i="21"/>
  <c r="BP41" i="16"/>
  <c r="BF31" i="21"/>
  <c r="V22" i="17"/>
  <c r="AX45" i="21"/>
  <c r="BR43" i="16"/>
  <c r="BY25" i="21"/>
  <c r="BT44" i="16"/>
  <c r="BU54" i="17"/>
  <c r="BI61" i="17"/>
  <c r="AW62" i="17"/>
  <c r="AV23" i="21"/>
  <c r="BW58" i="16"/>
  <c r="BG61" i="17"/>
  <c r="BX42" i="17"/>
  <c r="AW38" i="19"/>
  <c r="AV56" i="16"/>
  <c r="BX56" i="16"/>
  <c r="BF28" i="21"/>
  <c r="BQ40" i="19"/>
  <c r="BW23" i="21"/>
  <c r="BZ27" i="17"/>
  <c r="CH29" i="21"/>
  <c r="BE24" i="21"/>
  <c r="BW47" i="19"/>
  <c r="BI44" i="17"/>
  <c r="BC26" i="17"/>
  <c r="AX54" i="17"/>
  <c r="BQ47" i="21"/>
  <c r="CF29" i="16"/>
  <c r="BY23" i="17"/>
  <c r="AZ23" i="21"/>
  <c r="AV38" i="17"/>
  <c r="BG42" i="17"/>
  <c r="BW45" i="16"/>
  <c r="BR47" i="21"/>
  <c r="BQ55" i="21"/>
  <c r="AV38" i="19"/>
  <c r="BX41" i="16"/>
  <c r="BY29" i="21"/>
  <c r="BU40" i="19"/>
  <c r="AY61" i="17"/>
  <c r="CE29" i="21"/>
  <c r="BG56" i="17"/>
  <c r="BS26" i="21"/>
  <c r="BD42" i="17"/>
  <c r="BJ54" i="16"/>
  <c r="BY45" i="16"/>
  <c r="AW50" i="16"/>
  <c r="BI42" i="16"/>
  <c r="AU67" i="17"/>
  <c r="BP60" i="16"/>
  <c r="AZ38" i="19"/>
  <c r="CA37" i="16"/>
  <c r="CB41" i="16"/>
  <c r="BX29" i="21"/>
  <c r="BT40" i="19"/>
  <c r="BT56" i="17"/>
  <c r="BJ66" i="21"/>
  <c r="AV61" i="17"/>
  <c r="CG37" i="16"/>
  <c r="CI29" i="21"/>
  <c r="BL62" i="21"/>
  <c r="BY44" i="19"/>
  <c r="CB44" i="19"/>
  <c r="BT51" i="21"/>
  <c r="BU51" i="21"/>
  <c r="BK54" i="17"/>
  <c r="BJ54" i="17"/>
  <c r="BN54" i="17"/>
  <c r="BM54" i="17"/>
  <c r="BS60" i="21"/>
  <c r="BP60" i="21"/>
  <c r="BQ60" i="21"/>
  <c r="BU60" i="21"/>
  <c r="BR60" i="21"/>
  <c r="CE54" i="16"/>
  <c r="CI54" i="16"/>
  <c r="CG54" i="16"/>
  <c r="CE23" i="17"/>
  <c r="CH23" i="17"/>
  <c r="CF23" i="17"/>
  <c r="BZ26" i="21"/>
  <c r="CA26" i="21"/>
  <c r="BY26" i="21"/>
  <c r="BT44" i="17"/>
  <c r="BU44" i="17"/>
  <c r="G22" i="19"/>
  <c r="J22" i="19"/>
  <c r="CD64" i="21"/>
  <c r="CI64" i="21"/>
  <c r="CG64" i="21"/>
  <c r="CH64" i="21"/>
  <c r="CF64" i="21"/>
  <c r="AU42" i="17"/>
  <c r="AV42" i="17"/>
  <c r="BD47" i="19"/>
  <c r="BE47" i="19"/>
  <c r="BM23" i="21"/>
  <c r="BL23" i="21"/>
  <c r="CI23" i="21"/>
  <c r="CE23" i="21"/>
  <c r="CF23" i="21"/>
  <c r="CA28" i="21"/>
  <c r="BX28" i="21"/>
  <c r="BW28" i="21"/>
  <c r="BC37" i="16"/>
  <c r="BF37" i="16"/>
  <c r="BD37" i="16"/>
  <c r="BK37" i="16"/>
  <c r="BN37" i="16"/>
  <c r="CG56" i="16"/>
  <c r="CI56" i="16"/>
  <c r="BC56" i="16"/>
  <c r="BE56" i="16"/>
  <c r="BB56" i="16"/>
  <c r="BK60" i="16"/>
  <c r="BJ60" i="16"/>
  <c r="BM60" i="16"/>
  <c r="CA54" i="16"/>
  <c r="BX54" i="16"/>
  <c r="CB46" i="19"/>
  <c r="BY46" i="19"/>
  <c r="AY23" i="17"/>
  <c r="AV23" i="17"/>
  <c r="BW42" i="19"/>
  <c r="BX42" i="19"/>
  <c r="AV54" i="21"/>
  <c r="AY54" i="21"/>
  <c r="BZ40" i="19"/>
  <c r="CA40" i="19"/>
  <c r="BX40" i="19"/>
  <c r="BD65" i="21"/>
  <c r="BC65" i="21"/>
  <c r="BF65" i="21"/>
  <c r="BG65" i="21"/>
  <c r="I22" i="19"/>
  <c r="CE61" i="17"/>
  <c r="BG37" i="16"/>
  <c r="BB65" i="21"/>
  <c r="AW42" i="17"/>
  <c r="CD54" i="16"/>
  <c r="CI23" i="17"/>
  <c r="BR54" i="21"/>
  <c r="BI54" i="17"/>
  <c r="BR65" i="21"/>
  <c r="BK47" i="16"/>
  <c r="BN47" i="16"/>
  <c r="BL64" i="21"/>
  <c r="BK64" i="21"/>
  <c r="BE27" i="17"/>
  <c r="BF27" i="17"/>
  <c r="BZ38" i="19"/>
  <c r="BY38" i="19"/>
  <c r="BX38" i="19"/>
  <c r="CA38" i="19"/>
  <c r="BG40" i="19"/>
  <c r="BD40" i="19"/>
  <c r="CA44" i="17"/>
  <c r="BY44" i="17"/>
  <c r="BF48" i="19"/>
  <c r="BC48" i="19"/>
  <c r="BB48" i="19"/>
  <c r="BZ28" i="21"/>
  <c r="BP44" i="17"/>
  <c r="BG56" i="16"/>
  <c r="BW38" i="19"/>
  <c r="BD48" i="19"/>
  <c r="CD23" i="21"/>
  <c r="CH56" i="16"/>
  <c r="AY41" i="21"/>
  <c r="BN64" i="21"/>
  <c r="BJ23" i="21"/>
  <c r="BI37" i="16"/>
  <c r="BM60" i="17"/>
  <c r="BB47" i="19"/>
  <c r="BT60" i="21"/>
  <c r="AW23" i="21"/>
  <c r="AX23" i="21"/>
  <c r="CF25" i="21"/>
  <c r="CD30" i="19"/>
  <c r="CG30" i="19"/>
  <c r="BJ35" i="16"/>
  <c r="BE42" i="17"/>
  <c r="BI54" i="16"/>
  <c r="BP47" i="21"/>
  <c r="BM42" i="16"/>
  <c r="CF51" i="21"/>
  <c r="CH54" i="21"/>
  <c r="BM58" i="21"/>
  <c r="BS67" i="17"/>
  <c r="BE25" i="21"/>
  <c r="BW23" i="17"/>
  <c r="BW42" i="17"/>
  <c r="BF61" i="21"/>
  <c r="CI67" i="21"/>
  <c r="AU45" i="16"/>
  <c r="AV45" i="16"/>
  <c r="AX38" i="19"/>
  <c r="BY37" i="16"/>
  <c r="BD28" i="21"/>
  <c r="BW29" i="21"/>
  <c r="BZ29" i="21"/>
  <c r="BR40" i="19"/>
  <c r="BR56" i="17"/>
  <c r="AU61" i="17"/>
  <c r="AW61" i="17"/>
  <c r="AJ22" i="17"/>
  <c r="CB23" i="21"/>
  <c r="CD37" i="16"/>
  <c r="CF29" i="21"/>
  <c r="CH67" i="17"/>
  <c r="AW44" i="16"/>
  <c r="BN44" i="17"/>
  <c r="AU23" i="21"/>
  <c r="CG25" i="21"/>
  <c r="J22" i="16"/>
  <c r="AS22" i="19"/>
  <c r="BS47" i="21"/>
  <c r="BT47" i="21"/>
  <c r="BZ58" i="16"/>
  <c r="AW43" i="16"/>
  <c r="CG54" i="21"/>
  <c r="BN58" i="21"/>
  <c r="BF66" i="21"/>
  <c r="BS62" i="17"/>
  <c r="BY62" i="21"/>
  <c r="CD67" i="21"/>
  <c r="AY45" i="16"/>
  <c r="BS40" i="19"/>
  <c r="BL29" i="16"/>
  <c r="BF50" i="16"/>
  <c r="CA64" i="21"/>
  <c r="AH22" i="21"/>
  <c r="AV65" i="17"/>
  <c r="AZ65" i="17"/>
  <c r="BG38" i="17"/>
  <c r="BD38" i="17"/>
  <c r="BN54" i="21"/>
  <c r="BK54" i="21"/>
  <c r="BJ54" i="21"/>
  <c r="BQ58" i="16"/>
  <c r="BP58" i="16"/>
  <c r="BT58" i="16"/>
  <c r="AZ46" i="19"/>
  <c r="AY46" i="19"/>
  <c r="AV46" i="19"/>
  <c r="BG42" i="16"/>
  <c r="BB42" i="16"/>
  <c r="BC42" i="16"/>
  <c r="BF42" i="16"/>
  <c r="BX35" i="21"/>
  <c r="BW35" i="21"/>
  <c r="BZ35" i="21"/>
  <c r="AX26" i="21"/>
  <c r="AU26" i="21"/>
  <c r="AZ26" i="21"/>
  <c r="AW26" i="21"/>
  <c r="AU60" i="17"/>
  <c r="AW60" i="17"/>
  <c r="AX60" i="17"/>
  <c r="BZ31" i="21"/>
  <c r="BW31" i="21"/>
  <c r="CB31" i="21"/>
  <c r="BY31" i="21"/>
  <c r="CH36" i="19"/>
  <c r="CF36" i="19"/>
  <c r="CD36" i="19"/>
  <c r="CG36" i="19"/>
  <c r="CI36" i="19"/>
  <c r="CF54" i="17"/>
  <c r="CI54" i="17"/>
  <c r="CH54" i="17"/>
  <c r="CE54" i="17"/>
  <c r="AY29" i="21"/>
  <c r="AX29" i="21"/>
  <c r="AU29" i="21"/>
  <c r="AZ48" i="17"/>
  <c r="AY48" i="17"/>
  <c r="AV48" i="17"/>
  <c r="BL62" i="17"/>
  <c r="BN62" i="17"/>
  <c r="P22" i="17"/>
  <c r="M22" i="17"/>
  <c r="BS61" i="17"/>
  <c r="BQ61" i="17"/>
  <c r="BR61" i="17"/>
  <c r="BT61" i="17"/>
  <c r="BP61" i="17"/>
  <c r="BU61" i="17"/>
  <c r="AZ43" i="21"/>
  <c r="AU47" i="19"/>
  <c r="BW44" i="19"/>
  <c r="CA51" i="21"/>
  <c r="BM62" i="17"/>
  <c r="AV29" i="21"/>
  <c r="CG54" i="17"/>
  <c r="BE23" i="17"/>
  <c r="BB37" i="21"/>
  <c r="CE36" i="19"/>
  <c r="BP55" i="21"/>
  <c r="BT55" i="21"/>
  <c r="BG64" i="17"/>
  <c r="BD64" i="17"/>
  <c r="BC64" i="17"/>
  <c r="BU39" i="16"/>
  <c r="BS39" i="16"/>
  <c r="BG63" i="21"/>
  <c r="BC63" i="21"/>
  <c r="BN40" i="16"/>
  <c r="BK40" i="16"/>
  <c r="BG29" i="16"/>
  <c r="BF29" i="16"/>
  <c r="AV35" i="21"/>
  <c r="AY35" i="21"/>
  <c r="BS48" i="17"/>
  <c r="BP48" i="17"/>
  <c r="BP43" i="21"/>
  <c r="BR43" i="21"/>
  <c r="AW42" i="16"/>
  <c r="AZ42" i="16"/>
  <c r="CI24" i="21"/>
  <c r="CF24" i="21"/>
  <c r="AX54" i="21"/>
  <c r="AU54" i="21"/>
  <c r="AZ54" i="21"/>
  <c r="AW54" i="21"/>
  <c r="BP65" i="21"/>
  <c r="BS65" i="21"/>
  <c r="CH38" i="19"/>
  <c r="CE38" i="19"/>
  <c r="CD38" i="19"/>
  <c r="CG38" i="19"/>
  <c r="CG61" i="17"/>
  <c r="CI61" i="17"/>
  <c r="O22" i="17"/>
  <c r="AU43" i="21"/>
  <c r="BM40" i="16"/>
  <c r="BK58" i="21"/>
  <c r="CH61" i="17"/>
  <c r="AY65" i="17"/>
  <c r="BU52" i="16"/>
  <c r="CB35" i="21"/>
  <c r="BF63" i="21"/>
  <c r="AX46" i="19"/>
  <c r="BK62" i="17"/>
  <c r="AU48" i="17"/>
  <c r="AV26" i="21"/>
  <c r="AZ29" i="21"/>
  <c r="BR58" i="16"/>
  <c r="CD54" i="17"/>
  <c r="BQ39" i="16"/>
  <c r="CI38" i="19"/>
  <c r="BI54" i="21"/>
  <c r="AV60" i="17"/>
  <c r="BU65" i="21"/>
  <c r="BF37" i="21"/>
  <c r="BS31" i="21"/>
  <c r="CE45" i="21"/>
  <c r="CF45" i="21"/>
  <c r="DQ22" i="21"/>
  <c r="EB22" i="21"/>
  <c r="DR22" i="21"/>
  <c r="AY25" i="17"/>
  <c r="AZ25" i="17"/>
  <c r="BE37" i="21"/>
  <c r="CE33" i="21"/>
  <c r="CI33" i="21"/>
  <c r="AW41" i="16"/>
  <c r="AZ41" i="16"/>
  <c r="AY41" i="16"/>
  <c r="BQ58" i="21"/>
  <c r="BS58" i="21"/>
  <c r="AW33" i="16"/>
  <c r="AU33" i="16"/>
  <c r="BN54" i="16"/>
  <c r="BK54" i="16"/>
  <c r="BX23" i="17"/>
  <c r="CB23" i="17"/>
  <c r="BT26" i="21"/>
  <c r="BP26" i="21"/>
  <c r="BQ26" i="21"/>
  <c r="BU26" i="21"/>
  <c r="BM44" i="17"/>
  <c r="BL44" i="17"/>
  <c r="BJ44" i="17"/>
  <c r="BY42" i="17"/>
  <c r="CB42" i="17"/>
  <c r="BF42" i="17"/>
  <c r="BC42" i="17"/>
  <c r="BZ47" i="19"/>
  <c r="BY47" i="19"/>
  <c r="BX47" i="19"/>
  <c r="BX23" i="21"/>
  <c r="CA23" i="21"/>
  <c r="BC28" i="21"/>
  <c r="BB28" i="21"/>
  <c r="BE28" i="21"/>
  <c r="CI37" i="16"/>
  <c r="CF37" i="16"/>
  <c r="CE37" i="16"/>
  <c r="BX37" i="16"/>
  <c r="BW37" i="16"/>
  <c r="BZ37" i="16"/>
  <c r="BZ56" i="16"/>
  <c r="CB56" i="16"/>
  <c r="BY56" i="16"/>
  <c r="AY56" i="16"/>
  <c r="AX56" i="16"/>
  <c r="AU56" i="16"/>
  <c r="BS60" i="16"/>
  <c r="BQ60" i="16"/>
  <c r="BT60" i="16"/>
  <c r="BU60" i="16"/>
  <c r="CG52" i="16"/>
  <c r="CI52" i="16"/>
  <c r="BN52" i="21"/>
  <c r="BM52" i="21"/>
  <c r="BJ52" i="21"/>
  <c r="BI52" i="21"/>
  <c r="CG43" i="21"/>
  <c r="CH43" i="21"/>
  <c r="CD43" i="21"/>
  <c r="BT31" i="21"/>
  <c r="BR31" i="21"/>
  <c r="BZ62" i="17"/>
  <c r="CB62" i="17"/>
  <c r="BD23" i="17"/>
  <c r="BF23" i="17"/>
  <c r="BG23" i="17"/>
  <c r="BM56" i="17"/>
  <c r="BJ56" i="17"/>
  <c r="BI56" i="17"/>
  <c r="BN56" i="17"/>
  <c r="BZ44" i="16"/>
  <c r="BW44" i="16"/>
  <c r="CB44" i="16"/>
  <c r="BY44" i="16"/>
  <c r="CD45" i="21"/>
  <c r="CI45" i="21"/>
  <c r="BE28" i="19"/>
  <c r="BB28" i="19"/>
  <c r="BG28" i="19"/>
  <c r="BD28" i="19"/>
  <c r="BF46" i="19"/>
  <c r="BC46" i="19"/>
  <c r="BB46" i="19"/>
  <c r="Q22" i="17"/>
  <c r="BS25" i="21"/>
  <c r="CB46" i="17"/>
  <c r="BT52" i="16"/>
  <c r="BY35" i="21"/>
  <c r="AW48" i="17"/>
  <c r="AY26" i="21"/>
  <c r="BU58" i="16"/>
  <c r="CA62" i="17"/>
  <c r="BD37" i="21"/>
  <c r="AU38" i="17"/>
  <c r="AY38" i="17"/>
  <c r="AX64" i="21"/>
  <c r="AW64" i="21"/>
  <c r="BU32" i="19"/>
  <c r="BS32" i="19"/>
  <c r="BM63" i="21"/>
  <c r="BK63" i="21"/>
  <c r="AX32" i="19"/>
  <c r="AV32" i="19"/>
  <c r="AW32" i="19"/>
  <c r="BQ64" i="17"/>
  <c r="BS64" i="17"/>
  <c r="BT64" i="17"/>
  <c r="BI43" i="16"/>
  <c r="CH51" i="21"/>
  <c r="CE51" i="21"/>
  <c r="BU67" i="17"/>
  <c r="BT67" i="17"/>
  <c r="BQ67" i="17"/>
  <c r="CA26" i="17"/>
  <c r="BZ26" i="17"/>
  <c r="BW26" i="17"/>
  <c r="BX26" i="17"/>
  <c r="CI31" i="21"/>
  <c r="CH31" i="21"/>
  <c r="AU36" i="19"/>
  <c r="AZ36" i="19"/>
  <c r="BW45" i="21"/>
  <c r="BX45" i="21"/>
  <c r="BQ25" i="21"/>
  <c r="S22" i="16"/>
  <c r="BZ40" i="17"/>
  <c r="BQ67" i="21"/>
  <c r="CB40" i="19"/>
  <c r="BX51" i="21"/>
  <c r="BY51" i="21"/>
  <c r="BL58" i="21"/>
  <c r="L22" i="17"/>
  <c r="BT25" i="21"/>
  <c r="BU25" i="21"/>
  <c r="BB29" i="16"/>
  <c r="AY36" i="19"/>
  <c r="BR67" i="21"/>
  <c r="AZ35" i="21"/>
  <c r="AY43" i="21"/>
  <c r="BB26" i="21"/>
  <c r="BJ40" i="16"/>
  <c r="BW40" i="19"/>
  <c r="CB51" i="21"/>
  <c r="CG51" i="21"/>
  <c r="BI58" i="21"/>
  <c r="AZ64" i="21"/>
  <c r="CF61" i="17"/>
  <c r="BY26" i="17"/>
  <c r="CA44" i="16"/>
  <c r="CA31" i="21"/>
  <c r="BK56" i="17"/>
  <c r="BF28" i="19"/>
  <c r="BJ63" i="21"/>
  <c r="BD42" i="16"/>
  <c r="AW46" i="19"/>
  <c r="BJ62" i="17"/>
  <c r="BW24" i="21"/>
  <c r="BS58" i="16"/>
  <c r="CF38" i="19"/>
  <c r="BM54" i="21"/>
  <c r="BX62" i="17"/>
  <c r="AZ60" i="17"/>
  <c r="BG46" i="19"/>
  <c r="BL52" i="21"/>
  <c r="BT65" i="21"/>
  <c r="BF47" i="16"/>
  <c r="BB47" i="16"/>
  <c r="AY48" i="19"/>
  <c r="AZ48" i="19"/>
  <c r="CH48" i="19"/>
  <c r="CD48" i="19"/>
  <c r="CE56" i="21"/>
  <c r="CH56" i="21"/>
  <c r="CF56" i="21"/>
  <c r="BN65" i="17"/>
  <c r="BK65" i="17"/>
  <c r="CF43" i="21"/>
  <c r="BF29" i="21"/>
  <c r="BQ31" i="21"/>
  <c r="BP31" i="21"/>
  <c r="BG37" i="21"/>
  <c r="CG45" i="21"/>
  <c r="CE43" i="21"/>
  <c r="BZ66" i="21"/>
  <c r="CA66" i="21"/>
  <c r="AW31" i="16"/>
  <c r="AX31" i="16"/>
  <c r="BJ43" i="16"/>
  <c r="BC54" i="17"/>
  <c r="BE54" i="17"/>
  <c r="BL46" i="16"/>
  <c r="BK46" i="16"/>
  <c r="CF58" i="21"/>
  <c r="CI58" i="21"/>
  <c r="BL43" i="16"/>
  <c r="AY61" i="21"/>
  <c r="AZ61" i="21"/>
  <c r="BC60" i="21"/>
  <c r="BF60" i="21"/>
  <c r="BG48" i="16"/>
  <c r="BB48" i="16"/>
  <c r="CH38" i="17"/>
  <c r="CE38" i="17"/>
  <c r="BT26" i="17"/>
  <c r="BR26" i="17"/>
  <c r="CB54" i="17"/>
  <c r="BY54" i="17"/>
  <c r="BX54" i="17"/>
  <c r="AW67" i="21"/>
  <c r="AX67" i="21"/>
  <c r="AV67" i="21"/>
  <c r="CF58" i="17"/>
  <c r="CG58" i="17"/>
  <c r="CD58" i="17"/>
  <c r="CD42" i="17"/>
  <c r="CG42" i="17"/>
  <c r="CE42" i="17"/>
  <c r="CH47" i="19"/>
  <c r="CD47" i="19"/>
  <c r="BJ28" i="21"/>
  <c r="BN28" i="21"/>
  <c r="BU52" i="21"/>
  <c r="BR52" i="21"/>
  <c r="BQ52" i="21"/>
  <c r="AV58" i="16"/>
  <c r="AW58" i="16"/>
  <c r="AX58" i="16"/>
  <c r="BI37" i="21"/>
  <c r="BL37" i="21"/>
  <c r="BK37" i="21"/>
  <c r="BU37" i="21"/>
  <c r="BP37" i="21"/>
  <c r="BQ37" i="21"/>
  <c r="BR37" i="21"/>
  <c r="BM48" i="17"/>
  <c r="BL48" i="17"/>
  <c r="AZ54" i="16"/>
  <c r="AW54" i="16"/>
  <c r="AV54" i="16"/>
  <c r="BF42" i="19"/>
  <c r="BC42" i="19"/>
  <c r="BB42" i="19"/>
  <c r="BE42" i="19"/>
  <c r="AX52" i="21"/>
  <c r="AW52" i="21"/>
  <c r="AW56" i="17"/>
  <c r="AY56" i="17"/>
  <c r="AZ56" i="17"/>
  <c r="CG44" i="16"/>
  <c r="CH44" i="16"/>
  <c r="CE44" i="16"/>
  <c r="CF44" i="16"/>
  <c r="AX24" i="17"/>
  <c r="AX23" i="17"/>
  <c r="AW36" i="19"/>
  <c r="BD46" i="17"/>
  <c r="BT54" i="16"/>
  <c r="CB45" i="21"/>
  <c r="BY54" i="16"/>
  <c r="BF26" i="21"/>
  <c r="BY42" i="19"/>
  <c r="BW46" i="19"/>
  <c r="AV67" i="17"/>
  <c r="BT48" i="17"/>
  <c r="BR33" i="16"/>
  <c r="AU56" i="17"/>
  <c r="BN37" i="21"/>
  <c r="BU38" i="19"/>
  <c r="AV52" i="21"/>
  <c r="CG65" i="17"/>
  <c r="AY25" i="21"/>
  <c r="AG22" i="19"/>
  <c r="AU54" i="16"/>
  <c r="BJ56" i="16"/>
  <c r="AY67" i="21"/>
  <c r="BT35" i="16"/>
  <c r="BD42" i="19"/>
  <c r="BJ48" i="17"/>
  <c r="BI48" i="17"/>
  <c r="BL47" i="16"/>
  <c r="BX32" i="19"/>
  <c r="BW32" i="19"/>
  <c r="CH44" i="17"/>
  <c r="CI44" i="17"/>
  <c r="BU57" i="21"/>
  <c r="BT57" i="21"/>
  <c r="BQ57" i="21"/>
  <c r="BU61" i="21"/>
  <c r="BQ61" i="21"/>
  <c r="AY42" i="16"/>
  <c r="BM31" i="21"/>
  <c r="BK31" i="21"/>
  <c r="CA60" i="17"/>
  <c r="BX60" i="17"/>
  <c r="BW60" i="17"/>
  <c r="BY60" i="17"/>
  <c r="BM36" i="19"/>
  <c r="BI36" i="19"/>
  <c r="BN36" i="19"/>
  <c r="BZ28" i="19"/>
  <c r="BY28" i="19"/>
  <c r="BD24" i="21"/>
  <c r="BG24" i="21"/>
  <c r="BF24" i="21"/>
  <c r="AW24" i="17"/>
  <c r="CD25" i="21"/>
  <c r="BT37" i="16"/>
  <c r="AU23" i="17"/>
  <c r="BY42" i="16"/>
  <c r="BG46" i="17"/>
  <c r="AX61" i="21"/>
  <c r="BT67" i="21"/>
  <c r="CF26" i="21"/>
  <c r="BZ54" i="16"/>
  <c r="CD24" i="21"/>
  <c r="BD26" i="21"/>
  <c r="CE41" i="16"/>
  <c r="AU43" i="16"/>
  <c r="BX58" i="17"/>
  <c r="BZ42" i="19"/>
  <c r="CA46" i="19"/>
  <c r="BE66" i="21"/>
  <c r="BU48" i="17"/>
  <c r="BR48" i="17"/>
  <c r="AS22" i="16"/>
  <c r="CA28" i="19"/>
  <c r="BN31" i="21"/>
  <c r="AZ58" i="16"/>
  <c r="CF44" i="17"/>
  <c r="BL48" i="16"/>
  <c r="BT61" i="21"/>
  <c r="BJ37" i="21"/>
  <c r="CD38" i="17"/>
  <c r="AZ52" i="21"/>
  <c r="AL22" i="19"/>
  <c r="AY54" i="16"/>
  <c r="CA54" i="17"/>
  <c r="CH42" i="17"/>
  <c r="AY63" i="21"/>
  <c r="BE35" i="21"/>
  <c r="BP52" i="21"/>
  <c r="BM47" i="16"/>
  <c r="BJ43" i="21"/>
  <c r="BS37" i="21"/>
  <c r="BT37" i="21"/>
  <c r="AK22" i="17"/>
  <c r="AG22" i="17"/>
  <c r="BJ25" i="17"/>
  <c r="BM25" i="17"/>
  <c r="BF52" i="17"/>
  <c r="BE52" i="17"/>
  <c r="CA38" i="16"/>
  <c r="CB38" i="16"/>
  <c r="BY38" i="16"/>
  <c r="BZ31" i="16"/>
  <c r="CB31" i="16"/>
  <c r="BQ30" i="19"/>
  <c r="BP30" i="19"/>
  <c r="BJ36" i="19"/>
  <c r="CE45" i="16"/>
  <c r="CF45" i="16"/>
  <c r="BL36" i="19"/>
  <c r="BE44" i="19"/>
  <c r="BF44" i="19"/>
  <c r="BI56" i="21"/>
  <c r="BM56" i="21"/>
  <c r="AY57" i="21"/>
  <c r="AZ57" i="21"/>
  <c r="BQ33" i="16"/>
  <c r="BU33" i="16"/>
  <c r="BB47" i="21"/>
  <c r="BC47" i="21"/>
  <c r="BC23" i="21"/>
  <c r="BF23" i="21"/>
  <c r="AY28" i="21"/>
  <c r="AX28" i="21"/>
  <c r="AV28" i="21"/>
  <c r="AW37" i="16"/>
  <c r="AZ37" i="16"/>
  <c r="AX37" i="16"/>
  <c r="BN56" i="16"/>
  <c r="BI56" i="16"/>
  <c r="BW60" i="16"/>
  <c r="CB60" i="16"/>
  <c r="BY60" i="16"/>
  <c r="BQ54" i="21"/>
  <c r="BT54" i="21"/>
  <c r="BS54" i="21"/>
  <c r="BU43" i="21"/>
  <c r="BT43" i="21"/>
  <c r="BQ43" i="21"/>
  <c r="BM43" i="21"/>
  <c r="BK43" i="21"/>
  <c r="BI43" i="21"/>
  <c r="CE31" i="21"/>
  <c r="CD31" i="21"/>
  <c r="CG31" i="21"/>
  <c r="AX58" i="21"/>
  <c r="AU58" i="21"/>
  <c r="AZ58" i="21"/>
  <c r="AW58" i="21"/>
  <c r="AX25" i="21"/>
  <c r="AU25" i="21"/>
  <c r="AZ25" i="21"/>
  <c r="AW25" i="21"/>
  <c r="BL60" i="17"/>
  <c r="BN60" i="17"/>
  <c r="AZ23" i="17"/>
  <c r="AV36" i="19"/>
  <c r="BC46" i="17"/>
  <c r="AZ60" i="16"/>
  <c r="AW35" i="21"/>
  <c r="CB54" i="16"/>
  <c r="CG24" i="21"/>
  <c r="BG26" i="21"/>
  <c r="CB42" i="19"/>
  <c r="BZ46" i="19"/>
  <c r="BG60" i="21"/>
  <c r="BQ48" i="17"/>
  <c r="AU58" i="16"/>
  <c r="CF31" i="21"/>
  <c r="BD47" i="21"/>
  <c r="BI48" i="16"/>
  <c r="BK60" i="17"/>
  <c r="BQ40" i="17"/>
  <c r="BT40" i="17"/>
  <c r="BF55" i="21"/>
  <c r="BE55" i="21"/>
  <c r="CG60" i="21"/>
  <c r="CH60" i="21"/>
  <c r="BJ35" i="21"/>
  <c r="BM35" i="21"/>
  <c r="BT42" i="17"/>
  <c r="BQ42" i="17"/>
  <c r="BR23" i="21"/>
  <c r="BP23" i="21"/>
  <c r="BT62" i="17"/>
  <c r="BU62" i="17"/>
  <c r="CH37" i="21"/>
  <c r="CD37" i="21"/>
  <c r="BD25" i="21"/>
  <c r="BB25" i="21"/>
  <c r="BQ56" i="17"/>
  <c r="BS56" i="17"/>
  <c r="AY44" i="16"/>
  <c r="AZ44" i="16"/>
  <c r="AX44" i="16"/>
  <c r="AV44" i="16"/>
  <c r="BZ41" i="16"/>
  <c r="BY41" i="16"/>
  <c r="CE25" i="21"/>
  <c r="BC29" i="16"/>
  <c r="AW23" i="17"/>
  <c r="AX36" i="19"/>
  <c r="BZ42" i="16"/>
  <c r="BW46" i="16"/>
  <c r="BS54" i="16"/>
  <c r="AU61" i="21"/>
  <c r="AY50" i="16"/>
  <c r="AX35" i="21"/>
  <c r="BY45" i="21"/>
  <c r="BW54" i="16"/>
  <c r="BX58" i="16"/>
  <c r="CE24" i="21"/>
  <c r="AV43" i="16"/>
  <c r="BN42" i="16"/>
  <c r="BX46" i="19"/>
  <c r="CE54" i="21"/>
  <c r="AW67" i="17"/>
  <c r="AY24" i="17"/>
  <c r="CH25" i="21"/>
  <c r="BD29" i="16"/>
  <c r="BW42" i="16"/>
  <c r="BX46" i="16"/>
  <c r="BB46" i="17"/>
  <c r="BU54" i="16"/>
  <c r="AY60" i="16"/>
  <c r="AV61" i="21"/>
  <c r="AU35" i="21"/>
  <c r="BZ45" i="21"/>
  <c r="CH24" i="21"/>
  <c r="AY43" i="16"/>
  <c r="BZ58" i="17"/>
  <c r="BK42" i="16"/>
  <c r="BL42" i="16"/>
  <c r="CD54" i="21"/>
  <c r="CI54" i="21"/>
  <c r="BD60" i="21"/>
  <c r="BG66" i="21"/>
  <c r="BF24" i="17"/>
  <c r="BX28" i="19"/>
  <c r="CI37" i="21"/>
  <c r="BN23" i="17"/>
  <c r="BS43" i="21"/>
  <c r="CF57" i="21"/>
  <c r="BE23" i="21"/>
  <c r="BR61" i="21"/>
  <c r="CB60" i="17"/>
  <c r="BI60" i="17"/>
  <c r="AV56" i="17"/>
  <c r="BK28" i="21"/>
  <c r="BM37" i="21"/>
  <c r="CA41" i="16"/>
  <c r="BK49" i="16"/>
  <c r="AY52" i="21"/>
  <c r="BP54" i="21"/>
  <c r="BU56" i="17"/>
  <c r="BS26" i="17"/>
  <c r="CB48" i="16"/>
  <c r="AX54" i="16"/>
  <c r="CG60" i="16"/>
  <c r="BB24" i="21"/>
  <c r="CI58" i="17"/>
  <c r="BT52" i="21"/>
  <c r="AY58" i="21"/>
  <c r="AV49" i="21"/>
  <c r="AW49" i="21"/>
  <c r="BL43" i="21"/>
  <c r="AQ22" i="17"/>
  <c r="AR22" i="17"/>
  <c r="AB22" i="16"/>
  <c r="AD22" i="16"/>
  <c r="CI44" i="16"/>
  <c r="T22" i="19"/>
  <c r="U22" i="19"/>
  <c r="BR62" i="21"/>
  <c r="BQ62" i="21"/>
  <c r="CI53" i="21"/>
  <c r="CH53" i="21"/>
  <c r="BX33" i="16"/>
  <c r="BW33" i="16"/>
  <c r="BZ33" i="16"/>
  <c r="BS47" i="16"/>
  <c r="BP47" i="16"/>
  <c r="BU47" i="16"/>
  <c r="BR47" i="16"/>
  <c r="AX29" i="16"/>
  <c r="AW29" i="16"/>
  <c r="BS41" i="21"/>
  <c r="BR41" i="21"/>
  <c r="BU41" i="21"/>
  <c r="BU47" i="19"/>
  <c r="BT47" i="19"/>
  <c r="BQ47" i="19"/>
  <c r="AZ60" i="21"/>
  <c r="AU60" i="21"/>
  <c r="AV60" i="21"/>
  <c r="AY60" i="21"/>
  <c r="S22" i="21"/>
  <c r="BI55" i="21"/>
  <c r="BN55" i="21"/>
  <c r="BD48" i="16"/>
  <c r="BC48" i="16"/>
  <c r="BF48" i="16"/>
  <c r="BE48" i="16"/>
  <c r="BQ58" i="17"/>
  <c r="BP58" i="17"/>
  <c r="BR58" i="17"/>
  <c r="BN30" i="19"/>
  <c r="BK30" i="19"/>
  <c r="BB50" i="17"/>
  <c r="BC50" i="17"/>
  <c r="AX30" i="19"/>
  <c r="AW30" i="19"/>
  <c r="AU44" i="17"/>
  <c r="AY44" i="17"/>
  <c r="BD54" i="17"/>
  <c r="BF54" i="17"/>
  <c r="CH41" i="16"/>
  <c r="CD41" i="16"/>
  <c r="BR53" i="21"/>
  <c r="BS53" i="21"/>
  <c r="BE67" i="17"/>
  <c r="BF67" i="17"/>
  <c r="BC67" i="17"/>
  <c r="BD24" i="17"/>
  <c r="BC24" i="17"/>
  <c r="CD61" i="21"/>
  <c r="CF61" i="21"/>
  <c r="CE61" i="21"/>
  <c r="CH61" i="21"/>
  <c r="CI61" i="21"/>
  <c r="BD58" i="21"/>
  <c r="BC58" i="21"/>
  <c r="BB58" i="21"/>
  <c r="BE58" i="21"/>
  <c r="AZ26" i="17"/>
  <c r="AU26" i="17"/>
  <c r="AV26" i="17"/>
  <c r="AW26" i="17"/>
  <c r="BF58" i="21"/>
  <c r="AX26" i="17"/>
  <c r="AX49" i="16"/>
  <c r="AU49" i="16"/>
  <c r="CG50" i="17"/>
  <c r="CD50" i="17"/>
  <c r="AU27" i="17"/>
  <c r="AV27" i="17"/>
  <c r="AU52" i="17"/>
  <c r="AX52" i="17"/>
  <c r="CG39" i="16"/>
  <c r="CD39" i="16"/>
  <c r="CF39" i="16"/>
  <c r="AU64" i="17"/>
  <c r="AW64" i="17"/>
  <c r="BK23" i="17"/>
  <c r="BI23" i="17"/>
  <c r="BJ23" i="17"/>
  <c r="BM23" i="17"/>
  <c r="BN35" i="21"/>
  <c r="BI35" i="21"/>
  <c r="BL35" i="21"/>
  <c r="BK35" i="21"/>
  <c r="CE26" i="21"/>
  <c r="CD26" i="21"/>
  <c r="BP24" i="17"/>
  <c r="BR24" i="17"/>
  <c r="BS24" i="17"/>
  <c r="BT24" i="17"/>
  <c r="BQ24" i="17"/>
  <c r="BU46" i="16"/>
  <c r="BT46" i="16"/>
  <c r="BS46" i="16"/>
  <c r="BR46" i="16"/>
  <c r="BE67" i="21"/>
  <c r="BF67" i="21"/>
  <c r="BG67" i="21"/>
  <c r="BC67" i="21"/>
  <c r="BD67" i="21"/>
  <c r="BB67" i="21"/>
  <c r="AC22" i="19"/>
  <c r="Z22" i="19"/>
  <c r="AA22" i="19"/>
  <c r="AD22" i="19"/>
  <c r="BU64" i="21"/>
  <c r="BR64" i="21"/>
  <c r="BT64" i="21"/>
  <c r="BS64" i="21"/>
  <c r="BP64" i="21"/>
  <c r="BR42" i="17"/>
  <c r="BU42" i="17"/>
  <c r="BP42" i="17"/>
  <c r="BS42" i="17"/>
  <c r="BQ23" i="21"/>
  <c r="BT23" i="21"/>
  <c r="CG28" i="21"/>
  <c r="CI28" i="21"/>
  <c r="CH28" i="21"/>
  <c r="CE28" i="21"/>
  <c r="CD28" i="21"/>
  <c r="BU28" i="21"/>
  <c r="BS28" i="21"/>
  <c r="BQ28" i="21"/>
  <c r="BR28" i="21"/>
  <c r="BS56" i="16"/>
  <c r="BU56" i="16"/>
  <c r="BT56" i="16"/>
  <c r="BR56" i="16"/>
  <c r="CF60" i="16"/>
  <c r="CH60" i="16"/>
  <c r="CE60" i="16"/>
  <c r="CD60" i="16"/>
  <c r="BE60" i="16"/>
  <c r="BG60" i="16"/>
  <c r="BB60" i="16"/>
  <c r="BD60" i="16"/>
  <c r="CB58" i="16"/>
  <c r="BY58" i="16"/>
  <c r="BG50" i="16"/>
  <c r="BB50" i="16"/>
  <c r="BE50" i="16"/>
  <c r="BD50" i="16"/>
  <c r="CG57" i="21"/>
  <c r="CH57" i="21"/>
  <c r="CI57" i="21"/>
  <c r="CD57" i="21"/>
  <c r="BR62" i="17"/>
  <c r="BP62" i="17"/>
  <c r="CH46" i="19"/>
  <c r="CE46" i="19"/>
  <c r="CG46" i="19"/>
  <c r="CF46" i="19"/>
  <c r="CI46" i="19"/>
  <c r="BD58" i="16"/>
  <c r="BC58" i="16"/>
  <c r="BB58" i="16"/>
  <c r="BE58" i="16"/>
  <c r="BF58" i="16"/>
  <c r="BW43" i="21"/>
  <c r="BY43" i="21"/>
  <c r="CB43" i="21"/>
  <c r="CA43" i="21"/>
  <c r="BX43" i="21"/>
  <c r="CF37" i="21"/>
  <c r="CE37" i="21"/>
  <c r="AX50" i="16"/>
  <c r="AU50" i="16"/>
  <c r="BW48" i="17"/>
  <c r="BZ48" i="17"/>
  <c r="CA48" i="17"/>
  <c r="BY48" i="17"/>
  <c r="BX48" i="17"/>
  <c r="CB48" i="17"/>
  <c r="BL31" i="21"/>
  <c r="BI31" i="21"/>
  <c r="BK53" i="21"/>
  <c r="BM53" i="21"/>
  <c r="BJ53" i="21"/>
  <c r="BI53" i="21"/>
  <c r="BL53" i="21"/>
  <c r="CI67" i="17"/>
  <c r="CD67" i="17"/>
  <c r="CF67" i="17"/>
  <c r="CG67" i="17"/>
  <c r="AU42" i="19"/>
  <c r="AW42" i="19"/>
  <c r="AZ42" i="19"/>
  <c r="AY42" i="19"/>
  <c r="AV42" i="19"/>
  <c r="BF35" i="21"/>
  <c r="BG35" i="21"/>
  <c r="BD35" i="21"/>
  <c r="BC35" i="21"/>
  <c r="BD56" i="17"/>
  <c r="BB56" i="17"/>
  <c r="BC56" i="17"/>
  <c r="BF56" i="17"/>
  <c r="BN26" i="21"/>
  <c r="BK26" i="21"/>
  <c r="BM26" i="21"/>
  <c r="BL26" i="21"/>
  <c r="BI26" i="21"/>
  <c r="BG25" i="21"/>
  <c r="BF25" i="21"/>
  <c r="BG58" i="21"/>
  <c r="AY26" i="17"/>
  <c r="CG61" i="21"/>
  <c r="BB44" i="17"/>
  <c r="BE44" i="17"/>
  <c r="BG45" i="16"/>
  <c r="BF45" i="16"/>
  <c r="BD38" i="19"/>
  <c r="BE38" i="19"/>
  <c r="BB38" i="19"/>
  <c r="BW53" i="21"/>
  <c r="CA53" i="21"/>
  <c r="CE29" i="16"/>
  <c r="CI29" i="16"/>
  <c r="BU45" i="16"/>
  <c r="BP45" i="16"/>
  <c r="BT45" i="16"/>
  <c r="BR45" i="16"/>
  <c r="AY54" i="17"/>
  <c r="AZ54" i="17"/>
  <c r="AX33" i="21"/>
  <c r="AY33" i="21"/>
  <c r="AW33" i="21"/>
  <c r="BM47" i="19"/>
  <c r="BK47" i="19"/>
  <c r="BN47" i="19"/>
  <c r="BN61" i="21"/>
  <c r="BK61" i="21"/>
  <c r="BJ61" i="21"/>
  <c r="BS40" i="16"/>
  <c r="BQ40" i="16"/>
  <c r="BP40" i="16"/>
  <c r="BT28" i="21"/>
  <c r="BC44" i="19"/>
  <c r="CI48" i="19"/>
  <c r="CE50" i="16"/>
  <c r="CH50" i="16"/>
  <c r="CD50" i="16"/>
  <c r="CI50" i="16"/>
  <c r="CF50" i="16"/>
  <c r="CG50" i="16"/>
  <c r="BN48" i="17"/>
  <c r="BK48" i="17"/>
  <c r="AV42" i="16"/>
  <c r="AU42" i="16"/>
  <c r="AX42" i="16"/>
  <c r="BN42" i="19"/>
  <c r="BM42" i="19"/>
  <c r="BL42" i="19"/>
  <c r="CI42" i="16"/>
  <c r="CD42" i="16"/>
  <c r="CE42" i="16"/>
  <c r="CH42" i="16"/>
  <c r="CG42" i="16"/>
  <c r="CF42" i="16"/>
  <c r="BR23" i="17"/>
  <c r="BP23" i="17"/>
  <c r="BQ23" i="17"/>
  <c r="BT23" i="17"/>
  <c r="BS23" i="17"/>
  <c r="BU23" i="17"/>
  <c r="BI42" i="17"/>
  <c r="BL42" i="17"/>
  <c r="BN42" i="17"/>
  <c r="BJ42" i="17"/>
  <c r="BM42" i="17"/>
  <c r="BK42" i="17"/>
  <c r="CI47" i="19"/>
  <c r="CF47" i="19"/>
  <c r="AV24" i="17"/>
  <c r="AU24" i="17"/>
  <c r="E22" i="19"/>
  <c r="F22" i="19"/>
  <c r="BY28" i="21"/>
  <c r="CB28" i="21"/>
  <c r="BS44" i="17"/>
  <c r="BY46" i="16"/>
  <c r="CB46" i="16"/>
  <c r="BR54" i="16"/>
  <c r="BD56" i="16"/>
  <c r="AU60" i="16"/>
  <c r="BU67" i="21"/>
  <c r="AW54" i="17"/>
  <c r="CA45" i="16"/>
  <c r="CB45" i="16"/>
  <c r="CF41" i="16"/>
  <c r="CI41" i="16"/>
  <c r="BJ46" i="16"/>
  <c r="AX53" i="21"/>
  <c r="AU53" i="21"/>
  <c r="BU55" i="21"/>
  <c r="BR58" i="21"/>
  <c r="BB60" i="21"/>
  <c r="BE60" i="21"/>
  <c r="BB66" i="21"/>
  <c r="BC66" i="21"/>
  <c r="AX67" i="17"/>
  <c r="BP64" i="17"/>
  <c r="BR64" i="17"/>
  <c r="CG23" i="21"/>
  <c r="BP33" i="16"/>
  <c r="BS33" i="16"/>
  <c r="BB24" i="17"/>
  <c r="BD34" i="19"/>
  <c r="BL30" i="19"/>
  <c r="BB37" i="16"/>
  <c r="BE37" i="16"/>
  <c r="CD29" i="16"/>
  <c r="CG29" i="16"/>
  <c r="BG44" i="17"/>
  <c r="BD44" i="17"/>
  <c r="CD56" i="16"/>
  <c r="BI60" i="16"/>
  <c r="BN60" i="16"/>
  <c r="BB61" i="21"/>
  <c r="BX62" i="21"/>
  <c r="CE67" i="21"/>
  <c r="CH67" i="21"/>
  <c r="BB54" i="17"/>
  <c r="AU41" i="21"/>
  <c r="CE44" i="17"/>
  <c r="BG47" i="21"/>
  <c r="BL63" i="21"/>
  <c r="BE63" i="21"/>
  <c r="BB63" i="21"/>
  <c r="BP53" i="21"/>
  <c r="BJ56" i="21"/>
  <c r="BU58" i="17"/>
  <c r="BL65" i="17"/>
  <c r="BE64" i="17"/>
  <c r="BD23" i="21"/>
  <c r="BK23" i="21"/>
  <c r="BN23" i="21"/>
  <c r="BK33" i="16"/>
  <c r="BM37" i="16"/>
  <c r="BJ37" i="16"/>
  <c r="AY32" i="19"/>
  <c r="AZ32" i="19"/>
  <c r="AV33" i="21"/>
  <c r="AZ42" i="17"/>
  <c r="CB44" i="17"/>
  <c r="CF54" i="16"/>
  <c r="BL61" i="21"/>
  <c r="BI61" i="21"/>
  <c r="CG23" i="17"/>
  <c r="CD23" i="17"/>
  <c r="BI28" i="21"/>
  <c r="BL28" i="21"/>
  <c r="BZ60" i="16"/>
  <c r="BX60" i="16"/>
  <c r="BT39" i="16"/>
  <c r="BL47" i="19"/>
  <c r="BT38" i="19"/>
  <c r="BC47" i="19"/>
  <c r="BF47" i="19"/>
  <c r="BD56" i="21"/>
  <c r="AV57" i="21"/>
  <c r="BB67" i="17"/>
  <c r="CD65" i="17"/>
  <c r="BU26" i="17"/>
  <c r="AU37" i="16"/>
  <c r="AV37" i="16"/>
  <c r="BM29" i="16"/>
  <c r="BX26" i="21"/>
  <c r="AW28" i="21"/>
  <c r="AZ28" i="21"/>
  <c r="CD52" i="16"/>
  <c r="BM56" i="16"/>
  <c r="AU67" i="21"/>
  <c r="BZ54" i="17"/>
  <c r="BW54" i="17"/>
  <c r="BE45" i="16"/>
  <c r="CI42" i="17"/>
  <c r="CF42" i="17"/>
  <c r="CE58" i="17"/>
  <c r="BC38" i="19"/>
  <c r="BT40" i="16"/>
  <c r="BU40" i="16"/>
  <c r="CG48" i="19"/>
  <c r="CB53" i="21"/>
  <c r="CD56" i="21"/>
  <c r="CG56" i="21"/>
  <c r="BR57" i="21"/>
  <c r="BJ60" i="21"/>
  <c r="BX64" i="21"/>
  <c r="BF65" i="17"/>
  <c r="CE64" i="21"/>
  <c r="BS35" i="21"/>
  <c r="BT35" i="21"/>
  <c r="CG47" i="19"/>
  <c r="BP35" i="21"/>
  <c r="H22" i="17"/>
  <c r="AX33" i="16"/>
  <c r="BK34" i="19"/>
  <c r="AP22" i="19"/>
  <c r="BQ44" i="17"/>
  <c r="BP54" i="16"/>
  <c r="BF56" i="16"/>
  <c r="AX60" i="16"/>
  <c r="BS67" i="21"/>
  <c r="AV54" i="17"/>
  <c r="AX47" i="19"/>
  <c r="BI46" i="16"/>
  <c r="BS55" i="21"/>
  <c r="BT58" i="21"/>
  <c r="AY67" i="17"/>
  <c r="CH23" i="21"/>
  <c r="BG24" i="17"/>
  <c r="BI30" i="19"/>
  <c r="AA22" i="16"/>
  <c r="CE56" i="16"/>
  <c r="BC61" i="21"/>
  <c r="BG54" i="17"/>
  <c r="BE47" i="21"/>
  <c r="BN63" i="21"/>
  <c r="BT58" i="17"/>
  <c r="BI65" i="17"/>
  <c r="BB64" i="17"/>
  <c r="BB23" i="21"/>
  <c r="AU33" i="21"/>
  <c r="AX42" i="17"/>
  <c r="CH54" i="16"/>
  <c r="BU31" i="16"/>
  <c r="BR39" i="16"/>
  <c r="BJ47" i="19"/>
  <c r="BQ38" i="19"/>
  <c r="BD67" i="17"/>
  <c r="CF65" i="17"/>
  <c r="BQ26" i="17"/>
  <c r="BJ29" i="16"/>
  <c r="BW26" i="21"/>
  <c r="BW40" i="16"/>
  <c r="AZ44" i="17"/>
  <c r="BK56" i="16"/>
  <c r="AZ67" i="21"/>
  <c r="BB45" i="16"/>
  <c r="BD41" i="21"/>
  <c r="CH58" i="17"/>
  <c r="BF38" i="19"/>
  <c r="BG44" i="19"/>
  <c r="CE48" i="19"/>
  <c r="BI47" i="16"/>
  <c r="BJ47" i="16"/>
  <c r="CE47" i="19"/>
  <c r="E25" i="12"/>
  <c r="CM9" i="21"/>
  <c r="CM15" i="21"/>
  <c r="CM13" i="21"/>
  <c r="CM8" i="21"/>
  <c r="CM14" i="21"/>
  <c r="CM16" i="21"/>
  <c r="CM10" i="21"/>
  <c r="CM12" i="21"/>
  <c r="CM11" i="21"/>
  <c r="BM57" i="21"/>
  <c r="AO22" i="16"/>
  <c r="AR22" i="16"/>
  <c r="S22" i="19"/>
  <c r="X22" i="19"/>
  <c r="BS62" i="21"/>
  <c r="BU66" i="21"/>
  <c r="BX48" i="16"/>
  <c r="CA48" i="16"/>
  <c r="CP12" i="21"/>
  <c r="AZ62" i="21"/>
  <c r="AV62" i="21"/>
  <c r="AY62" i="21"/>
  <c r="CB24" i="21"/>
  <c r="BY24" i="21"/>
  <c r="BX24" i="21"/>
  <c r="BN25" i="17"/>
  <c r="BK25" i="17"/>
  <c r="BD27" i="17"/>
  <c r="BG27" i="17"/>
  <c r="BN46" i="17"/>
  <c r="BL46" i="17"/>
  <c r="BJ38" i="17"/>
  <c r="BI38" i="17"/>
  <c r="BM38" i="17"/>
  <c r="BG32" i="19"/>
  <c r="BD32" i="19"/>
  <c r="BC32" i="19"/>
  <c r="BN49" i="16"/>
  <c r="BI49" i="16"/>
  <c r="BJ49" i="16"/>
  <c r="BM49" i="16"/>
  <c r="BE50" i="17"/>
  <c r="BD50" i="17"/>
  <c r="BG50" i="17"/>
  <c r="AZ30" i="19"/>
  <c r="AY30" i="19"/>
  <c r="AV30" i="19"/>
  <c r="AU30" i="19"/>
  <c r="F8" i="27"/>
  <c r="CK14" i="21"/>
  <c r="CK16" i="21"/>
  <c r="CO14" i="21"/>
  <c r="CO11" i="21"/>
  <c r="K7" i="27"/>
  <c r="G25" i="29"/>
  <c r="G25" i="12"/>
  <c r="CO8" i="21"/>
  <c r="CO16" i="21"/>
  <c r="BP61" i="21"/>
  <c r="BS61" i="21"/>
  <c r="BC33" i="21"/>
  <c r="BG33" i="21"/>
  <c r="BF33" i="21"/>
  <c r="BD33" i="21"/>
  <c r="BB33" i="21"/>
  <c r="CI60" i="21"/>
  <c r="CF60" i="21"/>
  <c r="CE60" i="21"/>
  <c r="BP29" i="16"/>
  <c r="BS29" i="16"/>
  <c r="BT29" i="16"/>
  <c r="BF41" i="21"/>
  <c r="BG41" i="21"/>
  <c r="BB41" i="21"/>
  <c r="AY33" i="16"/>
  <c r="AW38" i="17"/>
  <c r="BW40" i="17"/>
  <c r="BL33" i="21"/>
  <c r="AZ47" i="19"/>
  <c r="AY47" i="19"/>
  <c r="AX56" i="21"/>
  <c r="BN24" i="17"/>
  <c r="AP22" i="16"/>
  <c r="V22" i="19"/>
  <c r="BT62" i="21"/>
  <c r="BU62" i="21"/>
  <c r="BR29" i="16"/>
  <c r="BF50" i="17"/>
  <c r="BX24" i="17"/>
  <c r="BZ48" i="16"/>
  <c r="BB32" i="19"/>
  <c r="BC27" i="17"/>
  <c r="CO15" i="21"/>
  <c r="CN15" i="21"/>
  <c r="CK15" i="21"/>
  <c r="CP16" i="21"/>
  <c r="BE33" i="21"/>
  <c r="J8" i="27"/>
  <c r="CO13" i="21"/>
  <c r="AT1069" i="10"/>
  <c r="AJ1069" i="10"/>
  <c r="AS1069" i="10"/>
  <c r="S1069" i="10"/>
  <c r="AA1069" i="10"/>
  <c r="AH1069" i="10"/>
  <c r="Y1069" i="10"/>
  <c r="DS22" i="15"/>
  <c r="CF22" i="17" s="1"/>
  <c r="DN22" i="15"/>
  <c r="AU22" i="17" s="1"/>
  <c r="DO22" i="15"/>
  <c r="BE22" i="17" s="1"/>
  <c r="DP22" i="15"/>
  <c r="BI22" i="17" s="1"/>
  <c r="BF40" i="19"/>
  <c r="BC40" i="19"/>
  <c r="BB40" i="19"/>
  <c r="BE40" i="19"/>
  <c r="BI44" i="19"/>
  <c r="BL44" i="19"/>
  <c r="BK44" i="19"/>
  <c r="BZ52" i="16"/>
  <c r="BW52" i="16"/>
  <c r="CB52" i="16"/>
  <c r="BY52" i="16"/>
  <c r="AW49" i="16"/>
  <c r="AZ49" i="16"/>
  <c r="AY49" i="16"/>
  <c r="CF50" i="17"/>
  <c r="CI50" i="17"/>
  <c r="CH50" i="17"/>
  <c r="CE50" i="17"/>
  <c r="BP25" i="17"/>
  <c r="BS25" i="17"/>
  <c r="AX27" i="17"/>
  <c r="AW27" i="17"/>
  <c r="AZ27" i="17"/>
  <c r="CE39" i="16"/>
  <c r="CH39" i="16"/>
  <c r="CD44" i="17"/>
  <c r="CG44" i="17"/>
  <c r="BP57" i="21"/>
  <c r="BS57" i="21"/>
  <c r="AW41" i="21"/>
  <c r="AZ41" i="21"/>
  <c r="CE58" i="21"/>
  <c r="CD58" i="21"/>
  <c r="CG58" i="21"/>
  <c r="AU57" i="21"/>
  <c r="AX57" i="21"/>
  <c r="AW57" i="21"/>
  <c r="BY35" i="16"/>
  <c r="BZ35" i="16"/>
  <c r="CL10" i="21"/>
  <c r="CL16" i="21"/>
  <c r="CG38" i="16"/>
  <c r="CD38" i="16"/>
  <c r="CH38" i="16"/>
  <c r="BR44" i="19"/>
  <c r="BQ44" i="19"/>
  <c r="AV40" i="19"/>
  <c r="AW40" i="19"/>
  <c r="H25" i="12"/>
  <c r="CP13" i="21"/>
  <c r="K18" i="23"/>
  <c r="CP15" i="21"/>
  <c r="CP11" i="21"/>
  <c r="K8" i="27"/>
  <c r="H25" i="29"/>
  <c r="CB40" i="16"/>
  <c r="BY40" i="16"/>
  <c r="BX40" i="16"/>
  <c r="CH45" i="16"/>
  <c r="CG45" i="16"/>
  <c r="CD45" i="16"/>
  <c r="BK60" i="21"/>
  <c r="BN60" i="21"/>
  <c r="BM60" i="21"/>
  <c r="AZ33" i="16"/>
  <c r="AX38" i="17"/>
  <c r="AV47" i="19"/>
  <c r="BJ57" i="21"/>
  <c r="BI24" i="17"/>
  <c r="AQ22" i="16"/>
  <c r="W22" i="19"/>
  <c r="BP62" i="21"/>
  <c r="BL67" i="21"/>
  <c r="BC41" i="16"/>
  <c r="BQ29" i="16"/>
  <c r="CI45" i="16"/>
  <c r="BZ40" i="16"/>
  <c r="BY48" i="16"/>
  <c r="BF32" i="19"/>
  <c r="BC41" i="21"/>
  <c r="BB27" i="17"/>
  <c r="BE39" i="16"/>
  <c r="BI60" i="21"/>
  <c r="BZ64" i="17"/>
  <c r="C25" i="29"/>
  <c r="G7" i="27"/>
  <c r="J18" i="23"/>
  <c r="CO12" i="21"/>
  <c r="CO10" i="21"/>
  <c r="BL55" i="21"/>
  <c r="BK55" i="21"/>
  <c r="BJ55" i="21"/>
  <c r="BR59" i="21"/>
  <c r="BP59" i="21"/>
  <c r="CP8" i="21"/>
  <c r="BL38" i="17"/>
  <c r="CH46" i="17"/>
  <c r="CD46" i="17"/>
  <c r="BU35" i="16"/>
  <c r="BS35" i="16"/>
  <c r="AC944" i="10"/>
  <c r="AI22" i="17"/>
  <c r="AL22" i="17"/>
  <c r="BR25" i="17"/>
  <c r="BB49" i="16"/>
  <c r="BE49" i="16"/>
  <c r="BQ25" i="17"/>
  <c r="BU25" i="17"/>
  <c r="F13" i="30"/>
  <c r="CG40" i="16"/>
  <c r="CE40" i="16"/>
  <c r="N944" i="10"/>
  <c r="AR1069" i="10"/>
  <c r="AV40" i="16"/>
  <c r="AY40" i="16"/>
  <c r="AU40" i="16"/>
  <c r="AW40" i="16"/>
  <c r="AZ40" i="16"/>
  <c r="AX40" i="16"/>
  <c r="BS45" i="16"/>
  <c r="BQ45" i="16"/>
  <c r="W70" i="20"/>
  <c r="I7" i="27"/>
  <c r="E25" i="29"/>
  <c r="H8" i="27"/>
  <c r="H7" i="27"/>
  <c r="G26" i="29"/>
  <c r="G26" i="12"/>
  <c r="BW38" i="17"/>
  <c r="CB38" i="17"/>
  <c r="BE63" i="17"/>
  <c r="BF63" i="17"/>
  <c r="BB63" i="17"/>
  <c r="CA47" i="21"/>
  <c r="BZ47" i="21"/>
  <c r="BL27" i="17"/>
  <c r="BK27" i="17"/>
  <c r="BN27" i="17"/>
  <c r="BK50" i="17"/>
  <c r="BN50" i="17"/>
  <c r="CG49" i="16"/>
  <c r="CD49" i="16"/>
  <c r="CI49" i="16"/>
  <c r="CF49" i="16"/>
  <c r="BB25" i="17"/>
  <c r="BC25" i="17"/>
  <c r="CD27" i="17"/>
  <c r="CG27" i="17"/>
  <c r="CF27" i="17"/>
  <c r="CD52" i="17"/>
  <c r="CG52" i="17"/>
  <c r="BC43" i="16"/>
  <c r="BF43" i="16"/>
  <c r="BX43" i="16"/>
  <c r="BW43" i="16"/>
  <c r="BZ43" i="16"/>
  <c r="BY61" i="17"/>
  <c r="BW61" i="17"/>
  <c r="CB61" i="17"/>
  <c r="CA61" i="17"/>
  <c r="CB61" i="21"/>
  <c r="CA61" i="21"/>
  <c r="BX61" i="21"/>
  <c r="AU31" i="16"/>
  <c r="AV31" i="16"/>
  <c r="BI33" i="21"/>
  <c r="BR63" i="21"/>
  <c r="AY56" i="21"/>
  <c r="AV56" i="21"/>
  <c r="BN57" i="21"/>
  <c r="BX66" i="21"/>
  <c r="BE61" i="17"/>
  <c r="BJ24" i="17"/>
  <c r="BM24" i="17"/>
  <c r="AX34" i="19"/>
  <c r="BG34" i="19"/>
  <c r="BT32" i="19"/>
  <c r="BQ38" i="17"/>
  <c r="BY46" i="17"/>
  <c r="BR52" i="16"/>
  <c r="BI67" i="21"/>
  <c r="BE25" i="17"/>
  <c r="AV47" i="16"/>
  <c r="BY33" i="21"/>
  <c r="BC38" i="17"/>
  <c r="BD43" i="16"/>
  <c r="CH52" i="17"/>
  <c r="CG40" i="19"/>
  <c r="BU44" i="19"/>
  <c r="CE49" i="16"/>
  <c r="CF55" i="21"/>
  <c r="BL50" i="17"/>
  <c r="BY24" i="17"/>
  <c r="CI27" i="17"/>
  <c r="CB43" i="16"/>
  <c r="BF31" i="16"/>
  <c r="BT66" i="21"/>
  <c r="BD63" i="17"/>
  <c r="AU40" i="19"/>
  <c r="AX40" i="19"/>
  <c r="AY31" i="16"/>
  <c r="BJ33" i="21"/>
  <c r="BS63" i="21"/>
  <c r="BP63" i="21"/>
  <c r="BL58" i="17"/>
  <c r="AU56" i="21"/>
  <c r="AZ56" i="21"/>
  <c r="BK57" i="21"/>
  <c r="BY66" i="21"/>
  <c r="CB66" i="21"/>
  <c r="BD61" i="17"/>
  <c r="BB61" i="17"/>
  <c r="BL24" i="17"/>
  <c r="AU34" i="19"/>
  <c r="AV34" i="19"/>
  <c r="BQ32" i="19"/>
  <c r="BP38" i="17"/>
  <c r="BZ46" i="17"/>
  <c r="BW46" i="17"/>
  <c r="BS52" i="16"/>
  <c r="BG25" i="17"/>
  <c r="BJ27" i="17"/>
  <c r="AZ40" i="19"/>
  <c r="BZ61" i="17"/>
  <c r="BB43" i="16"/>
  <c r="CF52" i="17"/>
  <c r="BJ50" i="17"/>
  <c r="BZ61" i="21"/>
  <c r="CH27" i="17"/>
  <c r="BC63" i="17"/>
  <c r="CF49" i="21"/>
  <c r="CG49" i="21"/>
  <c r="BN24" i="21"/>
  <c r="BI24" i="21"/>
  <c r="AZ46" i="17"/>
  <c r="AU46" i="17"/>
  <c r="AX46" i="17"/>
  <c r="AW47" i="21"/>
  <c r="AX47" i="21"/>
  <c r="BE58" i="17"/>
  <c r="BC58" i="17"/>
  <c r="BB58" i="17"/>
  <c r="BN63" i="17"/>
  <c r="BL63" i="17"/>
  <c r="BG49" i="16"/>
  <c r="BD49" i="16"/>
  <c r="BC49" i="16"/>
  <c r="BB38" i="17"/>
  <c r="BE38" i="17"/>
  <c r="BE31" i="16"/>
  <c r="BB31" i="16"/>
  <c r="BG31" i="16"/>
  <c r="BD31" i="16"/>
  <c r="BG30" i="19"/>
  <c r="BD30" i="19"/>
  <c r="BC30" i="19"/>
  <c r="BF41" i="16"/>
  <c r="BE41" i="16"/>
  <c r="BB41" i="16"/>
  <c r="BT44" i="19"/>
  <c r="BS44" i="19"/>
  <c r="BP44" i="19"/>
  <c r="CB64" i="17"/>
  <c r="CA64" i="17"/>
  <c r="BX64" i="17"/>
  <c r="BS66" i="21"/>
  <c r="BR66" i="21"/>
  <c r="BG39" i="16"/>
  <c r="BD39" i="16"/>
  <c r="BC39" i="16"/>
  <c r="CB24" i="17"/>
  <c r="CA24" i="17"/>
  <c r="BZ24" i="17"/>
  <c r="BM67" i="21"/>
  <c r="BN67" i="21"/>
  <c r="CI40" i="19"/>
  <c r="CH40" i="19"/>
  <c r="CE40" i="19"/>
  <c r="CB33" i="21"/>
  <c r="BW33" i="21"/>
  <c r="BX33" i="21"/>
  <c r="BZ33" i="21"/>
  <c r="CG53" i="21"/>
  <c r="CF53" i="21"/>
  <c r="CE53" i="21"/>
  <c r="AZ31" i="16"/>
  <c r="BM33" i="21"/>
  <c r="BW47" i="16"/>
  <c r="BK33" i="21"/>
  <c r="BQ63" i="21"/>
  <c r="BL57" i="21"/>
  <c r="BW66" i="21"/>
  <c r="BC61" i="17"/>
  <c r="AY34" i="19"/>
  <c r="BR32" i="19"/>
  <c r="BT38" i="17"/>
  <c r="BX46" i="17"/>
  <c r="BP52" i="16"/>
  <c r="BJ67" i="21"/>
  <c r="BD25" i="17"/>
  <c r="BI27" i="17"/>
  <c r="BD41" i="16"/>
  <c r="AY40" i="19"/>
  <c r="BX61" i="17"/>
  <c r="BF38" i="17"/>
  <c r="BG43" i="16"/>
  <c r="CE52" i="17"/>
  <c r="BG58" i="17"/>
  <c r="CD40" i="19"/>
  <c r="BI50" i="17"/>
  <c r="BF30" i="19"/>
  <c r="BY61" i="21"/>
  <c r="AU47" i="21"/>
  <c r="BF39" i="16"/>
  <c r="CA43" i="16"/>
  <c r="BF49" i="16"/>
  <c r="CD53" i="21"/>
  <c r="BQ66" i="21"/>
  <c r="BY64" i="17"/>
  <c r="BG47" i="16"/>
  <c r="BD47" i="16"/>
  <c r="BC47" i="16"/>
  <c r="BB44" i="19"/>
  <c r="BD44" i="19"/>
  <c r="BL56" i="21"/>
  <c r="BK56" i="21"/>
  <c r="BE65" i="17"/>
  <c r="BG65" i="17"/>
  <c r="BC65" i="17"/>
  <c r="CE38" i="16"/>
  <c r="AU55" i="21"/>
  <c r="AY55" i="21"/>
  <c r="CG38" i="17"/>
  <c r="CF38" i="17"/>
  <c r="CI38" i="17"/>
  <c r="CG46" i="17"/>
  <c r="CF46" i="17"/>
  <c r="CI46" i="17"/>
  <c r="BB38" i="16"/>
  <c r="BQ53" i="21"/>
  <c r="BT53" i="21"/>
  <c r="BM33" i="16"/>
  <c r="BJ33" i="16"/>
  <c r="CA30" i="19"/>
  <c r="BZ44" i="17"/>
  <c r="BW44" i="17"/>
  <c r="CE63" i="21"/>
  <c r="BR38" i="19"/>
  <c r="BG67" i="17"/>
  <c r="BX50" i="17"/>
  <c r="CE65" i="17"/>
  <c r="CH65" i="17"/>
  <c r="BI29" i="16"/>
  <c r="BN29" i="16"/>
  <c r="AW44" i="17"/>
  <c r="BC45" i="16"/>
  <c r="BQ35" i="16"/>
  <c r="BJ52" i="17"/>
  <c r="BG38" i="19"/>
  <c r="BY53" i="21"/>
  <c r="BU53" i="21"/>
  <c r="BI33" i="16"/>
  <c r="BX44" i="17"/>
  <c r="BS38" i="19"/>
  <c r="AX44" i="17"/>
  <c r="BD45" i="16"/>
  <c r="BR35" i="16"/>
  <c r="BZ53" i="21"/>
  <c r="Q5" i="28"/>
  <c r="Y5" i="28" s="1"/>
  <c r="AG5" i="28" s="1"/>
  <c r="AO5" i="28" s="1"/>
  <c r="AW5" i="28" s="1"/>
  <c r="BE5" i="28" s="1"/>
  <c r="AX48" i="16"/>
  <c r="AY48" i="16"/>
  <c r="BD49" i="21"/>
  <c r="BB49" i="21"/>
  <c r="CF40" i="17"/>
  <c r="CG40" i="17"/>
  <c r="CB48" i="19"/>
  <c r="BY48" i="19"/>
  <c r="BS56" i="21"/>
  <c r="BT56" i="21"/>
  <c r="BT34" i="19"/>
  <c r="BU34" i="19"/>
  <c r="BQ34" i="19"/>
  <c r="BR29" i="21"/>
  <c r="BU29" i="21"/>
  <c r="BT29" i="21"/>
  <c r="BP29" i="21"/>
  <c r="BQ29" i="21"/>
  <c r="BS40" i="17"/>
  <c r="BR40" i="17"/>
  <c r="BP40" i="17"/>
  <c r="BU40" i="17"/>
  <c r="AV25" i="17"/>
  <c r="AU25" i="17"/>
  <c r="AX25" i="17"/>
  <c r="AW25" i="17"/>
  <c r="BC52" i="16"/>
  <c r="BF52" i="16"/>
  <c r="BE52" i="16"/>
  <c r="BG52" i="16"/>
  <c r="BB52" i="16"/>
  <c r="BD38" i="16"/>
  <c r="BC38" i="16"/>
  <c r="BF38" i="16"/>
  <c r="BE38" i="16"/>
  <c r="CI66" i="21"/>
  <c r="CE66" i="21"/>
  <c r="CF66" i="21"/>
  <c r="CH66" i="21"/>
  <c r="CD66" i="21"/>
  <c r="AY52" i="16"/>
  <c r="AX52" i="16"/>
  <c r="AU52" i="16"/>
  <c r="CA25" i="17"/>
  <c r="CB25" i="17"/>
  <c r="BW25" i="17"/>
  <c r="BY25" i="17"/>
  <c r="BX25" i="17"/>
  <c r="BW49" i="16"/>
  <c r="CB49" i="16"/>
  <c r="CA49" i="16"/>
  <c r="BX49" i="16"/>
  <c r="BZ49" i="16"/>
  <c r="BY50" i="17"/>
  <c r="CB50" i="17"/>
  <c r="BW50" i="17"/>
  <c r="BZ50" i="17"/>
  <c r="CF63" i="21"/>
  <c r="CI63" i="21"/>
  <c r="CD63" i="21"/>
  <c r="CG63" i="21"/>
  <c r="BK52" i="17"/>
  <c r="BN52" i="17"/>
  <c r="BI52" i="17"/>
  <c r="BL52" i="17"/>
  <c r="BT31" i="16"/>
  <c r="BP31" i="16"/>
  <c r="BQ31" i="16"/>
  <c r="BS31" i="16"/>
  <c r="BZ30" i="19"/>
  <c r="BY30" i="19"/>
  <c r="BX30" i="19"/>
  <c r="BW30" i="19"/>
  <c r="BJ62" i="21"/>
  <c r="BM62" i="21"/>
  <c r="BN62" i="21"/>
  <c r="BK62" i="21"/>
  <c r="BB55" i="21"/>
  <c r="BD55" i="21"/>
  <c r="BC55" i="21"/>
  <c r="BG55" i="21"/>
  <c r="AX39" i="16"/>
  <c r="AZ39" i="16"/>
  <c r="AY39" i="16"/>
  <c r="AV39" i="16"/>
  <c r="AU39" i="16"/>
  <c r="AU50" i="17"/>
  <c r="AX50" i="17"/>
  <c r="AW50" i="17"/>
  <c r="AY50" i="17"/>
  <c r="AV50" i="17"/>
  <c r="CA32" i="19"/>
  <c r="BZ32" i="19"/>
  <c r="BY32" i="19"/>
  <c r="CB32" i="19"/>
  <c r="AX63" i="21"/>
  <c r="AZ63" i="21"/>
  <c r="AW63" i="21"/>
  <c r="AU63" i="21"/>
  <c r="BG39" i="21"/>
  <c r="BD39" i="21"/>
  <c r="BB39" i="21"/>
  <c r="BW55" i="21"/>
  <c r="CB55" i="21"/>
  <c r="CA55" i="21"/>
  <c r="BX55" i="21"/>
  <c r="CF22" i="15"/>
  <c r="BJ22" i="21" s="1"/>
  <c r="CE22" i="15"/>
  <c r="BB22" i="21" s="1"/>
  <c r="CG22" i="15"/>
  <c r="BR22" i="21" s="1"/>
  <c r="BY59" i="21"/>
  <c r="BW59" i="21"/>
  <c r="BE64" i="21"/>
  <c r="BF64" i="21"/>
  <c r="BC64" i="21"/>
  <c r="BE49" i="21"/>
  <c r="AD22" i="17"/>
  <c r="AB22" i="17"/>
  <c r="AA22" i="17"/>
  <c r="L22" i="16"/>
  <c r="M22" i="16"/>
  <c r="P22" i="16"/>
  <c r="V22" i="16"/>
  <c r="X22" i="16"/>
  <c r="AW39" i="21"/>
  <c r="AU39" i="21"/>
  <c r="AZ58" i="17"/>
  <c r="AW58" i="17"/>
  <c r="AU58" i="17"/>
  <c r="BE35" i="16"/>
  <c r="BC35" i="16"/>
  <c r="CI59" i="21"/>
  <c r="CH59" i="21"/>
  <c r="CE59" i="21"/>
  <c r="BT65" i="17"/>
  <c r="BU65" i="17"/>
  <c r="Q22" i="19"/>
  <c r="L22" i="19"/>
  <c r="O22" i="19"/>
  <c r="P22" i="19"/>
  <c r="BG62" i="21"/>
  <c r="BD62" i="21"/>
  <c r="AV48" i="16"/>
  <c r="BE62" i="21"/>
  <c r="AW40" i="17"/>
  <c r="AY40" i="17"/>
  <c r="AV40" i="17"/>
  <c r="AX44" i="19"/>
  <c r="AY44" i="19"/>
  <c r="AV44" i="19"/>
  <c r="BK48" i="19"/>
  <c r="BJ48" i="19"/>
  <c r="BL59" i="21"/>
  <c r="BM59" i="21"/>
  <c r="CA34" i="19"/>
  <c r="BX47" i="16"/>
  <c r="E22" i="17"/>
  <c r="CB34" i="19"/>
  <c r="AO22" i="17"/>
  <c r="AU62" i="21"/>
  <c r="AX62" i="21"/>
  <c r="BL51" i="21"/>
  <c r="G22" i="21"/>
  <c r="BI38" i="19"/>
  <c r="BL38" i="19"/>
  <c r="BK38" i="19"/>
  <c r="BJ38" i="19"/>
  <c r="BN38" i="19"/>
  <c r="BM38" i="19"/>
  <c r="BK40" i="19"/>
  <c r="BJ40" i="19"/>
  <c r="BM40" i="19"/>
  <c r="BN40" i="19"/>
  <c r="BI40" i="19"/>
  <c r="BL40" i="19"/>
  <c r="AW62" i="21"/>
  <c r="BS46" i="17"/>
  <c r="BL41" i="16"/>
  <c r="BK41" i="16"/>
  <c r="BN41" i="16"/>
  <c r="BI41" i="16"/>
  <c r="BJ41" i="16"/>
  <c r="BM41" i="16"/>
  <c r="BN44" i="19"/>
  <c r="BJ44" i="19"/>
  <c r="BL39" i="16"/>
  <c r="BK39" i="16"/>
  <c r="BN39" i="16"/>
  <c r="BI39" i="16"/>
  <c r="BJ39" i="16"/>
  <c r="BM39" i="16"/>
  <c r="AB22" i="21"/>
  <c r="AI22" i="21"/>
  <c r="Y18" i="23"/>
  <c r="I22" i="17"/>
  <c r="BI58" i="17"/>
  <c r="BN38" i="16"/>
  <c r="BB34" i="19"/>
  <c r="AE22" i="16"/>
  <c r="AX51" i="21"/>
  <c r="AP22" i="17"/>
  <c r="BZ38" i="16"/>
  <c r="AY46" i="17"/>
  <c r="BY63" i="21"/>
  <c r="BD35" i="16"/>
  <c r="CG55" i="21"/>
  <c r="BK66" i="21"/>
  <c r="J22" i="17"/>
  <c r="BY47" i="16"/>
  <c r="BJ58" i="17"/>
  <c r="BM58" i="17"/>
  <c r="BL38" i="16"/>
  <c r="CF59" i="21"/>
  <c r="AY49" i="21"/>
  <c r="G22" i="17"/>
  <c r="BZ47" i="16"/>
  <c r="BN58" i="17"/>
  <c r="BM38" i="16"/>
  <c r="CG59" i="21"/>
  <c r="CD59" i="21"/>
  <c r="AZ49" i="21"/>
  <c r="BC34" i="19"/>
  <c r="AC22" i="16"/>
  <c r="Z22" i="16"/>
  <c r="AX40" i="17"/>
  <c r="AU40" i="17"/>
  <c r="BG52" i="17"/>
  <c r="BD52" i="17"/>
  <c r="AX58" i="17"/>
  <c r="AU44" i="19"/>
  <c r="AN22" i="17"/>
  <c r="BR30" i="19"/>
  <c r="BU30" i="19"/>
  <c r="BX38" i="16"/>
  <c r="AW46" i="17"/>
  <c r="CB47" i="21"/>
  <c r="BY47" i="21"/>
  <c r="BW63" i="21"/>
  <c r="BF35" i="16"/>
  <c r="CI55" i="21"/>
  <c r="BM66" i="21"/>
  <c r="BM63" i="17"/>
  <c r="BK63" i="17"/>
  <c r="DN22" i="21"/>
  <c r="DX22" i="21"/>
  <c r="DV22" i="21"/>
  <c r="BX27" i="17"/>
  <c r="BY27" i="17"/>
  <c r="BX38" i="17"/>
  <c r="CA38" i="17"/>
  <c r="CH52" i="16"/>
  <c r="CE52" i="16"/>
  <c r="BW31" i="16"/>
  <c r="BX31" i="16"/>
  <c r="AV39" i="21"/>
  <c r="CB52" i="17"/>
  <c r="BL48" i="19"/>
  <c r="BI48" i="19"/>
  <c r="BI59" i="21"/>
  <c r="BG29" i="21"/>
  <c r="BC29" i="21"/>
  <c r="BI46" i="17"/>
  <c r="BM46" i="17"/>
  <c r="BJ46" i="17"/>
  <c r="BN38" i="17"/>
  <c r="BK38" i="17"/>
  <c r="BK31" i="16"/>
  <c r="BL31" i="16"/>
  <c r="BI31" i="16"/>
  <c r="BM31" i="16"/>
  <c r="BN31" i="16"/>
  <c r="BJ31" i="16"/>
  <c r="AY38" i="16"/>
  <c r="AV38" i="16"/>
  <c r="AX38" i="16"/>
  <c r="AZ38" i="16"/>
  <c r="AW38" i="16"/>
  <c r="AU38" i="16"/>
  <c r="CA47" i="16"/>
  <c r="AU49" i="21"/>
  <c r="AV58" i="17"/>
  <c r="BJ63" i="17"/>
  <c r="DO22" i="21"/>
  <c r="EF22" i="21"/>
  <c r="ED22" i="21"/>
  <c r="BW27" i="17"/>
  <c r="BY38" i="17"/>
  <c r="CF52" i="16"/>
  <c r="BY31" i="16"/>
  <c r="AX39" i="21"/>
  <c r="AY39" i="21"/>
  <c r="BZ52" i="17"/>
  <c r="BW52" i="17"/>
  <c r="BN48" i="19"/>
  <c r="BJ59" i="21"/>
  <c r="BK59" i="21"/>
  <c r="BU27" i="17"/>
  <c r="BR27" i="17"/>
  <c r="BT27" i="17"/>
  <c r="BP27" i="17"/>
  <c r="BQ27" i="17"/>
  <c r="BS27" i="17"/>
  <c r="BK38" i="16"/>
  <c r="AX49" i="21"/>
  <c r="BE34" i="19"/>
  <c r="AZ40" i="17"/>
  <c r="BB52" i="17"/>
  <c r="AY58" i="17"/>
  <c r="AZ44" i="19"/>
  <c r="AW44" i="19"/>
  <c r="AS22" i="17"/>
  <c r="BT30" i="19"/>
  <c r="BW38" i="16"/>
  <c r="AV46" i="17"/>
  <c r="BW47" i="21"/>
  <c r="CB63" i="21"/>
  <c r="BG35" i="16"/>
  <c r="CD55" i="21"/>
  <c r="BN66" i="21"/>
  <c r="BC52" i="17"/>
  <c r="BX47" i="21"/>
  <c r="BB35" i="16"/>
  <c r="CE55" i="21"/>
  <c r="BI66" i="21"/>
  <c r="BI63" i="17"/>
  <c r="DP22" i="21"/>
  <c r="DS22" i="21"/>
  <c r="CB27" i="17"/>
  <c r="BZ38" i="17"/>
  <c r="AZ39" i="21"/>
  <c r="BX52" i="17"/>
  <c r="CI38" i="16"/>
  <c r="CF38" i="16"/>
  <c r="AA70" i="20"/>
  <c r="M13" i="30"/>
  <c r="E13" i="30" s="1"/>
  <c r="E13" i="28"/>
  <c r="AN1069" i="10"/>
  <c r="BY34" i="19"/>
  <c r="I22" i="16"/>
  <c r="AN22" i="19"/>
  <c r="BN35" i="16"/>
  <c r="CA40" i="17"/>
  <c r="BX44" i="19"/>
  <c r="AU65" i="17"/>
  <c r="BP48" i="16"/>
  <c r="BX35" i="16"/>
  <c r="BZ48" i="19"/>
  <c r="BQ56" i="21"/>
  <c r="BM24" i="21"/>
  <c r="BQ59" i="21"/>
  <c r="AI22" i="19"/>
  <c r="BI51" i="21"/>
  <c r="CB64" i="21"/>
  <c r="W1069" i="10"/>
  <c r="AC1069" i="10"/>
  <c r="O1069" i="10"/>
  <c r="AF1069" i="10"/>
  <c r="V1069" i="10"/>
  <c r="Q1069" i="10"/>
  <c r="BZ34" i="19"/>
  <c r="T22" i="16"/>
  <c r="U22" i="16"/>
  <c r="AR22" i="19"/>
  <c r="BK35" i="16"/>
  <c r="CB40" i="17"/>
  <c r="AW48" i="16"/>
  <c r="AZ48" i="16"/>
  <c r="BB62" i="21"/>
  <c r="BC62" i="21"/>
  <c r="CE40" i="17"/>
  <c r="CH40" i="17"/>
  <c r="BZ44" i="19"/>
  <c r="BX59" i="21"/>
  <c r="CA59" i="21"/>
  <c r="BG49" i="21"/>
  <c r="BF49" i="21"/>
  <c r="AX65" i="17"/>
  <c r="CI22" i="15"/>
  <c r="CF22" i="21" s="1"/>
  <c r="M22" i="19"/>
  <c r="BU38" i="17"/>
  <c r="BR38" i="17"/>
  <c r="BT48" i="16"/>
  <c r="BU48" i="16"/>
  <c r="BW62" i="21"/>
  <c r="BZ62" i="21"/>
  <c r="BC39" i="21"/>
  <c r="BF39" i="21"/>
  <c r="CA35" i="16"/>
  <c r="CB35" i="16"/>
  <c r="BX48" i="19"/>
  <c r="CA48" i="19"/>
  <c r="BR56" i="21"/>
  <c r="BU56" i="21"/>
  <c r="BS58" i="17"/>
  <c r="AV59" i="21"/>
  <c r="CI49" i="21"/>
  <c r="CH49" i="21"/>
  <c r="N22" i="16"/>
  <c r="BJ48" i="16"/>
  <c r="BJ24" i="21"/>
  <c r="AW35" i="16"/>
  <c r="BF58" i="17"/>
  <c r="BD58" i="17"/>
  <c r="BS51" i="21"/>
  <c r="BP51" i="21"/>
  <c r="BZ55" i="21"/>
  <c r="BU59" i="21"/>
  <c r="BP34" i="19"/>
  <c r="BS34" i="19"/>
  <c r="AJ22" i="19"/>
  <c r="BQ46" i="17"/>
  <c r="BT46" i="17"/>
  <c r="AV47" i="21"/>
  <c r="AY47" i="21"/>
  <c r="BN51" i="21"/>
  <c r="BM51" i="21"/>
  <c r="BY64" i="21"/>
  <c r="BD64" i="21"/>
  <c r="BG64" i="21"/>
  <c r="BG63" i="17"/>
  <c r="BR65" i="17"/>
  <c r="BP65" i="17"/>
  <c r="AC14" i="23"/>
  <c r="BB29" i="21"/>
  <c r="CH32" i="19"/>
  <c r="CI32" i="19"/>
  <c r="CF32" i="19"/>
  <c r="CE32" i="19"/>
  <c r="CG32" i="19"/>
  <c r="CD32" i="19"/>
  <c r="M1069" i="10"/>
  <c r="AD1069" i="10"/>
  <c r="AM1069" i="10"/>
  <c r="AO1069" i="10"/>
  <c r="AE1069" i="10"/>
  <c r="U1069" i="10"/>
  <c r="AG1069" i="10"/>
  <c r="AB1069" i="10"/>
  <c r="G70" i="20"/>
  <c r="AP1069" i="10"/>
  <c r="X1069" i="10"/>
  <c r="Z1069" i="10"/>
  <c r="AQ22" i="19"/>
  <c r="BI35" i="16"/>
  <c r="BX40" i="17"/>
  <c r="CD40" i="17"/>
  <c r="CA44" i="19"/>
  <c r="AW65" i="17"/>
  <c r="BQ48" i="16"/>
  <c r="BW35" i="16"/>
  <c r="BW48" i="19"/>
  <c r="CD49" i="21"/>
  <c r="BM48" i="16"/>
  <c r="BR51" i="21"/>
  <c r="BT59" i="21"/>
  <c r="BP46" i="17"/>
  <c r="BW64" i="21"/>
  <c r="BJ32" i="19"/>
  <c r="BM32" i="19"/>
  <c r="BK32" i="19"/>
  <c r="BI32" i="19"/>
  <c r="BL32" i="19"/>
  <c r="BN32" i="19"/>
  <c r="W944" i="10"/>
  <c r="AU1069" i="10"/>
  <c r="R1069" i="10"/>
  <c r="AK1069" i="10"/>
  <c r="BW34" i="19"/>
  <c r="F22" i="16"/>
  <c r="AU48" i="16"/>
  <c r="BF62" i="21"/>
  <c r="CI40" i="17"/>
  <c r="CB59" i="21"/>
  <c r="BC49" i="21"/>
  <c r="CD22" i="15"/>
  <c r="AW22" i="21" s="1"/>
  <c r="N22" i="19"/>
  <c r="AU47" i="16"/>
  <c r="BP56" i="21"/>
  <c r="AY59" i="21"/>
  <c r="CE49" i="21"/>
  <c r="O22" i="16"/>
  <c r="BK48" i="16"/>
  <c r="BK24" i="21"/>
  <c r="BZ39" i="21"/>
  <c r="BQ51" i="21"/>
  <c r="AK22" i="19"/>
  <c r="BE40" i="17"/>
  <c r="BU46" i="17"/>
  <c r="AZ47" i="21"/>
  <c r="BJ51" i="21"/>
  <c r="BB64" i="21"/>
  <c r="BQ65" i="17"/>
  <c r="F13" i="28"/>
  <c r="BD29" i="21"/>
  <c r="AI1069" i="10"/>
  <c r="N1069" i="10"/>
  <c r="T1069" i="10"/>
  <c r="P1069" i="10"/>
  <c r="AQ1069" i="10"/>
  <c r="AL1069" i="10"/>
  <c r="CV22" i="15"/>
  <c r="AW22" i="16" s="1"/>
  <c r="G22" i="16"/>
  <c r="CW22" i="15"/>
  <c r="BG22" i="16" s="1"/>
  <c r="AQ70" i="20"/>
  <c r="H22" i="16"/>
  <c r="AC22" i="17"/>
  <c r="DA22" i="15"/>
  <c r="CD22" i="16" s="1"/>
  <c r="CZ22" i="15"/>
  <c r="CA22" i="16" s="1"/>
  <c r="Z22" i="17"/>
  <c r="CX22" i="15"/>
  <c r="BI22" i="16" s="1"/>
  <c r="AE22" i="17"/>
  <c r="AN22" i="21"/>
  <c r="J91" i="21"/>
  <c r="Q7" i="21"/>
  <c r="X7" i="21" s="1"/>
  <c r="AE7" i="21" s="1"/>
  <c r="AL7" i="21" s="1"/>
  <c r="AS7" i="21" s="1"/>
  <c r="AZ7" i="21" s="1"/>
  <c r="BG7" i="21" s="1"/>
  <c r="BN7" i="21" s="1"/>
  <c r="BU7" i="21" s="1"/>
  <c r="CB7" i="21" s="1"/>
  <c r="CI7" i="21" s="1"/>
  <c r="CP7" i="21" s="1"/>
  <c r="CW7" i="21" s="1"/>
  <c r="T22" i="21"/>
  <c r="E6" i="29"/>
  <c r="E23" i="29" s="1"/>
  <c r="P5" i="30"/>
  <c r="X5" i="30" s="1"/>
  <c r="AF5" i="30" s="1"/>
  <c r="AN5" i="30" s="1"/>
  <c r="AV5" i="30" s="1"/>
  <c r="BD5" i="30" s="1"/>
  <c r="E6" i="12"/>
  <c r="E23" i="12" s="1"/>
  <c r="P5" i="28"/>
  <c r="X5" i="28" s="1"/>
  <c r="AF5" i="28" s="1"/>
  <c r="AN5" i="28" s="1"/>
  <c r="AV5" i="28" s="1"/>
  <c r="BD5" i="28" s="1"/>
  <c r="F91" i="21"/>
  <c r="M7" i="21"/>
  <c r="T7" i="21" s="1"/>
  <c r="AA7" i="21" s="1"/>
  <c r="AH7" i="21" s="1"/>
  <c r="AO7" i="21" s="1"/>
  <c r="AV7" i="21" s="1"/>
  <c r="BC7" i="21" s="1"/>
  <c r="BJ7" i="21" s="1"/>
  <c r="BQ7" i="21" s="1"/>
  <c r="BX7" i="21" s="1"/>
  <c r="CE7" i="21" s="1"/>
  <c r="CL7" i="21" s="1"/>
  <c r="CS7" i="21" s="1"/>
  <c r="N7" i="21"/>
  <c r="U7" i="21" s="1"/>
  <c r="AB7" i="21" s="1"/>
  <c r="AI7" i="21" s="1"/>
  <c r="AP7" i="21" s="1"/>
  <c r="AW7" i="21" s="1"/>
  <c r="BD7" i="21" s="1"/>
  <c r="BK7" i="21" s="1"/>
  <c r="BR7" i="21" s="1"/>
  <c r="BY7" i="21" s="1"/>
  <c r="CF7" i="21" s="1"/>
  <c r="CM7" i="21" s="1"/>
  <c r="CT7" i="21" s="1"/>
  <c r="G91" i="21"/>
  <c r="Z22" i="21"/>
  <c r="AG22" i="21"/>
  <c r="E22" i="21"/>
  <c r="L22" i="21"/>
  <c r="AP22" i="21"/>
  <c r="N22" i="21"/>
  <c r="U22" i="21"/>
  <c r="AA22" i="21"/>
  <c r="Z70" i="20"/>
  <c r="AJ70" i="20"/>
  <c r="N70" i="20"/>
  <c r="AP70" i="20"/>
  <c r="V70" i="20"/>
  <c r="H70" i="20"/>
  <c r="I70" i="20"/>
  <c r="O70" i="20"/>
  <c r="S70" i="20"/>
  <c r="U70" i="20"/>
  <c r="AO70" i="20"/>
  <c r="AB70" i="20"/>
  <c r="L70" i="20"/>
  <c r="AG70" i="20"/>
  <c r="M70" i="20"/>
  <c r="AR70" i="20"/>
  <c r="F70" i="20"/>
  <c r="AD70" i="20"/>
  <c r="AK70" i="20"/>
  <c r="AN70" i="20"/>
  <c r="AH70" i="20"/>
  <c r="T70" i="20"/>
  <c r="P70" i="20"/>
  <c r="E70" i="20"/>
  <c r="AC70" i="20"/>
  <c r="O13" i="30"/>
  <c r="G13" i="30" s="1"/>
  <c r="G13" i="28"/>
  <c r="O27" i="30"/>
  <c r="G27" i="30" s="1"/>
  <c r="G27" i="28"/>
  <c r="AY47" i="16"/>
  <c r="AZ47" i="16"/>
  <c r="AU51" i="21"/>
  <c r="AZ59" i="21"/>
  <c r="AW59" i="21"/>
  <c r="BW39" i="21"/>
  <c r="AX35" i="16"/>
  <c r="AW48" i="19"/>
  <c r="BB56" i="21"/>
  <c r="BE56" i="21"/>
  <c r="BB40" i="17"/>
  <c r="AZ55" i="21"/>
  <c r="AW55" i="21"/>
  <c r="AK14" i="23"/>
  <c r="O44" i="30"/>
  <c r="G44" i="30" s="1"/>
  <c r="G44" i="28"/>
  <c r="AI44" i="2"/>
  <c r="AH43" i="2"/>
  <c r="AG42" i="2"/>
  <c r="AF41" i="2"/>
  <c r="AF44" i="28"/>
  <c r="AF44" i="30" s="1"/>
  <c r="AV29" i="28"/>
  <c r="AV29" i="30" s="1"/>
  <c r="P29" i="28"/>
  <c r="AF27" i="28"/>
  <c r="AF27" i="30" s="1"/>
  <c r="BD26" i="28"/>
  <c r="BD26" i="30" s="1"/>
  <c r="X26" i="28"/>
  <c r="X26" i="30" s="1"/>
  <c r="AV44" i="28"/>
  <c r="AV44" i="30" s="1"/>
  <c r="P44" i="28"/>
  <c r="AF29" i="28"/>
  <c r="AF29" i="30" s="1"/>
  <c r="AV27" i="28"/>
  <c r="AV27" i="30" s="1"/>
  <c r="P27" i="28"/>
  <c r="G45" i="2"/>
  <c r="X44" i="28"/>
  <c r="X44" i="30" s="1"/>
  <c r="X29" i="28"/>
  <c r="X29" i="30" s="1"/>
  <c r="BD27" i="28"/>
  <c r="BD27" i="30" s="1"/>
  <c r="AV26" i="28"/>
  <c r="AV26" i="30" s="1"/>
  <c r="AN27" i="28"/>
  <c r="AN27" i="30" s="1"/>
  <c r="AN26" i="28"/>
  <c r="AN26" i="30" s="1"/>
  <c r="BD44" i="28"/>
  <c r="BD44" i="30" s="1"/>
  <c r="BD29" i="28"/>
  <c r="BD29" i="30" s="1"/>
  <c r="AN44" i="28"/>
  <c r="AN44" i="30" s="1"/>
  <c r="AN29" i="28"/>
  <c r="AN29" i="30" s="1"/>
  <c r="AF26" i="28"/>
  <c r="AF26" i="30" s="1"/>
  <c r="P26" i="28"/>
  <c r="X27" i="28"/>
  <c r="X27" i="30" s="1"/>
  <c r="AC14" i="28"/>
  <c r="AC8" i="30"/>
  <c r="AC14" i="30" s="1"/>
  <c r="O29" i="30"/>
  <c r="G29" i="30" s="1"/>
  <c r="G29" i="28"/>
  <c r="BL34" i="19"/>
  <c r="BM34" i="19"/>
  <c r="AW47" i="16"/>
  <c r="AV51" i="21"/>
  <c r="AY51" i="21"/>
  <c r="AX59" i="21"/>
  <c r="BX39" i="21"/>
  <c r="CA39" i="21"/>
  <c r="AU35" i="16"/>
  <c r="AV35" i="16"/>
  <c r="AX48" i="19"/>
  <c r="AU48" i="19"/>
  <c r="BF56" i="21"/>
  <c r="BC40" i="17"/>
  <c r="BF40" i="17"/>
  <c r="AX55" i="21"/>
  <c r="AS8" i="30"/>
  <c r="AS14" i="30" s="1"/>
  <c r="AS14" i="28"/>
  <c r="G42" i="2"/>
  <c r="AF13" i="28"/>
  <c r="AF13" i="30" s="1"/>
  <c r="AN13" i="28"/>
  <c r="AN13" i="30" s="1"/>
  <c r="X13" i="28"/>
  <c r="X13" i="30" s="1"/>
  <c r="P13" i="28"/>
  <c r="AV13" i="28"/>
  <c r="AV13" i="30" s="1"/>
  <c r="BD13" i="28"/>
  <c r="BD13" i="30" s="1"/>
  <c r="S44" i="2"/>
  <c r="R43" i="2"/>
  <c r="Q42" i="2"/>
  <c r="P41" i="2"/>
  <c r="G44" i="2"/>
  <c r="AN28" i="28"/>
  <c r="AN28" i="30" s="1"/>
  <c r="BD28" i="28"/>
  <c r="BD28" i="30" s="1"/>
  <c r="X28" i="28"/>
  <c r="X28" i="30" s="1"/>
  <c r="P28" i="28"/>
  <c r="AV18" i="28"/>
  <c r="AV18" i="30" s="1"/>
  <c r="AV28" i="28"/>
  <c r="AV28" i="30" s="1"/>
  <c r="AF28" i="28"/>
  <c r="AF28" i="30" s="1"/>
  <c r="AV19" i="28"/>
  <c r="AV19" i="30" s="1"/>
  <c r="AN19" i="28"/>
  <c r="AN19" i="30" s="1"/>
  <c r="BD19" i="28"/>
  <c r="BD19" i="30" s="1"/>
  <c r="BD18" i="28"/>
  <c r="BD18" i="30" s="1"/>
  <c r="AN18" i="28"/>
  <c r="AN18" i="30" s="1"/>
  <c r="G26" i="28"/>
  <c r="O26" i="30"/>
  <c r="G26" i="30" s="1"/>
  <c r="O47" i="2"/>
  <c r="O46" i="2"/>
  <c r="O45" i="2"/>
  <c r="N44" i="2"/>
  <c r="M43" i="2"/>
  <c r="L42" i="2"/>
  <c r="P47" i="2"/>
  <c r="L47" i="2"/>
  <c r="P46" i="2"/>
  <c r="L46" i="2"/>
  <c r="L45" i="2"/>
  <c r="N47" i="2"/>
  <c r="N46" i="2"/>
  <c r="N45" i="2"/>
  <c r="M44" i="2"/>
  <c r="L43" i="2"/>
  <c r="M47" i="2"/>
  <c r="M46" i="2"/>
  <c r="M45" i="2"/>
  <c r="L44" i="2"/>
  <c r="Q47" i="2"/>
  <c r="AK8" i="30"/>
  <c r="AK14" i="30" s="1"/>
  <c r="AK14" i="28"/>
  <c r="BJ34" i="19"/>
  <c r="BI34" i="19"/>
  <c r="AZ51" i="21"/>
  <c r="CB39" i="21"/>
  <c r="AY35" i="16"/>
  <c r="AV48" i="19"/>
  <c r="BG40" i="17"/>
  <c r="U8" i="30"/>
  <c r="U14" i="30" s="1"/>
  <c r="U14" i="28"/>
  <c r="M8" i="30"/>
  <c r="AS14" i="23"/>
  <c r="O28" i="30"/>
  <c r="G28" i="30" s="1"/>
  <c r="G28" i="28"/>
  <c r="E9" i="23"/>
  <c r="E14" i="23" s="1"/>
  <c r="M9" i="28"/>
  <c r="M14" i="28" s="1"/>
  <c r="R5" i="30"/>
  <c r="Z5" i="30" s="1"/>
  <c r="AH5" i="30" s="1"/>
  <c r="AP5" i="30" s="1"/>
  <c r="AX5" i="30" s="1"/>
  <c r="BF5" i="30" s="1"/>
  <c r="G6" i="29"/>
  <c r="G23" i="29" s="1"/>
  <c r="M5" i="30"/>
  <c r="U5" i="30" s="1"/>
  <c r="AC5" i="30" s="1"/>
  <c r="AK5" i="30" s="1"/>
  <c r="AS5" i="30" s="1"/>
  <c r="BA5" i="30" s="1"/>
  <c r="B6" i="29"/>
  <c r="B23" i="29" s="1"/>
  <c r="R5" i="28"/>
  <c r="Z5" i="28" s="1"/>
  <c r="AH5" i="28" s="1"/>
  <c r="AP5" i="28" s="1"/>
  <c r="AX5" i="28" s="1"/>
  <c r="BF5" i="28" s="1"/>
  <c r="G6" i="12"/>
  <c r="G23" i="12" s="1"/>
  <c r="P7" i="21"/>
  <c r="W7" i="21" s="1"/>
  <c r="AD7" i="21" s="1"/>
  <c r="AK7" i="21" s="1"/>
  <c r="AR7" i="21" s="1"/>
  <c r="AY7" i="21" s="1"/>
  <c r="BF7" i="21" s="1"/>
  <c r="BM7" i="21" s="1"/>
  <c r="BT7" i="21" s="1"/>
  <c r="CA7" i="21" s="1"/>
  <c r="CH7" i="21" s="1"/>
  <c r="CO7" i="21" s="1"/>
  <c r="CV7" i="21" s="1"/>
  <c r="I91" i="21"/>
  <c r="M22" i="21"/>
  <c r="F22" i="21"/>
  <c r="AO22" i="21"/>
  <c r="DI19" i="15"/>
  <c r="DG19" i="15"/>
  <c r="DK19" i="15"/>
  <c r="DJ19" i="15"/>
  <c r="DL19" i="15"/>
  <c r="DM19" i="15"/>
  <c r="DH19" i="15"/>
  <c r="EB15" i="15"/>
  <c r="DZ15" i="15"/>
  <c r="EE15" i="15"/>
  <c r="EC15" i="15"/>
  <c r="EA15" i="15"/>
  <c r="DY15" i="15"/>
  <c r="ED15" i="15"/>
  <c r="DM17" i="21"/>
  <c r="CC17" i="15"/>
  <c r="CA17" i="15"/>
  <c r="BY17" i="15"/>
  <c r="BW17" i="15"/>
  <c r="CB17" i="15"/>
  <c r="BZ17" i="15"/>
  <c r="BX17" i="15"/>
  <c r="BM39" i="21"/>
  <c r="BN39" i="21"/>
  <c r="BI39" i="21"/>
  <c r="BL39" i="21"/>
  <c r="BK39" i="21"/>
  <c r="BJ39" i="21"/>
  <c r="BU63" i="17"/>
  <c r="BT63" i="17"/>
  <c r="BQ63" i="17"/>
  <c r="BP63" i="17"/>
  <c r="BR63" i="17"/>
  <c r="BS63" i="17"/>
  <c r="BY20" i="15"/>
  <c r="BW20" i="15"/>
  <c r="CA20" i="15"/>
  <c r="BZ20" i="15"/>
  <c r="DM20" i="21"/>
  <c r="CB20" i="15"/>
  <c r="CC20" i="15"/>
  <c r="BX20" i="15"/>
  <c r="BM47" i="21"/>
  <c r="BI47" i="21"/>
  <c r="BL47" i="21"/>
  <c r="BJ47" i="21"/>
  <c r="BK47" i="21"/>
  <c r="BN47" i="21"/>
  <c r="DM21" i="21"/>
  <c r="BZ21" i="15"/>
  <c r="CA21" i="15"/>
  <c r="CC21" i="15"/>
  <c r="BW21" i="15"/>
  <c r="CB21" i="15"/>
  <c r="BY21" i="15"/>
  <c r="BX21" i="15"/>
  <c r="DM18" i="15"/>
  <c r="DK18" i="15"/>
  <c r="DI18" i="15"/>
  <c r="DG18" i="15"/>
  <c r="DL18" i="15"/>
  <c r="DJ18" i="15"/>
  <c r="DH18" i="15"/>
  <c r="CC14" i="15"/>
  <c r="CB14" i="15"/>
  <c r="BY14" i="15"/>
  <c r="BX14" i="15"/>
  <c r="CA14" i="15"/>
  <c r="BZ14" i="15"/>
  <c r="DM14" i="21"/>
  <c r="BW14" i="15"/>
  <c r="ES19" i="15"/>
  <c r="Q19" i="20" s="1"/>
  <c r="ER19" i="15"/>
  <c r="J19" i="20" s="1"/>
  <c r="ET19" i="15"/>
  <c r="X19" i="20" s="1"/>
  <c r="EU19" i="15"/>
  <c r="AE19" i="20" s="1"/>
  <c r="EW19" i="15"/>
  <c r="AS19" i="20" s="1"/>
  <c r="EQ19" i="15"/>
  <c r="EV19" i="15"/>
  <c r="AL19" i="20" s="1"/>
  <c r="CC15" i="15"/>
  <c r="BX15" i="15"/>
  <c r="DM15" i="21"/>
  <c r="BY15" i="15"/>
  <c r="CA15" i="15"/>
  <c r="BZ15" i="15"/>
  <c r="BW15" i="15"/>
  <c r="CB15" i="15"/>
  <c r="BN49" i="21"/>
  <c r="BM49" i="21"/>
  <c r="BJ49" i="21"/>
  <c r="BI49" i="21"/>
  <c r="BL49" i="21"/>
  <c r="BK49" i="21"/>
  <c r="CD63" i="17"/>
  <c r="CF63" i="17"/>
  <c r="CG63" i="17"/>
  <c r="CI63" i="17"/>
  <c r="CH63" i="17"/>
  <c r="CE63" i="17"/>
  <c r="DM20" i="15"/>
  <c r="DH20" i="15"/>
  <c r="DI20" i="15"/>
  <c r="DK20" i="15"/>
  <c r="DJ20" i="15"/>
  <c r="DG20" i="15"/>
  <c r="DL20" i="15"/>
  <c r="DM21" i="15"/>
  <c r="DK21" i="15"/>
  <c r="DI21" i="15"/>
  <c r="DG21" i="15"/>
  <c r="DL21" i="15"/>
  <c r="DJ21" i="15"/>
  <c r="DH21" i="15"/>
  <c r="DM9" i="21"/>
  <c r="CC9" i="15"/>
  <c r="CA9" i="15"/>
  <c r="BY9" i="15"/>
  <c r="BW9" i="15"/>
  <c r="CB9" i="15"/>
  <c r="BZ9" i="15"/>
  <c r="BX9" i="15"/>
  <c r="EW18" i="15"/>
  <c r="AS18" i="20" s="1"/>
  <c r="ER18" i="15"/>
  <c r="J18" i="20" s="1"/>
  <c r="ES18" i="15"/>
  <c r="Q18" i="20" s="1"/>
  <c r="EU18" i="15"/>
  <c r="AE18" i="20" s="1"/>
  <c r="EQ18" i="15"/>
  <c r="ET18" i="15"/>
  <c r="X18" i="20" s="1"/>
  <c r="EV18" i="15"/>
  <c r="AL18" i="20" s="1"/>
  <c r="DM16" i="21"/>
  <c r="CB16" i="15"/>
  <c r="CC16" i="15"/>
  <c r="BX16" i="15"/>
  <c r="BY16" i="15"/>
  <c r="CA16" i="15"/>
  <c r="BW16" i="15"/>
  <c r="BZ16" i="15"/>
  <c r="ED16" i="15"/>
  <c r="DY16" i="15"/>
  <c r="DZ16" i="15"/>
  <c r="EE16" i="15"/>
  <c r="EB16" i="15"/>
  <c r="EA16" i="15"/>
  <c r="EC16" i="15"/>
  <c r="CT19" i="15"/>
  <c r="CR19" i="15"/>
  <c r="CS19" i="15"/>
  <c r="CQ19" i="15"/>
  <c r="CU19" i="15"/>
  <c r="CO19" i="15"/>
  <c r="CP19" i="15"/>
  <c r="CB12" i="15"/>
  <c r="BZ12" i="15"/>
  <c r="DM12" i="21"/>
  <c r="BX12" i="15"/>
  <c r="CC12" i="15"/>
  <c r="BW12" i="15"/>
  <c r="BY12" i="15"/>
  <c r="CA12" i="15"/>
  <c r="BW49" i="21"/>
  <c r="BZ49" i="21"/>
  <c r="BY49" i="21"/>
  <c r="CB49" i="21"/>
  <c r="CA49" i="21"/>
  <c r="BX49" i="21"/>
  <c r="CA13" i="15"/>
  <c r="CC13" i="15"/>
  <c r="BW13" i="15"/>
  <c r="CB13" i="15"/>
  <c r="BY13" i="15"/>
  <c r="BX13" i="15"/>
  <c r="DM13" i="21"/>
  <c r="BZ13" i="15"/>
  <c r="CQ20" i="15"/>
  <c r="CR20" i="15"/>
  <c r="CT20" i="15"/>
  <c r="CP20" i="15"/>
  <c r="CS20" i="15"/>
  <c r="CU20" i="15"/>
  <c r="CO20" i="15"/>
  <c r="EV20" i="15"/>
  <c r="AL20" i="20" s="1"/>
  <c r="EW20" i="15"/>
  <c r="AS20" i="20" s="1"/>
  <c r="ER20" i="15"/>
  <c r="J20" i="20" s="1"/>
  <c r="ES20" i="15"/>
  <c r="Q20" i="20" s="1"/>
  <c r="EU20" i="15"/>
  <c r="AE20" i="20" s="1"/>
  <c r="EQ20" i="15"/>
  <c r="ET20" i="15"/>
  <c r="X20" i="20" s="1"/>
  <c r="CT21" i="15"/>
  <c r="CU21" i="15"/>
  <c r="CP21" i="15"/>
  <c r="CO21" i="15"/>
  <c r="CS21" i="15"/>
  <c r="CQ21" i="15"/>
  <c r="CR21" i="15"/>
  <c r="EQ21" i="15"/>
  <c r="EV21" i="15"/>
  <c r="AL21" i="20" s="1"/>
  <c r="ET21" i="15"/>
  <c r="X21" i="20" s="1"/>
  <c r="ER21" i="15"/>
  <c r="J21" i="20" s="1"/>
  <c r="ES21" i="15"/>
  <c r="Q21" i="20" s="1"/>
  <c r="EU21" i="15"/>
  <c r="AE21" i="20" s="1"/>
  <c r="EW21" i="15"/>
  <c r="AS21" i="20" s="1"/>
  <c r="CF46" i="16"/>
  <c r="CI46" i="16"/>
  <c r="CD46" i="16"/>
  <c r="CE46" i="16"/>
  <c r="CH46" i="16"/>
  <c r="CG46" i="16"/>
  <c r="CU18" i="15"/>
  <c r="CS18" i="15"/>
  <c r="CQ18" i="15"/>
  <c r="CO18" i="15"/>
  <c r="CP18" i="15"/>
  <c r="CR18" i="15"/>
  <c r="CT18" i="15"/>
  <c r="BI41" i="21"/>
  <c r="BL41" i="21"/>
  <c r="BK41" i="21"/>
  <c r="BN41" i="21"/>
  <c r="BM41" i="21"/>
  <c r="BJ41" i="21"/>
  <c r="CA19" i="15"/>
  <c r="BY19" i="15"/>
  <c r="BW19" i="15"/>
  <c r="CB19" i="15"/>
  <c r="BZ19" i="15"/>
  <c r="BX19" i="15"/>
  <c r="DM19" i="21"/>
  <c r="CC19" i="15"/>
  <c r="EE19" i="15"/>
  <c r="EB19" i="15"/>
  <c r="EA19" i="15"/>
  <c r="ED19" i="15"/>
  <c r="EC19" i="15"/>
  <c r="DZ19" i="15"/>
  <c r="DY19" i="15"/>
  <c r="CI39" i="21"/>
  <c r="CH39" i="21"/>
  <c r="CE39" i="21"/>
  <c r="CD39" i="21"/>
  <c r="CG39" i="21"/>
  <c r="CF39" i="21"/>
  <c r="BY10" i="15"/>
  <c r="CA10" i="15"/>
  <c r="BW10" i="15"/>
  <c r="BZ10" i="15"/>
  <c r="DM10" i="21"/>
  <c r="CB10" i="15"/>
  <c r="CC10" i="15"/>
  <c r="BX10" i="15"/>
  <c r="BW8" i="15"/>
  <c r="BZ8" i="15"/>
  <c r="DM8" i="21"/>
  <c r="CB8" i="15"/>
  <c r="CC8" i="15"/>
  <c r="BX8" i="15"/>
  <c r="BY8" i="15"/>
  <c r="CA8" i="15"/>
  <c r="ED20" i="15"/>
  <c r="DY20" i="15"/>
  <c r="DZ20" i="15"/>
  <c r="EE20" i="15"/>
  <c r="EB20" i="15"/>
  <c r="EA20" i="15"/>
  <c r="EC20" i="15"/>
  <c r="CD47" i="21"/>
  <c r="CG47" i="21"/>
  <c r="CF47" i="21"/>
  <c r="CI47" i="21"/>
  <c r="CH47" i="21"/>
  <c r="CE47" i="21"/>
  <c r="DM11" i="21"/>
  <c r="BZ11" i="15"/>
  <c r="CA11" i="15"/>
  <c r="CC11" i="15"/>
  <c r="BW11" i="15"/>
  <c r="CB11" i="15"/>
  <c r="BY11" i="15"/>
  <c r="BX11" i="15"/>
  <c r="EE21" i="15"/>
  <c r="EC21" i="15"/>
  <c r="EA21" i="15"/>
  <c r="DY21" i="15"/>
  <c r="ED21" i="15"/>
  <c r="EB21" i="15"/>
  <c r="DZ21" i="15"/>
  <c r="AV46" i="16"/>
  <c r="AY46" i="16"/>
  <c r="AX46" i="16"/>
  <c r="AU46" i="16"/>
  <c r="AZ46" i="16"/>
  <c r="AW46" i="16"/>
  <c r="BW18" i="15"/>
  <c r="BZ18" i="15"/>
  <c r="DM18" i="21"/>
  <c r="CB18" i="15"/>
  <c r="CC18" i="15"/>
  <c r="BX18" i="15"/>
  <c r="BY18" i="15"/>
  <c r="CA18" i="15"/>
  <c r="EC18" i="15"/>
  <c r="EA18" i="15"/>
  <c r="DY18" i="15"/>
  <c r="ED18" i="15"/>
  <c r="EB18" i="15"/>
  <c r="DZ18" i="15"/>
  <c r="EE18" i="15"/>
  <c r="CD41" i="21"/>
  <c r="CG41" i="21"/>
  <c r="CF41" i="21"/>
  <c r="CE41" i="21"/>
  <c r="CH41" i="21"/>
  <c r="CI41" i="21"/>
  <c r="BF26" i="16"/>
  <c r="BB26" i="16"/>
  <c r="BD26" i="16"/>
  <c r="BG26" i="16"/>
  <c r="BC26" i="16"/>
  <c r="BE26" i="16"/>
  <c r="BG27" i="19"/>
  <c r="BC27" i="19"/>
  <c r="BE27" i="19"/>
  <c r="BD27" i="19"/>
  <c r="BB27" i="19"/>
  <c r="BF27" i="19"/>
  <c r="CF43" i="19"/>
  <c r="CH43" i="19"/>
  <c r="CD43" i="19"/>
  <c r="CG43" i="19"/>
  <c r="CE43" i="19"/>
  <c r="CI43" i="19"/>
  <c r="CI33" i="19"/>
  <c r="CE33" i="19"/>
  <c r="CG33" i="19"/>
  <c r="CF33" i="19"/>
  <c r="CD33" i="19"/>
  <c r="CH33" i="19"/>
  <c r="AW37" i="17"/>
  <c r="AY37" i="17"/>
  <c r="AU37" i="17"/>
  <c r="AX37" i="17"/>
  <c r="AZ37" i="17"/>
  <c r="AV37" i="17"/>
  <c r="BZ42" i="21"/>
  <c r="CB42" i="21"/>
  <c r="BX42" i="21"/>
  <c r="CA42" i="21"/>
  <c r="BW42" i="21"/>
  <c r="BY42" i="21"/>
  <c r="BN53" i="19"/>
  <c r="BJ53" i="19"/>
  <c r="BL53" i="19"/>
  <c r="BK53" i="19"/>
  <c r="BM53" i="19"/>
  <c r="BI53" i="19"/>
  <c r="BD50" i="19"/>
  <c r="BF50" i="19"/>
  <c r="BB50" i="19"/>
  <c r="BE50" i="19"/>
  <c r="BG50" i="19"/>
  <c r="BC50" i="19"/>
  <c r="BG54" i="19"/>
  <c r="BC54" i="19"/>
  <c r="BE54" i="19"/>
  <c r="BD54" i="19"/>
  <c r="BF54" i="19"/>
  <c r="BB54" i="19"/>
  <c r="BG56" i="19"/>
  <c r="BC56" i="19"/>
  <c r="BE56" i="19"/>
  <c r="BD56" i="19"/>
  <c r="BF56" i="19"/>
  <c r="BB56" i="19"/>
  <c r="BY58" i="19"/>
  <c r="BZ58" i="19"/>
  <c r="CB58" i="19"/>
  <c r="BW58" i="19"/>
  <c r="CA58" i="19"/>
  <c r="BX58" i="19"/>
  <c r="BS53" i="16"/>
  <c r="BU53" i="16"/>
  <c r="BQ53" i="16"/>
  <c r="BT53" i="16"/>
  <c r="BP53" i="16"/>
  <c r="BR53" i="16"/>
  <c r="BL63" i="16"/>
  <c r="BN63" i="16"/>
  <c r="BJ63" i="16"/>
  <c r="BM63" i="16"/>
  <c r="BI63" i="16"/>
  <c r="BK63" i="16"/>
  <c r="AX28" i="16"/>
  <c r="AZ28" i="16"/>
  <c r="AV28" i="16"/>
  <c r="AW28" i="16"/>
  <c r="AU28" i="16"/>
  <c r="AY28" i="16"/>
  <c r="BD36" i="17"/>
  <c r="BF36" i="17"/>
  <c r="BB36" i="17"/>
  <c r="BE36" i="17"/>
  <c r="BG36" i="17"/>
  <c r="BC36" i="17"/>
  <c r="AX30" i="16"/>
  <c r="AZ30" i="16"/>
  <c r="AV30" i="16"/>
  <c r="AW30" i="16"/>
  <c r="AU30" i="16"/>
  <c r="AY30" i="16"/>
  <c r="BF55" i="17"/>
  <c r="BB55" i="17"/>
  <c r="BD55" i="17"/>
  <c r="BG55" i="17"/>
  <c r="BC55" i="17"/>
  <c r="BE55" i="17"/>
  <c r="BU59" i="19"/>
  <c r="BQ59" i="19"/>
  <c r="BS59" i="19"/>
  <c r="BP59" i="19"/>
  <c r="BT59" i="19"/>
  <c r="BR59" i="19"/>
  <c r="AZ51" i="16"/>
  <c r="AV51" i="16"/>
  <c r="AX51" i="16"/>
  <c r="AW51" i="16"/>
  <c r="AY51" i="16"/>
  <c r="AU51" i="16"/>
  <c r="AX59" i="16"/>
  <c r="AW59" i="16"/>
  <c r="AZ59" i="16"/>
  <c r="AU59" i="16"/>
  <c r="AY59" i="16"/>
  <c r="AV59" i="16"/>
  <c r="BF64" i="19"/>
  <c r="BB64" i="19"/>
  <c r="BE64" i="19"/>
  <c r="BC64" i="19"/>
  <c r="BG64" i="19"/>
  <c r="BD64" i="19"/>
  <c r="BG65" i="16"/>
  <c r="BC65" i="16"/>
  <c r="BE65" i="16"/>
  <c r="BD65" i="16"/>
  <c r="BF65" i="16"/>
  <c r="BB65" i="16"/>
  <c r="BK49" i="17"/>
  <c r="BM49" i="17"/>
  <c r="BI49" i="17"/>
  <c r="BL49" i="17"/>
  <c r="BN49" i="17"/>
  <c r="BJ49" i="17"/>
  <c r="BM23" i="16"/>
  <c r="BI23" i="16"/>
  <c r="BK23" i="16"/>
  <c r="BN23" i="16"/>
  <c r="BJ23" i="16"/>
  <c r="BL23" i="16"/>
  <c r="BM25" i="16"/>
  <c r="BI25" i="16"/>
  <c r="BK25" i="16"/>
  <c r="BN25" i="16"/>
  <c r="BJ25" i="16"/>
  <c r="BL25" i="16"/>
  <c r="CB27" i="16"/>
  <c r="BX27" i="16"/>
  <c r="BZ27" i="16"/>
  <c r="BY27" i="16"/>
  <c r="CA27" i="16"/>
  <c r="BW27" i="16"/>
  <c r="BL29" i="19"/>
  <c r="BN29" i="19"/>
  <c r="BJ29" i="19"/>
  <c r="BM29" i="19"/>
  <c r="BI29" i="19"/>
  <c r="BK29" i="19"/>
  <c r="BM37" i="19"/>
  <c r="BI37" i="19"/>
  <c r="BK37" i="19"/>
  <c r="BN37" i="19"/>
  <c r="BL37" i="19"/>
  <c r="BJ37" i="19"/>
  <c r="CF65" i="19"/>
  <c r="CI65" i="19"/>
  <c r="CE65" i="19"/>
  <c r="CH65" i="19"/>
  <c r="CD65" i="19"/>
  <c r="CG65" i="19"/>
  <c r="BF53" i="17"/>
  <c r="BB53" i="17"/>
  <c r="BD53" i="17"/>
  <c r="BG53" i="17"/>
  <c r="BC53" i="17"/>
  <c r="BE53" i="17"/>
  <c r="BU67" i="16"/>
  <c r="BQ67" i="16"/>
  <c r="BS67" i="16"/>
  <c r="BR67" i="16"/>
  <c r="BP67" i="16"/>
  <c r="BT67" i="16"/>
  <c r="BL57" i="16"/>
  <c r="BJ57" i="16"/>
  <c r="BM57" i="16"/>
  <c r="BK57" i="16"/>
  <c r="BI57" i="16"/>
  <c r="BN57" i="16"/>
  <c r="CB66" i="16"/>
  <c r="BX66" i="16"/>
  <c r="BZ66" i="16"/>
  <c r="BY66" i="16"/>
  <c r="BW66" i="16"/>
  <c r="CA66" i="16"/>
  <c r="AW62" i="19"/>
  <c r="AZ62" i="19"/>
  <c r="AV62" i="19"/>
  <c r="AX62" i="19"/>
  <c r="AU62" i="19"/>
  <c r="AY62" i="19"/>
  <c r="AW24" i="16"/>
  <c r="AY24" i="16"/>
  <c r="AU24" i="16"/>
  <c r="AX24" i="16"/>
  <c r="AV24" i="16"/>
  <c r="AZ24" i="16"/>
  <c r="BG25" i="19"/>
  <c r="BC25" i="19"/>
  <c r="BE25" i="19"/>
  <c r="BD25" i="19"/>
  <c r="BB25" i="19"/>
  <c r="BF25" i="19"/>
  <c r="CA28" i="17"/>
  <c r="BW28" i="17"/>
  <c r="BY28" i="17"/>
  <c r="CB28" i="17"/>
  <c r="BX28" i="17"/>
  <c r="BZ28" i="17"/>
  <c r="CA32" i="17"/>
  <c r="BW32" i="17"/>
  <c r="BY32" i="17"/>
  <c r="CB32" i="17"/>
  <c r="BX32" i="17"/>
  <c r="BZ32" i="17"/>
  <c r="AX30" i="21"/>
  <c r="AZ30" i="21"/>
  <c r="AV30" i="21"/>
  <c r="AY30" i="21"/>
  <c r="AU30" i="21"/>
  <c r="AW30" i="21"/>
  <c r="CF34" i="17"/>
  <c r="CH34" i="17"/>
  <c r="CD34" i="17"/>
  <c r="CG34" i="17"/>
  <c r="CI34" i="17"/>
  <c r="CE34" i="17"/>
  <c r="BZ38" i="21"/>
  <c r="CB38" i="21"/>
  <c r="BX38" i="21"/>
  <c r="BY38" i="21"/>
  <c r="CA38" i="21"/>
  <c r="BW38" i="21"/>
  <c r="CG48" i="21"/>
  <c r="CI48" i="21"/>
  <c r="CE48" i="21"/>
  <c r="CH48" i="21"/>
  <c r="CD48" i="21"/>
  <c r="CF48" i="21"/>
  <c r="CH39" i="17"/>
  <c r="CD39" i="17"/>
  <c r="CF39" i="17"/>
  <c r="CI39" i="17"/>
  <c r="CE39" i="17"/>
  <c r="CG39" i="17"/>
  <c r="CH41" i="17"/>
  <c r="CD41" i="17"/>
  <c r="CF41" i="17"/>
  <c r="CI41" i="17"/>
  <c r="CE41" i="17"/>
  <c r="CG41" i="17"/>
  <c r="CH43" i="17"/>
  <c r="CD43" i="17"/>
  <c r="CF43" i="17"/>
  <c r="CI43" i="17"/>
  <c r="CE43" i="17"/>
  <c r="CG43" i="17"/>
  <c r="AW47" i="17"/>
  <c r="AY47" i="17"/>
  <c r="AU47" i="17"/>
  <c r="AX47" i="17"/>
  <c r="AZ47" i="17"/>
  <c r="AV47" i="17"/>
  <c r="CH51" i="17"/>
  <c r="CD51" i="17"/>
  <c r="CF51" i="17"/>
  <c r="CI51" i="17"/>
  <c r="CE51" i="17"/>
  <c r="CG51" i="17"/>
  <c r="CG55" i="19"/>
  <c r="CI55" i="19"/>
  <c r="CE55" i="19"/>
  <c r="CH55" i="19"/>
  <c r="CD55" i="19"/>
  <c r="CF55" i="19"/>
  <c r="AZ62" i="16"/>
  <c r="AV62" i="16"/>
  <c r="AX62" i="16"/>
  <c r="AW62" i="16"/>
  <c r="AU62" i="16"/>
  <c r="AY62" i="16"/>
  <c r="BK26" i="16"/>
  <c r="BM26" i="16"/>
  <c r="BI26" i="16"/>
  <c r="BL26" i="16"/>
  <c r="BN26" i="16"/>
  <c r="BJ26" i="16"/>
  <c r="BL27" i="19"/>
  <c r="BN27" i="19"/>
  <c r="BJ27" i="19"/>
  <c r="BM27" i="19"/>
  <c r="BI27" i="19"/>
  <c r="BK27" i="19"/>
  <c r="BZ35" i="19"/>
  <c r="CB35" i="19"/>
  <c r="BX35" i="19"/>
  <c r="CA35" i="19"/>
  <c r="BW35" i="19"/>
  <c r="BY35" i="19"/>
  <c r="BU35" i="19"/>
  <c r="BQ35" i="19"/>
  <c r="BS35" i="19"/>
  <c r="BR35" i="19"/>
  <c r="BT35" i="19"/>
  <c r="BP35" i="19"/>
  <c r="BD43" i="19"/>
  <c r="BF43" i="19"/>
  <c r="BB43" i="19"/>
  <c r="BE43" i="19"/>
  <c r="BC43" i="19"/>
  <c r="BG43" i="19"/>
  <c r="BM43" i="19"/>
  <c r="BI43" i="19"/>
  <c r="BK43" i="19"/>
  <c r="BN43" i="19"/>
  <c r="BJ43" i="19"/>
  <c r="BL43" i="19"/>
  <c r="BK29" i="17"/>
  <c r="BM29" i="17"/>
  <c r="BI29" i="17"/>
  <c r="BL29" i="17"/>
  <c r="BN29" i="17"/>
  <c r="BJ29" i="17"/>
  <c r="BZ33" i="19"/>
  <c r="CB33" i="19"/>
  <c r="BX33" i="19"/>
  <c r="CA33" i="19"/>
  <c r="BW33" i="19"/>
  <c r="BY33" i="19"/>
  <c r="AZ34" i="21"/>
  <c r="AV34" i="21"/>
  <c r="AX34" i="21"/>
  <c r="AW34" i="21"/>
  <c r="AU34" i="21"/>
  <c r="AY34" i="21"/>
  <c r="BE34" i="21"/>
  <c r="BG34" i="21"/>
  <c r="BC34" i="21"/>
  <c r="BB34" i="21"/>
  <c r="BF34" i="21"/>
  <c r="BD34" i="21"/>
  <c r="BT37" i="17"/>
  <c r="BP37" i="17"/>
  <c r="BR37" i="17"/>
  <c r="BU37" i="17"/>
  <c r="BQ37" i="17"/>
  <c r="BS37" i="17"/>
  <c r="BU42" i="21"/>
  <c r="BQ42" i="21"/>
  <c r="BS42" i="21"/>
  <c r="BR42" i="21"/>
  <c r="BP42" i="21"/>
  <c r="BT42" i="21"/>
  <c r="BZ50" i="21"/>
  <c r="CB50" i="21"/>
  <c r="BX50" i="21"/>
  <c r="CA50" i="21"/>
  <c r="BW50" i="21"/>
  <c r="BY50" i="21"/>
  <c r="CI50" i="21"/>
  <c r="CE50" i="21"/>
  <c r="CG50" i="21"/>
  <c r="CF50" i="21"/>
  <c r="CH50" i="21"/>
  <c r="CD50" i="21"/>
  <c r="CB53" i="19"/>
  <c r="BX53" i="19"/>
  <c r="BZ53" i="19"/>
  <c r="BY53" i="19"/>
  <c r="BW53" i="19"/>
  <c r="CA53" i="19"/>
  <c r="BT57" i="17"/>
  <c r="BP57" i="17"/>
  <c r="BS57" i="17"/>
  <c r="BU57" i="17"/>
  <c r="BQ57" i="17"/>
  <c r="BR57" i="17"/>
  <c r="CH57" i="17"/>
  <c r="CD57" i="17"/>
  <c r="CG57" i="17"/>
  <c r="CI57" i="17"/>
  <c r="CE57" i="17"/>
  <c r="CF57" i="17"/>
  <c r="AY50" i="19"/>
  <c r="AU50" i="19"/>
  <c r="AW50" i="19"/>
  <c r="AZ50" i="19"/>
  <c r="AV50" i="19"/>
  <c r="AX50" i="19"/>
  <c r="AX52" i="19"/>
  <c r="AY52" i="19"/>
  <c r="AU52" i="19"/>
  <c r="AW52" i="19"/>
  <c r="AZ52" i="19"/>
  <c r="AV52" i="19"/>
  <c r="AX54" i="19"/>
  <c r="AZ54" i="19"/>
  <c r="AV54" i="19"/>
  <c r="AY54" i="19"/>
  <c r="AU54" i="19"/>
  <c r="AW54" i="19"/>
  <c r="AX56" i="19"/>
  <c r="AZ56" i="19"/>
  <c r="AV56" i="19"/>
  <c r="AY56" i="19"/>
  <c r="AU56" i="19"/>
  <c r="AW56" i="19"/>
  <c r="AW58" i="19"/>
  <c r="AZ58" i="19"/>
  <c r="AU58" i="19"/>
  <c r="AX58" i="19"/>
  <c r="AV58" i="19"/>
  <c r="AY58" i="19"/>
  <c r="BN53" i="16"/>
  <c r="BJ53" i="16"/>
  <c r="BL53" i="16"/>
  <c r="BK53" i="16"/>
  <c r="BI53" i="16"/>
  <c r="BM53" i="16"/>
  <c r="BE53" i="16"/>
  <c r="BG53" i="16"/>
  <c r="BC53" i="16"/>
  <c r="BF53" i="16"/>
  <c r="BB53" i="16"/>
  <c r="BD53" i="16"/>
  <c r="AX63" i="16"/>
  <c r="AZ63" i="16"/>
  <c r="AV63" i="16"/>
  <c r="AY63" i="16"/>
  <c r="AU63" i="16"/>
  <c r="AW63" i="16"/>
  <c r="CI63" i="16"/>
  <c r="CE63" i="16"/>
  <c r="CG63" i="16"/>
  <c r="CF63" i="16"/>
  <c r="CH63" i="16"/>
  <c r="CD63" i="16"/>
  <c r="BZ61" i="16"/>
  <c r="CB61" i="16"/>
  <c r="BX61" i="16"/>
  <c r="CA61" i="16"/>
  <c r="BW61" i="16"/>
  <c r="BY61" i="16"/>
  <c r="CI61" i="16"/>
  <c r="CE61" i="16"/>
  <c r="CG61" i="16"/>
  <c r="CF61" i="16"/>
  <c r="CH61" i="16"/>
  <c r="CD61" i="16"/>
  <c r="BM63" i="19"/>
  <c r="BI63" i="19"/>
  <c r="BL63" i="19"/>
  <c r="BK63" i="19"/>
  <c r="BJ63" i="19"/>
  <c r="BN63" i="19"/>
  <c r="CF63" i="19"/>
  <c r="CI63" i="19"/>
  <c r="CE63" i="19"/>
  <c r="CH63" i="19"/>
  <c r="CD63" i="19"/>
  <c r="CG63" i="19"/>
  <c r="BZ67" i="19"/>
  <c r="BY67" i="19"/>
  <c r="BX67" i="19"/>
  <c r="CA67" i="19"/>
  <c r="BW67" i="19"/>
  <c r="CB67" i="19"/>
  <c r="CI67" i="19"/>
  <c r="CE67" i="19"/>
  <c r="CF67" i="19"/>
  <c r="CD67" i="19"/>
  <c r="CG67" i="19"/>
  <c r="CH67" i="19"/>
  <c r="CI28" i="16"/>
  <c r="CE28" i="16"/>
  <c r="CG28" i="16"/>
  <c r="CD28" i="16"/>
  <c r="CH28" i="16"/>
  <c r="CF28" i="16"/>
  <c r="AX31" i="19"/>
  <c r="AZ31" i="19"/>
  <c r="AV31" i="19"/>
  <c r="AY31" i="19"/>
  <c r="AU31" i="19"/>
  <c r="AW31" i="19"/>
  <c r="BL31" i="19"/>
  <c r="BN31" i="19"/>
  <c r="BJ31" i="19"/>
  <c r="BM31" i="19"/>
  <c r="BI31" i="19"/>
  <c r="BK31" i="19"/>
  <c r="AX32" i="16"/>
  <c r="AZ32" i="16"/>
  <c r="AV32" i="16"/>
  <c r="AY32" i="16"/>
  <c r="AU32" i="16"/>
  <c r="AW32" i="16"/>
  <c r="BN36" i="21"/>
  <c r="BJ36" i="21"/>
  <c r="BL36" i="21"/>
  <c r="BK36" i="21"/>
  <c r="BM36" i="21"/>
  <c r="BI36" i="21"/>
  <c r="AY36" i="17"/>
  <c r="AU36" i="17"/>
  <c r="AW36" i="17"/>
  <c r="AZ36" i="17"/>
  <c r="AV36" i="17"/>
  <c r="AX36" i="17"/>
  <c r="BR36" i="17"/>
  <c r="BT36" i="17"/>
  <c r="BP36" i="17"/>
  <c r="BS36" i="17"/>
  <c r="BU36" i="17"/>
  <c r="BQ36" i="17"/>
  <c r="CG24" i="19"/>
  <c r="CI24" i="19"/>
  <c r="CE24" i="19"/>
  <c r="CH24" i="19"/>
  <c r="CD24" i="19"/>
  <c r="CF24" i="19"/>
  <c r="BE26" i="19"/>
  <c r="BG26" i="19"/>
  <c r="BC26" i="19"/>
  <c r="BF26" i="19"/>
  <c r="BB26" i="19"/>
  <c r="BD26" i="19"/>
  <c r="BU30" i="16"/>
  <c r="BQ30" i="16"/>
  <c r="BS30" i="16"/>
  <c r="BT30" i="16"/>
  <c r="BP30" i="16"/>
  <c r="BR30" i="16"/>
  <c r="BL30" i="16"/>
  <c r="BN30" i="16"/>
  <c r="BJ30" i="16"/>
  <c r="BK30" i="16"/>
  <c r="BM30" i="16"/>
  <c r="BI30" i="16"/>
  <c r="AZ40" i="21"/>
  <c r="AV40" i="21"/>
  <c r="AX40" i="21"/>
  <c r="AW40" i="21"/>
  <c r="AU40" i="21"/>
  <c r="AY40" i="21"/>
  <c r="BN40" i="21"/>
  <c r="BJ40" i="21"/>
  <c r="BL40" i="21"/>
  <c r="BK40" i="21"/>
  <c r="BM40" i="21"/>
  <c r="BI40" i="21"/>
  <c r="BE51" i="19"/>
  <c r="BF51" i="19"/>
  <c r="BB51" i="19"/>
  <c r="BC51" i="19"/>
  <c r="BG51" i="19"/>
  <c r="BD51" i="19"/>
  <c r="BS51" i="19"/>
  <c r="BT51" i="19"/>
  <c r="BP51" i="19"/>
  <c r="BU51" i="19"/>
  <c r="BQ51" i="19"/>
  <c r="BR51" i="19"/>
  <c r="AW55" i="17"/>
  <c r="AY55" i="17"/>
  <c r="AU55" i="17"/>
  <c r="AX55" i="17"/>
  <c r="AZ55" i="17"/>
  <c r="AV55" i="17"/>
  <c r="AX59" i="19"/>
  <c r="AZ59" i="19"/>
  <c r="AU59" i="19"/>
  <c r="AV59" i="19"/>
  <c r="AW59" i="19"/>
  <c r="AY59" i="19"/>
  <c r="CB51" i="16"/>
  <c r="BX51" i="16"/>
  <c r="BZ51" i="16"/>
  <c r="BY51" i="16"/>
  <c r="CA51" i="16"/>
  <c r="BW51" i="16"/>
  <c r="BZ59" i="16"/>
  <c r="CB59" i="16"/>
  <c r="BW59" i="16"/>
  <c r="BY59" i="16"/>
  <c r="BX59" i="16"/>
  <c r="CA59" i="16"/>
  <c r="BK64" i="19"/>
  <c r="BN64" i="19"/>
  <c r="BJ64" i="19"/>
  <c r="BL64" i="19"/>
  <c r="BM64" i="19"/>
  <c r="BI64" i="19"/>
  <c r="BT64" i="19"/>
  <c r="BP64" i="19"/>
  <c r="BS64" i="19"/>
  <c r="BU64" i="19"/>
  <c r="BQ64" i="19"/>
  <c r="BR64" i="19"/>
  <c r="BL65" i="16"/>
  <c r="BN65" i="16"/>
  <c r="BJ65" i="16"/>
  <c r="BM65" i="16"/>
  <c r="BI65" i="16"/>
  <c r="BK65" i="16"/>
  <c r="BU65" i="16"/>
  <c r="BQ65" i="16"/>
  <c r="BS65" i="16"/>
  <c r="BR65" i="16"/>
  <c r="BP65" i="16"/>
  <c r="BT65" i="16"/>
  <c r="CI23" i="19"/>
  <c r="CE23" i="19"/>
  <c r="CG23" i="19"/>
  <c r="CF23" i="19"/>
  <c r="CD23" i="19"/>
  <c r="CH23" i="19"/>
  <c r="BZ23" i="19"/>
  <c r="CB23" i="19"/>
  <c r="BX23" i="19"/>
  <c r="CA23" i="19"/>
  <c r="BW23" i="19"/>
  <c r="BY23" i="19"/>
  <c r="AW35" i="17"/>
  <c r="AY35" i="17"/>
  <c r="AU35" i="17"/>
  <c r="AX35" i="17"/>
  <c r="AZ35" i="17"/>
  <c r="AV35" i="17"/>
  <c r="CH35" i="17"/>
  <c r="CD35" i="17"/>
  <c r="CF35" i="17"/>
  <c r="CI35" i="17"/>
  <c r="CE35" i="17"/>
  <c r="CG35" i="17"/>
  <c r="CA39" i="19"/>
  <c r="BW39" i="19"/>
  <c r="BY39" i="19"/>
  <c r="CB39" i="19"/>
  <c r="BX39" i="19"/>
  <c r="BZ39" i="19"/>
  <c r="BR39" i="19"/>
  <c r="BT39" i="19"/>
  <c r="BP39" i="19"/>
  <c r="BS39" i="19"/>
  <c r="BU39" i="19"/>
  <c r="BQ39" i="19"/>
  <c r="BF49" i="17"/>
  <c r="BB49" i="17"/>
  <c r="BD49" i="17"/>
  <c r="BG49" i="17"/>
  <c r="BC49" i="17"/>
  <c r="BE49" i="17"/>
  <c r="BD23" i="16"/>
  <c r="BF23" i="16"/>
  <c r="BB23" i="16"/>
  <c r="BE23" i="16"/>
  <c r="BG23" i="16"/>
  <c r="BC23" i="16"/>
  <c r="BD25" i="16"/>
  <c r="BF25" i="16"/>
  <c r="BB25" i="16"/>
  <c r="BE25" i="16"/>
  <c r="BG25" i="16"/>
  <c r="BC25" i="16"/>
  <c r="CG27" i="16"/>
  <c r="CI27" i="16"/>
  <c r="CE27" i="16"/>
  <c r="CH27" i="16"/>
  <c r="CD27" i="16"/>
  <c r="CF27" i="16"/>
  <c r="AX29" i="19"/>
  <c r="AZ29" i="19"/>
  <c r="AV29" i="19"/>
  <c r="AY29" i="19"/>
  <c r="AU29" i="19"/>
  <c r="AW29" i="19"/>
  <c r="BK33" i="17"/>
  <c r="BM33" i="17"/>
  <c r="BI33" i="17"/>
  <c r="BL33" i="17"/>
  <c r="BN33" i="17"/>
  <c r="BJ33" i="17"/>
  <c r="CH33" i="17"/>
  <c r="CD33" i="17"/>
  <c r="CF33" i="17"/>
  <c r="CI33" i="17"/>
  <c r="CE33" i="17"/>
  <c r="CG33" i="17"/>
  <c r="AX34" i="16"/>
  <c r="AZ34" i="16"/>
  <c r="AV34" i="16"/>
  <c r="AY34" i="16"/>
  <c r="AU34" i="16"/>
  <c r="AW34" i="16"/>
  <c r="AY37" i="19"/>
  <c r="AU37" i="19"/>
  <c r="AW37" i="19"/>
  <c r="AX37" i="19"/>
  <c r="AZ37" i="19"/>
  <c r="AV37" i="19"/>
  <c r="AZ44" i="21"/>
  <c r="AV44" i="21"/>
  <c r="AX44" i="21"/>
  <c r="AW44" i="21"/>
  <c r="AU44" i="21"/>
  <c r="AY44" i="21"/>
  <c r="BN44" i="21"/>
  <c r="BJ44" i="21"/>
  <c r="BL44" i="21"/>
  <c r="BK44" i="21"/>
  <c r="BM44" i="21"/>
  <c r="BI44" i="21"/>
  <c r="BR65" i="19"/>
  <c r="BU65" i="19"/>
  <c r="BQ65" i="19"/>
  <c r="BP65" i="19"/>
  <c r="BT65" i="19"/>
  <c r="BS65" i="19"/>
  <c r="AW53" i="17"/>
  <c r="AY53" i="17"/>
  <c r="AU53" i="17"/>
  <c r="AX53" i="17"/>
  <c r="AZ53" i="17"/>
  <c r="AV53" i="17"/>
  <c r="AZ57" i="19"/>
  <c r="AV57" i="19"/>
  <c r="AX57" i="19"/>
  <c r="AW57" i="19"/>
  <c r="AU57" i="19"/>
  <c r="AY57" i="19"/>
  <c r="AW60" i="19"/>
  <c r="AZ60" i="19"/>
  <c r="AV60" i="19"/>
  <c r="AX60" i="19"/>
  <c r="AU60" i="19"/>
  <c r="AY60" i="19"/>
  <c r="BT60" i="19"/>
  <c r="BP60" i="19"/>
  <c r="BS60" i="19"/>
  <c r="BU60" i="19"/>
  <c r="BQ60" i="19"/>
  <c r="BR60" i="19"/>
  <c r="AY61" i="19"/>
  <c r="AU61" i="19"/>
  <c r="AX61" i="19"/>
  <c r="AW61" i="19"/>
  <c r="AZ61" i="19"/>
  <c r="AV61" i="19"/>
  <c r="CF61" i="19"/>
  <c r="CI61" i="19"/>
  <c r="CE61" i="19"/>
  <c r="CH61" i="19"/>
  <c r="CD61" i="19"/>
  <c r="CG61" i="19"/>
  <c r="BG67" i="16"/>
  <c r="BC67" i="16"/>
  <c r="BE67" i="16"/>
  <c r="BD67" i="16"/>
  <c r="BF67" i="16"/>
  <c r="BB67" i="16"/>
  <c r="BU57" i="16"/>
  <c r="BQ57" i="16"/>
  <c r="BP57" i="16"/>
  <c r="BS57" i="16"/>
  <c r="BR57" i="16"/>
  <c r="BT57" i="16"/>
  <c r="AZ66" i="16"/>
  <c r="AV66" i="16"/>
  <c r="AX66" i="16"/>
  <c r="AW66" i="16"/>
  <c r="AU66" i="16"/>
  <c r="AY66" i="16"/>
  <c r="BE66" i="16"/>
  <c r="BG66" i="16"/>
  <c r="BC66" i="16"/>
  <c r="BF66" i="16"/>
  <c r="BB66" i="16"/>
  <c r="BD66" i="16"/>
  <c r="BK62" i="19"/>
  <c r="BN62" i="19"/>
  <c r="BJ62" i="19"/>
  <c r="BL62" i="19"/>
  <c r="BM62" i="19"/>
  <c r="BI62" i="19"/>
  <c r="CH62" i="19"/>
  <c r="CD62" i="19"/>
  <c r="CG62" i="19"/>
  <c r="CE62" i="19"/>
  <c r="CI62" i="19"/>
  <c r="CF62" i="19"/>
  <c r="CB66" i="19"/>
  <c r="BX66" i="19"/>
  <c r="BZ66" i="19"/>
  <c r="BY66" i="19"/>
  <c r="CA66" i="19"/>
  <c r="BW66" i="19"/>
  <c r="CG66" i="19"/>
  <c r="CF66" i="19"/>
  <c r="CE66" i="19"/>
  <c r="CH66" i="19"/>
  <c r="CD66" i="19"/>
  <c r="CI66" i="19"/>
  <c r="BS22" i="19"/>
  <c r="BU22" i="19"/>
  <c r="BQ22" i="19"/>
  <c r="BT22" i="19"/>
  <c r="BP22" i="19"/>
  <c r="BR22" i="19"/>
  <c r="CB22" i="19"/>
  <c r="BX22" i="19"/>
  <c r="BZ22" i="19"/>
  <c r="BY22" i="19"/>
  <c r="CA22" i="19"/>
  <c r="BW22" i="19"/>
  <c r="BK24" i="16"/>
  <c r="BM24" i="16"/>
  <c r="BI24" i="16"/>
  <c r="BL24" i="16"/>
  <c r="BN24" i="16"/>
  <c r="BJ24" i="16"/>
  <c r="BL25" i="19"/>
  <c r="BN25" i="19"/>
  <c r="BJ25" i="19"/>
  <c r="BM25" i="19"/>
  <c r="BI25" i="19"/>
  <c r="BK25" i="19"/>
  <c r="BD28" i="17"/>
  <c r="BF28" i="17"/>
  <c r="BB28" i="17"/>
  <c r="BE28" i="17"/>
  <c r="BG28" i="17"/>
  <c r="BC28" i="17"/>
  <c r="BT31" i="17"/>
  <c r="BP31" i="17"/>
  <c r="BR31" i="17"/>
  <c r="BU31" i="17"/>
  <c r="BQ31" i="17"/>
  <c r="BS31" i="17"/>
  <c r="BF31" i="17"/>
  <c r="BB31" i="17"/>
  <c r="BD31" i="17"/>
  <c r="BG31" i="17"/>
  <c r="BC31" i="17"/>
  <c r="BE31" i="17"/>
  <c r="BU32" i="21"/>
  <c r="BQ32" i="21"/>
  <c r="BS32" i="21"/>
  <c r="BR32" i="21"/>
  <c r="BP32" i="21"/>
  <c r="BT32" i="21"/>
  <c r="BG32" i="21"/>
  <c r="BC32" i="21"/>
  <c r="BE32" i="21"/>
  <c r="BD32" i="21"/>
  <c r="BF32" i="21"/>
  <c r="BB32" i="21"/>
  <c r="AY32" i="17"/>
  <c r="AU32" i="17"/>
  <c r="AW32" i="17"/>
  <c r="AZ32" i="17"/>
  <c r="AV32" i="17"/>
  <c r="AX32" i="17"/>
  <c r="BZ36" i="16"/>
  <c r="CB36" i="16"/>
  <c r="BX36" i="16"/>
  <c r="CA36" i="16"/>
  <c r="BW36" i="16"/>
  <c r="BY36" i="16"/>
  <c r="BU36" i="16"/>
  <c r="BQ36" i="16"/>
  <c r="BS36" i="16"/>
  <c r="BR36" i="16"/>
  <c r="BT36" i="16"/>
  <c r="BP36" i="16"/>
  <c r="BD41" i="19"/>
  <c r="BF41" i="19"/>
  <c r="BB41" i="19"/>
  <c r="BE41" i="19"/>
  <c r="BC41" i="19"/>
  <c r="BG41" i="19"/>
  <c r="BM41" i="19"/>
  <c r="BI41" i="19"/>
  <c r="BK41" i="19"/>
  <c r="BN41" i="19"/>
  <c r="BJ41" i="19"/>
  <c r="BL41" i="19"/>
  <c r="BF45" i="19"/>
  <c r="BB45" i="19"/>
  <c r="BD45" i="19"/>
  <c r="BG45" i="19"/>
  <c r="BC45" i="19"/>
  <c r="BE45" i="19"/>
  <c r="BK45" i="19"/>
  <c r="BM45" i="19"/>
  <c r="BI45" i="19"/>
  <c r="BL45" i="19"/>
  <c r="BJ45" i="19"/>
  <c r="BN45" i="19"/>
  <c r="BL30" i="21"/>
  <c r="BN30" i="21"/>
  <c r="BJ30" i="21"/>
  <c r="BM30" i="21"/>
  <c r="BI30" i="21"/>
  <c r="BK30" i="21"/>
  <c r="BD30" i="17"/>
  <c r="BF30" i="17"/>
  <c r="BB30" i="17"/>
  <c r="BE30" i="17"/>
  <c r="BG30" i="17"/>
  <c r="BC30" i="17"/>
  <c r="CF30" i="17"/>
  <c r="CH30" i="17"/>
  <c r="CD30" i="17"/>
  <c r="CG30" i="17"/>
  <c r="CI30" i="17"/>
  <c r="CE30" i="17"/>
  <c r="CA34" i="17"/>
  <c r="BW34" i="17"/>
  <c r="BY34" i="17"/>
  <c r="CB34" i="17"/>
  <c r="BX34" i="17"/>
  <c r="BZ34" i="17"/>
  <c r="BU38" i="21"/>
  <c r="BQ38" i="21"/>
  <c r="BS38" i="21"/>
  <c r="BP38" i="21"/>
  <c r="BT38" i="21"/>
  <c r="BR38" i="21"/>
  <c r="BZ46" i="21"/>
  <c r="CB46" i="21"/>
  <c r="BX46" i="21"/>
  <c r="CA46" i="21"/>
  <c r="BW46" i="21"/>
  <c r="BY46" i="21"/>
  <c r="CI46" i="21"/>
  <c r="CE46" i="21"/>
  <c r="CG46" i="21"/>
  <c r="CF46" i="21"/>
  <c r="CH46" i="21"/>
  <c r="CD46" i="21"/>
  <c r="BS48" i="21"/>
  <c r="BU48" i="21"/>
  <c r="BQ48" i="21"/>
  <c r="BT48" i="21"/>
  <c r="BP48" i="21"/>
  <c r="BR48" i="21"/>
  <c r="AW39" i="17"/>
  <c r="AY39" i="17"/>
  <c r="AU39" i="17"/>
  <c r="AX39" i="17"/>
  <c r="AZ39" i="17"/>
  <c r="AV39" i="17"/>
  <c r="AW41" i="17"/>
  <c r="AY41" i="17"/>
  <c r="AU41" i="17"/>
  <c r="AX41" i="17"/>
  <c r="AZ41" i="17"/>
  <c r="AV41" i="17"/>
  <c r="AW43" i="17"/>
  <c r="AY43" i="17"/>
  <c r="AU43" i="17"/>
  <c r="AX43" i="17"/>
  <c r="AZ43" i="17"/>
  <c r="AV43" i="17"/>
  <c r="AW45" i="17"/>
  <c r="AY45" i="17"/>
  <c r="AU45" i="17"/>
  <c r="AX45" i="17"/>
  <c r="AZ45" i="17"/>
  <c r="AV45" i="17"/>
  <c r="BT47" i="17"/>
  <c r="BP47" i="17"/>
  <c r="BR47" i="17"/>
  <c r="BU47" i="17"/>
  <c r="BQ47" i="17"/>
  <c r="BS47" i="17"/>
  <c r="BY51" i="17"/>
  <c r="CA51" i="17"/>
  <c r="BW51" i="17"/>
  <c r="BZ51" i="17"/>
  <c r="BX51" i="17"/>
  <c r="CB51" i="17"/>
  <c r="CB55" i="19"/>
  <c r="BX55" i="19"/>
  <c r="BZ55" i="19"/>
  <c r="BY55" i="19"/>
  <c r="BW55" i="19"/>
  <c r="CA55" i="19"/>
  <c r="BT59" i="17"/>
  <c r="BP59" i="17"/>
  <c r="BS59" i="17"/>
  <c r="BU59" i="17"/>
  <c r="BQ59" i="17"/>
  <c r="BR59" i="17"/>
  <c r="CH59" i="17"/>
  <c r="CD59" i="17"/>
  <c r="CG59" i="17"/>
  <c r="CI59" i="17"/>
  <c r="CE59" i="17"/>
  <c r="CF59" i="17"/>
  <c r="BN55" i="16"/>
  <c r="BJ55" i="16"/>
  <c r="BL55" i="16"/>
  <c r="BK55" i="16"/>
  <c r="BI55" i="16"/>
  <c r="BM55" i="16"/>
  <c r="BE55" i="16"/>
  <c r="BG55" i="16"/>
  <c r="BC55" i="16"/>
  <c r="BF55" i="16"/>
  <c r="BB55" i="16"/>
  <c r="BD55" i="16"/>
  <c r="CB62" i="16"/>
  <c r="BX62" i="16"/>
  <c r="BZ62" i="16"/>
  <c r="BY62" i="16"/>
  <c r="BW62" i="16"/>
  <c r="CA62" i="16"/>
  <c r="BE62" i="16"/>
  <c r="BG62" i="16"/>
  <c r="BC62" i="16"/>
  <c r="BF62" i="16"/>
  <c r="BB62" i="16"/>
  <c r="BD62" i="16"/>
  <c r="BN64" i="16"/>
  <c r="BJ64" i="16"/>
  <c r="BL64" i="16"/>
  <c r="BK64" i="16"/>
  <c r="BM64" i="16"/>
  <c r="BI64" i="16"/>
  <c r="AW29" i="17"/>
  <c r="AY29" i="17"/>
  <c r="AU29" i="17"/>
  <c r="AX29" i="17"/>
  <c r="AZ29" i="17"/>
  <c r="AV29" i="17"/>
  <c r="BS34" i="21"/>
  <c r="BU34" i="21"/>
  <c r="BQ34" i="21"/>
  <c r="BT34" i="21"/>
  <c r="BP34" i="21"/>
  <c r="BR34" i="21"/>
  <c r="BZ50" i="19"/>
  <c r="BY50" i="19"/>
  <c r="CB50" i="19"/>
  <c r="BW50" i="19"/>
  <c r="CA50" i="19"/>
  <c r="BX50" i="19"/>
  <c r="BZ52" i="19"/>
  <c r="CA52" i="19"/>
  <c r="BW52" i="19"/>
  <c r="BY52" i="19"/>
  <c r="CB52" i="19"/>
  <c r="BX52" i="19"/>
  <c r="BZ54" i="19"/>
  <c r="CB54" i="19"/>
  <c r="BX54" i="19"/>
  <c r="CA54" i="19"/>
  <c r="BW54" i="19"/>
  <c r="BY54" i="19"/>
  <c r="BZ56" i="19"/>
  <c r="CB56" i="19"/>
  <c r="BX56" i="19"/>
  <c r="CA56" i="19"/>
  <c r="BW56" i="19"/>
  <c r="BY56" i="19"/>
  <c r="BF58" i="19"/>
  <c r="BB58" i="19"/>
  <c r="BG58" i="19"/>
  <c r="BD58" i="19"/>
  <c r="BC58" i="19"/>
  <c r="BE58" i="19"/>
  <c r="BX22" i="21"/>
  <c r="BW22" i="21"/>
  <c r="BY22" i="21"/>
  <c r="BL28" i="16"/>
  <c r="BN28" i="16"/>
  <c r="BJ28" i="16"/>
  <c r="BK28" i="16"/>
  <c r="BM28" i="16"/>
  <c r="BI28" i="16"/>
  <c r="CI32" i="16"/>
  <c r="CE32" i="16"/>
  <c r="CG32" i="16"/>
  <c r="CF32" i="16"/>
  <c r="CD32" i="16"/>
  <c r="CH32" i="16"/>
  <c r="AZ36" i="21"/>
  <c r="AV36" i="21"/>
  <c r="AX36" i="21"/>
  <c r="AW36" i="21"/>
  <c r="AU36" i="21"/>
  <c r="AY36" i="21"/>
  <c r="CB24" i="19"/>
  <c r="BX24" i="19"/>
  <c r="BZ24" i="19"/>
  <c r="BY24" i="19"/>
  <c r="CA24" i="19"/>
  <c r="BW24" i="19"/>
  <c r="AZ26" i="19"/>
  <c r="AV26" i="19"/>
  <c r="AX26" i="19"/>
  <c r="AW26" i="19"/>
  <c r="AY26" i="19"/>
  <c r="AU26" i="19"/>
  <c r="AZ51" i="19"/>
  <c r="AV51" i="19"/>
  <c r="AU51" i="19"/>
  <c r="AX51" i="19"/>
  <c r="AW51" i="19"/>
  <c r="AY51" i="19"/>
  <c r="BG59" i="19"/>
  <c r="BC59" i="19"/>
  <c r="BF59" i="19"/>
  <c r="BB59" i="19"/>
  <c r="BD59" i="19"/>
  <c r="BE59" i="19"/>
  <c r="BK35" i="17"/>
  <c r="BM35" i="17"/>
  <c r="BI35" i="17"/>
  <c r="BL35" i="17"/>
  <c r="BN35" i="17"/>
  <c r="BJ35" i="17"/>
  <c r="CA23" i="16"/>
  <c r="BW23" i="16"/>
  <c r="BY23" i="16"/>
  <c r="CB23" i="16"/>
  <c r="BX23" i="16"/>
  <c r="BZ23" i="16"/>
  <c r="CA25" i="16"/>
  <c r="BW25" i="16"/>
  <c r="BY25" i="16"/>
  <c r="CB25" i="16"/>
  <c r="BX25" i="16"/>
  <c r="BZ25" i="16"/>
  <c r="BN27" i="16"/>
  <c r="BJ27" i="16"/>
  <c r="BI27" i="16"/>
  <c r="BL27" i="16"/>
  <c r="BK27" i="16"/>
  <c r="BM27" i="16"/>
  <c r="BU29" i="19"/>
  <c r="BQ29" i="19"/>
  <c r="BS29" i="19"/>
  <c r="BR29" i="19"/>
  <c r="BT29" i="19"/>
  <c r="BP29" i="19"/>
  <c r="BU34" i="16"/>
  <c r="BQ34" i="16"/>
  <c r="BS34" i="16"/>
  <c r="BR34" i="16"/>
  <c r="BT34" i="16"/>
  <c r="BP34" i="16"/>
  <c r="BR37" i="19"/>
  <c r="BT37" i="19"/>
  <c r="BP37" i="19"/>
  <c r="BS37" i="19"/>
  <c r="BU37" i="19"/>
  <c r="BQ37" i="19"/>
  <c r="AY65" i="19"/>
  <c r="AU65" i="19"/>
  <c r="AX65" i="19"/>
  <c r="AW65" i="19"/>
  <c r="AZ65" i="19"/>
  <c r="AV65" i="19"/>
  <c r="BE57" i="19"/>
  <c r="BG57" i="19"/>
  <c r="BC57" i="19"/>
  <c r="BF57" i="19"/>
  <c r="BB57" i="19"/>
  <c r="BD57" i="19"/>
  <c r="BF60" i="19"/>
  <c r="BB60" i="19"/>
  <c r="BE60" i="19"/>
  <c r="BC60" i="19"/>
  <c r="BG60" i="19"/>
  <c r="BD60" i="19"/>
  <c r="BR61" i="19"/>
  <c r="BU61" i="19"/>
  <c r="BQ61" i="19"/>
  <c r="BP61" i="19"/>
  <c r="BT61" i="19"/>
  <c r="BS61" i="19"/>
  <c r="AZ66" i="19"/>
  <c r="AV66" i="19"/>
  <c r="AU66" i="19"/>
  <c r="AY66" i="19"/>
  <c r="AW66" i="19"/>
  <c r="AX66" i="19"/>
  <c r="AW31" i="17"/>
  <c r="AY31" i="17"/>
  <c r="AU31" i="17"/>
  <c r="AX31" i="17"/>
  <c r="AZ31" i="17"/>
  <c r="AV31" i="17"/>
  <c r="AX32" i="21"/>
  <c r="AZ32" i="21"/>
  <c r="AV32" i="21"/>
  <c r="AY32" i="21"/>
  <c r="AU32" i="21"/>
  <c r="AW32" i="21"/>
  <c r="AX36" i="16"/>
  <c r="AZ36" i="16"/>
  <c r="AV36" i="16"/>
  <c r="AY36" i="16"/>
  <c r="AU36" i="16"/>
  <c r="AW36" i="16"/>
  <c r="CA41" i="19"/>
  <c r="BW41" i="19"/>
  <c r="BY41" i="19"/>
  <c r="CB41" i="19"/>
  <c r="BX41" i="19"/>
  <c r="BZ41" i="19"/>
  <c r="CH45" i="19"/>
  <c r="CD45" i="19"/>
  <c r="CF45" i="19"/>
  <c r="CI45" i="19"/>
  <c r="CE45" i="19"/>
  <c r="CG45" i="19"/>
  <c r="BM30" i="17"/>
  <c r="BI30" i="17"/>
  <c r="BK30" i="17"/>
  <c r="BN30" i="17"/>
  <c r="BJ30" i="17"/>
  <c r="BL30" i="17"/>
  <c r="BD34" i="17"/>
  <c r="BF34" i="17"/>
  <c r="BB34" i="17"/>
  <c r="BE34" i="17"/>
  <c r="BG34" i="17"/>
  <c r="BC34" i="17"/>
  <c r="CI38" i="21"/>
  <c r="CE38" i="21"/>
  <c r="CG38" i="21"/>
  <c r="CH38" i="21"/>
  <c r="CD38" i="21"/>
  <c r="CF38" i="21"/>
  <c r="BU46" i="21"/>
  <c r="BQ46" i="21"/>
  <c r="BS46" i="21"/>
  <c r="BR46" i="21"/>
  <c r="BP46" i="21"/>
  <c r="BT46" i="21"/>
  <c r="BT41" i="17"/>
  <c r="BP41" i="17"/>
  <c r="BR41" i="17"/>
  <c r="BU41" i="17"/>
  <c r="BQ41" i="17"/>
  <c r="BS41" i="17"/>
  <c r="BT43" i="17"/>
  <c r="BP43" i="17"/>
  <c r="BR43" i="17"/>
  <c r="BU43" i="17"/>
  <c r="BQ43" i="17"/>
  <c r="BS43" i="17"/>
  <c r="BT45" i="17"/>
  <c r="BP45" i="17"/>
  <c r="BR45" i="17"/>
  <c r="BU45" i="17"/>
  <c r="BQ45" i="17"/>
  <c r="BS45" i="17"/>
  <c r="BN55" i="19"/>
  <c r="BJ55" i="19"/>
  <c r="BL55" i="19"/>
  <c r="BK55" i="19"/>
  <c r="BM55" i="19"/>
  <c r="BI55" i="19"/>
  <c r="BS55" i="16"/>
  <c r="BU55" i="16"/>
  <c r="BQ55" i="16"/>
  <c r="BT55" i="16"/>
  <c r="BP55" i="16"/>
  <c r="BR55" i="16"/>
  <c r="AZ64" i="16"/>
  <c r="AV64" i="16"/>
  <c r="AX64" i="16"/>
  <c r="AW64" i="16"/>
  <c r="AU64" i="16"/>
  <c r="AY64" i="16"/>
  <c r="BT26" i="16"/>
  <c r="BP26" i="16"/>
  <c r="BR26" i="16"/>
  <c r="BU26" i="16"/>
  <c r="BQ26" i="16"/>
  <c r="BS26" i="16"/>
  <c r="BU27" i="19"/>
  <c r="BQ27" i="19"/>
  <c r="BS27" i="19"/>
  <c r="BR27" i="19"/>
  <c r="BT27" i="19"/>
  <c r="BP27" i="19"/>
  <c r="BG35" i="19"/>
  <c r="BC35" i="19"/>
  <c r="BE35" i="19"/>
  <c r="BD35" i="19"/>
  <c r="BB35" i="19"/>
  <c r="BF35" i="19"/>
  <c r="BL35" i="19"/>
  <c r="BN35" i="19"/>
  <c r="BJ35" i="19"/>
  <c r="BM35" i="19"/>
  <c r="BI35" i="19"/>
  <c r="BK35" i="19"/>
  <c r="CA43" i="19"/>
  <c r="BW43" i="19"/>
  <c r="BY43" i="19"/>
  <c r="CB43" i="19"/>
  <c r="BX43" i="19"/>
  <c r="BZ43" i="19"/>
  <c r="BR43" i="19"/>
  <c r="BT43" i="19"/>
  <c r="BP43" i="19"/>
  <c r="BS43" i="19"/>
  <c r="BU43" i="19"/>
  <c r="BQ43" i="19"/>
  <c r="BY29" i="17"/>
  <c r="CA29" i="17"/>
  <c r="BW29" i="17"/>
  <c r="BZ29" i="17"/>
  <c r="BX29" i="17"/>
  <c r="CB29" i="17"/>
  <c r="AX33" i="19"/>
  <c r="AZ33" i="19"/>
  <c r="AV33" i="19"/>
  <c r="AY33" i="19"/>
  <c r="AU33" i="19"/>
  <c r="AW33" i="19"/>
  <c r="BN34" i="21"/>
  <c r="BJ34" i="21"/>
  <c r="BL34" i="21"/>
  <c r="BK34" i="21"/>
  <c r="BM34" i="21"/>
  <c r="BI34" i="21"/>
  <c r="CG34" i="21"/>
  <c r="CI34" i="21"/>
  <c r="CE34" i="21"/>
  <c r="CD34" i="21"/>
  <c r="CH34" i="21"/>
  <c r="CF34" i="21"/>
  <c r="BY37" i="17"/>
  <c r="CA37" i="17"/>
  <c r="BW37" i="17"/>
  <c r="BZ37" i="17"/>
  <c r="BX37" i="17"/>
  <c r="CB37" i="17"/>
  <c r="BG42" i="21"/>
  <c r="BC42" i="21"/>
  <c r="BE42" i="21"/>
  <c r="BD42" i="21"/>
  <c r="BF42" i="21"/>
  <c r="BB42" i="21"/>
  <c r="AX50" i="21"/>
  <c r="AZ50" i="21"/>
  <c r="AV50" i="21"/>
  <c r="AY50" i="21"/>
  <c r="AU50" i="21"/>
  <c r="AW50" i="21"/>
  <c r="BL50" i="21"/>
  <c r="BN50" i="21"/>
  <c r="BJ50" i="21"/>
  <c r="BM50" i="21"/>
  <c r="BI50" i="21"/>
  <c r="BK50" i="21"/>
  <c r="AZ53" i="19"/>
  <c r="AV53" i="19"/>
  <c r="AW53" i="19"/>
  <c r="AX53" i="19"/>
  <c r="AU53" i="19"/>
  <c r="AY53" i="19"/>
  <c r="BF57" i="17"/>
  <c r="BB57" i="17"/>
  <c r="BE57" i="17"/>
  <c r="BG57" i="17"/>
  <c r="BC57" i="17"/>
  <c r="BD57" i="17"/>
  <c r="BK57" i="17"/>
  <c r="BN57" i="17"/>
  <c r="BJ57" i="17"/>
  <c r="BL57" i="17"/>
  <c r="BM57" i="17"/>
  <c r="BI57" i="17"/>
  <c r="BM50" i="19"/>
  <c r="BI50" i="19"/>
  <c r="BK50" i="19"/>
  <c r="BN50" i="19"/>
  <c r="BJ50" i="19"/>
  <c r="BL50" i="19"/>
  <c r="BL52" i="19"/>
  <c r="BM52" i="19"/>
  <c r="BI52" i="19"/>
  <c r="BK52" i="19"/>
  <c r="BJ52" i="19"/>
  <c r="BN52" i="19"/>
  <c r="BL54" i="19"/>
  <c r="BN54" i="19"/>
  <c r="BJ54" i="19"/>
  <c r="BM54" i="19"/>
  <c r="BI54" i="19"/>
  <c r="BK54" i="19"/>
  <c r="BL56" i="19"/>
  <c r="BN56" i="19"/>
  <c r="BJ56" i="19"/>
  <c r="BM56" i="19"/>
  <c r="BI56" i="19"/>
  <c r="BK56" i="19"/>
  <c r="BK58" i="19"/>
  <c r="BM58" i="19"/>
  <c r="BJ58" i="19"/>
  <c r="BN58" i="19"/>
  <c r="BI58" i="19"/>
  <c r="BL58" i="19"/>
  <c r="AZ53" i="16"/>
  <c r="AV53" i="16"/>
  <c r="AX53" i="16"/>
  <c r="AW53" i="16"/>
  <c r="AY53" i="16"/>
  <c r="AU53" i="16"/>
  <c r="CG53" i="16"/>
  <c r="CI53" i="16"/>
  <c r="CE53" i="16"/>
  <c r="CH53" i="16"/>
  <c r="CD53" i="16"/>
  <c r="CF53" i="16"/>
  <c r="BZ63" i="16"/>
  <c r="CB63" i="16"/>
  <c r="BX63" i="16"/>
  <c r="CA63" i="16"/>
  <c r="BW63" i="16"/>
  <c r="BY63" i="16"/>
  <c r="BU63" i="16"/>
  <c r="BQ63" i="16"/>
  <c r="BS63" i="16"/>
  <c r="BR63" i="16"/>
  <c r="BP63" i="16"/>
  <c r="BT63" i="16"/>
  <c r="BL61" i="16"/>
  <c r="BN61" i="16"/>
  <c r="BJ61" i="16"/>
  <c r="BM61" i="16"/>
  <c r="BI61" i="16"/>
  <c r="BK61" i="16"/>
  <c r="BU61" i="16"/>
  <c r="BQ61" i="16"/>
  <c r="BS61" i="16"/>
  <c r="BR61" i="16"/>
  <c r="BP61" i="16"/>
  <c r="BT61" i="16"/>
  <c r="AY63" i="19"/>
  <c r="AU63" i="19"/>
  <c r="AX63" i="19"/>
  <c r="AW63" i="19"/>
  <c r="AZ63" i="19"/>
  <c r="AV63" i="19"/>
  <c r="AX67" i="19"/>
  <c r="AZ67" i="19"/>
  <c r="AU67" i="19"/>
  <c r="AY67" i="19"/>
  <c r="AV67" i="19"/>
  <c r="AW67" i="19"/>
  <c r="BZ28" i="16"/>
  <c r="CB28" i="16"/>
  <c r="BX28" i="16"/>
  <c r="BY28" i="16"/>
  <c r="BW28" i="16"/>
  <c r="CA28" i="16"/>
  <c r="BU28" i="16"/>
  <c r="BQ28" i="16"/>
  <c r="BS28" i="16"/>
  <c r="BT28" i="16"/>
  <c r="BP28" i="16"/>
  <c r="BR28" i="16"/>
  <c r="CI31" i="19"/>
  <c r="CE31" i="19"/>
  <c r="CG31" i="19"/>
  <c r="CF31" i="19"/>
  <c r="CD31" i="19"/>
  <c r="CH31" i="19"/>
  <c r="BZ32" i="16"/>
  <c r="CB32" i="16"/>
  <c r="BX32" i="16"/>
  <c r="CA32" i="16"/>
  <c r="BW32" i="16"/>
  <c r="BY32" i="16"/>
  <c r="BU32" i="16"/>
  <c r="BQ32" i="16"/>
  <c r="BS32" i="16"/>
  <c r="BR32" i="16"/>
  <c r="BT32" i="16"/>
  <c r="BP32" i="16"/>
  <c r="BS36" i="21"/>
  <c r="BU36" i="21"/>
  <c r="BQ36" i="21"/>
  <c r="BT36" i="21"/>
  <c r="BP36" i="21"/>
  <c r="BR36" i="21"/>
  <c r="BE36" i="21"/>
  <c r="BG36" i="21"/>
  <c r="BC36" i="21"/>
  <c r="BB36" i="21"/>
  <c r="BF36" i="21"/>
  <c r="BD36" i="21"/>
  <c r="CF36" i="17"/>
  <c r="CH36" i="17"/>
  <c r="CD36" i="17"/>
  <c r="CG36" i="17"/>
  <c r="CI36" i="17"/>
  <c r="CE36" i="17"/>
  <c r="BS24" i="19"/>
  <c r="BU24" i="19"/>
  <c r="BQ24" i="19"/>
  <c r="BT24" i="19"/>
  <c r="BP24" i="19"/>
  <c r="BR24" i="19"/>
  <c r="AZ24" i="19"/>
  <c r="AV24" i="19"/>
  <c r="AX24" i="19"/>
  <c r="AW24" i="19"/>
  <c r="AY24" i="19"/>
  <c r="AU24" i="19"/>
  <c r="BS26" i="19"/>
  <c r="BU26" i="19"/>
  <c r="BQ26" i="19"/>
  <c r="BT26" i="19"/>
  <c r="BP26" i="19"/>
  <c r="BR26" i="19"/>
  <c r="CG26" i="19"/>
  <c r="CI26" i="19"/>
  <c r="CE26" i="19"/>
  <c r="CH26" i="19"/>
  <c r="CD26" i="19"/>
  <c r="CF26" i="19"/>
  <c r="BZ30" i="16"/>
  <c r="CB30" i="16"/>
  <c r="BX30" i="16"/>
  <c r="BY30" i="16"/>
  <c r="BW30" i="16"/>
  <c r="CA30" i="16"/>
  <c r="BS40" i="21"/>
  <c r="BU40" i="21"/>
  <c r="BQ40" i="21"/>
  <c r="BT40" i="21"/>
  <c r="BP40" i="21"/>
  <c r="BR40" i="21"/>
  <c r="CB51" i="19"/>
  <c r="BX51" i="19"/>
  <c r="BY51" i="19"/>
  <c r="BZ51" i="19"/>
  <c r="BW51" i="19"/>
  <c r="CA51" i="19"/>
  <c r="BT55" i="17"/>
  <c r="BP55" i="17"/>
  <c r="BQ55" i="17"/>
  <c r="BS55" i="17"/>
  <c r="BR55" i="17"/>
  <c r="BU55" i="17"/>
  <c r="CH55" i="17"/>
  <c r="CD55" i="17"/>
  <c r="CI55" i="17"/>
  <c r="CF55" i="17"/>
  <c r="CE55" i="17"/>
  <c r="CG55" i="17"/>
  <c r="BL59" i="19"/>
  <c r="BM59" i="19"/>
  <c r="BJ59" i="19"/>
  <c r="BN59" i="19"/>
  <c r="BI59" i="19"/>
  <c r="BK59" i="19"/>
  <c r="CI59" i="19"/>
  <c r="CE59" i="19"/>
  <c r="CF59" i="19"/>
  <c r="CH59" i="19"/>
  <c r="CG59" i="19"/>
  <c r="CD59" i="19"/>
  <c r="BN51" i="16"/>
  <c r="BJ51" i="16"/>
  <c r="BL51" i="16"/>
  <c r="BK51" i="16"/>
  <c r="BI51" i="16"/>
  <c r="BM51" i="16"/>
  <c r="BE51" i="16"/>
  <c r="BG51" i="16"/>
  <c r="BC51" i="16"/>
  <c r="BF51" i="16"/>
  <c r="BB51" i="16"/>
  <c r="BD51" i="16"/>
  <c r="BL59" i="16"/>
  <c r="BJ59" i="16"/>
  <c r="BM59" i="16"/>
  <c r="BK59" i="16"/>
  <c r="BI59" i="16"/>
  <c r="BN59" i="16"/>
  <c r="BG59" i="16"/>
  <c r="BC59" i="16"/>
  <c r="BD59" i="16"/>
  <c r="BF59" i="16"/>
  <c r="BE59" i="16"/>
  <c r="BB59" i="16"/>
  <c r="BY64" i="19"/>
  <c r="CB64" i="19"/>
  <c r="BX64" i="19"/>
  <c r="BZ64" i="19"/>
  <c r="BW64" i="19"/>
  <c r="CA64" i="19"/>
  <c r="BZ65" i="16"/>
  <c r="CB65" i="16"/>
  <c r="BX65" i="16"/>
  <c r="CA65" i="16"/>
  <c r="BW65" i="16"/>
  <c r="BY65" i="16"/>
  <c r="BL23" i="19"/>
  <c r="BN23" i="19"/>
  <c r="BJ23" i="19"/>
  <c r="BM23" i="19"/>
  <c r="BI23" i="19"/>
  <c r="BK23" i="19"/>
  <c r="BY35" i="17"/>
  <c r="CA35" i="17"/>
  <c r="BW35" i="17"/>
  <c r="BZ35" i="17"/>
  <c r="BX35" i="17"/>
  <c r="CB35" i="17"/>
  <c r="CF39" i="19"/>
  <c r="CH39" i="19"/>
  <c r="CD39" i="19"/>
  <c r="CG39" i="19"/>
  <c r="CE39" i="19"/>
  <c r="CI39" i="19"/>
  <c r="AW49" i="17"/>
  <c r="AY49" i="17"/>
  <c r="AU49" i="17"/>
  <c r="AX49" i="17"/>
  <c r="AZ49" i="17"/>
  <c r="AV49" i="17"/>
  <c r="CH49" i="17"/>
  <c r="CD49" i="17"/>
  <c r="CF49" i="17"/>
  <c r="CI49" i="17"/>
  <c r="CE49" i="17"/>
  <c r="CG49" i="17"/>
  <c r="BR23" i="16"/>
  <c r="BT23" i="16"/>
  <c r="BP23" i="16"/>
  <c r="BS23" i="16"/>
  <c r="BQ23" i="16"/>
  <c r="BU23" i="16"/>
  <c r="CF23" i="16"/>
  <c r="CH23" i="16"/>
  <c r="CD23" i="16"/>
  <c r="CG23" i="16"/>
  <c r="CI23" i="16"/>
  <c r="CE23" i="16"/>
  <c r="BR25" i="16"/>
  <c r="BT25" i="16"/>
  <c r="BP25" i="16"/>
  <c r="BS25" i="16"/>
  <c r="BQ25" i="16"/>
  <c r="BU25" i="16"/>
  <c r="CF25" i="16"/>
  <c r="CH25" i="16"/>
  <c r="CD25" i="16"/>
  <c r="CG25" i="16"/>
  <c r="CI25" i="16"/>
  <c r="CE25" i="16"/>
  <c r="BS27" i="16"/>
  <c r="BU27" i="16"/>
  <c r="BQ27" i="16"/>
  <c r="BP27" i="16"/>
  <c r="BT27" i="16"/>
  <c r="BR27" i="16"/>
  <c r="AZ27" i="16"/>
  <c r="AV27" i="16"/>
  <c r="AW27" i="16"/>
  <c r="AY27" i="16"/>
  <c r="AX27" i="16"/>
  <c r="AU27" i="16"/>
  <c r="BG29" i="19"/>
  <c r="BC29" i="19"/>
  <c r="BE29" i="19"/>
  <c r="BD29" i="19"/>
  <c r="BB29" i="19"/>
  <c r="BF29" i="19"/>
  <c r="CI29" i="19"/>
  <c r="CE29" i="19"/>
  <c r="CG29" i="19"/>
  <c r="CF29" i="19"/>
  <c r="CD29" i="19"/>
  <c r="CH29" i="19"/>
  <c r="BT33" i="17"/>
  <c r="BP33" i="17"/>
  <c r="BR33" i="17"/>
  <c r="BU33" i="17"/>
  <c r="BQ33" i="17"/>
  <c r="BS33" i="17"/>
  <c r="BG34" i="16"/>
  <c r="BC34" i="16"/>
  <c r="BE34" i="16"/>
  <c r="BD34" i="16"/>
  <c r="BB34" i="16"/>
  <c r="BF34" i="16"/>
  <c r="CI34" i="16"/>
  <c r="CE34" i="16"/>
  <c r="CG34" i="16"/>
  <c r="CF34" i="16"/>
  <c r="CD34" i="16"/>
  <c r="CH34" i="16"/>
  <c r="BD37" i="19"/>
  <c r="BF37" i="19"/>
  <c r="BB37" i="19"/>
  <c r="BG37" i="19"/>
  <c r="BC37" i="19"/>
  <c r="BE37" i="19"/>
  <c r="CF37" i="19"/>
  <c r="CH37" i="19"/>
  <c r="CD37" i="19"/>
  <c r="CG37" i="19"/>
  <c r="CE37" i="19"/>
  <c r="CI37" i="19"/>
  <c r="BS44" i="21"/>
  <c r="BU44" i="21"/>
  <c r="BQ44" i="21"/>
  <c r="BT44" i="21"/>
  <c r="BP44" i="21"/>
  <c r="BR44" i="21"/>
  <c r="BM65" i="19"/>
  <c r="BI65" i="19"/>
  <c r="BL65" i="19"/>
  <c r="BK65" i="19"/>
  <c r="BJ65" i="19"/>
  <c r="BN65" i="19"/>
  <c r="BD65" i="19"/>
  <c r="BG65" i="19"/>
  <c r="BC65" i="19"/>
  <c r="BF65" i="19"/>
  <c r="BB65" i="19"/>
  <c r="BE65" i="19"/>
  <c r="BT53" i="17"/>
  <c r="BP53" i="17"/>
  <c r="BR53" i="17"/>
  <c r="BU53" i="17"/>
  <c r="BQ53" i="17"/>
  <c r="BS53" i="17"/>
  <c r="CH53" i="17"/>
  <c r="CD53" i="17"/>
  <c r="CF53" i="17"/>
  <c r="CI53" i="17"/>
  <c r="CE53" i="17"/>
  <c r="CG53" i="17"/>
  <c r="BN57" i="19"/>
  <c r="BJ57" i="19"/>
  <c r="BL57" i="19"/>
  <c r="BK57" i="19"/>
  <c r="BM57" i="19"/>
  <c r="BI57" i="19"/>
  <c r="CG57" i="19"/>
  <c r="CI57" i="19"/>
  <c r="CE57" i="19"/>
  <c r="CH57" i="19"/>
  <c r="CD57" i="19"/>
  <c r="CF57" i="19"/>
  <c r="BY60" i="19"/>
  <c r="CB60" i="19"/>
  <c r="BX60" i="19"/>
  <c r="BZ60" i="19"/>
  <c r="BW60" i="19"/>
  <c r="CA60" i="19"/>
  <c r="CA61" i="19"/>
  <c r="BW61" i="19"/>
  <c r="BZ61" i="19"/>
  <c r="BY61" i="19"/>
  <c r="CB61" i="19"/>
  <c r="BX61" i="19"/>
  <c r="BZ67" i="16"/>
  <c r="CB67" i="16"/>
  <c r="BX67" i="16"/>
  <c r="CA67" i="16"/>
  <c r="BW67" i="16"/>
  <c r="BY67" i="16"/>
  <c r="CI67" i="16"/>
  <c r="CE67" i="16"/>
  <c r="CG67" i="16"/>
  <c r="CF67" i="16"/>
  <c r="CH67" i="16"/>
  <c r="CD67" i="16"/>
  <c r="BZ57" i="16"/>
  <c r="CB57" i="16"/>
  <c r="BW57" i="16"/>
  <c r="BY57" i="16"/>
  <c r="BX57" i="16"/>
  <c r="CA57" i="16"/>
  <c r="BN66" i="16"/>
  <c r="BJ66" i="16"/>
  <c r="BL66" i="16"/>
  <c r="BK66" i="16"/>
  <c r="BM66" i="16"/>
  <c r="BI66" i="16"/>
  <c r="CG66" i="16"/>
  <c r="CI66" i="16"/>
  <c r="CE66" i="16"/>
  <c r="CH66" i="16"/>
  <c r="CD66" i="16"/>
  <c r="CF66" i="16"/>
  <c r="BY62" i="19"/>
  <c r="CB62" i="19"/>
  <c r="BX62" i="19"/>
  <c r="BZ62" i="19"/>
  <c r="BW62" i="19"/>
  <c r="CA62" i="19"/>
  <c r="BT62" i="19"/>
  <c r="BP62" i="19"/>
  <c r="BS62" i="19"/>
  <c r="BU62" i="19"/>
  <c r="BQ62" i="19"/>
  <c r="BR62" i="19"/>
  <c r="BN66" i="19"/>
  <c r="BJ66" i="19"/>
  <c r="BM66" i="19"/>
  <c r="BL66" i="19"/>
  <c r="BI66" i="19"/>
  <c r="BK66" i="19"/>
  <c r="BS66" i="19"/>
  <c r="BT66" i="19"/>
  <c r="BR66" i="19"/>
  <c r="BP66" i="19"/>
  <c r="BU66" i="19"/>
  <c r="BQ66" i="19"/>
  <c r="AZ22" i="19"/>
  <c r="AV22" i="19"/>
  <c r="AX22" i="19"/>
  <c r="AW22" i="19"/>
  <c r="AY22" i="19"/>
  <c r="AU22" i="19"/>
  <c r="BN22" i="19"/>
  <c r="BJ22" i="19"/>
  <c r="BL22" i="19"/>
  <c r="BK22" i="19"/>
  <c r="BI22" i="19"/>
  <c r="BM22" i="19"/>
  <c r="BT24" i="16"/>
  <c r="BP24" i="16"/>
  <c r="BR24" i="16"/>
  <c r="BU24" i="16"/>
  <c r="BQ24" i="16"/>
  <c r="BS24" i="16"/>
  <c r="BU25" i="19"/>
  <c r="BQ25" i="19"/>
  <c r="BS25" i="19"/>
  <c r="BR25" i="19"/>
  <c r="BT25" i="19"/>
  <c r="BP25" i="19"/>
  <c r="CF28" i="17"/>
  <c r="CH28" i="17"/>
  <c r="CD28" i="17"/>
  <c r="CG28" i="17"/>
  <c r="CI28" i="17"/>
  <c r="CE28" i="17"/>
  <c r="BY31" i="17"/>
  <c r="CA31" i="17"/>
  <c r="BW31" i="17"/>
  <c r="BZ31" i="17"/>
  <c r="BX31" i="17"/>
  <c r="CB31" i="17"/>
  <c r="CH31" i="17"/>
  <c r="CD31" i="17"/>
  <c r="CF31" i="17"/>
  <c r="CI31" i="17"/>
  <c r="CE31" i="17"/>
  <c r="CG31" i="17"/>
  <c r="BZ32" i="21"/>
  <c r="CB32" i="21"/>
  <c r="BX32" i="21"/>
  <c r="CA32" i="21"/>
  <c r="BW32" i="21"/>
  <c r="BY32" i="21"/>
  <c r="CI32" i="21"/>
  <c r="CE32" i="21"/>
  <c r="CG32" i="21"/>
  <c r="CF32" i="21"/>
  <c r="CH32" i="21"/>
  <c r="CD32" i="21"/>
  <c r="CF32" i="17"/>
  <c r="CH32" i="17"/>
  <c r="CD32" i="17"/>
  <c r="CG32" i="17"/>
  <c r="CI32" i="17"/>
  <c r="CE32" i="17"/>
  <c r="CI36" i="16"/>
  <c r="CE36" i="16"/>
  <c r="CG36" i="16"/>
  <c r="CF36" i="16"/>
  <c r="CD36" i="16"/>
  <c r="CH36" i="16"/>
  <c r="BL36" i="16"/>
  <c r="BN36" i="16"/>
  <c r="BJ36" i="16"/>
  <c r="BM36" i="16"/>
  <c r="BI36" i="16"/>
  <c r="BK36" i="16"/>
  <c r="CF41" i="19"/>
  <c r="CH41" i="19"/>
  <c r="CD41" i="19"/>
  <c r="CG41" i="19"/>
  <c r="CE41" i="19"/>
  <c r="CI41" i="19"/>
  <c r="BR41" i="19"/>
  <c r="BT41" i="19"/>
  <c r="BP41" i="19"/>
  <c r="BS41" i="19"/>
  <c r="BU41" i="19"/>
  <c r="BQ41" i="19"/>
  <c r="BY45" i="19"/>
  <c r="CA45" i="19"/>
  <c r="BW45" i="19"/>
  <c r="BZ45" i="19"/>
  <c r="BX45" i="19"/>
  <c r="CB45" i="19"/>
  <c r="BT45" i="19"/>
  <c r="BP45" i="19"/>
  <c r="BR45" i="19"/>
  <c r="BU45" i="19"/>
  <c r="BQ45" i="19"/>
  <c r="BS45" i="19"/>
  <c r="BZ30" i="21"/>
  <c r="CB30" i="21"/>
  <c r="BX30" i="21"/>
  <c r="CA30" i="21"/>
  <c r="BW30" i="21"/>
  <c r="BY30" i="21"/>
  <c r="CA30" i="17"/>
  <c r="BW30" i="17"/>
  <c r="BY30" i="17"/>
  <c r="CB30" i="17"/>
  <c r="BX30" i="17"/>
  <c r="BZ30" i="17"/>
  <c r="BR30" i="17"/>
  <c r="BT30" i="17"/>
  <c r="BP30" i="17"/>
  <c r="BS30" i="17"/>
  <c r="BU30" i="17"/>
  <c r="BQ30" i="17"/>
  <c r="AY34" i="17"/>
  <c r="AU34" i="17"/>
  <c r="AW34" i="17"/>
  <c r="AZ34" i="17"/>
  <c r="AV34" i="17"/>
  <c r="AX34" i="17"/>
  <c r="BG38" i="21"/>
  <c r="BC38" i="21"/>
  <c r="BE38" i="21"/>
  <c r="BF38" i="21"/>
  <c r="BB38" i="21"/>
  <c r="BD38" i="21"/>
  <c r="AX46" i="21"/>
  <c r="AZ46" i="21"/>
  <c r="AV46" i="21"/>
  <c r="AY46" i="21"/>
  <c r="AU46" i="21"/>
  <c r="AW46" i="21"/>
  <c r="BL46" i="21"/>
  <c r="BN46" i="21"/>
  <c r="BJ46" i="21"/>
  <c r="BM46" i="21"/>
  <c r="BI46" i="21"/>
  <c r="BK46" i="21"/>
  <c r="BE48" i="21"/>
  <c r="BG48" i="21"/>
  <c r="BC48" i="21"/>
  <c r="BF48" i="21"/>
  <c r="BB48" i="21"/>
  <c r="BD48" i="21"/>
  <c r="BF39" i="17"/>
  <c r="BB39" i="17"/>
  <c r="BD39" i="17"/>
  <c r="BG39" i="17"/>
  <c r="BC39" i="17"/>
  <c r="BE39" i="17"/>
  <c r="BF41" i="17"/>
  <c r="BB41" i="17"/>
  <c r="BD41" i="17"/>
  <c r="BG41" i="17"/>
  <c r="BC41" i="17"/>
  <c r="BE41" i="17"/>
  <c r="BF43" i="17"/>
  <c r="BB43" i="17"/>
  <c r="BD43" i="17"/>
  <c r="BG43" i="17"/>
  <c r="BC43" i="17"/>
  <c r="BE43" i="17"/>
  <c r="BF45" i="17"/>
  <c r="BB45" i="17"/>
  <c r="BD45" i="17"/>
  <c r="BG45" i="17"/>
  <c r="BC45" i="17"/>
  <c r="BE45" i="17"/>
  <c r="BF47" i="17"/>
  <c r="BB47" i="17"/>
  <c r="BD47" i="17"/>
  <c r="BG47" i="17"/>
  <c r="BC47" i="17"/>
  <c r="BE47" i="17"/>
  <c r="AW51" i="17"/>
  <c r="AY51" i="17"/>
  <c r="AU51" i="17"/>
  <c r="AX51" i="17"/>
  <c r="AZ51" i="17"/>
  <c r="AV51" i="17"/>
  <c r="AZ55" i="19"/>
  <c r="AV55" i="19"/>
  <c r="AX55" i="19"/>
  <c r="AW55" i="19"/>
  <c r="AU55" i="19"/>
  <c r="AY55" i="19"/>
  <c r="BF59" i="17"/>
  <c r="BB59" i="17"/>
  <c r="BE59" i="17"/>
  <c r="BG59" i="17"/>
  <c r="BC59" i="17"/>
  <c r="BD59" i="17"/>
  <c r="BK59" i="17"/>
  <c r="BN59" i="17"/>
  <c r="BJ59" i="17"/>
  <c r="BL59" i="17"/>
  <c r="BM59" i="17"/>
  <c r="BI59" i="17"/>
  <c r="AZ55" i="16"/>
  <c r="AV55" i="16"/>
  <c r="AX55" i="16"/>
  <c r="AW55" i="16"/>
  <c r="AY55" i="16"/>
  <c r="AU55" i="16"/>
  <c r="CG55" i="16"/>
  <c r="CI55" i="16"/>
  <c r="CE55" i="16"/>
  <c r="CH55" i="16"/>
  <c r="CD55" i="16"/>
  <c r="CF55" i="16"/>
  <c r="BN62" i="16"/>
  <c r="BJ62" i="16"/>
  <c r="BL62" i="16"/>
  <c r="BK62" i="16"/>
  <c r="BM62" i="16"/>
  <c r="BI62" i="16"/>
  <c r="CG62" i="16"/>
  <c r="CI62" i="16"/>
  <c r="CE62" i="16"/>
  <c r="CH62" i="16"/>
  <c r="CD62" i="16"/>
  <c r="CF62" i="16"/>
  <c r="BS64" i="16"/>
  <c r="BU64" i="16"/>
  <c r="BQ64" i="16"/>
  <c r="BT64" i="16"/>
  <c r="BP64" i="16"/>
  <c r="BR64" i="16"/>
  <c r="AW26" i="16"/>
  <c r="AY26" i="16"/>
  <c r="AU26" i="16"/>
  <c r="AX26" i="16"/>
  <c r="AV26" i="16"/>
  <c r="AZ26" i="16"/>
  <c r="AX27" i="19"/>
  <c r="AZ27" i="19"/>
  <c r="AV27" i="19"/>
  <c r="AY27" i="19"/>
  <c r="AU27" i="19"/>
  <c r="AW27" i="19"/>
  <c r="AX35" i="19"/>
  <c r="AZ35" i="19"/>
  <c r="AV35" i="19"/>
  <c r="AY35" i="19"/>
  <c r="AU35" i="19"/>
  <c r="AW35" i="19"/>
  <c r="BF29" i="17"/>
  <c r="BB29" i="17"/>
  <c r="BD29" i="17"/>
  <c r="BG29" i="17"/>
  <c r="BC29" i="17"/>
  <c r="BE29" i="17"/>
  <c r="BG33" i="19"/>
  <c r="BC33" i="19"/>
  <c r="BE33" i="19"/>
  <c r="BD33" i="19"/>
  <c r="BB33" i="19"/>
  <c r="BF33" i="19"/>
  <c r="BF37" i="17"/>
  <c r="BB37" i="17"/>
  <c r="BD37" i="17"/>
  <c r="BG37" i="17"/>
  <c r="BC37" i="17"/>
  <c r="BE37" i="17"/>
  <c r="CI42" i="21"/>
  <c r="CE42" i="21"/>
  <c r="CG42" i="21"/>
  <c r="CF42" i="21"/>
  <c r="CH42" i="21"/>
  <c r="CD42" i="21"/>
  <c r="BU50" i="21"/>
  <c r="BQ50" i="21"/>
  <c r="BS50" i="21"/>
  <c r="BR50" i="21"/>
  <c r="BP50" i="21"/>
  <c r="BT50" i="21"/>
  <c r="CG53" i="19"/>
  <c r="CI53" i="19"/>
  <c r="CE53" i="19"/>
  <c r="CH53" i="19"/>
  <c r="CD53" i="19"/>
  <c r="CF53" i="19"/>
  <c r="BY57" i="17"/>
  <c r="CB57" i="17"/>
  <c r="BX57" i="17"/>
  <c r="BZ57" i="17"/>
  <c r="BW57" i="17"/>
  <c r="CA57" i="17"/>
  <c r="BG52" i="19"/>
  <c r="BC52" i="19"/>
  <c r="BD52" i="19"/>
  <c r="BF52" i="19"/>
  <c r="BB52" i="19"/>
  <c r="BE52" i="19"/>
  <c r="AX61" i="16"/>
  <c r="AZ61" i="16"/>
  <c r="AV61" i="16"/>
  <c r="AY61" i="16"/>
  <c r="AU61" i="16"/>
  <c r="AW61" i="16"/>
  <c r="BR63" i="19"/>
  <c r="BU63" i="19"/>
  <c r="BQ63" i="19"/>
  <c r="BP63" i="19"/>
  <c r="BT63" i="19"/>
  <c r="BS63" i="19"/>
  <c r="BU67" i="19"/>
  <c r="BQ67" i="19"/>
  <c r="BS67" i="19"/>
  <c r="BR67" i="19"/>
  <c r="BT67" i="19"/>
  <c r="BP67" i="19"/>
  <c r="S8" i="15"/>
  <c r="U8" i="15" s="1"/>
  <c r="CN8" i="15" s="1"/>
  <c r="CP8" i="15" s="1"/>
  <c r="BG31" i="19"/>
  <c r="BC31" i="19"/>
  <c r="BE31" i="19"/>
  <c r="BD31" i="19"/>
  <c r="BB31" i="19"/>
  <c r="BF31" i="19"/>
  <c r="BL32" i="16"/>
  <c r="BN32" i="16"/>
  <c r="BJ32" i="16"/>
  <c r="BM32" i="16"/>
  <c r="BI32" i="16"/>
  <c r="BK32" i="16"/>
  <c r="CG36" i="21"/>
  <c r="CI36" i="21"/>
  <c r="CE36" i="21"/>
  <c r="CD36" i="21"/>
  <c r="CH36" i="21"/>
  <c r="CF36" i="21"/>
  <c r="BN24" i="19"/>
  <c r="BJ24" i="19"/>
  <c r="BL24" i="19"/>
  <c r="BK24" i="19"/>
  <c r="BI24" i="19"/>
  <c r="BM24" i="19"/>
  <c r="BN26" i="19"/>
  <c r="BJ26" i="19"/>
  <c r="BL26" i="19"/>
  <c r="BK26" i="19"/>
  <c r="BI26" i="19"/>
  <c r="BM26" i="19"/>
  <c r="BE40" i="21"/>
  <c r="BG40" i="21"/>
  <c r="BC40" i="21"/>
  <c r="BF40" i="21"/>
  <c r="BB40" i="21"/>
  <c r="BD40" i="21"/>
  <c r="BK55" i="17"/>
  <c r="BM55" i="17"/>
  <c r="BI55" i="17"/>
  <c r="BL55" i="17"/>
  <c r="BN55" i="17"/>
  <c r="BJ55" i="17"/>
  <c r="CG51" i="16"/>
  <c r="CI51" i="16"/>
  <c r="CE51" i="16"/>
  <c r="CH51" i="16"/>
  <c r="CD51" i="16"/>
  <c r="CF51" i="16"/>
  <c r="CI59" i="16"/>
  <c r="CE59" i="16"/>
  <c r="CH59" i="16"/>
  <c r="CF59" i="16"/>
  <c r="CD59" i="16"/>
  <c r="CG59" i="16"/>
  <c r="BT22" i="16"/>
  <c r="BP22" i="16"/>
  <c r="BR22" i="16"/>
  <c r="BU22" i="16"/>
  <c r="BQ22" i="16"/>
  <c r="BS22" i="16"/>
  <c r="BU23" i="19"/>
  <c r="BQ23" i="19"/>
  <c r="BS23" i="19"/>
  <c r="BR23" i="19"/>
  <c r="BT23" i="19"/>
  <c r="BP23" i="19"/>
  <c r="AY39" i="19"/>
  <c r="AU39" i="19"/>
  <c r="AW39" i="19"/>
  <c r="AZ39" i="19"/>
  <c r="AV39" i="19"/>
  <c r="AX39" i="19"/>
  <c r="BY49" i="17"/>
  <c r="CA49" i="17"/>
  <c r="BW49" i="17"/>
  <c r="BZ49" i="17"/>
  <c r="BX49" i="17"/>
  <c r="CB49" i="17"/>
  <c r="BY33" i="17"/>
  <c r="CA33" i="17"/>
  <c r="BW33" i="17"/>
  <c r="BZ33" i="17"/>
  <c r="BX33" i="17"/>
  <c r="CB33" i="17"/>
  <c r="BL34" i="16"/>
  <c r="BN34" i="16"/>
  <c r="BJ34" i="16"/>
  <c r="BM34" i="16"/>
  <c r="BI34" i="16"/>
  <c r="BK34" i="16"/>
  <c r="BE44" i="21"/>
  <c r="BG44" i="21"/>
  <c r="BC44" i="21"/>
  <c r="BF44" i="21"/>
  <c r="BB44" i="21"/>
  <c r="BD44" i="21"/>
  <c r="BK53" i="17"/>
  <c r="BM53" i="17"/>
  <c r="BI53" i="17"/>
  <c r="BL53" i="17"/>
  <c r="BN53" i="17"/>
  <c r="BJ53" i="17"/>
  <c r="BS57" i="19"/>
  <c r="BU57" i="19"/>
  <c r="BQ57" i="19"/>
  <c r="BT57" i="19"/>
  <c r="BP57" i="19"/>
  <c r="BR57" i="19"/>
  <c r="AX67" i="16"/>
  <c r="AZ67" i="16"/>
  <c r="AV67" i="16"/>
  <c r="AY67" i="16"/>
  <c r="AU67" i="16"/>
  <c r="AW67" i="16"/>
  <c r="BG57" i="16"/>
  <c r="BC57" i="16"/>
  <c r="BD57" i="16"/>
  <c r="BF57" i="16"/>
  <c r="BE57" i="16"/>
  <c r="BB57" i="16"/>
  <c r="BE22" i="19"/>
  <c r="BG22" i="19"/>
  <c r="BC22" i="19"/>
  <c r="BF22" i="19"/>
  <c r="BB22" i="19"/>
  <c r="BD22" i="19"/>
  <c r="BF24" i="16"/>
  <c r="BB24" i="16"/>
  <c r="BD24" i="16"/>
  <c r="BG24" i="16"/>
  <c r="BC24" i="16"/>
  <c r="BE24" i="16"/>
  <c r="AX25" i="19"/>
  <c r="AZ25" i="19"/>
  <c r="AV25" i="19"/>
  <c r="AY25" i="19"/>
  <c r="AU25" i="19"/>
  <c r="AW25" i="19"/>
  <c r="BM28" i="17"/>
  <c r="BI28" i="17"/>
  <c r="BK28" i="17"/>
  <c r="BN28" i="17"/>
  <c r="BJ28" i="17"/>
  <c r="BL28" i="17"/>
  <c r="BM32" i="17"/>
  <c r="BI32" i="17"/>
  <c r="BK32" i="17"/>
  <c r="BN32" i="17"/>
  <c r="BJ32" i="17"/>
  <c r="BL32" i="17"/>
  <c r="BG30" i="21"/>
  <c r="BC30" i="21"/>
  <c r="BE30" i="21"/>
  <c r="BD30" i="21"/>
  <c r="BF30" i="21"/>
  <c r="BB30" i="21"/>
  <c r="AZ48" i="21"/>
  <c r="AV48" i="21"/>
  <c r="AX48" i="21"/>
  <c r="AW48" i="21"/>
  <c r="AU48" i="21"/>
  <c r="AY48" i="21"/>
  <c r="BT39" i="17"/>
  <c r="BP39" i="17"/>
  <c r="BR39" i="17"/>
  <c r="BU39" i="17"/>
  <c r="BQ39" i="17"/>
  <c r="BS39" i="17"/>
  <c r="CH45" i="17"/>
  <c r="CD45" i="17"/>
  <c r="CF45" i="17"/>
  <c r="CI45" i="17"/>
  <c r="CE45" i="17"/>
  <c r="CG45" i="17"/>
  <c r="CH47" i="17"/>
  <c r="CD47" i="17"/>
  <c r="CF47" i="17"/>
  <c r="CI47" i="17"/>
  <c r="CE47" i="17"/>
  <c r="CG47" i="17"/>
  <c r="BT51" i="17"/>
  <c r="BP51" i="17"/>
  <c r="BR51" i="17"/>
  <c r="BU51" i="17"/>
  <c r="BQ51" i="17"/>
  <c r="BS51" i="17"/>
  <c r="BY59" i="17"/>
  <c r="CB59" i="17"/>
  <c r="BX59" i="17"/>
  <c r="BZ59" i="17"/>
  <c r="BW59" i="17"/>
  <c r="CA59" i="17"/>
  <c r="BE64" i="16"/>
  <c r="BG64" i="16"/>
  <c r="BC64" i="16"/>
  <c r="BF64" i="16"/>
  <c r="BB64" i="16"/>
  <c r="BD64" i="16"/>
  <c r="CH26" i="16"/>
  <c r="CD26" i="16"/>
  <c r="CF26" i="16"/>
  <c r="CI26" i="16"/>
  <c r="CE26" i="16"/>
  <c r="CG26" i="16"/>
  <c r="BY26" i="16"/>
  <c r="CA26" i="16"/>
  <c r="BW26" i="16"/>
  <c r="BZ26" i="16"/>
  <c r="BX26" i="16"/>
  <c r="CB26" i="16"/>
  <c r="CI27" i="19"/>
  <c r="CE27" i="19"/>
  <c r="CG27" i="19"/>
  <c r="CF27" i="19"/>
  <c r="CD27" i="19"/>
  <c r="CH27" i="19"/>
  <c r="BZ27" i="19"/>
  <c r="CB27" i="19"/>
  <c r="BX27" i="19"/>
  <c r="CA27" i="19"/>
  <c r="BW27" i="19"/>
  <c r="BY27" i="19"/>
  <c r="CI35" i="19"/>
  <c r="CE35" i="19"/>
  <c r="CG35" i="19"/>
  <c r="CF35" i="19"/>
  <c r="CD35" i="19"/>
  <c r="CH35" i="19"/>
  <c r="AY43" i="19"/>
  <c r="AU43" i="19"/>
  <c r="AW43" i="19"/>
  <c r="AZ43" i="19"/>
  <c r="AV43" i="19"/>
  <c r="AX43" i="19"/>
  <c r="BT29" i="17"/>
  <c r="BP29" i="17"/>
  <c r="BR29" i="17"/>
  <c r="BU29" i="17"/>
  <c r="BQ29" i="17"/>
  <c r="BS29" i="17"/>
  <c r="CH29" i="17"/>
  <c r="CD29" i="17"/>
  <c r="CF29" i="17"/>
  <c r="CI29" i="17"/>
  <c r="CE29" i="17"/>
  <c r="CG29" i="17"/>
  <c r="BU33" i="19"/>
  <c r="BQ33" i="19"/>
  <c r="BS33" i="19"/>
  <c r="BR33" i="19"/>
  <c r="BT33" i="19"/>
  <c r="BP33" i="19"/>
  <c r="BL33" i="19"/>
  <c r="BN33" i="19"/>
  <c r="BJ33" i="19"/>
  <c r="BM33" i="19"/>
  <c r="BI33" i="19"/>
  <c r="BK33" i="19"/>
  <c r="CB34" i="21"/>
  <c r="BX34" i="21"/>
  <c r="BZ34" i="21"/>
  <c r="BY34" i="21"/>
  <c r="BW34" i="21"/>
  <c r="CA34" i="21"/>
  <c r="BK37" i="17"/>
  <c r="BM37" i="17"/>
  <c r="BI37" i="17"/>
  <c r="BL37" i="17"/>
  <c r="BN37" i="17"/>
  <c r="BJ37" i="17"/>
  <c r="CH37" i="17"/>
  <c r="CD37" i="17"/>
  <c r="CF37" i="17"/>
  <c r="CI37" i="17"/>
  <c r="CE37" i="17"/>
  <c r="CG37" i="17"/>
  <c r="AX42" i="21"/>
  <c r="AZ42" i="21"/>
  <c r="AV42" i="21"/>
  <c r="AY42" i="21"/>
  <c r="AU42" i="21"/>
  <c r="AW42" i="21"/>
  <c r="BL42" i="21"/>
  <c r="BN42" i="21"/>
  <c r="BJ42" i="21"/>
  <c r="BM42" i="21"/>
  <c r="BI42" i="21"/>
  <c r="BK42" i="21"/>
  <c r="BG50" i="21"/>
  <c r="BC50" i="21"/>
  <c r="BE50" i="21"/>
  <c r="BD50" i="21"/>
  <c r="BF50" i="21"/>
  <c r="BB50" i="21"/>
  <c r="BE53" i="19"/>
  <c r="BG53" i="19"/>
  <c r="BC53" i="19"/>
  <c r="BF53" i="19"/>
  <c r="BB53" i="19"/>
  <c r="BD53" i="19"/>
  <c r="BS53" i="19"/>
  <c r="BU53" i="19"/>
  <c r="BQ53" i="19"/>
  <c r="BT53" i="19"/>
  <c r="BP53" i="19"/>
  <c r="BR53" i="19"/>
  <c r="AW57" i="17"/>
  <c r="AZ57" i="17"/>
  <c r="AV57" i="17"/>
  <c r="AX57" i="17"/>
  <c r="AU57" i="17"/>
  <c r="AY57" i="17"/>
  <c r="BU50" i="19"/>
  <c r="BQ50" i="19"/>
  <c r="BS50" i="19"/>
  <c r="BP50" i="19"/>
  <c r="BT50" i="19"/>
  <c r="BR50" i="19"/>
  <c r="CI50" i="19"/>
  <c r="CE50" i="19"/>
  <c r="CF50" i="19"/>
  <c r="CH50" i="19"/>
  <c r="CG50" i="19"/>
  <c r="CD50" i="19"/>
  <c r="BU52" i="19"/>
  <c r="BQ52" i="19"/>
  <c r="BR52" i="19"/>
  <c r="BP52" i="19"/>
  <c r="BT52" i="19"/>
  <c r="BS52" i="19"/>
  <c r="CI52" i="19"/>
  <c r="CE52" i="19"/>
  <c r="CF52" i="19"/>
  <c r="CH52" i="19"/>
  <c r="CD52" i="19"/>
  <c r="CG52" i="19"/>
  <c r="BU54" i="19"/>
  <c r="BQ54" i="19"/>
  <c r="BS54" i="19"/>
  <c r="BR54" i="19"/>
  <c r="BP54" i="19"/>
  <c r="BT54" i="19"/>
  <c r="CI54" i="19"/>
  <c r="CE54" i="19"/>
  <c r="CG54" i="19"/>
  <c r="CF54" i="19"/>
  <c r="CH54" i="19"/>
  <c r="CD54" i="19"/>
  <c r="BU56" i="19"/>
  <c r="BQ56" i="19"/>
  <c r="BS56" i="19"/>
  <c r="BR56" i="19"/>
  <c r="BP56" i="19"/>
  <c r="BT56" i="19"/>
  <c r="CI56" i="19"/>
  <c r="CE56" i="19"/>
  <c r="CG56" i="19"/>
  <c r="CF56" i="19"/>
  <c r="CH56" i="19"/>
  <c r="CD56" i="19"/>
  <c r="BT58" i="19"/>
  <c r="BP58" i="19"/>
  <c r="BS58" i="19"/>
  <c r="BQ58" i="19"/>
  <c r="BU58" i="19"/>
  <c r="BR58" i="19"/>
  <c r="CH58" i="19"/>
  <c r="CD58" i="19"/>
  <c r="CI58" i="19"/>
  <c r="CF58" i="19"/>
  <c r="CG58" i="19"/>
  <c r="CE58" i="19"/>
  <c r="CB53" i="16"/>
  <c r="BX53" i="16"/>
  <c r="BZ53" i="16"/>
  <c r="BY53" i="16"/>
  <c r="CA53" i="16"/>
  <c r="BW53" i="16"/>
  <c r="BG63" i="16"/>
  <c r="BC63" i="16"/>
  <c r="BE63" i="16"/>
  <c r="BD63" i="16"/>
  <c r="BF63" i="16"/>
  <c r="BB63" i="16"/>
  <c r="BG61" i="16"/>
  <c r="BC61" i="16"/>
  <c r="BE61" i="16"/>
  <c r="BD61" i="16"/>
  <c r="BF61" i="16"/>
  <c r="BB61" i="16"/>
  <c r="CA63" i="19"/>
  <c r="BW63" i="19"/>
  <c r="BZ63" i="19"/>
  <c r="BY63" i="19"/>
  <c r="CB63" i="19"/>
  <c r="BX63" i="19"/>
  <c r="BD63" i="19"/>
  <c r="BG63" i="19"/>
  <c r="BC63" i="19"/>
  <c r="BF63" i="19"/>
  <c r="BB63" i="19"/>
  <c r="BE63" i="19"/>
  <c r="BL67" i="19"/>
  <c r="BM67" i="19"/>
  <c r="BK67" i="19"/>
  <c r="BI67" i="19"/>
  <c r="BN67" i="19"/>
  <c r="BJ67" i="19"/>
  <c r="BG67" i="19"/>
  <c r="BC67" i="19"/>
  <c r="BF67" i="19"/>
  <c r="BE67" i="19"/>
  <c r="BB67" i="19"/>
  <c r="BD67" i="19"/>
  <c r="BG28" i="16"/>
  <c r="BC28" i="16"/>
  <c r="BE28" i="16"/>
  <c r="BB28" i="16"/>
  <c r="BF28" i="16"/>
  <c r="BD28" i="16"/>
  <c r="BZ31" i="19"/>
  <c r="CB31" i="19"/>
  <c r="BX31" i="19"/>
  <c r="CA31" i="19"/>
  <c r="BW31" i="19"/>
  <c r="BY31" i="19"/>
  <c r="BU31" i="19"/>
  <c r="BQ31" i="19"/>
  <c r="BS31" i="19"/>
  <c r="BR31" i="19"/>
  <c r="BT31" i="19"/>
  <c r="BP31" i="19"/>
  <c r="BG32" i="16"/>
  <c r="BC32" i="16"/>
  <c r="BE32" i="16"/>
  <c r="BD32" i="16"/>
  <c r="BB32" i="16"/>
  <c r="BF32" i="16"/>
  <c r="CB36" i="21"/>
  <c r="BX36" i="21"/>
  <c r="BZ36" i="21"/>
  <c r="BY36" i="21"/>
  <c r="BW36" i="21"/>
  <c r="CA36" i="21"/>
  <c r="CA36" i="17"/>
  <c r="BW36" i="17"/>
  <c r="BY36" i="17"/>
  <c r="CB36" i="17"/>
  <c r="BX36" i="17"/>
  <c r="BZ36" i="17"/>
  <c r="BM36" i="17"/>
  <c r="BI36" i="17"/>
  <c r="BK36" i="17"/>
  <c r="BN36" i="17"/>
  <c r="BJ36" i="17"/>
  <c r="BL36" i="17"/>
  <c r="BE24" i="19"/>
  <c r="BG24" i="19"/>
  <c r="BC24" i="19"/>
  <c r="BF24" i="19"/>
  <c r="BB24" i="19"/>
  <c r="BD24" i="19"/>
  <c r="CB26" i="19"/>
  <c r="BX26" i="19"/>
  <c r="BZ26" i="19"/>
  <c r="BY26" i="19"/>
  <c r="CA26" i="19"/>
  <c r="BW26" i="19"/>
  <c r="BG30" i="16"/>
  <c r="BC30" i="16"/>
  <c r="BE30" i="16"/>
  <c r="BB30" i="16"/>
  <c r="BF30" i="16"/>
  <c r="BD30" i="16"/>
  <c r="CI30" i="16"/>
  <c r="CE30" i="16"/>
  <c r="CG30" i="16"/>
  <c r="CD30" i="16"/>
  <c r="CH30" i="16"/>
  <c r="CF30" i="16"/>
  <c r="CB40" i="21"/>
  <c r="BX40" i="21"/>
  <c r="BZ40" i="21"/>
  <c r="BY40" i="21"/>
  <c r="BW40" i="21"/>
  <c r="CA40" i="21"/>
  <c r="CG40" i="21"/>
  <c r="CI40" i="21"/>
  <c r="CE40" i="21"/>
  <c r="CH40" i="21"/>
  <c r="CD40" i="21"/>
  <c r="CF40" i="21"/>
  <c r="BN51" i="19"/>
  <c r="BJ51" i="19"/>
  <c r="BK51" i="19"/>
  <c r="BL51" i="19"/>
  <c r="BM51" i="19"/>
  <c r="BI51" i="19"/>
  <c r="CG51" i="19"/>
  <c r="CH51" i="19"/>
  <c r="CD51" i="19"/>
  <c r="CE51" i="19"/>
  <c r="CI51" i="19"/>
  <c r="CF51" i="19"/>
  <c r="BY55" i="17"/>
  <c r="CB55" i="17"/>
  <c r="BW55" i="17"/>
  <c r="BZ55" i="17"/>
  <c r="BX55" i="17"/>
  <c r="CA55" i="17"/>
  <c r="BZ59" i="19"/>
  <c r="BY59" i="19"/>
  <c r="CB59" i="19"/>
  <c r="BW59" i="19"/>
  <c r="CA59" i="19"/>
  <c r="BX59" i="19"/>
  <c r="BS51" i="16"/>
  <c r="BU51" i="16"/>
  <c r="BQ51" i="16"/>
  <c r="BT51" i="16"/>
  <c r="BP51" i="16"/>
  <c r="BR51" i="16"/>
  <c r="BU59" i="16"/>
  <c r="BQ59" i="16"/>
  <c r="BP59" i="16"/>
  <c r="BS59" i="16"/>
  <c r="BR59" i="16"/>
  <c r="BT59" i="16"/>
  <c r="AW64" i="19"/>
  <c r="AZ64" i="19"/>
  <c r="AV64" i="19"/>
  <c r="AX64" i="19"/>
  <c r="AU64" i="19"/>
  <c r="AY64" i="19"/>
  <c r="CH64" i="19"/>
  <c r="CD64" i="19"/>
  <c r="CG64" i="19"/>
  <c r="CE64" i="19"/>
  <c r="CI64" i="19"/>
  <c r="CF64" i="19"/>
  <c r="AX65" i="16"/>
  <c r="AZ65" i="16"/>
  <c r="AV65" i="16"/>
  <c r="AY65" i="16"/>
  <c r="AU65" i="16"/>
  <c r="AW65" i="16"/>
  <c r="CI65" i="16"/>
  <c r="CE65" i="16"/>
  <c r="CG65" i="16"/>
  <c r="CF65" i="16"/>
  <c r="CH65" i="16"/>
  <c r="CD65" i="16"/>
  <c r="BG23" i="19"/>
  <c r="BC23" i="19"/>
  <c r="BE23" i="19"/>
  <c r="BD23" i="19"/>
  <c r="BB23" i="19"/>
  <c r="BF23" i="19"/>
  <c r="AX23" i="19"/>
  <c r="AZ23" i="19"/>
  <c r="AV23" i="19"/>
  <c r="AY23" i="19"/>
  <c r="AU23" i="19"/>
  <c r="AW23" i="19"/>
  <c r="BT35" i="17"/>
  <c r="BP35" i="17"/>
  <c r="BR35" i="17"/>
  <c r="BU35" i="17"/>
  <c r="BQ35" i="17"/>
  <c r="BS35" i="17"/>
  <c r="BF35" i="17"/>
  <c r="BB35" i="17"/>
  <c r="BD35" i="17"/>
  <c r="BG35" i="17"/>
  <c r="BC35" i="17"/>
  <c r="BE35" i="17"/>
  <c r="BD39" i="19"/>
  <c r="BF39" i="19"/>
  <c r="BB39" i="19"/>
  <c r="BE39" i="19"/>
  <c r="BC39" i="19"/>
  <c r="BG39" i="19"/>
  <c r="BM39" i="19"/>
  <c r="BI39" i="19"/>
  <c r="BK39" i="19"/>
  <c r="BN39" i="19"/>
  <c r="BJ39" i="19"/>
  <c r="BL39" i="19"/>
  <c r="BT49" i="17"/>
  <c r="BP49" i="17"/>
  <c r="BR49" i="17"/>
  <c r="BU49" i="17"/>
  <c r="BQ49" i="17"/>
  <c r="BS49" i="17"/>
  <c r="AY23" i="16"/>
  <c r="AU23" i="16"/>
  <c r="AW23" i="16"/>
  <c r="AZ23" i="16"/>
  <c r="AV23" i="16"/>
  <c r="AX23" i="16"/>
  <c r="AY25" i="16"/>
  <c r="AU25" i="16"/>
  <c r="AW25" i="16"/>
  <c r="AZ25" i="16"/>
  <c r="AV25" i="16"/>
  <c r="AX25" i="16"/>
  <c r="BE27" i="16"/>
  <c r="BC27" i="16"/>
  <c r="BF27" i="16"/>
  <c r="BD27" i="16"/>
  <c r="BB27" i="16"/>
  <c r="BG27" i="16"/>
  <c r="BZ29" i="19"/>
  <c r="CB29" i="19"/>
  <c r="BX29" i="19"/>
  <c r="CA29" i="19"/>
  <c r="BW29" i="19"/>
  <c r="BY29" i="19"/>
  <c r="AW33" i="17"/>
  <c r="AY33" i="17"/>
  <c r="AU33" i="17"/>
  <c r="AX33" i="17"/>
  <c r="AZ33" i="17"/>
  <c r="AV33" i="17"/>
  <c r="BF33" i="17"/>
  <c r="BB33" i="17"/>
  <c r="BD33" i="17"/>
  <c r="BG33" i="17"/>
  <c r="BC33" i="17"/>
  <c r="BE33" i="17"/>
  <c r="BZ34" i="16"/>
  <c r="CB34" i="16"/>
  <c r="BX34" i="16"/>
  <c r="CA34" i="16"/>
  <c r="BW34" i="16"/>
  <c r="BY34" i="16"/>
  <c r="CA37" i="19"/>
  <c r="BW37" i="19"/>
  <c r="BY37" i="19"/>
  <c r="CB37" i="19"/>
  <c r="BX37" i="19"/>
  <c r="BZ37" i="19"/>
  <c r="CB44" i="21"/>
  <c r="BX44" i="21"/>
  <c r="BZ44" i="21"/>
  <c r="BY44" i="21"/>
  <c r="BW44" i="21"/>
  <c r="CA44" i="21"/>
  <c r="CG44" i="21"/>
  <c r="CI44" i="21"/>
  <c r="CE44" i="21"/>
  <c r="CH44" i="21"/>
  <c r="CD44" i="21"/>
  <c r="CF44" i="21"/>
  <c r="CA65" i="19"/>
  <c r="BW65" i="19"/>
  <c r="BZ65" i="19"/>
  <c r="BY65" i="19"/>
  <c r="CB65" i="19"/>
  <c r="BX65" i="19"/>
  <c r="BY53" i="17"/>
  <c r="CA53" i="17"/>
  <c r="BW53" i="17"/>
  <c r="BZ53" i="17"/>
  <c r="BX53" i="17"/>
  <c r="CB53" i="17"/>
  <c r="CB57" i="19"/>
  <c r="BX57" i="19"/>
  <c r="BZ57" i="19"/>
  <c r="BY57" i="19"/>
  <c r="BW57" i="19"/>
  <c r="CA57" i="19"/>
  <c r="BK60" i="19"/>
  <c r="BN60" i="19"/>
  <c r="BJ60" i="19"/>
  <c r="BL60" i="19"/>
  <c r="BM60" i="19"/>
  <c r="BI60" i="19"/>
  <c r="CH60" i="19"/>
  <c r="CD60" i="19"/>
  <c r="CG60" i="19"/>
  <c r="CE60" i="19"/>
  <c r="CI60" i="19"/>
  <c r="CF60" i="19"/>
  <c r="BM61" i="19"/>
  <c r="BI61" i="19"/>
  <c r="BL61" i="19"/>
  <c r="BK61" i="19"/>
  <c r="BJ61" i="19"/>
  <c r="BN61" i="19"/>
  <c r="BD61" i="19"/>
  <c r="BG61" i="19"/>
  <c r="BC61" i="19"/>
  <c r="BF61" i="19"/>
  <c r="BB61" i="19"/>
  <c r="BE61" i="19"/>
  <c r="BL67" i="16"/>
  <c r="BN67" i="16"/>
  <c r="BJ67" i="16"/>
  <c r="BM67" i="16"/>
  <c r="BI67" i="16"/>
  <c r="BK67" i="16"/>
  <c r="AW8" i="15"/>
  <c r="AY8" i="15" s="1"/>
  <c r="EP8" i="15" s="1"/>
  <c r="EU8" i="15" s="1"/>
  <c r="Y8" i="20" s="1"/>
  <c r="AX57" i="16"/>
  <c r="AW57" i="16"/>
  <c r="AZ57" i="16"/>
  <c r="AU57" i="16"/>
  <c r="AY57" i="16"/>
  <c r="AV57" i="16"/>
  <c r="CI57" i="16"/>
  <c r="CE57" i="16"/>
  <c r="CH57" i="16"/>
  <c r="CF57" i="16"/>
  <c r="CD57" i="16"/>
  <c r="CG57" i="16"/>
  <c r="BS66" i="16"/>
  <c r="BU66" i="16"/>
  <c r="BQ66" i="16"/>
  <c r="BT66" i="16"/>
  <c r="BP66" i="16"/>
  <c r="BR66" i="16"/>
  <c r="BF62" i="19"/>
  <c r="BB62" i="19"/>
  <c r="BE62" i="19"/>
  <c r="BC62" i="19"/>
  <c r="BG62" i="19"/>
  <c r="BD62" i="19"/>
  <c r="BE66" i="19"/>
  <c r="BG66" i="19"/>
  <c r="BB66" i="19"/>
  <c r="BF66" i="19"/>
  <c r="BC66" i="19"/>
  <c r="BD66" i="19"/>
  <c r="BR22" i="17"/>
  <c r="BU22" i="17"/>
  <c r="BQ22" i="17"/>
  <c r="BT22" i="17"/>
  <c r="BP22" i="17"/>
  <c r="BS22" i="17"/>
  <c r="CG22" i="19"/>
  <c r="CI22" i="19"/>
  <c r="CE22" i="19"/>
  <c r="CH22" i="19"/>
  <c r="CD22" i="19"/>
  <c r="CF22" i="19"/>
  <c r="CH24" i="16"/>
  <c r="CD24" i="16"/>
  <c r="CF24" i="16"/>
  <c r="CI24" i="16"/>
  <c r="CE24" i="16"/>
  <c r="CG24" i="16"/>
  <c r="BY24" i="16"/>
  <c r="CA24" i="16"/>
  <c r="BW24" i="16"/>
  <c r="BZ24" i="16"/>
  <c r="BX24" i="16"/>
  <c r="CB24" i="16"/>
  <c r="CI25" i="19"/>
  <c r="CE25" i="19"/>
  <c r="CG25" i="19"/>
  <c r="CF25" i="19"/>
  <c r="CD25" i="19"/>
  <c r="CH25" i="19"/>
  <c r="BZ25" i="19"/>
  <c r="CB25" i="19"/>
  <c r="BX25" i="19"/>
  <c r="CA25" i="19"/>
  <c r="BW25" i="19"/>
  <c r="BY25" i="19"/>
  <c r="AY28" i="17"/>
  <c r="AU28" i="17"/>
  <c r="AW28" i="17"/>
  <c r="AZ28" i="17"/>
  <c r="AV28" i="17"/>
  <c r="AX28" i="17"/>
  <c r="BR28" i="17"/>
  <c r="BT28" i="17"/>
  <c r="BP28" i="17"/>
  <c r="BS28" i="17"/>
  <c r="BU28" i="17"/>
  <c r="BQ28" i="17"/>
  <c r="BK31" i="17"/>
  <c r="BM31" i="17"/>
  <c r="BI31" i="17"/>
  <c r="BL31" i="17"/>
  <c r="BN31" i="17"/>
  <c r="BJ31" i="17"/>
  <c r="BL32" i="21"/>
  <c r="BN32" i="21"/>
  <c r="BJ32" i="21"/>
  <c r="BM32" i="21"/>
  <c r="BI32" i="21"/>
  <c r="BK32" i="21"/>
  <c r="BD32" i="17"/>
  <c r="BF32" i="17"/>
  <c r="BB32" i="17"/>
  <c r="BE32" i="17"/>
  <c r="BG32" i="17"/>
  <c r="BC32" i="17"/>
  <c r="BR32" i="17"/>
  <c r="BT32" i="17"/>
  <c r="BP32" i="17"/>
  <c r="BS32" i="17"/>
  <c r="BU32" i="17"/>
  <c r="BQ32" i="17"/>
  <c r="BG36" i="16"/>
  <c r="BC36" i="16"/>
  <c r="BE36" i="16"/>
  <c r="BD36" i="16"/>
  <c r="BB36" i="16"/>
  <c r="BF36" i="16"/>
  <c r="AY41" i="19"/>
  <c r="AU41" i="19"/>
  <c r="AW41" i="19"/>
  <c r="AZ41" i="19"/>
  <c r="AV41" i="19"/>
  <c r="AX41" i="19"/>
  <c r="AW45" i="19"/>
  <c r="AY45" i="19"/>
  <c r="AU45" i="19"/>
  <c r="AX45" i="19"/>
  <c r="AZ45" i="19"/>
  <c r="AV45" i="19"/>
  <c r="BU30" i="21"/>
  <c r="BQ30" i="21"/>
  <c r="BS30" i="21"/>
  <c r="BR30" i="21"/>
  <c r="BP30" i="21"/>
  <c r="BT30" i="21"/>
  <c r="CI30" i="21"/>
  <c r="CE30" i="21"/>
  <c r="CG30" i="21"/>
  <c r="CF30" i="21"/>
  <c r="CH30" i="21"/>
  <c r="CD30" i="21"/>
  <c r="AY30" i="17"/>
  <c r="AU30" i="17"/>
  <c r="AW30" i="17"/>
  <c r="AZ30" i="17"/>
  <c r="AV30" i="17"/>
  <c r="AX30" i="17"/>
  <c r="BM34" i="17"/>
  <c r="BI34" i="17"/>
  <c r="BK34" i="17"/>
  <c r="BN34" i="17"/>
  <c r="BJ34" i="17"/>
  <c r="BL34" i="17"/>
  <c r="BR34" i="17"/>
  <c r="BT34" i="17"/>
  <c r="BP34" i="17"/>
  <c r="BS34" i="17"/>
  <c r="BU34" i="17"/>
  <c r="BQ34" i="17"/>
  <c r="AX38" i="21"/>
  <c r="AZ38" i="21"/>
  <c r="AV38" i="21"/>
  <c r="AW38" i="21"/>
  <c r="AY38" i="21"/>
  <c r="AU38" i="21"/>
  <c r="BL38" i="21"/>
  <c r="BN38" i="21"/>
  <c r="BJ38" i="21"/>
  <c r="BK38" i="21"/>
  <c r="BI38" i="21"/>
  <c r="BM38" i="21"/>
  <c r="BG46" i="21"/>
  <c r="BC46" i="21"/>
  <c r="BE46" i="21"/>
  <c r="BD46" i="21"/>
  <c r="BF46" i="21"/>
  <c r="BB46" i="21"/>
  <c r="CB48" i="21"/>
  <c r="BX48" i="21"/>
  <c r="BZ48" i="21"/>
  <c r="BY48" i="21"/>
  <c r="BW48" i="21"/>
  <c r="CA48" i="21"/>
  <c r="BN48" i="21"/>
  <c r="BJ48" i="21"/>
  <c r="BL48" i="21"/>
  <c r="BK48" i="21"/>
  <c r="BM48" i="21"/>
  <c r="BI48" i="21"/>
  <c r="BY39" i="17"/>
  <c r="CA39" i="17"/>
  <c r="BW39" i="17"/>
  <c r="BZ39" i="17"/>
  <c r="BX39" i="17"/>
  <c r="CB39" i="17"/>
  <c r="BK39" i="17"/>
  <c r="BM39" i="17"/>
  <c r="BI39" i="17"/>
  <c r="BL39" i="17"/>
  <c r="BN39" i="17"/>
  <c r="BJ39" i="17"/>
  <c r="BY41" i="17"/>
  <c r="CA41" i="17"/>
  <c r="BW41" i="17"/>
  <c r="BZ41" i="17"/>
  <c r="BX41" i="17"/>
  <c r="CB41" i="17"/>
  <c r="BK41" i="17"/>
  <c r="BM41" i="17"/>
  <c r="BI41" i="17"/>
  <c r="BL41" i="17"/>
  <c r="BN41" i="17"/>
  <c r="BJ41" i="17"/>
  <c r="BY43" i="17"/>
  <c r="CA43" i="17"/>
  <c r="BW43" i="17"/>
  <c r="BZ43" i="17"/>
  <c r="BX43" i="17"/>
  <c r="CB43" i="17"/>
  <c r="BK43" i="17"/>
  <c r="BM43" i="17"/>
  <c r="BI43" i="17"/>
  <c r="BL43" i="17"/>
  <c r="BN43" i="17"/>
  <c r="BJ43" i="17"/>
  <c r="BY45" i="17"/>
  <c r="CA45" i="17"/>
  <c r="BW45" i="17"/>
  <c r="BZ45" i="17"/>
  <c r="BX45" i="17"/>
  <c r="CB45" i="17"/>
  <c r="BK45" i="17"/>
  <c r="BM45" i="17"/>
  <c r="BI45" i="17"/>
  <c r="BL45" i="17"/>
  <c r="BN45" i="17"/>
  <c r="BJ45" i="17"/>
  <c r="BY47" i="17"/>
  <c r="CA47" i="17"/>
  <c r="BW47" i="17"/>
  <c r="BZ47" i="17"/>
  <c r="BX47" i="17"/>
  <c r="CB47" i="17"/>
  <c r="BK47" i="17"/>
  <c r="BM47" i="17"/>
  <c r="BI47" i="17"/>
  <c r="BL47" i="17"/>
  <c r="BN47" i="17"/>
  <c r="BJ47" i="17"/>
  <c r="BF51" i="17"/>
  <c r="BB51" i="17"/>
  <c r="BD51" i="17"/>
  <c r="BG51" i="17"/>
  <c r="BC51" i="17"/>
  <c r="BE51" i="17"/>
  <c r="BK51" i="17"/>
  <c r="BM51" i="17"/>
  <c r="BI51" i="17"/>
  <c r="BL51" i="17"/>
  <c r="BN51" i="17"/>
  <c r="BJ51" i="17"/>
  <c r="BE55" i="19"/>
  <c r="BG55" i="19"/>
  <c r="BC55" i="19"/>
  <c r="BF55" i="19"/>
  <c r="BB55" i="19"/>
  <c r="BD55" i="19"/>
  <c r="BS55" i="19"/>
  <c r="BU55" i="19"/>
  <c r="BQ55" i="19"/>
  <c r="BT55" i="19"/>
  <c r="BP55" i="19"/>
  <c r="BR55" i="19"/>
  <c r="AW59" i="17"/>
  <c r="AZ59" i="17"/>
  <c r="AV59" i="17"/>
  <c r="AX59" i="17"/>
  <c r="AU59" i="17"/>
  <c r="AY59" i="17"/>
  <c r="CB55" i="16"/>
  <c r="BX55" i="16"/>
  <c r="BZ55" i="16"/>
  <c r="BY55" i="16"/>
  <c r="CA55" i="16"/>
  <c r="BW55" i="16"/>
  <c r="BS62" i="16"/>
  <c r="BU62" i="16"/>
  <c r="BQ62" i="16"/>
  <c r="BT62" i="16"/>
  <c r="BP62" i="16"/>
  <c r="BR62" i="16"/>
  <c r="CB64" i="16"/>
  <c r="BX64" i="16"/>
  <c r="BZ64" i="16"/>
  <c r="BY64" i="16"/>
  <c r="BW64" i="16"/>
  <c r="CA64" i="16"/>
  <c r="CG64" i="16"/>
  <c r="CI64" i="16"/>
  <c r="CE64" i="16"/>
  <c r="CH64" i="16"/>
  <c r="CD64" i="16"/>
  <c r="CF64" i="16"/>
  <c r="AN48" i="2" l="1"/>
  <c r="AO49" i="2"/>
  <c r="AK45" i="2"/>
  <c r="AL46" i="2"/>
  <c r="AJ44" i="2"/>
  <c r="AM47" i="2"/>
  <c r="V46" i="2"/>
  <c r="T44" i="2"/>
  <c r="Y49" i="2"/>
  <c r="W47" i="2"/>
  <c r="X48" i="2"/>
  <c r="U45" i="2"/>
  <c r="CL9" i="21"/>
  <c r="G9" i="27"/>
  <c r="CK9" i="21"/>
  <c r="I9" i="27"/>
  <c r="F26" i="29"/>
  <c r="C26" i="12"/>
  <c r="C26" i="29"/>
  <c r="CK8" i="21"/>
  <c r="CK10" i="21"/>
  <c r="CK13" i="21"/>
  <c r="CK12" i="21"/>
  <c r="F9" i="27"/>
  <c r="F14" i="27" s="1"/>
  <c r="BA14" i="28"/>
  <c r="BA8" i="30"/>
  <c r="BA14" i="30" s="1"/>
  <c r="I18" i="23"/>
  <c r="Q18" i="23" s="1"/>
  <c r="Q18" i="28" s="1"/>
  <c r="Q18" i="30" s="1"/>
  <c r="D26" i="12"/>
  <c r="J7" i="27"/>
  <c r="J14" i="27" s="1"/>
  <c r="I8" i="27"/>
  <c r="CN8" i="21"/>
  <c r="CN10" i="21"/>
  <c r="CN13" i="21"/>
  <c r="CN9" i="21"/>
  <c r="CN12" i="21"/>
  <c r="CN11" i="21"/>
  <c r="F25" i="12"/>
  <c r="F25" i="29"/>
  <c r="G8" i="27"/>
  <c r="G14" i="27" s="1"/>
  <c r="CL11" i="21"/>
  <c r="D25" i="12"/>
  <c r="CL13" i="21"/>
  <c r="CL8" i="21"/>
  <c r="D25" i="29"/>
  <c r="CL12" i="21"/>
  <c r="I20" i="27"/>
  <c r="Z944" i="10"/>
  <c r="AI18" i="23"/>
  <c r="S18" i="23"/>
  <c r="AG18" i="23"/>
  <c r="AG18" i="28" s="1"/>
  <c r="AG18" i="30" s="1"/>
  <c r="AH18" i="23"/>
  <c r="R18" i="23"/>
  <c r="Z18" i="23"/>
  <c r="AA18" i="23"/>
  <c r="ED8" i="15"/>
  <c r="AG8" i="19" s="1"/>
  <c r="EA8" i="15"/>
  <c r="L8" i="19" s="1"/>
  <c r="EE8" i="15"/>
  <c r="AO8" i="19" s="1"/>
  <c r="DY8" i="15"/>
  <c r="EH8" i="15" s="1"/>
  <c r="EB8" i="15"/>
  <c r="T8" i="19" s="1"/>
  <c r="EC8" i="15"/>
  <c r="AA8" i="19" s="1"/>
  <c r="EC13" i="15"/>
  <c r="AB13" i="19" s="1"/>
  <c r="AC8" i="15"/>
  <c r="AE8" i="15" s="1"/>
  <c r="DF8" i="15" s="1"/>
  <c r="DK8" i="15" s="1"/>
  <c r="AA8" i="17" s="1"/>
  <c r="EC14" i="15"/>
  <c r="AC14" i="19" s="1"/>
  <c r="EE13" i="15"/>
  <c r="AN13" i="19" s="1"/>
  <c r="AM12" i="15"/>
  <c r="AO12" i="15" s="1"/>
  <c r="DX12" i="15" s="1"/>
  <c r="EB11" i="15"/>
  <c r="X11" i="19" s="1"/>
  <c r="EA11" i="15"/>
  <c r="L11" i="19" s="1"/>
  <c r="ED11" i="15"/>
  <c r="AG11" i="19" s="1"/>
  <c r="DY11" i="15"/>
  <c r="EK11" i="15" s="1"/>
  <c r="EE11" i="15"/>
  <c r="AP11" i="19" s="1"/>
  <c r="DZ11" i="15"/>
  <c r="E11" i="19" s="1"/>
  <c r="EC11" i="15"/>
  <c r="Z11" i="19" s="1"/>
  <c r="AM10" i="15"/>
  <c r="AO10" i="15" s="1"/>
  <c r="DX10" i="15" s="1"/>
  <c r="AM9" i="15"/>
  <c r="AO9" i="15" s="1"/>
  <c r="DX9" i="15" s="1"/>
  <c r="EE9" i="15" s="1"/>
  <c r="DY17" i="15"/>
  <c r="EF17" i="15" s="1"/>
  <c r="EA17" i="15"/>
  <c r="Q17" i="19" s="1"/>
  <c r="DZ17" i="15"/>
  <c r="H17" i="19" s="1"/>
  <c r="ED17" i="15"/>
  <c r="AK17" i="19" s="1"/>
  <c r="EE17" i="15"/>
  <c r="AR17" i="19" s="1"/>
  <c r="EB17" i="15"/>
  <c r="W17" i="19" s="1"/>
  <c r="DY13" i="15"/>
  <c r="EI13" i="15" s="1"/>
  <c r="EA13" i="15"/>
  <c r="M13" i="19" s="1"/>
  <c r="DZ13" i="15"/>
  <c r="J13" i="19" s="1"/>
  <c r="ED13" i="15"/>
  <c r="AK13" i="19" s="1"/>
  <c r="CO69" i="21"/>
  <c r="CV9" i="21" s="1"/>
  <c r="I9" i="21" s="1"/>
  <c r="K14" i="27"/>
  <c r="CP69" i="21"/>
  <c r="CW18" i="21" s="1"/>
  <c r="X18" i="21" s="1"/>
  <c r="ED14" i="15"/>
  <c r="AH14" i="19" s="1"/>
  <c r="ET8" i="15"/>
  <c r="R8" i="20" s="1"/>
  <c r="ES8" i="15"/>
  <c r="K8" i="20" s="1"/>
  <c r="AW16" i="15"/>
  <c r="AY16" i="15" s="1"/>
  <c r="EP16" i="15" s="1"/>
  <c r="AW15" i="15"/>
  <c r="AY15" i="15" s="1"/>
  <c r="EP15" i="15" s="1"/>
  <c r="AW14" i="15"/>
  <c r="AY14" i="15" s="1"/>
  <c r="EP14" i="15" s="1"/>
  <c r="AW9" i="15"/>
  <c r="AY9" i="15" s="1"/>
  <c r="EP9" i="15" s="1"/>
  <c r="AW13" i="15"/>
  <c r="AY13" i="15" s="1"/>
  <c r="EP13" i="15" s="1"/>
  <c r="AW10" i="15"/>
  <c r="AY10" i="15" s="1"/>
  <c r="EP10" i="15" s="1"/>
  <c r="AW11" i="15"/>
  <c r="AY11" i="15" s="1"/>
  <c r="EP11" i="15" s="1"/>
  <c r="AW12" i="15"/>
  <c r="AY12" i="15" s="1"/>
  <c r="EP12" i="15" s="1"/>
  <c r="AW17" i="15"/>
  <c r="AY17" i="15" s="1"/>
  <c r="EP17" i="15" s="1"/>
  <c r="S12" i="15"/>
  <c r="U12" i="15" s="1"/>
  <c r="CN12" i="15" s="1"/>
  <c r="S13" i="15"/>
  <c r="U13" i="15" s="1"/>
  <c r="CN13" i="15" s="1"/>
  <c r="S10" i="15"/>
  <c r="U10" i="15" s="1"/>
  <c r="CN10" i="15" s="1"/>
  <c r="S15" i="15"/>
  <c r="U15" i="15" s="1"/>
  <c r="CN15" i="15" s="1"/>
  <c r="S17" i="15"/>
  <c r="U17" i="15" s="1"/>
  <c r="CN17" i="15" s="1"/>
  <c r="S9" i="15"/>
  <c r="U9" i="15" s="1"/>
  <c r="CN9" i="15" s="1"/>
  <c r="S16" i="15"/>
  <c r="U16" i="15" s="1"/>
  <c r="CN16" i="15" s="1"/>
  <c r="S11" i="15"/>
  <c r="U11" i="15" s="1"/>
  <c r="CN11" i="15" s="1"/>
  <c r="S14" i="15"/>
  <c r="U14" i="15" s="1"/>
  <c r="CN14" i="15" s="1"/>
  <c r="DZ14" i="15"/>
  <c r="E14" i="19" s="1"/>
  <c r="CQ8" i="15"/>
  <c r="M8" i="16" s="1"/>
  <c r="CR8" i="15"/>
  <c r="S8" i="16" s="1"/>
  <c r="EQ8" i="15"/>
  <c r="FB8" i="15" s="1"/>
  <c r="EV8" i="15"/>
  <c r="AF8" i="20" s="1"/>
  <c r="AC14" i="15"/>
  <c r="AE14" i="15" s="1"/>
  <c r="DF14" i="15" s="1"/>
  <c r="AC11" i="15"/>
  <c r="AE11" i="15" s="1"/>
  <c r="DF11" i="15" s="1"/>
  <c r="AC16" i="15"/>
  <c r="AE16" i="15" s="1"/>
  <c r="DF16" i="15" s="1"/>
  <c r="AC15" i="15"/>
  <c r="AE15" i="15" s="1"/>
  <c r="DF15" i="15" s="1"/>
  <c r="AC9" i="15"/>
  <c r="AE9" i="15" s="1"/>
  <c r="DF9" i="15" s="1"/>
  <c r="AC10" i="15"/>
  <c r="AE10" i="15" s="1"/>
  <c r="DF10" i="15" s="1"/>
  <c r="AC17" i="15"/>
  <c r="AE17" i="15" s="1"/>
  <c r="DF17" i="15" s="1"/>
  <c r="AC13" i="15"/>
  <c r="AE13" i="15" s="1"/>
  <c r="DF13" i="15" s="1"/>
  <c r="AC12" i="15"/>
  <c r="AE12" i="15" s="1"/>
  <c r="DF12" i="15" s="1"/>
  <c r="CT8" i="15"/>
  <c r="AI8" i="16" s="1"/>
  <c r="EA14" i="15"/>
  <c r="L14" i="19" s="1"/>
  <c r="EB14" i="15"/>
  <c r="T14" i="19" s="1"/>
  <c r="CS8" i="15"/>
  <c r="AD8" i="16" s="1"/>
  <c r="ER8" i="15"/>
  <c r="D8" i="20" s="1"/>
  <c r="CU8" i="15"/>
  <c r="AP8" i="16" s="1"/>
  <c r="EE14" i="15"/>
  <c r="AO14" i="19" s="1"/>
  <c r="CO8" i="15"/>
  <c r="CV8" i="15" s="1"/>
  <c r="EW8" i="15"/>
  <c r="AM8" i="20" s="1"/>
  <c r="CM69" i="21"/>
  <c r="CT14" i="21" s="1"/>
  <c r="AB14" i="21" s="1"/>
  <c r="BZ22" i="17"/>
  <c r="BX22" i="17"/>
  <c r="BW22" i="17"/>
  <c r="AY22" i="17"/>
  <c r="CB22" i="17"/>
  <c r="CA22" i="17"/>
  <c r="BD22" i="21"/>
  <c r="BK22" i="17"/>
  <c r="AU22" i="16"/>
  <c r="BZ22" i="16"/>
  <c r="CE22" i="16"/>
  <c r="BB22" i="17"/>
  <c r="BK22" i="21"/>
  <c r="BD22" i="17"/>
  <c r="CH22" i="16"/>
  <c r="BC22" i="17"/>
  <c r="AV22" i="17"/>
  <c r="AZ22" i="17"/>
  <c r="AW22" i="17"/>
  <c r="AX22" i="17"/>
  <c r="BC22" i="21"/>
  <c r="BN22" i="17"/>
  <c r="BM22" i="17"/>
  <c r="BL22" i="17"/>
  <c r="BJ22" i="17"/>
  <c r="CE22" i="17"/>
  <c r="BG22" i="17"/>
  <c r="BF22" i="17"/>
  <c r="CI22" i="16"/>
  <c r="CE22" i="21"/>
  <c r="CH22" i="17"/>
  <c r="BQ22" i="21"/>
  <c r="H14" i="27"/>
  <c r="CG22" i="17"/>
  <c r="CI22" i="17"/>
  <c r="AO1070" i="10"/>
  <c r="P1073" i="10" s="1"/>
  <c r="AI1070" i="10"/>
  <c r="O1073" i="10" s="1"/>
  <c r="CD22" i="17"/>
  <c r="W1070" i="10"/>
  <c r="M1073" i="10" s="1"/>
  <c r="Q1070" i="10"/>
  <c r="L1073" i="10" s="1"/>
  <c r="AE11" i="20"/>
  <c r="AL11" i="20"/>
  <c r="AS10" i="20"/>
  <c r="AE13" i="20"/>
  <c r="AL12" i="20"/>
  <c r="Q12" i="20"/>
  <c r="J8" i="20"/>
  <c r="Q9" i="20"/>
  <c r="AL13" i="20"/>
  <c r="X8" i="20"/>
  <c r="AS9" i="20"/>
  <c r="AE9" i="20"/>
  <c r="J11" i="20"/>
  <c r="Q10" i="20"/>
  <c r="J13" i="20"/>
  <c r="AE12" i="20"/>
  <c r="AS12" i="20"/>
  <c r="AS8" i="20"/>
  <c r="X9" i="20"/>
  <c r="J9" i="20"/>
  <c r="Q11" i="20"/>
  <c r="AE10" i="20"/>
  <c r="AL10" i="20"/>
  <c r="X13" i="20"/>
  <c r="X12" i="20"/>
  <c r="J12" i="20"/>
  <c r="Q8" i="20"/>
  <c r="AL9" i="20"/>
  <c r="AS11" i="20"/>
  <c r="X11" i="20"/>
  <c r="X10" i="20"/>
  <c r="J10" i="20"/>
  <c r="AS13" i="20"/>
  <c r="Q13" i="20"/>
  <c r="CF22" i="16"/>
  <c r="BP22" i="21"/>
  <c r="CG22" i="16"/>
  <c r="AV22" i="16"/>
  <c r="AX22" i="16"/>
  <c r="AU22" i="21"/>
  <c r="BX22" i="16"/>
  <c r="BY22" i="16"/>
  <c r="AZ22" i="16"/>
  <c r="AY22" i="16"/>
  <c r="BI22" i="21"/>
  <c r="BW22" i="16"/>
  <c r="CB22" i="16"/>
  <c r="BD22" i="16"/>
  <c r="CD22" i="21"/>
  <c r="AV22" i="21"/>
  <c r="BE22" i="16"/>
  <c r="BC22" i="16"/>
  <c r="BF22" i="16"/>
  <c r="BJ22" i="16"/>
  <c r="AC1070" i="10"/>
  <c r="N1073" i="10" s="1"/>
  <c r="BB22" i="16"/>
  <c r="F72" i="20"/>
  <c r="F11" i="7" s="1"/>
  <c r="BM22" i="16"/>
  <c r="AU1070" i="10"/>
  <c r="Q1073" i="10" s="1"/>
  <c r="BN22" i="16"/>
  <c r="BK22" i="16"/>
  <c r="BL22" i="16"/>
  <c r="CW17" i="21"/>
  <c r="AL17" i="21" s="1"/>
  <c r="CW21" i="21"/>
  <c r="AL21" i="21" s="1"/>
  <c r="CW19" i="21"/>
  <c r="AE19" i="21" s="1"/>
  <c r="CW22" i="21"/>
  <c r="Q22" i="21" s="1"/>
  <c r="CS17" i="21"/>
  <c r="T17" i="21" s="1"/>
  <c r="CS16" i="21"/>
  <c r="F16" i="21" s="1"/>
  <c r="CS18" i="21"/>
  <c r="F18" i="21" s="1"/>
  <c r="I72" i="20"/>
  <c r="I11" i="7" s="1"/>
  <c r="CV20" i="21"/>
  <c r="AD20" i="21" s="1"/>
  <c r="CV17" i="21"/>
  <c r="AR17" i="21" s="1"/>
  <c r="CU22" i="21"/>
  <c r="CT18" i="21"/>
  <c r="AP18" i="21" s="1"/>
  <c r="CT17" i="21"/>
  <c r="AP17" i="21" s="1"/>
  <c r="E72" i="20"/>
  <c r="E11" i="7" s="1"/>
  <c r="CU21" i="21"/>
  <c r="AJ21" i="21" s="1"/>
  <c r="CU18" i="21"/>
  <c r="V18" i="21" s="1"/>
  <c r="CV22" i="21"/>
  <c r="CW20" i="21"/>
  <c r="J20" i="21" s="1"/>
  <c r="CU19" i="21"/>
  <c r="AC19" i="21" s="1"/>
  <c r="H72" i="20"/>
  <c r="H11" i="7" s="1"/>
  <c r="CV21" i="21"/>
  <c r="AK21" i="21" s="1"/>
  <c r="CV14" i="21"/>
  <c r="AK14" i="21" s="1"/>
  <c r="CV19" i="21"/>
  <c r="W19" i="21" s="1"/>
  <c r="CU20" i="21"/>
  <c r="V20" i="21" s="1"/>
  <c r="CV16" i="21"/>
  <c r="AR16" i="21" s="1"/>
  <c r="CV18" i="21"/>
  <c r="I18" i="21" s="1"/>
  <c r="CT19" i="21"/>
  <c r="AB19" i="21" s="1"/>
  <c r="CV15" i="21"/>
  <c r="W15" i="21" s="1"/>
  <c r="G72" i="20"/>
  <c r="G11" i="7" s="1"/>
  <c r="CS14" i="21"/>
  <c r="M14" i="21" s="1"/>
  <c r="E8" i="30"/>
  <c r="M9" i="30"/>
  <c r="E9" i="30" s="1"/>
  <c r="E9" i="28"/>
  <c r="E14" i="28" s="1"/>
  <c r="B8" i="12" s="1"/>
  <c r="P28" i="30"/>
  <c r="H28" i="30" s="1"/>
  <c r="H28" i="28"/>
  <c r="P13" i="30"/>
  <c r="H13" i="30" s="1"/>
  <c r="H13" i="28"/>
  <c r="H42" i="2"/>
  <c r="AO13" i="28"/>
  <c r="AO13" i="30" s="1"/>
  <c r="Q13" i="28"/>
  <c r="BE13" i="28"/>
  <c r="BE13" i="30" s="1"/>
  <c r="Y13" i="28"/>
  <c r="Y13" i="30" s="1"/>
  <c r="AG13" i="28"/>
  <c r="AG13" i="30" s="1"/>
  <c r="AW13" i="28"/>
  <c r="AW13" i="30" s="1"/>
  <c r="P26" i="30"/>
  <c r="H26" i="30" s="1"/>
  <c r="H26" i="28"/>
  <c r="AI43" i="2"/>
  <c r="AH42" i="2"/>
  <c r="AG41" i="2"/>
  <c r="H45" i="2"/>
  <c r="AO44" i="28"/>
  <c r="AO44" i="30" s="1"/>
  <c r="BE29" i="28"/>
  <c r="BE29" i="30" s="1"/>
  <c r="Y29" i="28"/>
  <c r="Y29" i="30" s="1"/>
  <c r="AO27" i="28"/>
  <c r="AO27" i="30" s="1"/>
  <c r="AG26" i="28"/>
  <c r="AG26" i="30" s="1"/>
  <c r="BE44" i="28"/>
  <c r="BE44" i="30" s="1"/>
  <c r="Y44" i="28"/>
  <c r="Y44" i="30" s="1"/>
  <c r="AO29" i="28"/>
  <c r="AO29" i="30" s="1"/>
  <c r="BE27" i="28"/>
  <c r="BE27" i="30" s="1"/>
  <c r="Y27" i="28"/>
  <c r="Y27" i="30" s="1"/>
  <c r="AW26" i="28"/>
  <c r="AW26" i="30" s="1"/>
  <c r="Q44" i="28"/>
  <c r="Q29" i="28"/>
  <c r="AW27" i="28"/>
  <c r="AW27" i="30" s="1"/>
  <c r="AO26" i="28"/>
  <c r="AO26" i="30" s="1"/>
  <c r="AG27" i="28"/>
  <c r="AG27" i="30" s="1"/>
  <c r="Y26" i="28"/>
  <c r="Y26" i="30" s="1"/>
  <c r="AW29" i="28"/>
  <c r="AW29" i="30" s="1"/>
  <c r="Q27" i="28"/>
  <c r="AG44" i="28"/>
  <c r="AG44" i="30" s="1"/>
  <c r="AG29" i="28"/>
  <c r="AG29" i="30" s="1"/>
  <c r="BE26" i="28"/>
  <c r="BE26" i="30" s="1"/>
  <c r="AW44" i="28"/>
  <c r="AW44" i="30" s="1"/>
  <c r="Q26" i="28"/>
  <c r="P44" i="30"/>
  <c r="H44" i="30" s="1"/>
  <c r="H44" i="28"/>
  <c r="H44" i="2"/>
  <c r="S43" i="2"/>
  <c r="R42" i="2"/>
  <c r="Q41" i="2"/>
  <c r="AW28" i="28"/>
  <c r="AW28" i="30" s="1"/>
  <c r="Q28" i="28"/>
  <c r="AW18" i="28"/>
  <c r="AW18" i="30" s="1"/>
  <c r="AG28" i="28"/>
  <c r="AG28" i="30" s="1"/>
  <c r="BE19" i="28"/>
  <c r="BE19" i="30" s="1"/>
  <c r="BE28" i="28"/>
  <c r="BE28" i="30" s="1"/>
  <c r="Y28" i="28"/>
  <c r="Y28" i="30" s="1"/>
  <c r="AO28" i="28"/>
  <c r="AO28" i="30" s="1"/>
  <c r="AW19" i="28"/>
  <c r="AW19" i="30" s="1"/>
  <c r="AO18" i="28"/>
  <c r="AO18" i="30" s="1"/>
  <c r="AO19" i="28"/>
  <c r="AO19" i="30" s="1"/>
  <c r="BE18" i="28"/>
  <c r="BE18" i="30" s="1"/>
  <c r="Y18" i="28"/>
  <c r="P27" i="30"/>
  <c r="H27" i="30" s="1"/>
  <c r="H27" i="28"/>
  <c r="P29" i="30"/>
  <c r="H29" i="30" s="1"/>
  <c r="H29" i="28"/>
  <c r="F18" i="19"/>
  <c r="I18" i="19"/>
  <c r="H18" i="19"/>
  <c r="E18" i="19"/>
  <c r="J18" i="19"/>
  <c r="G18" i="19"/>
  <c r="M18" i="19"/>
  <c r="L18" i="19"/>
  <c r="O18" i="19"/>
  <c r="P18" i="19"/>
  <c r="N18" i="19"/>
  <c r="Q18" i="19"/>
  <c r="E18" i="21"/>
  <c r="S18" i="21"/>
  <c r="T21" i="19"/>
  <c r="U21" i="19"/>
  <c r="V21" i="19"/>
  <c r="W21" i="19"/>
  <c r="X21" i="19"/>
  <c r="S21" i="19"/>
  <c r="AD21" i="19"/>
  <c r="AE21" i="19"/>
  <c r="Z21" i="19"/>
  <c r="AA21" i="19"/>
  <c r="AB21" i="19"/>
  <c r="AC21" i="19"/>
  <c r="CH11" i="15"/>
  <c r="CI11" i="15"/>
  <c r="CD11" i="15"/>
  <c r="CE11" i="15"/>
  <c r="CF11" i="15"/>
  <c r="CG11" i="15"/>
  <c r="DZ11" i="21"/>
  <c r="EB11" i="21"/>
  <c r="DR11" i="21"/>
  <c r="DV11" i="21"/>
  <c r="DX11" i="21"/>
  <c r="DN11" i="21"/>
  <c r="DQ11" i="21"/>
  <c r="DS11" i="21"/>
  <c r="DP11" i="21"/>
  <c r="ED11" i="21"/>
  <c r="EF11" i="21"/>
  <c r="DO11" i="21"/>
  <c r="M20" i="19"/>
  <c r="L20" i="19"/>
  <c r="O20" i="19"/>
  <c r="N20" i="19"/>
  <c r="Q20" i="19"/>
  <c r="P20" i="19"/>
  <c r="EG20" i="15"/>
  <c r="EH20" i="15"/>
  <c r="EF20" i="15"/>
  <c r="EJ20" i="15"/>
  <c r="EI20" i="15"/>
  <c r="EK20" i="15"/>
  <c r="AE19" i="19"/>
  <c r="AB19" i="19"/>
  <c r="AA19" i="19"/>
  <c r="AD19" i="19"/>
  <c r="AC19" i="19"/>
  <c r="Z19" i="19"/>
  <c r="AR19" i="19"/>
  <c r="AQ19" i="19"/>
  <c r="AN19" i="19"/>
  <c r="AS19" i="19"/>
  <c r="AP19" i="19"/>
  <c r="AO19" i="19"/>
  <c r="T19" i="21"/>
  <c r="S19" i="21"/>
  <c r="AA19" i="21"/>
  <c r="Z19" i="21"/>
  <c r="CX18" i="15"/>
  <c r="CZ18" i="15"/>
  <c r="DA18" i="15"/>
  <c r="CV18" i="15"/>
  <c r="CW18" i="15"/>
  <c r="CY18" i="15"/>
  <c r="X21" i="16"/>
  <c r="W21" i="16"/>
  <c r="T21" i="16"/>
  <c r="S21" i="16"/>
  <c r="V21" i="16"/>
  <c r="U21" i="16"/>
  <c r="I21" i="16"/>
  <c r="F21" i="16"/>
  <c r="E21" i="16"/>
  <c r="H21" i="16"/>
  <c r="G21" i="16"/>
  <c r="J21" i="16"/>
  <c r="H20" i="16"/>
  <c r="G20" i="16"/>
  <c r="J20" i="16"/>
  <c r="I20" i="16"/>
  <c r="F20" i="16"/>
  <c r="E20" i="16"/>
  <c r="X8" i="19"/>
  <c r="ED13" i="21"/>
  <c r="EF13" i="21"/>
  <c r="DO13" i="21"/>
  <c r="DZ13" i="21"/>
  <c r="EB13" i="21"/>
  <c r="DR13" i="21"/>
  <c r="DV13" i="21"/>
  <c r="DX13" i="21"/>
  <c r="DN13" i="21"/>
  <c r="DQ13" i="21"/>
  <c r="DS13" i="21"/>
  <c r="DP13" i="21"/>
  <c r="CH13" i="15"/>
  <c r="CI13" i="15"/>
  <c r="CD13" i="15"/>
  <c r="CE13" i="15"/>
  <c r="CF13" i="15"/>
  <c r="CG13" i="15"/>
  <c r="CF12" i="15"/>
  <c r="CD12" i="15"/>
  <c r="CI12" i="15"/>
  <c r="CE12" i="15"/>
  <c r="CG12" i="15"/>
  <c r="CH12" i="15"/>
  <c r="AR19" i="16"/>
  <c r="AS19" i="16"/>
  <c r="AN19" i="16"/>
  <c r="AQ19" i="16"/>
  <c r="AP19" i="16"/>
  <c r="AO19" i="16"/>
  <c r="AK19" i="16"/>
  <c r="AH19" i="16"/>
  <c r="AG19" i="16"/>
  <c r="AJ19" i="16"/>
  <c r="AI19" i="16"/>
  <c r="AL19" i="16"/>
  <c r="AO16" i="19"/>
  <c r="AR16" i="19"/>
  <c r="AQ16" i="19"/>
  <c r="AP16" i="19"/>
  <c r="AS16" i="19"/>
  <c r="AN16" i="19"/>
  <c r="CE9" i="15"/>
  <c r="CF9" i="15"/>
  <c r="CH9" i="15"/>
  <c r="CD9" i="15"/>
  <c r="CI9" i="15"/>
  <c r="CG9" i="15"/>
  <c r="DQ9" i="21"/>
  <c r="DS9" i="21"/>
  <c r="DP9" i="21"/>
  <c r="ED9" i="21"/>
  <c r="EF9" i="21"/>
  <c r="DO9" i="21"/>
  <c r="DZ9" i="21"/>
  <c r="EB9" i="21"/>
  <c r="DR9" i="21"/>
  <c r="DV9" i="21"/>
  <c r="DX9" i="21"/>
  <c r="DN9" i="21"/>
  <c r="DS21" i="15"/>
  <c r="DQ21" i="15"/>
  <c r="DR21" i="15"/>
  <c r="DO21" i="15"/>
  <c r="DN21" i="15"/>
  <c r="DP21" i="15"/>
  <c r="DR20" i="15"/>
  <c r="DN20" i="15"/>
  <c r="DS20" i="15"/>
  <c r="DQ20" i="15"/>
  <c r="DO20" i="15"/>
  <c r="DP20" i="15"/>
  <c r="J20" i="17"/>
  <c r="I20" i="17"/>
  <c r="F20" i="17"/>
  <c r="E20" i="17"/>
  <c r="H20" i="17"/>
  <c r="G20" i="17"/>
  <c r="U13" i="19"/>
  <c r="X13" i="19"/>
  <c r="S13" i="19"/>
  <c r="T13" i="19"/>
  <c r="W13" i="19"/>
  <c r="V13" i="19"/>
  <c r="DV14" i="21"/>
  <c r="DX14" i="21"/>
  <c r="DN14" i="21"/>
  <c r="DQ14" i="21"/>
  <c r="DS14" i="21"/>
  <c r="DP14" i="21"/>
  <c r="ED14" i="21"/>
  <c r="EF14" i="21"/>
  <c r="DO14" i="21"/>
  <c r="DZ14" i="21"/>
  <c r="EB14" i="21"/>
  <c r="DR14" i="21"/>
  <c r="W18" i="17"/>
  <c r="T18" i="17"/>
  <c r="S18" i="17"/>
  <c r="V18" i="17"/>
  <c r="U18" i="17"/>
  <c r="X18" i="17"/>
  <c r="AC18" i="17"/>
  <c r="AB18" i="17"/>
  <c r="AA18" i="17"/>
  <c r="AD18" i="17"/>
  <c r="AE18" i="17"/>
  <c r="Z18" i="17"/>
  <c r="L21" i="21"/>
  <c r="M21" i="21"/>
  <c r="N21" i="21"/>
  <c r="AA21" i="21"/>
  <c r="Z21" i="21"/>
  <c r="AB21" i="21"/>
  <c r="E20" i="21"/>
  <c r="G20" i="21"/>
  <c r="F20" i="21"/>
  <c r="U20" i="21"/>
  <c r="T20" i="21"/>
  <c r="S20" i="21"/>
  <c r="S17" i="21"/>
  <c r="Z17" i="21"/>
  <c r="EF15" i="15"/>
  <c r="EG15" i="15"/>
  <c r="EI15" i="15"/>
  <c r="EH15" i="15"/>
  <c r="EJ15" i="15"/>
  <c r="EK15" i="15"/>
  <c r="G15" i="19"/>
  <c r="J15" i="19"/>
  <c r="E15" i="19"/>
  <c r="F15" i="19"/>
  <c r="I15" i="19"/>
  <c r="H15" i="19"/>
  <c r="G19" i="17"/>
  <c r="F19" i="17"/>
  <c r="I19" i="17"/>
  <c r="J19" i="17"/>
  <c r="E19" i="17"/>
  <c r="H19" i="17"/>
  <c r="AE19" i="17"/>
  <c r="AD19" i="17"/>
  <c r="AA19" i="17"/>
  <c r="Z19" i="17"/>
  <c r="AC19" i="17"/>
  <c r="AB19" i="17"/>
  <c r="X18" i="19"/>
  <c r="U18" i="19"/>
  <c r="T18" i="19"/>
  <c r="W18" i="19"/>
  <c r="V18" i="19"/>
  <c r="S18" i="19"/>
  <c r="AB18" i="19"/>
  <c r="AE18" i="19"/>
  <c r="Z18" i="19"/>
  <c r="AA18" i="19"/>
  <c r="AD18" i="19"/>
  <c r="AC18" i="19"/>
  <c r="AN18" i="21"/>
  <c r="CF18" i="15"/>
  <c r="CD18" i="15"/>
  <c r="CE18" i="15"/>
  <c r="CI18" i="15"/>
  <c r="CG18" i="15"/>
  <c r="CH18" i="15"/>
  <c r="AI21" i="19"/>
  <c r="AJ21" i="19"/>
  <c r="AG21" i="19"/>
  <c r="AL21" i="19"/>
  <c r="AK21" i="19"/>
  <c r="AH21" i="19"/>
  <c r="AO21" i="19"/>
  <c r="AP21" i="19"/>
  <c r="AQ21" i="19"/>
  <c r="AN21" i="19"/>
  <c r="AS21" i="19"/>
  <c r="AR21" i="19"/>
  <c r="W20" i="19"/>
  <c r="V20" i="19"/>
  <c r="S20" i="19"/>
  <c r="X20" i="19"/>
  <c r="U20" i="19"/>
  <c r="T20" i="19"/>
  <c r="AL20" i="19"/>
  <c r="AI20" i="19"/>
  <c r="AH20" i="19"/>
  <c r="AK20" i="19"/>
  <c r="AJ20" i="19"/>
  <c r="AG20" i="19"/>
  <c r="CF8" i="15"/>
  <c r="CD8" i="15"/>
  <c r="CE8" i="15"/>
  <c r="CH8" i="15"/>
  <c r="CI8" i="15"/>
  <c r="CG8" i="15"/>
  <c r="CE10" i="15"/>
  <c r="CD10" i="15"/>
  <c r="CF10" i="15"/>
  <c r="CI10" i="15"/>
  <c r="CG10" i="15"/>
  <c r="CH10" i="15"/>
  <c r="AI19" i="19"/>
  <c r="AL19" i="19"/>
  <c r="AK19" i="19"/>
  <c r="AH19" i="19"/>
  <c r="AG19" i="19"/>
  <c r="AJ19" i="19"/>
  <c r="AN19" i="21"/>
  <c r="AO19" i="21"/>
  <c r="AH19" i="21"/>
  <c r="AG19" i="21"/>
  <c r="AI18" i="16"/>
  <c r="AL18" i="16"/>
  <c r="AK18" i="16"/>
  <c r="AH18" i="16"/>
  <c r="AG18" i="16"/>
  <c r="AJ18" i="16"/>
  <c r="L18" i="16"/>
  <c r="O18" i="16"/>
  <c r="N18" i="16"/>
  <c r="Q18" i="16"/>
  <c r="P18" i="16"/>
  <c r="M18" i="16"/>
  <c r="N21" i="16"/>
  <c r="M21" i="16"/>
  <c r="P21" i="16"/>
  <c r="Q21" i="16"/>
  <c r="L21" i="16"/>
  <c r="O21" i="16"/>
  <c r="AP21" i="16"/>
  <c r="AO21" i="16"/>
  <c r="AS21" i="16"/>
  <c r="AR21" i="16"/>
  <c r="AN21" i="16"/>
  <c r="AQ21" i="16"/>
  <c r="CX20" i="15"/>
  <c r="CY20" i="15"/>
  <c r="CZ20" i="15"/>
  <c r="DA20" i="15"/>
  <c r="CV20" i="15"/>
  <c r="CW20" i="15"/>
  <c r="AK20" i="16"/>
  <c r="AH20" i="16"/>
  <c r="AG20" i="16"/>
  <c r="AJ20" i="16"/>
  <c r="AI20" i="16"/>
  <c r="AL20" i="16"/>
  <c r="O19" i="16"/>
  <c r="N19" i="16"/>
  <c r="M19" i="16"/>
  <c r="P19" i="16"/>
  <c r="Q19" i="16"/>
  <c r="L19" i="16"/>
  <c r="AC16" i="19"/>
  <c r="AB16" i="19"/>
  <c r="AE16" i="19"/>
  <c r="Z16" i="19"/>
  <c r="AA16" i="19"/>
  <c r="AD16" i="19"/>
  <c r="I16" i="19"/>
  <c r="H16" i="19"/>
  <c r="E16" i="19"/>
  <c r="J16" i="19"/>
  <c r="G16" i="19"/>
  <c r="F16" i="19"/>
  <c r="CF16" i="15"/>
  <c r="CI16" i="15"/>
  <c r="CE16" i="15"/>
  <c r="CG16" i="15"/>
  <c r="CH16" i="15"/>
  <c r="CD16" i="15"/>
  <c r="FC18" i="15"/>
  <c r="CI18" i="20" s="1"/>
  <c r="FA18" i="15"/>
  <c r="BU18" i="20" s="1"/>
  <c r="FB18" i="15"/>
  <c r="CB18" i="20" s="1"/>
  <c r="EY18" i="15"/>
  <c r="BG18" i="20" s="1"/>
  <c r="EX18" i="15"/>
  <c r="AZ18" i="20" s="1"/>
  <c r="EZ18" i="15"/>
  <c r="BN18" i="20" s="1"/>
  <c r="G21" i="17"/>
  <c r="F21" i="17"/>
  <c r="I21" i="17"/>
  <c r="J21" i="17"/>
  <c r="E21" i="17"/>
  <c r="H21" i="17"/>
  <c r="L21" i="17"/>
  <c r="O21" i="17"/>
  <c r="N21" i="17"/>
  <c r="Q21" i="17"/>
  <c r="P21" i="17"/>
  <c r="M21" i="17"/>
  <c r="X20" i="17"/>
  <c r="W20" i="17"/>
  <c r="T20" i="17"/>
  <c r="S20" i="17"/>
  <c r="V20" i="17"/>
  <c r="U20" i="17"/>
  <c r="AR20" i="17"/>
  <c r="AO20" i="17"/>
  <c r="AN20" i="17"/>
  <c r="AQ20" i="17"/>
  <c r="AP20" i="17"/>
  <c r="AS20" i="17"/>
  <c r="AG18" i="17"/>
  <c r="AJ18" i="17"/>
  <c r="AI18" i="17"/>
  <c r="AL18" i="17"/>
  <c r="AK18" i="17"/>
  <c r="AH18" i="17"/>
  <c r="AR18" i="17"/>
  <c r="AO18" i="17"/>
  <c r="AN18" i="17"/>
  <c r="AQ18" i="17"/>
  <c r="AP18" i="17"/>
  <c r="AS18" i="17"/>
  <c r="AG21" i="21"/>
  <c r="AI21" i="21"/>
  <c r="AH21" i="21"/>
  <c r="U21" i="21"/>
  <c r="T21" i="21"/>
  <c r="S21" i="21"/>
  <c r="AP20" i="21"/>
  <c r="AN20" i="21"/>
  <c r="AO20" i="21"/>
  <c r="AB20" i="21"/>
  <c r="AA20" i="21"/>
  <c r="Z20" i="21"/>
  <c r="AC17" i="19"/>
  <c r="Z17" i="19"/>
  <c r="AA17" i="19"/>
  <c r="AD17" i="19"/>
  <c r="AB17" i="19"/>
  <c r="AE17" i="19"/>
  <c r="AG17" i="21"/>
  <c r="AN17" i="21"/>
  <c r="P15" i="19"/>
  <c r="O15" i="19"/>
  <c r="L15" i="19"/>
  <c r="Q15" i="19"/>
  <c r="N15" i="19"/>
  <c r="M15" i="19"/>
  <c r="T15" i="19"/>
  <c r="W15" i="19"/>
  <c r="V15" i="19"/>
  <c r="U15" i="19"/>
  <c r="X15" i="19"/>
  <c r="S15" i="19"/>
  <c r="AP19" i="17"/>
  <c r="AS19" i="17"/>
  <c r="AR19" i="17"/>
  <c r="AO19" i="17"/>
  <c r="AN19" i="17"/>
  <c r="AQ19" i="17"/>
  <c r="DS19" i="15"/>
  <c r="DN19" i="15"/>
  <c r="DO19" i="15"/>
  <c r="DP19" i="15"/>
  <c r="DQ19" i="15"/>
  <c r="DR19" i="15"/>
  <c r="EG14" i="15"/>
  <c r="EH14" i="15"/>
  <c r="EJ14" i="15"/>
  <c r="EF14" i="15"/>
  <c r="EI14" i="15"/>
  <c r="EK14" i="15"/>
  <c r="AK18" i="19"/>
  <c r="AJ18" i="19"/>
  <c r="AG18" i="19"/>
  <c r="AL18" i="19"/>
  <c r="AI18" i="19"/>
  <c r="AH18" i="19"/>
  <c r="Z18" i="21"/>
  <c r="AG18" i="21"/>
  <c r="EF21" i="15"/>
  <c r="EG21" i="15"/>
  <c r="EI21" i="15"/>
  <c r="EH21" i="15"/>
  <c r="EJ21" i="15"/>
  <c r="EK21" i="15"/>
  <c r="AO20" i="19"/>
  <c r="AS20" i="19"/>
  <c r="AR20" i="19"/>
  <c r="AP20" i="19"/>
  <c r="AQ20" i="19"/>
  <c r="AN20" i="19"/>
  <c r="EJ19" i="15"/>
  <c r="EK19" i="15"/>
  <c r="EF19" i="15"/>
  <c r="EG19" i="15"/>
  <c r="EH19" i="15"/>
  <c r="EI19" i="15"/>
  <c r="Q19" i="19"/>
  <c r="N19" i="19"/>
  <c r="M19" i="19"/>
  <c r="P19" i="19"/>
  <c r="O19" i="19"/>
  <c r="L19" i="19"/>
  <c r="DV19" i="21"/>
  <c r="DX19" i="21"/>
  <c r="DN19" i="21"/>
  <c r="DQ19" i="21"/>
  <c r="DS19" i="21"/>
  <c r="DP19" i="21"/>
  <c r="ED19" i="21"/>
  <c r="EF19" i="21"/>
  <c r="DO19" i="21"/>
  <c r="DZ19" i="21"/>
  <c r="EB19" i="21"/>
  <c r="DR19" i="21"/>
  <c r="CD19" i="15"/>
  <c r="CI19" i="15"/>
  <c r="CG19" i="15"/>
  <c r="CE19" i="15"/>
  <c r="CF19" i="15"/>
  <c r="CH19" i="15"/>
  <c r="S18" i="16"/>
  <c r="V18" i="16"/>
  <c r="U18" i="16"/>
  <c r="T18" i="16"/>
  <c r="W18" i="16"/>
  <c r="X18" i="16"/>
  <c r="Z18" i="16"/>
  <c r="AC18" i="16"/>
  <c r="AD18" i="16"/>
  <c r="AB18" i="16"/>
  <c r="AE18" i="16"/>
  <c r="AA18" i="16"/>
  <c r="AB21" i="16"/>
  <c r="AE21" i="16"/>
  <c r="AD21" i="16"/>
  <c r="AA21" i="16"/>
  <c r="Z21" i="16"/>
  <c r="AC21" i="16"/>
  <c r="AI21" i="16"/>
  <c r="AL21" i="16"/>
  <c r="AK21" i="16"/>
  <c r="AH21" i="16"/>
  <c r="AG21" i="16"/>
  <c r="AJ21" i="16"/>
  <c r="AR20" i="16"/>
  <c r="AO20" i="16"/>
  <c r="AN20" i="16"/>
  <c r="AQ20" i="16"/>
  <c r="AP20" i="16"/>
  <c r="AS20" i="16"/>
  <c r="V20" i="16"/>
  <c r="U20" i="16"/>
  <c r="T20" i="16"/>
  <c r="W20" i="16"/>
  <c r="X20" i="16"/>
  <c r="S20" i="16"/>
  <c r="I8" i="19"/>
  <c r="H8" i="19"/>
  <c r="E8" i="19"/>
  <c r="J8" i="19"/>
  <c r="G8" i="19"/>
  <c r="F8" i="19"/>
  <c r="J19" i="16"/>
  <c r="I19" i="16"/>
  <c r="F19" i="16"/>
  <c r="E19" i="16"/>
  <c r="H19" i="16"/>
  <c r="G19" i="16"/>
  <c r="AD19" i="16"/>
  <c r="AA19" i="16"/>
  <c r="Z19" i="16"/>
  <c r="AC19" i="16"/>
  <c r="AB19" i="16"/>
  <c r="AE19" i="16"/>
  <c r="N16" i="19"/>
  <c r="Q16" i="19"/>
  <c r="P16" i="19"/>
  <c r="M16" i="19"/>
  <c r="L16" i="19"/>
  <c r="O16" i="19"/>
  <c r="EH16" i="15"/>
  <c r="EJ16" i="15"/>
  <c r="EK16" i="15"/>
  <c r="EG16" i="15"/>
  <c r="EF16" i="15"/>
  <c r="EI16" i="15"/>
  <c r="V21" i="17"/>
  <c r="U21" i="17"/>
  <c r="X21" i="17"/>
  <c r="W21" i="17"/>
  <c r="T21" i="17"/>
  <c r="S21" i="17"/>
  <c r="Z21" i="17"/>
  <c r="AC21" i="17"/>
  <c r="AB21" i="17"/>
  <c r="AE21" i="17"/>
  <c r="AD21" i="17"/>
  <c r="AA21" i="17"/>
  <c r="AD20" i="17"/>
  <c r="AE20" i="17"/>
  <c r="Z20" i="17"/>
  <c r="AC20" i="17"/>
  <c r="AB20" i="17"/>
  <c r="AA20" i="17"/>
  <c r="FA19" i="15"/>
  <c r="BU19" i="20" s="1"/>
  <c r="FB19" i="15"/>
  <c r="CB19" i="20" s="1"/>
  <c r="FC19" i="15"/>
  <c r="CI19" i="20" s="1"/>
  <c r="EX19" i="15"/>
  <c r="AZ19" i="20" s="1"/>
  <c r="EY19" i="15"/>
  <c r="BG19" i="20" s="1"/>
  <c r="EZ19" i="15"/>
  <c r="BN19" i="20" s="1"/>
  <c r="DN18" i="15"/>
  <c r="DS18" i="15"/>
  <c r="DQ18" i="15"/>
  <c r="DO18" i="15"/>
  <c r="DP18" i="15"/>
  <c r="DR18" i="15"/>
  <c r="CE21" i="15"/>
  <c r="CF21" i="15"/>
  <c r="CH21" i="15"/>
  <c r="CD21" i="15"/>
  <c r="CI21" i="15"/>
  <c r="CG21" i="15"/>
  <c r="DQ21" i="21"/>
  <c r="DS21" i="21"/>
  <c r="DP21" i="21"/>
  <c r="ED21" i="21"/>
  <c r="EF21" i="21"/>
  <c r="DO21" i="21"/>
  <c r="DZ21" i="21"/>
  <c r="EB21" i="21"/>
  <c r="DR21" i="21"/>
  <c r="DV21" i="21"/>
  <c r="DX21" i="21"/>
  <c r="DN21" i="21"/>
  <c r="AG20" i="21"/>
  <c r="AI20" i="21"/>
  <c r="AH20" i="21"/>
  <c r="CE20" i="15"/>
  <c r="CG20" i="15"/>
  <c r="CH20" i="15"/>
  <c r="CI20" i="15"/>
  <c r="CD20" i="15"/>
  <c r="CF20" i="15"/>
  <c r="CD17" i="15"/>
  <c r="CI17" i="15"/>
  <c r="CG17" i="15"/>
  <c r="CE17" i="15"/>
  <c r="CF17" i="15"/>
  <c r="CH17" i="15"/>
  <c r="DZ17" i="21"/>
  <c r="EB17" i="21"/>
  <c r="DR17" i="21"/>
  <c r="DV17" i="21"/>
  <c r="DX17" i="21"/>
  <c r="DN17" i="21"/>
  <c r="DQ17" i="21"/>
  <c r="DS17" i="21"/>
  <c r="DP17" i="21"/>
  <c r="ED17" i="21"/>
  <c r="EF17" i="21"/>
  <c r="DO17" i="21"/>
  <c r="AD15" i="19"/>
  <c r="AC15" i="19"/>
  <c r="Z15" i="19"/>
  <c r="AE15" i="19"/>
  <c r="AB15" i="19"/>
  <c r="AA15" i="19"/>
  <c r="AK19" i="17"/>
  <c r="AL19" i="17"/>
  <c r="AG19" i="17"/>
  <c r="AJ19" i="17"/>
  <c r="AI19" i="17"/>
  <c r="AH19" i="17"/>
  <c r="Q19" i="17"/>
  <c r="P19" i="17"/>
  <c r="M19" i="17"/>
  <c r="L19" i="17"/>
  <c r="O19" i="17"/>
  <c r="N19" i="17"/>
  <c r="H14" i="19"/>
  <c r="AS18" i="19"/>
  <c r="AN18" i="19"/>
  <c r="AO18" i="19"/>
  <c r="AR18" i="19"/>
  <c r="AQ18" i="19"/>
  <c r="AP18" i="19"/>
  <c r="EF18" i="15"/>
  <c r="EI18" i="15"/>
  <c r="EK18" i="15"/>
  <c r="EG18" i="15"/>
  <c r="EH18" i="15"/>
  <c r="EJ18" i="15"/>
  <c r="L18" i="21"/>
  <c r="DQ18" i="21"/>
  <c r="DS18" i="21"/>
  <c r="DP18" i="21"/>
  <c r="ED18" i="21"/>
  <c r="EF18" i="21"/>
  <c r="DO18" i="21"/>
  <c r="DZ18" i="21"/>
  <c r="EB18" i="21"/>
  <c r="DR18" i="21"/>
  <c r="DV18" i="21"/>
  <c r="DX18" i="21"/>
  <c r="DN18" i="21"/>
  <c r="H21" i="19"/>
  <c r="E21" i="19"/>
  <c r="J21" i="19"/>
  <c r="I21" i="19"/>
  <c r="F21" i="19"/>
  <c r="G21" i="19"/>
  <c r="L21" i="19"/>
  <c r="Q21" i="19"/>
  <c r="P21" i="19"/>
  <c r="M21" i="19"/>
  <c r="N21" i="19"/>
  <c r="O21" i="19"/>
  <c r="AE20" i="19"/>
  <c r="Z20" i="19"/>
  <c r="AA20" i="19"/>
  <c r="AD20" i="19"/>
  <c r="AC20" i="19"/>
  <c r="AB20" i="19"/>
  <c r="I20" i="19"/>
  <c r="H20" i="19"/>
  <c r="E20" i="19"/>
  <c r="J20" i="19"/>
  <c r="G20" i="19"/>
  <c r="F20" i="19"/>
  <c r="DQ8" i="21"/>
  <c r="DS8" i="21"/>
  <c r="DP8" i="21"/>
  <c r="ED8" i="21"/>
  <c r="EF8" i="21"/>
  <c r="DO8" i="21"/>
  <c r="DZ8" i="21"/>
  <c r="EB8" i="21"/>
  <c r="DR8" i="21"/>
  <c r="DV8" i="21"/>
  <c r="DX8" i="21"/>
  <c r="DN8" i="21"/>
  <c r="DQ10" i="21"/>
  <c r="DS10" i="21"/>
  <c r="DP10" i="21"/>
  <c r="ED10" i="21"/>
  <c r="EF10" i="21"/>
  <c r="DO10" i="21"/>
  <c r="DZ10" i="21"/>
  <c r="EB10" i="21"/>
  <c r="DR10" i="21"/>
  <c r="DV10" i="21"/>
  <c r="DX10" i="21"/>
  <c r="DN10" i="21"/>
  <c r="H19" i="19"/>
  <c r="G19" i="19"/>
  <c r="J19" i="19"/>
  <c r="E19" i="19"/>
  <c r="F19" i="19"/>
  <c r="I19" i="19"/>
  <c r="U19" i="19"/>
  <c r="X19" i="19"/>
  <c r="S19" i="19"/>
  <c r="T19" i="19"/>
  <c r="W19" i="19"/>
  <c r="V19" i="19"/>
  <c r="E19" i="21"/>
  <c r="F19" i="21"/>
  <c r="M19" i="21"/>
  <c r="L19" i="21"/>
  <c r="I18" i="16"/>
  <c r="F18" i="16"/>
  <c r="E18" i="16"/>
  <c r="H18" i="16"/>
  <c r="G18" i="16"/>
  <c r="J18" i="16"/>
  <c r="AS18" i="16"/>
  <c r="AR18" i="16"/>
  <c r="AO18" i="16"/>
  <c r="AN18" i="16"/>
  <c r="AQ18" i="16"/>
  <c r="AP18" i="16"/>
  <c r="EX21" i="15"/>
  <c r="AZ21" i="20" s="1"/>
  <c r="FC21" i="15"/>
  <c r="CI21" i="20" s="1"/>
  <c r="FA21" i="15"/>
  <c r="BU21" i="20" s="1"/>
  <c r="EY21" i="15"/>
  <c r="BG21" i="20" s="1"/>
  <c r="EZ21" i="15"/>
  <c r="BN21" i="20" s="1"/>
  <c r="FB21" i="15"/>
  <c r="CB21" i="20" s="1"/>
  <c r="DA21" i="15"/>
  <c r="CW21" i="15"/>
  <c r="CX21" i="15"/>
  <c r="CV21" i="15"/>
  <c r="CZ21" i="15"/>
  <c r="CY21" i="15"/>
  <c r="EZ20" i="15"/>
  <c r="BN20" i="20" s="1"/>
  <c r="FC20" i="15"/>
  <c r="CI20" i="20" s="1"/>
  <c r="FA20" i="15"/>
  <c r="BU20" i="20" s="1"/>
  <c r="FB20" i="15"/>
  <c r="CB20" i="20" s="1"/>
  <c r="EY20" i="15"/>
  <c r="BG20" i="20" s="1"/>
  <c r="EX20" i="15"/>
  <c r="AZ20" i="20" s="1"/>
  <c r="Z20" i="16"/>
  <c r="AC20" i="16"/>
  <c r="AB20" i="16"/>
  <c r="AE20" i="16"/>
  <c r="AD20" i="16"/>
  <c r="AA20" i="16"/>
  <c r="Q20" i="16"/>
  <c r="P20" i="16"/>
  <c r="M20" i="16"/>
  <c r="L20" i="16"/>
  <c r="O20" i="16"/>
  <c r="N20" i="16"/>
  <c r="DZ12" i="21"/>
  <c r="EB12" i="21"/>
  <c r="DR12" i="21"/>
  <c r="DV12" i="21"/>
  <c r="DX12" i="21"/>
  <c r="DN12" i="21"/>
  <c r="DQ12" i="21"/>
  <c r="DS12" i="21"/>
  <c r="DP12" i="21"/>
  <c r="ED12" i="21"/>
  <c r="EF12" i="21"/>
  <c r="DO12" i="21"/>
  <c r="CW19" i="15"/>
  <c r="CX19" i="15"/>
  <c r="CV19" i="15"/>
  <c r="CZ19" i="15"/>
  <c r="CY19" i="15"/>
  <c r="DA19" i="15"/>
  <c r="X19" i="16"/>
  <c r="W19" i="16"/>
  <c r="T19" i="16"/>
  <c r="S19" i="16"/>
  <c r="V19" i="16"/>
  <c r="U19" i="16"/>
  <c r="X16" i="19"/>
  <c r="U16" i="19"/>
  <c r="T16" i="19"/>
  <c r="W16" i="19"/>
  <c r="V16" i="19"/>
  <c r="S16" i="19"/>
  <c r="AH16" i="19"/>
  <c r="AJ16" i="19"/>
  <c r="AI16" i="19"/>
  <c r="AL16" i="19"/>
  <c r="AK16" i="19"/>
  <c r="AG16" i="19"/>
  <c r="DZ16" i="21"/>
  <c r="EB16" i="21"/>
  <c r="DR16" i="21"/>
  <c r="ED16" i="21"/>
  <c r="DO16" i="21"/>
  <c r="DV16" i="21"/>
  <c r="DX16" i="21"/>
  <c r="DN16" i="21"/>
  <c r="DQ16" i="21"/>
  <c r="DS16" i="21"/>
  <c r="DP16" i="21"/>
  <c r="EF16" i="21"/>
  <c r="AK21" i="17"/>
  <c r="AL21" i="17"/>
  <c r="AG21" i="17"/>
  <c r="AJ21" i="17"/>
  <c r="AI21" i="17"/>
  <c r="AH21" i="17"/>
  <c r="AS21" i="17"/>
  <c r="AR21" i="17"/>
  <c r="AO21" i="17"/>
  <c r="AN21" i="17"/>
  <c r="AQ21" i="17"/>
  <c r="AP21" i="17"/>
  <c r="AK20" i="17"/>
  <c r="AH20" i="17"/>
  <c r="AG20" i="17"/>
  <c r="AJ20" i="17"/>
  <c r="AI20" i="17"/>
  <c r="AL20" i="17"/>
  <c r="O20" i="17"/>
  <c r="N20" i="17"/>
  <c r="Q20" i="17"/>
  <c r="P20" i="17"/>
  <c r="M20" i="17"/>
  <c r="L20" i="17"/>
  <c r="I8" i="16"/>
  <c r="F8" i="16"/>
  <c r="E8" i="16"/>
  <c r="H8" i="16"/>
  <c r="G8" i="16"/>
  <c r="J8" i="16"/>
  <c r="CH15" i="15"/>
  <c r="CD15" i="15"/>
  <c r="CI15" i="15"/>
  <c r="CG15" i="15"/>
  <c r="CE15" i="15"/>
  <c r="CF15" i="15"/>
  <c r="DQ15" i="21"/>
  <c r="DS15" i="21"/>
  <c r="DP15" i="21"/>
  <c r="ED15" i="21"/>
  <c r="EF15" i="21"/>
  <c r="DO15" i="21"/>
  <c r="DZ15" i="21"/>
  <c r="EB15" i="21"/>
  <c r="DR15" i="21"/>
  <c r="DV15" i="21"/>
  <c r="DX15" i="21"/>
  <c r="DN15" i="21"/>
  <c r="CG14" i="15"/>
  <c r="CH14" i="15"/>
  <c r="CI14" i="15"/>
  <c r="CD14" i="15"/>
  <c r="CF14" i="15"/>
  <c r="CE14" i="15"/>
  <c r="G18" i="17"/>
  <c r="J18" i="17"/>
  <c r="I18" i="17"/>
  <c r="F18" i="17"/>
  <c r="E18" i="17"/>
  <c r="H18" i="17"/>
  <c r="P18" i="17"/>
  <c r="M18" i="17"/>
  <c r="L18" i="17"/>
  <c r="O18" i="17"/>
  <c r="N18" i="17"/>
  <c r="Q18" i="17"/>
  <c r="F21" i="21"/>
  <c r="E21" i="21"/>
  <c r="G21" i="21"/>
  <c r="AP21" i="21"/>
  <c r="AN21" i="21"/>
  <c r="AO21" i="21"/>
  <c r="DZ20" i="21"/>
  <c r="EB20" i="21"/>
  <c r="DR20" i="21"/>
  <c r="DV20" i="21"/>
  <c r="DX20" i="21"/>
  <c r="DN20" i="21"/>
  <c r="DQ20" i="21"/>
  <c r="DS20" i="21"/>
  <c r="DP20" i="21"/>
  <c r="ED20" i="21"/>
  <c r="EF20" i="21"/>
  <c r="DO20" i="21"/>
  <c r="M20" i="21"/>
  <c r="N20" i="21"/>
  <c r="L20" i="21"/>
  <c r="E17" i="21"/>
  <c r="L17" i="21"/>
  <c r="AJ15" i="19"/>
  <c r="AI15" i="19"/>
  <c r="AL15" i="19"/>
  <c r="AK15" i="19"/>
  <c r="AH15" i="19"/>
  <c r="AG15" i="19"/>
  <c r="AS15" i="19"/>
  <c r="AP15" i="19"/>
  <c r="AO15" i="19"/>
  <c r="AR15" i="19"/>
  <c r="AQ15" i="19"/>
  <c r="AN15" i="19"/>
  <c r="W19" i="17"/>
  <c r="T19" i="17"/>
  <c r="S19" i="17"/>
  <c r="V19" i="17"/>
  <c r="U19" i="17"/>
  <c r="X19" i="17"/>
  <c r="I14" i="27" l="1"/>
  <c r="AL45" i="2"/>
  <c r="AJ43" i="2"/>
  <c r="AM46" i="2"/>
  <c r="AK44" i="2"/>
  <c r="AN47" i="2"/>
  <c r="AO48" i="2"/>
  <c r="T43" i="2"/>
  <c r="W46" i="2"/>
  <c r="U44" i="2"/>
  <c r="Y48" i="2"/>
  <c r="V45" i="2"/>
  <c r="X47" i="2"/>
  <c r="CK69" i="21"/>
  <c r="CR12" i="21" s="1"/>
  <c r="AG12" i="21" s="1"/>
  <c r="CN69" i="21"/>
  <c r="CU17" i="21" s="1"/>
  <c r="AC17" i="21" s="1"/>
  <c r="CL69" i="21"/>
  <c r="CS15" i="21" s="1"/>
  <c r="AA15" i="21" s="1"/>
  <c r="CW11" i="21"/>
  <c r="AS11" i="21" s="1"/>
  <c r="G13" i="19"/>
  <c r="AJ8" i="19"/>
  <c r="AH8" i="19"/>
  <c r="AK8" i="19"/>
  <c r="AI8" i="19"/>
  <c r="AL8" i="19"/>
  <c r="DI8" i="15"/>
  <c r="O8" i="17" s="1"/>
  <c r="EI8" i="15"/>
  <c r="BQ8" i="19" s="1"/>
  <c r="EY8" i="15"/>
  <c r="BA8" i="20" s="1"/>
  <c r="DY9" i="15"/>
  <c r="EI9" i="15" s="1"/>
  <c r="BR9" i="19" s="1"/>
  <c r="O8" i="19"/>
  <c r="Q8" i="19"/>
  <c r="AK9" i="21"/>
  <c r="T15" i="21"/>
  <c r="CV12" i="21"/>
  <c r="AK12" i="21" s="1"/>
  <c r="AD9" i="21"/>
  <c r="P9" i="21"/>
  <c r="CV8" i="21"/>
  <c r="AK8" i="21" s="1"/>
  <c r="AR9" i="21"/>
  <c r="W9" i="21"/>
  <c r="CV11" i="21"/>
  <c r="AD11" i="21" s="1"/>
  <c r="CV13" i="21"/>
  <c r="AK13" i="21" s="1"/>
  <c r="CV10" i="21"/>
  <c r="W10" i="21" s="1"/>
  <c r="N8" i="19"/>
  <c r="M8" i="19"/>
  <c r="P8" i="19"/>
  <c r="AB8" i="19"/>
  <c r="AE13" i="19"/>
  <c r="P17" i="19"/>
  <c r="AP8" i="19"/>
  <c r="AQ8" i="19"/>
  <c r="AN8" i="19"/>
  <c r="AR8" i="19"/>
  <c r="AS8" i="19"/>
  <c r="EI11" i="15"/>
  <c r="BU11" i="19" s="1"/>
  <c r="AR14" i="19"/>
  <c r="V8" i="19"/>
  <c r="S8" i="19"/>
  <c r="W8" i="19"/>
  <c r="AE8" i="19"/>
  <c r="Z8" i="17"/>
  <c r="Z8" i="19"/>
  <c r="AD8" i="19"/>
  <c r="U8" i="19"/>
  <c r="AC8" i="19"/>
  <c r="F14" i="19"/>
  <c r="AN14" i="19"/>
  <c r="AS13" i="19"/>
  <c r="EK8" i="15"/>
  <c r="CI8" i="19" s="1"/>
  <c r="AE11" i="19"/>
  <c r="V17" i="19"/>
  <c r="EF8" i="15"/>
  <c r="AZ8" i="19" s="1"/>
  <c r="EJ8" i="15"/>
  <c r="CA8" i="19" s="1"/>
  <c r="AJ11" i="19"/>
  <c r="AA11" i="19"/>
  <c r="X17" i="19"/>
  <c r="EG8" i="15"/>
  <c r="BE8" i="19" s="1"/>
  <c r="Z13" i="19"/>
  <c r="F11" i="19"/>
  <c r="AD13" i="19"/>
  <c r="AA13" i="19"/>
  <c r="AC13" i="19"/>
  <c r="M17" i="19"/>
  <c r="AL13" i="19"/>
  <c r="L17" i="19"/>
  <c r="N17" i="19"/>
  <c r="AC11" i="19"/>
  <c r="T17" i="19"/>
  <c r="AO13" i="19"/>
  <c r="AQ13" i="19"/>
  <c r="AL11" i="19"/>
  <c r="AH11" i="19"/>
  <c r="O17" i="19"/>
  <c r="AB11" i="19"/>
  <c r="AD11" i="19"/>
  <c r="U17" i="19"/>
  <c r="S17" i="19"/>
  <c r="AP13" i="19"/>
  <c r="AR13" i="19"/>
  <c r="AI11" i="19"/>
  <c r="AK11" i="19"/>
  <c r="EG11" i="15"/>
  <c r="BE11" i="19" s="1"/>
  <c r="G14" i="19"/>
  <c r="I14" i="19"/>
  <c r="EJ11" i="15"/>
  <c r="BZ11" i="19" s="1"/>
  <c r="EF11" i="15"/>
  <c r="AU11" i="19" s="1"/>
  <c r="J14" i="19"/>
  <c r="G17" i="19"/>
  <c r="EJ13" i="15"/>
  <c r="BZ13" i="19" s="1"/>
  <c r="AP14" i="19"/>
  <c r="AJ14" i="19"/>
  <c r="EH11" i="15"/>
  <c r="BJ11" i="19" s="1"/>
  <c r="EF13" i="15"/>
  <c r="AZ13" i="19" s="1"/>
  <c r="AQ14" i="19"/>
  <c r="AS14" i="19"/>
  <c r="Q13" i="19"/>
  <c r="AC8" i="17"/>
  <c r="AE8" i="17"/>
  <c r="O8" i="16"/>
  <c r="L13" i="19"/>
  <c r="AN11" i="19"/>
  <c r="AB8" i="17"/>
  <c r="T11" i="19"/>
  <c r="N14" i="19"/>
  <c r="FA8" i="15"/>
  <c r="BO8" i="20" s="1"/>
  <c r="DM8" i="15"/>
  <c r="AQ8" i="17" s="1"/>
  <c r="O13" i="19"/>
  <c r="AD8" i="17"/>
  <c r="AD14" i="19"/>
  <c r="AS17" i="19"/>
  <c r="Q8" i="16"/>
  <c r="DG8" i="15"/>
  <c r="DJ8" i="15"/>
  <c r="N13" i="19"/>
  <c r="CY8" i="15"/>
  <c r="BT8" i="16" s="1"/>
  <c r="AR11" i="19"/>
  <c r="AB14" i="19"/>
  <c r="Q11" i="19"/>
  <c r="DH8" i="15"/>
  <c r="F8" i="17" s="1"/>
  <c r="DL8" i="15"/>
  <c r="AL8" i="17" s="1"/>
  <c r="EI17" i="15"/>
  <c r="BU17" i="19" s="1"/>
  <c r="I13" i="19"/>
  <c r="H11" i="19"/>
  <c r="J11" i="19"/>
  <c r="Z14" i="19"/>
  <c r="M11" i="19"/>
  <c r="O11" i="19"/>
  <c r="EH17" i="15"/>
  <c r="BL17" i="19" s="1"/>
  <c r="F13" i="19"/>
  <c r="I11" i="19"/>
  <c r="G11" i="19"/>
  <c r="AE14" i="19"/>
  <c r="N11" i="19"/>
  <c r="P11" i="19"/>
  <c r="AS8" i="16"/>
  <c r="AA14" i="19"/>
  <c r="AS11" i="19"/>
  <c r="W11" i="19"/>
  <c r="U11" i="19"/>
  <c r="ED9" i="15"/>
  <c r="AH9" i="19" s="1"/>
  <c r="P13" i="19"/>
  <c r="AO11" i="19"/>
  <c r="AQ11" i="19"/>
  <c r="S11" i="19"/>
  <c r="AI17" i="19"/>
  <c r="EE12" i="15"/>
  <c r="ED12" i="15"/>
  <c r="EC12" i="15"/>
  <c r="EB12" i="15"/>
  <c r="EA12" i="15"/>
  <c r="DZ12" i="15"/>
  <c r="DY12" i="15"/>
  <c r="V11" i="19"/>
  <c r="EB9" i="15"/>
  <c r="U9" i="19" s="1"/>
  <c r="AR9" i="19"/>
  <c r="AQ9" i="19"/>
  <c r="AN9" i="19"/>
  <c r="AO9" i="19"/>
  <c r="EA10" i="15"/>
  <c r="DZ10" i="15"/>
  <c r="DY10" i="15"/>
  <c r="EE10" i="15"/>
  <c r="ED10" i="15"/>
  <c r="EC10" i="15"/>
  <c r="EB10" i="15"/>
  <c r="EC9" i="15"/>
  <c r="DZ9" i="15"/>
  <c r="EA9" i="15"/>
  <c r="AS9" i="19"/>
  <c r="AP9" i="19"/>
  <c r="L8" i="16"/>
  <c r="N8" i="16"/>
  <c r="P8" i="16"/>
  <c r="AH8" i="16"/>
  <c r="EK17" i="15"/>
  <c r="CD17" i="19" s="1"/>
  <c r="EG17" i="15"/>
  <c r="BG17" i="19" s="1"/>
  <c r="EJ17" i="15"/>
  <c r="CB17" i="19" s="1"/>
  <c r="DA8" i="15"/>
  <c r="CI8" i="16" s="1"/>
  <c r="CW8" i="15"/>
  <c r="BD8" i="16" s="1"/>
  <c r="CX8" i="15"/>
  <c r="BJ8" i="16" s="1"/>
  <c r="CZ8" i="15"/>
  <c r="BZ8" i="16" s="1"/>
  <c r="FC8" i="15"/>
  <c r="CC8" i="20" s="1"/>
  <c r="EZ8" i="15"/>
  <c r="BH8" i="20" s="1"/>
  <c r="EX8" i="15"/>
  <c r="AT8" i="20" s="1"/>
  <c r="EK13" i="15"/>
  <c r="CF13" i="19" s="1"/>
  <c r="EG13" i="15"/>
  <c r="BB13" i="19" s="1"/>
  <c r="EH13" i="15"/>
  <c r="BI13" i="19" s="1"/>
  <c r="AL14" i="19"/>
  <c r="P14" i="19"/>
  <c r="E17" i="19"/>
  <c r="AG14" i="19"/>
  <c r="AI14" i="19"/>
  <c r="M14" i="19"/>
  <c r="I17" i="19"/>
  <c r="F17" i="19"/>
  <c r="AK14" i="19"/>
  <c r="O14" i="19"/>
  <c r="Q14" i="19"/>
  <c r="J17" i="19"/>
  <c r="AG17" i="19"/>
  <c r="AK8" i="16"/>
  <c r="AJ8" i="16"/>
  <c r="AL8" i="16"/>
  <c r="AG8" i="16"/>
  <c r="AN17" i="19"/>
  <c r="AO17" i="19"/>
  <c r="AQ17" i="19"/>
  <c r="AP17" i="19"/>
  <c r="AL17" i="19"/>
  <c r="AH17" i="19"/>
  <c r="AJ17" i="19"/>
  <c r="CT9" i="21"/>
  <c r="G9" i="21" s="1"/>
  <c r="AG13" i="19"/>
  <c r="E13" i="19"/>
  <c r="AH13" i="19"/>
  <c r="AJ13" i="19"/>
  <c r="AI13" i="19"/>
  <c r="H13" i="19"/>
  <c r="AA8" i="16"/>
  <c r="CW13" i="21"/>
  <c r="AL13" i="21" s="1"/>
  <c r="AL18" i="21"/>
  <c r="CW12" i="21"/>
  <c r="X12" i="21" s="1"/>
  <c r="AS18" i="21"/>
  <c r="J18" i="21"/>
  <c r="CW10" i="21"/>
  <c r="J10" i="21" s="1"/>
  <c r="CT13" i="21"/>
  <c r="G13" i="21" s="1"/>
  <c r="CT15" i="21"/>
  <c r="U15" i="21" s="1"/>
  <c r="CT16" i="21"/>
  <c r="AP16" i="21" s="1"/>
  <c r="CT11" i="21"/>
  <c r="AB11" i="21" s="1"/>
  <c r="Q18" i="21"/>
  <c r="AE18" i="21"/>
  <c r="CW9" i="21"/>
  <c r="J9" i="21" s="1"/>
  <c r="CW14" i="21"/>
  <c r="Q14" i="21" s="1"/>
  <c r="CT8" i="21"/>
  <c r="AP8" i="21" s="1"/>
  <c r="CT10" i="21"/>
  <c r="U10" i="21" s="1"/>
  <c r="CW15" i="21"/>
  <c r="AL15" i="21" s="1"/>
  <c r="CT12" i="21"/>
  <c r="AI12" i="21" s="1"/>
  <c r="CW16" i="21"/>
  <c r="X16" i="21" s="1"/>
  <c r="CW8" i="21"/>
  <c r="X8" i="21" s="1"/>
  <c r="CR11" i="21"/>
  <c r="AN11" i="21" s="1"/>
  <c r="CU15" i="21"/>
  <c r="AC15" i="21" s="1"/>
  <c r="H17" i="21"/>
  <c r="CU12" i="21"/>
  <c r="AC12" i="21" s="1"/>
  <c r="AC8" i="16"/>
  <c r="AE8" i="16"/>
  <c r="Z8" i="16"/>
  <c r="AB8" i="16"/>
  <c r="DH15" i="15"/>
  <c r="DJ15" i="15"/>
  <c r="DL15" i="15"/>
  <c r="DK15" i="15"/>
  <c r="DM15" i="15"/>
  <c r="DG15" i="15"/>
  <c r="DI15" i="15"/>
  <c r="CS11" i="15"/>
  <c r="CP11" i="15"/>
  <c r="CQ11" i="15"/>
  <c r="CT11" i="15"/>
  <c r="CU11" i="15"/>
  <c r="CR11" i="15"/>
  <c r="CO11" i="15"/>
  <c r="ER17" i="15"/>
  <c r="EV17" i="15"/>
  <c r="EU17" i="15"/>
  <c r="EQ17" i="15"/>
  <c r="ES17" i="15"/>
  <c r="EW17" i="15"/>
  <c r="ET17" i="15"/>
  <c r="AO8" i="16"/>
  <c r="AQ8" i="16"/>
  <c r="W14" i="19"/>
  <c r="U14" i="19"/>
  <c r="S14" i="19"/>
  <c r="X14" i="19"/>
  <c r="V8" i="16"/>
  <c r="X8" i="16"/>
  <c r="T8" i="16"/>
  <c r="W8" i="16"/>
  <c r="EW16" i="15"/>
  <c r="EQ16" i="15"/>
  <c r="ES16" i="15"/>
  <c r="ER16" i="15"/>
  <c r="ET16" i="15"/>
  <c r="EV16" i="15"/>
  <c r="EU16" i="15"/>
  <c r="AR8" i="16"/>
  <c r="AN8" i="16"/>
  <c r="DG13" i="15"/>
  <c r="DH13" i="15"/>
  <c r="DI13" i="15"/>
  <c r="DL13" i="15"/>
  <c r="DJ13" i="15"/>
  <c r="DK13" i="15"/>
  <c r="DM13" i="15"/>
  <c r="CT15" i="15"/>
  <c r="CP15" i="15"/>
  <c r="CR15" i="15"/>
  <c r="CO15" i="15"/>
  <c r="CU15" i="15"/>
  <c r="CQ15" i="15"/>
  <c r="CS15" i="15"/>
  <c r="ES13" i="15"/>
  <c r="K13" i="20" s="1"/>
  <c r="EW13" i="15"/>
  <c r="AM13" i="20" s="1"/>
  <c r="ET13" i="15"/>
  <c r="R13" i="20" s="1"/>
  <c r="EV13" i="15"/>
  <c r="AF13" i="20" s="1"/>
  <c r="ER13" i="15"/>
  <c r="D13" i="20" s="1"/>
  <c r="EQ13" i="15"/>
  <c r="EU13" i="15"/>
  <c r="Y13" i="20" s="1"/>
  <c r="U8" i="16"/>
  <c r="V14" i="19"/>
  <c r="DM10" i="15"/>
  <c r="DL10" i="15"/>
  <c r="DJ10" i="15"/>
  <c r="DI10" i="15"/>
  <c r="DK10" i="15"/>
  <c r="DH10" i="15"/>
  <c r="DG10" i="15"/>
  <c r="DM11" i="15"/>
  <c r="DL11" i="15"/>
  <c r="DI11" i="15"/>
  <c r="DH11" i="15"/>
  <c r="DK11" i="15"/>
  <c r="DG11" i="15"/>
  <c r="DJ11" i="15"/>
  <c r="CU9" i="15"/>
  <c r="CQ9" i="15"/>
  <c r="CR9" i="15"/>
  <c r="CS9" i="15"/>
  <c r="CO9" i="15"/>
  <c r="CT9" i="15"/>
  <c r="CP9" i="15"/>
  <c r="CR13" i="15"/>
  <c r="CO13" i="15"/>
  <c r="CU13" i="15"/>
  <c r="CS13" i="15"/>
  <c r="CT13" i="15"/>
  <c r="CP13" i="15"/>
  <c r="CQ13" i="15"/>
  <c r="ER11" i="15"/>
  <c r="D11" i="20" s="1"/>
  <c r="EQ11" i="15"/>
  <c r="EV11" i="15"/>
  <c r="AF11" i="20" s="1"/>
  <c r="EU11" i="15"/>
  <c r="Y11" i="20" s="1"/>
  <c r="ET11" i="15"/>
  <c r="R11" i="20" s="1"/>
  <c r="EW11" i="15"/>
  <c r="AM11" i="20" s="1"/>
  <c r="ES11" i="15"/>
  <c r="K11" i="20" s="1"/>
  <c r="EV14" i="15"/>
  <c r="EU14" i="15"/>
  <c r="EQ14" i="15"/>
  <c r="ER14" i="15"/>
  <c r="EW14" i="15"/>
  <c r="ET14" i="15"/>
  <c r="ES14" i="15"/>
  <c r="DG12" i="15"/>
  <c r="DL12" i="15"/>
  <c r="DK12" i="15"/>
  <c r="DJ12" i="15"/>
  <c r="DM12" i="15"/>
  <c r="DI12" i="15"/>
  <c r="DH12" i="15"/>
  <c r="DH9" i="15"/>
  <c r="DJ9" i="15"/>
  <c r="DK9" i="15"/>
  <c r="DM9" i="15"/>
  <c r="DG9" i="15"/>
  <c r="DI9" i="15"/>
  <c r="DL9" i="15"/>
  <c r="DH14" i="15"/>
  <c r="DJ14" i="15"/>
  <c r="DL14" i="15"/>
  <c r="DK14" i="15"/>
  <c r="DI14" i="15"/>
  <c r="DM14" i="15"/>
  <c r="DG14" i="15"/>
  <c r="CO14" i="15"/>
  <c r="CT14" i="15"/>
  <c r="CS14" i="15"/>
  <c r="CR14" i="15"/>
  <c r="CQ14" i="15"/>
  <c r="CU14" i="15"/>
  <c r="CP14" i="15"/>
  <c r="CO17" i="15"/>
  <c r="CQ17" i="15"/>
  <c r="CT17" i="15"/>
  <c r="CS17" i="15"/>
  <c r="CR17" i="15"/>
  <c r="CU17" i="15"/>
  <c r="CP17" i="15"/>
  <c r="CQ12" i="15"/>
  <c r="CP12" i="15"/>
  <c r="CU12" i="15"/>
  <c r="CT12" i="15"/>
  <c r="CO12" i="15"/>
  <c r="CS12" i="15"/>
  <c r="CR12" i="15"/>
  <c r="ES10" i="15"/>
  <c r="K10" i="20" s="1"/>
  <c r="EW10" i="15"/>
  <c r="AM10" i="20" s="1"/>
  <c r="EQ10" i="15"/>
  <c r="EV10" i="15"/>
  <c r="AF10" i="20" s="1"/>
  <c r="EU10" i="15"/>
  <c r="Y10" i="20" s="1"/>
  <c r="ER10" i="15"/>
  <c r="D10" i="20" s="1"/>
  <c r="ET10" i="15"/>
  <c r="R10" i="20" s="1"/>
  <c r="EW15" i="15"/>
  <c r="ER15" i="15"/>
  <c r="ES15" i="15"/>
  <c r="EV15" i="15"/>
  <c r="EU15" i="15"/>
  <c r="ET15" i="15"/>
  <c r="EQ15" i="15"/>
  <c r="DI17" i="15"/>
  <c r="DL17" i="15"/>
  <c r="DM17" i="15"/>
  <c r="DG17" i="15"/>
  <c r="DK17" i="15"/>
  <c r="DH17" i="15"/>
  <c r="DJ17" i="15"/>
  <c r="DL16" i="15"/>
  <c r="DM16" i="15"/>
  <c r="DH16" i="15"/>
  <c r="DK16" i="15"/>
  <c r="DI16" i="15"/>
  <c r="DG16" i="15"/>
  <c r="DJ16" i="15"/>
  <c r="CP16" i="15"/>
  <c r="CS16" i="15"/>
  <c r="CR16" i="15"/>
  <c r="CU16" i="15"/>
  <c r="CQ16" i="15"/>
  <c r="CT16" i="15"/>
  <c r="CO16" i="15"/>
  <c r="CP10" i="15"/>
  <c r="CQ10" i="15"/>
  <c r="CR10" i="15"/>
  <c r="CU10" i="15"/>
  <c r="CT10" i="15"/>
  <c r="CO10" i="15"/>
  <c r="CS10" i="15"/>
  <c r="EQ12" i="15"/>
  <c r="EU12" i="15"/>
  <c r="Y12" i="20" s="1"/>
  <c r="ER12" i="15"/>
  <c r="D12" i="20" s="1"/>
  <c r="ET12" i="15"/>
  <c r="R12" i="20" s="1"/>
  <c r="EW12" i="15"/>
  <c r="AM12" i="20" s="1"/>
  <c r="ES12" i="15"/>
  <c r="K12" i="20" s="1"/>
  <c r="EV12" i="15"/>
  <c r="AF12" i="20" s="1"/>
  <c r="EU9" i="15"/>
  <c r="Y9" i="20" s="1"/>
  <c r="EW9" i="15"/>
  <c r="AM9" i="20" s="1"/>
  <c r="EQ9" i="15"/>
  <c r="ET9" i="15"/>
  <c r="R9" i="20" s="1"/>
  <c r="ER9" i="15"/>
  <c r="D9" i="20" s="1"/>
  <c r="EV9" i="15"/>
  <c r="AF9" i="20" s="1"/>
  <c r="ES9" i="15"/>
  <c r="K9" i="20" s="1"/>
  <c r="E12" i="21"/>
  <c r="H18" i="21"/>
  <c r="CU8" i="21"/>
  <c r="AJ8" i="21" s="1"/>
  <c r="CU16" i="21"/>
  <c r="H16" i="21" s="1"/>
  <c r="CU14" i="21"/>
  <c r="V14" i="21" s="1"/>
  <c r="S12" i="21"/>
  <c r="L12" i="21"/>
  <c r="AN12" i="21"/>
  <c r="CR10" i="21"/>
  <c r="L10" i="21" s="1"/>
  <c r="CR16" i="21"/>
  <c r="AN16" i="21" s="1"/>
  <c r="CR15" i="21"/>
  <c r="Z15" i="21" s="1"/>
  <c r="Z12" i="21"/>
  <c r="CR8" i="21"/>
  <c r="L8" i="21" s="1"/>
  <c r="CR9" i="21"/>
  <c r="AG9" i="21" s="1"/>
  <c r="CR13" i="21"/>
  <c r="L13" i="21" s="1"/>
  <c r="CR14" i="21"/>
  <c r="W20" i="21"/>
  <c r="T18" i="21"/>
  <c r="J17" i="21"/>
  <c r="AA18" i="21"/>
  <c r="AS17" i="21"/>
  <c r="N14" i="21"/>
  <c r="AJ18" i="21"/>
  <c r="AE17" i="21"/>
  <c r="AZ11" i="20"/>
  <c r="BU12" i="20"/>
  <c r="AZ10" i="20"/>
  <c r="BU11" i="20"/>
  <c r="CI11" i="20"/>
  <c r="BG11" i="20"/>
  <c r="CB12" i="20"/>
  <c r="AZ12" i="20"/>
  <c r="BU10" i="20"/>
  <c r="BN13" i="20"/>
  <c r="AZ9" i="20"/>
  <c r="BU8" i="20"/>
  <c r="CI12" i="20"/>
  <c r="CI10" i="20"/>
  <c r="CB9" i="20"/>
  <c r="CB11" i="20"/>
  <c r="BG12" i="20"/>
  <c r="BG10" i="20"/>
  <c r="BN10" i="20"/>
  <c r="CB13" i="20"/>
  <c r="AZ13" i="20"/>
  <c r="BU9" i="20"/>
  <c r="BN9" i="20"/>
  <c r="CI8" i="20"/>
  <c r="BN8" i="20"/>
  <c r="BG13" i="20"/>
  <c r="BG8" i="20"/>
  <c r="BN11" i="20"/>
  <c r="BN12" i="20"/>
  <c r="CB10" i="20"/>
  <c r="BU13" i="20"/>
  <c r="CI13" i="20"/>
  <c r="CI9" i="20"/>
  <c r="BG9" i="20"/>
  <c r="AZ8" i="20"/>
  <c r="CB8" i="20"/>
  <c r="BV8" i="20"/>
  <c r="AP14" i="21"/>
  <c r="X17" i="21"/>
  <c r="Q17" i="21"/>
  <c r="AH18" i="21"/>
  <c r="W14" i="21"/>
  <c r="AE21" i="21"/>
  <c r="I16" i="21"/>
  <c r="J21" i="21"/>
  <c r="AR14" i="21"/>
  <c r="AD18" i="21"/>
  <c r="O19" i="21"/>
  <c r="P18" i="21"/>
  <c r="W18" i="21"/>
  <c r="N18" i="21"/>
  <c r="J22" i="21"/>
  <c r="AS21" i="21"/>
  <c r="AQ18" i="21"/>
  <c r="AE22" i="21"/>
  <c r="AD14" i="21"/>
  <c r="AC18" i="21"/>
  <c r="AJ19" i="21"/>
  <c r="Q21" i="21"/>
  <c r="U18" i="21"/>
  <c r="AR19" i="21"/>
  <c r="M16" i="21"/>
  <c r="I19" i="21"/>
  <c r="W16" i="21"/>
  <c r="M17" i="21"/>
  <c r="G17" i="21"/>
  <c r="F17" i="21"/>
  <c r="P16" i="21"/>
  <c r="Q19" i="21"/>
  <c r="J19" i="21"/>
  <c r="AA14" i="21"/>
  <c r="AA16" i="21"/>
  <c r="AI18" i="21"/>
  <c r="X21" i="21"/>
  <c r="AD15" i="21"/>
  <c r="AO16" i="21"/>
  <c r="AZ22" i="21"/>
  <c r="X22" i="21"/>
  <c r="AO17" i="21"/>
  <c r="AA17" i="21"/>
  <c r="X19" i="21"/>
  <c r="N17" i="21"/>
  <c r="O18" i="21"/>
  <c r="AK15" i="21"/>
  <c r="AH16" i="21"/>
  <c r="AH17" i="21"/>
  <c r="AL19" i="21"/>
  <c r="AS19" i="21"/>
  <c r="T16" i="21"/>
  <c r="G18" i="21"/>
  <c r="M18" i="21"/>
  <c r="Q20" i="21"/>
  <c r="P19" i="21"/>
  <c r="X11" i="21"/>
  <c r="AL20" i="21"/>
  <c r="J11" i="21"/>
  <c r="AO18" i="21"/>
  <c r="P14" i="21"/>
  <c r="AQ21" i="21"/>
  <c r="AI14" i="21"/>
  <c r="I17" i="21"/>
  <c r="I14" i="21"/>
  <c r="H19" i="21"/>
  <c r="Q11" i="21"/>
  <c r="I20" i="21"/>
  <c r="V19" i="21"/>
  <c r="G19" i="21"/>
  <c r="CB22" i="21"/>
  <c r="BU22" i="21"/>
  <c r="BG22" i="21"/>
  <c r="BN22" i="21"/>
  <c r="CI22" i="21"/>
  <c r="AK18" i="21"/>
  <c r="AB18" i="21"/>
  <c r="AE20" i="21"/>
  <c r="AS20" i="21"/>
  <c r="AQ19" i="21"/>
  <c r="AR18" i="21"/>
  <c r="U17" i="21"/>
  <c r="AS22" i="21"/>
  <c r="AL22" i="21"/>
  <c r="H20" i="21"/>
  <c r="U19" i="21"/>
  <c r="AI17" i="21"/>
  <c r="AC20" i="21"/>
  <c r="AP19" i="21"/>
  <c r="O20" i="21"/>
  <c r="N19" i="21"/>
  <c r="AK19" i="21"/>
  <c r="AB17" i="21"/>
  <c r="W17" i="21"/>
  <c r="AD19" i="21"/>
  <c r="H21" i="21"/>
  <c r="AD16" i="21"/>
  <c r="V21" i="21"/>
  <c r="T14" i="21"/>
  <c r="O21" i="21"/>
  <c r="I15" i="21"/>
  <c r="I21" i="21"/>
  <c r="F14" i="21"/>
  <c r="AJ20" i="21"/>
  <c r="P15" i="21"/>
  <c r="AR20" i="21"/>
  <c r="AH14" i="21"/>
  <c r="U14" i="21"/>
  <c r="AR15" i="21"/>
  <c r="AI19" i="21"/>
  <c r="AD17" i="21"/>
  <c r="AD21" i="21"/>
  <c r="P21" i="21"/>
  <c r="I22" i="21"/>
  <c r="AD22" i="21"/>
  <c r="W22" i="21"/>
  <c r="AR22" i="21"/>
  <c r="CA22" i="21"/>
  <c r="BM22" i="21"/>
  <c r="CH22" i="21"/>
  <c r="BF22" i="21"/>
  <c r="P22" i="21"/>
  <c r="BT22" i="21"/>
  <c r="AY22" i="21"/>
  <c r="AK22" i="21"/>
  <c r="V22" i="21"/>
  <c r="H22" i="21"/>
  <c r="AC22" i="21"/>
  <c r="BZ22" i="21"/>
  <c r="BL22" i="21"/>
  <c r="O22" i="21"/>
  <c r="AJ22" i="21"/>
  <c r="AQ22" i="21"/>
  <c r="BS22" i="21"/>
  <c r="CG22" i="21"/>
  <c r="AX22" i="21"/>
  <c r="BE22" i="21"/>
  <c r="AR21" i="21"/>
  <c r="AO14" i="21"/>
  <c r="AK16" i="21"/>
  <c r="AC21" i="21"/>
  <c r="P20" i="21"/>
  <c r="AK17" i="21"/>
  <c r="W21" i="21"/>
  <c r="P17" i="21"/>
  <c r="G14" i="21"/>
  <c r="AK20" i="21"/>
  <c r="AQ20" i="21"/>
  <c r="X20" i="21"/>
  <c r="I44" i="2"/>
  <c r="S42" i="2"/>
  <c r="R41" i="2"/>
  <c r="BF28" i="28"/>
  <c r="BF28" i="30" s="1"/>
  <c r="Z28" i="28"/>
  <c r="Z28" i="30" s="1"/>
  <c r="R18" i="28"/>
  <c r="AP28" i="28"/>
  <c r="AP28" i="30" s="1"/>
  <c r="AX28" i="28"/>
  <c r="AX28" i="30" s="1"/>
  <c r="AH28" i="28"/>
  <c r="AH28" i="30" s="1"/>
  <c r="R28" i="28"/>
  <c r="BF19" i="28"/>
  <c r="BF19" i="30" s="1"/>
  <c r="AP19" i="28"/>
  <c r="AP19" i="30" s="1"/>
  <c r="BF18" i="28"/>
  <c r="BF18" i="30" s="1"/>
  <c r="AX18" i="28"/>
  <c r="AX18" i="30" s="1"/>
  <c r="AP18" i="28"/>
  <c r="AP18" i="30" s="1"/>
  <c r="AH18" i="28"/>
  <c r="AH18" i="30" s="1"/>
  <c r="AX19" i="28"/>
  <c r="AX19" i="30" s="1"/>
  <c r="Z18" i="28"/>
  <c r="Z18" i="30" s="1"/>
  <c r="I13" i="28"/>
  <c r="Q13" i="30"/>
  <c r="I13" i="30" s="1"/>
  <c r="E14" i="30"/>
  <c r="B8" i="29" s="1"/>
  <c r="I18" i="28"/>
  <c r="Y18" i="30"/>
  <c r="I18" i="30" s="1"/>
  <c r="I26" i="28"/>
  <c r="Q26" i="30"/>
  <c r="I26" i="30" s="1"/>
  <c r="Q44" i="30"/>
  <c r="I44" i="30" s="1"/>
  <c r="I44" i="28"/>
  <c r="I45" i="2"/>
  <c r="AI42" i="2"/>
  <c r="AH41" i="2"/>
  <c r="AX44" i="28"/>
  <c r="AX44" i="30" s="1"/>
  <c r="R44" i="28"/>
  <c r="AH29" i="28"/>
  <c r="AH29" i="30" s="1"/>
  <c r="AX27" i="28"/>
  <c r="AX27" i="30" s="1"/>
  <c r="R27" i="28"/>
  <c r="AP26" i="28"/>
  <c r="AP26" i="30" s="1"/>
  <c r="AH44" i="28"/>
  <c r="AH44" i="30" s="1"/>
  <c r="AX29" i="28"/>
  <c r="AX29" i="30" s="1"/>
  <c r="R29" i="28"/>
  <c r="AH27" i="28"/>
  <c r="AH27" i="30" s="1"/>
  <c r="BF26" i="28"/>
  <c r="BF26" i="30" s="1"/>
  <c r="AP27" i="28"/>
  <c r="AP27" i="30" s="1"/>
  <c r="Z26" i="28"/>
  <c r="Z26" i="30" s="1"/>
  <c r="BF44" i="28"/>
  <c r="BF44" i="30" s="1"/>
  <c r="BF29" i="28"/>
  <c r="BF29" i="30" s="1"/>
  <c r="Z27" i="28"/>
  <c r="Z27" i="30" s="1"/>
  <c r="R26" i="28"/>
  <c r="AP44" i="28"/>
  <c r="AP44" i="30" s="1"/>
  <c r="AP29" i="28"/>
  <c r="AP29" i="30" s="1"/>
  <c r="Z44" i="28"/>
  <c r="Z44" i="30" s="1"/>
  <c r="Z29" i="28"/>
  <c r="Z29" i="30" s="1"/>
  <c r="BF27" i="28"/>
  <c r="BF27" i="30" s="1"/>
  <c r="AX26" i="28"/>
  <c r="AX26" i="30" s="1"/>
  <c r="AH26" i="28"/>
  <c r="AH26" i="30" s="1"/>
  <c r="I42" i="2"/>
  <c r="AX13" i="28"/>
  <c r="AX13" i="30" s="1"/>
  <c r="R13" i="28"/>
  <c r="BF13" i="28"/>
  <c r="BF13" i="30" s="1"/>
  <c r="AH13" i="28"/>
  <c r="AH13" i="30" s="1"/>
  <c r="AP13" i="28"/>
  <c r="AP13" i="30" s="1"/>
  <c r="Z13" i="28"/>
  <c r="Z13" i="30" s="1"/>
  <c r="Q27" i="30"/>
  <c r="I27" i="30" s="1"/>
  <c r="I27" i="28"/>
  <c r="I28" i="28"/>
  <c r="Q28" i="30"/>
  <c r="I28" i="30" s="1"/>
  <c r="I29" i="28"/>
  <c r="Q29" i="30"/>
  <c r="I29" i="30" s="1"/>
  <c r="M14" i="30"/>
  <c r="BK14" i="21"/>
  <c r="BJ14" i="21"/>
  <c r="BM14" i="21"/>
  <c r="AW8" i="16"/>
  <c r="AV8" i="16"/>
  <c r="AY8" i="16"/>
  <c r="AZ8" i="16"/>
  <c r="AU8" i="16"/>
  <c r="AX8" i="16"/>
  <c r="BD14" i="21"/>
  <c r="BF14" i="21"/>
  <c r="BC14" i="21"/>
  <c r="BY14" i="21"/>
  <c r="BX14" i="21"/>
  <c r="CA14" i="21"/>
  <c r="BM15" i="21"/>
  <c r="AY15" i="21"/>
  <c r="CD19" i="16"/>
  <c r="CG19" i="16"/>
  <c r="CF19" i="16"/>
  <c r="CI19" i="16"/>
  <c r="CH19" i="16"/>
  <c r="CE19" i="16"/>
  <c r="BI19" i="16"/>
  <c r="BL19" i="16"/>
  <c r="BK19" i="16"/>
  <c r="BN19" i="16"/>
  <c r="BM19" i="16"/>
  <c r="BJ19" i="16"/>
  <c r="BR21" i="16"/>
  <c r="BQ21" i="16"/>
  <c r="BT21" i="16"/>
  <c r="BU21" i="16"/>
  <c r="BP21" i="16"/>
  <c r="BS21" i="16"/>
  <c r="BE21" i="16"/>
  <c r="BD21" i="16"/>
  <c r="BG21" i="16"/>
  <c r="BF21" i="16"/>
  <c r="BC21" i="16"/>
  <c r="BB21" i="16"/>
  <c r="DV69" i="21"/>
  <c r="DO69" i="21"/>
  <c r="DS69" i="21"/>
  <c r="CG11" i="19"/>
  <c r="CD11" i="19"/>
  <c r="CI11" i="19"/>
  <c r="CF11" i="19"/>
  <c r="CH11" i="19"/>
  <c r="CE11" i="19"/>
  <c r="BC18" i="19"/>
  <c r="BB18" i="19"/>
  <c r="BE18" i="19"/>
  <c r="BF18" i="19"/>
  <c r="BG18" i="19"/>
  <c r="BD18" i="19"/>
  <c r="BG17" i="21"/>
  <c r="BF17" i="21"/>
  <c r="BC17" i="21"/>
  <c r="BB17" i="21"/>
  <c r="BD17" i="21"/>
  <c r="BJ20" i="21"/>
  <c r="BM20" i="21"/>
  <c r="BN20" i="21"/>
  <c r="BI20" i="21"/>
  <c r="BK20" i="21"/>
  <c r="BL20" i="21"/>
  <c r="BR20" i="21"/>
  <c r="BU20" i="21"/>
  <c r="BP20" i="21"/>
  <c r="BQ20" i="21"/>
  <c r="BT20" i="21"/>
  <c r="BS20" i="21"/>
  <c r="AV21" i="21"/>
  <c r="AY21" i="21"/>
  <c r="AX21" i="21"/>
  <c r="AU21" i="21"/>
  <c r="AZ21" i="21"/>
  <c r="AW21" i="21"/>
  <c r="BD18" i="17"/>
  <c r="BC18" i="17"/>
  <c r="BF18" i="17"/>
  <c r="BG18" i="17"/>
  <c r="BB18" i="17"/>
  <c r="BE18" i="17"/>
  <c r="BQ16" i="19"/>
  <c r="BP16" i="19"/>
  <c r="BS16" i="19"/>
  <c r="BR16" i="19"/>
  <c r="BU16" i="19"/>
  <c r="BT16" i="19"/>
  <c r="CA16" i="19"/>
  <c r="BZ16" i="19"/>
  <c r="BW16" i="19"/>
  <c r="CB16" i="19"/>
  <c r="BY16" i="19"/>
  <c r="BX16" i="19"/>
  <c r="BZ19" i="21"/>
  <c r="BW19" i="21"/>
  <c r="CB19" i="21"/>
  <c r="BY19" i="21"/>
  <c r="BX19" i="21"/>
  <c r="CA19" i="21"/>
  <c r="CG19" i="21"/>
  <c r="CF19" i="21"/>
  <c r="CE19" i="21"/>
  <c r="CH19" i="21"/>
  <c r="CD19" i="21"/>
  <c r="CI19" i="21"/>
  <c r="BU19" i="19"/>
  <c r="BR19" i="19"/>
  <c r="BQ19" i="19"/>
  <c r="BT19" i="19"/>
  <c r="BP19" i="19"/>
  <c r="BS19" i="19"/>
  <c r="CG19" i="19"/>
  <c r="CD19" i="19"/>
  <c r="CI19" i="19"/>
  <c r="CF19" i="19"/>
  <c r="CE19" i="19"/>
  <c r="CH19" i="19"/>
  <c r="BN21" i="19"/>
  <c r="BM21" i="19"/>
  <c r="BJ21" i="19"/>
  <c r="BI21" i="19"/>
  <c r="BL21" i="19"/>
  <c r="BK21" i="19"/>
  <c r="AV14" i="19"/>
  <c r="AY14" i="19"/>
  <c r="AX14" i="19"/>
  <c r="AU14" i="19"/>
  <c r="AZ14" i="19"/>
  <c r="AW14" i="19"/>
  <c r="BW19" i="17"/>
  <c r="BZ19" i="17"/>
  <c r="BX19" i="17"/>
  <c r="BY19" i="17"/>
  <c r="CA19" i="17"/>
  <c r="CB19" i="17"/>
  <c r="AU19" i="17"/>
  <c r="AX19" i="17"/>
  <c r="AW19" i="17"/>
  <c r="AZ19" i="17"/>
  <c r="AY19" i="17"/>
  <c r="AV19" i="17"/>
  <c r="AY16" i="21"/>
  <c r="AV16" i="21"/>
  <c r="CH16" i="21"/>
  <c r="CE16" i="21"/>
  <c r="CH20" i="16"/>
  <c r="CE20" i="16"/>
  <c r="CD20" i="16"/>
  <c r="CG20" i="16"/>
  <c r="CF20" i="16"/>
  <c r="CI20" i="16"/>
  <c r="BX18" i="21"/>
  <c r="CA18" i="21"/>
  <c r="CB18" i="21"/>
  <c r="BW18" i="21"/>
  <c r="BY18" i="21"/>
  <c r="BZ18" i="21"/>
  <c r="AV18" i="21"/>
  <c r="AY18" i="21"/>
  <c r="AX18" i="21"/>
  <c r="AU18" i="21"/>
  <c r="AZ18" i="21"/>
  <c r="AW18" i="21"/>
  <c r="CE15" i="19"/>
  <c r="CH15" i="19"/>
  <c r="CG15" i="19"/>
  <c r="CD15" i="19"/>
  <c r="CI15" i="19"/>
  <c r="CF15" i="19"/>
  <c r="BF15" i="19"/>
  <c r="BE15" i="19"/>
  <c r="BB15" i="19"/>
  <c r="BG15" i="19"/>
  <c r="BD15" i="19"/>
  <c r="BC15" i="19"/>
  <c r="BN20" i="17"/>
  <c r="BM20" i="17"/>
  <c r="BJ20" i="17"/>
  <c r="BI20" i="17"/>
  <c r="BL20" i="17"/>
  <c r="BK20" i="17"/>
  <c r="AW20" i="17"/>
  <c r="AZ20" i="17"/>
  <c r="AY20" i="17"/>
  <c r="AV20" i="17"/>
  <c r="AU20" i="17"/>
  <c r="AX20" i="17"/>
  <c r="BB21" i="17"/>
  <c r="BE21" i="17"/>
  <c r="BD21" i="17"/>
  <c r="BF21" i="17"/>
  <c r="BG21" i="17"/>
  <c r="BC21" i="17"/>
  <c r="BT9" i="21"/>
  <c r="BM9" i="21"/>
  <c r="BB12" i="21"/>
  <c r="BT18" i="16"/>
  <c r="BQ18" i="16"/>
  <c r="BP18" i="16"/>
  <c r="BS18" i="16"/>
  <c r="BR18" i="16"/>
  <c r="BU18" i="16"/>
  <c r="BY18" i="16"/>
  <c r="BX18" i="16"/>
  <c r="CA18" i="16"/>
  <c r="CB18" i="16"/>
  <c r="BW18" i="16"/>
  <c r="BZ18" i="16"/>
  <c r="CE20" i="19"/>
  <c r="CD20" i="19"/>
  <c r="CI20" i="19"/>
  <c r="CH20" i="19"/>
  <c r="CF20" i="19"/>
  <c r="CG20" i="19"/>
  <c r="BJ20" i="19"/>
  <c r="BL20" i="19"/>
  <c r="BM20" i="19"/>
  <c r="BK20" i="19"/>
  <c r="BN20" i="19"/>
  <c r="BI20" i="19"/>
  <c r="BU11" i="21"/>
  <c r="CI11" i="21"/>
  <c r="BF15" i="21"/>
  <c r="CA15" i="21"/>
  <c r="BS19" i="16"/>
  <c r="BR19" i="16"/>
  <c r="BQ19" i="16"/>
  <c r="BT19" i="16"/>
  <c r="BP19" i="16"/>
  <c r="BU19" i="16"/>
  <c r="BE19" i="16"/>
  <c r="BD19" i="16"/>
  <c r="BG19" i="16"/>
  <c r="BF19" i="16"/>
  <c r="BC19" i="16"/>
  <c r="BB19" i="16"/>
  <c r="CA21" i="16"/>
  <c r="BX21" i="16"/>
  <c r="BW21" i="16"/>
  <c r="BZ21" i="16"/>
  <c r="BY21" i="16"/>
  <c r="CB21" i="16"/>
  <c r="CH21" i="16"/>
  <c r="CE21" i="16"/>
  <c r="CD21" i="16"/>
  <c r="CG21" i="16"/>
  <c r="CF21" i="16"/>
  <c r="CI21" i="16"/>
  <c r="DR69" i="21"/>
  <c r="EF69" i="21"/>
  <c r="DQ69" i="21"/>
  <c r="CF18" i="19"/>
  <c r="CI18" i="19"/>
  <c r="CD18" i="19"/>
  <c r="CE18" i="19"/>
  <c r="CH18" i="19"/>
  <c r="CG18" i="19"/>
  <c r="BU17" i="21"/>
  <c r="BP17" i="21"/>
  <c r="BQ17" i="21"/>
  <c r="BT17" i="21"/>
  <c r="BR17" i="21"/>
  <c r="AV20" i="21"/>
  <c r="AY20" i="21"/>
  <c r="AX20" i="21"/>
  <c r="AU20" i="21"/>
  <c r="AZ20" i="21"/>
  <c r="AW20" i="21"/>
  <c r="BE20" i="21"/>
  <c r="BD20" i="21"/>
  <c r="BG20" i="21"/>
  <c r="BF20" i="21"/>
  <c r="BC20" i="21"/>
  <c r="BB20" i="21"/>
  <c r="CA21" i="21"/>
  <c r="BZ21" i="21"/>
  <c r="BW21" i="21"/>
  <c r="CB21" i="21"/>
  <c r="BY21" i="21"/>
  <c r="BX21" i="21"/>
  <c r="BS18" i="17"/>
  <c r="BR18" i="17"/>
  <c r="BU18" i="17"/>
  <c r="BP18" i="17"/>
  <c r="BQ18" i="17"/>
  <c r="BT18" i="17"/>
  <c r="AX16" i="19"/>
  <c r="AU16" i="19"/>
  <c r="AZ16" i="19"/>
  <c r="AW16" i="19"/>
  <c r="AV16" i="19"/>
  <c r="AY16" i="19"/>
  <c r="BN16" i="19"/>
  <c r="BK16" i="19"/>
  <c r="BJ16" i="19"/>
  <c r="BM16" i="19"/>
  <c r="BL16" i="19"/>
  <c r="BI16" i="19"/>
  <c r="BN19" i="21"/>
  <c r="BK19" i="21"/>
  <c r="BJ19" i="21"/>
  <c r="BL19" i="21"/>
  <c r="BM19" i="21"/>
  <c r="BI19" i="21"/>
  <c r="AZ19" i="21"/>
  <c r="AW19" i="21"/>
  <c r="AV19" i="21"/>
  <c r="AY19" i="21"/>
  <c r="AX19" i="21"/>
  <c r="AU19" i="21"/>
  <c r="BK19" i="19"/>
  <c r="BN19" i="19"/>
  <c r="BI19" i="19"/>
  <c r="BJ19" i="19"/>
  <c r="BM19" i="19"/>
  <c r="BL19" i="19"/>
  <c r="BZ19" i="19"/>
  <c r="BY19" i="19"/>
  <c r="CB19" i="19"/>
  <c r="BW19" i="19"/>
  <c r="BX19" i="19"/>
  <c r="CA19" i="19"/>
  <c r="BP21" i="19"/>
  <c r="BU21" i="19"/>
  <c r="BT21" i="19"/>
  <c r="BQ21" i="19"/>
  <c r="BR21" i="19"/>
  <c r="BS21" i="19"/>
  <c r="CA14" i="19"/>
  <c r="BZ14" i="19"/>
  <c r="BW14" i="19"/>
  <c r="CB14" i="19"/>
  <c r="BY14" i="19"/>
  <c r="BX14" i="19"/>
  <c r="BT19" i="17"/>
  <c r="BQ19" i="17"/>
  <c r="BP19" i="17"/>
  <c r="BS19" i="17"/>
  <c r="BR19" i="17"/>
  <c r="BU19" i="17"/>
  <c r="CH19" i="17"/>
  <c r="CE19" i="17"/>
  <c r="CD19" i="17"/>
  <c r="CG19" i="17"/>
  <c r="CF19" i="17"/>
  <c r="CI19" i="17"/>
  <c r="BX16" i="21"/>
  <c r="CA16" i="21"/>
  <c r="BJ16" i="21"/>
  <c r="BM16" i="21"/>
  <c r="BW20" i="16"/>
  <c r="BZ20" i="16"/>
  <c r="BY20" i="16"/>
  <c r="BX20" i="16"/>
  <c r="CA20" i="16"/>
  <c r="CB20" i="16"/>
  <c r="BU18" i="21"/>
  <c r="BP18" i="21"/>
  <c r="BQ18" i="21"/>
  <c r="BT18" i="21"/>
  <c r="BR18" i="21"/>
  <c r="BS18" i="21"/>
  <c r="BL18" i="21"/>
  <c r="BI18" i="21"/>
  <c r="BN18" i="21"/>
  <c r="BK18" i="21"/>
  <c r="BJ18" i="21"/>
  <c r="BM18" i="21"/>
  <c r="CB15" i="19"/>
  <c r="BW15" i="19"/>
  <c r="BX15" i="19"/>
  <c r="CA15" i="19"/>
  <c r="BZ15" i="19"/>
  <c r="BY15" i="19"/>
  <c r="AV15" i="19"/>
  <c r="AU15" i="19"/>
  <c r="AX15" i="19"/>
  <c r="AW15" i="19"/>
  <c r="AZ15" i="19"/>
  <c r="AY15" i="19"/>
  <c r="BE20" i="17"/>
  <c r="BD20" i="17"/>
  <c r="BC20" i="17"/>
  <c r="BF20" i="17"/>
  <c r="BG20" i="17"/>
  <c r="BB20" i="17"/>
  <c r="CA20" i="17"/>
  <c r="BX20" i="17"/>
  <c r="BW20" i="17"/>
  <c r="BZ20" i="17"/>
  <c r="BY20" i="17"/>
  <c r="CB20" i="17"/>
  <c r="BW21" i="17"/>
  <c r="BZ21" i="17"/>
  <c r="BY21" i="17"/>
  <c r="CB21" i="17"/>
  <c r="CA21" i="17"/>
  <c r="BX21" i="17"/>
  <c r="CH9" i="21"/>
  <c r="BF9" i="21"/>
  <c r="CD12" i="21"/>
  <c r="BN8" i="19"/>
  <c r="BK8" i="19"/>
  <c r="BJ8" i="19"/>
  <c r="BM8" i="19"/>
  <c r="BL8" i="19"/>
  <c r="BI8" i="19"/>
  <c r="BB18" i="16"/>
  <c r="BE18" i="16"/>
  <c r="BD18" i="16"/>
  <c r="BF18" i="16"/>
  <c r="BG18" i="16"/>
  <c r="BC18" i="16"/>
  <c r="BM18" i="16"/>
  <c r="BJ18" i="16"/>
  <c r="BI18" i="16"/>
  <c r="BL18" i="16"/>
  <c r="BK18" i="16"/>
  <c r="BN18" i="16"/>
  <c r="BT20" i="19"/>
  <c r="BQ20" i="19"/>
  <c r="BS20" i="19"/>
  <c r="BP20" i="19"/>
  <c r="BU20" i="19"/>
  <c r="BR20" i="19"/>
  <c r="BB20" i="19"/>
  <c r="BD20" i="19"/>
  <c r="BE20" i="19"/>
  <c r="BC20" i="19"/>
  <c r="BG20" i="19"/>
  <c r="BF20" i="19"/>
  <c r="BN11" i="21"/>
  <c r="CB11" i="21"/>
  <c r="BR14" i="21"/>
  <c r="BQ14" i="21"/>
  <c r="BT14" i="21"/>
  <c r="AV14" i="21"/>
  <c r="AY14" i="21"/>
  <c r="AW14" i="21"/>
  <c r="BT15" i="21"/>
  <c r="BQ9" i="19"/>
  <c r="BS9" i="19"/>
  <c r="BP9" i="19"/>
  <c r="BU9" i="19"/>
  <c r="BW19" i="16"/>
  <c r="BZ19" i="16"/>
  <c r="BY19" i="16"/>
  <c r="CA19" i="16"/>
  <c r="CB19" i="16"/>
  <c r="BX19" i="16"/>
  <c r="AW21" i="16"/>
  <c r="AZ21" i="16"/>
  <c r="AY21" i="16"/>
  <c r="AV21" i="16"/>
  <c r="AU21" i="16"/>
  <c r="AX21" i="16"/>
  <c r="DN69" i="21"/>
  <c r="EB69" i="21"/>
  <c r="ED69" i="21"/>
  <c r="BX18" i="19"/>
  <c r="CA18" i="19"/>
  <c r="BZ18" i="19"/>
  <c r="BW18" i="19"/>
  <c r="CB18" i="19"/>
  <c r="BY18" i="19"/>
  <c r="BR18" i="19"/>
  <c r="BU18" i="19"/>
  <c r="BT18" i="19"/>
  <c r="BQ18" i="19"/>
  <c r="BP18" i="19"/>
  <c r="BS18" i="19"/>
  <c r="BX17" i="21"/>
  <c r="CA17" i="21"/>
  <c r="BW17" i="21"/>
  <c r="CB17" i="21"/>
  <c r="BY17" i="21"/>
  <c r="CF17" i="21"/>
  <c r="CD17" i="21"/>
  <c r="CI17" i="21"/>
  <c r="CE17" i="21"/>
  <c r="CH17" i="21"/>
  <c r="CI20" i="21"/>
  <c r="CH20" i="21"/>
  <c r="CE20" i="21"/>
  <c r="CD20" i="21"/>
  <c r="CG20" i="21"/>
  <c r="CF20" i="21"/>
  <c r="BS21" i="21"/>
  <c r="BR21" i="21"/>
  <c r="BU21" i="21"/>
  <c r="BP21" i="21"/>
  <c r="BQ21" i="21"/>
  <c r="BT21" i="21"/>
  <c r="BM21" i="21"/>
  <c r="BL21" i="21"/>
  <c r="BI21" i="21"/>
  <c r="BN21" i="21"/>
  <c r="BK21" i="21"/>
  <c r="BJ21" i="21"/>
  <c r="BY18" i="17"/>
  <c r="CB18" i="17"/>
  <c r="CA18" i="17"/>
  <c r="BX18" i="17"/>
  <c r="BZ18" i="17"/>
  <c r="BW18" i="17"/>
  <c r="CH18" i="17"/>
  <c r="CI18" i="17"/>
  <c r="CD18" i="17"/>
  <c r="CG18" i="17"/>
  <c r="CF18" i="17"/>
  <c r="CE18" i="17"/>
  <c r="BG16" i="19"/>
  <c r="BF16" i="19"/>
  <c r="BC16" i="19"/>
  <c r="BB16" i="19"/>
  <c r="BD16" i="19"/>
  <c r="BE16" i="19"/>
  <c r="BD19" i="21"/>
  <c r="BG19" i="21"/>
  <c r="BF19" i="21"/>
  <c r="BE19" i="21"/>
  <c r="BB19" i="21"/>
  <c r="BC19" i="21"/>
  <c r="BC19" i="19"/>
  <c r="BF19" i="19"/>
  <c r="BE19" i="19"/>
  <c r="BB19" i="19"/>
  <c r="BG19" i="19"/>
  <c r="BD19" i="19"/>
  <c r="CG21" i="19"/>
  <c r="CH21" i="19"/>
  <c r="CI21" i="19"/>
  <c r="CD21" i="19"/>
  <c r="CE21" i="19"/>
  <c r="CF21" i="19"/>
  <c r="BF21" i="19"/>
  <c r="BG21" i="19"/>
  <c r="BB21" i="19"/>
  <c r="BC21" i="19"/>
  <c r="BD21" i="19"/>
  <c r="BE21" i="19"/>
  <c r="CI14" i="19"/>
  <c r="CD14" i="19"/>
  <c r="CE14" i="19"/>
  <c r="CH14" i="19"/>
  <c r="CG14" i="19"/>
  <c r="CF14" i="19"/>
  <c r="BN14" i="19"/>
  <c r="BK14" i="19"/>
  <c r="BJ14" i="19"/>
  <c r="BM14" i="19"/>
  <c r="BL14" i="19"/>
  <c r="BI14" i="19"/>
  <c r="BI19" i="17"/>
  <c r="BL19" i="17"/>
  <c r="BK19" i="17"/>
  <c r="BJ19" i="17"/>
  <c r="BM19" i="17"/>
  <c r="BN19" i="17"/>
  <c r="BQ16" i="21"/>
  <c r="BT16" i="21"/>
  <c r="BF20" i="16"/>
  <c r="BC20" i="16"/>
  <c r="BB20" i="16"/>
  <c r="BE20" i="16"/>
  <c r="BD20" i="16"/>
  <c r="BG20" i="16"/>
  <c r="BU20" i="16"/>
  <c r="BT20" i="16"/>
  <c r="BQ20" i="16"/>
  <c r="BP20" i="16"/>
  <c r="BS20" i="16"/>
  <c r="BR20" i="16"/>
  <c r="CI18" i="21"/>
  <c r="CH18" i="21"/>
  <c r="CE18" i="21"/>
  <c r="CD18" i="21"/>
  <c r="CG18" i="21"/>
  <c r="CF18" i="21"/>
  <c r="BN15" i="19"/>
  <c r="BI15" i="19"/>
  <c r="BJ15" i="19"/>
  <c r="BM15" i="19"/>
  <c r="BL15" i="19"/>
  <c r="BK15" i="19"/>
  <c r="BT20" i="17"/>
  <c r="BQ20" i="17"/>
  <c r="BP20" i="17"/>
  <c r="BS20" i="17"/>
  <c r="BR20" i="17"/>
  <c r="BU20" i="17"/>
  <c r="BI21" i="17"/>
  <c r="BL21" i="17"/>
  <c r="BK21" i="17"/>
  <c r="BJ21" i="17"/>
  <c r="BM21" i="17"/>
  <c r="BN21" i="17"/>
  <c r="BT21" i="17"/>
  <c r="BQ21" i="17"/>
  <c r="BP21" i="17"/>
  <c r="BS21" i="17"/>
  <c r="BR21" i="17"/>
  <c r="BU21" i="17"/>
  <c r="AY9" i="21"/>
  <c r="BW12" i="21"/>
  <c r="AU12" i="21"/>
  <c r="BS8" i="19"/>
  <c r="BT8" i="19"/>
  <c r="AX18" i="16"/>
  <c r="AW18" i="16"/>
  <c r="AV18" i="16"/>
  <c r="AU18" i="16"/>
  <c r="AZ18" i="16"/>
  <c r="AY18" i="16"/>
  <c r="CB20" i="19"/>
  <c r="BW20" i="19"/>
  <c r="BX20" i="19"/>
  <c r="CA20" i="19"/>
  <c r="BZ20" i="19"/>
  <c r="BY20" i="19"/>
  <c r="BG11" i="21"/>
  <c r="AV17" i="19"/>
  <c r="AU17" i="19"/>
  <c r="AX17" i="19"/>
  <c r="AW17" i="19"/>
  <c r="AZ17" i="19"/>
  <c r="AY17" i="19"/>
  <c r="CH14" i="21"/>
  <c r="CE14" i="21"/>
  <c r="CF14" i="21"/>
  <c r="CH15" i="21"/>
  <c r="AY19" i="16"/>
  <c r="AV19" i="16"/>
  <c r="AU19" i="16"/>
  <c r="AX19" i="16"/>
  <c r="AZ19" i="16"/>
  <c r="AW19" i="16"/>
  <c r="BM21" i="16"/>
  <c r="BJ21" i="16"/>
  <c r="BI21" i="16"/>
  <c r="BL21" i="16"/>
  <c r="BK21" i="16"/>
  <c r="BN21" i="16"/>
  <c r="DX69" i="21"/>
  <c r="DZ69" i="21"/>
  <c r="DP69" i="21"/>
  <c r="BL18" i="19"/>
  <c r="BI18" i="19"/>
  <c r="BN18" i="19"/>
  <c r="BK18" i="19"/>
  <c r="BJ18" i="19"/>
  <c r="BM18" i="19"/>
  <c r="AZ18" i="19"/>
  <c r="AW18" i="19"/>
  <c r="AV18" i="19"/>
  <c r="AY18" i="19"/>
  <c r="AX18" i="19"/>
  <c r="AU18" i="19"/>
  <c r="BJ17" i="21"/>
  <c r="BM17" i="21"/>
  <c r="BL17" i="21"/>
  <c r="BI17" i="21"/>
  <c r="BN17" i="21"/>
  <c r="BK17" i="21"/>
  <c r="AY17" i="21"/>
  <c r="AU17" i="21"/>
  <c r="AZ17" i="21"/>
  <c r="AW17" i="21"/>
  <c r="AV17" i="21"/>
  <c r="CB20" i="21"/>
  <c r="BY20" i="21"/>
  <c r="BX20" i="21"/>
  <c r="CA20" i="21"/>
  <c r="BZ20" i="21"/>
  <c r="BW20" i="21"/>
  <c r="CI21" i="21"/>
  <c r="CH21" i="21"/>
  <c r="CE21" i="21"/>
  <c r="CD21" i="21"/>
  <c r="CG21" i="21"/>
  <c r="CF21" i="21"/>
  <c r="BC21" i="21"/>
  <c r="BB21" i="21"/>
  <c r="BE21" i="21"/>
  <c r="BD21" i="21"/>
  <c r="BG21" i="21"/>
  <c r="BF21" i="21"/>
  <c r="BK18" i="17"/>
  <c r="BN18" i="17"/>
  <c r="BM18" i="17"/>
  <c r="BJ18" i="17"/>
  <c r="BI18" i="17"/>
  <c r="BL18" i="17"/>
  <c r="AZ18" i="17"/>
  <c r="AY18" i="17"/>
  <c r="AV18" i="17"/>
  <c r="AU18" i="17"/>
  <c r="AX18" i="17"/>
  <c r="AW18" i="17"/>
  <c r="BU13" i="19"/>
  <c r="BR13" i="19"/>
  <c r="BQ13" i="19"/>
  <c r="BT13" i="19"/>
  <c r="BS13" i="19"/>
  <c r="BP13" i="19"/>
  <c r="CG16" i="19"/>
  <c r="CF16" i="19"/>
  <c r="CI16" i="19"/>
  <c r="CE16" i="19"/>
  <c r="CD16" i="19"/>
  <c r="CH16" i="19"/>
  <c r="BR19" i="21"/>
  <c r="BU19" i="21"/>
  <c r="BP19" i="21"/>
  <c r="BQ19" i="21"/>
  <c r="BT19" i="21"/>
  <c r="BS19" i="21"/>
  <c r="AZ19" i="19"/>
  <c r="AY19" i="19"/>
  <c r="AV19" i="19"/>
  <c r="AU19" i="19"/>
  <c r="AX19" i="19"/>
  <c r="AW19" i="19"/>
  <c r="BZ21" i="19"/>
  <c r="CA21" i="19"/>
  <c r="CB21" i="19"/>
  <c r="BW21" i="19"/>
  <c r="BX21" i="19"/>
  <c r="BY21" i="19"/>
  <c r="AZ21" i="19"/>
  <c r="AU21" i="19"/>
  <c r="AV21" i="19"/>
  <c r="AW21" i="19"/>
  <c r="AX21" i="19"/>
  <c r="AY21" i="19"/>
  <c r="BR14" i="19"/>
  <c r="BU14" i="19"/>
  <c r="BT14" i="19"/>
  <c r="BQ14" i="19"/>
  <c r="BP14" i="19"/>
  <c r="BS14" i="19"/>
  <c r="BG14" i="19"/>
  <c r="BF14" i="19"/>
  <c r="BC14" i="19"/>
  <c r="BB14" i="19"/>
  <c r="BE14" i="19"/>
  <c r="BD14" i="19"/>
  <c r="BB19" i="17"/>
  <c r="BE19" i="17"/>
  <c r="BD19" i="17"/>
  <c r="BG19" i="17"/>
  <c r="BF19" i="17"/>
  <c r="BC19" i="17"/>
  <c r="BC16" i="21"/>
  <c r="BF16" i="21"/>
  <c r="AW20" i="16"/>
  <c r="AV20" i="16"/>
  <c r="AY20" i="16"/>
  <c r="AZ20" i="16"/>
  <c r="AU20" i="16"/>
  <c r="AX20" i="16"/>
  <c r="BM20" i="16"/>
  <c r="BJ20" i="16"/>
  <c r="BI20" i="16"/>
  <c r="BL20" i="16"/>
  <c r="BK20" i="16"/>
  <c r="BN20" i="16"/>
  <c r="BD18" i="21"/>
  <c r="BG18" i="21"/>
  <c r="BF18" i="21"/>
  <c r="BC18" i="21"/>
  <c r="BB18" i="21"/>
  <c r="BE18" i="21"/>
  <c r="BT15" i="19"/>
  <c r="BS15" i="19"/>
  <c r="BP15" i="19"/>
  <c r="BU15" i="19"/>
  <c r="BR15" i="19"/>
  <c r="BQ15" i="19"/>
  <c r="CG20" i="17"/>
  <c r="CF20" i="17"/>
  <c r="CE20" i="17"/>
  <c r="CH20" i="17"/>
  <c r="CI20" i="17"/>
  <c r="CD20" i="17"/>
  <c r="AX21" i="17"/>
  <c r="AW21" i="17"/>
  <c r="AZ21" i="17"/>
  <c r="AY21" i="17"/>
  <c r="AU21" i="17"/>
  <c r="AV21" i="17"/>
  <c r="CI21" i="17"/>
  <c r="CH21" i="17"/>
  <c r="CE21" i="17"/>
  <c r="CD21" i="17"/>
  <c r="CG21" i="17"/>
  <c r="CF21" i="17"/>
  <c r="CA9" i="21"/>
  <c r="BP12" i="21"/>
  <c r="BI12" i="21"/>
  <c r="CD18" i="16"/>
  <c r="CG18" i="16"/>
  <c r="CF18" i="16"/>
  <c r="CI18" i="16"/>
  <c r="CE18" i="16"/>
  <c r="CH18" i="16"/>
  <c r="AX20" i="19"/>
  <c r="AZ20" i="19"/>
  <c r="AW20" i="19"/>
  <c r="AV20" i="19"/>
  <c r="AY20" i="19"/>
  <c r="AU20" i="19"/>
  <c r="AZ11" i="21"/>
  <c r="AX17" i="21" l="1"/>
  <c r="CG17" i="21"/>
  <c r="BJ15" i="21"/>
  <c r="AE11" i="21"/>
  <c r="CU10" i="21"/>
  <c r="H10" i="21" s="1"/>
  <c r="CS13" i="21"/>
  <c r="AA13" i="21" s="1"/>
  <c r="AV15" i="21"/>
  <c r="BX15" i="21"/>
  <c r="AO15" i="21"/>
  <c r="CS11" i="21"/>
  <c r="AO11" i="21" s="1"/>
  <c r="CS8" i="21"/>
  <c r="BQ15" i="21"/>
  <c r="BS17" i="21"/>
  <c r="BE17" i="21"/>
  <c r="V17" i="21"/>
  <c r="AQ17" i="21"/>
  <c r="AJ17" i="21"/>
  <c r="BC15" i="21"/>
  <c r="AL11" i="21"/>
  <c r="CU9" i="21"/>
  <c r="H9" i="21" s="1"/>
  <c r="F15" i="21"/>
  <c r="M15" i="21"/>
  <c r="CE15" i="21"/>
  <c r="BZ17" i="21"/>
  <c r="CU13" i="21"/>
  <c r="AQ13" i="21" s="1"/>
  <c r="O17" i="21"/>
  <c r="CS10" i="21"/>
  <c r="T10" i="21" s="1"/>
  <c r="CU11" i="21"/>
  <c r="H11" i="21" s="1"/>
  <c r="CS9" i="21"/>
  <c r="F9" i="21" s="1"/>
  <c r="AH15" i="21"/>
  <c r="CS12" i="21"/>
  <c r="AH12" i="21" s="1"/>
  <c r="AJ42" i="2"/>
  <c r="AN46" i="2"/>
  <c r="AL44" i="2"/>
  <c r="AO47" i="2"/>
  <c r="AK43" i="2"/>
  <c r="AM45" i="2"/>
  <c r="X46" i="2"/>
  <c r="V44" i="2"/>
  <c r="W45" i="2"/>
  <c r="U43" i="2"/>
  <c r="Y47" i="2"/>
  <c r="T42" i="2"/>
  <c r="F8" i="21"/>
  <c r="BX8" i="21"/>
  <c r="S16" i="21"/>
  <c r="BQ8" i="21"/>
  <c r="AA8" i="21"/>
  <c r="BJ8" i="21"/>
  <c r="CE8" i="21"/>
  <c r="AH8" i="21"/>
  <c r="BC8" i="21"/>
  <c r="M8" i="21"/>
  <c r="BT9" i="19"/>
  <c r="AO8" i="21"/>
  <c r="AY8" i="21"/>
  <c r="AY10" i="21"/>
  <c r="CE8" i="19"/>
  <c r="M8" i="17"/>
  <c r="N8" i="17"/>
  <c r="L8" i="17"/>
  <c r="W8" i="21"/>
  <c r="P8" i="21"/>
  <c r="AR8" i="21"/>
  <c r="BU8" i="19"/>
  <c r="BR8" i="19"/>
  <c r="BP8" i="19"/>
  <c r="P8" i="17"/>
  <c r="Q8" i="17"/>
  <c r="CA10" i="21"/>
  <c r="BM8" i="21"/>
  <c r="CH10" i="21"/>
  <c r="BF8" i="21"/>
  <c r="BF10" i="21"/>
  <c r="I8" i="21"/>
  <c r="I10" i="21"/>
  <c r="BT10" i="21"/>
  <c r="AR10" i="21"/>
  <c r="BM10" i="21"/>
  <c r="AD8" i="21"/>
  <c r="BT8" i="21"/>
  <c r="CH8" i="21"/>
  <c r="CA8" i="21"/>
  <c r="EF9" i="15"/>
  <c r="AW9" i="19" s="1"/>
  <c r="EK9" i="15"/>
  <c r="CI9" i="19" s="1"/>
  <c r="EJ9" i="15"/>
  <c r="BZ9" i="19" s="1"/>
  <c r="BZ11" i="21"/>
  <c r="P10" i="21"/>
  <c r="AD10" i="21"/>
  <c r="EG9" i="15"/>
  <c r="BD9" i="19" s="1"/>
  <c r="EH9" i="15"/>
  <c r="BM9" i="19" s="1"/>
  <c r="AX8" i="19"/>
  <c r="CE8" i="16"/>
  <c r="AK10" i="21"/>
  <c r="BF11" i="21"/>
  <c r="W11" i="21"/>
  <c r="AK11" i="21"/>
  <c r="BE11" i="21"/>
  <c r="AR11" i="21"/>
  <c r="CI15" i="21"/>
  <c r="BN13" i="21"/>
  <c r="BT11" i="21"/>
  <c r="CB8" i="21"/>
  <c r="BC10" i="21"/>
  <c r="CH11" i="21"/>
  <c r="AY11" i="21"/>
  <c r="CG11" i="21"/>
  <c r="CV69" i="21"/>
  <c r="O11" i="21"/>
  <c r="AR12" i="21"/>
  <c r="AX11" i="21"/>
  <c r="CI8" i="21"/>
  <c r="BC13" i="21"/>
  <c r="BM11" i="21"/>
  <c r="BS11" i="21"/>
  <c r="Q8" i="21"/>
  <c r="P11" i="21"/>
  <c r="BR15" i="21"/>
  <c r="CA11" i="21"/>
  <c r="BL11" i="21"/>
  <c r="AI10" i="21"/>
  <c r="H15" i="21"/>
  <c r="AJ11" i="21"/>
  <c r="AQ11" i="21"/>
  <c r="V11" i="21"/>
  <c r="AC11" i="21"/>
  <c r="N15" i="21"/>
  <c r="I11" i="21"/>
  <c r="AD13" i="21"/>
  <c r="AV11" i="21"/>
  <c r="CA12" i="21"/>
  <c r="BJ11" i="21"/>
  <c r="I13" i="21"/>
  <c r="BX13" i="21"/>
  <c r="BM13" i="21"/>
  <c r="CH13" i="21"/>
  <c r="W13" i="21"/>
  <c r="AR13" i="21"/>
  <c r="W12" i="21"/>
  <c r="T13" i="21"/>
  <c r="AD12" i="21"/>
  <c r="BQ13" i="21"/>
  <c r="F13" i="21"/>
  <c r="AV13" i="21"/>
  <c r="CA13" i="21"/>
  <c r="CE13" i="21"/>
  <c r="BF12" i="21"/>
  <c r="M13" i="21"/>
  <c r="AO13" i="21"/>
  <c r="AH13" i="21"/>
  <c r="BM12" i="21"/>
  <c r="BT12" i="21"/>
  <c r="AY12" i="21"/>
  <c r="AY13" i="21"/>
  <c r="BF13" i="21"/>
  <c r="BJ13" i="21"/>
  <c r="CH12" i="21"/>
  <c r="BT13" i="21"/>
  <c r="AZ10" i="21"/>
  <c r="P13" i="21"/>
  <c r="P12" i="21"/>
  <c r="I12" i="21"/>
  <c r="CE11" i="21"/>
  <c r="M11" i="21"/>
  <c r="AH11" i="21"/>
  <c r="F11" i="21"/>
  <c r="AA11" i="21"/>
  <c r="AE13" i="21"/>
  <c r="BX11" i="21"/>
  <c r="T12" i="21"/>
  <c r="T11" i="21"/>
  <c r="AZ9" i="21"/>
  <c r="BC11" i="21"/>
  <c r="CF9" i="21"/>
  <c r="BQ11" i="21"/>
  <c r="BR9" i="21"/>
  <c r="AZ13" i="21"/>
  <c r="BZ9" i="21"/>
  <c r="BG15" i="21"/>
  <c r="X9" i="21"/>
  <c r="X15" i="21"/>
  <c r="AS13" i="21"/>
  <c r="AB9" i="21"/>
  <c r="AU9" i="21"/>
  <c r="BK9" i="21"/>
  <c r="O8" i="21"/>
  <c r="Q9" i="21"/>
  <c r="BR12" i="21"/>
  <c r="Q10" i="21"/>
  <c r="BU10" i="21"/>
  <c r="X14" i="21"/>
  <c r="AS10" i="21"/>
  <c r="H12" i="21"/>
  <c r="BG10" i="21"/>
  <c r="V16" i="21"/>
  <c r="X10" i="21"/>
  <c r="BD11" i="21"/>
  <c r="CB10" i="21"/>
  <c r="BN14" i="21"/>
  <c r="AY8" i="19"/>
  <c r="AV8" i="19"/>
  <c r="AU8" i="19"/>
  <c r="BP11" i="19"/>
  <c r="CD8" i="19"/>
  <c r="BF8" i="19"/>
  <c r="CB13" i="19"/>
  <c r="BG8" i="19"/>
  <c r="BI17" i="19"/>
  <c r="AW8" i="19"/>
  <c r="CH8" i="19"/>
  <c r="BW8" i="19"/>
  <c r="BS11" i="19"/>
  <c r="BR11" i="19"/>
  <c r="BT11" i="19"/>
  <c r="BQ11" i="19"/>
  <c r="BF11" i="19"/>
  <c r="CF8" i="19"/>
  <c r="CG17" i="19"/>
  <c r="BM17" i="19"/>
  <c r="AG8" i="17"/>
  <c r="AI8" i="17"/>
  <c r="CB8" i="19"/>
  <c r="BS8" i="16"/>
  <c r="AV11" i="19"/>
  <c r="BS17" i="19"/>
  <c r="BD11" i="19"/>
  <c r="AW11" i="19"/>
  <c r="BC11" i="19"/>
  <c r="CG8" i="19"/>
  <c r="BD17" i="19"/>
  <c r="BB8" i="19"/>
  <c r="BD8" i="19"/>
  <c r="AU13" i="19"/>
  <c r="AX11" i="19"/>
  <c r="AZ11" i="19"/>
  <c r="BX8" i="19"/>
  <c r="BZ8" i="19"/>
  <c r="BB11" i="19"/>
  <c r="AG9" i="19"/>
  <c r="AY11" i="19"/>
  <c r="BG11" i="19"/>
  <c r="BQ8" i="16"/>
  <c r="BN8" i="16"/>
  <c r="BF17" i="19"/>
  <c r="BC8" i="19"/>
  <c r="AW13" i="19"/>
  <c r="CB11" i="19"/>
  <c r="BY8" i="19"/>
  <c r="BF8" i="16"/>
  <c r="BR17" i="19"/>
  <c r="X9" i="19"/>
  <c r="CF17" i="19"/>
  <c r="AV13" i="19"/>
  <c r="AX13" i="19"/>
  <c r="CA13" i="19"/>
  <c r="CA11" i="19"/>
  <c r="BN17" i="19"/>
  <c r="BJ17" i="19"/>
  <c r="BG8" i="16"/>
  <c r="AJ8" i="17"/>
  <c r="W9" i="19"/>
  <c r="AK8" i="17"/>
  <c r="CH17" i="19"/>
  <c r="CI17" i="19"/>
  <c r="CE17" i="19"/>
  <c r="AY13" i="19"/>
  <c r="BW13" i="19"/>
  <c r="BY13" i="19"/>
  <c r="BW11" i="19"/>
  <c r="BY11" i="19"/>
  <c r="BK17" i="19"/>
  <c r="S9" i="19"/>
  <c r="AK9" i="19"/>
  <c r="BX13" i="19"/>
  <c r="BX11" i="19"/>
  <c r="BE8" i="16"/>
  <c r="AH8" i="17"/>
  <c r="T9" i="19"/>
  <c r="V9" i="19"/>
  <c r="BM11" i="19"/>
  <c r="BE13" i="19"/>
  <c r="CD8" i="16"/>
  <c r="BK11" i="19"/>
  <c r="BI11" i="19"/>
  <c r="CF8" i="16"/>
  <c r="AN8" i="17"/>
  <c r="AO8" i="17"/>
  <c r="J8" i="17"/>
  <c r="G8" i="17"/>
  <c r="BL11" i="19"/>
  <c r="BN11" i="19"/>
  <c r="BC13" i="19"/>
  <c r="CH8" i="16"/>
  <c r="CG8" i="16"/>
  <c r="AR8" i="17"/>
  <c r="E8" i="17"/>
  <c r="H8" i="17"/>
  <c r="I8" i="17"/>
  <c r="BX17" i="19"/>
  <c r="CI13" i="19"/>
  <c r="BP8" i="16"/>
  <c r="BB17" i="19"/>
  <c r="BR8" i="16"/>
  <c r="BL8" i="16"/>
  <c r="BC17" i="19"/>
  <c r="BE17" i="19"/>
  <c r="BP17" i="19"/>
  <c r="BU8" i="16"/>
  <c r="BQ17" i="19"/>
  <c r="BT17" i="19"/>
  <c r="CA17" i="19"/>
  <c r="BX8" i="16"/>
  <c r="CE13" i="19"/>
  <c r="V8" i="17"/>
  <c r="T8" i="17"/>
  <c r="U8" i="17"/>
  <c r="S8" i="17"/>
  <c r="X8" i="17"/>
  <c r="W8" i="17"/>
  <c r="AP8" i="17"/>
  <c r="AS8" i="17"/>
  <c r="CD13" i="19"/>
  <c r="DQ8" i="15"/>
  <c r="DS8" i="15"/>
  <c r="DR8" i="15"/>
  <c r="DP8" i="15"/>
  <c r="DN8" i="15"/>
  <c r="DO8" i="15"/>
  <c r="L12" i="19"/>
  <c r="P12" i="19"/>
  <c r="N12" i="19"/>
  <c r="O12" i="19"/>
  <c r="M12" i="19"/>
  <c r="Q12" i="19"/>
  <c r="AR12" i="19"/>
  <c r="AS12" i="19"/>
  <c r="AQ12" i="19"/>
  <c r="AN12" i="19"/>
  <c r="AO12" i="19"/>
  <c r="AP12" i="19"/>
  <c r="AI9" i="19"/>
  <c r="AJ9" i="19"/>
  <c r="AL9" i="19"/>
  <c r="T12" i="19"/>
  <c r="S12" i="19"/>
  <c r="W12" i="19"/>
  <c r="V12" i="19"/>
  <c r="X12" i="19"/>
  <c r="U12" i="19"/>
  <c r="EH12" i="15"/>
  <c r="EK12" i="15"/>
  <c r="EJ12" i="15"/>
  <c r="EG12" i="15"/>
  <c r="EI12" i="15"/>
  <c r="EF12" i="15"/>
  <c r="AB12" i="19"/>
  <c r="AD12" i="19"/>
  <c r="AE12" i="19"/>
  <c r="AC12" i="19"/>
  <c r="AA12" i="19"/>
  <c r="Z12" i="19"/>
  <c r="J12" i="19"/>
  <c r="I12" i="19"/>
  <c r="G12" i="19"/>
  <c r="H12" i="19"/>
  <c r="E12" i="19"/>
  <c r="F12" i="19"/>
  <c r="AI12" i="19"/>
  <c r="AJ12" i="19"/>
  <c r="AH12" i="19"/>
  <c r="AG12" i="19"/>
  <c r="AL12" i="19"/>
  <c r="AK12" i="19"/>
  <c r="AD9" i="19"/>
  <c r="AE9" i="19"/>
  <c r="AC9" i="19"/>
  <c r="AB9" i="19"/>
  <c r="Z9" i="19"/>
  <c r="AA9" i="19"/>
  <c r="AN10" i="19"/>
  <c r="AQ10" i="19"/>
  <c r="AO10" i="19"/>
  <c r="AP10" i="19"/>
  <c r="AR10" i="19"/>
  <c r="AS10" i="19"/>
  <c r="W10" i="19"/>
  <c r="U10" i="19"/>
  <c r="V10" i="19"/>
  <c r="S10" i="19"/>
  <c r="T10" i="19"/>
  <c r="X10" i="19"/>
  <c r="EI10" i="15"/>
  <c r="EJ10" i="15"/>
  <c r="EK10" i="15"/>
  <c r="EG10" i="15"/>
  <c r="EF10" i="15"/>
  <c r="EH10" i="15"/>
  <c r="Q9" i="19"/>
  <c r="N9" i="19"/>
  <c r="O9" i="19"/>
  <c r="M9" i="19"/>
  <c r="L9" i="19"/>
  <c r="P9" i="19"/>
  <c r="AA10" i="19"/>
  <c r="AB10" i="19"/>
  <c r="AD10" i="19"/>
  <c r="AE10" i="19"/>
  <c r="AC10" i="19"/>
  <c r="Z10" i="19"/>
  <c r="F10" i="19"/>
  <c r="I10" i="19"/>
  <c r="J10" i="19"/>
  <c r="H10" i="19"/>
  <c r="G10" i="19"/>
  <c r="E10" i="19"/>
  <c r="G9" i="19"/>
  <c r="I9" i="19"/>
  <c r="J9" i="19"/>
  <c r="H9" i="19"/>
  <c r="E9" i="19"/>
  <c r="F9" i="19"/>
  <c r="AJ10" i="19"/>
  <c r="AH10" i="19"/>
  <c r="AG10" i="19"/>
  <c r="AK10" i="19"/>
  <c r="AL10" i="19"/>
  <c r="AI10" i="19"/>
  <c r="N10" i="19"/>
  <c r="M10" i="19"/>
  <c r="Q10" i="19"/>
  <c r="L10" i="19"/>
  <c r="P10" i="19"/>
  <c r="O10" i="19"/>
  <c r="BM13" i="19"/>
  <c r="CA8" i="16"/>
  <c r="BW8" i="16"/>
  <c r="BY8" i="16"/>
  <c r="CB8" i="16"/>
  <c r="BD13" i="19"/>
  <c r="BY17" i="19"/>
  <c r="BG13" i="19"/>
  <c r="CH13" i="19"/>
  <c r="CG13" i="19"/>
  <c r="BW17" i="19"/>
  <c r="BZ17" i="19"/>
  <c r="BF13" i="19"/>
  <c r="BI8" i="16"/>
  <c r="BK8" i="16"/>
  <c r="BM8" i="16"/>
  <c r="BC8" i="16"/>
  <c r="BB8" i="16"/>
  <c r="BL13" i="19"/>
  <c r="BN13" i="19"/>
  <c r="BJ13" i="19"/>
  <c r="BK13" i="19"/>
  <c r="R15" i="20"/>
  <c r="X15" i="20"/>
  <c r="D15" i="20"/>
  <c r="J15" i="20"/>
  <c r="R14" i="20"/>
  <c r="X14" i="20"/>
  <c r="Y16" i="20"/>
  <c r="AE16" i="20"/>
  <c r="AF17" i="20"/>
  <c r="AL17" i="20"/>
  <c r="AW9" i="21"/>
  <c r="BY9" i="21"/>
  <c r="BE9" i="21"/>
  <c r="O10" i="21"/>
  <c r="AJ9" i="21"/>
  <c r="N9" i="21"/>
  <c r="K15" i="20"/>
  <c r="Q15" i="20"/>
  <c r="K14" i="20"/>
  <c r="Q14" i="20"/>
  <c r="D16" i="20"/>
  <c r="J16" i="20"/>
  <c r="R17" i="20"/>
  <c r="X17" i="20"/>
  <c r="Y17" i="20"/>
  <c r="AE17" i="20"/>
  <c r="AM17" i="20"/>
  <c r="AS17" i="20"/>
  <c r="AX9" i="21"/>
  <c r="CG9" i="21"/>
  <c r="BL9" i="21"/>
  <c r="BS9" i="21"/>
  <c r="AC9" i="21"/>
  <c r="O9" i="21"/>
  <c r="AQ9" i="21"/>
  <c r="U9" i="21"/>
  <c r="AP9" i="21"/>
  <c r="AI9" i="21"/>
  <c r="V9" i="21"/>
  <c r="Y15" i="20"/>
  <c r="AE15" i="20"/>
  <c r="AM15" i="20"/>
  <c r="AS15" i="20"/>
  <c r="AM14" i="20"/>
  <c r="AS14" i="20"/>
  <c r="AF14" i="20"/>
  <c r="AL14" i="20"/>
  <c r="AF16" i="20"/>
  <c r="AL16" i="20"/>
  <c r="K17" i="20"/>
  <c r="Q17" i="20"/>
  <c r="D17" i="20"/>
  <c r="J17" i="20"/>
  <c r="Y14" i="20"/>
  <c r="AE14" i="20"/>
  <c r="K16" i="20"/>
  <c r="Q16" i="20"/>
  <c r="BD9" i="21"/>
  <c r="AF15" i="20"/>
  <c r="AL15" i="20"/>
  <c r="D14" i="20"/>
  <c r="J14" i="20"/>
  <c r="R16" i="20"/>
  <c r="X16" i="20"/>
  <c r="AM16" i="20"/>
  <c r="AS16" i="20"/>
  <c r="BU15" i="21"/>
  <c r="BY16" i="21"/>
  <c r="BP11" i="21"/>
  <c r="BN9" i="21"/>
  <c r="AS15" i="21"/>
  <c r="X13" i="21"/>
  <c r="J13" i="21"/>
  <c r="CB13" i="21"/>
  <c r="AZ15" i="21"/>
  <c r="Q15" i="21"/>
  <c r="J15" i="21"/>
  <c r="Q13" i="21"/>
  <c r="AE9" i="21"/>
  <c r="AS9" i="21"/>
  <c r="L11" i="21"/>
  <c r="AI16" i="21"/>
  <c r="BB11" i="21"/>
  <c r="CB9" i="21"/>
  <c r="BG13" i="21"/>
  <c r="BI11" i="21"/>
  <c r="BG9" i="21"/>
  <c r="CB15" i="21"/>
  <c r="CI13" i="21"/>
  <c r="BU13" i="21"/>
  <c r="AW16" i="21"/>
  <c r="U16" i="21"/>
  <c r="AL9" i="21"/>
  <c r="E11" i="21"/>
  <c r="BN12" i="21"/>
  <c r="AZ12" i="21"/>
  <c r="CI12" i="21"/>
  <c r="BR13" i="21"/>
  <c r="BG12" i="21"/>
  <c r="J12" i="21"/>
  <c r="Q12" i="21"/>
  <c r="N13" i="21"/>
  <c r="O13" i="21"/>
  <c r="BK8" i="21"/>
  <c r="AX10" i="21"/>
  <c r="AG10" i="21"/>
  <c r="E10" i="21"/>
  <c r="BB8" i="21"/>
  <c r="S8" i="21"/>
  <c r="AN10" i="21"/>
  <c r="AH9" i="21"/>
  <c r="BU12" i="21"/>
  <c r="BI8" i="21"/>
  <c r="BL10" i="21"/>
  <c r="AV9" i="21"/>
  <c r="AW8" i="21"/>
  <c r="CG10" i="21"/>
  <c r="BE15" i="21"/>
  <c r="BY10" i="21"/>
  <c r="AW15" i="21"/>
  <c r="AS12" i="21"/>
  <c r="T9" i="21"/>
  <c r="CB12" i="21"/>
  <c r="BE10" i="21"/>
  <c r="CB16" i="21"/>
  <c r="BZ15" i="21"/>
  <c r="BW8" i="21"/>
  <c r="AW10" i="21"/>
  <c r="AE12" i="21"/>
  <c r="AL12" i="21"/>
  <c r="BN8" i="21"/>
  <c r="BU8" i="21"/>
  <c r="BJ10" i="21"/>
  <c r="AZ8" i="21"/>
  <c r="BS8" i="21"/>
  <c r="BR10" i="21"/>
  <c r="BK10" i="21"/>
  <c r="CF15" i="21"/>
  <c r="AX8" i="21"/>
  <c r="CF10" i="21"/>
  <c r="BD10" i="21"/>
  <c r="BW16" i="21"/>
  <c r="BZ8" i="21"/>
  <c r="AV10" i="21"/>
  <c r="BX10" i="21"/>
  <c r="AC8" i="21"/>
  <c r="G15" i="21"/>
  <c r="AB15" i="21"/>
  <c r="J8" i="21"/>
  <c r="BP16" i="21"/>
  <c r="CD9" i="21"/>
  <c r="BP9" i="21"/>
  <c r="BK15" i="21"/>
  <c r="G10" i="21"/>
  <c r="AP10" i="21"/>
  <c r="AB10" i="21"/>
  <c r="AQ15" i="21"/>
  <c r="AO10" i="21"/>
  <c r="S9" i="21"/>
  <c r="V15" i="21"/>
  <c r="BL8" i="21"/>
  <c r="BB9" i="21"/>
  <c r="BG8" i="21"/>
  <c r="BI16" i="21"/>
  <c r="BY15" i="21"/>
  <c r="BD15" i="21"/>
  <c r="BL15" i="21"/>
  <c r="AP15" i="21"/>
  <c r="AE8" i="21"/>
  <c r="AI15" i="21"/>
  <c r="N10" i="21"/>
  <c r="AS8" i="21"/>
  <c r="M10" i="21"/>
  <c r="AL8" i="21"/>
  <c r="O15" i="21"/>
  <c r="AJ15" i="21"/>
  <c r="BX9" i="21"/>
  <c r="BR8" i="21"/>
  <c r="BZ13" i="21"/>
  <c r="CE9" i="21"/>
  <c r="BS13" i="21"/>
  <c r="BW10" i="21"/>
  <c r="AZ16" i="21"/>
  <c r="CW69" i="21"/>
  <c r="AN8" i="21"/>
  <c r="M9" i="21"/>
  <c r="AJ10" i="21"/>
  <c r="AE16" i="21"/>
  <c r="H13" i="21"/>
  <c r="CF8" i="21"/>
  <c r="BN10" i="21"/>
  <c r="AU8" i="21"/>
  <c r="CI10" i="21"/>
  <c r="BU16" i="21"/>
  <c r="BS14" i="21"/>
  <c r="BL13" i="21"/>
  <c r="BS10" i="21"/>
  <c r="BN16" i="21"/>
  <c r="BR11" i="21"/>
  <c r="CF13" i="21"/>
  <c r="BD12" i="21"/>
  <c r="BY8" i="21"/>
  <c r="BZ10" i="21"/>
  <c r="CI16" i="21"/>
  <c r="CB14" i="21"/>
  <c r="J16" i="21"/>
  <c r="CT69" i="21"/>
  <c r="E8" i="21"/>
  <c r="AE10" i="21"/>
  <c r="AG8" i="21"/>
  <c r="S10" i="21"/>
  <c r="AB8" i="21"/>
  <c r="AO9" i="21"/>
  <c r="V13" i="21"/>
  <c r="AP13" i="21"/>
  <c r="U13" i="21"/>
  <c r="AP12" i="21"/>
  <c r="AW13" i="21"/>
  <c r="BG16" i="21"/>
  <c r="BE13" i="21"/>
  <c r="BC9" i="21"/>
  <c r="BB10" i="21"/>
  <c r="BQ9" i="21"/>
  <c r="G8" i="21"/>
  <c r="AI8" i="21"/>
  <c r="Z8" i="21"/>
  <c r="Z10" i="21"/>
  <c r="AB13" i="21"/>
  <c r="AQ10" i="21"/>
  <c r="AX13" i="21"/>
  <c r="CD8" i="21"/>
  <c r="BI10" i="21"/>
  <c r="BD13" i="21"/>
  <c r="BP8" i="21"/>
  <c r="CD10" i="21"/>
  <c r="BY13" i="21"/>
  <c r="BK13" i="21"/>
  <c r="BD8" i="21"/>
  <c r="BP10" i="21"/>
  <c r="CF11" i="21"/>
  <c r="CG13" i="21"/>
  <c r="BJ9" i="21"/>
  <c r="AU10" i="21"/>
  <c r="AL10" i="21"/>
  <c r="AP11" i="21"/>
  <c r="U8" i="21"/>
  <c r="AL16" i="21"/>
  <c r="N8" i="21"/>
  <c r="AC13" i="21"/>
  <c r="AS14" i="21"/>
  <c r="Q16" i="21"/>
  <c r="V10" i="21"/>
  <c r="AS16" i="21"/>
  <c r="AJ13" i="21"/>
  <c r="AI13" i="21"/>
  <c r="O14" i="21"/>
  <c r="AA9" i="21"/>
  <c r="AC10" i="21"/>
  <c r="AW11" i="21"/>
  <c r="BZ12" i="21"/>
  <c r="CG12" i="21"/>
  <c r="BE12" i="21"/>
  <c r="AE14" i="21"/>
  <c r="AL14" i="21"/>
  <c r="BL12" i="21"/>
  <c r="BD16" i="21"/>
  <c r="BY12" i="21"/>
  <c r="AZ14" i="21"/>
  <c r="BU14" i="21"/>
  <c r="BK16" i="21"/>
  <c r="AU11" i="21"/>
  <c r="BK12" i="21"/>
  <c r="CI14" i="21"/>
  <c r="AX12" i="21"/>
  <c r="BW11" i="21"/>
  <c r="BY11" i="21"/>
  <c r="BK11" i="21"/>
  <c r="CF16" i="21"/>
  <c r="BG14" i="21"/>
  <c r="AB16" i="21"/>
  <c r="O16" i="21"/>
  <c r="G16" i="21"/>
  <c r="G12" i="21"/>
  <c r="S11" i="21"/>
  <c r="V12" i="21"/>
  <c r="AG16" i="21"/>
  <c r="BS12" i="21"/>
  <c r="O12" i="21"/>
  <c r="AQ12" i="21"/>
  <c r="AI11" i="21"/>
  <c r="AW12" i="21"/>
  <c r="BR16" i="21"/>
  <c r="CF12" i="21"/>
  <c r="CI9" i="21"/>
  <c r="CD11" i="21"/>
  <c r="BU9" i="21"/>
  <c r="BN15" i="21"/>
  <c r="AJ12" i="21"/>
  <c r="U11" i="21"/>
  <c r="G11" i="21"/>
  <c r="AE15" i="21"/>
  <c r="N11" i="21"/>
  <c r="Z11" i="21"/>
  <c r="U12" i="21"/>
  <c r="AB12" i="21"/>
  <c r="N12" i="21"/>
  <c r="N16" i="21"/>
  <c r="AG11" i="21"/>
  <c r="J14" i="21"/>
  <c r="CG8" i="21"/>
  <c r="BB13" i="21"/>
  <c r="CE10" i="21"/>
  <c r="BS15" i="21"/>
  <c r="BE8" i="21"/>
  <c r="BQ10" i="21"/>
  <c r="BZ16" i="21"/>
  <c r="AQ8" i="21"/>
  <c r="L9" i="21"/>
  <c r="CS69" i="21"/>
  <c r="AA10" i="21"/>
  <c r="F10" i="21"/>
  <c r="AH10" i="21"/>
  <c r="E9" i="21"/>
  <c r="Z9" i="21"/>
  <c r="L16" i="21"/>
  <c r="Z16" i="21"/>
  <c r="AU13" i="21"/>
  <c r="BS16" i="21"/>
  <c r="AJ16" i="21"/>
  <c r="L15" i="21"/>
  <c r="AN15" i="21"/>
  <c r="BW9" i="21"/>
  <c r="BB16" i="21"/>
  <c r="CG15" i="21"/>
  <c r="BW13" i="21"/>
  <c r="BW15" i="21"/>
  <c r="BI9" i="21"/>
  <c r="CD16" i="21"/>
  <c r="AU16" i="21"/>
  <c r="AX15" i="21"/>
  <c r="V8" i="21"/>
  <c r="Z13" i="21"/>
  <c r="AN9" i="21"/>
  <c r="H8" i="21"/>
  <c r="E13" i="21"/>
  <c r="S13" i="21"/>
  <c r="E16" i="21"/>
  <c r="AG15" i="21"/>
  <c r="CR69" i="21"/>
  <c r="FC12" i="15"/>
  <c r="CC12" i="20" s="1"/>
  <c r="FA12" i="15"/>
  <c r="BO12" i="20" s="1"/>
  <c r="EZ12" i="15"/>
  <c r="BH12" i="20" s="1"/>
  <c r="EX12" i="15"/>
  <c r="AT12" i="20" s="1"/>
  <c r="FB12" i="15"/>
  <c r="BV12" i="20" s="1"/>
  <c r="EY12" i="15"/>
  <c r="BA12" i="20" s="1"/>
  <c r="J13" i="16"/>
  <c r="H13" i="16"/>
  <c r="F13" i="16"/>
  <c r="G13" i="16"/>
  <c r="E13" i="16"/>
  <c r="I13" i="16"/>
  <c r="AE15" i="16"/>
  <c r="AD15" i="16"/>
  <c r="AC15" i="16"/>
  <c r="Z15" i="16"/>
  <c r="AA15" i="16"/>
  <c r="AB15" i="16"/>
  <c r="FA17" i="15"/>
  <c r="EY17" i="15"/>
  <c r="EX17" i="15"/>
  <c r="EZ17" i="15"/>
  <c r="FC17" i="15"/>
  <c r="FB17" i="15"/>
  <c r="M11" i="16"/>
  <c r="O11" i="16"/>
  <c r="Q11" i="16"/>
  <c r="N11" i="16"/>
  <c r="L11" i="16"/>
  <c r="P11" i="16"/>
  <c r="CV16" i="15"/>
  <c r="CZ16" i="15"/>
  <c r="CX16" i="15"/>
  <c r="DA16" i="15"/>
  <c r="CY16" i="15"/>
  <c r="CW16" i="15"/>
  <c r="EZ10" i="15"/>
  <c r="BH10" i="20" s="1"/>
  <c r="EY10" i="15"/>
  <c r="BA10" i="20" s="1"/>
  <c r="EX10" i="15"/>
  <c r="AT10" i="20" s="1"/>
  <c r="FA10" i="15"/>
  <c r="BO10" i="20" s="1"/>
  <c r="FB10" i="15"/>
  <c r="BV10" i="20" s="1"/>
  <c r="FC10" i="15"/>
  <c r="CC10" i="20" s="1"/>
  <c r="I12" i="16"/>
  <c r="G12" i="16"/>
  <c r="E12" i="16"/>
  <c r="F12" i="16"/>
  <c r="J12" i="16"/>
  <c r="H12" i="16"/>
  <c r="U17" i="16"/>
  <c r="T17" i="16"/>
  <c r="W17" i="16"/>
  <c r="S17" i="16"/>
  <c r="X17" i="16"/>
  <c r="V17" i="16"/>
  <c r="V14" i="16"/>
  <c r="X14" i="16"/>
  <c r="U14" i="16"/>
  <c r="T14" i="16"/>
  <c r="W14" i="16"/>
  <c r="S14" i="16"/>
  <c r="DN14" i="15"/>
  <c r="DO14" i="15"/>
  <c r="DS14" i="15"/>
  <c r="DQ14" i="15"/>
  <c r="DP14" i="15"/>
  <c r="DR14" i="15"/>
  <c r="AI14" i="17"/>
  <c r="AK14" i="17"/>
  <c r="AG14" i="17"/>
  <c r="AL14" i="17"/>
  <c r="AJ14" i="17"/>
  <c r="AH14" i="17"/>
  <c r="V9" i="17"/>
  <c r="T9" i="17"/>
  <c r="X9" i="17"/>
  <c r="S9" i="17"/>
  <c r="W9" i="17"/>
  <c r="U9" i="17"/>
  <c r="AN12" i="17"/>
  <c r="AO12" i="17"/>
  <c r="AP12" i="17"/>
  <c r="AQ12" i="17"/>
  <c r="AR12" i="17"/>
  <c r="AS12" i="17"/>
  <c r="DQ12" i="15"/>
  <c r="DN12" i="15"/>
  <c r="DP12" i="15"/>
  <c r="DO12" i="15"/>
  <c r="DS12" i="15"/>
  <c r="DR12" i="15"/>
  <c r="DA13" i="15"/>
  <c r="CV13" i="15"/>
  <c r="CX13" i="15"/>
  <c r="CZ13" i="15"/>
  <c r="CY13" i="15"/>
  <c r="CW13" i="15"/>
  <c r="CX9" i="15"/>
  <c r="DA9" i="15"/>
  <c r="CV9" i="15"/>
  <c r="CY9" i="15"/>
  <c r="CW9" i="15"/>
  <c r="CZ9" i="15"/>
  <c r="J11" i="17"/>
  <c r="G11" i="17"/>
  <c r="E11" i="17"/>
  <c r="F11" i="17"/>
  <c r="H11" i="17"/>
  <c r="I11" i="17"/>
  <c r="W15" i="16"/>
  <c r="U15" i="16"/>
  <c r="S15" i="16"/>
  <c r="X15" i="16"/>
  <c r="V15" i="16"/>
  <c r="T15" i="16"/>
  <c r="AA13" i="17"/>
  <c r="AE13" i="17"/>
  <c r="AC13" i="17"/>
  <c r="AB13" i="17"/>
  <c r="Z13" i="17"/>
  <c r="AD13" i="17"/>
  <c r="G13" i="17"/>
  <c r="E13" i="17"/>
  <c r="I13" i="17"/>
  <c r="F13" i="17"/>
  <c r="H13" i="17"/>
  <c r="J13" i="17"/>
  <c r="X15" i="17"/>
  <c r="V15" i="17"/>
  <c r="W15" i="17"/>
  <c r="T15" i="17"/>
  <c r="S15" i="17"/>
  <c r="U15" i="17"/>
  <c r="AN10" i="16"/>
  <c r="AR10" i="16"/>
  <c r="AS10" i="16"/>
  <c r="AQ10" i="16"/>
  <c r="AO10" i="16"/>
  <c r="AP10" i="16"/>
  <c r="V16" i="16"/>
  <c r="X16" i="16"/>
  <c r="T16" i="16"/>
  <c r="S16" i="16"/>
  <c r="W16" i="16"/>
  <c r="U16" i="16"/>
  <c r="DN16" i="15"/>
  <c r="DR16" i="15"/>
  <c r="DP16" i="15"/>
  <c r="DS16" i="15"/>
  <c r="DQ16" i="15"/>
  <c r="DO16" i="15"/>
  <c r="AQ16" i="17"/>
  <c r="AO16" i="17"/>
  <c r="AS16" i="17"/>
  <c r="AN16" i="17"/>
  <c r="AP16" i="17"/>
  <c r="AR16" i="17"/>
  <c r="AE17" i="17"/>
  <c r="AC17" i="17"/>
  <c r="AA17" i="17"/>
  <c r="Z17" i="17"/>
  <c r="AD17" i="17"/>
  <c r="AB17" i="17"/>
  <c r="M17" i="17"/>
  <c r="Q17" i="17"/>
  <c r="L17" i="17"/>
  <c r="P17" i="17"/>
  <c r="O17" i="17"/>
  <c r="N17" i="17"/>
  <c r="AC12" i="16"/>
  <c r="AA12" i="16"/>
  <c r="AE12" i="16"/>
  <c r="Z12" i="16"/>
  <c r="AD12" i="16"/>
  <c r="AB12" i="16"/>
  <c r="CX17" i="15"/>
  <c r="DA17" i="15"/>
  <c r="CV17" i="15"/>
  <c r="CY17" i="15"/>
  <c r="CZ17" i="15"/>
  <c r="CW17" i="15"/>
  <c r="Q9" i="17"/>
  <c r="O9" i="17"/>
  <c r="M9" i="17"/>
  <c r="L9" i="17"/>
  <c r="P9" i="17"/>
  <c r="N9" i="17"/>
  <c r="AN9" i="16"/>
  <c r="AS9" i="16"/>
  <c r="AO9" i="16"/>
  <c r="AQ9" i="16"/>
  <c r="AP9" i="16"/>
  <c r="AR9" i="16"/>
  <c r="DQ10" i="15"/>
  <c r="DN10" i="15"/>
  <c r="DP10" i="15"/>
  <c r="DS10" i="15"/>
  <c r="DO10" i="15"/>
  <c r="DR10" i="15"/>
  <c r="X10" i="17"/>
  <c r="V10" i="17"/>
  <c r="W10" i="17"/>
  <c r="U10" i="17"/>
  <c r="T10" i="17"/>
  <c r="S10" i="17"/>
  <c r="CZ11" i="15"/>
  <c r="CW11" i="15"/>
  <c r="CY11" i="15"/>
  <c r="CX11" i="15"/>
  <c r="DA11" i="15"/>
  <c r="CV11" i="15"/>
  <c r="DQ15" i="15"/>
  <c r="DS15" i="15"/>
  <c r="DP15" i="15"/>
  <c r="DO15" i="15"/>
  <c r="DN15" i="15"/>
  <c r="DR15" i="15"/>
  <c r="DA10" i="15"/>
  <c r="CY10" i="15"/>
  <c r="CW10" i="15"/>
  <c r="CZ10" i="15"/>
  <c r="CX10" i="15"/>
  <c r="CV10" i="15"/>
  <c r="Q10" i="16"/>
  <c r="O10" i="16"/>
  <c r="P10" i="16"/>
  <c r="M10" i="16"/>
  <c r="N10" i="16"/>
  <c r="L10" i="16"/>
  <c r="P16" i="16"/>
  <c r="N16" i="16"/>
  <c r="O16" i="16"/>
  <c r="L16" i="16"/>
  <c r="Q16" i="16"/>
  <c r="M16" i="16"/>
  <c r="H16" i="16"/>
  <c r="I16" i="16"/>
  <c r="G16" i="16"/>
  <c r="F16" i="16"/>
  <c r="J16" i="16"/>
  <c r="E16" i="16"/>
  <c r="AD16" i="17"/>
  <c r="AA16" i="17"/>
  <c r="AB16" i="17"/>
  <c r="Z16" i="17"/>
  <c r="AE16" i="17"/>
  <c r="AC16" i="17"/>
  <c r="W17" i="17"/>
  <c r="U17" i="17"/>
  <c r="S17" i="17"/>
  <c r="V17" i="17"/>
  <c r="T17" i="17"/>
  <c r="X17" i="17"/>
  <c r="AN17" i="17"/>
  <c r="AR17" i="17"/>
  <c r="AO17" i="17"/>
  <c r="AP17" i="17"/>
  <c r="AS17" i="17"/>
  <c r="AQ17" i="17"/>
  <c r="AH12" i="16"/>
  <c r="AL12" i="16"/>
  <c r="AG12" i="16"/>
  <c r="AJ12" i="16"/>
  <c r="AK12" i="16"/>
  <c r="AI12" i="16"/>
  <c r="J17" i="16"/>
  <c r="H17" i="16"/>
  <c r="F17" i="16"/>
  <c r="G17" i="16"/>
  <c r="E17" i="16"/>
  <c r="I17" i="16"/>
  <c r="AK17" i="16"/>
  <c r="AI17" i="16"/>
  <c r="AG17" i="16"/>
  <c r="AL17" i="16"/>
  <c r="AJ17" i="16"/>
  <c r="AH17" i="16"/>
  <c r="AO14" i="16"/>
  <c r="AS14" i="16"/>
  <c r="AQ14" i="16"/>
  <c r="AR14" i="16"/>
  <c r="AP14" i="16"/>
  <c r="AN14" i="16"/>
  <c r="AL14" i="16"/>
  <c r="AJ14" i="16"/>
  <c r="AH14" i="16"/>
  <c r="AI14" i="16"/>
  <c r="AK14" i="16"/>
  <c r="AG14" i="16"/>
  <c r="P14" i="17"/>
  <c r="N14" i="17"/>
  <c r="L14" i="17"/>
  <c r="O14" i="17"/>
  <c r="M14" i="17"/>
  <c r="Q14" i="17"/>
  <c r="I14" i="17"/>
  <c r="G14" i="17"/>
  <c r="F14" i="17"/>
  <c r="E14" i="17"/>
  <c r="J14" i="17"/>
  <c r="H14" i="17"/>
  <c r="AS9" i="17"/>
  <c r="AQ9" i="17"/>
  <c r="AO9" i="17"/>
  <c r="AN9" i="17"/>
  <c r="AR9" i="17"/>
  <c r="AP9" i="17"/>
  <c r="F12" i="17"/>
  <c r="J12" i="17"/>
  <c r="H12" i="17"/>
  <c r="I12" i="17"/>
  <c r="G12" i="17"/>
  <c r="E12" i="17"/>
  <c r="Z12" i="17"/>
  <c r="AD12" i="17"/>
  <c r="AB12" i="17"/>
  <c r="AE12" i="17"/>
  <c r="AA12" i="17"/>
  <c r="AC12" i="17"/>
  <c r="AB13" i="16"/>
  <c r="AD13" i="16"/>
  <c r="Z13" i="16"/>
  <c r="AA13" i="16"/>
  <c r="AC13" i="16"/>
  <c r="AE13" i="16"/>
  <c r="J9" i="16"/>
  <c r="H9" i="16"/>
  <c r="F9" i="16"/>
  <c r="E9" i="16"/>
  <c r="G9" i="16"/>
  <c r="I9" i="16"/>
  <c r="U9" i="16"/>
  <c r="S9" i="16"/>
  <c r="W9" i="16"/>
  <c r="V9" i="16"/>
  <c r="T9" i="16"/>
  <c r="X9" i="16"/>
  <c r="DR11" i="15"/>
  <c r="DS11" i="15"/>
  <c r="DN11" i="15"/>
  <c r="DQ11" i="15"/>
  <c r="DO11" i="15"/>
  <c r="DP11" i="15"/>
  <c r="AJ11" i="17"/>
  <c r="AL11" i="17"/>
  <c r="AH11" i="17"/>
  <c r="AI11" i="17"/>
  <c r="AG11" i="17"/>
  <c r="AK11" i="17"/>
  <c r="AC10" i="17"/>
  <c r="AE10" i="17"/>
  <c r="AA10" i="17"/>
  <c r="AD10" i="17"/>
  <c r="AB10" i="17"/>
  <c r="Z10" i="17"/>
  <c r="AN10" i="17"/>
  <c r="AR10" i="17"/>
  <c r="AP10" i="17"/>
  <c r="AQ10" i="17"/>
  <c r="AO10" i="17"/>
  <c r="AS10" i="17"/>
  <c r="EY13" i="15"/>
  <c r="BA13" i="20" s="1"/>
  <c r="FC13" i="15"/>
  <c r="CC13" i="20" s="1"/>
  <c r="FA13" i="15"/>
  <c r="BO13" i="20" s="1"/>
  <c r="EX13" i="15"/>
  <c r="AT13" i="20" s="1"/>
  <c r="FB13" i="15"/>
  <c r="BV13" i="20" s="1"/>
  <c r="EZ13" i="15"/>
  <c r="BH13" i="20" s="1"/>
  <c r="AQ15" i="16"/>
  <c r="AS15" i="16"/>
  <c r="AR15" i="16"/>
  <c r="AP15" i="16"/>
  <c r="AO15" i="16"/>
  <c r="AN15" i="16"/>
  <c r="AG15" i="16"/>
  <c r="AK15" i="16"/>
  <c r="AI15" i="16"/>
  <c r="AJ15" i="16"/>
  <c r="AL15" i="16"/>
  <c r="AH15" i="16"/>
  <c r="AH13" i="17"/>
  <c r="AJ13" i="17"/>
  <c r="AL13" i="17"/>
  <c r="AI13" i="17"/>
  <c r="AG13" i="17"/>
  <c r="AK13" i="17"/>
  <c r="AR11" i="16"/>
  <c r="AP11" i="16"/>
  <c r="AO11" i="16"/>
  <c r="AN11" i="16"/>
  <c r="AS11" i="16"/>
  <c r="AQ11" i="16"/>
  <c r="AA11" i="16"/>
  <c r="AC11" i="16"/>
  <c r="AD11" i="16"/>
  <c r="AE11" i="16"/>
  <c r="AB11" i="16"/>
  <c r="Z11" i="16"/>
  <c r="AE15" i="17"/>
  <c r="AC15" i="17"/>
  <c r="AA15" i="17"/>
  <c r="AB15" i="17"/>
  <c r="Z15" i="17"/>
  <c r="AD15" i="17"/>
  <c r="FB9" i="15"/>
  <c r="BV9" i="20" s="1"/>
  <c r="EY9" i="15"/>
  <c r="BA9" i="20" s="1"/>
  <c r="FC9" i="15"/>
  <c r="CC9" i="20" s="1"/>
  <c r="EZ9" i="15"/>
  <c r="BH9" i="20" s="1"/>
  <c r="FA9" i="15"/>
  <c r="BO9" i="20" s="1"/>
  <c r="EX9" i="15"/>
  <c r="AT9" i="20" s="1"/>
  <c r="AK10" i="16"/>
  <c r="AJ10" i="16"/>
  <c r="AL10" i="16"/>
  <c r="AG10" i="16"/>
  <c r="AH10" i="16"/>
  <c r="AI10" i="16"/>
  <c r="G10" i="16"/>
  <c r="I10" i="16"/>
  <c r="H10" i="16"/>
  <c r="E10" i="16"/>
  <c r="F10" i="16"/>
  <c r="J10" i="16"/>
  <c r="AR16" i="16"/>
  <c r="AO16" i="16"/>
  <c r="AP16" i="16"/>
  <c r="AN16" i="16"/>
  <c r="AS16" i="16"/>
  <c r="AQ16" i="16"/>
  <c r="U16" i="17"/>
  <c r="S16" i="17"/>
  <c r="W16" i="17"/>
  <c r="T16" i="17"/>
  <c r="V16" i="17"/>
  <c r="X16" i="17"/>
  <c r="F16" i="17"/>
  <c r="E16" i="17"/>
  <c r="J16" i="17"/>
  <c r="G16" i="17"/>
  <c r="H16" i="17"/>
  <c r="I16" i="17"/>
  <c r="F17" i="17"/>
  <c r="H17" i="17"/>
  <c r="J17" i="17"/>
  <c r="G17" i="17"/>
  <c r="E17" i="17"/>
  <c r="I17" i="17"/>
  <c r="AH17" i="17"/>
  <c r="AJ17" i="17"/>
  <c r="AK17" i="17"/>
  <c r="AL17" i="17"/>
  <c r="AI17" i="17"/>
  <c r="AG17" i="17"/>
  <c r="T12" i="16"/>
  <c r="V12" i="16"/>
  <c r="X12" i="16"/>
  <c r="U12" i="16"/>
  <c r="S12" i="16"/>
  <c r="W12" i="16"/>
  <c r="AP12" i="16"/>
  <c r="AN12" i="16"/>
  <c r="AQ12" i="16"/>
  <c r="AS12" i="16"/>
  <c r="AR12" i="16"/>
  <c r="AO12" i="16"/>
  <c r="AO17" i="16"/>
  <c r="AQ17" i="16"/>
  <c r="AS17" i="16"/>
  <c r="AN17" i="16"/>
  <c r="AR17" i="16"/>
  <c r="AP17" i="16"/>
  <c r="N17" i="16"/>
  <c r="L17" i="16"/>
  <c r="P17" i="16"/>
  <c r="M17" i="16"/>
  <c r="O17" i="16"/>
  <c r="Q17" i="16"/>
  <c r="Q14" i="16"/>
  <c r="O14" i="16"/>
  <c r="M14" i="16"/>
  <c r="L14" i="16"/>
  <c r="N14" i="16"/>
  <c r="P14" i="16"/>
  <c r="CW14" i="15"/>
  <c r="DA14" i="15"/>
  <c r="CY14" i="15"/>
  <c r="CV14" i="15"/>
  <c r="CZ14" i="15"/>
  <c r="CX14" i="15"/>
  <c r="Z14" i="17"/>
  <c r="AD14" i="17"/>
  <c r="AB14" i="17"/>
  <c r="AC14" i="17"/>
  <c r="AA14" i="17"/>
  <c r="AE14" i="17"/>
  <c r="AI9" i="17"/>
  <c r="AG9" i="17"/>
  <c r="AK9" i="17"/>
  <c r="AJ9" i="17"/>
  <c r="AL9" i="17"/>
  <c r="AH9" i="17"/>
  <c r="AB9" i="17"/>
  <c r="Z9" i="17"/>
  <c r="AA9" i="17"/>
  <c r="AC9" i="17"/>
  <c r="AE9" i="17"/>
  <c r="AD9" i="17"/>
  <c r="P12" i="17"/>
  <c r="N12" i="17"/>
  <c r="L12" i="17"/>
  <c r="Q12" i="17"/>
  <c r="O12" i="17"/>
  <c r="M12" i="17"/>
  <c r="AG12" i="17"/>
  <c r="AK12" i="17"/>
  <c r="AI12" i="17"/>
  <c r="AL12" i="17"/>
  <c r="AH12" i="17"/>
  <c r="AJ12" i="17"/>
  <c r="Q13" i="16"/>
  <c r="M13" i="16"/>
  <c r="O13" i="16"/>
  <c r="P13" i="16"/>
  <c r="N13" i="16"/>
  <c r="L13" i="16"/>
  <c r="AP13" i="16"/>
  <c r="AR13" i="16"/>
  <c r="AO13" i="16"/>
  <c r="AN13" i="16"/>
  <c r="AQ13" i="16"/>
  <c r="AS13" i="16"/>
  <c r="AI9" i="16"/>
  <c r="AG9" i="16"/>
  <c r="AK9" i="16"/>
  <c r="AJ9" i="16"/>
  <c r="AH9" i="16"/>
  <c r="AL9" i="16"/>
  <c r="N9" i="16"/>
  <c r="L9" i="16"/>
  <c r="P9" i="16"/>
  <c r="M9" i="16"/>
  <c r="O9" i="16"/>
  <c r="Q9" i="16"/>
  <c r="AB11" i="17"/>
  <c r="Z11" i="17"/>
  <c r="AD11" i="17"/>
  <c r="AC11" i="17"/>
  <c r="AA11" i="17"/>
  <c r="AE11" i="17"/>
  <c r="AP11" i="17"/>
  <c r="AS11" i="17"/>
  <c r="AN11" i="17"/>
  <c r="AR11" i="17"/>
  <c r="AQ11" i="17"/>
  <c r="AO11" i="17"/>
  <c r="N10" i="17"/>
  <c r="L10" i="17"/>
  <c r="P10" i="17"/>
  <c r="O10" i="17"/>
  <c r="Q10" i="17"/>
  <c r="M10" i="17"/>
  <c r="DA15" i="15"/>
  <c r="CX15" i="15"/>
  <c r="CW15" i="15"/>
  <c r="CV15" i="15"/>
  <c r="CZ15" i="15"/>
  <c r="CY15" i="15"/>
  <c r="AQ13" i="17"/>
  <c r="AO13" i="17"/>
  <c r="AS13" i="17"/>
  <c r="AN13" i="17"/>
  <c r="AP13" i="17"/>
  <c r="AR13" i="17"/>
  <c r="P13" i="17"/>
  <c r="O13" i="17"/>
  <c r="M13" i="17"/>
  <c r="L13" i="17"/>
  <c r="Q13" i="17"/>
  <c r="N13" i="17"/>
  <c r="FA16" i="15"/>
  <c r="EZ16" i="15"/>
  <c r="EY16" i="15"/>
  <c r="FB16" i="15"/>
  <c r="FC16" i="15"/>
  <c r="EX16" i="15"/>
  <c r="AH11" i="16"/>
  <c r="AJ11" i="16"/>
  <c r="AI11" i="16"/>
  <c r="AK11" i="16"/>
  <c r="AG11" i="16"/>
  <c r="AL11" i="16"/>
  <c r="L15" i="17"/>
  <c r="P15" i="17"/>
  <c r="N15" i="17"/>
  <c r="Q15" i="17"/>
  <c r="O15" i="17"/>
  <c r="M15" i="17"/>
  <c r="AI15" i="17"/>
  <c r="AL15" i="17"/>
  <c r="AH15" i="17"/>
  <c r="AK15" i="17"/>
  <c r="AJ15" i="17"/>
  <c r="AG15" i="17"/>
  <c r="Z10" i="16"/>
  <c r="AD10" i="16"/>
  <c r="AB10" i="16"/>
  <c r="AE10" i="16"/>
  <c r="AA10" i="16"/>
  <c r="AC10" i="16"/>
  <c r="T10" i="16"/>
  <c r="W10" i="16"/>
  <c r="X10" i="16"/>
  <c r="V10" i="16"/>
  <c r="S10" i="16"/>
  <c r="U10" i="16"/>
  <c r="AK16" i="16"/>
  <c r="AI16" i="16"/>
  <c r="AG16" i="16"/>
  <c r="AJ16" i="16"/>
  <c r="AH16" i="16"/>
  <c r="AL16" i="16"/>
  <c r="AA16" i="16"/>
  <c r="AE16" i="16"/>
  <c r="AC16" i="16"/>
  <c r="AD16" i="16"/>
  <c r="AB16" i="16"/>
  <c r="Z16" i="16"/>
  <c r="L16" i="17"/>
  <c r="P16" i="17"/>
  <c r="N16" i="17"/>
  <c r="M16" i="17"/>
  <c r="Q16" i="17"/>
  <c r="O16" i="17"/>
  <c r="AJ16" i="17"/>
  <c r="AH16" i="17"/>
  <c r="AL16" i="17"/>
  <c r="AK16" i="17"/>
  <c r="AG16" i="17"/>
  <c r="AI16" i="17"/>
  <c r="DR17" i="15"/>
  <c r="DS17" i="15"/>
  <c r="DN17" i="15"/>
  <c r="DO17" i="15"/>
  <c r="DQ17" i="15"/>
  <c r="DP17" i="15"/>
  <c r="EX15" i="15"/>
  <c r="EZ15" i="15"/>
  <c r="FC15" i="15"/>
  <c r="EY15" i="15"/>
  <c r="FB15" i="15"/>
  <c r="FA15" i="15"/>
  <c r="CY12" i="15"/>
  <c r="CX12" i="15"/>
  <c r="CV12" i="15"/>
  <c r="DA12" i="15"/>
  <c r="CW12" i="15"/>
  <c r="CZ12" i="15"/>
  <c r="Q12" i="16"/>
  <c r="O12" i="16"/>
  <c r="N12" i="16"/>
  <c r="M12" i="16"/>
  <c r="L12" i="16"/>
  <c r="P12" i="16"/>
  <c r="Z17" i="16"/>
  <c r="AD17" i="16"/>
  <c r="AB17" i="16"/>
  <c r="AE17" i="16"/>
  <c r="AC17" i="16"/>
  <c r="AA17" i="16"/>
  <c r="I14" i="16"/>
  <c r="G14" i="16"/>
  <c r="E14" i="16"/>
  <c r="H14" i="16"/>
  <c r="F14" i="16"/>
  <c r="J14" i="16"/>
  <c r="Z14" i="16"/>
  <c r="AD14" i="16"/>
  <c r="AB14" i="16"/>
  <c r="AA14" i="16"/>
  <c r="AE14" i="16"/>
  <c r="AC14" i="16"/>
  <c r="AR14" i="17"/>
  <c r="AP14" i="17"/>
  <c r="AN14" i="17"/>
  <c r="AS14" i="17"/>
  <c r="AQ14" i="17"/>
  <c r="AO14" i="17"/>
  <c r="T14" i="17"/>
  <c r="X14" i="17"/>
  <c r="V14" i="17"/>
  <c r="W14" i="17"/>
  <c r="U14" i="17"/>
  <c r="S14" i="17"/>
  <c r="DR9" i="15"/>
  <c r="DS9" i="15"/>
  <c r="DN9" i="15"/>
  <c r="DQ9" i="15"/>
  <c r="DP9" i="15"/>
  <c r="DO9" i="15"/>
  <c r="J9" i="17"/>
  <c r="H9" i="17"/>
  <c r="F9" i="17"/>
  <c r="E9" i="17"/>
  <c r="I9" i="17"/>
  <c r="G9" i="17"/>
  <c r="U12" i="17"/>
  <c r="S12" i="17"/>
  <c r="W12" i="17"/>
  <c r="T12" i="17"/>
  <c r="X12" i="17"/>
  <c r="V12" i="17"/>
  <c r="FB14" i="15"/>
  <c r="FA14" i="15"/>
  <c r="EY14" i="15"/>
  <c r="EX14" i="15"/>
  <c r="FC14" i="15"/>
  <c r="EZ14" i="15"/>
  <c r="EY11" i="15"/>
  <c r="BA11" i="20" s="1"/>
  <c r="FC11" i="15"/>
  <c r="CC11" i="20" s="1"/>
  <c r="FB11" i="15"/>
  <c r="BV11" i="20" s="1"/>
  <c r="EX11" i="15"/>
  <c r="AT11" i="20" s="1"/>
  <c r="FA11" i="15"/>
  <c r="BO11" i="20" s="1"/>
  <c r="EZ11" i="15"/>
  <c r="BH11" i="20" s="1"/>
  <c r="AK13" i="16"/>
  <c r="AI13" i="16"/>
  <c r="AG13" i="16"/>
  <c r="AL13" i="16"/>
  <c r="AJ13" i="16"/>
  <c r="AH13" i="16"/>
  <c r="S13" i="16"/>
  <c r="W13" i="16"/>
  <c r="U13" i="16"/>
  <c r="V13" i="16"/>
  <c r="T13" i="16"/>
  <c r="X13" i="16"/>
  <c r="AE9" i="16"/>
  <c r="AD9" i="16"/>
  <c r="AA9" i="16"/>
  <c r="Z9" i="16"/>
  <c r="AC9" i="16"/>
  <c r="AB9" i="16"/>
  <c r="W11" i="17"/>
  <c r="U11" i="17"/>
  <c r="S11" i="17"/>
  <c r="V11" i="17"/>
  <c r="X11" i="17"/>
  <c r="T11" i="17"/>
  <c r="L11" i="17"/>
  <c r="P11" i="17"/>
  <c r="N11" i="17"/>
  <c r="M11" i="17"/>
  <c r="Q11" i="17"/>
  <c r="O11" i="17"/>
  <c r="H10" i="17"/>
  <c r="F10" i="17"/>
  <c r="J10" i="17"/>
  <c r="E10" i="17"/>
  <c r="I10" i="17"/>
  <c r="G10" i="17"/>
  <c r="AK10" i="17"/>
  <c r="AI10" i="17"/>
  <c r="AL10" i="17"/>
  <c r="AG10" i="17"/>
  <c r="AJ10" i="17"/>
  <c r="AH10" i="17"/>
  <c r="O15" i="16"/>
  <c r="Q15" i="16"/>
  <c r="M15" i="16"/>
  <c r="L15" i="16"/>
  <c r="N15" i="16"/>
  <c r="P15" i="16"/>
  <c r="I15" i="16"/>
  <c r="F15" i="16"/>
  <c r="G15" i="16"/>
  <c r="E15" i="16"/>
  <c r="J15" i="16"/>
  <c r="H15" i="16"/>
  <c r="W13" i="17"/>
  <c r="U13" i="17"/>
  <c r="S13" i="17"/>
  <c r="V13" i="17"/>
  <c r="X13" i="17"/>
  <c r="T13" i="17"/>
  <c r="DS13" i="15"/>
  <c r="DN13" i="15"/>
  <c r="DR13" i="15"/>
  <c r="DO13" i="15"/>
  <c r="DQ13" i="15"/>
  <c r="DP13" i="15"/>
  <c r="X11" i="16"/>
  <c r="V11" i="16"/>
  <c r="T11" i="16"/>
  <c r="S11" i="16"/>
  <c r="U11" i="16"/>
  <c r="W11" i="16"/>
  <c r="J11" i="16"/>
  <c r="H11" i="16"/>
  <c r="F11" i="16"/>
  <c r="G11" i="16"/>
  <c r="E11" i="16"/>
  <c r="I11" i="16"/>
  <c r="AS15" i="17"/>
  <c r="AQ15" i="17"/>
  <c r="AO15" i="17"/>
  <c r="AN15" i="17"/>
  <c r="AR15" i="17"/>
  <c r="AP15" i="17"/>
  <c r="J15" i="17"/>
  <c r="H15" i="17"/>
  <c r="G15" i="17"/>
  <c r="F15" i="17"/>
  <c r="I15" i="17"/>
  <c r="E15" i="17"/>
  <c r="BZ14" i="21"/>
  <c r="BE16" i="21"/>
  <c r="CD15" i="21"/>
  <c r="BP15" i="21"/>
  <c r="BL16" i="21"/>
  <c r="CD13" i="21"/>
  <c r="BP13" i="21"/>
  <c r="CG16" i="21"/>
  <c r="BI15" i="21"/>
  <c r="BE14" i="21"/>
  <c r="AQ16" i="21"/>
  <c r="AC16" i="21"/>
  <c r="CU69" i="21"/>
  <c r="AN13" i="21"/>
  <c r="AG13" i="21"/>
  <c r="AQ14" i="21"/>
  <c r="S15" i="21"/>
  <c r="E15" i="21"/>
  <c r="CG14" i="21"/>
  <c r="AC14" i="21"/>
  <c r="AX14" i="21"/>
  <c r="BI13" i="21"/>
  <c r="BB15" i="21"/>
  <c r="AX16" i="21"/>
  <c r="AU15" i="21"/>
  <c r="BL14" i="21"/>
  <c r="AJ14" i="21"/>
  <c r="H14" i="21"/>
  <c r="CD14" i="21"/>
  <c r="L14" i="21"/>
  <c r="AG14" i="21"/>
  <c r="S14" i="21"/>
  <c r="Z14" i="21"/>
  <c r="E14" i="21"/>
  <c r="AN14" i="21"/>
  <c r="AU14" i="21"/>
  <c r="BP14" i="21"/>
  <c r="BW14" i="21"/>
  <c r="BB14" i="21"/>
  <c r="BI14" i="21"/>
  <c r="R44" i="30"/>
  <c r="J44" i="30" s="1"/>
  <c r="J44" i="28"/>
  <c r="AI41" i="2"/>
  <c r="BG44" i="28"/>
  <c r="BG44" i="30" s="1"/>
  <c r="AA44" i="28"/>
  <c r="AA44" i="30" s="1"/>
  <c r="AQ29" i="28"/>
  <c r="AQ29" i="30" s="1"/>
  <c r="BG27" i="28"/>
  <c r="BG27" i="30" s="1"/>
  <c r="AA27" i="28"/>
  <c r="AA27" i="30" s="1"/>
  <c r="AY26" i="28"/>
  <c r="AY26" i="30" s="1"/>
  <c r="S26" i="28"/>
  <c r="AQ44" i="28"/>
  <c r="AQ44" i="30" s="1"/>
  <c r="BG29" i="28"/>
  <c r="BG29" i="30" s="1"/>
  <c r="AA29" i="28"/>
  <c r="AA29" i="30" s="1"/>
  <c r="AQ27" i="28"/>
  <c r="AQ27" i="30" s="1"/>
  <c r="AI27" i="28"/>
  <c r="AI27" i="30" s="1"/>
  <c r="AY44" i="28"/>
  <c r="AY44" i="30" s="1"/>
  <c r="AY29" i="28"/>
  <c r="AY29" i="30" s="1"/>
  <c r="S27" i="28"/>
  <c r="AI26" i="28"/>
  <c r="AI26" i="30" s="1"/>
  <c r="BG26" i="28"/>
  <c r="BG26" i="30" s="1"/>
  <c r="S44" i="28"/>
  <c r="S29" i="28"/>
  <c r="AY27" i="28"/>
  <c r="AY27" i="30" s="1"/>
  <c r="AQ26" i="28"/>
  <c r="AQ26" i="30" s="1"/>
  <c r="AA26" i="28"/>
  <c r="AA26" i="30" s="1"/>
  <c r="AI44" i="28"/>
  <c r="AI44" i="30" s="1"/>
  <c r="AI29" i="28"/>
  <c r="AI29" i="30" s="1"/>
  <c r="R28" i="30"/>
  <c r="J28" i="30" s="1"/>
  <c r="J28" i="28"/>
  <c r="R18" i="30"/>
  <c r="J18" i="30" s="1"/>
  <c r="J18" i="28"/>
  <c r="J13" i="28"/>
  <c r="R13" i="30"/>
  <c r="J13" i="30" s="1"/>
  <c r="BG13" i="28"/>
  <c r="BG13" i="30" s="1"/>
  <c r="AA13" i="28"/>
  <c r="AA13" i="30" s="1"/>
  <c r="AI13" i="28"/>
  <c r="AI13" i="30" s="1"/>
  <c r="AY13" i="28"/>
  <c r="AY13" i="30" s="1"/>
  <c r="S13" i="28"/>
  <c r="AQ13" i="28"/>
  <c r="AQ13" i="30" s="1"/>
  <c r="R26" i="30"/>
  <c r="J26" i="30" s="1"/>
  <c r="J26" i="28"/>
  <c r="R29" i="30"/>
  <c r="J29" i="30" s="1"/>
  <c r="J29" i="28"/>
  <c r="R27" i="30"/>
  <c r="J27" i="30" s="1"/>
  <c r="J27" i="28"/>
  <c r="S41" i="2"/>
  <c r="AI28" i="28"/>
  <c r="AI28" i="30" s="1"/>
  <c r="BG18" i="28"/>
  <c r="BG18" i="30" s="1"/>
  <c r="AY28" i="28"/>
  <c r="AY28" i="30" s="1"/>
  <c r="S28" i="28"/>
  <c r="BG28" i="28"/>
  <c r="BG28" i="30" s="1"/>
  <c r="AQ28" i="28"/>
  <c r="AQ28" i="30" s="1"/>
  <c r="AQ19" i="28"/>
  <c r="AQ19" i="30" s="1"/>
  <c r="S18" i="28"/>
  <c r="AQ18" i="28"/>
  <c r="AQ18" i="30" s="1"/>
  <c r="AA28" i="28"/>
  <c r="AA28" i="30" s="1"/>
  <c r="BG19" i="28"/>
  <c r="BG19" i="30" s="1"/>
  <c r="AI18" i="28"/>
  <c r="AI18" i="30" s="1"/>
  <c r="AY18" i="28"/>
  <c r="AY18" i="30" s="1"/>
  <c r="AY19" i="28"/>
  <c r="AY19" i="30" s="1"/>
  <c r="AA18" i="28"/>
  <c r="AA18" i="30" s="1"/>
  <c r="BX12" i="21" l="1"/>
  <c r="CE12" i="21"/>
  <c r="AV12" i="21"/>
  <c r="BQ12" i="21"/>
  <c r="BQ69" i="21" s="1"/>
  <c r="AA12" i="21"/>
  <c r="AO12" i="21"/>
  <c r="AO69" i="21" s="1"/>
  <c r="BJ12" i="21"/>
  <c r="BJ69" i="21" s="1"/>
  <c r="T8" i="21"/>
  <c r="T69" i="21" s="1"/>
  <c r="T70" i="21" s="1"/>
  <c r="AV8" i="21"/>
  <c r="F12" i="21"/>
  <c r="BC12" i="21"/>
  <c r="M12" i="21"/>
  <c r="M69" i="21" s="1"/>
  <c r="M70" i="21" s="1"/>
  <c r="AN43" i="2"/>
  <c r="AO41" i="2"/>
  <c r="AL43" i="2"/>
  <c r="AM41" i="2"/>
  <c r="AO46" i="2"/>
  <c r="AM43" i="2"/>
  <c r="AN41" i="2"/>
  <c r="AO45" i="2"/>
  <c r="AK42" i="2"/>
  <c r="AN45" i="2"/>
  <c r="AO42" i="2"/>
  <c r="AL41" i="2"/>
  <c r="AO44" i="2"/>
  <c r="AN42" i="2"/>
  <c r="AK41" i="2"/>
  <c r="AN44" i="2"/>
  <c r="AM42" i="2"/>
  <c r="AJ41" i="2"/>
  <c r="AM44" i="2"/>
  <c r="AL42" i="2"/>
  <c r="AO43" i="2"/>
  <c r="X43" i="2"/>
  <c r="Y41" i="2"/>
  <c r="Y46" i="2"/>
  <c r="W43" i="2"/>
  <c r="X41" i="2"/>
  <c r="X42" i="2"/>
  <c r="U42" i="2"/>
  <c r="Y45" i="2"/>
  <c r="V43" i="2"/>
  <c r="W41" i="2"/>
  <c r="X45" i="2"/>
  <c r="Y42" i="2"/>
  <c r="V41" i="2"/>
  <c r="Y44" i="2"/>
  <c r="U41" i="2"/>
  <c r="Y43" i="2"/>
  <c r="X44" i="2"/>
  <c r="W42" i="2"/>
  <c r="T41" i="2"/>
  <c r="W44" i="2"/>
  <c r="V42" i="2"/>
  <c r="BB9" i="19"/>
  <c r="BX9" i="19"/>
  <c r="BW9" i="19"/>
  <c r="AX9" i="19"/>
  <c r="CB9" i="19"/>
  <c r="BC9" i="19"/>
  <c r="BE9" i="19"/>
  <c r="AU9" i="19"/>
  <c r="AY9" i="19"/>
  <c r="AV9" i="19"/>
  <c r="CF9" i="19"/>
  <c r="BY9" i="19"/>
  <c r="CG9" i="19"/>
  <c r="CD9" i="19"/>
  <c r="CH9" i="19"/>
  <c r="BJ9" i="19"/>
  <c r="BN9" i="19"/>
  <c r="BK9" i="19"/>
  <c r="BL9" i="19"/>
  <c r="AZ9" i="19"/>
  <c r="CA9" i="19"/>
  <c r="CE9" i="19"/>
  <c r="BI9" i="19"/>
  <c r="BF9" i="19"/>
  <c r="BG9" i="19"/>
  <c r="BM69" i="21"/>
  <c r="AK69" i="21"/>
  <c r="AQ69" i="19"/>
  <c r="I69" i="21"/>
  <c r="I70" i="21" s="1"/>
  <c r="BT69" i="21"/>
  <c r="AY69" i="21"/>
  <c r="AR69" i="21"/>
  <c r="P69" i="21"/>
  <c r="CH69" i="21"/>
  <c r="CE69" i="21"/>
  <c r="BF69" i="21"/>
  <c r="CA69" i="21"/>
  <c r="AD69" i="21"/>
  <c r="W69" i="21"/>
  <c r="F69" i="21"/>
  <c r="F70" i="21" s="1"/>
  <c r="BX69" i="21"/>
  <c r="BC69" i="21"/>
  <c r="X69" i="21"/>
  <c r="AO69" i="19"/>
  <c r="W69" i="19"/>
  <c r="AG69" i="19"/>
  <c r="V69" i="19"/>
  <c r="AR69" i="19"/>
  <c r="AJ69" i="19"/>
  <c r="AN69" i="19"/>
  <c r="AH69" i="19"/>
  <c r="X69" i="19"/>
  <c r="T69" i="19"/>
  <c r="T70" i="19" s="1"/>
  <c r="F69" i="19"/>
  <c r="AS69" i="19"/>
  <c r="S69" i="19"/>
  <c r="S70" i="19" s="1"/>
  <c r="AL69" i="19"/>
  <c r="AP69" i="19"/>
  <c r="AI69" i="19"/>
  <c r="AY8" i="17"/>
  <c r="AU8" i="17"/>
  <c r="AZ8" i="17"/>
  <c r="AX8" i="17"/>
  <c r="AV8" i="17"/>
  <c r="AW8" i="17"/>
  <c r="BU8" i="17"/>
  <c r="BR8" i="17"/>
  <c r="BQ8" i="17"/>
  <c r="BS8" i="17"/>
  <c r="BT8" i="17"/>
  <c r="BP8" i="17"/>
  <c r="AK69" i="19"/>
  <c r="I69" i="19"/>
  <c r="U69" i="19"/>
  <c r="CA8" i="17"/>
  <c r="BY8" i="17"/>
  <c r="BX8" i="17"/>
  <c r="BW8" i="17"/>
  <c r="BZ8" i="17"/>
  <c r="CB8" i="17"/>
  <c r="BL8" i="17"/>
  <c r="BJ8" i="17"/>
  <c r="BN8" i="17"/>
  <c r="BK8" i="17"/>
  <c r="BI8" i="17"/>
  <c r="BM8" i="17"/>
  <c r="E69" i="19"/>
  <c r="BC8" i="17"/>
  <c r="BB8" i="17"/>
  <c r="BF8" i="17"/>
  <c r="BG8" i="17"/>
  <c r="BD8" i="17"/>
  <c r="BE8" i="17"/>
  <c r="CI8" i="17"/>
  <c r="CE8" i="17"/>
  <c r="CD8" i="17"/>
  <c r="CH8" i="17"/>
  <c r="CG8" i="17"/>
  <c r="CF8" i="17"/>
  <c r="Q69" i="19"/>
  <c r="BY12" i="19"/>
  <c r="BZ12" i="19"/>
  <c r="BX12" i="19"/>
  <c r="BW12" i="19"/>
  <c r="CA12" i="19"/>
  <c r="CB12" i="19"/>
  <c r="AU12" i="19"/>
  <c r="AW12" i="19"/>
  <c r="AY12" i="19"/>
  <c r="AZ12" i="19"/>
  <c r="AX12" i="19"/>
  <c r="AV12" i="19"/>
  <c r="CF12" i="19"/>
  <c r="CH12" i="19"/>
  <c r="CI12" i="19"/>
  <c r="CD12" i="19"/>
  <c r="CG12" i="19"/>
  <c r="CE12" i="19"/>
  <c r="H69" i="19"/>
  <c r="BS12" i="19"/>
  <c r="BR12" i="19"/>
  <c r="BQ12" i="19"/>
  <c r="BT12" i="19"/>
  <c r="BP12" i="19"/>
  <c r="BU12" i="19"/>
  <c r="BI12" i="19"/>
  <c r="BJ12" i="19"/>
  <c r="BK12" i="19"/>
  <c r="BM12" i="19"/>
  <c r="BL12" i="19"/>
  <c r="BN12" i="19"/>
  <c r="R69" i="20"/>
  <c r="R70" i="20" s="1"/>
  <c r="R85" i="21" s="1"/>
  <c r="BD12" i="19"/>
  <c r="BB12" i="19"/>
  <c r="BE12" i="19"/>
  <c r="BG12" i="19"/>
  <c r="BC12" i="19"/>
  <c r="BF12" i="19"/>
  <c r="AA69" i="19"/>
  <c r="AE69" i="19"/>
  <c r="AD69" i="19"/>
  <c r="G69" i="19"/>
  <c r="M69" i="19"/>
  <c r="O69" i="19"/>
  <c r="Z69" i="19"/>
  <c r="J69" i="19"/>
  <c r="P69" i="19"/>
  <c r="N69" i="19"/>
  <c r="CE10" i="19"/>
  <c r="CI10" i="19"/>
  <c r="CH10" i="19"/>
  <c r="CD10" i="19"/>
  <c r="CG10" i="19"/>
  <c r="CF10" i="19"/>
  <c r="AB69" i="19"/>
  <c r="AY10" i="19"/>
  <c r="AZ10" i="19"/>
  <c r="AX10" i="19"/>
  <c r="AW10" i="19"/>
  <c r="AU10" i="19"/>
  <c r="AV10" i="19"/>
  <c r="BQ10" i="19"/>
  <c r="BR10" i="19"/>
  <c r="BP10" i="19"/>
  <c r="BU10" i="19"/>
  <c r="BS10" i="19"/>
  <c r="BT10" i="19"/>
  <c r="BF10" i="19"/>
  <c r="BD10" i="19"/>
  <c r="BG10" i="19"/>
  <c r="BB10" i="19"/>
  <c r="BE10" i="19"/>
  <c r="BC10" i="19"/>
  <c r="L69" i="19"/>
  <c r="BI10" i="19"/>
  <c r="BM10" i="19"/>
  <c r="BN10" i="19"/>
  <c r="BK10" i="19"/>
  <c r="BL10" i="19"/>
  <c r="BJ10" i="19"/>
  <c r="CA10" i="19"/>
  <c r="BY10" i="19"/>
  <c r="BZ10" i="19"/>
  <c r="BW10" i="19"/>
  <c r="BX10" i="19"/>
  <c r="CB10" i="19"/>
  <c r="AC69" i="19"/>
  <c r="AF69" i="20"/>
  <c r="Y69" i="20"/>
  <c r="Y70" i="20" s="1"/>
  <c r="Y85" i="21" s="1"/>
  <c r="J69" i="20"/>
  <c r="AM69" i="20"/>
  <c r="AM70" i="20" s="1"/>
  <c r="AM85" i="21" s="1"/>
  <c r="AE69" i="20"/>
  <c r="AL69" i="20"/>
  <c r="K69" i="20"/>
  <c r="D69" i="20"/>
  <c r="BO14" i="20"/>
  <c r="BU14" i="20"/>
  <c r="BH16" i="20"/>
  <c r="BN16" i="20"/>
  <c r="BO15" i="20"/>
  <c r="BU15" i="20"/>
  <c r="BV16" i="20"/>
  <c r="CB16" i="20"/>
  <c r="BA14" i="20"/>
  <c r="BG14" i="20"/>
  <c r="BV15" i="20"/>
  <c r="CB15" i="20"/>
  <c r="AT15" i="20"/>
  <c r="AZ15" i="20"/>
  <c r="BA16" i="20"/>
  <c r="BG16" i="20"/>
  <c r="CC17" i="20"/>
  <c r="CI17" i="20"/>
  <c r="BO17" i="20"/>
  <c r="BU17" i="20"/>
  <c r="Q69" i="20"/>
  <c r="AT16" i="20"/>
  <c r="AZ16" i="20"/>
  <c r="BH17" i="20"/>
  <c r="BN17" i="20"/>
  <c r="CC14" i="20"/>
  <c r="CI14" i="20"/>
  <c r="BV14" i="20"/>
  <c r="CB14" i="20"/>
  <c r="CC15" i="20"/>
  <c r="CI15" i="20"/>
  <c r="CC16" i="20"/>
  <c r="CI16" i="20"/>
  <c r="BO16" i="20"/>
  <c r="BU16" i="20"/>
  <c r="AT17" i="20"/>
  <c r="AZ17" i="20"/>
  <c r="X69" i="20"/>
  <c r="BH14" i="20"/>
  <c r="BN14" i="20"/>
  <c r="BA15" i="20"/>
  <c r="BG15" i="20"/>
  <c r="AT14" i="20"/>
  <c r="AZ14" i="20"/>
  <c r="BH15" i="20"/>
  <c r="BN15" i="20"/>
  <c r="BV17" i="20"/>
  <c r="CB17" i="20"/>
  <c r="BA17" i="20"/>
  <c r="BG17" i="20"/>
  <c r="AS69" i="20"/>
  <c r="BG69" i="21"/>
  <c r="AH69" i="21"/>
  <c r="AS69" i="21"/>
  <c r="AS70" i="21" s="1"/>
  <c r="G69" i="21"/>
  <c r="Q69" i="21"/>
  <c r="CB69" i="21"/>
  <c r="AV69" i="21"/>
  <c r="BU69" i="21"/>
  <c r="AP69" i="21"/>
  <c r="J69" i="21"/>
  <c r="BD69" i="21"/>
  <c r="BW69" i="21"/>
  <c r="BE69" i="21"/>
  <c r="U69" i="21"/>
  <c r="BR69" i="21"/>
  <c r="AZ69" i="21"/>
  <c r="AC69" i="21"/>
  <c r="AC70" i="21" s="1"/>
  <c r="AA69" i="21"/>
  <c r="AA70" i="21" s="1"/>
  <c r="O69" i="21"/>
  <c r="BY69" i="21"/>
  <c r="N69" i="21"/>
  <c r="AL69" i="21"/>
  <c r="AL70" i="21" s="1"/>
  <c r="AW69" i="21"/>
  <c r="AI69" i="21"/>
  <c r="AI70" i="21" s="1"/>
  <c r="BB69" i="21"/>
  <c r="AG69" i="21"/>
  <c r="AJ69" i="21"/>
  <c r="V69" i="21"/>
  <c r="BS69" i="21"/>
  <c r="AB69" i="21"/>
  <c r="AB70" i="21" s="1"/>
  <c r="AE69" i="21"/>
  <c r="BN69" i="21"/>
  <c r="CF69" i="21"/>
  <c r="BK69" i="21"/>
  <c r="CI69" i="21"/>
  <c r="L69" i="21"/>
  <c r="Z69" i="21"/>
  <c r="AX69" i="21"/>
  <c r="BZ69" i="21"/>
  <c r="E69" i="21"/>
  <c r="H69" i="21"/>
  <c r="H70" i="21" s="1"/>
  <c r="BL69" i="21"/>
  <c r="V69" i="16"/>
  <c r="AN69" i="21"/>
  <c r="AN70" i="21" s="1"/>
  <c r="BP69" i="21"/>
  <c r="CD69" i="21"/>
  <c r="AC69" i="16"/>
  <c r="AE69" i="16"/>
  <c r="P69" i="16"/>
  <c r="W69" i="16"/>
  <c r="G69" i="16"/>
  <c r="AR69" i="17"/>
  <c r="AS69" i="17"/>
  <c r="U69" i="16"/>
  <c r="AN69" i="16"/>
  <c r="AN70" i="16" s="1"/>
  <c r="CF13" i="17"/>
  <c r="CD13" i="17"/>
  <c r="CH13" i="17"/>
  <c r="CG13" i="17"/>
  <c r="CE13" i="17"/>
  <c r="CI13" i="17"/>
  <c r="I69" i="17"/>
  <c r="AH69" i="16"/>
  <c r="BC14" i="16"/>
  <c r="BG14" i="16"/>
  <c r="BE14" i="16"/>
  <c r="BF14" i="16"/>
  <c r="BD14" i="16"/>
  <c r="BB14" i="16"/>
  <c r="AO69" i="16"/>
  <c r="CD9" i="16"/>
  <c r="CH9" i="16"/>
  <c r="CG9" i="16"/>
  <c r="CE9" i="16"/>
  <c r="CF9" i="16"/>
  <c r="CI9" i="16"/>
  <c r="U69" i="17"/>
  <c r="BZ13" i="17"/>
  <c r="CB13" i="17"/>
  <c r="BX13" i="17"/>
  <c r="BY13" i="17"/>
  <c r="BW13" i="17"/>
  <c r="CA13" i="17"/>
  <c r="AA69" i="16"/>
  <c r="F69" i="17"/>
  <c r="BN9" i="17"/>
  <c r="BJ9" i="17"/>
  <c r="BL9" i="17"/>
  <c r="BM9" i="17"/>
  <c r="BI9" i="17"/>
  <c r="BK9" i="17"/>
  <c r="BY9" i="17"/>
  <c r="BZ9" i="17"/>
  <c r="CB9" i="17"/>
  <c r="BX9" i="17"/>
  <c r="BW9" i="17"/>
  <c r="CA9" i="17"/>
  <c r="AY12" i="16"/>
  <c r="AW12" i="16"/>
  <c r="AU12" i="16"/>
  <c r="AV12" i="16"/>
  <c r="AX12" i="16"/>
  <c r="AZ12" i="16"/>
  <c r="AX17" i="17"/>
  <c r="AV17" i="17"/>
  <c r="AZ17" i="17"/>
  <c r="AU17" i="17"/>
  <c r="AY17" i="17"/>
  <c r="AW17" i="17"/>
  <c r="BY15" i="16"/>
  <c r="BW15" i="16"/>
  <c r="CA15" i="16"/>
  <c r="BX15" i="16"/>
  <c r="CB15" i="16"/>
  <c r="BZ15" i="16"/>
  <c r="CE15" i="16"/>
  <c r="CI15" i="16"/>
  <c r="CG15" i="16"/>
  <c r="CH15" i="16"/>
  <c r="CF15" i="16"/>
  <c r="CD15" i="16"/>
  <c r="O69" i="16"/>
  <c r="N69" i="16"/>
  <c r="AK69" i="16"/>
  <c r="AE69" i="17"/>
  <c r="AB69" i="17"/>
  <c r="AK69" i="17"/>
  <c r="BP14" i="16"/>
  <c r="BT14" i="16"/>
  <c r="BR14" i="16"/>
  <c r="BQ14" i="16"/>
  <c r="BU14" i="16"/>
  <c r="BS14" i="16"/>
  <c r="AW11" i="17"/>
  <c r="AU11" i="17"/>
  <c r="AZ11" i="17"/>
  <c r="AX11" i="17"/>
  <c r="AY11" i="17"/>
  <c r="AV11" i="17"/>
  <c r="T69" i="16"/>
  <c r="F69" i="16"/>
  <c r="AO69" i="17"/>
  <c r="BG10" i="16"/>
  <c r="BB10" i="16"/>
  <c r="BC10" i="16"/>
  <c r="BE10" i="16"/>
  <c r="BF10" i="16"/>
  <c r="BD10" i="16"/>
  <c r="AV15" i="17"/>
  <c r="AZ15" i="17"/>
  <c r="AX15" i="17"/>
  <c r="AY15" i="17"/>
  <c r="AW15" i="17"/>
  <c r="AU15" i="17"/>
  <c r="BS15" i="17"/>
  <c r="BQ15" i="17"/>
  <c r="BU15" i="17"/>
  <c r="BP15" i="17"/>
  <c r="BT15" i="17"/>
  <c r="BR15" i="17"/>
  <c r="BR11" i="16"/>
  <c r="BT11" i="16"/>
  <c r="BS11" i="16"/>
  <c r="BP11" i="16"/>
  <c r="BU11" i="16"/>
  <c r="BQ11" i="16"/>
  <c r="BN10" i="17"/>
  <c r="BI10" i="17"/>
  <c r="BL10" i="17"/>
  <c r="BK10" i="17"/>
  <c r="BM10" i="17"/>
  <c r="BJ10" i="17"/>
  <c r="AP69" i="16"/>
  <c r="M69" i="17"/>
  <c r="BZ17" i="16"/>
  <c r="BX17" i="16"/>
  <c r="CB17" i="16"/>
  <c r="BW17" i="16"/>
  <c r="CA17" i="16"/>
  <c r="BY17" i="16"/>
  <c r="BJ17" i="16"/>
  <c r="BN17" i="16"/>
  <c r="BL17" i="16"/>
  <c r="BM17" i="16"/>
  <c r="BK17" i="16"/>
  <c r="BI17" i="16"/>
  <c r="BJ16" i="17"/>
  <c r="BK16" i="17"/>
  <c r="BI16" i="17"/>
  <c r="BL16" i="17"/>
  <c r="BN16" i="17"/>
  <c r="BM16" i="17"/>
  <c r="BP9" i="16"/>
  <c r="BT9" i="16"/>
  <c r="BQ9" i="16"/>
  <c r="BU9" i="16"/>
  <c r="BR9" i="16"/>
  <c r="BS9" i="16"/>
  <c r="BC13" i="16"/>
  <c r="BG13" i="16"/>
  <c r="BE13" i="16"/>
  <c r="BF13" i="16"/>
  <c r="BD13" i="16"/>
  <c r="BB13" i="16"/>
  <c r="AV13" i="16"/>
  <c r="AU13" i="16"/>
  <c r="AW13" i="16"/>
  <c r="AZ13" i="16"/>
  <c r="AY13" i="16"/>
  <c r="AX13" i="16"/>
  <c r="BC12" i="17"/>
  <c r="BE12" i="17"/>
  <c r="BG12" i="17"/>
  <c r="BD12" i="17"/>
  <c r="BB12" i="17"/>
  <c r="BF12" i="17"/>
  <c r="S69" i="17"/>
  <c r="BS14" i="17"/>
  <c r="BQ14" i="17"/>
  <c r="BU14" i="17"/>
  <c r="BP14" i="17"/>
  <c r="BR14" i="17"/>
  <c r="BT14" i="17"/>
  <c r="BB16" i="16"/>
  <c r="BF16" i="16"/>
  <c r="BD16" i="16"/>
  <c r="BG16" i="16"/>
  <c r="BC16" i="16"/>
  <c r="BE16" i="16"/>
  <c r="BW16" i="16"/>
  <c r="BZ16" i="16"/>
  <c r="BY16" i="16"/>
  <c r="BX16" i="16"/>
  <c r="CA16" i="16"/>
  <c r="CB16" i="16"/>
  <c r="J69" i="17"/>
  <c r="AW9" i="17"/>
  <c r="AY9" i="17"/>
  <c r="AX9" i="17"/>
  <c r="AZ9" i="17"/>
  <c r="AV9" i="17"/>
  <c r="AU9" i="17"/>
  <c r="BU12" i="16"/>
  <c r="BT12" i="16"/>
  <c r="BP12" i="16"/>
  <c r="BR12" i="16"/>
  <c r="BQ12" i="16"/>
  <c r="BS12" i="16"/>
  <c r="BP17" i="17"/>
  <c r="BT17" i="17"/>
  <c r="BR17" i="17"/>
  <c r="BQ17" i="17"/>
  <c r="BU17" i="17"/>
  <c r="BS17" i="17"/>
  <c r="BY17" i="17"/>
  <c r="CB17" i="17"/>
  <c r="BZ17" i="17"/>
  <c r="CA17" i="17"/>
  <c r="BX17" i="17"/>
  <c r="BW17" i="17"/>
  <c r="BD15" i="16"/>
  <c r="BB15" i="16"/>
  <c r="BG15" i="16"/>
  <c r="BF15" i="16"/>
  <c r="BC15" i="16"/>
  <c r="BE15" i="16"/>
  <c r="AI69" i="16"/>
  <c r="AA69" i="17"/>
  <c r="AI69" i="17"/>
  <c r="BW14" i="16"/>
  <c r="CA14" i="16"/>
  <c r="CB14" i="16"/>
  <c r="BY14" i="16"/>
  <c r="BX14" i="16"/>
  <c r="BZ14" i="16"/>
  <c r="BD11" i="17"/>
  <c r="BE11" i="17"/>
  <c r="BB11" i="17"/>
  <c r="BC11" i="17"/>
  <c r="BF11" i="17"/>
  <c r="BG11" i="17"/>
  <c r="CA11" i="17"/>
  <c r="BY11" i="17"/>
  <c r="BW11" i="17"/>
  <c r="BZ11" i="17"/>
  <c r="BX11" i="17"/>
  <c r="CB11" i="17"/>
  <c r="J69" i="16"/>
  <c r="BN10" i="16"/>
  <c r="BL10" i="16"/>
  <c r="BJ10" i="16"/>
  <c r="BK10" i="16"/>
  <c r="BI10" i="16"/>
  <c r="BM10" i="16"/>
  <c r="BK15" i="17"/>
  <c r="BN15" i="17"/>
  <c r="BJ15" i="17"/>
  <c r="BM15" i="17"/>
  <c r="BI15" i="17"/>
  <c r="BL15" i="17"/>
  <c r="BD10" i="17"/>
  <c r="BB10" i="17"/>
  <c r="BF10" i="17"/>
  <c r="BE10" i="17"/>
  <c r="BG10" i="17"/>
  <c r="BC10" i="17"/>
  <c r="BR10" i="17"/>
  <c r="BP10" i="17"/>
  <c r="BT10" i="17"/>
  <c r="BQ10" i="17"/>
  <c r="BS10" i="17"/>
  <c r="BU10" i="17"/>
  <c r="Q69" i="17"/>
  <c r="BS16" i="17"/>
  <c r="BQ16" i="17"/>
  <c r="BU16" i="17"/>
  <c r="BP16" i="17"/>
  <c r="BT16" i="17"/>
  <c r="BR16" i="17"/>
  <c r="AX16" i="17"/>
  <c r="AV16" i="17"/>
  <c r="AZ16" i="17"/>
  <c r="AU16" i="17"/>
  <c r="AY16" i="17"/>
  <c r="AW16" i="17"/>
  <c r="BX9" i="16"/>
  <c r="CB9" i="16"/>
  <c r="BZ9" i="16"/>
  <c r="CA9" i="16"/>
  <c r="BY9" i="16"/>
  <c r="BW9" i="16"/>
  <c r="CA12" i="17"/>
  <c r="BY12" i="17"/>
  <c r="BW12" i="17"/>
  <c r="BZ12" i="17"/>
  <c r="BX12" i="17"/>
  <c r="CB12" i="17"/>
  <c r="AX12" i="17"/>
  <c r="AV12" i="17"/>
  <c r="AW12" i="17"/>
  <c r="AZ12" i="17"/>
  <c r="AY12" i="17"/>
  <c r="AU12" i="17"/>
  <c r="BW14" i="17"/>
  <c r="CA14" i="17"/>
  <c r="BY14" i="17"/>
  <c r="BX14" i="17"/>
  <c r="CB14" i="17"/>
  <c r="BZ14" i="17"/>
  <c r="BE14" i="17"/>
  <c r="BG14" i="17"/>
  <c r="BC14" i="17"/>
  <c r="BB14" i="17"/>
  <c r="BF14" i="17"/>
  <c r="BD14" i="17"/>
  <c r="BI69" i="21"/>
  <c r="AU69" i="21"/>
  <c r="S69" i="21"/>
  <c r="BN13" i="17"/>
  <c r="BJ13" i="17"/>
  <c r="BL13" i="17"/>
  <c r="BM13" i="17"/>
  <c r="BK13" i="17"/>
  <c r="BI13" i="17"/>
  <c r="AX13" i="17"/>
  <c r="AV13" i="17"/>
  <c r="AZ13" i="17"/>
  <c r="AU13" i="17"/>
  <c r="AW13" i="17"/>
  <c r="AY13" i="17"/>
  <c r="AB69" i="16"/>
  <c r="AD69" i="16"/>
  <c r="G69" i="17"/>
  <c r="H69" i="17"/>
  <c r="BS9" i="17"/>
  <c r="BQ9" i="17"/>
  <c r="BU9" i="17"/>
  <c r="BP9" i="17"/>
  <c r="BT9" i="17"/>
  <c r="BR9" i="17"/>
  <c r="BZ12" i="16"/>
  <c r="CB12" i="16"/>
  <c r="BX12" i="16"/>
  <c r="BW12" i="16"/>
  <c r="CA12" i="16"/>
  <c r="BY12" i="16"/>
  <c r="BI12" i="16"/>
  <c r="BK12" i="16"/>
  <c r="BM12" i="16"/>
  <c r="BN12" i="16"/>
  <c r="BJ12" i="16"/>
  <c r="BL12" i="16"/>
  <c r="BK17" i="17"/>
  <c r="BI17" i="17"/>
  <c r="BM17" i="17"/>
  <c r="BN17" i="17"/>
  <c r="BJ17" i="17"/>
  <c r="BL17" i="17"/>
  <c r="CI17" i="17"/>
  <c r="CG17" i="17"/>
  <c r="CE17" i="17"/>
  <c r="CF17" i="17"/>
  <c r="CH17" i="17"/>
  <c r="CD17" i="17"/>
  <c r="AX15" i="16"/>
  <c r="AZ15" i="16"/>
  <c r="AV15" i="16"/>
  <c r="AU15" i="16"/>
  <c r="AY15" i="16"/>
  <c r="AW15" i="16"/>
  <c r="M69" i="16"/>
  <c r="AL69" i="16"/>
  <c r="AG69" i="16"/>
  <c r="AC69" i="17"/>
  <c r="AH69" i="17"/>
  <c r="AG69" i="17"/>
  <c r="BL14" i="16"/>
  <c r="BJ14" i="16"/>
  <c r="BN14" i="16"/>
  <c r="BI14" i="16"/>
  <c r="BM14" i="16"/>
  <c r="BK14" i="16"/>
  <c r="CG14" i="16"/>
  <c r="CE14" i="16"/>
  <c r="CF14" i="16"/>
  <c r="CD14" i="16"/>
  <c r="CI14" i="16"/>
  <c r="CH14" i="16"/>
  <c r="BI11" i="17"/>
  <c r="BM11" i="17"/>
  <c r="BK11" i="17"/>
  <c r="BJ11" i="17"/>
  <c r="BL11" i="17"/>
  <c r="BN11" i="17"/>
  <c r="CH11" i="17"/>
  <c r="CE11" i="17"/>
  <c r="CD11" i="17"/>
  <c r="CF11" i="17"/>
  <c r="CI11" i="17"/>
  <c r="CG11" i="17"/>
  <c r="I69" i="16"/>
  <c r="H69" i="16"/>
  <c r="AP69" i="17"/>
  <c r="AQ69" i="17"/>
  <c r="AZ10" i="16"/>
  <c r="AV10" i="16"/>
  <c r="AX10" i="16"/>
  <c r="AY10" i="16"/>
  <c r="AU10" i="16"/>
  <c r="AW10" i="16"/>
  <c r="BU10" i="16"/>
  <c r="BT10" i="16"/>
  <c r="BP10" i="16"/>
  <c r="BR10" i="16"/>
  <c r="BQ10" i="16"/>
  <c r="BS10" i="16"/>
  <c r="BE15" i="17"/>
  <c r="BC15" i="17"/>
  <c r="BG15" i="17"/>
  <c r="BB15" i="17"/>
  <c r="BF15" i="17"/>
  <c r="BD15" i="17"/>
  <c r="AV11" i="16"/>
  <c r="AZ11" i="16"/>
  <c r="AX11" i="16"/>
  <c r="AY11" i="16"/>
  <c r="AU11" i="16"/>
  <c r="AW11" i="16"/>
  <c r="BC11" i="16"/>
  <c r="BG11" i="16"/>
  <c r="BB11" i="16"/>
  <c r="BF11" i="16"/>
  <c r="BD11" i="16"/>
  <c r="BE11" i="16"/>
  <c r="CB10" i="17"/>
  <c r="BZ10" i="17"/>
  <c r="BX10" i="17"/>
  <c r="BW10" i="17"/>
  <c r="CA10" i="17"/>
  <c r="BY10" i="17"/>
  <c r="AZ10" i="17"/>
  <c r="AX10" i="17"/>
  <c r="AV10" i="17"/>
  <c r="AW10" i="17"/>
  <c r="AU10" i="17"/>
  <c r="AY10" i="17"/>
  <c r="AQ69" i="16"/>
  <c r="N69" i="17"/>
  <c r="O69" i="17"/>
  <c r="BS17" i="16"/>
  <c r="BU17" i="16"/>
  <c r="BQ17" i="16"/>
  <c r="BT17" i="16"/>
  <c r="BP17" i="16"/>
  <c r="BR17" i="16"/>
  <c r="BG16" i="17"/>
  <c r="BB16" i="17"/>
  <c r="BF16" i="17"/>
  <c r="BE16" i="17"/>
  <c r="BC16" i="17"/>
  <c r="BD16" i="17"/>
  <c r="BW16" i="17"/>
  <c r="BZ16" i="17"/>
  <c r="CB16" i="17"/>
  <c r="CA16" i="17"/>
  <c r="BY16" i="17"/>
  <c r="BX16" i="17"/>
  <c r="AV9" i="16"/>
  <c r="AZ9" i="16"/>
  <c r="AX9" i="16"/>
  <c r="AY9" i="16"/>
  <c r="AW9" i="16"/>
  <c r="AU9" i="16"/>
  <c r="BQ13" i="16"/>
  <c r="BS13" i="16"/>
  <c r="BU13" i="16"/>
  <c r="BR13" i="16"/>
  <c r="BT13" i="16"/>
  <c r="BP13" i="16"/>
  <c r="CF13" i="16"/>
  <c r="CD13" i="16"/>
  <c r="CI13" i="16"/>
  <c r="CH13" i="16"/>
  <c r="CE13" i="16"/>
  <c r="CG13" i="16"/>
  <c r="BJ12" i="17"/>
  <c r="BK12" i="17"/>
  <c r="BI12" i="17"/>
  <c r="BN12" i="17"/>
  <c r="BL12" i="17"/>
  <c r="BM12" i="17"/>
  <c r="X69" i="17"/>
  <c r="CE14" i="17"/>
  <c r="CH14" i="17"/>
  <c r="CF14" i="17"/>
  <c r="CD14" i="17"/>
  <c r="CG14" i="17"/>
  <c r="CI14" i="17"/>
  <c r="BT16" i="16"/>
  <c r="BR16" i="16"/>
  <c r="BP16" i="16"/>
  <c r="BS16" i="16"/>
  <c r="BU16" i="16"/>
  <c r="BQ16" i="16"/>
  <c r="AX16" i="16"/>
  <c r="AZ16" i="16"/>
  <c r="AV16" i="16"/>
  <c r="AY16" i="16"/>
  <c r="AU16" i="16"/>
  <c r="AW16" i="16"/>
  <c r="BT13" i="17"/>
  <c r="BR13" i="17"/>
  <c r="BP13" i="17"/>
  <c r="BU13" i="17"/>
  <c r="BS13" i="17"/>
  <c r="BQ13" i="17"/>
  <c r="BG12" i="16"/>
  <c r="BE12" i="16"/>
  <c r="BC12" i="16"/>
  <c r="BD12" i="16"/>
  <c r="BB12" i="16"/>
  <c r="BF12" i="16"/>
  <c r="AL69" i="17"/>
  <c r="CD10" i="16"/>
  <c r="CH10" i="16"/>
  <c r="CF10" i="16"/>
  <c r="CE10" i="16"/>
  <c r="CG10" i="16"/>
  <c r="CI10" i="16"/>
  <c r="CE11" i="16"/>
  <c r="CI11" i="16"/>
  <c r="CG11" i="16"/>
  <c r="CH11" i="16"/>
  <c r="CF11" i="16"/>
  <c r="CD11" i="16"/>
  <c r="BZ11" i="16"/>
  <c r="BX11" i="16"/>
  <c r="CB11" i="16"/>
  <c r="BW11" i="16"/>
  <c r="CA11" i="16"/>
  <c r="BY11" i="16"/>
  <c r="P69" i="17"/>
  <c r="AZ17" i="16"/>
  <c r="AU17" i="16"/>
  <c r="AY17" i="16"/>
  <c r="AV17" i="16"/>
  <c r="AX17" i="16"/>
  <c r="AW17" i="16"/>
  <c r="BX13" i="16"/>
  <c r="CB13" i="16"/>
  <c r="BZ13" i="16"/>
  <c r="CA13" i="16"/>
  <c r="BY13" i="16"/>
  <c r="BW13" i="16"/>
  <c r="T69" i="17"/>
  <c r="CE16" i="16"/>
  <c r="CI16" i="16"/>
  <c r="CG16" i="16"/>
  <c r="CH16" i="16"/>
  <c r="CF16" i="16"/>
  <c r="CD16" i="16"/>
  <c r="BD13" i="17"/>
  <c r="BB13" i="17"/>
  <c r="BF13" i="17"/>
  <c r="BE13" i="17"/>
  <c r="BG13" i="17"/>
  <c r="BC13" i="17"/>
  <c r="Z69" i="16"/>
  <c r="E69" i="17"/>
  <c r="BG9" i="17"/>
  <c r="BD9" i="17"/>
  <c r="BC9" i="17"/>
  <c r="BB9" i="17"/>
  <c r="BF9" i="17"/>
  <c r="BE9" i="17"/>
  <c r="CG9" i="17"/>
  <c r="CE9" i="17"/>
  <c r="CF9" i="17"/>
  <c r="CD9" i="17"/>
  <c r="CH9" i="17"/>
  <c r="CI9" i="17"/>
  <c r="CE12" i="16"/>
  <c r="CI12" i="16"/>
  <c r="CG12" i="16"/>
  <c r="CH12" i="16"/>
  <c r="CF12" i="16"/>
  <c r="CD12" i="16"/>
  <c r="BE17" i="17"/>
  <c r="BC17" i="17"/>
  <c r="BG17" i="17"/>
  <c r="BB17" i="17"/>
  <c r="BF17" i="17"/>
  <c r="BD17" i="17"/>
  <c r="BQ15" i="16"/>
  <c r="BS15" i="16"/>
  <c r="BU15" i="16"/>
  <c r="BR15" i="16"/>
  <c r="BP15" i="16"/>
  <c r="BT15" i="16"/>
  <c r="BL15" i="16"/>
  <c r="BJ15" i="16"/>
  <c r="BN15" i="16"/>
  <c r="BI15" i="16"/>
  <c r="BK15" i="16"/>
  <c r="BM15" i="16"/>
  <c r="Q69" i="16"/>
  <c r="L69" i="16"/>
  <c r="AJ69" i="16"/>
  <c r="AD69" i="17"/>
  <c r="Z69" i="17"/>
  <c r="AJ69" i="17"/>
  <c r="AW14" i="16"/>
  <c r="AU14" i="16"/>
  <c r="AY14" i="16"/>
  <c r="AX14" i="16"/>
  <c r="AZ14" i="16"/>
  <c r="AV14" i="16"/>
  <c r="BQ11" i="17"/>
  <c r="BU11" i="17"/>
  <c r="BS11" i="17"/>
  <c r="BT11" i="17"/>
  <c r="BR11" i="17"/>
  <c r="BP11" i="17"/>
  <c r="X69" i="16"/>
  <c r="S69" i="16"/>
  <c r="E69" i="16"/>
  <c r="AN69" i="17"/>
  <c r="BX10" i="16"/>
  <c r="BZ10" i="16"/>
  <c r="BY10" i="16"/>
  <c r="CA10" i="16"/>
  <c r="BW10" i="16"/>
  <c r="CB10" i="16"/>
  <c r="BY15" i="17"/>
  <c r="BW15" i="17"/>
  <c r="CA15" i="17"/>
  <c r="BZ15" i="17"/>
  <c r="BX15" i="17"/>
  <c r="CB15" i="17"/>
  <c r="CE15" i="17"/>
  <c r="CD15" i="17"/>
  <c r="CF15" i="17"/>
  <c r="CI15" i="17"/>
  <c r="CH15" i="17"/>
  <c r="CG15" i="17"/>
  <c r="BN11" i="16"/>
  <c r="BM11" i="16"/>
  <c r="BJ11" i="16"/>
  <c r="BK11" i="16"/>
  <c r="BL11" i="16"/>
  <c r="BI11" i="16"/>
  <c r="CG10" i="17"/>
  <c r="CI10" i="17"/>
  <c r="CE10" i="17"/>
  <c r="CD10" i="17"/>
  <c r="CH10" i="17"/>
  <c r="CF10" i="17"/>
  <c r="AR69" i="16"/>
  <c r="AS69" i="16"/>
  <c r="L69" i="17"/>
  <c r="BC17" i="16"/>
  <c r="BG17" i="16"/>
  <c r="BE17" i="16"/>
  <c r="BF17" i="16"/>
  <c r="BB17" i="16"/>
  <c r="BD17" i="16"/>
  <c r="CF17" i="16"/>
  <c r="CD17" i="16"/>
  <c r="CH17" i="16"/>
  <c r="CE17" i="16"/>
  <c r="CG17" i="16"/>
  <c r="CI17" i="16"/>
  <c r="CH16" i="17"/>
  <c r="CF16" i="17"/>
  <c r="CD16" i="17"/>
  <c r="CE16" i="17"/>
  <c r="CI16" i="17"/>
  <c r="CG16" i="17"/>
  <c r="BD9" i="16"/>
  <c r="BB9" i="16"/>
  <c r="BF9" i="16"/>
  <c r="BC9" i="16"/>
  <c r="BG9" i="16"/>
  <c r="BE9" i="16"/>
  <c r="BK9" i="16"/>
  <c r="BN9" i="16"/>
  <c r="BI9" i="16"/>
  <c r="BM9" i="16"/>
  <c r="BL9" i="16"/>
  <c r="BJ9" i="16"/>
  <c r="BN13" i="16"/>
  <c r="BL13" i="16"/>
  <c r="BJ13" i="16"/>
  <c r="BK13" i="16"/>
  <c r="BI13" i="16"/>
  <c r="BM13" i="16"/>
  <c r="CD12" i="17"/>
  <c r="CH12" i="17"/>
  <c r="CF12" i="17"/>
  <c r="CI12" i="17"/>
  <c r="CE12" i="17"/>
  <c r="CG12" i="17"/>
  <c r="BU12" i="17"/>
  <c r="BS12" i="17"/>
  <c r="BQ12" i="17"/>
  <c r="BR12" i="17"/>
  <c r="BP12" i="17"/>
  <c r="BT12" i="17"/>
  <c r="W69" i="17"/>
  <c r="V69" i="17"/>
  <c r="BM14" i="17"/>
  <c r="BK14" i="17"/>
  <c r="BI14" i="17"/>
  <c r="BL14" i="17"/>
  <c r="BJ14" i="17"/>
  <c r="BN14" i="17"/>
  <c r="AX14" i="17"/>
  <c r="AY14" i="17"/>
  <c r="AW14" i="17"/>
  <c r="AV14" i="17"/>
  <c r="AU14" i="17"/>
  <c r="AZ14" i="17"/>
  <c r="BK16" i="16"/>
  <c r="BI16" i="16"/>
  <c r="BN16" i="16"/>
  <c r="BL16" i="16"/>
  <c r="BM16" i="16"/>
  <c r="BJ16" i="16"/>
  <c r="AQ69" i="21"/>
  <c r="CG69" i="21"/>
  <c r="S13" i="30"/>
  <c r="K13" i="30" s="1"/>
  <c r="K13" i="28"/>
  <c r="S18" i="30"/>
  <c r="K18" i="30" s="1"/>
  <c r="K18" i="28"/>
  <c r="S28" i="30"/>
  <c r="K28" i="30" s="1"/>
  <c r="K28" i="28"/>
  <c r="G18" i="23"/>
  <c r="O18" i="23" s="1"/>
  <c r="O18" i="28" s="1"/>
  <c r="O18" i="30" s="1"/>
  <c r="H18" i="23"/>
  <c r="P18" i="23" s="1"/>
  <c r="P18" i="28" s="1"/>
  <c r="P18" i="30" s="1"/>
  <c r="F18" i="23"/>
  <c r="N18" i="23" s="1"/>
  <c r="N18" i="28" s="1"/>
  <c r="N18" i="30" s="1"/>
  <c r="S29" i="30"/>
  <c r="K29" i="30" s="1"/>
  <c r="K29" i="28"/>
  <c r="K27" i="28"/>
  <c r="S27" i="30"/>
  <c r="K27" i="30" s="1"/>
  <c r="S26" i="30"/>
  <c r="K26" i="30" s="1"/>
  <c r="K26" i="28"/>
  <c r="S44" i="30"/>
  <c r="K44" i="30" s="1"/>
  <c r="K44" i="28"/>
  <c r="AR70" i="21" l="1"/>
  <c r="DR70" i="21"/>
  <c r="DR71" i="21" s="1"/>
  <c r="DR72" i="21" s="1"/>
  <c r="AK70" i="21"/>
  <c r="AQ70" i="19"/>
  <c r="W70" i="19"/>
  <c r="P70" i="21"/>
  <c r="ED70" i="21"/>
  <c r="ED71" i="21" s="1"/>
  <c r="ED72" i="21" s="1"/>
  <c r="AD70" i="21"/>
  <c r="W70" i="21"/>
  <c r="X70" i="21"/>
  <c r="AN70" i="19"/>
  <c r="V70" i="19"/>
  <c r="AH70" i="19"/>
  <c r="AG70" i="19"/>
  <c r="AO70" i="19"/>
  <c r="AK70" i="19"/>
  <c r="AW69" i="19"/>
  <c r="AY69" i="19"/>
  <c r="AR70" i="19"/>
  <c r="E70" i="19"/>
  <c r="BK69" i="19"/>
  <c r="AI70" i="19"/>
  <c r="AL70" i="19"/>
  <c r="AJ70" i="19"/>
  <c r="AE70" i="19"/>
  <c r="BG69" i="19"/>
  <c r="BS69" i="19"/>
  <c r="X70" i="19"/>
  <c r="BW69" i="19"/>
  <c r="R84" i="21"/>
  <c r="BP69" i="19"/>
  <c r="CD69" i="19"/>
  <c r="Q70" i="19"/>
  <c r="F84" i="21"/>
  <c r="BY69" i="19"/>
  <c r="AP70" i="19"/>
  <c r="AR84" i="21"/>
  <c r="T84" i="21"/>
  <c r="AZ69" i="19"/>
  <c r="CE69" i="19"/>
  <c r="U70" i="19"/>
  <c r="F70" i="19"/>
  <c r="G70" i="16"/>
  <c r="AS70" i="19"/>
  <c r="BC69" i="19"/>
  <c r="BD69" i="19"/>
  <c r="BU69" i="19"/>
  <c r="AV69" i="19"/>
  <c r="CG69" i="19"/>
  <c r="P70" i="16"/>
  <c r="CA69" i="19"/>
  <c r="BR69" i="19"/>
  <c r="BM69" i="19"/>
  <c r="I70" i="19"/>
  <c r="CF69" i="19"/>
  <c r="AE70" i="20"/>
  <c r="AF70" i="20"/>
  <c r="AF85" i="21" s="1"/>
  <c r="AF84" i="21"/>
  <c r="CB69" i="19"/>
  <c r="BE69" i="19"/>
  <c r="AU69" i="19"/>
  <c r="BX69" i="19"/>
  <c r="BN69" i="19"/>
  <c r="Y84" i="21"/>
  <c r="BJ69" i="19"/>
  <c r="AA70" i="19"/>
  <c r="BT69" i="19"/>
  <c r="H70" i="19"/>
  <c r="AX69" i="19"/>
  <c r="CI69" i="19"/>
  <c r="AL70" i="20"/>
  <c r="O70" i="19"/>
  <c r="BZ69" i="19"/>
  <c r="BL69" i="19"/>
  <c r="BI69" i="19"/>
  <c r="BQ69" i="19"/>
  <c r="BF69" i="19"/>
  <c r="BB69" i="19"/>
  <c r="CH69" i="19"/>
  <c r="G70" i="19"/>
  <c r="AD70" i="19"/>
  <c r="M70" i="19"/>
  <c r="AC70" i="19"/>
  <c r="J70" i="19"/>
  <c r="L70" i="19"/>
  <c r="N70" i="19"/>
  <c r="Z70" i="19"/>
  <c r="AB70" i="19"/>
  <c r="P70" i="19"/>
  <c r="AM84" i="21"/>
  <c r="D84" i="21"/>
  <c r="K84" i="21"/>
  <c r="CC69" i="20"/>
  <c r="J70" i="20"/>
  <c r="K70" i="20"/>
  <c r="K85" i="21" s="1"/>
  <c r="D70" i="20"/>
  <c r="D85" i="21" s="1"/>
  <c r="BH69" i="20"/>
  <c r="BA69" i="20"/>
  <c r="AT69" i="20"/>
  <c r="CI69" i="20"/>
  <c r="BV69" i="20"/>
  <c r="BO69" i="20"/>
  <c r="BO84" i="21" s="1"/>
  <c r="DS70" i="21"/>
  <c r="DS71" i="21" s="1"/>
  <c r="DS72" i="21" s="1"/>
  <c r="AZ69" i="20"/>
  <c r="BN69" i="20"/>
  <c r="BU69" i="20"/>
  <c r="AS70" i="20"/>
  <c r="X70" i="20"/>
  <c r="BG69" i="20"/>
  <c r="CB69" i="20"/>
  <c r="Q70" i="20"/>
  <c r="AP70" i="21"/>
  <c r="AH70" i="21"/>
  <c r="AE70" i="21"/>
  <c r="EF70" i="21"/>
  <c r="EF71" i="21" s="1"/>
  <c r="EF72" i="21" s="1"/>
  <c r="Q70" i="21"/>
  <c r="Q84" i="21"/>
  <c r="U70" i="21"/>
  <c r="G70" i="21"/>
  <c r="AE84" i="21"/>
  <c r="AI84" i="21"/>
  <c r="AO70" i="21"/>
  <c r="U84" i="21"/>
  <c r="W84" i="21"/>
  <c r="AA84" i="21"/>
  <c r="W70" i="16"/>
  <c r="AK84" i="21"/>
  <c r="U70" i="16"/>
  <c r="J70" i="21"/>
  <c r="DX70" i="21"/>
  <c r="DX71" i="21" s="1"/>
  <c r="DX72" i="21" s="1"/>
  <c r="J84" i="21"/>
  <c r="DO70" i="21"/>
  <c r="DO71" i="21" s="1"/>
  <c r="DO72" i="21" s="1"/>
  <c r="H84" i="21"/>
  <c r="DP70" i="21"/>
  <c r="DP71" i="21" s="1"/>
  <c r="DP72" i="21" s="1"/>
  <c r="DZ70" i="21"/>
  <c r="DZ71" i="21" s="1"/>
  <c r="DZ72" i="21" s="1"/>
  <c r="N84" i="21"/>
  <c r="N70" i="21"/>
  <c r="EB70" i="21"/>
  <c r="EB71" i="21" s="1"/>
  <c r="EB72" i="21" s="1"/>
  <c r="DQ70" i="21"/>
  <c r="DQ71" i="21" s="1"/>
  <c r="DQ72" i="21" s="1"/>
  <c r="AG70" i="21"/>
  <c r="AG84" i="21"/>
  <c r="O70" i="21"/>
  <c r="AB84" i="21"/>
  <c r="V70" i="21"/>
  <c r="AJ70" i="21"/>
  <c r="DV70" i="21"/>
  <c r="DV71" i="21" s="1"/>
  <c r="DV72" i="21" s="1"/>
  <c r="S70" i="21"/>
  <c r="E70" i="21"/>
  <c r="L70" i="21"/>
  <c r="DN70" i="21"/>
  <c r="DN71" i="21" s="1"/>
  <c r="DN72" i="21" s="1"/>
  <c r="Z70" i="21"/>
  <c r="S84" i="21"/>
  <c r="BG69" i="16"/>
  <c r="AC70" i="16"/>
  <c r="AQ70" i="21"/>
  <c r="AC84" i="21"/>
  <c r="AS84" i="21"/>
  <c r="E84" i="21"/>
  <c r="AS70" i="17"/>
  <c r="X84" i="21"/>
  <c r="AY69" i="16"/>
  <c r="AH84" i="21"/>
  <c r="BY69" i="16"/>
  <c r="AU69" i="17"/>
  <c r="BI69" i="17"/>
  <c r="I84" i="21"/>
  <c r="V70" i="16"/>
  <c r="G84" i="21"/>
  <c r="V84" i="21"/>
  <c r="P84" i="21"/>
  <c r="AE70" i="16"/>
  <c r="AO84" i="21"/>
  <c r="AR70" i="17"/>
  <c r="BD69" i="16"/>
  <c r="AJ84" i="21"/>
  <c r="BE69" i="17"/>
  <c r="BD69" i="17"/>
  <c r="BI69" i="16"/>
  <c r="AN70" i="17"/>
  <c r="M70" i="16"/>
  <c r="AY69" i="17"/>
  <c r="BT69" i="16"/>
  <c r="AB70" i="17"/>
  <c r="CB69" i="17"/>
  <c r="CE69" i="16"/>
  <c r="BK69" i="16"/>
  <c r="S70" i="16"/>
  <c r="AD70" i="17"/>
  <c r="CI69" i="17"/>
  <c r="CE69" i="17"/>
  <c r="BB69" i="17"/>
  <c r="E70" i="17"/>
  <c r="AU69" i="16"/>
  <c r="AZ69" i="16"/>
  <c r="O70" i="17"/>
  <c r="I70" i="16"/>
  <c r="AG70" i="16"/>
  <c r="BU69" i="17"/>
  <c r="G70" i="17"/>
  <c r="BZ69" i="16"/>
  <c r="J70" i="16"/>
  <c r="AA70" i="17"/>
  <c r="AZ69" i="17"/>
  <c r="J70" i="17"/>
  <c r="BU69" i="16"/>
  <c r="T70" i="16"/>
  <c r="AK70" i="16"/>
  <c r="BW69" i="17"/>
  <c r="BY69" i="17"/>
  <c r="BL69" i="17"/>
  <c r="AA70" i="16"/>
  <c r="CI69" i="16"/>
  <c r="CH69" i="16"/>
  <c r="L70" i="16"/>
  <c r="T70" i="17"/>
  <c r="AL70" i="17"/>
  <c r="AP70" i="17"/>
  <c r="AH70" i="17"/>
  <c r="BS69" i="17"/>
  <c r="BX69" i="16"/>
  <c r="BS69" i="16"/>
  <c r="O70" i="16"/>
  <c r="BN69" i="17"/>
  <c r="AP84" i="21"/>
  <c r="W70" i="17"/>
  <c r="BL69" i="16"/>
  <c r="BF69" i="16"/>
  <c r="AQ84" i="21"/>
  <c r="O84" i="21"/>
  <c r="AN84" i="21"/>
  <c r="M84" i="21"/>
  <c r="AL84" i="21"/>
  <c r="L84" i="21"/>
  <c r="BM69" i="16"/>
  <c r="BE69" i="16"/>
  <c r="BB69" i="16"/>
  <c r="L70" i="17"/>
  <c r="X70" i="16"/>
  <c r="AJ70" i="16"/>
  <c r="CH69" i="17"/>
  <c r="CG69" i="17"/>
  <c r="BC69" i="17"/>
  <c r="Z70" i="16"/>
  <c r="AD84" i="21"/>
  <c r="X70" i="17"/>
  <c r="AW69" i="16"/>
  <c r="AV69" i="16"/>
  <c r="N70" i="17"/>
  <c r="AQ70" i="17"/>
  <c r="AG70" i="17"/>
  <c r="AL70" i="16"/>
  <c r="BR69" i="17"/>
  <c r="BQ69" i="17"/>
  <c r="AD70" i="16"/>
  <c r="BW69" i="16"/>
  <c r="CB69" i="16"/>
  <c r="AI70" i="16"/>
  <c r="AX69" i="17"/>
  <c r="BQ69" i="16"/>
  <c r="AK70" i="17"/>
  <c r="N70" i="16"/>
  <c r="BX69" i="17"/>
  <c r="BK69" i="17"/>
  <c r="BJ69" i="17"/>
  <c r="CF69" i="16"/>
  <c r="CD69" i="16"/>
  <c r="AH70" i="16"/>
  <c r="Z84" i="21"/>
  <c r="AS70" i="16"/>
  <c r="AJ70" i="17"/>
  <c r="CD69" i="17"/>
  <c r="AQ70" i="16"/>
  <c r="BT69" i="17"/>
  <c r="AB70" i="16"/>
  <c r="M70" i="17"/>
  <c r="AO70" i="17"/>
  <c r="AO70" i="16"/>
  <c r="I70" i="17"/>
  <c r="V70" i="17"/>
  <c r="BJ69" i="16"/>
  <c r="BN69" i="16"/>
  <c r="BC69" i="16"/>
  <c r="AR70" i="16"/>
  <c r="E70" i="16"/>
  <c r="Z70" i="17"/>
  <c r="Q70" i="16"/>
  <c r="CF69" i="17"/>
  <c r="BF69" i="17"/>
  <c r="BG69" i="17"/>
  <c r="P70" i="17"/>
  <c r="AX69" i="16"/>
  <c r="H70" i="16"/>
  <c r="AC70" i="17"/>
  <c r="BP69" i="17"/>
  <c r="H70" i="17"/>
  <c r="CA69" i="16"/>
  <c r="Q70" i="17"/>
  <c r="AI70" i="17"/>
  <c r="AV69" i="17"/>
  <c r="AW69" i="17"/>
  <c r="S70" i="17"/>
  <c r="BR69" i="16"/>
  <c r="BP69" i="16"/>
  <c r="AP70" i="16"/>
  <c r="F70" i="16"/>
  <c r="AE70" i="17"/>
  <c r="CA69" i="17"/>
  <c r="BZ69" i="17"/>
  <c r="BM69" i="17"/>
  <c r="F70" i="17"/>
  <c r="U70" i="17"/>
  <c r="CG69" i="16"/>
  <c r="W19" i="23"/>
  <c r="W19" i="28" s="1"/>
  <c r="W19" i="30" s="1"/>
  <c r="AE19" i="23"/>
  <c r="AE19" i="28" s="1"/>
  <c r="AE19" i="30" s="1"/>
  <c r="X18" i="23"/>
  <c r="X18" i="28" s="1"/>
  <c r="X18" i="30" s="1"/>
  <c r="AF18" i="23"/>
  <c r="AF18" i="28" s="1"/>
  <c r="AF18" i="30" s="1"/>
  <c r="Z19" i="23"/>
  <c r="Z19" i="28" s="1"/>
  <c r="Z19" i="30" s="1"/>
  <c r="AH19" i="23"/>
  <c r="AH19" i="28" s="1"/>
  <c r="AH19" i="30" s="1"/>
  <c r="W18" i="23"/>
  <c r="W18" i="28" s="1"/>
  <c r="W18" i="30" s="1"/>
  <c r="AE18" i="23"/>
  <c r="AE18" i="28" s="1"/>
  <c r="AE18" i="30" s="1"/>
  <c r="X19" i="23"/>
  <c r="X19" i="28" s="1"/>
  <c r="X19" i="30" s="1"/>
  <c r="AF19" i="23"/>
  <c r="AF19" i="28" s="1"/>
  <c r="AF19" i="30" s="1"/>
  <c r="AA19" i="23"/>
  <c r="AA19" i="28" s="1"/>
  <c r="AA19" i="30" s="1"/>
  <c r="AI19" i="23"/>
  <c r="AI19" i="28" s="1"/>
  <c r="AI19" i="30" s="1"/>
  <c r="V19" i="23"/>
  <c r="V19" i="28" s="1"/>
  <c r="V19" i="30" s="1"/>
  <c r="AD19" i="23"/>
  <c r="AD19" i="28" s="1"/>
  <c r="AD19" i="30" s="1"/>
  <c r="V18" i="23"/>
  <c r="V18" i="28" s="1"/>
  <c r="AD18" i="23"/>
  <c r="AD18" i="28" s="1"/>
  <c r="AD18" i="30" s="1"/>
  <c r="Y19" i="23"/>
  <c r="Y19" i="28" s="1"/>
  <c r="Y19" i="30" s="1"/>
  <c r="AG19" i="23"/>
  <c r="AG19" i="28" s="1"/>
  <c r="AG19" i="30" s="1"/>
  <c r="AN85" i="21" l="1"/>
  <c r="I72" i="21"/>
  <c r="I7" i="7" s="1"/>
  <c r="I72" i="19"/>
  <c r="I10" i="7" s="1"/>
  <c r="J72" i="19"/>
  <c r="J10" i="7" s="1"/>
  <c r="BH84" i="21"/>
  <c r="F72" i="19"/>
  <c r="F10" i="7" s="1"/>
  <c r="H72" i="19"/>
  <c r="H10" i="7" s="1"/>
  <c r="P85" i="21"/>
  <c r="G72" i="19"/>
  <c r="G10" i="7" s="1"/>
  <c r="E72" i="19"/>
  <c r="E10" i="7" s="1"/>
  <c r="BA84" i="21"/>
  <c r="CC84" i="21"/>
  <c r="D72" i="20"/>
  <c r="D83" i="21" s="1"/>
  <c r="D92" i="21" s="1"/>
  <c r="M11" i="25" s="1"/>
  <c r="M25" i="23" s="1"/>
  <c r="AT84" i="21"/>
  <c r="AC85" i="21"/>
  <c r="BV84" i="21"/>
  <c r="J72" i="21"/>
  <c r="J7" i="7" s="1"/>
  <c r="J72" i="20"/>
  <c r="J11" i="7" s="1"/>
  <c r="F72" i="21"/>
  <c r="F7" i="7" s="1"/>
  <c r="AO85" i="21"/>
  <c r="AB85" i="21"/>
  <c r="AS85" i="21"/>
  <c r="AK85" i="21"/>
  <c r="AA85" i="21"/>
  <c r="H72" i="21"/>
  <c r="H7" i="7" s="1"/>
  <c r="G72" i="21"/>
  <c r="G7" i="7" s="1"/>
  <c r="W85" i="21"/>
  <c r="G85" i="21"/>
  <c r="E72" i="16"/>
  <c r="E8" i="7" s="1"/>
  <c r="AH85" i="21"/>
  <c r="S85" i="21"/>
  <c r="U85" i="21"/>
  <c r="V85" i="21"/>
  <c r="AG85" i="21"/>
  <c r="E72" i="21"/>
  <c r="E7" i="7" s="1"/>
  <c r="F18" i="28"/>
  <c r="L85" i="21"/>
  <c r="H72" i="17"/>
  <c r="H9" i="7" s="1"/>
  <c r="Z85" i="21"/>
  <c r="AE85" i="21"/>
  <c r="AP85" i="21"/>
  <c r="AR85" i="21"/>
  <c r="AI85" i="21"/>
  <c r="AD85" i="21"/>
  <c r="AL85" i="21"/>
  <c r="X85" i="21"/>
  <c r="O85" i="21"/>
  <c r="F85" i="21"/>
  <c r="AJ85" i="21"/>
  <c r="Q85" i="21"/>
  <c r="F72" i="17"/>
  <c r="F9" i="7" s="1"/>
  <c r="AQ85" i="21"/>
  <c r="BD84" i="21"/>
  <c r="E85" i="21"/>
  <c r="AY84" i="21"/>
  <c r="T85" i="21"/>
  <c r="J85" i="21"/>
  <c r="BF84" i="21"/>
  <c r="CE84" i="21"/>
  <c r="BR84" i="21"/>
  <c r="BG84" i="21"/>
  <c r="BN84" i="21"/>
  <c r="CF84" i="21"/>
  <c r="G72" i="16"/>
  <c r="G8" i="7" s="1"/>
  <c r="BQ84" i="21"/>
  <c r="CB84" i="21"/>
  <c r="BM84" i="21"/>
  <c r="BU84" i="21"/>
  <c r="BZ84" i="21"/>
  <c r="E72" i="17"/>
  <c r="E9" i="7" s="1"/>
  <c r="N85" i="21"/>
  <c r="M85" i="21"/>
  <c r="BI84" i="21"/>
  <c r="BB84" i="21"/>
  <c r="BS84" i="21"/>
  <c r="CI84" i="21"/>
  <c r="I72" i="16"/>
  <c r="I8" i="7" s="1"/>
  <c r="AZ84" i="21"/>
  <c r="CG84" i="21"/>
  <c r="CA84" i="21"/>
  <c r="AX84" i="21"/>
  <c r="BJ84" i="21"/>
  <c r="BW84" i="21"/>
  <c r="BY84" i="21"/>
  <c r="CH84" i="21"/>
  <c r="J72" i="17"/>
  <c r="J9" i="7" s="1"/>
  <c r="G72" i="17"/>
  <c r="G9" i="7" s="1"/>
  <c r="BK84" i="21"/>
  <c r="AV84" i="21"/>
  <c r="J72" i="16"/>
  <c r="J8" i="7" s="1"/>
  <c r="H85" i="21"/>
  <c r="BT84" i="21"/>
  <c r="F72" i="16"/>
  <c r="F8" i="7" s="1"/>
  <c r="BP84" i="21"/>
  <c r="H72" i="16"/>
  <c r="H8" i="7" s="1"/>
  <c r="BC84" i="21"/>
  <c r="I72" i="17"/>
  <c r="I9" i="7" s="1"/>
  <c r="CD84" i="21"/>
  <c r="AW84" i="21"/>
  <c r="BE84" i="21"/>
  <c r="BL84" i="21"/>
  <c r="I85" i="21"/>
  <c r="BX84" i="21"/>
  <c r="AU84" i="21"/>
  <c r="V18" i="30"/>
  <c r="F18" i="30" s="1"/>
  <c r="G18" i="30"/>
  <c r="H18" i="30"/>
  <c r="G18" i="28"/>
  <c r="H18" i="28"/>
  <c r="D11" i="7" l="1"/>
  <c r="M9" i="25"/>
  <c r="M23" i="23" s="1"/>
  <c r="D94" i="21"/>
  <c r="AC10" i="25" s="1"/>
  <c r="AC24" i="23" s="1"/>
  <c r="AC24" i="28" s="1"/>
  <c r="AC24" i="30" s="1"/>
  <c r="D97" i="21"/>
  <c r="BA9" i="25" s="1"/>
  <c r="M10" i="25"/>
  <c r="M24" i="23" s="1"/>
  <c r="M24" i="28" s="1"/>
  <c r="D96" i="21"/>
  <c r="AS17" i="25" s="1"/>
  <c r="D93" i="21"/>
  <c r="U10" i="25" s="1"/>
  <c r="U24" i="23" s="1"/>
  <c r="U24" i="28" s="1"/>
  <c r="U24" i="30" s="1"/>
  <c r="M17" i="25"/>
  <c r="M43" i="23" s="1"/>
  <c r="M43" i="28" s="1"/>
  <c r="D95" i="21"/>
  <c r="AK11" i="25" s="1"/>
  <c r="AK25" i="23" s="1"/>
  <c r="AK25" i="28" s="1"/>
  <c r="AK25" i="30" s="1"/>
  <c r="H83" i="21"/>
  <c r="H95" i="21" s="1"/>
  <c r="I83" i="21"/>
  <c r="I92" i="21" s="1"/>
  <c r="S9" i="27" s="1"/>
  <c r="S9" i="23" s="1"/>
  <c r="S9" i="28" s="1"/>
  <c r="S9" i="30" s="1"/>
  <c r="G83" i="21"/>
  <c r="G96" i="21" s="1"/>
  <c r="E83" i="21"/>
  <c r="J83" i="21"/>
  <c r="J95" i="21" s="1"/>
  <c r="F83" i="21"/>
  <c r="F96" i="21" s="1"/>
  <c r="AV11" i="27" s="1"/>
  <c r="AV11" i="23" s="1"/>
  <c r="M25" i="28"/>
  <c r="AS11" i="25" l="1"/>
  <c r="AS25" i="23" s="1"/>
  <c r="AS25" i="28" s="1"/>
  <c r="AS25" i="30" s="1"/>
  <c r="AK9" i="25"/>
  <c r="AS10" i="25"/>
  <c r="AS24" i="23" s="1"/>
  <c r="AS24" i="28" s="1"/>
  <c r="AS24" i="30" s="1"/>
  <c r="AC11" i="25"/>
  <c r="AC25" i="23" s="1"/>
  <c r="AC25" i="28" s="1"/>
  <c r="AC25" i="30" s="1"/>
  <c r="AC9" i="25"/>
  <c r="BA10" i="25"/>
  <c r="BA24" i="23" s="1"/>
  <c r="BA24" i="28" s="1"/>
  <c r="BA24" i="30" s="1"/>
  <c r="AS9" i="25"/>
  <c r="AS23" i="23" s="1"/>
  <c r="AC17" i="25"/>
  <c r="U9" i="25"/>
  <c r="U23" i="23" s="1"/>
  <c r="AK17" i="25"/>
  <c r="U11" i="25"/>
  <c r="U25" i="23" s="1"/>
  <c r="U25" i="28" s="1"/>
  <c r="U25" i="30" s="1"/>
  <c r="AK10" i="25"/>
  <c r="AK24" i="23" s="1"/>
  <c r="AK24" i="28" s="1"/>
  <c r="AK24" i="30" s="1"/>
  <c r="U17" i="25"/>
  <c r="U43" i="23" s="1"/>
  <c r="BA11" i="25"/>
  <c r="BA25" i="23" s="1"/>
  <c r="BA25" i="28" s="1"/>
  <c r="BA25" i="30" s="1"/>
  <c r="BA17" i="25"/>
  <c r="F97" i="21"/>
  <c r="BD7" i="27" s="1"/>
  <c r="BD7" i="23" s="1"/>
  <c r="I96" i="21"/>
  <c r="H93" i="21"/>
  <c r="AP9" i="27"/>
  <c r="AP9" i="23" s="1"/>
  <c r="AP9" i="28" s="1"/>
  <c r="AP9" i="30" s="1"/>
  <c r="S11" i="27"/>
  <c r="S11" i="23" s="1"/>
  <c r="S20" i="23" s="1"/>
  <c r="S10" i="27"/>
  <c r="S10" i="23" s="1"/>
  <c r="S10" i="28" s="1"/>
  <c r="S10" i="30" s="1"/>
  <c r="S8" i="27"/>
  <c r="S8" i="23" s="1"/>
  <c r="S8" i="28" s="1"/>
  <c r="S8" i="30" s="1"/>
  <c r="AW8" i="27"/>
  <c r="AW8" i="23" s="1"/>
  <c r="AW8" i="28" s="1"/>
  <c r="AW8" i="30" s="1"/>
  <c r="I94" i="21"/>
  <c r="AI9" i="27" s="1"/>
  <c r="AI9" i="23" s="1"/>
  <c r="AI9" i="28" s="1"/>
  <c r="AI9" i="30" s="1"/>
  <c r="I95" i="21"/>
  <c r="AQ10" i="27" s="1"/>
  <c r="AQ10" i="23" s="1"/>
  <c r="AQ10" i="28" s="1"/>
  <c r="AQ10" i="30" s="1"/>
  <c r="S7" i="27"/>
  <c r="S7" i="23" s="1"/>
  <c r="S7" i="28" s="1"/>
  <c r="S7" i="30" s="1"/>
  <c r="I97" i="21"/>
  <c r="I93" i="21"/>
  <c r="AA7" i="27" s="1"/>
  <c r="AA7" i="23" s="1"/>
  <c r="AW7" i="27"/>
  <c r="AW7" i="23" s="1"/>
  <c r="G94" i="21"/>
  <c r="G93" i="21"/>
  <c r="Y8" i="27" s="1"/>
  <c r="Y8" i="23" s="1"/>
  <c r="Y8" i="28" s="1"/>
  <c r="Y8" i="30" s="1"/>
  <c r="H92" i="21"/>
  <c r="R10" i="27" s="1"/>
  <c r="R10" i="23" s="1"/>
  <c r="R10" i="28" s="1"/>
  <c r="R10" i="30" s="1"/>
  <c r="AP7" i="27"/>
  <c r="AP7" i="23" s="1"/>
  <c r="AP7" i="28" s="1"/>
  <c r="F92" i="21"/>
  <c r="P8" i="27" s="1"/>
  <c r="P8" i="23" s="1"/>
  <c r="P8" i="28" s="1"/>
  <c r="AP8" i="27"/>
  <c r="AP8" i="23" s="1"/>
  <c r="AP8" i="28" s="1"/>
  <c r="AP8" i="30" s="1"/>
  <c r="H97" i="21"/>
  <c r="BF8" i="27" s="1"/>
  <c r="BF8" i="23" s="1"/>
  <c r="BF8" i="28" s="1"/>
  <c r="BF8" i="30" s="1"/>
  <c r="AP10" i="27"/>
  <c r="AP10" i="23" s="1"/>
  <c r="AP10" i="28" s="1"/>
  <c r="AP10" i="30" s="1"/>
  <c r="H94" i="21"/>
  <c r="AH10" i="27" s="1"/>
  <c r="AH10" i="23" s="1"/>
  <c r="AH10" i="28" s="1"/>
  <c r="AH10" i="30" s="1"/>
  <c r="H96" i="21"/>
  <c r="AP11" i="27"/>
  <c r="AP11" i="23" s="1"/>
  <c r="AP20" i="23" s="1"/>
  <c r="J97" i="21"/>
  <c r="J94" i="21"/>
  <c r="AW10" i="27"/>
  <c r="AW10" i="23" s="1"/>
  <c r="AW10" i="28" s="1"/>
  <c r="AW10" i="30" s="1"/>
  <c r="AW9" i="27"/>
  <c r="AW9" i="23" s="1"/>
  <c r="AW9" i="28" s="1"/>
  <c r="AW9" i="30" s="1"/>
  <c r="G92" i="21"/>
  <c r="Q7" i="27" s="1"/>
  <c r="Q7" i="23" s="1"/>
  <c r="G97" i="21"/>
  <c r="BE9" i="27" s="1"/>
  <c r="BE9" i="23" s="1"/>
  <c r="BE9" i="28" s="1"/>
  <c r="BE9" i="30" s="1"/>
  <c r="J96" i="21"/>
  <c r="J92" i="21"/>
  <c r="J93" i="21"/>
  <c r="E93" i="21"/>
  <c r="E95" i="21"/>
  <c r="E96" i="21"/>
  <c r="E94" i="21"/>
  <c r="E92" i="21"/>
  <c r="E97" i="21"/>
  <c r="AW11" i="27"/>
  <c r="AW11" i="23" s="1"/>
  <c r="AW11" i="28" s="1"/>
  <c r="G95" i="21"/>
  <c r="AO7" i="27" s="1"/>
  <c r="AO7" i="23" s="1"/>
  <c r="F95" i="21"/>
  <c r="AV8" i="27"/>
  <c r="AV8" i="23" s="1"/>
  <c r="AV8" i="28" s="1"/>
  <c r="AV8" i="30" s="1"/>
  <c r="AV9" i="27"/>
  <c r="AV9" i="23" s="1"/>
  <c r="AV9" i="28" s="1"/>
  <c r="AV9" i="30" s="1"/>
  <c r="AV10" i="27"/>
  <c r="AV10" i="23" s="1"/>
  <c r="AV10" i="28" s="1"/>
  <c r="AV10" i="30" s="1"/>
  <c r="AV7" i="27"/>
  <c r="AV7" i="23" s="1"/>
  <c r="F93" i="21"/>
  <c r="X8" i="27" s="1"/>
  <c r="X8" i="23" s="1"/>
  <c r="X8" i="28" s="1"/>
  <c r="X8" i="30" s="1"/>
  <c r="F94" i="21"/>
  <c r="AF9" i="27" s="1"/>
  <c r="AF9" i="23" s="1"/>
  <c r="AF9" i="28" s="1"/>
  <c r="AF9" i="30" s="1"/>
  <c r="M24" i="30"/>
  <c r="M43" i="30"/>
  <c r="M25" i="30"/>
  <c r="BA23" i="23"/>
  <c r="M23" i="28"/>
  <c r="AS43" i="23"/>
  <c r="AK23" i="23"/>
  <c r="AV20" i="23"/>
  <c r="AV11" i="28"/>
  <c r="AK43" i="23" l="1"/>
  <c r="AC23" i="23"/>
  <c r="E23" i="23" s="1"/>
  <c r="E25" i="28"/>
  <c r="E24" i="30"/>
  <c r="E25" i="23"/>
  <c r="E25" i="30"/>
  <c r="BA43" i="23"/>
  <c r="AC43" i="23"/>
  <c r="AC43" i="28" s="1"/>
  <c r="E24" i="23"/>
  <c r="E24" i="28"/>
  <c r="AY9" i="27"/>
  <c r="AY9" i="23" s="1"/>
  <c r="AY9" i="28" s="1"/>
  <c r="AY9" i="30" s="1"/>
  <c r="AA9" i="27"/>
  <c r="AA9" i="23" s="1"/>
  <c r="AA9" i="28" s="1"/>
  <c r="AA9" i="30" s="1"/>
  <c r="BG8" i="27"/>
  <c r="BG8" i="23" s="1"/>
  <c r="BG8" i="28" s="1"/>
  <c r="BG8" i="30" s="1"/>
  <c r="AY7" i="27"/>
  <c r="AY7" i="23" s="1"/>
  <c r="AY7" i="28" s="1"/>
  <c r="BG9" i="27"/>
  <c r="BG9" i="23" s="1"/>
  <c r="BG9" i="28" s="1"/>
  <c r="BG9" i="30" s="1"/>
  <c r="AY10" i="27"/>
  <c r="AY10" i="23" s="1"/>
  <c r="AY10" i="28" s="1"/>
  <c r="AY10" i="30" s="1"/>
  <c r="AY8" i="27"/>
  <c r="AY8" i="23" s="1"/>
  <c r="AY8" i="28" s="1"/>
  <c r="AY8" i="30" s="1"/>
  <c r="AY11" i="27"/>
  <c r="AY11" i="23" s="1"/>
  <c r="AY11" i="28" s="1"/>
  <c r="AY11" i="30" s="1"/>
  <c r="Q9" i="27"/>
  <c r="Q9" i="23" s="1"/>
  <c r="Q9" i="28" s="1"/>
  <c r="Q9" i="30" s="1"/>
  <c r="BD11" i="27"/>
  <c r="BD11" i="23" s="1"/>
  <c r="BD20" i="23" s="1"/>
  <c r="Z9" i="27"/>
  <c r="Z9" i="23" s="1"/>
  <c r="Z9" i="28" s="1"/>
  <c r="Z9" i="30" s="1"/>
  <c r="Z7" i="27"/>
  <c r="Z7" i="23" s="1"/>
  <c r="Z7" i="28" s="1"/>
  <c r="AI8" i="27"/>
  <c r="AI8" i="23" s="1"/>
  <c r="AI8" i="28" s="1"/>
  <c r="AI8" i="30" s="1"/>
  <c r="BD9" i="27"/>
  <c r="BD9" i="23" s="1"/>
  <c r="BD9" i="28" s="1"/>
  <c r="BD9" i="30" s="1"/>
  <c r="BD8" i="27"/>
  <c r="BD8" i="23" s="1"/>
  <c r="BD8" i="28" s="1"/>
  <c r="BD8" i="30" s="1"/>
  <c r="BD10" i="27"/>
  <c r="BD10" i="23" s="1"/>
  <c r="BD10" i="28" s="1"/>
  <c r="BD10" i="30" s="1"/>
  <c r="Z8" i="27"/>
  <c r="Z8" i="23" s="1"/>
  <c r="Z8" i="28" s="1"/>
  <c r="Z10" i="27"/>
  <c r="Z10" i="23" s="1"/>
  <c r="Z10" i="28" s="1"/>
  <c r="Z10" i="30" s="1"/>
  <c r="AI11" i="27"/>
  <c r="AI11" i="23" s="1"/>
  <c r="AI20" i="23" s="1"/>
  <c r="Z11" i="27"/>
  <c r="Z11" i="23" s="1"/>
  <c r="Z20" i="23" s="1"/>
  <c r="AP11" i="28"/>
  <c r="AP20" i="28" s="1"/>
  <c r="AP20" i="30" s="1"/>
  <c r="AX8" i="27"/>
  <c r="AX8" i="23" s="1"/>
  <c r="AX8" i="28" s="1"/>
  <c r="AX8" i="30" s="1"/>
  <c r="S11" i="28"/>
  <c r="S20" i="28" s="1"/>
  <c r="S20" i="30" s="1"/>
  <c r="R9" i="27"/>
  <c r="R9" i="23" s="1"/>
  <c r="R9" i="28" s="1"/>
  <c r="R9" i="30" s="1"/>
  <c r="AQ7" i="27"/>
  <c r="AQ7" i="23" s="1"/>
  <c r="AQ7" i="28" s="1"/>
  <c r="AG10" i="27"/>
  <c r="AG10" i="23" s="1"/>
  <c r="AG10" i="28" s="1"/>
  <c r="AG10" i="30" s="1"/>
  <c r="Y11" i="27"/>
  <c r="Y11" i="23" s="1"/>
  <c r="Y20" i="23" s="1"/>
  <c r="BG7" i="27"/>
  <c r="BG7" i="23" s="1"/>
  <c r="BG7" i="28" s="1"/>
  <c r="Q11" i="27"/>
  <c r="Q11" i="23" s="1"/>
  <c r="Q20" i="23" s="1"/>
  <c r="BG11" i="27"/>
  <c r="BG11" i="23" s="1"/>
  <c r="BG20" i="23" s="1"/>
  <c r="AH9" i="27"/>
  <c r="AH9" i="23" s="1"/>
  <c r="AH9" i="28" s="1"/>
  <c r="AH9" i="30" s="1"/>
  <c r="Q10" i="27"/>
  <c r="Q10" i="23" s="1"/>
  <c r="Q10" i="28" s="1"/>
  <c r="Q10" i="30" s="1"/>
  <c r="R8" i="27"/>
  <c r="R8" i="23" s="1"/>
  <c r="R8" i="28" s="1"/>
  <c r="R8" i="30" s="1"/>
  <c r="AG8" i="27"/>
  <c r="AG8" i="23" s="1"/>
  <c r="AG8" i="28" s="1"/>
  <c r="AG8" i="30" s="1"/>
  <c r="AA10" i="27"/>
  <c r="AA10" i="23" s="1"/>
  <c r="AA10" i="28" s="1"/>
  <c r="AA10" i="30" s="1"/>
  <c r="R7" i="27"/>
  <c r="R7" i="23" s="1"/>
  <c r="R7" i="28" s="1"/>
  <c r="R7" i="30" s="1"/>
  <c r="AW20" i="23"/>
  <c r="Q8" i="27"/>
  <c r="Q8" i="23" s="1"/>
  <c r="R11" i="27"/>
  <c r="R11" i="23" s="1"/>
  <c r="R20" i="23" s="1"/>
  <c r="BG10" i="27"/>
  <c r="BG10" i="23" s="1"/>
  <c r="BG10" i="28" s="1"/>
  <c r="BG10" i="30" s="1"/>
  <c r="AG7" i="27"/>
  <c r="AG7" i="23" s="1"/>
  <c r="AG7" i="28" s="1"/>
  <c r="AA8" i="27"/>
  <c r="AA8" i="23" s="1"/>
  <c r="AA8" i="28" s="1"/>
  <c r="AA8" i="30" s="1"/>
  <c r="AA11" i="27"/>
  <c r="AA11" i="23" s="1"/>
  <c r="AA11" i="28" s="1"/>
  <c r="AA20" i="28" s="1"/>
  <c r="BE7" i="27"/>
  <c r="BE7" i="23" s="1"/>
  <c r="BE7" i="28" s="1"/>
  <c r="AQ8" i="27"/>
  <c r="AQ8" i="23" s="1"/>
  <c r="AQ8" i="28" s="1"/>
  <c r="AQ8" i="30" s="1"/>
  <c r="AG11" i="27"/>
  <c r="AG11" i="23" s="1"/>
  <c r="AG11" i="28" s="1"/>
  <c r="AG20" i="28" s="1"/>
  <c r="AG9" i="27"/>
  <c r="AG9" i="23" s="1"/>
  <c r="AG9" i="28" s="1"/>
  <c r="AG9" i="30" s="1"/>
  <c r="AI10" i="27"/>
  <c r="AI10" i="23" s="1"/>
  <c r="AI10" i="28" s="1"/>
  <c r="AI10" i="30" s="1"/>
  <c r="S14" i="23"/>
  <c r="AQ11" i="27"/>
  <c r="AQ11" i="23" s="1"/>
  <c r="AQ20" i="23" s="1"/>
  <c r="S14" i="27"/>
  <c r="BF10" i="27"/>
  <c r="BF10" i="23" s="1"/>
  <c r="BF10" i="28" s="1"/>
  <c r="BF10" i="30" s="1"/>
  <c r="AO8" i="27"/>
  <c r="AO8" i="23" s="1"/>
  <c r="AO8" i="28" s="1"/>
  <c r="AO8" i="30" s="1"/>
  <c r="P9" i="27"/>
  <c r="P9" i="23" s="1"/>
  <c r="P9" i="28" s="1"/>
  <c r="P9" i="30" s="1"/>
  <c r="P7" i="27"/>
  <c r="P7" i="23" s="1"/>
  <c r="P7" i="28" s="1"/>
  <c r="AQ9" i="27"/>
  <c r="AQ9" i="23" s="1"/>
  <c r="AQ9" i="28" s="1"/>
  <c r="AQ9" i="30" s="1"/>
  <c r="AI7" i="27"/>
  <c r="AI7" i="23" s="1"/>
  <c r="AI7" i="28" s="1"/>
  <c r="Y9" i="27"/>
  <c r="Y9" i="23" s="1"/>
  <c r="Y9" i="28" s="1"/>
  <c r="Y9" i="30" s="1"/>
  <c r="AP14" i="23"/>
  <c r="AP14" i="27"/>
  <c r="BF7" i="27"/>
  <c r="BF7" i="23" s="1"/>
  <c r="BF7" i="28" s="1"/>
  <c r="AX10" i="27"/>
  <c r="AX10" i="23" s="1"/>
  <c r="AX10" i="28" s="1"/>
  <c r="AX10" i="30" s="1"/>
  <c r="Y10" i="27"/>
  <c r="Y10" i="23" s="1"/>
  <c r="Y10" i="28" s="1"/>
  <c r="Y10" i="30" s="1"/>
  <c r="AO11" i="27"/>
  <c r="AO11" i="23" s="1"/>
  <c r="AO20" i="23" s="1"/>
  <c r="X10" i="27"/>
  <c r="X10" i="23" s="1"/>
  <c r="X10" i="28" s="1"/>
  <c r="X10" i="30" s="1"/>
  <c r="AX7" i="27"/>
  <c r="AX7" i="23" s="1"/>
  <c r="AX7" i="28" s="1"/>
  <c r="Y7" i="27"/>
  <c r="Y7" i="23" s="1"/>
  <c r="AF11" i="27"/>
  <c r="AF11" i="23" s="1"/>
  <c r="AF11" i="28" s="1"/>
  <c r="AF20" i="28" s="1"/>
  <c r="AX9" i="27"/>
  <c r="AX9" i="23" s="1"/>
  <c r="AX9" i="28" s="1"/>
  <c r="AX9" i="30" s="1"/>
  <c r="AO10" i="27"/>
  <c r="AO10" i="23" s="1"/>
  <c r="AO10" i="28" s="1"/>
  <c r="AO10" i="30" s="1"/>
  <c r="AO9" i="27"/>
  <c r="AO9" i="23" s="1"/>
  <c r="AO9" i="28" s="1"/>
  <c r="AO9" i="30" s="1"/>
  <c r="BF11" i="27"/>
  <c r="BF11" i="23" s="1"/>
  <c r="BF11" i="28" s="1"/>
  <c r="BF11" i="30" s="1"/>
  <c r="BF9" i="27"/>
  <c r="BF9" i="23" s="1"/>
  <c r="BF9" i="28" s="1"/>
  <c r="BF9" i="30" s="1"/>
  <c r="AX11" i="27"/>
  <c r="AX11" i="23" s="1"/>
  <c r="AX11" i="28" s="1"/>
  <c r="AX20" i="28" s="1"/>
  <c r="AH11" i="27"/>
  <c r="AH11" i="23" s="1"/>
  <c r="AH11" i="28" s="1"/>
  <c r="AH11" i="30" s="1"/>
  <c r="AV14" i="27"/>
  <c r="P10" i="27"/>
  <c r="P10" i="23" s="1"/>
  <c r="P10" i="28" s="1"/>
  <c r="P11" i="27"/>
  <c r="P11" i="23" s="1"/>
  <c r="AH8" i="27"/>
  <c r="AH8" i="23" s="1"/>
  <c r="AH8" i="28" s="1"/>
  <c r="AH8" i="30" s="1"/>
  <c r="AH7" i="27"/>
  <c r="AH7" i="23" s="1"/>
  <c r="AH7" i="28" s="1"/>
  <c r="BE11" i="27"/>
  <c r="BE11" i="23" s="1"/>
  <c r="BE11" i="28" s="1"/>
  <c r="BE11" i="30" s="1"/>
  <c r="AN7" i="27"/>
  <c r="AN7" i="23" s="1"/>
  <c r="AN7" i="28" s="1"/>
  <c r="AN9" i="27"/>
  <c r="AN9" i="23" s="1"/>
  <c r="AN9" i="28" s="1"/>
  <c r="AN9" i="30" s="1"/>
  <c r="O7" i="27"/>
  <c r="N11" i="27"/>
  <c r="N11" i="23" s="1"/>
  <c r="O8" i="27"/>
  <c r="O8" i="23" s="1"/>
  <c r="N9" i="27"/>
  <c r="N9" i="23" s="1"/>
  <c r="N7" i="27"/>
  <c r="N8" i="27"/>
  <c r="N8" i="23" s="1"/>
  <c r="N10" i="27"/>
  <c r="N10" i="23" s="1"/>
  <c r="O11" i="27"/>
  <c r="O11" i="23" s="1"/>
  <c r="O10" i="27"/>
  <c r="O10" i="23" s="1"/>
  <c r="O9" i="27"/>
  <c r="O9" i="23" s="1"/>
  <c r="W10" i="27"/>
  <c r="W10" i="23" s="1"/>
  <c r="W10" i="28" s="1"/>
  <c r="W10" i="30" s="1"/>
  <c r="V8" i="27"/>
  <c r="V8" i="23" s="1"/>
  <c r="V8" i="28" s="1"/>
  <c r="V8" i="30" s="1"/>
  <c r="W11" i="27"/>
  <c r="W11" i="23" s="1"/>
  <c r="V11" i="27"/>
  <c r="V11" i="23" s="1"/>
  <c r="V10" i="27"/>
  <c r="V10" i="23" s="1"/>
  <c r="V10" i="28" s="1"/>
  <c r="V10" i="30" s="1"/>
  <c r="V9" i="27"/>
  <c r="V9" i="23" s="1"/>
  <c r="V9" i="28" s="1"/>
  <c r="V9" i="30" s="1"/>
  <c r="V7" i="27"/>
  <c r="W7" i="27"/>
  <c r="W8" i="27"/>
  <c r="W8" i="23" s="1"/>
  <c r="W8" i="28" s="1"/>
  <c r="W8" i="30" s="1"/>
  <c r="W9" i="27"/>
  <c r="W9" i="23" s="1"/>
  <c r="W9" i="28" s="1"/>
  <c r="W9" i="30" s="1"/>
  <c r="AW14" i="27"/>
  <c r="BE10" i="27"/>
  <c r="BE10" i="23" s="1"/>
  <c r="BE10" i="28" s="1"/>
  <c r="BE10" i="30" s="1"/>
  <c r="BE8" i="27"/>
  <c r="BE8" i="23" s="1"/>
  <c r="BE8" i="28" s="1"/>
  <c r="BE8" i="30" s="1"/>
  <c r="AN8" i="27"/>
  <c r="AN8" i="23" s="1"/>
  <c r="AN8" i="28" s="1"/>
  <c r="AN8" i="30" s="1"/>
  <c r="AE8" i="27"/>
  <c r="AE8" i="23" s="1"/>
  <c r="AE8" i="28" s="1"/>
  <c r="AE8" i="30" s="1"/>
  <c r="AD9" i="27"/>
  <c r="AD9" i="23" s="1"/>
  <c r="AD9" i="28" s="1"/>
  <c r="AD9" i="30" s="1"/>
  <c r="AE7" i="27"/>
  <c r="AE10" i="27"/>
  <c r="AE10" i="23" s="1"/>
  <c r="AE10" i="28" s="1"/>
  <c r="AE10" i="30" s="1"/>
  <c r="AD10" i="27"/>
  <c r="AD10" i="23" s="1"/>
  <c r="AD10" i="28" s="1"/>
  <c r="AD10" i="30" s="1"/>
  <c r="AD8" i="27"/>
  <c r="AD8" i="23" s="1"/>
  <c r="AD8" i="28" s="1"/>
  <c r="AD8" i="30" s="1"/>
  <c r="AE9" i="27"/>
  <c r="AE9" i="23" s="1"/>
  <c r="AE9" i="28" s="1"/>
  <c r="AE9" i="30" s="1"/>
  <c r="AD11" i="27"/>
  <c r="AD11" i="23" s="1"/>
  <c r="AD7" i="27"/>
  <c r="AE11" i="27"/>
  <c r="AE11" i="23" s="1"/>
  <c r="AT9" i="27"/>
  <c r="AT9" i="23" s="1"/>
  <c r="AT9" i="28" s="1"/>
  <c r="AT9" i="30" s="1"/>
  <c r="AT10" i="27"/>
  <c r="AT10" i="23" s="1"/>
  <c r="AT10" i="28" s="1"/>
  <c r="AT10" i="30" s="1"/>
  <c r="AT8" i="27"/>
  <c r="AT8" i="23" s="1"/>
  <c r="AT8" i="28" s="1"/>
  <c r="AT8" i="30" s="1"/>
  <c r="AU9" i="27"/>
  <c r="AU9" i="23" s="1"/>
  <c r="AU9" i="28" s="1"/>
  <c r="AU9" i="30" s="1"/>
  <c r="AU7" i="27"/>
  <c r="AU8" i="27"/>
  <c r="AU8" i="23" s="1"/>
  <c r="AU8" i="28" s="1"/>
  <c r="AU8" i="30" s="1"/>
  <c r="AT11" i="27"/>
  <c r="AT11" i="23" s="1"/>
  <c r="AT7" i="27"/>
  <c r="AU10" i="27"/>
  <c r="AU10" i="23" s="1"/>
  <c r="AU10" i="28" s="1"/>
  <c r="AU10" i="30" s="1"/>
  <c r="AU11" i="27"/>
  <c r="AU11" i="23" s="1"/>
  <c r="AN11" i="27"/>
  <c r="AN11" i="23" s="1"/>
  <c r="AN20" i="23" s="1"/>
  <c r="AN10" i="27"/>
  <c r="AN10" i="23" s="1"/>
  <c r="AN10" i="28" s="1"/>
  <c r="AN10" i="30" s="1"/>
  <c r="BB7" i="27"/>
  <c r="BB11" i="27"/>
  <c r="BB11" i="23" s="1"/>
  <c r="BC7" i="27"/>
  <c r="BB10" i="27"/>
  <c r="BB10" i="23" s="1"/>
  <c r="BB10" i="28" s="1"/>
  <c r="BB10" i="30" s="1"/>
  <c r="BC11" i="27"/>
  <c r="BC11" i="23" s="1"/>
  <c r="BC10" i="27"/>
  <c r="BC10" i="23" s="1"/>
  <c r="BC10" i="28" s="1"/>
  <c r="BC10" i="30" s="1"/>
  <c r="BC9" i="27"/>
  <c r="BC9" i="23" s="1"/>
  <c r="BC9" i="28" s="1"/>
  <c r="BC9" i="30" s="1"/>
  <c r="BC8" i="27"/>
  <c r="BC8" i="23" s="1"/>
  <c r="BC8" i="28" s="1"/>
  <c r="BC8" i="30" s="1"/>
  <c r="BB9" i="27"/>
  <c r="BB9" i="23" s="1"/>
  <c r="BB9" i="28" s="1"/>
  <c r="BB9" i="30" s="1"/>
  <c r="BB8" i="27"/>
  <c r="BB8" i="23" s="1"/>
  <c r="BB8" i="28" s="1"/>
  <c r="BB8" i="30" s="1"/>
  <c r="AL11" i="27"/>
  <c r="AL11" i="23" s="1"/>
  <c r="AM11" i="27"/>
  <c r="AM11" i="23" s="1"/>
  <c r="AM8" i="27"/>
  <c r="AM8" i="23" s="1"/>
  <c r="AM8" i="28" s="1"/>
  <c r="AM8" i="30" s="1"/>
  <c r="AL9" i="27"/>
  <c r="AL9" i="23" s="1"/>
  <c r="AL9" i="28" s="1"/>
  <c r="AL9" i="30" s="1"/>
  <c r="AL7" i="27"/>
  <c r="AM10" i="27"/>
  <c r="AM10" i="23" s="1"/>
  <c r="AM10" i="28" s="1"/>
  <c r="AM10" i="30" s="1"/>
  <c r="AL8" i="27"/>
  <c r="AL8" i="23" s="1"/>
  <c r="AL8" i="28" s="1"/>
  <c r="AL8" i="30" s="1"/>
  <c r="AM9" i="27"/>
  <c r="AM9" i="23" s="1"/>
  <c r="AM9" i="28" s="1"/>
  <c r="AM9" i="30" s="1"/>
  <c r="AM7" i="27"/>
  <c r="AL10" i="27"/>
  <c r="AL10" i="23" s="1"/>
  <c r="AL10" i="28" s="1"/>
  <c r="AL10" i="30" s="1"/>
  <c r="AF7" i="27"/>
  <c r="AF7" i="23" s="1"/>
  <c r="AF7" i="28" s="1"/>
  <c r="X11" i="27"/>
  <c r="X11" i="23" s="1"/>
  <c r="X20" i="23" s="1"/>
  <c r="AF10" i="27"/>
  <c r="AF10" i="23" s="1"/>
  <c r="AF10" i="28" s="1"/>
  <c r="AF10" i="30" s="1"/>
  <c r="X7" i="27"/>
  <c r="X9" i="27"/>
  <c r="X9" i="23" s="1"/>
  <c r="X9" i="28" s="1"/>
  <c r="X9" i="30" s="1"/>
  <c r="AF8" i="27"/>
  <c r="AF8" i="23" s="1"/>
  <c r="AF8" i="28" s="1"/>
  <c r="AF8" i="30" s="1"/>
  <c r="AK23" i="28"/>
  <c r="U43" i="28"/>
  <c r="U23" i="28"/>
  <c r="AK43" i="28"/>
  <c r="AS43" i="28"/>
  <c r="M23" i="30"/>
  <c r="BA23" i="28"/>
  <c r="AS23" i="28"/>
  <c r="AW14" i="23"/>
  <c r="AW7" i="28"/>
  <c r="AW20" i="28"/>
  <c r="AW11" i="30"/>
  <c r="AA7" i="28"/>
  <c r="AV14" i="23"/>
  <c r="AV7" i="28"/>
  <c r="Q7" i="28"/>
  <c r="AP7" i="30"/>
  <c r="AV20" i="28"/>
  <c r="AV11" i="30"/>
  <c r="BD7" i="28"/>
  <c r="AO7" i="28"/>
  <c r="P8" i="30"/>
  <c r="AC23" i="28" l="1"/>
  <c r="E23" i="28" s="1"/>
  <c r="E43" i="23"/>
  <c r="BA43" i="28"/>
  <c r="E43" i="28" s="1"/>
  <c r="AI11" i="28"/>
  <c r="AI20" i="28" s="1"/>
  <c r="AI20" i="30" s="1"/>
  <c r="AP14" i="28"/>
  <c r="BD11" i="28"/>
  <c r="BD20" i="28" s="1"/>
  <c r="AY20" i="28"/>
  <c r="AY20" i="30" s="1"/>
  <c r="AY14" i="23"/>
  <c r="AY20" i="23"/>
  <c r="AY14" i="27"/>
  <c r="S14" i="28"/>
  <c r="K8" i="28"/>
  <c r="BG11" i="28"/>
  <c r="BG20" i="28" s="1"/>
  <c r="BG20" i="30" s="1"/>
  <c r="BD14" i="23"/>
  <c r="AG11" i="30"/>
  <c r="S11" i="30"/>
  <c r="S14" i="30" s="1"/>
  <c r="BD14" i="27"/>
  <c r="Y11" i="28"/>
  <c r="Y11" i="30" s="1"/>
  <c r="Z14" i="23"/>
  <c r="Z11" i="28"/>
  <c r="Z11" i="30" s="1"/>
  <c r="Z14" i="27"/>
  <c r="AX11" i="30"/>
  <c r="K10" i="28"/>
  <c r="AP11" i="30"/>
  <c r="AP14" i="30" s="1"/>
  <c r="R11" i="28"/>
  <c r="R11" i="30" s="1"/>
  <c r="R14" i="30" s="1"/>
  <c r="Q11" i="28"/>
  <c r="Q11" i="30" s="1"/>
  <c r="BG14" i="23"/>
  <c r="BG14" i="27"/>
  <c r="Q14" i="23"/>
  <c r="R14" i="23"/>
  <c r="J10" i="28"/>
  <c r="BF20" i="28"/>
  <c r="BF20" i="30" s="1"/>
  <c r="AA11" i="30"/>
  <c r="I10" i="28"/>
  <c r="R14" i="27"/>
  <c r="Q8" i="28"/>
  <c r="Q8" i="30" s="1"/>
  <c r="I8" i="30" s="1"/>
  <c r="K10" i="23"/>
  <c r="J10" i="23"/>
  <c r="AG14" i="27"/>
  <c r="H10" i="28"/>
  <c r="AA14" i="27"/>
  <c r="Q14" i="27"/>
  <c r="AA14" i="23"/>
  <c r="AA20" i="23"/>
  <c r="J9" i="23"/>
  <c r="K8" i="30"/>
  <c r="K10" i="30"/>
  <c r="AF11" i="30"/>
  <c r="AG14" i="23"/>
  <c r="BE20" i="23"/>
  <c r="P10" i="30"/>
  <c r="H10" i="30" s="1"/>
  <c r="P14" i="23"/>
  <c r="J7" i="23"/>
  <c r="AH20" i="28"/>
  <c r="AH20" i="30" s="1"/>
  <c r="K8" i="23"/>
  <c r="AH20" i="23"/>
  <c r="BF14" i="23"/>
  <c r="AF20" i="23"/>
  <c r="BE20" i="28"/>
  <c r="BE20" i="30" s="1"/>
  <c r="AG20" i="23"/>
  <c r="Y14" i="27"/>
  <c r="K9" i="23"/>
  <c r="Y14" i="23"/>
  <c r="K9" i="28"/>
  <c r="K9" i="30"/>
  <c r="BE14" i="23"/>
  <c r="AQ14" i="27"/>
  <c r="H9" i="30"/>
  <c r="J10" i="30"/>
  <c r="K11" i="23"/>
  <c r="AI14" i="27"/>
  <c r="I10" i="23"/>
  <c r="I10" i="30"/>
  <c r="AX14" i="27"/>
  <c r="BF20" i="23"/>
  <c r="J9" i="28"/>
  <c r="J9" i="30"/>
  <c r="AQ14" i="23"/>
  <c r="AX14" i="23"/>
  <c r="AQ11" i="28"/>
  <c r="AQ20" i="28" s="1"/>
  <c r="AQ20" i="30" s="1"/>
  <c r="BF14" i="27"/>
  <c r="AX20" i="23"/>
  <c r="I9" i="23"/>
  <c r="AO11" i="28"/>
  <c r="AO20" i="28" s="1"/>
  <c r="AO20" i="30" s="1"/>
  <c r="I9" i="28"/>
  <c r="AO14" i="23"/>
  <c r="AH14" i="23"/>
  <c r="I9" i="30"/>
  <c r="J8" i="28"/>
  <c r="J8" i="23"/>
  <c r="I11" i="23"/>
  <c r="AO14" i="27"/>
  <c r="X14" i="27"/>
  <c r="J11" i="23"/>
  <c r="AH14" i="27"/>
  <c r="P20" i="23"/>
  <c r="P11" i="28"/>
  <c r="P14" i="28" s="1"/>
  <c r="BE14" i="27"/>
  <c r="H9" i="23"/>
  <c r="X7" i="23"/>
  <c r="X14" i="23" s="1"/>
  <c r="X11" i="28"/>
  <c r="X11" i="30" s="1"/>
  <c r="AN11" i="28"/>
  <c r="AN20" i="28" s="1"/>
  <c r="AN20" i="30" s="1"/>
  <c r="I8" i="23"/>
  <c r="AF14" i="27"/>
  <c r="H11" i="23"/>
  <c r="P14" i="27"/>
  <c r="O9" i="28"/>
  <c r="G9" i="23"/>
  <c r="H10" i="23"/>
  <c r="AT20" i="23"/>
  <c r="AT11" i="28"/>
  <c r="AE20" i="23"/>
  <c r="AE11" i="28"/>
  <c r="W14" i="27"/>
  <c r="W7" i="23"/>
  <c r="G10" i="23"/>
  <c r="O10" i="28"/>
  <c r="F9" i="23"/>
  <c r="N9" i="28"/>
  <c r="AL14" i="27"/>
  <c r="AL7" i="23"/>
  <c r="AD20" i="23"/>
  <c r="AD11" i="28"/>
  <c r="F10" i="23"/>
  <c r="N10" i="28"/>
  <c r="N11" i="28"/>
  <c r="N20" i="23"/>
  <c r="F11" i="23"/>
  <c r="AN14" i="23"/>
  <c r="H9" i="28"/>
  <c r="AM14" i="27"/>
  <c r="AM7" i="23"/>
  <c r="BC20" i="23"/>
  <c r="BC11" i="28"/>
  <c r="BC14" i="27"/>
  <c r="BC7" i="23"/>
  <c r="AD7" i="23"/>
  <c r="AD14" i="27"/>
  <c r="V7" i="23"/>
  <c r="V14" i="27"/>
  <c r="O11" i="28"/>
  <c r="G11" i="23"/>
  <c r="O20" i="23"/>
  <c r="G8" i="23"/>
  <c r="O8" i="28"/>
  <c r="AM20" i="23"/>
  <c r="AM11" i="28"/>
  <c r="BB20" i="23"/>
  <c r="BB11" i="28"/>
  <c r="AU14" i="27"/>
  <c r="AU7" i="23"/>
  <c r="V11" i="28"/>
  <c r="V20" i="23"/>
  <c r="N7" i="23"/>
  <c r="N14" i="27"/>
  <c r="AN14" i="27"/>
  <c r="AL11" i="28"/>
  <c r="AL20" i="23"/>
  <c r="BB7" i="23"/>
  <c r="BB14" i="27"/>
  <c r="AU20" i="23"/>
  <c r="AU11" i="28"/>
  <c r="AT7" i="23"/>
  <c r="AT14" i="27"/>
  <c r="AE7" i="23"/>
  <c r="AE14" i="27"/>
  <c r="W11" i="28"/>
  <c r="W20" i="23"/>
  <c r="F8" i="23"/>
  <c r="N8" i="28"/>
  <c r="O14" i="27"/>
  <c r="O7" i="23"/>
  <c r="H8" i="23"/>
  <c r="H8" i="28"/>
  <c r="H8" i="30"/>
  <c r="AF14" i="23"/>
  <c r="Y7" i="28"/>
  <c r="Y7" i="30" s="1"/>
  <c r="I7" i="23"/>
  <c r="AS23" i="30"/>
  <c r="AS43" i="30"/>
  <c r="AK43" i="30"/>
  <c r="AK23" i="30"/>
  <c r="AC43" i="30"/>
  <c r="BA23" i="30"/>
  <c r="U23" i="30"/>
  <c r="U43" i="30"/>
  <c r="Z8" i="30"/>
  <c r="J8" i="30" s="1"/>
  <c r="AI14" i="23"/>
  <c r="K7" i="23"/>
  <c r="AF20" i="30"/>
  <c r="Q7" i="30"/>
  <c r="AQ7" i="30"/>
  <c r="AW7" i="30"/>
  <c r="AW14" i="30" s="1"/>
  <c r="AW14" i="28"/>
  <c r="P7" i="30"/>
  <c r="AY7" i="30"/>
  <c r="AY14" i="30" s="1"/>
  <c r="AY14" i="28"/>
  <c r="Z7" i="30"/>
  <c r="J7" i="28"/>
  <c r="BD7" i="30"/>
  <c r="AV20" i="30"/>
  <c r="AA20" i="30"/>
  <c r="AI7" i="30"/>
  <c r="AA14" i="28"/>
  <c r="AA7" i="30"/>
  <c r="K7" i="28"/>
  <c r="AX20" i="30"/>
  <c r="AH14" i="28"/>
  <c r="AH7" i="30"/>
  <c r="AH14" i="30" s="1"/>
  <c r="BG7" i="30"/>
  <c r="AO7" i="30"/>
  <c r="AG7" i="30"/>
  <c r="AG14" i="28"/>
  <c r="AW20" i="30"/>
  <c r="AF14" i="28"/>
  <c r="AF7" i="30"/>
  <c r="BE7" i="30"/>
  <c r="BE14" i="30" s="1"/>
  <c r="BE14" i="28"/>
  <c r="AX14" i="28"/>
  <c r="AX7" i="30"/>
  <c r="AG20" i="30"/>
  <c r="AN7" i="30"/>
  <c r="BF7" i="30"/>
  <c r="BF14" i="30" s="1"/>
  <c r="BF14" i="28"/>
  <c r="AV14" i="28"/>
  <c r="AV7" i="30"/>
  <c r="AV14" i="30" s="1"/>
  <c r="BD11" i="30" l="1"/>
  <c r="BD14" i="30" s="1"/>
  <c r="I20" i="23"/>
  <c r="AI11" i="30"/>
  <c r="AI14" i="30" s="1"/>
  <c r="BA43" i="30"/>
  <c r="AC23" i="30"/>
  <c r="AI14" i="28"/>
  <c r="BD20" i="30"/>
  <c r="AX14" i="30"/>
  <c r="BD14" i="28"/>
  <c r="K20" i="23"/>
  <c r="Z20" i="28"/>
  <c r="Z20" i="30" s="1"/>
  <c r="J11" i="28"/>
  <c r="J14" i="28" s="1"/>
  <c r="G8" i="12" s="1"/>
  <c r="Y20" i="28"/>
  <c r="BG11" i="30"/>
  <c r="BG14" i="30" s="1"/>
  <c r="J11" i="30"/>
  <c r="AG14" i="30"/>
  <c r="Z14" i="28"/>
  <c r="R14" i="28"/>
  <c r="R20" i="28"/>
  <c r="R20" i="30" s="1"/>
  <c r="BG14" i="28"/>
  <c r="Y14" i="30"/>
  <c r="Q20" i="28"/>
  <c r="Q14" i="28"/>
  <c r="J14" i="23"/>
  <c r="K11" i="28"/>
  <c r="K14" i="28" s="1"/>
  <c r="H8" i="12" s="1"/>
  <c r="H20" i="23"/>
  <c r="AO11" i="30"/>
  <c r="I11" i="30" s="1"/>
  <c r="AQ14" i="28"/>
  <c r="AO14" i="28"/>
  <c r="K20" i="28"/>
  <c r="AQ11" i="30"/>
  <c r="I11" i="28"/>
  <c r="X20" i="28"/>
  <c r="X20" i="30" s="1"/>
  <c r="I8" i="28"/>
  <c r="J20" i="23"/>
  <c r="X7" i="28"/>
  <c r="H7" i="28" s="1"/>
  <c r="AF14" i="30"/>
  <c r="AN14" i="28"/>
  <c r="K14" i="23"/>
  <c r="H7" i="23"/>
  <c r="H14" i="23" s="1"/>
  <c r="I14" i="23"/>
  <c r="AN11" i="30"/>
  <c r="AN14" i="30" s="1"/>
  <c r="H11" i="28"/>
  <c r="P11" i="30"/>
  <c r="P14" i="30" s="1"/>
  <c r="P20" i="28"/>
  <c r="BB14" i="23"/>
  <c r="BB7" i="28"/>
  <c r="V20" i="28"/>
  <c r="V11" i="30"/>
  <c r="O8" i="30"/>
  <c r="G8" i="30" s="1"/>
  <c r="G8" i="28"/>
  <c r="V14" i="23"/>
  <c r="V7" i="28"/>
  <c r="O10" i="30"/>
  <c r="G10" i="30" s="1"/>
  <c r="G10" i="28"/>
  <c r="AE11" i="30"/>
  <c r="AE20" i="28"/>
  <c r="W20" i="28"/>
  <c r="W11" i="30"/>
  <c r="AT14" i="23"/>
  <c r="AT7" i="28"/>
  <c r="AL20" i="28"/>
  <c r="AL11" i="30"/>
  <c r="N14" i="23"/>
  <c r="F7" i="23"/>
  <c r="F14" i="23" s="1"/>
  <c r="N7" i="28"/>
  <c r="O11" i="30"/>
  <c r="G11" i="28"/>
  <c r="O20" i="28"/>
  <c r="F20" i="23"/>
  <c r="AD11" i="30"/>
  <c r="AD20" i="28"/>
  <c r="AL7" i="28"/>
  <c r="AL14" i="23"/>
  <c r="AT11" i="30"/>
  <c r="AT20" i="28"/>
  <c r="AU20" i="28"/>
  <c r="AU11" i="30"/>
  <c r="AM20" i="28"/>
  <c r="AM11" i="30"/>
  <c r="BC14" i="23"/>
  <c r="BC7" i="28"/>
  <c r="N11" i="30"/>
  <c r="F11" i="28"/>
  <c r="N20" i="28"/>
  <c r="O9" i="30"/>
  <c r="G9" i="30" s="1"/>
  <c r="G9" i="28"/>
  <c r="AE14" i="23"/>
  <c r="AE7" i="28"/>
  <c r="G20" i="23"/>
  <c r="AD14" i="23"/>
  <c r="AD7" i="28"/>
  <c r="F10" i="28"/>
  <c r="N10" i="30"/>
  <c r="F10" i="30" s="1"/>
  <c r="N9" i="30"/>
  <c r="F9" i="30" s="1"/>
  <c r="F9" i="28"/>
  <c r="W14" i="23"/>
  <c r="W7" i="28"/>
  <c r="O7" i="28"/>
  <c r="G7" i="23"/>
  <c r="G14" i="23" s="1"/>
  <c r="O14" i="23"/>
  <c r="N8" i="30"/>
  <c r="F8" i="30" s="1"/>
  <c r="F8" i="28"/>
  <c r="AU7" i="28"/>
  <c r="AU14" i="23"/>
  <c r="BB11" i="30"/>
  <c r="BB20" i="28"/>
  <c r="BC20" i="28"/>
  <c r="BC11" i="30"/>
  <c r="AM7" i="28"/>
  <c r="AM14" i="23"/>
  <c r="Y14" i="28"/>
  <c r="I7" i="28"/>
  <c r="AA14" i="30"/>
  <c r="K7" i="30"/>
  <c r="Q14" i="30"/>
  <c r="I7" i="30"/>
  <c r="Z14" i="30"/>
  <c r="J7" i="30"/>
  <c r="K20" i="30"/>
  <c r="E43" i="30" l="1"/>
  <c r="E23" i="30"/>
  <c r="K11" i="30"/>
  <c r="K14" i="30" s="1"/>
  <c r="AQ14" i="30"/>
  <c r="J14" i="30"/>
  <c r="G8" i="29" s="1"/>
  <c r="Y20" i="30"/>
  <c r="J20" i="28"/>
  <c r="X7" i="30"/>
  <c r="X14" i="30" s="1"/>
  <c r="I20" i="28"/>
  <c r="AO14" i="30"/>
  <c r="Q20" i="30"/>
  <c r="I14" i="28"/>
  <c r="F8" i="12" s="1"/>
  <c r="H14" i="28"/>
  <c r="E8" i="12" s="1"/>
  <c r="X14" i="28"/>
  <c r="H11" i="30"/>
  <c r="P20" i="30"/>
  <c r="H20" i="28"/>
  <c r="O20" i="30"/>
  <c r="G20" i="28"/>
  <c r="BC20" i="30"/>
  <c r="AU7" i="30"/>
  <c r="AU14" i="30" s="1"/>
  <c r="AU14" i="28"/>
  <c r="O14" i="28"/>
  <c r="G7" i="28"/>
  <c r="G14" i="28" s="1"/>
  <c r="D8" i="12" s="1"/>
  <c r="O7" i="30"/>
  <c r="AD7" i="30"/>
  <c r="AD14" i="30" s="1"/>
  <c r="AD14" i="28"/>
  <c r="F20" i="28"/>
  <c r="N20" i="30"/>
  <c r="AD20" i="30"/>
  <c r="G11" i="30"/>
  <c r="AE20" i="30"/>
  <c r="BB7" i="30"/>
  <c r="BB14" i="30" s="1"/>
  <c r="BB14" i="28"/>
  <c r="F11" i="30"/>
  <c r="AM20" i="30"/>
  <c r="AT20" i="30"/>
  <c r="BB20" i="30"/>
  <c r="W20" i="30"/>
  <c r="AM7" i="30"/>
  <c r="AM14" i="30" s="1"/>
  <c r="AM14" i="28"/>
  <c r="W7" i="30"/>
  <c r="W14" i="30" s="1"/>
  <c r="W14" i="28"/>
  <c r="AT14" i="28"/>
  <c r="AT7" i="30"/>
  <c r="AT14" i="30" s="1"/>
  <c r="V7" i="30"/>
  <c r="V14" i="30" s="1"/>
  <c r="V14" i="28"/>
  <c r="AE7" i="30"/>
  <c r="AE14" i="30" s="1"/>
  <c r="AE14" i="28"/>
  <c r="BC14" i="28"/>
  <c r="BC7" i="30"/>
  <c r="BC14" i="30" s="1"/>
  <c r="AU20" i="30"/>
  <c r="AL14" i="28"/>
  <c r="AL7" i="30"/>
  <c r="AL14" i="30" s="1"/>
  <c r="N7" i="30"/>
  <c r="N14" i="28"/>
  <c r="F7" i="28"/>
  <c r="F14" i="28" s="1"/>
  <c r="C8" i="12" s="1"/>
  <c r="AL20" i="30"/>
  <c r="V20" i="30"/>
  <c r="I14" i="30"/>
  <c r="F8" i="29" s="1"/>
  <c r="J20" i="30"/>
  <c r="I20" i="30" l="1"/>
  <c r="H7" i="30"/>
  <c r="H14" i="30" s="1"/>
  <c r="E8" i="29" s="1"/>
  <c r="H20" i="30"/>
  <c r="F7" i="30"/>
  <c r="F14" i="30" s="1"/>
  <c r="N14" i="30"/>
  <c r="F20" i="30"/>
  <c r="O14" i="30"/>
  <c r="G7" i="30"/>
  <c r="G14" i="30" s="1"/>
  <c r="G20" i="30"/>
  <c r="H8" i="29"/>
  <c r="D8" i="29" l="1"/>
  <c r="C8" i="29"/>
  <c r="B1" i="3" l="1"/>
  <c r="I15" i="1" s="1"/>
  <c r="S76" i="4" l="1"/>
  <c r="S79" i="4"/>
  <c r="S77" i="4"/>
  <c r="S78" i="4"/>
  <c r="S66" i="4"/>
  <c r="S45" i="4"/>
  <c r="S13" i="4"/>
  <c r="S51" i="4"/>
  <c r="S19" i="4"/>
  <c r="S52" i="4"/>
  <c r="S20" i="4"/>
  <c r="S70" i="4"/>
  <c r="S62" i="4"/>
  <c r="S73" i="4"/>
  <c r="S41" i="4"/>
  <c r="S9" i="4"/>
  <c r="S47" i="4"/>
  <c r="S15" i="4"/>
  <c r="S48" i="4"/>
  <c r="S16" i="4"/>
  <c r="S54" i="4"/>
  <c r="S30" i="4"/>
  <c r="S69" i="4"/>
  <c r="S37" i="4"/>
  <c r="S75" i="4"/>
  <c r="S43" i="4"/>
  <c r="S11" i="4"/>
  <c r="S44" i="4"/>
  <c r="S12" i="4"/>
  <c r="S38" i="4"/>
  <c r="S65" i="4"/>
  <c r="S33" i="4"/>
  <c r="S71" i="4"/>
  <c r="S39" i="4"/>
  <c r="S72" i="4"/>
  <c r="S40" i="4"/>
  <c r="S74" i="4"/>
  <c r="S22" i="4"/>
  <c r="S61" i="4"/>
  <c r="S29" i="4"/>
  <c r="S67" i="4"/>
  <c r="S35" i="4"/>
  <c r="S68" i="4"/>
  <c r="S36" i="4"/>
  <c r="S58" i="4"/>
  <c r="S50" i="4"/>
  <c r="S57" i="4"/>
  <c r="S25" i="4"/>
  <c r="S63" i="4"/>
  <c r="S31" i="4"/>
  <c r="S64" i="4"/>
  <c r="S32" i="4"/>
  <c r="S42" i="4"/>
  <c r="S18" i="4"/>
  <c r="S53" i="4"/>
  <c r="S21" i="4"/>
  <c r="S59" i="4"/>
  <c r="S27" i="4"/>
  <c r="S60" i="4"/>
  <c r="S28" i="4"/>
  <c r="S26" i="4"/>
  <c r="S46" i="4"/>
  <c r="S49" i="4"/>
  <c r="S17" i="4"/>
  <c r="S55" i="4"/>
  <c r="S23" i="4"/>
  <c r="S56" i="4"/>
  <c r="S24" i="4"/>
  <c r="S34" i="4"/>
  <c r="S10" i="4"/>
  <c r="S14" i="4"/>
  <c r="GN61" i="3" l="1"/>
  <c r="BN61" i="3"/>
  <c r="DN61" i="3"/>
  <c r="HN61" i="3"/>
  <c r="IN61" i="3"/>
  <c r="AN61" i="3"/>
  <c r="EN61" i="3"/>
  <c r="AN48" i="3"/>
  <c r="HN48" i="3"/>
  <c r="IN48" i="3"/>
  <c r="EN48" i="3"/>
  <c r="GN48" i="3"/>
  <c r="BN48" i="3"/>
  <c r="DN48" i="3"/>
  <c r="AA8" i="3" l="1"/>
  <c r="V8" i="3"/>
  <c r="AD8" i="3" s="1"/>
  <c r="Z8" i="3"/>
  <c r="AH8" i="3" s="1"/>
  <c r="S8" i="3"/>
  <c r="T8" i="3" s="1"/>
  <c r="Y8" i="3"/>
  <c r="AG8" i="3" s="1"/>
  <c r="R8" i="3"/>
  <c r="X8" i="3"/>
  <c r="AF8" i="3" s="1"/>
  <c r="Q8" i="3"/>
  <c r="W8" i="3"/>
  <c r="AE8" i="3" s="1"/>
  <c r="P8" i="3"/>
  <c r="O8" i="3"/>
  <c r="N8" i="3"/>
  <c r="Q7" i="3"/>
  <c r="V7" i="3"/>
  <c r="AD7" i="3" s="1"/>
  <c r="P7" i="3"/>
  <c r="AA7" i="3"/>
  <c r="O7" i="3"/>
  <c r="Y7" i="3"/>
  <c r="AG7" i="3" s="1"/>
  <c r="N7" i="3"/>
  <c r="Z7" i="3"/>
  <c r="AH7" i="3" s="1"/>
  <c r="S7" i="3"/>
  <c r="T7" i="3" s="1"/>
  <c r="X7" i="3"/>
  <c r="AF7" i="3" s="1"/>
  <c r="R7" i="3"/>
  <c r="W7" i="3"/>
  <c r="AE7" i="3" s="1"/>
  <c r="AA38" i="28" l="1"/>
  <c r="AA38" i="23"/>
  <c r="AB7" i="3"/>
  <c r="AJ7" i="3" s="1"/>
  <c r="AI7" i="3"/>
  <c r="AI53" i="28"/>
  <c r="AI53" i="23"/>
  <c r="AY38" i="23"/>
  <c r="AY38" i="28"/>
  <c r="AY53" i="28"/>
  <c r="AY53" i="23"/>
  <c r="AI38" i="23"/>
  <c r="AI38" i="28"/>
  <c r="S53" i="23"/>
  <c r="K53" i="28"/>
  <c r="K53" i="23"/>
  <c r="S53" i="28"/>
  <c r="S38" i="23"/>
  <c r="K38" i="23"/>
  <c r="S38" i="28"/>
  <c r="K38" i="28"/>
  <c r="AQ53" i="28"/>
  <c r="AQ53" i="23"/>
  <c r="AQ38" i="28"/>
  <c r="AQ38" i="23"/>
  <c r="AA53" i="23"/>
  <c r="AA53" i="28"/>
  <c r="AI8" i="3"/>
  <c r="AB8" i="3"/>
  <c r="AJ8" i="3" s="1"/>
  <c r="BG38" i="23" l="1"/>
  <c r="BG38" i="28"/>
  <c r="BG53" i="23"/>
  <c r="BG53" i="28"/>
  <c r="X68" i="3" l="1"/>
  <c r="P68" i="3"/>
  <c r="Z68" i="3"/>
  <c r="R68" i="3"/>
  <c r="BZ68" i="3" l="1"/>
  <c r="AZ68" i="3"/>
  <c r="EZ68" i="3"/>
  <c r="HZ68" i="3"/>
  <c r="IZ68" i="3"/>
  <c r="BP68" i="3"/>
  <c r="EP68" i="3"/>
  <c r="AP68" i="3"/>
  <c r="HP68" i="3"/>
  <c r="IP68" i="3"/>
  <c r="AX68" i="3"/>
  <c r="EX68" i="3"/>
  <c r="IX68" i="3"/>
  <c r="HX68" i="3"/>
  <c r="BX68" i="3"/>
  <c r="HR68" i="3"/>
  <c r="BR68" i="3"/>
  <c r="IR68" i="3"/>
  <c r="ER68" i="3"/>
  <c r="AR68" i="3"/>
  <c r="N68" i="3"/>
  <c r="V68" i="3"/>
  <c r="Q68" i="3"/>
  <c r="Y68" i="3"/>
  <c r="O68" i="3"/>
  <c r="W68" i="3"/>
  <c r="AO68" i="3" l="1"/>
  <c r="BO68" i="3"/>
  <c r="HO68" i="3"/>
  <c r="IO68" i="3"/>
  <c r="EO68" i="3"/>
  <c r="EN68" i="3"/>
  <c r="BN68" i="3"/>
  <c r="AN68" i="3"/>
  <c r="HN68" i="3"/>
  <c r="IN68" i="3"/>
  <c r="EQ68" i="3"/>
  <c r="IQ68" i="3"/>
  <c r="HQ68" i="3"/>
  <c r="AQ68" i="3"/>
  <c r="BQ68" i="3"/>
  <c r="HW68" i="3"/>
  <c r="EW68" i="3"/>
  <c r="AW68" i="3"/>
  <c r="IW68" i="3"/>
  <c r="BW68" i="3"/>
  <c r="IY68" i="3"/>
  <c r="BY68" i="3"/>
  <c r="HY68" i="3"/>
  <c r="EY68" i="3"/>
  <c r="AY68" i="3"/>
  <c r="IV68" i="3"/>
  <c r="HV68" i="3"/>
  <c r="EV68" i="3"/>
  <c r="AV68" i="3"/>
  <c r="BV68" i="3"/>
  <c r="P26" i="3" l="1"/>
  <c r="X26" i="3"/>
  <c r="V28" i="3"/>
  <c r="N28" i="3"/>
  <c r="Z26" i="3"/>
  <c r="R26" i="3"/>
  <c r="X28" i="3"/>
  <c r="P28" i="3"/>
  <c r="Y28" i="3"/>
  <c r="Q28" i="3"/>
  <c r="Z28" i="3"/>
  <c r="R28" i="3"/>
  <c r="O28" i="3"/>
  <c r="W28" i="3"/>
  <c r="O26" i="3"/>
  <c r="W26" i="3"/>
  <c r="Y26" i="3" l="1"/>
  <c r="Q26" i="3"/>
  <c r="IP28" i="3"/>
  <c r="IP36" i="3" s="1"/>
  <c r="HP28" i="3"/>
  <c r="HP36" i="3" s="1"/>
  <c r="GP28" i="3"/>
  <c r="GP36" i="3" s="1"/>
  <c r="AP28" i="3"/>
  <c r="AP36" i="3" s="1"/>
  <c r="FP28" i="3"/>
  <c r="FP36" i="3" s="1"/>
  <c r="P36" i="3"/>
  <c r="CP28" i="3"/>
  <c r="CP36" i="3" s="1"/>
  <c r="BP28" i="3"/>
  <c r="BP36" i="3" s="1"/>
  <c r="JP28" i="3"/>
  <c r="JP36" i="3" s="1"/>
  <c r="EP28" i="3"/>
  <c r="EP36" i="3" s="1"/>
  <c r="DP28" i="3"/>
  <c r="DP36" i="3" s="1"/>
  <c r="AR28" i="3"/>
  <c r="AR36" i="3" s="1"/>
  <c r="HR28" i="3"/>
  <c r="HR36" i="3" s="1"/>
  <c r="ER28" i="3"/>
  <c r="ER36" i="3" s="1"/>
  <c r="DR28" i="3"/>
  <c r="DR36" i="3" s="1"/>
  <c r="JR28" i="3"/>
  <c r="JR36" i="3" s="1"/>
  <c r="BR28" i="3"/>
  <c r="BR36" i="3" s="1"/>
  <c r="FR28" i="3"/>
  <c r="FR36" i="3" s="1"/>
  <c r="R36" i="3"/>
  <c r="GR28" i="3"/>
  <c r="GR36" i="3" s="1"/>
  <c r="IR28" i="3"/>
  <c r="IR36" i="3" s="1"/>
  <c r="CR28" i="3"/>
  <c r="CR36" i="3" s="1"/>
  <c r="AF28" i="3"/>
  <c r="EX28" i="3"/>
  <c r="EX36" i="3" s="1"/>
  <c r="HX28" i="3"/>
  <c r="HX36" i="3" s="1"/>
  <c r="GX28" i="3"/>
  <c r="GX36" i="3" s="1"/>
  <c r="DX28" i="3"/>
  <c r="DX36" i="3" s="1"/>
  <c r="AX28" i="3"/>
  <c r="AX36" i="3" s="1"/>
  <c r="IX28" i="3"/>
  <c r="IX36" i="3" s="1"/>
  <c r="BX28" i="3"/>
  <c r="BX36" i="3" s="1"/>
  <c r="FX28" i="3"/>
  <c r="FX36" i="3" s="1"/>
  <c r="X36" i="3"/>
  <c r="CX28" i="3"/>
  <c r="CX36" i="3" s="1"/>
  <c r="JX28" i="3"/>
  <c r="JX36" i="3" s="1"/>
  <c r="AW26" i="3"/>
  <c r="AW35" i="3" s="1"/>
  <c r="BW26" i="3"/>
  <c r="BW35" i="3" s="1"/>
  <c r="CW26" i="3"/>
  <c r="CW35" i="3" s="1"/>
  <c r="JW26" i="3"/>
  <c r="JW35" i="3" s="1"/>
  <c r="DW26" i="3"/>
  <c r="DW35" i="3" s="1"/>
  <c r="W35" i="3"/>
  <c r="AE26" i="3"/>
  <c r="FW26" i="3"/>
  <c r="FW35" i="3" s="1"/>
  <c r="EW26" i="3"/>
  <c r="EW35" i="3" s="1"/>
  <c r="IW26" i="3"/>
  <c r="IW35" i="3" s="1"/>
  <c r="HW26" i="3"/>
  <c r="HW35" i="3" s="1"/>
  <c r="GW26" i="3"/>
  <c r="GW35" i="3" s="1"/>
  <c r="FR26" i="3"/>
  <c r="FR35" i="3" s="1"/>
  <c r="R35" i="3"/>
  <c r="CR26" i="3"/>
  <c r="CR35" i="3" s="1"/>
  <c r="HR26" i="3"/>
  <c r="HR35" i="3" s="1"/>
  <c r="JR26" i="3"/>
  <c r="JR35" i="3" s="1"/>
  <c r="AR26" i="3"/>
  <c r="AR35" i="3" s="1"/>
  <c r="ER26" i="3"/>
  <c r="ER35" i="3" s="1"/>
  <c r="BR26" i="3"/>
  <c r="BR35" i="3" s="1"/>
  <c r="DR26" i="3"/>
  <c r="DR35" i="3" s="1"/>
  <c r="IR26" i="3"/>
  <c r="IR35" i="3" s="1"/>
  <c r="GR26" i="3"/>
  <c r="GR35" i="3" s="1"/>
  <c r="AH28" i="3"/>
  <c r="JZ28" i="3"/>
  <c r="JZ36" i="3" s="1"/>
  <c r="CZ28" i="3"/>
  <c r="CZ36" i="3" s="1"/>
  <c r="EZ28" i="3"/>
  <c r="EZ36" i="3" s="1"/>
  <c r="BZ28" i="3"/>
  <c r="BZ36" i="3" s="1"/>
  <c r="GZ28" i="3"/>
  <c r="GZ36" i="3" s="1"/>
  <c r="DZ28" i="3"/>
  <c r="DZ36" i="3" s="1"/>
  <c r="FZ28" i="3"/>
  <c r="FZ36" i="3" s="1"/>
  <c r="HZ28" i="3"/>
  <c r="HZ36" i="3" s="1"/>
  <c r="IZ28" i="3"/>
  <c r="IZ36" i="3" s="1"/>
  <c r="AZ28" i="3"/>
  <c r="AZ36" i="3" s="1"/>
  <c r="Z36" i="3"/>
  <c r="GO26" i="3"/>
  <c r="GO35" i="3" s="1"/>
  <c r="EO26" i="3"/>
  <c r="EO35" i="3" s="1"/>
  <c r="AO26" i="3"/>
  <c r="AO35" i="3" s="1"/>
  <c r="O35" i="3"/>
  <c r="IO26" i="3"/>
  <c r="IO35" i="3" s="1"/>
  <c r="BO26" i="3"/>
  <c r="BO35" i="3" s="1"/>
  <c r="CO26" i="3"/>
  <c r="CO35" i="3" s="1"/>
  <c r="DO26" i="3"/>
  <c r="DO35" i="3" s="1"/>
  <c r="JO26" i="3"/>
  <c r="JO35" i="3" s="1"/>
  <c r="FO26" i="3"/>
  <c r="FO35" i="3" s="1"/>
  <c r="HO26" i="3"/>
  <c r="HO35" i="3" s="1"/>
  <c r="HZ26" i="3"/>
  <c r="HZ35" i="3" s="1"/>
  <c r="JZ26" i="3"/>
  <c r="JZ35" i="3" s="1"/>
  <c r="Z35" i="3"/>
  <c r="GZ26" i="3"/>
  <c r="GZ35" i="3" s="1"/>
  <c r="AZ26" i="3"/>
  <c r="AZ35" i="3" s="1"/>
  <c r="IZ26" i="3"/>
  <c r="IZ35" i="3" s="1"/>
  <c r="EZ26" i="3"/>
  <c r="EZ35" i="3" s="1"/>
  <c r="CZ26" i="3"/>
  <c r="CZ35" i="3" s="1"/>
  <c r="DZ26" i="3"/>
  <c r="DZ35" i="3" s="1"/>
  <c r="FZ26" i="3"/>
  <c r="FZ35" i="3" s="1"/>
  <c r="AH26" i="3"/>
  <c r="BZ26" i="3"/>
  <c r="BZ35" i="3" s="1"/>
  <c r="AF26" i="3"/>
  <c r="JX26" i="3"/>
  <c r="JX35" i="3" s="1"/>
  <c r="X35" i="3"/>
  <c r="EX26" i="3"/>
  <c r="EX35" i="3" s="1"/>
  <c r="IX26" i="3"/>
  <c r="IX35" i="3" s="1"/>
  <c r="CX26" i="3"/>
  <c r="CX35" i="3" s="1"/>
  <c r="GX26" i="3"/>
  <c r="GX35" i="3" s="1"/>
  <c r="FX26" i="3"/>
  <c r="FX35" i="3" s="1"/>
  <c r="HX26" i="3"/>
  <c r="HX35" i="3" s="1"/>
  <c r="AX26" i="3"/>
  <c r="AX35" i="3" s="1"/>
  <c r="DX26" i="3"/>
  <c r="DX35" i="3" s="1"/>
  <c r="BX26" i="3"/>
  <c r="BX35" i="3" s="1"/>
  <c r="HQ28" i="3"/>
  <c r="HQ36" i="3" s="1"/>
  <c r="CQ28" i="3"/>
  <c r="CQ36" i="3" s="1"/>
  <c r="JQ28" i="3"/>
  <c r="JQ36" i="3" s="1"/>
  <c r="GQ28" i="3"/>
  <c r="GQ36" i="3" s="1"/>
  <c r="EQ28" i="3"/>
  <c r="EQ36" i="3" s="1"/>
  <c r="BQ28" i="3"/>
  <c r="BQ36" i="3" s="1"/>
  <c r="Q36" i="3"/>
  <c r="AQ28" i="3"/>
  <c r="AQ36" i="3" s="1"/>
  <c r="FQ28" i="3"/>
  <c r="FQ36" i="3" s="1"/>
  <c r="DQ28" i="3"/>
  <c r="DQ36" i="3" s="1"/>
  <c r="IQ28" i="3"/>
  <c r="IQ36" i="3" s="1"/>
  <c r="IP26" i="3"/>
  <c r="IP35" i="3" s="1"/>
  <c r="P35" i="3"/>
  <c r="HP26" i="3"/>
  <c r="HP35" i="3" s="1"/>
  <c r="DP26" i="3"/>
  <c r="DP35" i="3" s="1"/>
  <c r="FP26" i="3"/>
  <c r="FP35" i="3" s="1"/>
  <c r="JP26" i="3"/>
  <c r="JP35" i="3" s="1"/>
  <c r="EP26" i="3"/>
  <c r="EP35" i="3" s="1"/>
  <c r="GP26" i="3"/>
  <c r="GP35" i="3" s="1"/>
  <c r="AP26" i="3"/>
  <c r="AP35" i="3" s="1"/>
  <c r="CP26" i="3"/>
  <c r="CP35" i="3" s="1"/>
  <c r="BP26" i="3"/>
  <c r="BP35" i="3" s="1"/>
  <c r="HW28" i="3"/>
  <c r="HW36" i="3" s="1"/>
  <c r="CW28" i="3"/>
  <c r="CW36" i="3" s="1"/>
  <c r="JW28" i="3"/>
  <c r="JW36" i="3" s="1"/>
  <c r="BW28" i="3"/>
  <c r="BW36" i="3" s="1"/>
  <c r="DW28" i="3"/>
  <c r="DW36" i="3" s="1"/>
  <c r="EW28" i="3"/>
  <c r="EW36" i="3" s="1"/>
  <c r="FW28" i="3"/>
  <c r="FW36" i="3" s="1"/>
  <c r="GW28" i="3"/>
  <c r="GW36" i="3" s="1"/>
  <c r="W36" i="3"/>
  <c r="AE28" i="3"/>
  <c r="IW28" i="3"/>
  <c r="IW36" i="3" s="1"/>
  <c r="AW28" i="3"/>
  <c r="AW36" i="3" s="1"/>
  <c r="CY28" i="3"/>
  <c r="CY36" i="3" s="1"/>
  <c r="FY28" i="3"/>
  <c r="FY36" i="3" s="1"/>
  <c r="Y36" i="3"/>
  <c r="GY28" i="3"/>
  <c r="GY36" i="3" s="1"/>
  <c r="AG28" i="3"/>
  <c r="JY28" i="3"/>
  <c r="JY36" i="3" s="1"/>
  <c r="IY28" i="3"/>
  <c r="IY36" i="3" s="1"/>
  <c r="EY28" i="3"/>
  <c r="EY36" i="3" s="1"/>
  <c r="DY28" i="3"/>
  <c r="DY36" i="3" s="1"/>
  <c r="AY28" i="3"/>
  <c r="AY36" i="3" s="1"/>
  <c r="HY28" i="3"/>
  <c r="HY36" i="3" s="1"/>
  <c r="BY28" i="3"/>
  <c r="BY36" i="3" s="1"/>
  <c r="HN28" i="3"/>
  <c r="HN36" i="3" s="1"/>
  <c r="IN28" i="3"/>
  <c r="IN36" i="3" s="1"/>
  <c r="AN28" i="3"/>
  <c r="AN36" i="3" s="1"/>
  <c r="EN28" i="3"/>
  <c r="EN36" i="3" s="1"/>
  <c r="N36" i="3"/>
  <c r="JN28" i="3"/>
  <c r="JN36" i="3" s="1"/>
  <c r="FN28" i="3"/>
  <c r="FN36" i="3" s="1"/>
  <c r="CN28" i="3"/>
  <c r="CN36" i="3" s="1"/>
  <c r="DN28" i="3"/>
  <c r="DN36" i="3" s="1"/>
  <c r="BN28" i="3"/>
  <c r="BN36" i="3" s="1"/>
  <c r="GN28" i="3"/>
  <c r="GN36" i="3" s="1"/>
  <c r="GO28" i="3"/>
  <c r="GO36" i="3" s="1"/>
  <c r="EO28" i="3"/>
  <c r="EO36" i="3" s="1"/>
  <c r="JO28" i="3"/>
  <c r="JO36" i="3" s="1"/>
  <c r="O36" i="3"/>
  <c r="BO28" i="3"/>
  <c r="BO36" i="3" s="1"/>
  <c r="AO28" i="3"/>
  <c r="AO36" i="3" s="1"/>
  <c r="HO28" i="3"/>
  <c r="HO36" i="3" s="1"/>
  <c r="CO28" i="3"/>
  <c r="CO36" i="3" s="1"/>
  <c r="FO28" i="3"/>
  <c r="FO36" i="3" s="1"/>
  <c r="DO28" i="3"/>
  <c r="DO36" i="3" s="1"/>
  <c r="IO28" i="3"/>
  <c r="IO36" i="3" s="1"/>
  <c r="HV28" i="3"/>
  <c r="HV36" i="3" s="1"/>
  <c r="V36" i="3"/>
  <c r="AV28" i="3"/>
  <c r="AV36" i="3" s="1"/>
  <c r="DV28" i="3"/>
  <c r="DV36" i="3" s="1"/>
  <c r="GV28" i="3"/>
  <c r="GV36" i="3" s="1"/>
  <c r="JV28" i="3"/>
  <c r="JV36" i="3" s="1"/>
  <c r="BV28" i="3"/>
  <c r="BV36" i="3" s="1"/>
  <c r="FV28" i="3"/>
  <c r="FV36" i="3" s="1"/>
  <c r="EV28" i="3"/>
  <c r="EV36" i="3" s="1"/>
  <c r="IV28" i="3"/>
  <c r="IV36" i="3" s="1"/>
  <c r="AD28" i="3"/>
  <c r="CV28" i="3"/>
  <c r="CV36" i="3" s="1"/>
  <c r="X24" i="3"/>
  <c r="P24" i="3"/>
  <c r="R24" i="3"/>
  <c r="Z24" i="3"/>
  <c r="W24" i="3"/>
  <c r="O24" i="3"/>
  <c r="N24" i="3"/>
  <c r="V24" i="3"/>
  <c r="Y24" i="3"/>
  <c r="Q24" i="3"/>
  <c r="V26" i="3"/>
  <c r="N26" i="3"/>
  <c r="G70" i="25"/>
  <c r="E70" i="25"/>
  <c r="I69" i="25"/>
  <c r="F69" i="25"/>
  <c r="H70" i="25"/>
  <c r="F70" i="25"/>
  <c r="G69" i="25"/>
  <c r="I70" i="25"/>
  <c r="Q69" i="25" l="1"/>
  <c r="P70" i="25"/>
  <c r="O70" i="25"/>
  <c r="N70" i="25"/>
  <c r="N69" i="25"/>
  <c r="M70" i="25"/>
  <c r="O69" i="25"/>
  <c r="Q70" i="25"/>
  <c r="JO24" i="3"/>
  <c r="JO34" i="3" s="1"/>
  <c r="IO24" i="3"/>
  <c r="IO34" i="3" s="1"/>
  <c r="EO24" i="3"/>
  <c r="EO34" i="3" s="1"/>
  <c r="O34" i="3"/>
  <c r="BO24" i="3"/>
  <c r="BO34" i="3" s="1"/>
  <c r="GO24" i="3"/>
  <c r="GO34" i="3" s="1"/>
  <c r="HO24" i="3"/>
  <c r="HO34" i="3" s="1"/>
  <c r="DO24" i="3"/>
  <c r="DO34" i="3" s="1"/>
  <c r="AO24" i="3"/>
  <c r="AO34" i="3" s="1"/>
  <c r="FO24" i="3"/>
  <c r="FO34" i="3" s="1"/>
  <c r="CO24" i="3"/>
  <c r="CO34" i="3" s="1"/>
  <c r="CR24" i="3"/>
  <c r="CR34" i="3" s="1"/>
  <c r="AR24" i="3"/>
  <c r="AR34" i="3" s="1"/>
  <c r="DR24" i="3"/>
  <c r="DR34" i="3" s="1"/>
  <c r="BR24" i="3"/>
  <c r="BR34" i="3" s="1"/>
  <c r="ER24" i="3"/>
  <c r="ER34" i="3" s="1"/>
  <c r="R34" i="3"/>
  <c r="IR24" i="3"/>
  <c r="IR34" i="3" s="1"/>
  <c r="JR24" i="3"/>
  <c r="JR34" i="3" s="1"/>
  <c r="GR24" i="3"/>
  <c r="GR34" i="3" s="1"/>
  <c r="FR24" i="3"/>
  <c r="FR34" i="3" s="1"/>
  <c r="HR24" i="3"/>
  <c r="HR34" i="3" s="1"/>
  <c r="FH26" i="3"/>
  <c r="FH35" i="3" s="1"/>
  <c r="CH26" i="3"/>
  <c r="CH35" i="3" s="1"/>
  <c r="BH26" i="3"/>
  <c r="BH35" i="3" s="1"/>
  <c r="GH26" i="3"/>
  <c r="GH35" i="3" s="1"/>
  <c r="KH26" i="3"/>
  <c r="KH35" i="3" s="1"/>
  <c r="DH26" i="3"/>
  <c r="DH35" i="3" s="1"/>
  <c r="EH26" i="3"/>
  <c r="EH35" i="3" s="1"/>
  <c r="JH26" i="3"/>
  <c r="JH35" i="3" s="1"/>
  <c r="HH26" i="3"/>
  <c r="HH35" i="3" s="1"/>
  <c r="AH35" i="3"/>
  <c r="IH26" i="3"/>
  <c r="IH35" i="3" s="1"/>
  <c r="EW24" i="3"/>
  <c r="EW34" i="3" s="1"/>
  <c r="FW24" i="3"/>
  <c r="FW34" i="3" s="1"/>
  <c r="HW24" i="3"/>
  <c r="HW34" i="3" s="1"/>
  <c r="GW24" i="3"/>
  <c r="GW34" i="3" s="1"/>
  <c r="IW24" i="3"/>
  <c r="IW34" i="3" s="1"/>
  <c r="DW24" i="3"/>
  <c r="DW34" i="3" s="1"/>
  <c r="BW24" i="3"/>
  <c r="BW34" i="3" s="1"/>
  <c r="AW24" i="3"/>
  <c r="AW34" i="3" s="1"/>
  <c r="AE24" i="3"/>
  <c r="JW24" i="3"/>
  <c r="JW34" i="3" s="1"/>
  <c r="W34" i="3"/>
  <c r="CW24" i="3"/>
  <c r="CW34" i="3" s="1"/>
  <c r="FH28" i="3"/>
  <c r="FH36" i="3" s="1"/>
  <c r="HH28" i="3"/>
  <c r="HH36" i="3" s="1"/>
  <c r="CH28" i="3"/>
  <c r="CH36" i="3" s="1"/>
  <c r="GH28" i="3"/>
  <c r="GH36" i="3" s="1"/>
  <c r="JH28" i="3"/>
  <c r="JH36" i="3" s="1"/>
  <c r="BH28" i="3"/>
  <c r="BH36" i="3" s="1"/>
  <c r="KH28" i="3"/>
  <c r="KH36" i="3" s="1"/>
  <c r="AH36" i="3"/>
  <c r="EH28" i="3"/>
  <c r="EH36" i="3" s="1"/>
  <c r="IH28" i="3"/>
  <c r="IH36" i="3" s="1"/>
  <c r="DH28" i="3"/>
  <c r="DH36" i="3" s="1"/>
  <c r="DE28" i="3"/>
  <c r="DE36" i="3" s="1"/>
  <c r="KE28" i="3"/>
  <c r="KE36" i="3" s="1"/>
  <c r="IE28" i="3"/>
  <c r="IE36" i="3" s="1"/>
  <c r="FE28" i="3"/>
  <c r="FE36" i="3" s="1"/>
  <c r="EE28" i="3"/>
  <c r="EE36" i="3" s="1"/>
  <c r="CE28" i="3"/>
  <c r="CE36" i="3" s="1"/>
  <c r="BE28" i="3"/>
  <c r="BE36" i="3" s="1"/>
  <c r="JE28" i="3"/>
  <c r="JE36" i="3" s="1"/>
  <c r="AE36" i="3"/>
  <c r="GE28" i="3"/>
  <c r="GE36" i="3" s="1"/>
  <c r="HE28" i="3"/>
  <c r="HE36" i="3" s="1"/>
  <c r="FQ24" i="3"/>
  <c r="FQ34" i="3" s="1"/>
  <c r="HQ24" i="3"/>
  <c r="HQ34" i="3" s="1"/>
  <c r="BQ24" i="3"/>
  <c r="BQ34" i="3" s="1"/>
  <c r="EQ24" i="3"/>
  <c r="EQ34" i="3" s="1"/>
  <c r="DQ24" i="3"/>
  <c r="DQ34" i="3" s="1"/>
  <c r="GQ24" i="3"/>
  <c r="GQ34" i="3" s="1"/>
  <c r="IQ24" i="3"/>
  <c r="IQ34" i="3" s="1"/>
  <c r="AQ24" i="3"/>
  <c r="AQ34" i="3" s="1"/>
  <c r="CQ24" i="3"/>
  <c r="CQ34" i="3" s="1"/>
  <c r="Q34" i="3"/>
  <c r="JQ24" i="3"/>
  <c r="JQ34" i="3" s="1"/>
  <c r="AP24" i="3"/>
  <c r="AP34" i="3" s="1"/>
  <c r="BP24" i="3"/>
  <c r="BP34" i="3" s="1"/>
  <c r="JP24" i="3"/>
  <c r="JP34" i="3" s="1"/>
  <c r="DP24" i="3"/>
  <c r="DP34" i="3" s="1"/>
  <c r="GP24" i="3"/>
  <c r="GP34" i="3" s="1"/>
  <c r="FP24" i="3"/>
  <c r="FP34" i="3" s="1"/>
  <c r="CP24" i="3"/>
  <c r="CP34" i="3" s="1"/>
  <c r="EP24" i="3"/>
  <c r="EP34" i="3" s="1"/>
  <c r="HP24" i="3"/>
  <c r="HP34" i="3" s="1"/>
  <c r="IP24" i="3"/>
  <c r="IP34" i="3" s="1"/>
  <c r="P34" i="3"/>
  <c r="CD28" i="3"/>
  <c r="CD36" i="3" s="1"/>
  <c r="BD28" i="3"/>
  <c r="BD36" i="3" s="1"/>
  <c r="JD28" i="3"/>
  <c r="JD36" i="3" s="1"/>
  <c r="FD28" i="3"/>
  <c r="FD36" i="3" s="1"/>
  <c r="GD28" i="3"/>
  <c r="GD36" i="3" s="1"/>
  <c r="KD28" i="3"/>
  <c r="KD36" i="3" s="1"/>
  <c r="ED28" i="3"/>
  <c r="ED36" i="3" s="1"/>
  <c r="HD28" i="3"/>
  <c r="HD36" i="3" s="1"/>
  <c r="ID28" i="3"/>
  <c r="ID36" i="3" s="1"/>
  <c r="DD28" i="3"/>
  <c r="DD36" i="3" s="1"/>
  <c r="AD36" i="3"/>
  <c r="CG28" i="3"/>
  <c r="CG36" i="3" s="1"/>
  <c r="EG28" i="3"/>
  <c r="EG36" i="3" s="1"/>
  <c r="BG28" i="3"/>
  <c r="BG36" i="3" s="1"/>
  <c r="DG28" i="3"/>
  <c r="DG36" i="3" s="1"/>
  <c r="KG28" i="3"/>
  <c r="KG36" i="3" s="1"/>
  <c r="AG36" i="3"/>
  <c r="GG28" i="3"/>
  <c r="GG36" i="3" s="1"/>
  <c r="HG28" i="3"/>
  <c r="HG36" i="3" s="1"/>
  <c r="JG28" i="3"/>
  <c r="JG36" i="3" s="1"/>
  <c r="FG28" i="3"/>
  <c r="FG36" i="3" s="1"/>
  <c r="IG28" i="3"/>
  <c r="IG36" i="3" s="1"/>
  <c r="GN26" i="3"/>
  <c r="GN35" i="3" s="1"/>
  <c r="JN26" i="3"/>
  <c r="JN35" i="3" s="1"/>
  <c r="BN26" i="3"/>
  <c r="BN35" i="3" s="1"/>
  <c r="N35" i="3"/>
  <c r="IN26" i="3"/>
  <c r="IN35" i="3" s="1"/>
  <c r="AN26" i="3"/>
  <c r="AN35" i="3" s="1"/>
  <c r="DN26" i="3"/>
  <c r="DN35" i="3" s="1"/>
  <c r="CN26" i="3"/>
  <c r="CN35" i="3" s="1"/>
  <c r="HN26" i="3"/>
  <c r="HN35" i="3" s="1"/>
  <c r="FN26" i="3"/>
  <c r="FN35" i="3" s="1"/>
  <c r="EN26" i="3"/>
  <c r="EN35" i="3" s="1"/>
  <c r="FY24" i="3"/>
  <c r="FY34" i="3" s="1"/>
  <c r="HY24" i="3"/>
  <c r="HY34" i="3" s="1"/>
  <c r="AY24" i="3"/>
  <c r="AY34" i="3" s="1"/>
  <c r="Y34" i="3"/>
  <c r="AG24" i="3"/>
  <c r="GY24" i="3"/>
  <c r="GY34" i="3" s="1"/>
  <c r="CY24" i="3"/>
  <c r="CY34" i="3" s="1"/>
  <c r="JY24" i="3"/>
  <c r="JY34" i="3" s="1"/>
  <c r="BY24" i="3"/>
  <c r="BY34" i="3" s="1"/>
  <c r="IY24" i="3"/>
  <c r="IY34" i="3" s="1"/>
  <c r="DY24" i="3"/>
  <c r="DY34" i="3" s="1"/>
  <c r="EY24" i="3"/>
  <c r="EY34" i="3" s="1"/>
  <c r="IV24" i="3"/>
  <c r="IV34" i="3" s="1"/>
  <c r="CV24" i="3"/>
  <c r="CV34" i="3" s="1"/>
  <c r="DV24" i="3"/>
  <c r="DV34" i="3" s="1"/>
  <c r="V34" i="3"/>
  <c r="AV24" i="3"/>
  <c r="AV34" i="3" s="1"/>
  <c r="GV24" i="3"/>
  <c r="GV34" i="3" s="1"/>
  <c r="EV24" i="3"/>
  <c r="EV34" i="3" s="1"/>
  <c r="BV24" i="3"/>
  <c r="BV34" i="3" s="1"/>
  <c r="JV24" i="3"/>
  <c r="JV34" i="3" s="1"/>
  <c r="AD24" i="3"/>
  <c r="FV24" i="3"/>
  <c r="FV34" i="3" s="1"/>
  <c r="HV24" i="3"/>
  <c r="HV34" i="3" s="1"/>
  <c r="X34" i="3"/>
  <c r="EX24" i="3"/>
  <c r="EX34" i="3" s="1"/>
  <c r="IX24" i="3"/>
  <c r="IX34" i="3" s="1"/>
  <c r="FX24" i="3"/>
  <c r="FX34" i="3" s="1"/>
  <c r="GX24" i="3"/>
  <c r="GX34" i="3" s="1"/>
  <c r="DX24" i="3"/>
  <c r="DX34" i="3" s="1"/>
  <c r="CX24" i="3"/>
  <c r="CX34" i="3" s="1"/>
  <c r="AF24" i="3"/>
  <c r="AX24" i="3"/>
  <c r="AX34" i="3" s="1"/>
  <c r="BX24" i="3"/>
  <c r="BX34" i="3" s="1"/>
  <c r="JX24" i="3"/>
  <c r="JX34" i="3" s="1"/>
  <c r="HX24" i="3"/>
  <c r="HX34" i="3" s="1"/>
  <c r="GF28" i="3"/>
  <c r="GF36" i="3" s="1"/>
  <c r="IF28" i="3"/>
  <c r="IF36" i="3" s="1"/>
  <c r="FF28" i="3"/>
  <c r="FF36" i="3" s="1"/>
  <c r="KF28" i="3"/>
  <c r="KF36" i="3" s="1"/>
  <c r="BF28" i="3"/>
  <c r="BF36" i="3" s="1"/>
  <c r="AF36" i="3"/>
  <c r="DF28" i="3"/>
  <c r="DF36" i="3" s="1"/>
  <c r="EF28" i="3"/>
  <c r="EF36" i="3" s="1"/>
  <c r="HF28" i="3"/>
  <c r="HF36" i="3" s="1"/>
  <c r="CF28" i="3"/>
  <c r="CF36" i="3" s="1"/>
  <c r="JF28" i="3"/>
  <c r="JF36" i="3" s="1"/>
  <c r="Q35" i="3"/>
  <c r="CQ26" i="3"/>
  <c r="CQ35" i="3" s="1"/>
  <c r="GQ26" i="3"/>
  <c r="GQ35" i="3" s="1"/>
  <c r="DQ26" i="3"/>
  <c r="DQ35" i="3" s="1"/>
  <c r="FQ26" i="3"/>
  <c r="FQ35" i="3" s="1"/>
  <c r="JQ26" i="3"/>
  <c r="JQ35" i="3" s="1"/>
  <c r="EQ26" i="3"/>
  <c r="EQ35" i="3" s="1"/>
  <c r="AQ26" i="3"/>
  <c r="AQ35" i="3" s="1"/>
  <c r="BQ26" i="3"/>
  <c r="BQ35" i="3" s="1"/>
  <c r="HQ26" i="3"/>
  <c r="HQ35" i="3" s="1"/>
  <c r="IQ26" i="3"/>
  <c r="IQ35" i="3" s="1"/>
  <c r="DV26" i="3"/>
  <c r="DV35" i="3" s="1"/>
  <c r="AV26" i="3"/>
  <c r="AV35" i="3" s="1"/>
  <c r="HV26" i="3"/>
  <c r="HV35" i="3" s="1"/>
  <c r="JV26" i="3"/>
  <c r="JV35" i="3" s="1"/>
  <c r="BV26" i="3"/>
  <c r="BV35" i="3" s="1"/>
  <c r="GV26" i="3"/>
  <c r="GV35" i="3" s="1"/>
  <c r="FV26" i="3"/>
  <c r="FV35" i="3" s="1"/>
  <c r="V35" i="3"/>
  <c r="CV26" i="3"/>
  <c r="CV35" i="3" s="1"/>
  <c r="IV26" i="3"/>
  <c r="IV35" i="3" s="1"/>
  <c r="EV26" i="3"/>
  <c r="EV35" i="3" s="1"/>
  <c r="AD26" i="3"/>
  <c r="AN24" i="3"/>
  <c r="AN34" i="3" s="1"/>
  <c r="IN24" i="3"/>
  <c r="IN34" i="3" s="1"/>
  <c r="DN24" i="3"/>
  <c r="DN34" i="3" s="1"/>
  <c r="BN24" i="3"/>
  <c r="BN34" i="3" s="1"/>
  <c r="N34" i="3"/>
  <c r="JN24" i="3"/>
  <c r="JN34" i="3" s="1"/>
  <c r="HN24" i="3"/>
  <c r="HN34" i="3" s="1"/>
  <c r="FN24" i="3"/>
  <c r="FN34" i="3" s="1"/>
  <c r="GN24" i="3"/>
  <c r="GN34" i="3" s="1"/>
  <c r="EN24" i="3"/>
  <c r="EN34" i="3" s="1"/>
  <c r="CN24" i="3"/>
  <c r="CN34" i="3" s="1"/>
  <c r="DF26" i="3"/>
  <c r="DF35" i="3" s="1"/>
  <c r="FF26" i="3"/>
  <c r="FF35" i="3" s="1"/>
  <c r="EF26" i="3"/>
  <c r="EF35" i="3" s="1"/>
  <c r="BF26" i="3"/>
  <c r="BF35" i="3" s="1"/>
  <c r="HF26" i="3"/>
  <c r="HF35" i="3" s="1"/>
  <c r="IF26" i="3"/>
  <c r="IF35" i="3" s="1"/>
  <c r="KF26" i="3"/>
  <c r="KF35" i="3" s="1"/>
  <c r="AF35" i="3"/>
  <c r="GF26" i="3"/>
  <c r="GF35" i="3" s="1"/>
  <c r="CF26" i="3"/>
  <c r="CF35" i="3" s="1"/>
  <c r="JF26" i="3"/>
  <c r="JF35" i="3" s="1"/>
  <c r="HY26" i="3"/>
  <c r="HY35" i="3" s="1"/>
  <c r="AY26" i="3"/>
  <c r="AY35" i="3" s="1"/>
  <c r="BY26" i="3"/>
  <c r="BY35" i="3" s="1"/>
  <c r="AG26" i="3"/>
  <c r="JY26" i="3"/>
  <c r="JY35" i="3" s="1"/>
  <c r="GY26" i="3"/>
  <c r="GY35" i="3" s="1"/>
  <c r="FY26" i="3"/>
  <c r="FY35" i="3" s="1"/>
  <c r="EY26" i="3"/>
  <c r="EY35" i="3" s="1"/>
  <c r="CY26" i="3"/>
  <c r="CY35" i="3" s="1"/>
  <c r="IY26" i="3"/>
  <c r="IY35" i="3" s="1"/>
  <c r="Y35" i="3"/>
  <c r="DY26" i="3"/>
  <c r="DY35" i="3" s="1"/>
  <c r="DE26" i="3"/>
  <c r="DE35" i="3" s="1"/>
  <c r="AE35" i="3"/>
  <c r="IE26" i="3"/>
  <c r="IE35" i="3" s="1"/>
  <c r="HE26" i="3"/>
  <c r="HE35" i="3" s="1"/>
  <c r="BE26" i="3"/>
  <c r="BE35" i="3" s="1"/>
  <c r="EE26" i="3"/>
  <c r="EE35" i="3" s="1"/>
  <c r="FE26" i="3"/>
  <c r="FE35" i="3" s="1"/>
  <c r="CE26" i="3"/>
  <c r="CE35" i="3" s="1"/>
  <c r="JE26" i="3"/>
  <c r="JE35" i="3" s="1"/>
  <c r="KE26" i="3"/>
  <c r="KE35" i="3" s="1"/>
  <c r="GE26" i="3"/>
  <c r="GE35" i="3" s="1"/>
  <c r="IZ24" i="3"/>
  <c r="IZ34" i="3" s="1"/>
  <c r="GZ24" i="3"/>
  <c r="GZ34" i="3" s="1"/>
  <c r="EZ24" i="3"/>
  <c r="EZ34" i="3" s="1"/>
  <c r="FZ24" i="3"/>
  <c r="FZ34" i="3" s="1"/>
  <c r="HZ24" i="3"/>
  <c r="HZ34" i="3" s="1"/>
  <c r="BZ24" i="3"/>
  <c r="BZ34" i="3" s="1"/>
  <c r="CZ24" i="3"/>
  <c r="CZ34" i="3" s="1"/>
  <c r="Z34" i="3"/>
  <c r="JZ24" i="3"/>
  <c r="JZ34" i="3" s="1"/>
  <c r="AH24" i="3"/>
  <c r="AZ24" i="3"/>
  <c r="AZ34" i="3" s="1"/>
  <c r="DZ24" i="3"/>
  <c r="DZ34" i="3" s="1"/>
  <c r="Z98" i="3"/>
  <c r="Y66" i="3"/>
  <c r="O91" i="3"/>
  <c r="Z63" i="3"/>
  <c r="X65" i="3"/>
  <c r="Y91" i="3"/>
  <c r="O93" i="3"/>
  <c r="O63" i="3"/>
  <c r="Y92" i="3"/>
  <c r="R69" i="3"/>
  <c r="R90" i="3"/>
  <c r="V63" i="3"/>
  <c r="R67" i="3"/>
  <c r="R93" i="3"/>
  <c r="Q69" i="3"/>
  <c r="P60" i="3"/>
  <c r="V100" i="3"/>
  <c r="R59" i="3"/>
  <c r="O89" i="3"/>
  <c r="Q67" i="3"/>
  <c r="R62" i="3"/>
  <c r="P98" i="3"/>
  <c r="V97" i="3"/>
  <c r="N59" i="3"/>
  <c r="X59" i="3"/>
  <c r="X66" i="3"/>
  <c r="V69" i="3"/>
  <c r="W58" i="3"/>
  <c r="V91" i="3"/>
  <c r="N65" i="3"/>
  <c r="Z65" i="3"/>
  <c r="Q91" i="3"/>
  <c r="N91" i="3"/>
  <c r="X58" i="3"/>
  <c r="V65" i="3"/>
  <c r="Y59" i="3"/>
  <c r="Z69" i="3"/>
  <c r="Z90" i="3"/>
  <c r="N63" i="3"/>
  <c r="Z67" i="3"/>
  <c r="Z93" i="3"/>
  <c r="Y69" i="3"/>
  <c r="N64" i="3"/>
  <c r="Y98" i="3"/>
  <c r="P100" i="3"/>
  <c r="V90" i="3"/>
  <c r="R63" i="3"/>
  <c r="N97" i="3"/>
  <c r="V59" i="3"/>
  <c r="P59" i="3"/>
  <c r="P66" i="3"/>
  <c r="N69" i="3"/>
  <c r="W65" i="3"/>
  <c r="P58" i="3"/>
  <c r="Q98" i="3"/>
  <c r="V67" i="3"/>
  <c r="O98" i="3"/>
  <c r="R98" i="3"/>
  <c r="O58" i="3"/>
  <c r="Q66" i="3"/>
  <c r="P94" i="3"/>
  <c r="Y94" i="3"/>
  <c r="W91" i="3"/>
  <c r="P97" i="3"/>
  <c r="Z60" i="3"/>
  <c r="N98" i="3"/>
  <c r="X57" i="3"/>
  <c r="Y100" i="3"/>
  <c r="X67" i="3"/>
  <c r="O94" i="3"/>
  <c r="W57" i="3"/>
  <c r="Z94" i="3"/>
  <c r="W66" i="3"/>
  <c r="N94" i="3"/>
  <c r="V57" i="3"/>
  <c r="P69" i="3"/>
  <c r="N67" i="3"/>
  <c r="R65" i="3"/>
  <c r="Q62" i="3"/>
  <c r="Q60" i="3"/>
  <c r="W98" i="3"/>
  <c r="P65" i="3"/>
  <c r="O59" i="3"/>
  <c r="Z66" i="3"/>
  <c r="Z100" i="3"/>
  <c r="Y57" i="3"/>
  <c r="V64" i="3"/>
  <c r="V89" i="3"/>
  <c r="X93" i="3"/>
  <c r="P63" i="3"/>
  <c r="Q94" i="3"/>
  <c r="X97" i="3"/>
  <c r="R60" i="3"/>
  <c r="V98" i="3"/>
  <c r="P57" i="3"/>
  <c r="Y65" i="3"/>
  <c r="Q64" i="3"/>
  <c r="P67" i="3"/>
  <c r="W94" i="3"/>
  <c r="O57" i="3"/>
  <c r="R94" i="3"/>
  <c r="O66" i="3"/>
  <c r="V94" i="3"/>
  <c r="N57" i="3"/>
  <c r="X69" i="3"/>
  <c r="X91" i="3"/>
  <c r="O62" i="3"/>
  <c r="Y93" i="3"/>
  <c r="R97" i="3"/>
  <c r="O92" i="3"/>
  <c r="Q63" i="3"/>
  <c r="R57" i="3"/>
  <c r="V93" i="3"/>
  <c r="R100" i="3"/>
  <c r="Q57" i="3"/>
  <c r="N90" i="3"/>
  <c r="Y62" i="3"/>
  <c r="N89" i="3"/>
  <c r="P93" i="3"/>
  <c r="X63" i="3"/>
  <c r="Z64" i="3"/>
  <c r="N92" i="3"/>
  <c r="Q65" i="3"/>
  <c r="Y64" i="3"/>
  <c r="X90" i="3"/>
  <c r="P64" i="3"/>
  <c r="P92" i="3"/>
  <c r="O60" i="3"/>
  <c r="Q97" i="3"/>
  <c r="O64" i="3"/>
  <c r="P91" i="3"/>
  <c r="W62" i="3"/>
  <c r="Q93" i="3"/>
  <c r="Z97" i="3"/>
  <c r="W92" i="3"/>
  <c r="Y63" i="3"/>
  <c r="Z57" i="3"/>
  <c r="N93" i="3"/>
  <c r="Q59" i="3"/>
  <c r="Q100" i="3"/>
  <c r="Y60" i="3"/>
  <c r="W59" i="3"/>
  <c r="R66" i="3"/>
  <c r="O65" i="3"/>
  <c r="W67" i="3"/>
  <c r="Q89" i="3"/>
  <c r="Y58" i="3"/>
  <c r="R64" i="3"/>
  <c r="V66" i="3"/>
  <c r="V92" i="3"/>
  <c r="Z92" i="3"/>
  <c r="N62" i="3"/>
  <c r="Z91" i="3"/>
  <c r="W90" i="3"/>
  <c r="N60" i="3"/>
  <c r="P90" i="3"/>
  <c r="X64" i="3"/>
  <c r="X92" i="3"/>
  <c r="W60" i="3"/>
  <c r="Y97" i="3"/>
  <c r="W64" i="3"/>
  <c r="W97" i="3"/>
  <c r="V58" i="3"/>
  <c r="O100" i="3"/>
  <c r="P89" i="3"/>
  <c r="X62" i="3"/>
  <c r="W69" i="3"/>
  <c r="Y90" i="3"/>
  <c r="R89" i="3"/>
  <c r="R58" i="3"/>
  <c r="X94" i="3"/>
  <c r="X100" i="3"/>
  <c r="O67" i="3"/>
  <c r="Y89" i="3"/>
  <c r="Q58" i="3"/>
  <c r="N66" i="3"/>
  <c r="W93" i="3"/>
  <c r="W63" i="3"/>
  <c r="Q92" i="3"/>
  <c r="R92" i="3"/>
  <c r="V62" i="3"/>
  <c r="R91" i="3"/>
  <c r="O90" i="3"/>
  <c r="V60" i="3"/>
  <c r="X60" i="3"/>
  <c r="N100" i="3"/>
  <c r="Z59" i="3"/>
  <c r="W89" i="3"/>
  <c r="Y67" i="3"/>
  <c r="Z62" i="3"/>
  <c r="X98" i="3"/>
  <c r="O97" i="3"/>
  <c r="N58" i="3"/>
  <c r="W100" i="3"/>
  <c r="X89" i="3"/>
  <c r="P62" i="3"/>
  <c r="O69" i="3"/>
  <c r="Q90" i="3"/>
  <c r="Z89" i="3"/>
  <c r="Z58" i="3"/>
  <c r="S24" i="3"/>
  <c r="AA24" i="3"/>
  <c r="AA26" i="3"/>
  <c r="S26" i="3"/>
  <c r="AA28" i="3"/>
  <c r="S28" i="3"/>
  <c r="H68" i="25"/>
  <c r="E69" i="25"/>
  <c r="H69" i="25"/>
  <c r="G68" i="25"/>
  <c r="E68" i="25"/>
  <c r="F68" i="25"/>
  <c r="I68" i="25"/>
  <c r="CO57" i="3" l="1"/>
  <c r="AO57" i="3"/>
  <c r="BO57" i="3"/>
  <c r="AP57" i="3"/>
  <c r="BP57" i="3"/>
  <c r="CP57" i="3"/>
  <c r="BQ62" i="3"/>
  <c r="AQ62" i="3"/>
  <c r="CQ62" i="3"/>
  <c r="CW57" i="3"/>
  <c r="AW57" i="3"/>
  <c r="BW57" i="3"/>
  <c r="BY62" i="3"/>
  <c r="AY62" i="3"/>
  <c r="CY62" i="3"/>
  <c r="BZ62" i="3"/>
  <c r="CZ62" i="3"/>
  <c r="AZ62" i="3"/>
  <c r="AX62" i="3"/>
  <c r="BX62" i="3"/>
  <c r="CX62" i="3"/>
  <c r="BY57" i="3"/>
  <c r="AY57" i="3"/>
  <c r="CY57" i="3"/>
  <c r="AQ57" i="3"/>
  <c r="BQ57" i="3"/>
  <c r="CQ57" i="3"/>
  <c r="AO62" i="3"/>
  <c r="BO62" i="3"/>
  <c r="CO62" i="3"/>
  <c r="CV57" i="3"/>
  <c r="BV57" i="3"/>
  <c r="AV57" i="3"/>
  <c r="CX57" i="3"/>
  <c r="BX57" i="3"/>
  <c r="AX57" i="3"/>
  <c r="BR62" i="3"/>
  <c r="AR62" i="3"/>
  <c r="CR62" i="3"/>
  <c r="CP62" i="3"/>
  <c r="BP62" i="3"/>
  <c r="AP62" i="3"/>
  <c r="CV62" i="3"/>
  <c r="AV62" i="3"/>
  <c r="BV62" i="3"/>
  <c r="AZ57" i="3"/>
  <c r="BZ57" i="3"/>
  <c r="CZ57" i="3"/>
  <c r="AW62" i="3"/>
  <c r="BW62" i="3"/>
  <c r="CW62" i="3"/>
  <c r="AN62" i="3"/>
  <c r="BN62" i="3"/>
  <c r="CN62" i="3"/>
  <c r="BR57" i="3"/>
  <c r="CR57" i="3"/>
  <c r="AR57" i="3"/>
  <c r="CN57" i="3"/>
  <c r="AN57" i="3"/>
  <c r="BN57" i="3"/>
  <c r="M68" i="25"/>
  <c r="N68" i="25"/>
  <c r="M69" i="25"/>
  <c r="Q68" i="25"/>
  <c r="O68" i="25"/>
  <c r="P68" i="25"/>
  <c r="P69" i="25"/>
  <c r="BO69" i="3"/>
  <c r="DO69" i="3"/>
  <c r="HO69" i="3"/>
  <c r="GO69" i="3"/>
  <c r="EO69" i="3"/>
  <c r="AO69" i="3"/>
  <c r="IO69" i="3"/>
  <c r="IY93" i="3"/>
  <c r="AY93" i="3"/>
  <c r="BY93" i="3"/>
  <c r="HY93" i="3"/>
  <c r="EY93" i="3"/>
  <c r="AD34" i="3"/>
  <c r="CD24" i="3"/>
  <c r="CD34" i="3" s="1"/>
  <c r="GD24" i="3"/>
  <c r="GD34" i="3" s="1"/>
  <c r="BD24" i="3"/>
  <c r="BD34" i="3" s="1"/>
  <c r="FD24" i="3"/>
  <c r="FD34" i="3" s="1"/>
  <c r="JD24" i="3"/>
  <c r="JD34" i="3" s="1"/>
  <c r="DD24" i="3"/>
  <c r="DD34" i="3" s="1"/>
  <c r="HD24" i="3"/>
  <c r="HD34" i="3" s="1"/>
  <c r="ED24" i="3"/>
  <c r="ED34" i="3" s="1"/>
  <c r="ID24" i="3"/>
  <c r="ID34" i="3" s="1"/>
  <c r="KD24" i="3"/>
  <c r="KD34" i="3" s="1"/>
  <c r="CW100" i="3"/>
  <c r="EW100" i="3"/>
  <c r="FW100" i="3"/>
  <c r="IW100" i="3"/>
  <c r="HW100" i="3"/>
  <c r="DW100" i="3"/>
  <c r="BW100" i="3"/>
  <c r="GW100" i="3"/>
  <c r="AW100" i="3"/>
  <c r="JW100" i="3"/>
  <c r="HZ62" i="3"/>
  <c r="GZ62" i="3"/>
  <c r="IZ62" i="3"/>
  <c r="DZ62" i="3"/>
  <c r="EZ62" i="3"/>
  <c r="JZ62" i="3"/>
  <c r="FZ62" i="3"/>
  <c r="EN100" i="3"/>
  <c r="DN100" i="3"/>
  <c r="JN100" i="3"/>
  <c r="GN100" i="3"/>
  <c r="CN100" i="3"/>
  <c r="FN100" i="3"/>
  <c r="IN100" i="3"/>
  <c r="BN100" i="3"/>
  <c r="AN100" i="3"/>
  <c r="HN100" i="3"/>
  <c r="HR91" i="3"/>
  <c r="AR91" i="3"/>
  <c r="ER91" i="3"/>
  <c r="BR91" i="3"/>
  <c r="IR91" i="3"/>
  <c r="DW63" i="3"/>
  <c r="EW63" i="3"/>
  <c r="GW63" i="3"/>
  <c r="JW63" i="3"/>
  <c r="IW63" i="3"/>
  <c r="HW63" i="3"/>
  <c r="FW63" i="3"/>
  <c r="JY60" i="3"/>
  <c r="FY60" i="3"/>
  <c r="GY60" i="3"/>
  <c r="HY60" i="3"/>
  <c r="DY60" i="3"/>
  <c r="CY60" i="3"/>
  <c r="BY60" i="3"/>
  <c r="AY60" i="3"/>
  <c r="IY60" i="3"/>
  <c r="EY60" i="3"/>
  <c r="FZ57" i="3"/>
  <c r="IZ57" i="3"/>
  <c r="JZ57" i="3"/>
  <c r="DZ57" i="3"/>
  <c r="EZ57" i="3"/>
  <c r="GZ57" i="3"/>
  <c r="Z109" i="3"/>
  <c r="HZ57" i="3"/>
  <c r="AQ93" i="3"/>
  <c r="IQ93" i="3"/>
  <c r="HQ93" i="3"/>
  <c r="EQ93" i="3"/>
  <c r="BQ93" i="3"/>
  <c r="EQ97" i="3"/>
  <c r="AQ97" i="3"/>
  <c r="IQ97" i="3"/>
  <c r="GQ97" i="3"/>
  <c r="CQ97" i="3"/>
  <c r="BQ97" i="3"/>
  <c r="JQ97" i="3"/>
  <c r="HQ97" i="3"/>
  <c r="FQ97" i="3"/>
  <c r="DQ97" i="3"/>
  <c r="BX90" i="3"/>
  <c r="FX90" i="3"/>
  <c r="HX90" i="3"/>
  <c r="AX90" i="3"/>
  <c r="IX90" i="3"/>
  <c r="JX90" i="3"/>
  <c r="EX90" i="3"/>
  <c r="CX90" i="3"/>
  <c r="EZ64" i="3"/>
  <c r="IZ64" i="3"/>
  <c r="GZ64" i="3"/>
  <c r="JZ64" i="3"/>
  <c r="HZ64" i="3"/>
  <c r="DZ64" i="3"/>
  <c r="FZ64" i="3"/>
  <c r="IY62" i="3"/>
  <c r="HY62" i="3"/>
  <c r="EY62" i="3"/>
  <c r="FY62" i="3"/>
  <c r="DY62" i="3"/>
  <c r="GY62" i="3"/>
  <c r="JY62" i="3"/>
  <c r="IV93" i="3"/>
  <c r="BV93" i="3"/>
  <c r="AV93" i="3"/>
  <c r="HV93" i="3"/>
  <c r="EV93" i="3"/>
  <c r="JR97" i="3"/>
  <c r="CR97" i="3"/>
  <c r="DR97" i="3"/>
  <c r="HR97" i="3"/>
  <c r="BR97" i="3"/>
  <c r="ER97" i="3"/>
  <c r="GR97" i="3"/>
  <c r="IR97" i="3"/>
  <c r="AR97" i="3"/>
  <c r="FR97" i="3"/>
  <c r="GX69" i="3"/>
  <c r="IX69" i="3"/>
  <c r="EX69" i="3"/>
  <c r="AX69" i="3"/>
  <c r="DX69" i="3"/>
  <c r="HX69" i="3"/>
  <c r="BX69" i="3"/>
  <c r="AR94" i="3"/>
  <c r="CR94" i="3"/>
  <c r="HR94" i="3"/>
  <c r="JR94" i="3"/>
  <c r="FR94" i="3"/>
  <c r="HQ64" i="3"/>
  <c r="EQ64" i="3"/>
  <c r="GQ64" i="3"/>
  <c r="FQ64" i="3"/>
  <c r="IQ64" i="3"/>
  <c r="DQ64" i="3"/>
  <c r="JQ64" i="3"/>
  <c r="JX59" i="3"/>
  <c r="AX59" i="3"/>
  <c r="EX59" i="3"/>
  <c r="HX59" i="3"/>
  <c r="FX59" i="3"/>
  <c r="CX59" i="3"/>
  <c r="GX59" i="3"/>
  <c r="BX59" i="3"/>
  <c r="DX59" i="3"/>
  <c r="IX59" i="3"/>
  <c r="FR62" i="3"/>
  <c r="DR62" i="3"/>
  <c r="GR62" i="3"/>
  <c r="JR62" i="3"/>
  <c r="IR62" i="3"/>
  <c r="ER62" i="3"/>
  <c r="HR62" i="3"/>
  <c r="JV100" i="3"/>
  <c r="CV100" i="3"/>
  <c r="GV100" i="3"/>
  <c r="BV100" i="3"/>
  <c r="EV100" i="3"/>
  <c r="HV100" i="3"/>
  <c r="IV100" i="3"/>
  <c r="DV100" i="3"/>
  <c r="FV100" i="3"/>
  <c r="AV100" i="3"/>
  <c r="BR67" i="3"/>
  <c r="CR67" i="3"/>
  <c r="JR67" i="3"/>
  <c r="AR67" i="3"/>
  <c r="HR67" i="3"/>
  <c r="DR67" i="3"/>
  <c r="ER67" i="3"/>
  <c r="FR67" i="3"/>
  <c r="GR67" i="3"/>
  <c r="IR67" i="3"/>
  <c r="BY92" i="3"/>
  <c r="IY92" i="3"/>
  <c r="AY92" i="3"/>
  <c r="EY92" i="3"/>
  <c r="HY92" i="3"/>
  <c r="JF24" i="3"/>
  <c r="JF34" i="3" s="1"/>
  <c r="BF24" i="3"/>
  <c r="BF34" i="3" s="1"/>
  <c r="FF24" i="3"/>
  <c r="FF34" i="3" s="1"/>
  <c r="EF24" i="3"/>
  <c r="EF34" i="3" s="1"/>
  <c r="AF34" i="3"/>
  <c r="HF24" i="3"/>
  <c r="HF34" i="3" s="1"/>
  <c r="CF24" i="3"/>
  <c r="CF34" i="3" s="1"/>
  <c r="IF24" i="3"/>
  <c r="IF34" i="3" s="1"/>
  <c r="GF24" i="3"/>
  <c r="GF34" i="3" s="1"/>
  <c r="KF24" i="3"/>
  <c r="KF34" i="3" s="1"/>
  <c r="DF24" i="3"/>
  <c r="DF34" i="3" s="1"/>
  <c r="IY67" i="3"/>
  <c r="DY67" i="3"/>
  <c r="FY67" i="3"/>
  <c r="EY67" i="3"/>
  <c r="AY67" i="3"/>
  <c r="GY67" i="3"/>
  <c r="JY67" i="3"/>
  <c r="CY67" i="3"/>
  <c r="HY67" i="3"/>
  <c r="BY67" i="3"/>
  <c r="HW62" i="3"/>
  <c r="JW62" i="3"/>
  <c r="EW62" i="3"/>
  <c r="DW62" i="3"/>
  <c r="IW62" i="3"/>
  <c r="GW62" i="3"/>
  <c r="FW62" i="3"/>
  <c r="HR57" i="3"/>
  <c r="DR57" i="3"/>
  <c r="IR57" i="3"/>
  <c r="JR57" i="3"/>
  <c r="FR57" i="3"/>
  <c r="ER57" i="3"/>
  <c r="R109" i="3"/>
  <c r="GR57" i="3"/>
  <c r="JN59" i="3"/>
  <c r="FN59" i="3"/>
  <c r="EN59" i="3"/>
  <c r="IN59" i="3"/>
  <c r="CN59" i="3"/>
  <c r="AN59" i="3"/>
  <c r="BN59" i="3"/>
  <c r="GN59" i="3"/>
  <c r="DN59" i="3"/>
  <c r="HN59" i="3"/>
  <c r="JY89" i="3"/>
  <c r="IY89" i="3"/>
  <c r="HY89" i="3"/>
  <c r="EY89" i="3"/>
  <c r="CY89" i="3"/>
  <c r="AY89" i="3"/>
  <c r="BY89" i="3"/>
  <c r="FY89" i="3"/>
  <c r="CX94" i="3"/>
  <c r="AX94" i="3"/>
  <c r="JX94" i="3"/>
  <c r="FX94" i="3"/>
  <c r="HX94" i="3"/>
  <c r="GW69" i="3"/>
  <c r="DW69" i="3"/>
  <c r="BW69" i="3"/>
  <c r="IW69" i="3"/>
  <c r="EW69" i="3"/>
  <c r="AW69" i="3"/>
  <c r="HW69" i="3"/>
  <c r="AV58" i="3"/>
  <c r="GV58" i="3"/>
  <c r="DV58" i="3"/>
  <c r="HV58" i="3"/>
  <c r="EV58" i="3"/>
  <c r="CV58" i="3"/>
  <c r="IV58" i="3"/>
  <c r="JV58" i="3"/>
  <c r="FV58" i="3"/>
  <c r="BV58" i="3"/>
  <c r="HW60" i="3"/>
  <c r="IW60" i="3"/>
  <c r="CW60" i="3"/>
  <c r="DW60" i="3"/>
  <c r="JW60" i="3"/>
  <c r="AW60" i="3"/>
  <c r="FW60" i="3"/>
  <c r="EW60" i="3"/>
  <c r="BW60" i="3"/>
  <c r="GW60" i="3"/>
  <c r="JN60" i="3"/>
  <c r="DN60" i="3"/>
  <c r="EN60" i="3"/>
  <c r="CN60" i="3"/>
  <c r="AN60" i="3"/>
  <c r="GN60" i="3"/>
  <c r="HN60" i="3"/>
  <c r="BN60" i="3"/>
  <c r="IN60" i="3"/>
  <c r="FN60" i="3"/>
  <c r="AZ92" i="3"/>
  <c r="BZ92" i="3"/>
  <c r="EZ92" i="3"/>
  <c r="IZ92" i="3"/>
  <c r="HZ92" i="3"/>
  <c r="GY58" i="3"/>
  <c r="IY58" i="3"/>
  <c r="AY58" i="3"/>
  <c r="CY58" i="3"/>
  <c r="JY58" i="3"/>
  <c r="DY58" i="3"/>
  <c r="HY58" i="3"/>
  <c r="BY58" i="3"/>
  <c r="EY58" i="3"/>
  <c r="FY58" i="3"/>
  <c r="IR60" i="3"/>
  <c r="ER60" i="3"/>
  <c r="CR60" i="3"/>
  <c r="DR60" i="3"/>
  <c r="JR60" i="3"/>
  <c r="HR60" i="3"/>
  <c r="BR60" i="3"/>
  <c r="GR60" i="3"/>
  <c r="FR60" i="3"/>
  <c r="AR60" i="3"/>
  <c r="HX93" i="3"/>
  <c r="IX93" i="3"/>
  <c r="BX93" i="3"/>
  <c r="EX93" i="3"/>
  <c r="AX93" i="3"/>
  <c r="JZ100" i="3"/>
  <c r="HZ100" i="3"/>
  <c r="DZ100" i="3"/>
  <c r="EZ100" i="3"/>
  <c r="FZ100" i="3"/>
  <c r="BZ100" i="3"/>
  <c r="AZ100" i="3"/>
  <c r="IZ100" i="3"/>
  <c r="GZ100" i="3"/>
  <c r="CZ100" i="3"/>
  <c r="DW98" i="3"/>
  <c r="IW98" i="3"/>
  <c r="AW98" i="3"/>
  <c r="HW98" i="3"/>
  <c r="JW98" i="3"/>
  <c r="EW98" i="3"/>
  <c r="GW98" i="3"/>
  <c r="BW98" i="3"/>
  <c r="CW98" i="3"/>
  <c r="FW98" i="3"/>
  <c r="DN67" i="3"/>
  <c r="JN67" i="3"/>
  <c r="FN67" i="3"/>
  <c r="GN67" i="3"/>
  <c r="BN67" i="3"/>
  <c r="IN67" i="3"/>
  <c r="EN67" i="3"/>
  <c r="CN67" i="3"/>
  <c r="AN67" i="3"/>
  <c r="HN67" i="3"/>
  <c r="AW66" i="3"/>
  <c r="JW66" i="3"/>
  <c r="IW66" i="3"/>
  <c r="DW66" i="3"/>
  <c r="GW66" i="3"/>
  <c r="HW66" i="3"/>
  <c r="EW66" i="3"/>
  <c r="FW66" i="3"/>
  <c r="BW66" i="3"/>
  <c r="CW66" i="3"/>
  <c r="IX67" i="3"/>
  <c r="HX67" i="3"/>
  <c r="EX67" i="3"/>
  <c r="BX67" i="3"/>
  <c r="GX67" i="3"/>
  <c r="JX67" i="3"/>
  <c r="DX67" i="3"/>
  <c r="CX67" i="3"/>
  <c r="FX67" i="3"/>
  <c r="AX67" i="3"/>
  <c r="FN98" i="3"/>
  <c r="CN98" i="3"/>
  <c r="BN98" i="3"/>
  <c r="GN98" i="3"/>
  <c r="JN98" i="3"/>
  <c r="DN98" i="3"/>
  <c r="IN98" i="3"/>
  <c r="EN98" i="3"/>
  <c r="HN98" i="3"/>
  <c r="AN98" i="3"/>
  <c r="JY94" i="3"/>
  <c r="FY94" i="3"/>
  <c r="HY94" i="3"/>
  <c r="AY94" i="3"/>
  <c r="CY94" i="3"/>
  <c r="GR98" i="3"/>
  <c r="BR98" i="3"/>
  <c r="FR98" i="3"/>
  <c r="DR98" i="3"/>
  <c r="HR98" i="3"/>
  <c r="ER98" i="3"/>
  <c r="AR98" i="3"/>
  <c r="JR98" i="3"/>
  <c r="CR98" i="3"/>
  <c r="IR98" i="3"/>
  <c r="EP58" i="3"/>
  <c r="DP58" i="3"/>
  <c r="IP58" i="3"/>
  <c r="CP58" i="3"/>
  <c r="HP58" i="3"/>
  <c r="JP58" i="3"/>
  <c r="AP58" i="3"/>
  <c r="GP58" i="3"/>
  <c r="BP58" i="3"/>
  <c r="FP58" i="3"/>
  <c r="JP59" i="3"/>
  <c r="HP59" i="3"/>
  <c r="FP59" i="3"/>
  <c r="DP59" i="3"/>
  <c r="AP59" i="3"/>
  <c r="CP59" i="3"/>
  <c r="GP59" i="3"/>
  <c r="EP59" i="3"/>
  <c r="BP59" i="3"/>
  <c r="IP59" i="3"/>
  <c r="HV90" i="3"/>
  <c r="AV90" i="3"/>
  <c r="FV90" i="3"/>
  <c r="CV90" i="3"/>
  <c r="EV90" i="3"/>
  <c r="IV90" i="3"/>
  <c r="JV90" i="3"/>
  <c r="BV90" i="3"/>
  <c r="GY69" i="3"/>
  <c r="BY69" i="3"/>
  <c r="DY69" i="3"/>
  <c r="HY69" i="3"/>
  <c r="IY69" i="3"/>
  <c r="EY69" i="3"/>
  <c r="AY69" i="3"/>
  <c r="AZ90" i="3"/>
  <c r="IZ90" i="3"/>
  <c r="CZ90" i="3"/>
  <c r="EZ90" i="3"/>
  <c r="FZ90" i="3"/>
  <c r="BZ90" i="3"/>
  <c r="JZ90" i="3"/>
  <c r="HZ90" i="3"/>
  <c r="BX58" i="3"/>
  <c r="AX58" i="3"/>
  <c r="JX58" i="3"/>
  <c r="FX58" i="3"/>
  <c r="HX58" i="3"/>
  <c r="DX58" i="3"/>
  <c r="IX58" i="3"/>
  <c r="GX58" i="3"/>
  <c r="CX58" i="3"/>
  <c r="EX58" i="3"/>
  <c r="CW58" i="3"/>
  <c r="JW58" i="3"/>
  <c r="EW58" i="3"/>
  <c r="BW58" i="3"/>
  <c r="FW58" i="3"/>
  <c r="HW58" i="3"/>
  <c r="IW58" i="3"/>
  <c r="AW58" i="3"/>
  <c r="GW58" i="3"/>
  <c r="DW58" i="3"/>
  <c r="IY91" i="3"/>
  <c r="AY91" i="3"/>
  <c r="EY91" i="3"/>
  <c r="BY91" i="3"/>
  <c r="HY91" i="3"/>
  <c r="HY66" i="3"/>
  <c r="GY66" i="3"/>
  <c r="DY66" i="3"/>
  <c r="JY66" i="3"/>
  <c r="AY66" i="3"/>
  <c r="EY66" i="3"/>
  <c r="FY66" i="3"/>
  <c r="CY66" i="3"/>
  <c r="BY66" i="3"/>
  <c r="IY66" i="3"/>
  <c r="AH34" i="3"/>
  <c r="BH24" i="3"/>
  <c r="BH34" i="3" s="1"/>
  <c r="KH24" i="3"/>
  <c r="KH34" i="3" s="1"/>
  <c r="CH24" i="3"/>
  <c r="CH34" i="3" s="1"/>
  <c r="EH24" i="3"/>
  <c r="EH34" i="3" s="1"/>
  <c r="FH24" i="3"/>
  <c r="FH34" i="3" s="1"/>
  <c r="IH24" i="3"/>
  <c r="IH34" i="3" s="1"/>
  <c r="HH24" i="3"/>
  <c r="HH34" i="3" s="1"/>
  <c r="JH24" i="3"/>
  <c r="JH34" i="3" s="1"/>
  <c r="GH24" i="3"/>
  <c r="GH34" i="3" s="1"/>
  <c r="DH24" i="3"/>
  <c r="DH34" i="3" s="1"/>
  <c r="AD35" i="3"/>
  <c r="CD26" i="3"/>
  <c r="CD35" i="3" s="1"/>
  <c r="ID26" i="3"/>
  <c r="ID35" i="3" s="1"/>
  <c r="BD26" i="3"/>
  <c r="BD35" i="3" s="1"/>
  <c r="ED26" i="3"/>
  <c r="ED35" i="3" s="1"/>
  <c r="GD26" i="3"/>
  <c r="GD35" i="3" s="1"/>
  <c r="KD26" i="3"/>
  <c r="KD35" i="3" s="1"/>
  <c r="DD26" i="3"/>
  <c r="DD35" i="3" s="1"/>
  <c r="FD26" i="3"/>
  <c r="FD35" i="3" s="1"/>
  <c r="JD26" i="3"/>
  <c r="JD35" i="3" s="1"/>
  <c r="HD26" i="3"/>
  <c r="HD35" i="3" s="1"/>
  <c r="IW93" i="3"/>
  <c r="HW93" i="3"/>
  <c r="EW93" i="3"/>
  <c r="AW93" i="3"/>
  <c r="BW93" i="3"/>
  <c r="GY64" i="3"/>
  <c r="EY64" i="3"/>
  <c r="FY64" i="3"/>
  <c r="JY64" i="3"/>
  <c r="DY64" i="3"/>
  <c r="IY64" i="3"/>
  <c r="HY64" i="3"/>
  <c r="GY65" i="3"/>
  <c r="IY65" i="3"/>
  <c r="CY65" i="3"/>
  <c r="FY65" i="3"/>
  <c r="BY65" i="3"/>
  <c r="AY65" i="3"/>
  <c r="JY65" i="3"/>
  <c r="EY65" i="3"/>
  <c r="HY65" i="3"/>
  <c r="DY65" i="3"/>
  <c r="IZ65" i="3"/>
  <c r="EZ65" i="3"/>
  <c r="FZ65" i="3"/>
  <c r="HZ65" i="3"/>
  <c r="DZ65" i="3"/>
  <c r="JZ65" i="3"/>
  <c r="BZ65" i="3"/>
  <c r="GZ65" i="3"/>
  <c r="CZ65" i="3"/>
  <c r="AZ65" i="3"/>
  <c r="DE24" i="3"/>
  <c r="DE34" i="3" s="1"/>
  <c r="AE34" i="3"/>
  <c r="GE24" i="3"/>
  <c r="GE34" i="3" s="1"/>
  <c r="EE24" i="3"/>
  <c r="EE34" i="3" s="1"/>
  <c r="FE24" i="3"/>
  <c r="FE34" i="3" s="1"/>
  <c r="KE24" i="3"/>
  <c r="KE34" i="3" s="1"/>
  <c r="IE24" i="3"/>
  <c r="IE34" i="3" s="1"/>
  <c r="CE24" i="3"/>
  <c r="CE34" i="3" s="1"/>
  <c r="JE24" i="3"/>
  <c r="JE34" i="3" s="1"/>
  <c r="HE24" i="3"/>
  <c r="HE34" i="3" s="1"/>
  <c r="BE24" i="3"/>
  <c r="BE34" i="3" s="1"/>
  <c r="HA26" i="3"/>
  <c r="HA35" i="3" s="1"/>
  <c r="GA26" i="3"/>
  <c r="GA35" i="3" s="1"/>
  <c r="AB26" i="3"/>
  <c r="IA26" i="3"/>
  <c r="IA35" i="3" s="1"/>
  <c r="JA26" i="3"/>
  <c r="JA35" i="3" s="1"/>
  <c r="BA26" i="3"/>
  <c r="BA35" i="3" s="1"/>
  <c r="DA26" i="3"/>
  <c r="DA35" i="3" s="1"/>
  <c r="EA26" i="3"/>
  <c r="EA35" i="3" s="1"/>
  <c r="AI26" i="3"/>
  <c r="KA26" i="3"/>
  <c r="KA35" i="3" s="1"/>
  <c r="AA35" i="3"/>
  <c r="FA26" i="3"/>
  <c r="FA35" i="3" s="1"/>
  <c r="CA26" i="3"/>
  <c r="CA35" i="3" s="1"/>
  <c r="AZ58" i="3"/>
  <c r="HZ58" i="3"/>
  <c r="GZ58" i="3"/>
  <c r="DZ58" i="3"/>
  <c r="IZ58" i="3"/>
  <c r="CZ58" i="3"/>
  <c r="EZ58" i="3"/>
  <c r="JZ58" i="3"/>
  <c r="FZ58" i="3"/>
  <c r="BZ58" i="3"/>
  <c r="BO67" i="3"/>
  <c r="FO67" i="3"/>
  <c r="AO67" i="3"/>
  <c r="JO67" i="3"/>
  <c r="GO67" i="3"/>
  <c r="EO67" i="3"/>
  <c r="HO67" i="3"/>
  <c r="CO67" i="3"/>
  <c r="DO67" i="3"/>
  <c r="IO67" i="3"/>
  <c r="HR58" i="3"/>
  <c r="FR58" i="3"/>
  <c r="ER58" i="3"/>
  <c r="CR58" i="3"/>
  <c r="IR58" i="3"/>
  <c r="AR58" i="3"/>
  <c r="GR58" i="3"/>
  <c r="BR58" i="3"/>
  <c r="DR58" i="3"/>
  <c r="JR58" i="3"/>
  <c r="IX62" i="3"/>
  <c r="GX62" i="3"/>
  <c r="HX62" i="3"/>
  <c r="JX62" i="3"/>
  <c r="EX62" i="3"/>
  <c r="FX62" i="3"/>
  <c r="DX62" i="3"/>
  <c r="JW97" i="3"/>
  <c r="FW97" i="3"/>
  <c r="AW97" i="3"/>
  <c r="IW97" i="3"/>
  <c r="EW97" i="3"/>
  <c r="CW97" i="3"/>
  <c r="GW97" i="3"/>
  <c r="DW97" i="3"/>
  <c r="BW97" i="3"/>
  <c r="HW97" i="3"/>
  <c r="IX92" i="3"/>
  <c r="BX92" i="3"/>
  <c r="AX92" i="3"/>
  <c r="EX92" i="3"/>
  <c r="HX92" i="3"/>
  <c r="BW90" i="3"/>
  <c r="AW90" i="3"/>
  <c r="FW90" i="3"/>
  <c r="CW90" i="3"/>
  <c r="HW90" i="3"/>
  <c r="IW90" i="3"/>
  <c r="JW90" i="3"/>
  <c r="EW90" i="3"/>
  <c r="IV92" i="3"/>
  <c r="BV92" i="3"/>
  <c r="EV92" i="3"/>
  <c r="HV92" i="3"/>
  <c r="AV92" i="3"/>
  <c r="EQ89" i="3"/>
  <c r="IQ89" i="3"/>
  <c r="JQ89" i="3"/>
  <c r="BQ89" i="3"/>
  <c r="CQ89" i="3"/>
  <c r="AQ89" i="3"/>
  <c r="HQ89" i="3"/>
  <c r="FQ89" i="3"/>
  <c r="HX97" i="3"/>
  <c r="EX97" i="3"/>
  <c r="AX97" i="3"/>
  <c r="GX97" i="3"/>
  <c r="FX97" i="3"/>
  <c r="DX97" i="3"/>
  <c r="CX97" i="3"/>
  <c r="IX97" i="3"/>
  <c r="JX97" i="3"/>
  <c r="BX97" i="3"/>
  <c r="FV89" i="3"/>
  <c r="CV89" i="3"/>
  <c r="HV89" i="3"/>
  <c r="BV89" i="3"/>
  <c r="IV89" i="3"/>
  <c r="AV89" i="3"/>
  <c r="EV89" i="3"/>
  <c r="JV89" i="3"/>
  <c r="DZ66" i="3"/>
  <c r="EZ66" i="3"/>
  <c r="AZ66" i="3"/>
  <c r="HZ66" i="3"/>
  <c r="CZ66" i="3"/>
  <c r="FZ66" i="3"/>
  <c r="IZ66" i="3"/>
  <c r="JZ66" i="3"/>
  <c r="BZ66" i="3"/>
  <c r="GZ66" i="3"/>
  <c r="IQ60" i="3"/>
  <c r="HQ60" i="3"/>
  <c r="JQ60" i="3"/>
  <c r="DQ60" i="3"/>
  <c r="AQ60" i="3"/>
  <c r="GQ60" i="3"/>
  <c r="CQ60" i="3"/>
  <c r="FQ60" i="3"/>
  <c r="EQ60" i="3"/>
  <c r="BQ60" i="3"/>
  <c r="HP69" i="3"/>
  <c r="AP69" i="3"/>
  <c r="IP69" i="3"/>
  <c r="EP69" i="3"/>
  <c r="GP69" i="3"/>
  <c r="BP69" i="3"/>
  <c r="DP69" i="3"/>
  <c r="JZ94" i="3"/>
  <c r="HZ94" i="3"/>
  <c r="FZ94" i="3"/>
  <c r="CZ94" i="3"/>
  <c r="AZ94" i="3"/>
  <c r="JZ60" i="3"/>
  <c r="FZ60" i="3"/>
  <c r="EZ60" i="3"/>
  <c r="DZ60" i="3"/>
  <c r="HZ60" i="3"/>
  <c r="GZ60" i="3"/>
  <c r="IZ60" i="3"/>
  <c r="BZ60" i="3"/>
  <c r="CZ60" i="3"/>
  <c r="AZ60" i="3"/>
  <c r="FP94" i="3"/>
  <c r="HP94" i="3"/>
  <c r="CP94" i="3"/>
  <c r="JP94" i="3"/>
  <c r="AP94" i="3"/>
  <c r="FO98" i="3"/>
  <c r="JO98" i="3"/>
  <c r="AO98" i="3"/>
  <c r="CO98" i="3"/>
  <c r="BO98" i="3"/>
  <c r="IO98" i="3"/>
  <c r="EO98" i="3"/>
  <c r="DO98" i="3"/>
  <c r="HO98" i="3"/>
  <c r="GO98" i="3"/>
  <c r="EW65" i="3"/>
  <c r="GW65" i="3"/>
  <c r="JW65" i="3"/>
  <c r="BW65" i="3"/>
  <c r="AW65" i="3"/>
  <c r="FW65" i="3"/>
  <c r="DW65" i="3"/>
  <c r="IW65" i="3"/>
  <c r="CW65" i="3"/>
  <c r="HW65" i="3"/>
  <c r="HV59" i="3"/>
  <c r="BV59" i="3"/>
  <c r="IV59" i="3"/>
  <c r="EV59" i="3"/>
  <c r="GV59" i="3"/>
  <c r="CV59" i="3"/>
  <c r="DV59" i="3"/>
  <c r="JV59" i="3"/>
  <c r="FV59" i="3"/>
  <c r="AV59" i="3"/>
  <c r="IP100" i="3"/>
  <c r="CP100" i="3"/>
  <c r="HP100" i="3"/>
  <c r="AP100" i="3"/>
  <c r="DP100" i="3"/>
  <c r="BP100" i="3"/>
  <c r="EP100" i="3"/>
  <c r="JP100" i="3"/>
  <c r="FP100" i="3"/>
  <c r="GP100" i="3"/>
  <c r="AZ93" i="3"/>
  <c r="IZ93" i="3"/>
  <c r="BZ93" i="3"/>
  <c r="HZ93" i="3"/>
  <c r="EZ93" i="3"/>
  <c r="EZ69" i="3"/>
  <c r="IZ69" i="3"/>
  <c r="GZ69" i="3"/>
  <c r="BZ69" i="3"/>
  <c r="HZ69" i="3"/>
  <c r="AZ69" i="3"/>
  <c r="DZ69" i="3"/>
  <c r="AV69" i="3"/>
  <c r="EV69" i="3"/>
  <c r="BV69" i="3"/>
  <c r="HV69" i="3"/>
  <c r="DV69" i="3"/>
  <c r="IV69" i="3"/>
  <c r="GV69" i="3"/>
  <c r="GX65" i="3"/>
  <c r="BX65" i="3"/>
  <c r="HX65" i="3"/>
  <c r="EX65" i="3"/>
  <c r="IX65" i="3"/>
  <c r="JX65" i="3"/>
  <c r="CX65" i="3"/>
  <c r="FX65" i="3"/>
  <c r="AX65" i="3"/>
  <c r="DX65" i="3"/>
  <c r="JZ98" i="3"/>
  <c r="AZ98" i="3"/>
  <c r="IZ98" i="3"/>
  <c r="HZ98" i="3"/>
  <c r="DZ98" i="3"/>
  <c r="GZ98" i="3"/>
  <c r="FZ98" i="3"/>
  <c r="BZ98" i="3"/>
  <c r="CZ98" i="3"/>
  <c r="EZ98" i="3"/>
  <c r="BG24" i="3"/>
  <c r="BG34" i="3" s="1"/>
  <c r="IG24" i="3"/>
  <c r="IG34" i="3" s="1"/>
  <c r="FG24" i="3"/>
  <c r="FG34" i="3" s="1"/>
  <c r="GG24" i="3"/>
  <c r="GG34" i="3" s="1"/>
  <c r="JG24" i="3"/>
  <c r="JG34" i="3" s="1"/>
  <c r="KG24" i="3"/>
  <c r="KG34" i="3" s="1"/>
  <c r="CG24" i="3"/>
  <c r="CG34" i="3" s="1"/>
  <c r="DG24" i="3"/>
  <c r="DG34" i="3" s="1"/>
  <c r="EG24" i="3"/>
  <c r="EG34" i="3" s="1"/>
  <c r="AG34" i="3"/>
  <c r="HG24" i="3"/>
  <c r="HG34" i="3" s="1"/>
  <c r="S35" i="3"/>
  <c r="JS26" i="3"/>
  <c r="JS35" i="3" s="1"/>
  <c r="GS26" i="3"/>
  <c r="GS35" i="3" s="1"/>
  <c r="DS26" i="3"/>
  <c r="DS35" i="3" s="1"/>
  <c r="ES26" i="3"/>
  <c r="ES35" i="3" s="1"/>
  <c r="CS26" i="3"/>
  <c r="CS35" i="3" s="1"/>
  <c r="FS26" i="3"/>
  <c r="FS35" i="3" s="1"/>
  <c r="T26" i="3"/>
  <c r="HS26" i="3"/>
  <c r="HS35" i="3" s="1"/>
  <c r="BS26" i="3"/>
  <c r="BS35" i="3" s="1"/>
  <c r="IS26" i="3"/>
  <c r="IS35" i="3" s="1"/>
  <c r="AS26" i="3"/>
  <c r="AS35" i="3" s="1"/>
  <c r="FN58" i="3"/>
  <c r="JN58" i="3"/>
  <c r="CN58" i="3"/>
  <c r="DN58" i="3"/>
  <c r="BN58" i="3"/>
  <c r="AN58" i="3"/>
  <c r="HN58" i="3"/>
  <c r="EN58" i="3"/>
  <c r="IN58" i="3"/>
  <c r="GN58" i="3"/>
  <c r="EY63" i="3"/>
  <c r="IY63" i="3"/>
  <c r="GY63" i="3"/>
  <c r="JY63" i="3"/>
  <c r="FY63" i="3"/>
  <c r="DY63" i="3"/>
  <c r="HY63" i="3"/>
  <c r="BO60" i="3"/>
  <c r="AO60" i="3"/>
  <c r="GO60" i="3"/>
  <c r="EO60" i="3"/>
  <c r="DO60" i="3"/>
  <c r="HO60" i="3"/>
  <c r="CO60" i="3"/>
  <c r="IO60" i="3"/>
  <c r="JO60" i="3"/>
  <c r="FO60" i="3"/>
  <c r="EN90" i="3"/>
  <c r="IN90" i="3"/>
  <c r="JN90" i="3"/>
  <c r="AN90" i="3"/>
  <c r="FN90" i="3"/>
  <c r="HN90" i="3"/>
  <c r="CN90" i="3"/>
  <c r="BN90" i="3"/>
  <c r="DV63" i="3"/>
  <c r="HV63" i="3"/>
  <c r="IV63" i="3"/>
  <c r="EV63" i="3"/>
  <c r="JV63" i="3"/>
  <c r="FV63" i="3"/>
  <c r="GV63" i="3"/>
  <c r="HS28" i="3"/>
  <c r="HS36" i="3" s="1"/>
  <c r="AS28" i="3"/>
  <c r="AS36" i="3" s="1"/>
  <c r="CS28" i="3"/>
  <c r="CS36" i="3" s="1"/>
  <c r="T28" i="3"/>
  <c r="IS28" i="3"/>
  <c r="IS36" i="3" s="1"/>
  <c r="S36" i="3"/>
  <c r="ES28" i="3"/>
  <c r="ES36" i="3" s="1"/>
  <c r="DS28" i="3"/>
  <c r="DS36" i="3" s="1"/>
  <c r="FS28" i="3"/>
  <c r="FS36" i="3" s="1"/>
  <c r="GS28" i="3"/>
  <c r="GS36" i="3" s="1"/>
  <c r="BS28" i="3"/>
  <c r="BS36" i="3" s="1"/>
  <c r="JS28" i="3"/>
  <c r="JS36" i="3" s="1"/>
  <c r="CA24" i="3"/>
  <c r="CA34" i="3" s="1"/>
  <c r="AA34" i="3"/>
  <c r="IA24" i="3"/>
  <c r="IA34" i="3" s="1"/>
  <c r="KA24" i="3"/>
  <c r="KA34" i="3" s="1"/>
  <c r="AB24" i="3"/>
  <c r="GA24" i="3"/>
  <c r="GA34" i="3" s="1"/>
  <c r="BA24" i="3"/>
  <c r="BA34" i="3" s="1"/>
  <c r="HA24" i="3"/>
  <c r="HA34" i="3" s="1"/>
  <c r="EA24" i="3"/>
  <c r="EA34" i="3" s="1"/>
  <c r="JA24" i="3"/>
  <c r="JA34" i="3" s="1"/>
  <c r="DA24" i="3"/>
  <c r="DA34" i="3" s="1"/>
  <c r="FA24" i="3"/>
  <c r="FA34" i="3" s="1"/>
  <c r="AI24" i="3"/>
  <c r="EP62" i="3"/>
  <c r="HP62" i="3"/>
  <c r="IP62" i="3"/>
  <c r="FP62" i="3"/>
  <c r="DP62" i="3"/>
  <c r="GP62" i="3"/>
  <c r="JP62" i="3"/>
  <c r="EO97" i="3"/>
  <c r="DO97" i="3"/>
  <c r="AO97" i="3"/>
  <c r="IO97" i="3"/>
  <c r="GO97" i="3"/>
  <c r="BO97" i="3"/>
  <c r="JO97" i="3"/>
  <c r="FO97" i="3"/>
  <c r="HO97" i="3"/>
  <c r="CO97" i="3"/>
  <c r="JW89" i="3"/>
  <c r="EW89" i="3"/>
  <c r="BW89" i="3"/>
  <c r="FW89" i="3"/>
  <c r="CW89" i="3"/>
  <c r="AW89" i="3"/>
  <c r="IW89" i="3"/>
  <c r="HW89" i="3"/>
  <c r="JV60" i="3"/>
  <c r="FV60" i="3"/>
  <c r="DV60" i="3"/>
  <c r="AV60" i="3"/>
  <c r="HV60" i="3"/>
  <c r="GV60" i="3"/>
  <c r="CV60" i="3"/>
  <c r="BV60" i="3"/>
  <c r="IV60" i="3"/>
  <c r="EV60" i="3"/>
  <c r="HR92" i="3"/>
  <c r="AR92" i="3"/>
  <c r="BR92" i="3"/>
  <c r="IR92" i="3"/>
  <c r="ER92" i="3"/>
  <c r="BN66" i="3"/>
  <c r="FN66" i="3"/>
  <c r="GN66" i="3"/>
  <c r="CN66" i="3"/>
  <c r="EN66" i="3"/>
  <c r="IN66" i="3"/>
  <c r="HN66" i="3"/>
  <c r="DN66" i="3"/>
  <c r="AN66" i="3"/>
  <c r="JN66" i="3"/>
  <c r="DR66" i="3"/>
  <c r="FR66" i="3"/>
  <c r="JR66" i="3"/>
  <c r="CR66" i="3"/>
  <c r="AR66" i="3"/>
  <c r="HR66" i="3"/>
  <c r="IR66" i="3"/>
  <c r="GR66" i="3"/>
  <c r="ER66" i="3"/>
  <c r="BR66" i="3"/>
  <c r="CQ59" i="3"/>
  <c r="IQ59" i="3"/>
  <c r="JQ59" i="3"/>
  <c r="DQ59" i="3"/>
  <c r="HQ59" i="3"/>
  <c r="FQ59" i="3"/>
  <c r="EQ59" i="3"/>
  <c r="AQ59" i="3"/>
  <c r="GQ59" i="3"/>
  <c r="BQ59" i="3"/>
  <c r="EW92" i="3"/>
  <c r="AW92" i="3"/>
  <c r="BW92" i="3"/>
  <c r="HW92" i="3"/>
  <c r="IW92" i="3"/>
  <c r="HP91" i="3"/>
  <c r="EP91" i="3"/>
  <c r="IP91" i="3"/>
  <c r="AP91" i="3"/>
  <c r="BP91" i="3"/>
  <c r="IP92" i="3"/>
  <c r="BP92" i="3"/>
  <c r="AP92" i="3"/>
  <c r="HP92" i="3"/>
  <c r="EP92" i="3"/>
  <c r="JQ65" i="3"/>
  <c r="HQ65" i="3"/>
  <c r="FQ65" i="3"/>
  <c r="CQ65" i="3"/>
  <c r="DQ65" i="3"/>
  <c r="AQ65" i="3"/>
  <c r="GQ65" i="3"/>
  <c r="BQ65" i="3"/>
  <c r="EQ65" i="3"/>
  <c r="IQ65" i="3"/>
  <c r="HP93" i="3"/>
  <c r="AP93" i="3"/>
  <c r="BP93" i="3"/>
  <c r="IP93" i="3"/>
  <c r="EP93" i="3"/>
  <c r="HQ57" i="3"/>
  <c r="Q109" i="3"/>
  <c r="FQ57" i="3"/>
  <c r="EQ57" i="3"/>
  <c r="DQ57" i="3"/>
  <c r="GQ57" i="3"/>
  <c r="JQ57" i="3"/>
  <c r="IQ57" i="3"/>
  <c r="GQ63" i="3"/>
  <c r="EQ63" i="3"/>
  <c r="IQ63" i="3"/>
  <c r="JQ63" i="3"/>
  <c r="HQ63" i="3"/>
  <c r="FQ63" i="3"/>
  <c r="DQ63" i="3"/>
  <c r="JO62" i="3"/>
  <c r="HO62" i="3"/>
  <c r="FO62" i="3"/>
  <c r="DO62" i="3"/>
  <c r="EO62" i="3"/>
  <c r="GO62" i="3"/>
  <c r="IO62" i="3"/>
  <c r="HV94" i="3"/>
  <c r="CV94" i="3"/>
  <c r="AV94" i="3"/>
  <c r="FV94" i="3"/>
  <c r="JV94" i="3"/>
  <c r="CW94" i="3"/>
  <c r="HW94" i="3"/>
  <c r="FW94" i="3"/>
  <c r="AW94" i="3"/>
  <c r="JW94" i="3"/>
  <c r="BY100" i="3"/>
  <c r="IY100" i="3"/>
  <c r="AY100" i="3"/>
  <c r="DY100" i="3"/>
  <c r="GY100" i="3"/>
  <c r="JY100" i="3"/>
  <c r="EY100" i="3"/>
  <c r="HY100" i="3"/>
  <c r="CY100" i="3"/>
  <c r="FY100" i="3"/>
  <c r="EN91" i="3"/>
  <c r="BN91" i="3"/>
  <c r="AN91" i="3"/>
  <c r="IN91" i="3"/>
  <c r="HN91" i="3"/>
  <c r="BV97" i="3"/>
  <c r="EV97" i="3"/>
  <c r="IV97" i="3"/>
  <c r="CV97" i="3"/>
  <c r="AV97" i="3"/>
  <c r="GV97" i="3"/>
  <c r="JV97" i="3"/>
  <c r="FV97" i="3"/>
  <c r="HV97" i="3"/>
  <c r="DV97" i="3"/>
  <c r="FO89" i="3"/>
  <c r="HO89" i="3"/>
  <c r="AO89" i="3"/>
  <c r="CO89" i="3"/>
  <c r="IO89" i="3"/>
  <c r="EO89" i="3"/>
  <c r="JO89" i="3"/>
  <c r="BO89" i="3"/>
  <c r="HQ69" i="3"/>
  <c r="BQ69" i="3"/>
  <c r="IQ69" i="3"/>
  <c r="GQ69" i="3"/>
  <c r="DQ69" i="3"/>
  <c r="AQ69" i="3"/>
  <c r="EQ69" i="3"/>
  <c r="JR90" i="3"/>
  <c r="HR90" i="3"/>
  <c r="ER90" i="3"/>
  <c r="IR90" i="3"/>
  <c r="AR90" i="3"/>
  <c r="BR90" i="3"/>
  <c r="FR90" i="3"/>
  <c r="CR90" i="3"/>
  <c r="HO93" i="3"/>
  <c r="AO93" i="3"/>
  <c r="EO93" i="3"/>
  <c r="IO93" i="3"/>
  <c r="BO93" i="3"/>
  <c r="DQ100" i="3"/>
  <c r="CQ100" i="3"/>
  <c r="IQ100" i="3"/>
  <c r="EQ100" i="3"/>
  <c r="JQ100" i="3"/>
  <c r="BQ100" i="3"/>
  <c r="AQ100" i="3"/>
  <c r="HQ100" i="3"/>
  <c r="GQ100" i="3"/>
  <c r="FQ100" i="3"/>
  <c r="GX63" i="3"/>
  <c r="DX63" i="3"/>
  <c r="JX63" i="3"/>
  <c r="FX63" i="3"/>
  <c r="HX63" i="3"/>
  <c r="IX63" i="3"/>
  <c r="EX63" i="3"/>
  <c r="GO63" i="3"/>
  <c r="HO63" i="3"/>
  <c r="EO63" i="3"/>
  <c r="IO63" i="3"/>
  <c r="FO63" i="3"/>
  <c r="JO63" i="3"/>
  <c r="DO63" i="3"/>
  <c r="JA28" i="3"/>
  <c r="JA36" i="3" s="1"/>
  <c r="EA28" i="3"/>
  <c r="EA36" i="3" s="1"/>
  <c r="CA28" i="3"/>
  <c r="CA36" i="3" s="1"/>
  <c r="DA28" i="3"/>
  <c r="DA36" i="3" s="1"/>
  <c r="FA28" i="3"/>
  <c r="FA36" i="3" s="1"/>
  <c r="KA28" i="3"/>
  <c r="KA36" i="3" s="1"/>
  <c r="GA28" i="3"/>
  <c r="GA36" i="3" s="1"/>
  <c r="AB28" i="3"/>
  <c r="HA28" i="3"/>
  <c r="HA36" i="3" s="1"/>
  <c r="AI28" i="3"/>
  <c r="AA36" i="3"/>
  <c r="IA28" i="3"/>
  <c r="IA36" i="3" s="1"/>
  <c r="BA28" i="3"/>
  <c r="BA36" i="3" s="1"/>
  <c r="IS24" i="3"/>
  <c r="IS34" i="3" s="1"/>
  <c r="AS24" i="3"/>
  <c r="AS34" i="3" s="1"/>
  <c r="DS24" i="3"/>
  <c r="DS34" i="3" s="1"/>
  <c r="T24" i="3"/>
  <c r="BS24" i="3"/>
  <c r="BS34" i="3" s="1"/>
  <c r="CS24" i="3"/>
  <c r="CS34" i="3" s="1"/>
  <c r="ES24" i="3"/>
  <c r="ES34" i="3" s="1"/>
  <c r="JS24" i="3"/>
  <c r="JS34" i="3" s="1"/>
  <c r="S34" i="3"/>
  <c r="GS24" i="3"/>
  <c r="GS34" i="3" s="1"/>
  <c r="FS24" i="3"/>
  <c r="FS34" i="3" s="1"/>
  <c r="HS24" i="3"/>
  <c r="HS34" i="3" s="1"/>
  <c r="IZ89" i="3"/>
  <c r="EZ89" i="3"/>
  <c r="BZ89" i="3"/>
  <c r="JZ89" i="3"/>
  <c r="FZ89" i="3"/>
  <c r="HZ89" i="3"/>
  <c r="AZ89" i="3"/>
  <c r="CZ89" i="3"/>
  <c r="CR89" i="3"/>
  <c r="AR89" i="3"/>
  <c r="JR89" i="3"/>
  <c r="IR89" i="3"/>
  <c r="ER89" i="3"/>
  <c r="BR89" i="3"/>
  <c r="FR89" i="3"/>
  <c r="HR89" i="3"/>
  <c r="JP89" i="3"/>
  <c r="BP89" i="3"/>
  <c r="HP89" i="3"/>
  <c r="AP89" i="3"/>
  <c r="CP89" i="3"/>
  <c r="EP89" i="3"/>
  <c r="IP89" i="3"/>
  <c r="FP89" i="3"/>
  <c r="EW64" i="3"/>
  <c r="JW64" i="3"/>
  <c r="IW64" i="3"/>
  <c r="GW64" i="3"/>
  <c r="FW64" i="3"/>
  <c r="HW64" i="3"/>
  <c r="DW64" i="3"/>
  <c r="EX64" i="3"/>
  <c r="FX64" i="3"/>
  <c r="DX64" i="3"/>
  <c r="GX64" i="3"/>
  <c r="HX64" i="3"/>
  <c r="IX64" i="3"/>
  <c r="JX64" i="3"/>
  <c r="AZ91" i="3"/>
  <c r="BZ91" i="3"/>
  <c r="IZ91" i="3"/>
  <c r="EZ91" i="3"/>
  <c r="HZ91" i="3"/>
  <c r="EV66" i="3"/>
  <c r="AV66" i="3"/>
  <c r="GV66" i="3"/>
  <c r="BV66" i="3"/>
  <c r="DV66" i="3"/>
  <c r="CV66" i="3"/>
  <c r="JV66" i="3"/>
  <c r="HV66" i="3"/>
  <c r="FV66" i="3"/>
  <c r="IV66" i="3"/>
  <c r="EW67" i="3"/>
  <c r="AW67" i="3"/>
  <c r="JW67" i="3"/>
  <c r="IW67" i="3"/>
  <c r="FW67" i="3"/>
  <c r="CW67" i="3"/>
  <c r="BW67" i="3"/>
  <c r="HW67" i="3"/>
  <c r="DW67" i="3"/>
  <c r="GW67" i="3"/>
  <c r="P109" i="3"/>
  <c r="JP57" i="3"/>
  <c r="FP57" i="3"/>
  <c r="EP57" i="3"/>
  <c r="HP57" i="3"/>
  <c r="DP57" i="3"/>
  <c r="IP57" i="3"/>
  <c r="GP57" i="3"/>
  <c r="CQ94" i="3"/>
  <c r="AQ94" i="3"/>
  <c r="FQ94" i="3"/>
  <c r="JQ94" i="3"/>
  <c r="HQ94" i="3"/>
  <c r="HV64" i="3"/>
  <c r="EV64" i="3"/>
  <c r="IV64" i="3"/>
  <c r="GV64" i="3"/>
  <c r="JV64" i="3"/>
  <c r="FV64" i="3"/>
  <c r="DV64" i="3"/>
  <c r="EO59" i="3"/>
  <c r="IO59" i="3"/>
  <c r="JO59" i="3"/>
  <c r="GO59" i="3"/>
  <c r="BO59" i="3"/>
  <c r="HO59" i="3"/>
  <c r="DO59" i="3"/>
  <c r="CO59" i="3"/>
  <c r="FO59" i="3"/>
  <c r="AO59" i="3"/>
  <c r="IQ62" i="3"/>
  <c r="EQ62" i="3"/>
  <c r="JQ62" i="3"/>
  <c r="FQ62" i="3"/>
  <c r="DQ62" i="3"/>
  <c r="HQ62" i="3"/>
  <c r="GQ62" i="3"/>
  <c r="FW57" i="3"/>
  <c r="JW57" i="3"/>
  <c r="EW57" i="3"/>
  <c r="W109" i="3"/>
  <c r="GW57" i="3"/>
  <c r="IW57" i="3"/>
  <c r="HW57" i="3"/>
  <c r="DW57" i="3"/>
  <c r="JP97" i="3"/>
  <c r="FP97" i="3"/>
  <c r="HP97" i="3"/>
  <c r="CP97" i="3"/>
  <c r="GP97" i="3"/>
  <c r="DP97" i="3"/>
  <c r="AP97" i="3"/>
  <c r="EP97" i="3"/>
  <c r="IP97" i="3"/>
  <c r="BP97" i="3"/>
  <c r="CQ66" i="3"/>
  <c r="DQ66" i="3"/>
  <c r="IQ66" i="3"/>
  <c r="AQ66" i="3"/>
  <c r="HQ66" i="3"/>
  <c r="BQ66" i="3"/>
  <c r="JQ66" i="3"/>
  <c r="GQ66" i="3"/>
  <c r="EQ66" i="3"/>
  <c r="FQ66" i="3"/>
  <c r="IV67" i="3"/>
  <c r="GV67" i="3"/>
  <c r="BV67" i="3"/>
  <c r="JV67" i="3"/>
  <c r="HV67" i="3"/>
  <c r="DV67" i="3"/>
  <c r="AV67" i="3"/>
  <c r="CV67" i="3"/>
  <c r="FV67" i="3"/>
  <c r="EV67" i="3"/>
  <c r="GN69" i="3"/>
  <c r="EN69" i="3"/>
  <c r="AN69" i="3"/>
  <c r="BN69" i="3"/>
  <c r="HN69" i="3"/>
  <c r="DN69" i="3"/>
  <c r="IN69" i="3"/>
  <c r="JN97" i="3"/>
  <c r="CN97" i="3"/>
  <c r="DN97" i="3"/>
  <c r="HN97" i="3"/>
  <c r="BN97" i="3"/>
  <c r="IN97" i="3"/>
  <c r="EN97" i="3"/>
  <c r="GN97" i="3"/>
  <c r="FN97" i="3"/>
  <c r="AN97" i="3"/>
  <c r="HY98" i="3"/>
  <c r="IY98" i="3"/>
  <c r="CY98" i="3"/>
  <c r="JY98" i="3"/>
  <c r="FY98" i="3"/>
  <c r="BY98" i="3"/>
  <c r="GY98" i="3"/>
  <c r="DY98" i="3"/>
  <c r="EY98" i="3"/>
  <c r="AY98" i="3"/>
  <c r="DZ67" i="3"/>
  <c r="AZ67" i="3"/>
  <c r="BZ67" i="3"/>
  <c r="HZ67" i="3"/>
  <c r="FZ67" i="3"/>
  <c r="CZ67" i="3"/>
  <c r="IZ67" i="3"/>
  <c r="EZ67" i="3"/>
  <c r="JZ67" i="3"/>
  <c r="GZ67" i="3"/>
  <c r="HY59" i="3"/>
  <c r="IY59" i="3"/>
  <c r="EY59" i="3"/>
  <c r="GY59" i="3"/>
  <c r="AY59" i="3"/>
  <c r="FY59" i="3"/>
  <c r="CY59" i="3"/>
  <c r="JY59" i="3"/>
  <c r="DY59" i="3"/>
  <c r="BY59" i="3"/>
  <c r="JN65" i="3"/>
  <c r="GN65" i="3"/>
  <c r="IN65" i="3"/>
  <c r="BN65" i="3"/>
  <c r="CN65" i="3"/>
  <c r="DN65" i="3"/>
  <c r="HN65" i="3"/>
  <c r="EN65" i="3"/>
  <c r="AN65" i="3"/>
  <c r="FN65" i="3"/>
  <c r="IX66" i="3"/>
  <c r="JX66" i="3"/>
  <c r="HX66" i="3"/>
  <c r="EX66" i="3"/>
  <c r="BX66" i="3"/>
  <c r="GX66" i="3"/>
  <c r="DX66" i="3"/>
  <c r="FX66" i="3"/>
  <c r="CX66" i="3"/>
  <c r="AX66" i="3"/>
  <c r="JZ63" i="3"/>
  <c r="GZ63" i="3"/>
  <c r="DZ63" i="3"/>
  <c r="EZ63" i="3"/>
  <c r="IZ63" i="3"/>
  <c r="FZ63" i="3"/>
  <c r="HZ63" i="3"/>
  <c r="FX60" i="3"/>
  <c r="CX60" i="3"/>
  <c r="JX60" i="3"/>
  <c r="EX60" i="3"/>
  <c r="HX60" i="3"/>
  <c r="DX60" i="3"/>
  <c r="BX60" i="3"/>
  <c r="GX60" i="3"/>
  <c r="IX60" i="3"/>
  <c r="AX60" i="3"/>
  <c r="JO65" i="3"/>
  <c r="BO65" i="3"/>
  <c r="EO65" i="3"/>
  <c r="DO65" i="3"/>
  <c r="IO65" i="3"/>
  <c r="FO65" i="3"/>
  <c r="AO65" i="3"/>
  <c r="HO65" i="3"/>
  <c r="GO65" i="3"/>
  <c r="CO65" i="3"/>
  <c r="EN57" i="3"/>
  <c r="DN57" i="3"/>
  <c r="IN57" i="3"/>
  <c r="JN57" i="3"/>
  <c r="GN57" i="3"/>
  <c r="HN57" i="3"/>
  <c r="FN57" i="3"/>
  <c r="N109" i="3"/>
  <c r="DP60" i="3"/>
  <c r="AP60" i="3"/>
  <c r="CP60" i="3"/>
  <c r="HP60" i="3"/>
  <c r="JP60" i="3"/>
  <c r="BP60" i="3"/>
  <c r="GP60" i="3"/>
  <c r="EP60" i="3"/>
  <c r="FP60" i="3"/>
  <c r="IP60" i="3"/>
  <c r="I11" i="25"/>
  <c r="F11" i="25"/>
  <c r="G11" i="25"/>
  <c r="K11" i="25"/>
  <c r="J11" i="25"/>
  <c r="H11" i="25"/>
  <c r="BX89" i="3"/>
  <c r="IX89" i="3"/>
  <c r="EX89" i="3"/>
  <c r="JX89" i="3"/>
  <c r="FX89" i="3"/>
  <c r="HX89" i="3"/>
  <c r="AX89" i="3"/>
  <c r="CX89" i="3"/>
  <c r="AX98" i="3"/>
  <c r="FX98" i="3"/>
  <c r="IX98" i="3"/>
  <c r="DX98" i="3"/>
  <c r="EX98" i="3"/>
  <c r="JX98" i="3"/>
  <c r="CX98" i="3"/>
  <c r="GX98" i="3"/>
  <c r="HX98" i="3"/>
  <c r="BX98" i="3"/>
  <c r="IZ59" i="3"/>
  <c r="JZ59" i="3"/>
  <c r="EZ59" i="3"/>
  <c r="FZ59" i="3"/>
  <c r="HZ59" i="3"/>
  <c r="BZ59" i="3"/>
  <c r="GZ59" i="3"/>
  <c r="AZ59" i="3"/>
  <c r="DZ59" i="3"/>
  <c r="CZ59" i="3"/>
  <c r="EO90" i="3"/>
  <c r="BO90" i="3"/>
  <c r="HO90" i="3"/>
  <c r="FO90" i="3"/>
  <c r="IO90" i="3"/>
  <c r="AO90" i="3"/>
  <c r="JO90" i="3"/>
  <c r="CO90" i="3"/>
  <c r="HQ92" i="3"/>
  <c r="EQ92" i="3"/>
  <c r="IQ92" i="3"/>
  <c r="AQ92" i="3"/>
  <c r="BQ92" i="3"/>
  <c r="DW59" i="3"/>
  <c r="CW59" i="3"/>
  <c r="BW59" i="3"/>
  <c r="IW59" i="3"/>
  <c r="EW59" i="3"/>
  <c r="AW59" i="3"/>
  <c r="FW59" i="3"/>
  <c r="HW59" i="3"/>
  <c r="GW59" i="3"/>
  <c r="JW59" i="3"/>
  <c r="AN93" i="3"/>
  <c r="BN93" i="3"/>
  <c r="HN93" i="3"/>
  <c r="IN93" i="3"/>
  <c r="EN93" i="3"/>
  <c r="IZ97" i="3"/>
  <c r="GZ97" i="3"/>
  <c r="CZ97" i="3"/>
  <c r="AZ97" i="3"/>
  <c r="DZ97" i="3"/>
  <c r="BZ97" i="3"/>
  <c r="JZ97" i="3"/>
  <c r="HZ97" i="3"/>
  <c r="EZ97" i="3"/>
  <c r="FZ97" i="3"/>
  <c r="IO64" i="3"/>
  <c r="EO64" i="3"/>
  <c r="FO64" i="3"/>
  <c r="GO64" i="3"/>
  <c r="JO64" i="3"/>
  <c r="DO64" i="3"/>
  <c r="HO64" i="3"/>
  <c r="HP64" i="3"/>
  <c r="JP64" i="3"/>
  <c r="DP64" i="3"/>
  <c r="FP64" i="3"/>
  <c r="GP64" i="3"/>
  <c r="EP64" i="3"/>
  <c r="IP64" i="3"/>
  <c r="IN92" i="3"/>
  <c r="EN92" i="3"/>
  <c r="AN92" i="3"/>
  <c r="BN92" i="3"/>
  <c r="HN92" i="3"/>
  <c r="EN89" i="3"/>
  <c r="HN89" i="3"/>
  <c r="BN89" i="3"/>
  <c r="FN89" i="3"/>
  <c r="AN89" i="3"/>
  <c r="JN89" i="3"/>
  <c r="IN89" i="3"/>
  <c r="CN89" i="3"/>
  <c r="AR100" i="3"/>
  <c r="DR100" i="3"/>
  <c r="GR100" i="3"/>
  <c r="HR100" i="3"/>
  <c r="IR100" i="3"/>
  <c r="BR100" i="3"/>
  <c r="CR100" i="3"/>
  <c r="FR100" i="3"/>
  <c r="ER100" i="3"/>
  <c r="JR100" i="3"/>
  <c r="IO92" i="3"/>
  <c r="EO92" i="3"/>
  <c r="BO92" i="3"/>
  <c r="HO92" i="3"/>
  <c r="AO92" i="3"/>
  <c r="IX91" i="3"/>
  <c r="BX91" i="3"/>
  <c r="EX91" i="3"/>
  <c r="HX91" i="3"/>
  <c r="AX91" i="3"/>
  <c r="DO66" i="3"/>
  <c r="EO66" i="3"/>
  <c r="AO66" i="3"/>
  <c r="GO66" i="3"/>
  <c r="BO66" i="3"/>
  <c r="FO66" i="3"/>
  <c r="HO66" i="3"/>
  <c r="IO66" i="3"/>
  <c r="CO66" i="3"/>
  <c r="JO66" i="3"/>
  <c r="FP67" i="3"/>
  <c r="GP67" i="3"/>
  <c r="BP67" i="3"/>
  <c r="CP67" i="3"/>
  <c r="HP67" i="3"/>
  <c r="DP67" i="3"/>
  <c r="IP67" i="3"/>
  <c r="EP67" i="3"/>
  <c r="AP67" i="3"/>
  <c r="JP67" i="3"/>
  <c r="FV57" i="3"/>
  <c r="GV57" i="3"/>
  <c r="JV57" i="3"/>
  <c r="EV57" i="3"/>
  <c r="DV57" i="3"/>
  <c r="HV57" i="3"/>
  <c r="V109" i="3"/>
  <c r="IV57" i="3"/>
  <c r="CP98" i="3"/>
  <c r="JP98" i="3"/>
  <c r="FP98" i="3"/>
  <c r="BP98" i="3"/>
  <c r="AP98" i="3"/>
  <c r="DP98" i="3"/>
  <c r="IP98" i="3"/>
  <c r="HP98" i="3"/>
  <c r="EP98" i="3"/>
  <c r="GP98" i="3"/>
  <c r="DR59" i="3"/>
  <c r="GR59" i="3"/>
  <c r="BR59" i="3"/>
  <c r="CR59" i="3"/>
  <c r="IR59" i="3"/>
  <c r="ER59" i="3"/>
  <c r="HR59" i="3"/>
  <c r="JR59" i="3"/>
  <c r="FR59" i="3"/>
  <c r="AR59" i="3"/>
  <c r="IR93" i="3"/>
  <c r="BR93" i="3"/>
  <c r="ER93" i="3"/>
  <c r="HR93" i="3"/>
  <c r="AR93" i="3"/>
  <c r="BR69" i="3"/>
  <c r="AR69" i="3"/>
  <c r="GR69" i="3"/>
  <c r="DR69" i="3"/>
  <c r="IR69" i="3"/>
  <c r="HR69" i="3"/>
  <c r="ER69" i="3"/>
  <c r="FV62" i="3"/>
  <c r="DV62" i="3"/>
  <c r="GV62" i="3"/>
  <c r="IV62" i="3"/>
  <c r="EV62" i="3"/>
  <c r="HV62" i="3"/>
  <c r="JV62" i="3"/>
  <c r="DO57" i="3"/>
  <c r="JO57" i="3"/>
  <c r="HO57" i="3"/>
  <c r="EO57" i="3"/>
  <c r="FO57" i="3"/>
  <c r="O109" i="3"/>
  <c r="GO57" i="3"/>
  <c r="IO57" i="3"/>
  <c r="IQ67" i="3"/>
  <c r="DQ67" i="3"/>
  <c r="EQ67" i="3"/>
  <c r="CQ67" i="3"/>
  <c r="FQ67" i="3"/>
  <c r="GQ67" i="3"/>
  <c r="JQ67" i="3"/>
  <c r="HQ67" i="3"/>
  <c r="BQ67" i="3"/>
  <c r="AQ67" i="3"/>
  <c r="HQ90" i="3"/>
  <c r="AQ90" i="3"/>
  <c r="IQ90" i="3"/>
  <c r="BQ90" i="3"/>
  <c r="CQ90" i="3"/>
  <c r="FQ90" i="3"/>
  <c r="JQ90" i="3"/>
  <c r="EQ90" i="3"/>
  <c r="CQ58" i="3"/>
  <c r="IQ58" i="3"/>
  <c r="FQ58" i="3"/>
  <c r="AQ58" i="3"/>
  <c r="GQ58" i="3"/>
  <c r="BQ58" i="3"/>
  <c r="DQ58" i="3"/>
  <c r="EQ58" i="3"/>
  <c r="HQ58" i="3"/>
  <c r="JQ58" i="3"/>
  <c r="FX100" i="3"/>
  <c r="BX100" i="3"/>
  <c r="IX100" i="3"/>
  <c r="DX100" i="3"/>
  <c r="EX100" i="3"/>
  <c r="AX100" i="3"/>
  <c r="GX100" i="3"/>
  <c r="HX100" i="3"/>
  <c r="JX100" i="3"/>
  <c r="CX100" i="3"/>
  <c r="JY90" i="3"/>
  <c r="IY90" i="3"/>
  <c r="FY90" i="3"/>
  <c r="BY90" i="3"/>
  <c r="EY90" i="3"/>
  <c r="CY90" i="3"/>
  <c r="HY90" i="3"/>
  <c r="AY90" i="3"/>
  <c r="IO100" i="3"/>
  <c r="EO100" i="3"/>
  <c r="JO100" i="3"/>
  <c r="FO100" i="3"/>
  <c r="DO100" i="3"/>
  <c r="GO100" i="3"/>
  <c r="AO100" i="3"/>
  <c r="BO100" i="3"/>
  <c r="HO100" i="3"/>
  <c r="CO100" i="3"/>
  <c r="GY97" i="3"/>
  <c r="BY97" i="3"/>
  <c r="CY97" i="3"/>
  <c r="EY97" i="3"/>
  <c r="FY97" i="3"/>
  <c r="HY97" i="3"/>
  <c r="JY97" i="3"/>
  <c r="AY97" i="3"/>
  <c r="DY97" i="3"/>
  <c r="IY97" i="3"/>
  <c r="IP90" i="3"/>
  <c r="EP90" i="3"/>
  <c r="HP90" i="3"/>
  <c r="AP90" i="3"/>
  <c r="FP90" i="3"/>
  <c r="CP90" i="3"/>
  <c r="JP90" i="3"/>
  <c r="BP90" i="3"/>
  <c r="EN62" i="3"/>
  <c r="IN62" i="3"/>
  <c r="FN62" i="3"/>
  <c r="JN62" i="3"/>
  <c r="DN62" i="3"/>
  <c r="GN62" i="3"/>
  <c r="HN62" i="3"/>
  <c r="DR64" i="3"/>
  <c r="ER64" i="3"/>
  <c r="JR64" i="3"/>
  <c r="GR64" i="3"/>
  <c r="FR64" i="3"/>
  <c r="HR64" i="3"/>
  <c r="IR64" i="3"/>
  <c r="EV98" i="3"/>
  <c r="IV98" i="3"/>
  <c r="BV98" i="3"/>
  <c r="JV98" i="3"/>
  <c r="FV98" i="3"/>
  <c r="DV98" i="3"/>
  <c r="GV98" i="3"/>
  <c r="AV98" i="3"/>
  <c r="CV98" i="3"/>
  <c r="HV98" i="3"/>
  <c r="HP63" i="3"/>
  <c r="EP63" i="3"/>
  <c r="IP63" i="3"/>
  <c r="FP63" i="3"/>
  <c r="JP63" i="3"/>
  <c r="DP63" i="3"/>
  <c r="GP63" i="3"/>
  <c r="GY57" i="3"/>
  <c r="IY57" i="3"/>
  <c r="JY57" i="3"/>
  <c r="DY57" i="3"/>
  <c r="FY57" i="3"/>
  <c r="Y109" i="3"/>
  <c r="EY57" i="3"/>
  <c r="HY57" i="3"/>
  <c r="HP65" i="3"/>
  <c r="IP65" i="3"/>
  <c r="EP65" i="3"/>
  <c r="CP65" i="3"/>
  <c r="FP65" i="3"/>
  <c r="DP65" i="3"/>
  <c r="GP65" i="3"/>
  <c r="JP65" i="3"/>
  <c r="BP65" i="3"/>
  <c r="AP65" i="3"/>
  <c r="HR65" i="3"/>
  <c r="ER65" i="3"/>
  <c r="CR65" i="3"/>
  <c r="GR65" i="3"/>
  <c r="AR65" i="3"/>
  <c r="BR65" i="3"/>
  <c r="JR65" i="3"/>
  <c r="FR65" i="3"/>
  <c r="DR65" i="3"/>
  <c r="IR65" i="3"/>
  <c r="CN94" i="3"/>
  <c r="HN94" i="3"/>
  <c r="JN94" i="3"/>
  <c r="FN94" i="3"/>
  <c r="AN94" i="3"/>
  <c r="JO94" i="3"/>
  <c r="AO94" i="3"/>
  <c r="CO94" i="3"/>
  <c r="HO94" i="3"/>
  <c r="FO94" i="3"/>
  <c r="EX57" i="3"/>
  <c r="GX57" i="3"/>
  <c r="JX57" i="3"/>
  <c r="HX57" i="3"/>
  <c r="IX57" i="3"/>
  <c r="FX57" i="3"/>
  <c r="X109" i="3"/>
  <c r="DX57" i="3"/>
  <c r="AW91" i="3"/>
  <c r="IW91" i="3"/>
  <c r="EW91" i="3"/>
  <c r="BW91" i="3"/>
  <c r="HW91" i="3"/>
  <c r="EO58" i="3"/>
  <c r="AO58" i="3"/>
  <c r="HO58" i="3"/>
  <c r="IO58" i="3"/>
  <c r="CO58" i="3"/>
  <c r="GO58" i="3"/>
  <c r="DO58" i="3"/>
  <c r="BO58" i="3"/>
  <c r="FO58" i="3"/>
  <c r="JO58" i="3"/>
  <c r="EQ98" i="3"/>
  <c r="IQ98" i="3"/>
  <c r="GQ98" i="3"/>
  <c r="JQ98" i="3"/>
  <c r="AQ98" i="3"/>
  <c r="DQ98" i="3"/>
  <c r="CQ98" i="3"/>
  <c r="FQ98" i="3"/>
  <c r="HQ98" i="3"/>
  <c r="BQ98" i="3"/>
  <c r="AP66" i="3"/>
  <c r="CP66" i="3"/>
  <c r="EP66" i="3"/>
  <c r="DP66" i="3"/>
  <c r="GP66" i="3"/>
  <c r="JP66" i="3"/>
  <c r="FP66" i="3"/>
  <c r="HP66" i="3"/>
  <c r="IP66" i="3"/>
  <c r="BP66" i="3"/>
  <c r="GR63" i="3"/>
  <c r="JR63" i="3"/>
  <c r="DR63" i="3"/>
  <c r="FR63" i="3"/>
  <c r="HR63" i="3"/>
  <c r="IR63" i="3"/>
  <c r="ER63" i="3"/>
  <c r="DN64" i="3"/>
  <c r="EN64" i="3"/>
  <c r="HN64" i="3"/>
  <c r="JN64" i="3"/>
  <c r="IN64" i="3"/>
  <c r="FN64" i="3"/>
  <c r="GN64" i="3"/>
  <c r="JN63" i="3"/>
  <c r="DN63" i="3"/>
  <c r="FN63" i="3"/>
  <c r="HN63" i="3"/>
  <c r="EN63" i="3"/>
  <c r="GN63" i="3"/>
  <c r="IN63" i="3"/>
  <c r="FV65" i="3"/>
  <c r="DV65" i="3"/>
  <c r="BV65" i="3"/>
  <c r="CV65" i="3"/>
  <c r="HV65" i="3"/>
  <c r="JV65" i="3"/>
  <c r="GV65" i="3"/>
  <c r="EV65" i="3"/>
  <c r="AV65" i="3"/>
  <c r="IV65" i="3"/>
  <c r="HQ91" i="3"/>
  <c r="AQ91" i="3"/>
  <c r="BQ91" i="3"/>
  <c r="IQ91" i="3"/>
  <c r="EQ91" i="3"/>
  <c r="BV91" i="3"/>
  <c r="IV91" i="3"/>
  <c r="HV91" i="3"/>
  <c r="EV91" i="3"/>
  <c r="AV91" i="3"/>
  <c r="BO91" i="3"/>
  <c r="HO91" i="3"/>
  <c r="AO91" i="3"/>
  <c r="EO91" i="3"/>
  <c r="IO91" i="3"/>
  <c r="KG26" i="3"/>
  <c r="KG35" i="3" s="1"/>
  <c r="GG26" i="3"/>
  <c r="GG35" i="3" s="1"/>
  <c r="EG26" i="3"/>
  <c r="EG35" i="3" s="1"/>
  <c r="BG26" i="3"/>
  <c r="BG35" i="3" s="1"/>
  <c r="FG26" i="3"/>
  <c r="FG35" i="3" s="1"/>
  <c r="HG26" i="3"/>
  <c r="HG35" i="3" s="1"/>
  <c r="IG26" i="3"/>
  <c r="IG35" i="3" s="1"/>
  <c r="JG26" i="3"/>
  <c r="JG35" i="3" s="1"/>
  <c r="AG35" i="3"/>
  <c r="CG26" i="3"/>
  <c r="CG35" i="3" s="1"/>
  <c r="DG26" i="3"/>
  <c r="DG35" i="3" s="1"/>
  <c r="S90" i="3"/>
  <c r="S59" i="3"/>
  <c r="AA65" i="3"/>
  <c r="S93" i="3"/>
  <c r="S91" i="3"/>
  <c r="AA92" i="3"/>
  <c r="S65" i="3"/>
  <c r="AA94" i="3"/>
  <c r="AA93" i="3"/>
  <c r="AA68" i="3"/>
  <c r="S69" i="3"/>
  <c r="S68" i="3"/>
  <c r="S63" i="3"/>
  <c r="S66" i="3"/>
  <c r="S94" i="3"/>
  <c r="AA66" i="3"/>
  <c r="AA59" i="3"/>
  <c r="AA69" i="3"/>
  <c r="AA62" i="3"/>
  <c r="S89" i="3"/>
  <c r="AA63" i="3"/>
  <c r="S62" i="3"/>
  <c r="AA90" i="3"/>
  <c r="S97" i="3"/>
  <c r="S92" i="3"/>
  <c r="S67" i="3"/>
  <c r="AA98" i="3"/>
  <c r="AA89" i="3"/>
  <c r="AA60" i="3"/>
  <c r="AA97" i="3"/>
  <c r="AA100" i="3"/>
  <c r="S57" i="3"/>
  <c r="AA67" i="3"/>
  <c r="S98" i="3"/>
  <c r="AA64" i="3"/>
  <c r="S58" i="3"/>
  <c r="S60" i="3"/>
  <c r="S100" i="3"/>
  <c r="AA57" i="3"/>
  <c r="AA91" i="3"/>
  <c r="S64" i="3"/>
  <c r="AA58" i="3"/>
  <c r="J68" i="25"/>
  <c r="J69" i="25"/>
  <c r="J70" i="25"/>
  <c r="CA62" i="3" l="1"/>
  <c r="BA62" i="3"/>
  <c r="DA62" i="3"/>
  <c r="DY109" i="3"/>
  <c r="BS57" i="3"/>
  <c r="CS57" i="3"/>
  <c r="AS57" i="3"/>
  <c r="DA57" i="3"/>
  <c r="CA57" i="3"/>
  <c r="BA57" i="3"/>
  <c r="CS62" i="3"/>
  <c r="AS62" i="3"/>
  <c r="BS62" i="3"/>
  <c r="HY109" i="3"/>
  <c r="IX109" i="3"/>
  <c r="IN109" i="3"/>
  <c r="HW109" i="3"/>
  <c r="DQ109" i="3"/>
  <c r="BY109" i="3"/>
  <c r="EO109" i="3"/>
  <c r="IV109" i="3"/>
  <c r="JV109" i="3"/>
  <c r="AY109" i="3"/>
  <c r="AO109" i="3"/>
  <c r="CW109" i="3"/>
  <c r="R70" i="25"/>
  <c r="R68" i="25"/>
  <c r="R69" i="25"/>
  <c r="CA90" i="3"/>
  <c r="GA90" i="3"/>
  <c r="DA90" i="3"/>
  <c r="BA90" i="3"/>
  <c r="IA90" i="3"/>
  <c r="AB90" i="3"/>
  <c r="JA90" i="3"/>
  <c r="KA90" i="3"/>
  <c r="FA90" i="3"/>
  <c r="AV11" i="25"/>
  <c r="AV25" i="23" s="1"/>
  <c r="AV25" i="28" s="1"/>
  <c r="AV25" i="30" s="1"/>
  <c r="BD11" i="25"/>
  <c r="BD25" i="23" s="1"/>
  <c r="BD25" i="28" s="1"/>
  <c r="BD25" i="30" s="1"/>
  <c r="X11" i="25"/>
  <c r="X25" i="23" s="1"/>
  <c r="X25" i="28" s="1"/>
  <c r="X25" i="30" s="1"/>
  <c r="P11" i="25"/>
  <c r="P25" i="23" s="1"/>
  <c r="AF11" i="25"/>
  <c r="AF25" i="23" s="1"/>
  <c r="AF25" i="28" s="1"/>
  <c r="AF25" i="30" s="1"/>
  <c r="AN11" i="25"/>
  <c r="AN25" i="23" s="1"/>
  <c r="AN25" i="28" s="1"/>
  <c r="AN25" i="30" s="1"/>
  <c r="HZ109" i="3"/>
  <c r="HS98" i="3"/>
  <c r="ES98" i="3"/>
  <c r="BS98" i="3"/>
  <c r="CS98" i="3"/>
  <c r="T98" i="3"/>
  <c r="FS98" i="3"/>
  <c r="JS98" i="3"/>
  <c r="DS98" i="3"/>
  <c r="AS98" i="3"/>
  <c r="IS98" i="3"/>
  <c r="GS98" i="3"/>
  <c r="FA97" i="3"/>
  <c r="GA97" i="3"/>
  <c r="KA97" i="3"/>
  <c r="JA97" i="3"/>
  <c r="DA97" i="3"/>
  <c r="HA97" i="3"/>
  <c r="AB97" i="3"/>
  <c r="EA97" i="3"/>
  <c r="BA97" i="3"/>
  <c r="CA97" i="3"/>
  <c r="IA97" i="3"/>
  <c r="IS97" i="3"/>
  <c r="DS97" i="3"/>
  <c r="T97" i="3"/>
  <c r="JS97" i="3"/>
  <c r="ES97" i="3"/>
  <c r="HS97" i="3"/>
  <c r="AS97" i="3"/>
  <c r="FS97" i="3"/>
  <c r="CS97" i="3"/>
  <c r="BS97" i="3"/>
  <c r="GS97" i="3"/>
  <c r="HA69" i="3"/>
  <c r="CA69" i="3"/>
  <c r="JA69" i="3"/>
  <c r="IA69" i="3"/>
  <c r="FA69" i="3"/>
  <c r="AB69" i="3"/>
  <c r="BA69" i="3"/>
  <c r="EA69" i="3"/>
  <c r="IA65" i="3"/>
  <c r="CA65" i="3"/>
  <c r="HA65" i="3"/>
  <c r="JA65" i="3"/>
  <c r="KA65" i="3"/>
  <c r="FA65" i="3"/>
  <c r="BA65" i="3"/>
  <c r="EA65" i="3"/>
  <c r="GA65" i="3"/>
  <c r="DA65" i="3"/>
  <c r="AB65" i="3"/>
  <c r="FX109" i="3"/>
  <c r="DV109" i="3"/>
  <c r="JN109" i="3"/>
  <c r="EW109" i="3"/>
  <c r="DP109" i="3"/>
  <c r="JQ109" i="3"/>
  <c r="HQ109" i="3"/>
  <c r="ET26" i="3"/>
  <c r="ET35" i="3" s="1"/>
  <c r="DT26" i="3"/>
  <c r="DT35" i="3" s="1"/>
  <c r="CT26" i="3"/>
  <c r="CT35" i="3" s="1"/>
  <c r="AT26" i="3"/>
  <c r="AT35" i="3" s="1"/>
  <c r="BT26" i="3"/>
  <c r="BT35" i="3" s="1"/>
  <c r="IT26" i="3"/>
  <c r="IT35" i="3" s="1"/>
  <c r="GT26" i="3"/>
  <c r="GT35" i="3" s="1"/>
  <c r="JT26" i="3"/>
  <c r="JT35" i="3" s="1"/>
  <c r="FT26" i="3"/>
  <c r="FT35" i="3" s="1"/>
  <c r="HT26" i="3"/>
  <c r="HT35" i="3" s="1"/>
  <c r="T35" i="3"/>
  <c r="JR109" i="3"/>
  <c r="DZ109" i="3"/>
  <c r="HP109" i="3"/>
  <c r="JS64" i="3"/>
  <c r="FS64" i="3"/>
  <c r="T64" i="3"/>
  <c r="DS64" i="3"/>
  <c r="IS64" i="3"/>
  <c r="HS64" i="3"/>
  <c r="ES64" i="3"/>
  <c r="GS64" i="3"/>
  <c r="CS60" i="3"/>
  <c r="JS60" i="3"/>
  <c r="FS60" i="3"/>
  <c r="BS60" i="3"/>
  <c r="T60" i="3"/>
  <c r="GS60" i="3"/>
  <c r="AS60" i="3"/>
  <c r="DS60" i="3"/>
  <c r="ES60" i="3"/>
  <c r="HS60" i="3"/>
  <c r="IS60" i="3"/>
  <c r="KA63" i="3"/>
  <c r="GA63" i="3"/>
  <c r="IA63" i="3"/>
  <c r="EA63" i="3"/>
  <c r="JA63" i="3"/>
  <c r="FA63" i="3"/>
  <c r="AB63" i="3"/>
  <c r="HA63" i="3"/>
  <c r="T94" i="3"/>
  <c r="JS94" i="3"/>
  <c r="AS94" i="3"/>
  <c r="HS94" i="3"/>
  <c r="FS94" i="3"/>
  <c r="CS94" i="3"/>
  <c r="AB93" i="3"/>
  <c r="BA93" i="3"/>
  <c r="CA93" i="3"/>
  <c r="FA93" i="3"/>
  <c r="JA93" i="3"/>
  <c r="IA93" i="3"/>
  <c r="FA92" i="3"/>
  <c r="IA92" i="3"/>
  <c r="AB92" i="3"/>
  <c r="CA92" i="3"/>
  <c r="JA92" i="3"/>
  <c r="BA92" i="3"/>
  <c r="AX109" i="3"/>
  <c r="FY109" i="3"/>
  <c r="BO109" i="3"/>
  <c r="EV109" i="3"/>
  <c r="CN109" i="3"/>
  <c r="DW109" i="3"/>
  <c r="JW109" i="3"/>
  <c r="AP109" i="3"/>
  <c r="GQ109" i="3"/>
  <c r="AQ109" i="3"/>
  <c r="BI24" i="3"/>
  <c r="BI34" i="3" s="1"/>
  <c r="HI24" i="3"/>
  <c r="HI34" i="3" s="1"/>
  <c r="DI24" i="3"/>
  <c r="DI34" i="3" s="1"/>
  <c r="II24" i="3"/>
  <c r="II34" i="3" s="1"/>
  <c r="GI24" i="3"/>
  <c r="GI34" i="3" s="1"/>
  <c r="EI24" i="3"/>
  <c r="EI34" i="3" s="1"/>
  <c r="AI34" i="3"/>
  <c r="KI24" i="3"/>
  <c r="KI34" i="3" s="1"/>
  <c r="CI24" i="3"/>
  <c r="CI34" i="3" s="1"/>
  <c r="FI24" i="3"/>
  <c r="FI34" i="3" s="1"/>
  <c r="JI24" i="3"/>
  <c r="JI34" i="3" s="1"/>
  <c r="AB34" i="3"/>
  <c r="AJ24" i="3"/>
  <c r="DB24" i="3"/>
  <c r="DB34" i="3" s="1"/>
  <c r="BB24" i="3"/>
  <c r="BB34" i="3" s="1"/>
  <c r="HB24" i="3"/>
  <c r="HB34" i="3" s="1"/>
  <c r="IB24" i="3"/>
  <c r="IB34" i="3" s="1"/>
  <c r="GB24" i="3"/>
  <c r="GB34" i="3" s="1"/>
  <c r="KB24" i="3"/>
  <c r="KB34" i="3" s="1"/>
  <c r="FB24" i="3"/>
  <c r="FB34" i="3" s="1"/>
  <c r="JB24" i="3"/>
  <c r="JB34" i="3" s="1"/>
  <c r="CB24" i="3"/>
  <c r="CB34" i="3" s="1"/>
  <c r="EB24" i="3"/>
  <c r="EB34" i="3" s="1"/>
  <c r="AR109" i="3"/>
  <c r="IR109" i="3"/>
  <c r="CZ109" i="3"/>
  <c r="HA98" i="3"/>
  <c r="FA98" i="3"/>
  <c r="IA98" i="3"/>
  <c r="AB98" i="3"/>
  <c r="DA98" i="3"/>
  <c r="CA98" i="3"/>
  <c r="JA98" i="3"/>
  <c r="GA98" i="3"/>
  <c r="BA98" i="3"/>
  <c r="KA98" i="3"/>
  <c r="EA98" i="3"/>
  <c r="GR109" i="3"/>
  <c r="JZ109" i="3"/>
  <c r="JA91" i="3"/>
  <c r="CA91" i="3"/>
  <c r="AB91" i="3"/>
  <c r="BA91" i="3"/>
  <c r="FA91" i="3"/>
  <c r="IA91" i="3"/>
  <c r="FS89" i="3"/>
  <c r="BS89" i="3"/>
  <c r="IS89" i="3"/>
  <c r="CS89" i="3"/>
  <c r="JS89" i="3"/>
  <c r="T89" i="3"/>
  <c r="AS89" i="3"/>
  <c r="HS89" i="3"/>
  <c r="ES89" i="3"/>
  <c r="HS66" i="3"/>
  <c r="IS66" i="3"/>
  <c r="DS66" i="3"/>
  <c r="AS66" i="3"/>
  <c r="JS66" i="3"/>
  <c r="GS66" i="3"/>
  <c r="CS66" i="3"/>
  <c r="T66" i="3"/>
  <c r="FS66" i="3"/>
  <c r="ES66" i="3"/>
  <c r="BS66" i="3"/>
  <c r="T91" i="3"/>
  <c r="IS91" i="3"/>
  <c r="BS91" i="3"/>
  <c r="HS91" i="3"/>
  <c r="AS91" i="3"/>
  <c r="ES91" i="3"/>
  <c r="CS59" i="3"/>
  <c r="GS59" i="3"/>
  <c r="IS59" i="3"/>
  <c r="DS59" i="3"/>
  <c r="FS59" i="3"/>
  <c r="HS59" i="3"/>
  <c r="ES59" i="3"/>
  <c r="AS59" i="3"/>
  <c r="JS59" i="3"/>
  <c r="T59" i="3"/>
  <c r="BS59" i="3"/>
  <c r="CX109" i="3"/>
  <c r="JY109" i="3"/>
  <c r="FO109" i="3"/>
  <c r="GV109" i="3"/>
  <c r="BF11" i="25"/>
  <c r="BF25" i="23" s="1"/>
  <c r="BF25" i="28" s="1"/>
  <c r="BF25" i="30" s="1"/>
  <c r="Z11" i="25"/>
  <c r="Z25" i="23" s="1"/>
  <c r="Z25" i="28" s="1"/>
  <c r="Z25" i="30" s="1"/>
  <c r="AH11" i="25"/>
  <c r="AH25" i="23" s="1"/>
  <c r="AH25" i="28" s="1"/>
  <c r="AH25" i="30" s="1"/>
  <c r="R11" i="25"/>
  <c r="R25" i="23" s="1"/>
  <c r="AP11" i="25"/>
  <c r="AP25" i="23" s="1"/>
  <c r="AP25" i="28" s="1"/>
  <c r="AP25" i="30" s="1"/>
  <c r="AX11" i="25"/>
  <c r="AX25" i="23" s="1"/>
  <c r="AX25" i="28" s="1"/>
  <c r="AX25" i="30" s="1"/>
  <c r="FN109" i="3"/>
  <c r="DN109" i="3"/>
  <c r="BW109" i="3"/>
  <c r="FW109" i="3"/>
  <c r="EP109" i="3"/>
  <c r="EQ109" i="3"/>
  <c r="HR109" i="3"/>
  <c r="IZ109" i="3"/>
  <c r="CA60" i="3"/>
  <c r="EA60" i="3"/>
  <c r="DA60" i="3"/>
  <c r="AB60" i="3"/>
  <c r="GA60" i="3"/>
  <c r="IA60" i="3"/>
  <c r="BA60" i="3"/>
  <c r="FA60" i="3"/>
  <c r="JA60" i="3"/>
  <c r="HA60" i="3"/>
  <c r="KA60" i="3"/>
  <c r="JS58" i="3"/>
  <c r="AS58" i="3"/>
  <c r="FS58" i="3"/>
  <c r="BS58" i="3"/>
  <c r="HS58" i="3"/>
  <c r="DS58" i="3"/>
  <c r="T58" i="3"/>
  <c r="IS58" i="3"/>
  <c r="GS58" i="3"/>
  <c r="CS58" i="3"/>
  <c r="ES58" i="3"/>
  <c r="ES57" i="3"/>
  <c r="T57" i="3"/>
  <c r="FS57" i="3"/>
  <c r="GS57" i="3"/>
  <c r="IS57" i="3"/>
  <c r="DS57" i="3"/>
  <c r="S109" i="3"/>
  <c r="JS57" i="3"/>
  <c r="HS57" i="3"/>
  <c r="CS67" i="3"/>
  <c r="FS67" i="3"/>
  <c r="GS67" i="3"/>
  <c r="HS67" i="3"/>
  <c r="JS67" i="3"/>
  <c r="IS67" i="3"/>
  <c r="AS67" i="3"/>
  <c r="BS67" i="3"/>
  <c r="T67" i="3"/>
  <c r="DS67" i="3"/>
  <c r="ES67" i="3"/>
  <c r="AB94" i="3"/>
  <c r="KA94" i="3"/>
  <c r="DA94" i="3"/>
  <c r="GA94" i="3"/>
  <c r="BA94" i="3"/>
  <c r="IA94" i="3"/>
  <c r="HX109" i="3"/>
  <c r="CV109" i="3"/>
  <c r="FV109" i="3"/>
  <c r="AI11" i="25"/>
  <c r="AI25" i="23" s="1"/>
  <c r="AI25" i="28" s="1"/>
  <c r="AI25" i="30" s="1"/>
  <c r="AY11" i="25"/>
  <c r="AY25" i="23" s="1"/>
  <c r="AY25" i="28" s="1"/>
  <c r="AY25" i="30" s="1"/>
  <c r="AQ11" i="25"/>
  <c r="AQ25" i="23" s="1"/>
  <c r="AQ25" i="28" s="1"/>
  <c r="AQ25" i="30" s="1"/>
  <c r="BG11" i="25"/>
  <c r="BG25" i="23" s="1"/>
  <c r="BG25" i="28" s="1"/>
  <c r="BG25" i="30" s="1"/>
  <c r="S11" i="25"/>
  <c r="S25" i="23" s="1"/>
  <c r="AA11" i="25"/>
  <c r="AA25" i="23" s="1"/>
  <c r="AA25" i="28" s="1"/>
  <c r="AA25" i="30" s="1"/>
  <c r="BN109" i="3"/>
  <c r="EN109" i="3"/>
  <c r="AW109" i="3"/>
  <c r="CP109" i="3"/>
  <c r="FP109" i="3"/>
  <c r="FQ109" i="3"/>
  <c r="II26" i="3"/>
  <c r="II35" i="3" s="1"/>
  <c r="CI26" i="3"/>
  <c r="CI35" i="3" s="1"/>
  <c r="AI35" i="3"/>
  <c r="DI26" i="3"/>
  <c r="DI35" i="3" s="1"/>
  <c r="JI26" i="3"/>
  <c r="JI35" i="3" s="1"/>
  <c r="KI26" i="3"/>
  <c r="KI35" i="3" s="1"/>
  <c r="EI26" i="3"/>
  <c r="EI35" i="3" s="1"/>
  <c r="HI26" i="3"/>
  <c r="HI35" i="3" s="1"/>
  <c r="GI26" i="3"/>
  <c r="GI35" i="3" s="1"/>
  <c r="FI26" i="3"/>
  <c r="FI35" i="3" s="1"/>
  <c r="BI26" i="3"/>
  <c r="BI35" i="3" s="1"/>
  <c r="BR109" i="3"/>
  <c r="GZ109" i="3"/>
  <c r="FZ109" i="3"/>
  <c r="AS69" i="3"/>
  <c r="DS69" i="3"/>
  <c r="ES69" i="3"/>
  <c r="GS69" i="3"/>
  <c r="IS69" i="3"/>
  <c r="BS69" i="3"/>
  <c r="T69" i="3"/>
  <c r="HS69" i="3"/>
  <c r="HA57" i="3"/>
  <c r="AB57" i="3"/>
  <c r="FA57" i="3"/>
  <c r="GA57" i="3"/>
  <c r="IA57" i="3"/>
  <c r="AA109" i="3"/>
  <c r="EA57" i="3"/>
  <c r="KA57" i="3"/>
  <c r="JA57" i="3"/>
  <c r="FA89" i="3"/>
  <c r="KA89" i="3"/>
  <c r="IA89" i="3"/>
  <c r="CA89" i="3"/>
  <c r="JA89" i="3"/>
  <c r="AB89" i="3"/>
  <c r="GA89" i="3"/>
  <c r="BA89" i="3"/>
  <c r="DA89" i="3"/>
  <c r="DS62" i="3"/>
  <c r="JS62" i="3"/>
  <c r="FS62" i="3"/>
  <c r="T62" i="3"/>
  <c r="IS62" i="3"/>
  <c r="ES62" i="3"/>
  <c r="HS62" i="3"/>
  <c r="GS62" i="3"/>
  <c r="IA62" i="3"/>
  <c r="GA62" i="3"/>
  <c r="AB62" i="3"/>
  <c r="KA62" i="3"/>
  <c r="HA62" i="3"/>
  <c r="EA62" i="3"/>
  <c r="FA62" i="3"/>
  <c r="JA62" i="3"/>
  <c r="HA66" i="3"/>
  <c r="DA66" i="3"/>
  <c r="BA66" i="3"/>
  <c r="GA66" i="3"/>
  <c r="JA66" i="3"/>
  <c r="KA66" i="3"/>
  <c r="CA66" i="3"/>
  <c r="FA66" i="3"/>
  <c r="IA66" i="3"/>
  <c r="AB66" i="3"/>
  <c r="EA66" i="3"/>
  <c r="IS63" i="3"/>
  <c r="JS63" i="3"/>
  <c r="DS63" i="3"/>
  <c r="FS63" i="3"/>
  <c r="T63" i="3"/>
  <c r="GS63" i="3"/>
  <c r="ES63" i="3"/>
  <c r="HS63" i="3"/>
  <c r="BS93" i="3"/>
  <c r="IS93" i="3"/>
  <c r="HS93" i="3"/>
  <c r="ES93" i="3"/>
  <c r="AS93" i="3"/>
  <c r="T93" i="3"/>
  <c r="CS90" i="3"/>
  <c r="BS90" i="3"/>
  <c r="T90" i="3"/>
  <c r="HS90" i="3"/>
  <c r="AS90" i="3"/>
  <c r="ES90" i="3"/>
  <c r="IS90" i="3"/>
  <c r="FS90" i="3"/>
  <c r="JS90" i="3"/>
  <c r="DX109" i="3"/>
  <c r="JX109" i="3"/>
  <c r="CY109" i="3"/>
  <c r="CO109" i="3"/>
  <c r="HO109" i="3"/>
  <c r="AV109" i="3"/>
  <c r="AM11" i="25"/>
  <c r="AM25" i="23" s="1"/>
  <c r="AM25" i="28" s="1"/>
  <c r="AM25" i="30" s="1"/>
  <c r="BC11" i="25"/>
  <c r="BC25" i="23" s="1"/>
  <c r="BC25" i="28" s="1"/>
  <c r="BC25" i="30" s="1"/>
  <c r="AE11" i="25"/>
  <c r="AE25" i="23" s="1"/>
  <c r="AE25" i="28" s="1"/>
  <c r="AE25" i="30" s="1"/>
  <c r="O11" i="25"/>
  <c r="O25" i="23" s="1"/>
  <c r="AU11" i="25"/>
  <c r="AU25" i="23" s="1"/>
  <c r="AU25" i="28" s="1"/>
  <c r="AU25" i="30" s="1"/>
  <c r="W11" i="25"/>
  <c r="W25" i="23" s="1"/>
  <c r="W25" i="28" s="1"/>
  <c r="W25" i="30" s="1"/>
  <c r="HN109" i="3"/>
  <c r="IW109" i="3"/>
  <c r="BP109" i="3"/>
  <c r="JP109" i="3"/>
  <c r="HI28" i="3"/>
  <c r="HI36" i="3" s="1"/>
  <c r="DI28" i="3"/>
  <c r="DI36" i="3" s="1"/>
  <c r="BI28" i="3"/>
  <c r="BI36" i="3" s="1"/>
  <c r="AI36" i="3"/>
  <c r="GI28" i="3"/>
  <c r="GI36" i="3" s="1"/>
  <c r="JI28" i="3"/>
  <c r="JI36" i="3" s="1"/>
  <c r="EI28" i="3"/>
  <c r="EI36" i="3" s="1"/>
  <c r="FI28" i="3"/>
  <c r="FI36" i="3" s="1"/>
  <c r="II28" i="3"/>
  <c r="II36" i="3" s="1"/>
  <c r="KI28" i="3"/>
  <c r="KI36" i="3" s="1"/>
  <c r="CI28" i="3"/>
  <c r="CI36" i="3" s="1"/>
  <c r="CQ109" i="3"/>
  <c r="ER109" i="3"/>
  <c r="EZ109" i="3"/>
  <c r="I10" i="25"/>
  <c r="G10" i="25"/>
  <c r="F10" i="25"/>
  <c r="H10" i="25"/>
  <c r="K10" i="25"/>
  <c r="J10" i="25"/>
  <c r="AB67" i="3"/>
  <c r="CA67" i="3"/>
  <c r="KA67" i="3"/>
  <c r="JA67" i="3"/>
  <c r="EA67" i="3"/>
  <c r="FA67" i="3"/>
  <c r="GA67" i="3"/>
  <c r="HA67" i="3"/>
  <c r="BA67" i="3"/>
  <c r="IA67" i="3"/>
  <c r="DA67" i="3"/>
  <c r="KB26" i="3"/>
  <c r="KB35" i="3" s="1"/>
  <c r="AJ26" i="3"/>
  <c r="JB26" i="3"/>
  <c r="JB35" i="3" s="1"/>
  <c r="GB26" i="3"/>
  <c r="GB35" i="3" s="1"/>
  <c r="CB26" i="3"/>
  <c r="CB35" i="3" s="1"/>
  <c r="HB26" i="3"/>
  <c r="HB35" i="3" s="1"/>
  <c r="BB26" i="3"/>
  <c r="BB35" i="3" s="1"/>
  <c r="IB26" i="3"/>
  <c r="IB35" i="3" s="1"/>
  <c r="DB26" i="3"/>
  <c r="DB35" i="3" s="1"/>
  <c r="EB26" i="3"/>
  <c r="EB35" i="3" s="1"/>
  <c r="AB35" i="3"/>
  <c r="FB26" i="3"/>
  <c r="FB35" i="3" s="1"/>
  <c r="FA64" i="3"/>
  <c r="JA64" i="3"/>
  <c r="GA64" i="3"/>
  <c r="IA64" i="3"/>
  <c r="EA64" i="3"/>
  <c r="KA64" i="3"/>
  <c r="HA64" i="3"/>
  <c r="AB64" i="3"/>
  <c r="IA100" i="3"/>
  <c r="FA100" i="3"/>
  <c r="EA100" i="3"/>
  <c r="HA100" i="3"/>
  <c r="KA100" i="3"/>
  <c r="GA100" i="3"/>
  <c r="DA100" i="3"/>
  <c r="BA100" i="3"/>
  <c r="JA100" i="3"/>
  <c r="AB100" i="3"/>
  <c r="CA100" i="3"/>
  <c r="T92" i="3"/>
  <c r="ES92" i="3"/>
  <c r="BS92" i="3"/>
  <c r="AS92" i="3"/>
  <c r="HS92" i="3"/>
  <c r="IS92" i="3"/>
  <c r="T65" i="3"/>
  <c r="JS65" i="3"/>
  <c r="IS65" i="3"/>
  <c r="FS65" i="3"/>
  <c r="GS65" i="3"/>
  <c r="HS65" i="3"/>
  <c r="ES65" i="3"/>
  <c r="CS65" i="3"/>
  <c r="DS65" i="3"/>
  <c r="BS65" i="3"/>
  <c r="AS65" i="3"/>
  <c r="BX109" i="3"/>
  <c r="GX109" i="3"/>
  <c r="IY109" i="3"/>
  <c r="IO109" i="3"/>
  <c r="JO109" i="3"/>
  <c r="BV109" i="3"/>
  <c r="AL11" i="25"/>
  <c r="AL25" i="23" s="1"/>
  <c r="AL25" i="28" s="1"/>
  <c r="AL25" i="30" s="1"/>
  <c r="BB11" i="25"/>
  <c r="BB25" i="23" s="1"/>
  <c r="BB25" i="28" s="1"/>
  <c r="BB25" i="30" s="1"/>
  <c r="AT11" i="25"/>
  <c r="AT25" i="23" s="1"/>
  <c r="AT25" i="28" s="1"/>
  <c r="AT25" i="30" s="1"/>
  <c r="V11" i="25"/>
  <c r="V25" i="23" s="1"/>
  <c r="V25" i="28" s="1"/>
  <c r="V25" i="30" s="1"/>
  <c r="N11" i="25"/>
  <c r="N25" i="23" s="1"/>
  <c r="AD11" i="25"/>
  <c r="AD25" i="23" s="1"/>
  <c r="AD25" i="28" s="1"/>
  <c r="AD25" i="30" s="1"/>
  <c r="AN109" i="3"/>
  <c r="GW109" i="3"/>
  <c r="GP109" i="3"/>
  <c r="GT24" i="3"/>
  <c r="GT34" i="3" s="1"/>
  <c r="HT24" i="3"/>
  <c r="HT34" i="3" s="1"/>
  <c r="JT24" i="3"/>
  <c r="JT34" i="3" s="1"/>
  <c r="AT24" i="3"/>
  <c r="AT34" i="3" s="1"/>
  <c r="T34" i="3"/>
  <c r="FT24" i="3"/>
  <c r="FT34" i="3" s="1"/>
  <c r="ET24" i="3"/>
  <c r="ET34" i="3" s="1"/>
  <c r="IT24" i="3"/>
  <c r="IT34" i="3" s="1"/>
  <c r="CT24" i="3"/>
  <c r="CT34" i="3" s="1"/>
  <c r="DT24" i="3"/>
  <c r="DT34" i="3" s="1"/>
  <c r="BT24" i="3"/>
  <c r="BT34" i="3" s="1"/>
  <c r="BQ109" i="3"/>
  <c r="AT28" i="3"/>
  <c r="AT36" i="3" s="1"/>
  <c r="FT28" i="3"/>
  <c r="FT36" i="3" s="1"/>
  <c r="T36" i="3"/>
  <c r="HT28" i="3"/>
  <c r="HT36" i="3" s="1"/>
  <c r="CT28" i="3"/>
  <c r="CT36" i="3" s="1"/>
  <c r="BT28" i="3"/>
  <c r="BT36" i="3" s="1"/>
  <c r="GT28" i="3"/>
  <c r="GT36" i="3" s="1"/>
  <c r="ET28" i="3"/>
  <c r="ET36" i="3" s="1"/>
  <c r="DT28" i="3"/>
  <c r="DT36" i="3" s="1"/>
  <c r="JT28" i="3"/>
  <c r="JT36" i="3" s="1"/>
  <c r="IT28" i="3"/>
  <c r="IT36" i="3" s="1"/>
  <c r="FR109" i="3"/>
  <c r="BZ109" i="3"/>
  <c r="IA59" i="3"/>
  <c r="HA59" i="3"/>
  <c r="CA59" i="3"/>
  <c r="DA59" i="3"/>
  <c r="JA59" i="3"/>
  <c r="EA59" i="3"/>
  <c r="FA59" i="3"/>
  <c r="KA59" i="3"/>
  <c r="AB59" i="3"/>
  <c r="GA59" i="3"/>
  <c r="BA59" i="3"/>
  <c r="DR109" i="3"/>
  <c r="HA58" i="3"/>
  <c r="CA58" i="3"/>
  <c r="JA58" i="3"/>
  <c r="GA58" i="3"/>
  <c r="AB58" i="3"/>
  <c r="FA58" i="3"/>
  <c r="DA58" i="3"/>
  <c r="KA58" i="3"/>
  <c r="IA58" i="3"/>
  <c r="BA58" i="3"/>
  <c r="EA58" i="3"/>
  <c r="DS100" i="3"/>
  <c r="CS100" i="3"/>
  <c r="HS100" i="3"/>
  <c r="FS100" i="3"/>
  <c r="IS100" i="3"/>
  <c r="AS100" i="3"/>
  <c r="ES100" i="3"/>
  <c r="GS100" i="3"/>
  <c r="T100" i="3"/>
  <c r="BS100" i="3"/>
  <c r="JS100" i="3"/>
  <c r="ES68" i="3"/>
  <c r="AS68" i="3"/>
  <c r="T68" i="3"/>
  <c r="BS68" i="3"/>
  <c r="HS68" i="3"/>
  <c r="IS68" i="3"/>
  <c r="AB68" i="3"/>
  <c r="IA68" i="3"/>
  <c r="JA68" i="3"/>
  <c r="BA68" i="3"/>
  <c r="CA68" i="3"/>
  <c r="FA68" i="3"/>
  <c r="EX109" i="3"/>
  <c r="EY109" i="3"/>
  <c r="GY109" i="3"/>
  <c r="GO109" i="3"/>
  <c r="DO109" i="3"/>
  <c r="HV109" i="3"/>
  <c r="BE11" i="25"/>
  <c r="BE25" i="23" s="1"/>
  <c r="BE25" i="28" s="1"/>
  <c r="BE25" i="30" s="1"/>
  <c r="AO11" i="25"/>
  <c r="AO25" i="23" s="1"/>
  <c r="AO25" i="28" s="1"/>
  <c r="AO25" i="30" s="1"/>
  <c r="Q11" i="25"/>
  <c r="Q25" i="23" s="1"/>
  <c r="AW11" i="25"/>
  <c r="AW25" i="23" s="1"/>
  <c r="AW25" i="28" s="1"/>
  <c r="AW25" i="30" s="1"/>
  <c r="AG11" i="25"/>
  <c r="AG25" i="23" s="1"/>
  <c r="AG25" i="28" s="1"/>
  <c r="AG25" i="30" s="1"/>
  <c r="Y11" i="25"/>
  <c r="Y25" i="23" s="1"/>
  <c r="Y25" i="28" s="1"/>
  <c r="Y25" i="30" s="1"/>
  <c r="GN109" i="3"/>
  <c r="IP109" i="3"/>
  <c r="GB28" i="3"/>
  <c r="GB36" i="3" s="1"/>
  <c r="IB28" i="3"/>
  <c r="IB36" i="3" s="1"/>
  <c r="JB28" i="3"/>
  <c r="JB36" i="3" s="1"/>
  <c r="BB28" i="3"/>
  <c r="BB36" i="3" s="1"/>
  <c r="CB28" i="3"/>
  <c r="CB36" i="3" s="1"/>
  <c r="AB36" i="3"/>
  <c r="FB28" i="3"/>
  <c r="FB36" i="3" s="1"/>
  <c r="EB28" i="3"/>
  <c r="EB36" i="3" s="1"/>
  <c r="KB28" i="3"/>
  <c r="KB36" i="3" s="1"/>
  <c r="AJ28" i="3"/>
  <c r="HB28" i="3"/>
  <c r="HB36" i="3" s="1"/>
  <c r="DB28" i="3"/>
  <c r="DB36" i="3" s="1"/>
  <c r="IQ109" i="3"/>
  <c r="CR109" i="3"/>
  <c r="AZ109" i="3"/>
  <c r="F9" i="25"/>
  <c r="I9" i="25"/>
  <c r="G9" i="25"/>
  <c r="H9" i="25"/>
  <c r="K9" i="25"/>
  <c r="J9" i="25"/>
  <c r="K69" i="25"/>
  <c r="E76" i="25"/>
  <c r="I76" i="25"/>
  <c r="F76" i="25"/>
  <c r="G76" i="25"/>
  <c r="K68" i="25"/>
  <c r="K70" i="25"/>
  <c r="H76" i="25"/>
  <c r="BT57" i="3" l="1"/>
  <c r="AT57" i="3"/>
  <c r="CT57" i="3"/>
  <c r="CB57" i="3"/>
  <c r="BB57" i="3"/>
  <c r="DB57" i="3"/>
  <c r="CT62" i="3"/>
  <c r="AT62" i="3"/>
  <c r="BT62" i="3"/>
  <c r="DB62" i="3"/>
  <c r="BB62" i="3"/>
  <c r="CB62" i="3"/>
  <c r="CA109" i="3"/>
  <c r="O76" i="25"/>
  <c r="S68" i="25"/>
  <c r="Q76" i="25"/>
  <c r="S70" i="25"/>
  <c r="S69" i="25"/>
  <c r="M76" i="25"/>
  <c r="N76" i="25"/>
  <c r="P76" i="25"/>
  <c r="KB64" i="3"/>
  <c r="JB64" i="3"/>
  <c r="FB64" i="3"/>
  <c r="IB64" i="3"/>
  <c r="EB64" i="3"/>
  <c r="HB64" i="3"/>
  <c r="GB64" i="3"/>
  <c r="AP10" i="25"/>
  <c r="AP24" i="23" s="1"/>
  <c r="AP24" i="28" s="1"/>
  <c r="AP24" i="30" s="1"/>
  <c r="BF10" i="25"/>
  <c r="BF24" i="23" s="1"/>
  <c r="BF24" i="28" s="1"/>
  <c r="BF24" i="30" s="1"/>
  <c r="AH10" i="25"/>
  <c r="AH24" i="23" s="1"/>
  <c r="AH24" i="28" s="1"/>
  <c r="AH24" i="30" s="1"/>
  <c r="R10" i="25"/>
  <c r="R24" i="23" s="1"/>
  <c r="AX10" i="25"/>
  <c r="AX24" i="23" s="1"/>
  <c r="AX24" i="28" s="1"/>
  <c r="AX24" i="30" s="1"/>
  <c r="Z10" i="25"/>
  <c r="Z24" i="23" s="1"/>
  <c r="Z24" i="28" s="1"/>
  <c r="Z24" i="30" s="1"/>
  <c r="BA109" i="3"/>
  <c r="AS109" i="3"/>
  <c r="GS109" i="3"/>
  <c r="HT58" i="3"/>
  <c r="IT58" i="3"/>
  <c r="CT58" i="3"/>
  <c r="FT58" i="3"/>
  <c r="JT58" i="3"/>
  <c r="AT58" i="3"/>
  <c r="BT58" i="3"/>
  <c r="GT58" i="3"/>
  <c r="ET58" i="3"/>
  <c r="DT58" i="3"/>
  <c r="EB97" i="3"/>
  <c r="FB97" i="3"/>
  <c r="IB97" i="3"/>
  <c r="GB97" i="3"/>
  <c r="DB97" i="3"/>
  <c r="BB97" i="3"/>
  <c r="CB97" i="3"/>
  <c r="HB97" i="3"/>
  <c r="JB97" i="3"/>
  <c r="KB97" i="3"/>
  <c r="P25" i="28"/>
  <c r="H25" i="23"/>
  <c r="IB68" i="3"/>
  <c r="BB68" i="3"/>
  <c r="CB68" i="3"/>
  <c r="JB68" i="3"/>
  <c r="FB68" i="3"/>
  <c r="F25" i="23"/>
  <c r="N25" i="28"/>
  <c r="S10" i="25"/>
  <c r="S24" i="23" s="1"/>
  <c r="AI10" i="25"/>
  <c r="AI24" i="23" s="1"/>
  <c r="AI24" i="28" s="1"/>
  <c r="AI24" i="30" s="1"/>
  <c r="AA10" i="25"/>
  <c r="AA24" i="23" s="1"/>
  <c r="AA24" i="28" s="1"/>
  <c r="AA24" i="30" s="1"/>
  <c r="AQ10" i="25"/>
  <c r="AQ24" i="23" s="1"/>
  <c r="AQ24" i="28" s="1"/>
  <c r="AQ24" i="30" s="1"/>
  <c r="BG10" i="25"/>
  <c r="BG24" i="23" s="1"/>
  <c r="BG24" i="28" s="1"/>
  <c r="BG24" i="30" s="1"/>
  <c r="AY10" i="25"/>
  <c r="AY24" i="23" s="1"/>
  <c r="AY24" i="28" s="1"/>
  <c r="AY24" i="30" s="1"/>
  <c r="DA109" i="3"/>
  <c r="HS109" i="3"/>
  <c r="FS109" i="3"/>
  <c r="BT66" i="3"/>
  <c r="IT66" i="3"/>
  <c r="AT66" i="3"/>
  <c r="JT66" i="3"/>
  <c r="FT66" i="3"/>
  <c r="DT66" i="3"/>
  <c r="GT66" i="3"/>
  <c r="ET66" i="3"/>
  <c r="CT66" i="3"/>
  <c r="HT66" i="3"/>
  <c r="CT97" i="3"/>
  <c r="HT97" i="3"/>
  <c r="ET97" i="3"/>
  <c r="IT97" i="3"/>
  <c r="BT97" i="3"/>
  <c r="AT97" i="3"/>
  <c r="DT97" i="3"/>
  <c r="JT97" i="3"/>
  <c r="GT97" i="3"/>
  <c r="FT97" i="3"/>
  <c r="FT90" i="3"/>
  <c r="HT90" i="3"/>
  <c r="IT90" i="3"/>
  <c r="ET90" i="3"/>
  <c r="BT90" i="3"/>
  <c r="AT90" i="3"/>
  <c r="JT90" i="3"/>
  <c r="CT90" i="3"/>
  <c r="ET57" i="3"/>
  <c r="DT57" i="3"/>
  <c r="HT57" i="3"/>
  <c r="IT57" i="3"/>
  <c r="GT57" i="3"/>
  <c r="JT57" i="3"/>
  <c r="T109" i="3"/>
  <c r="FT57" i="3"/>
  <c r="S9" i="25"/>
  <c r="S23" i="23" s="1"/>
  <c r="BG9" i="25"/>
  <c r="BG23" i="23" s="1"/>
  <c r="BG23" i="28" s="1"/>
  <c r="BG23" i="30" s="1"/>
  <c r="AA9" i="25"/>
  <c r="AA23" i="23" s="1"/>
  <c r="AA23" i="28" s="1"/>
  <c r="AA23" i="30" s="1"/>
  <c r="AY9" i="25"/>
  <c r="AY23" i="23" s="1"/>
  <c r="AY23" i="28" s="1"/>
  <c r="AY23" i="30" s="1"/>
  <c r="AQ9" i="25"/>
  <c r="AQ23" i="23" s="1"/>
  <c r="AQ23" i="28" s="1"/>
  <c r="AQ23" i="30" s="1"/>
  <c r="AI9" i="25"/>
  <c r="AI23" i="23" s="1"/>
  <c r="AI23" i="28" s="1"/>
  <c r="AI23" i="30" s="1"/>
  <c r="GT100" i="3"/>
  <c r="JT100" i="3"/>
  <c r="AT100" i="3"/>
  <c r="IT100" i="3"/>
  <c r="ET100" i="3"/>
  <c r="FT100" i="3"/>
  <c r="BT100" i="3"/>
  <c r="CT100" i="3"/>
  <c r="HT100" i="3"/>
  <c r="DT100" i="3"/>
  <c r="BB59" i="3"/>
  <c r="IB59" i="3"/>
  <c r="EB59" i="3"/>
  <c r="GB59" i="3"/>
  <c r="HB59" i="3"/>
  <c r="KB59" i="3"/>
  <c r="JB59" i="3"/>
  <c r="CB59" i="3"/>
  <c r="DB59" i="3"/>
  <c r="FB59" i="3"/>
  <c r="DJ26" i="3"/>
  <c r="DJ35" i="3" s="1"/>
  <c r="GJ26" i="3"/>
  <c r="GJ35" i="3" s="1"/>
  <c r="JJ26" i="3"/>
  <c r="JJ35" i="3" s="1"/>
  <c r="KJ26" i="3"/>
  <c r="KJ35" i="3" s="1"/>
  <c r="IJ26" i="3"/>
  <c r="IJ35" i="3" s="1"/>
  <c r="EJ26" i="3"/>
  <c r="EJ35" i="3" s="1"/>
  <c r="AJ35" i="3"/>
  <c r="CJ26" i="3"/>
  <c r="CJ35" i="3" s="1"/>
  <c r="FJ26" i="3"/>
  <c r="FJ35" i="3" s="1"/>
  <c r="HJ26" i="3"/>
  <c r="HJ35" i="3" s="1"/>
  <c r="BJ26" i="3"/>
  <c r="BJ35" i="3" s="1"/>
  <c r="AD10" i="25"/>
  <c r="AD24" i="23" s="1"/>
  <c r="AD24" i="28" s="1"/>
  <c r="AD24" i="30" s="1"/>
  <c r="AT10" i="25"/>
  <c r="AT24" i="23" s="1"/>
  <c r="AT24" i="28" s="1"/>
  <c r="AT24" i="30" s="1"/>
  <c r="BB10" i="25"/>
  <c r="BB24" i="23" s="1"/>
  <c r="BB24" i="28" s="1"/>
  <c r="BB24" i="30" s="1"/>
  <c r="N10" i="25"/>
  <c r="N24" i="23" s="1"/>
  <c r="V10" i="25"/>
  <c r="V24" i="23" s="1"/>
  <c r="V24" i="28" s="1"/>
  <c r="V24" i="30" s="1"/>
  <c r="AL10" i="25"/>
  <c r="AL24" i="23" s="1"/>
  <c r="AL24" i="28" s="1"/>
  <c r="AL24" i="30" s="1"/>
  <c r="IA109" i="3"/>
  <c r="HT69" i="3"/>
  <c r="GT69" i="3"/>
  <c r="AT69" i="3"/>
  <c r="ET69" i="3"/>
  <c r="BT69" i="3"/>
  <c r="DT69" i="3"/>
  <c r="IT69" i="3"/>
  <c r="ES109" i="3"/>
  <c r="EJ24" i="3"/>
  <c r="EJ34" i="3" s="1"/>
  <c r="JJ24" i="3"/>
  <c r="JJ34" i="3" s="1"/>
  <c r="IJ24" i="3"/>
  <c r="IJ34" i="3" s="1"/>
  <c r="CJ24" i="3"/>
  <c r="CJ34" i="3" s="1"/>
  <c r="AJ34" i="3"/>
  <c r="HJ24" i="3"/>
  <c r="HJ34" i="3" s="1"/>
  <c r="KJ24" i="3"/>
  <c r="KJ34" i="3" s="1"/>
  <c r="FJ24" i="3"/>
  <c r="FJ34" i="3" s="1"/>
  <c r="DJ24" i="3"/>
  <c r="DJ34" i="3" s="1"/>
  <c r="BJ24" i="3"/>
  <c r="BJ34" i="3" s="1"/>
  <c r="GJ24" i="3"/>
  <c r="GJ34" i="3" s="1"/>
  <c r="AT94" i="3"/>
  <c r="CT94" i="3"/>
  <c r="HT94" i="3"/>
  <c r="JT94" i="3"/>
  <c r="FT94" i="3"/>
  <c r="FB69" i="3"/>
  <c r="HB69" i="3"/>
  <c r="BB69" i="3"/>
  <c r="EB69" i="3"/>
  <c r="IB69" i="3"/>
  <c r="JB69" i="3"/>
  <c r="CB69" i="3"/>
  <c r="GB58" i="3"/>
  <c r="EB58" i="3"/>
  <c r="IB58" i="3"/>
  <c r="BB58" i="3"/>
  <c r="CB58" i="3"/>
  <c r="KB58" i="3"/>
  <c r="FB58" i="3"/>
  <c r="HB58" i="3"/>
  <c r="DB58" i="3"/>
  <c r="JB58" i="3"/>
  <c r="DB98" i="3"/>
  <c r="GB98" i="3"/>
  <c r="EB98" i="3"/>
  <c r="HB98" i="3"/>
  <c r="IB98" i="3"/>
  <c r="BB98" i="3"/>
  <c r="CB98" i="3"/>
  <c r="FB98" i="3"/>
  <c r="JB98" i="3"/>
  <c r="KB98" i="3"/>
  <c r="ET60" i="3"/>
  <c r="FT60" i="3"/>
  <c r="DT60" i="3"/>
  <c r="HT60" i="3"/>
  <c r="JT60" i="3"/>
  <c r="GT60" i="3"/>
  <c r="CT60" i="3"/>
  <c r="BT60" i="3"/>
  <c r="IT60" i="3"/>
  <c r="AT60" i="3"/>
  <c r="P9" i="25"/>
  <c r="P23" i="23" s="1"/>
  <c r="AV9" i="25"/>
  <c r="AV23" i="23" s="1"/>
  <c r="AV23" i="28" s="1"/>
  <c r="AV23" i="30" s="1"/>
  <c r="AF9" i="25"/>
  <c r="AF23" i="23" s="1"/>
  <c r="AF23" i="28" s="1"/>
  <c r="AF23" i="30" s="1"/>
  <c r="AN9" i="25"/>
  <c r="AN23" i="23" s="1"/>
  <c r="AN23" i="28" s="1"/>
  <c r="AN23" i="30" s="1"/>
  <c r="BD9" i="25"/>
  <c r="BD23" i="23" s="1"/>
  <c r="BD23" i="28" s="1"/>
  <c r="BD23" i="30" s="1"/>
  <c r="X9" i="25"/>
  <c r="X23" i="23" s="1"/>
  <c r="X23" i="28" s="1"/>
  <c r="X23" i="30" s="1"/>
  <c r="I25" i="23"/>
  <c r="Q25" i="28"/>
  <c r="BT92" i="3"/>
  <c r="IT92" i="3"/>
  <c r="AT92" i="3"/>
  <c r="ET92" i="3"/>
  <c r="HT92" i="3"/>
  <c r="AE10" i="25"/>
  <c r="AE24" i="23" s="1"/>
  <c r="AE24" i="28" s="1"/>
  <c r="AE24" i="30" s="1"/>
  <c r="AM10" i="25"/>
  <c r="AM24" i="23" s="1"/>
  <c r="AM24" i="28" s="1"/>
  <c r="AM24" i="30" s="1"/>
  <c r="W10" i="25"/>
  <c r="W24" i="23" s="1"/>
  <c r="W24" i="28" s="1"/>
  <c r="W24" i="30" s="1"/>
  <c r="O10" i="25"/>
  <c r="O24" i="23" s="1"/>
  <c r="BC10" i="25"/>
  <c r="BC24" i="23" s="1"/>
  <c r="BC24" i="28" s="1"/>
  <c r="BC24" i="30" s="1"/>
  <c r="AU10" i="25"/>
  <c r="AU24" i="23" s="1"/>
  <c r="AU24" i="28" s="1"/>
  <c r="AU24" i="30" s="1"/>
  <c r="FB66" i="3"/>
  <c r="GB66" i="3"/>
  <c r="HB66" i="3"/>
  <c r="DB66" i="3"/>
  <c r="CB66" i="3"/>
  <c r="BB66" i="3"/>
  <c r="KB66" i="3"/>
  <c r="JB66" i="3"/>
  <c r="IB66" i="3"/>
  <c r="EB66" i="3"/>
  <c r="GA109" i="3"/>
  <c r="BB94" i="3"/>
  <c r="DB94" i="3"/>
  <c r="GB94" i="3"/>
  <c r="IB94" i="3"/>
  <c r="KB94" i="3"/>
  <c r="BS109" i="3"/>
  <c r="FT89" i="3"/>
  <c r="CT89" i="3"/>
  <c r="ET89" i="3"/>
  <c r="IT89" i="3"/>
  <c r="JT89" i="3"/>
  <c r="HT89" i="3"/>
  <c r="BT89" i="3"/>
  <c r="AT89" i="3"/>
  <c r="DT64" i="3"/>
  <c r="IT64" i="3"/>
  <c r="ET64" i="3"/>
  <c r="GT64" i="3"/>
  <c r="HT64" i="3"/>
  <c r="FT64" i="3"/>
  <c r="JT64" i="3"/>
  <c r="AU9" i="25"/>
  <c r="AU23" i="23" s="1"/>
  <c r="AU23" i="28" s="1"/>
  <c r="AU23" i="30" s="1"/>
  <c r="AE9" i="25"/>
  <c r="AE23" i="23" s="1"/>
  <c r="AE23" i="28" s="1"/>
  <c r="AE23" i="30" s="1"/>
  <c r="O9" i="25"/>
  <c r="O23" i="23" s="1"/>
  <c r="W9" i="25"/>
  <c r="W23" i="23" s="1"/>
  <c r="W23" i="28" s="1"/>
  <c r="W23" i="30" s="1"/>
  <c r="BC9" i="25"/>
  <c r="BC23" i="23" s="1"/>
  <c r="BC23" i="28" s="1"/>
  <c r="BC23" i="30" s="1"/>
  <c r="AM9" i="25"/>
  <c r="AM23" i="23" s="1"/>
  <c r="AM23" i="28" s="1"/>
  <c r="AM23" i="30" s="1"/>
  <c r="FJ28" i="3"/>
  <c r="FJ36" i="3" s="1"/>
  <c r="JJ28" i="3"/>
  <c r="JJ36" i="3" s="1"/>
  <c r="KJ28" i="3"/>
  <c r="KJ36" i="3" s="1"/>
  <c r="IJ28" i="3"/>
  <c r="IJ36" i="3" s="1"/>
  <c r="BJ28" i="3"/>
  <c r="BJ36" i="3" s="1"/>
  <c r="GJ28" i="3"/>
  <c r="GJ36" i="3" s="1"/>
  <c r="CJ28" i="3"/>
  <c r="CJ36" i="3" s="1"/>
  <c r="DJ28" i="3"/>
  <c r="DJ36" i="3" s="1"/>
  <c r="AJ36" i="3"/>
  <c r="EJ28" i="3"/>
  <c r="EJ36" i="3" s="1"/>
  <c r="HJ28" i="3"/>
  <c r="HJ36" i="3" s="1"/>
  <c r="Y10" i="25"/>
  <c r="Y24" i="23" s="1"/>
  <c r="Y24" i="28" s="1"/>
  <c r="Y24" i="30" s="1"/>
  <c r="AO10" i="25"/>
  <c r="AO24" i="23" s="1"/>
  <c r="AO24" i="28" s="1"/>
  <c r="AO24" i="30" s="1"/>
  <c r="AW10" i="25"/>
  <c r="AW24" i="23" s="1"/>
  <c r="AW24" i="28" s="1"/>
  <c r="AW24" i="30" s="1"/>
  <c r="Q10" i="25"/>
  <c r="Q24" i="23" s="1"/>
  <c r="AG10" i="25"/>
  <c r="AG24" i="23" s="1"/>
  <c r="AG24" i="28" s="1"/>
  <c r="AG24" i="30" s="1"/>
  <c r="BE10" i="25"/>
  <c r="BE24" i="23" s="1"/>
  <c r="BE24" i="28" s="1"/>
  <c r="BE24" i="30" s="1"/>
  <c r="IT93" i="3"/>
  <c r="ET93" i="3"/>
  <c r="HT93" i="3"/>
  <c r="AT93" i="3"/>
  <c r="BT93" i="3"/>
  <c r="JA109" i="3"/>
  <c r="FA109" i="3"/>
  <c r="DS109" i="3"/>
  <c r="R25" i="28"/>
  <c r="J25" i="23"/>
  <c r="IT91" i="3"/>
  <c r="ET91" i="3"/>
  <c r="AT91" i="3"/>
  <c r="HT91" i="3"/>
  <c r="BT91" i="3"/>
  <c r="JB91" i="3"/>
  <c r="CB91" i="3"/>
  <c r="IB91" i="3"/>
  <c r="BB91" i="3"/>
  <c r="FB91" i="3"/>
  <c r="JB92" i="3"/>
  <c r="IB92" i="3"/>
  <c r="CB92" i="3"/>
  <c r="FB92" i="3"/>
  <c r="BB92" i="3"/>
  <c r="FB93" i="3"/>
  <c r="BB93" i="3"/>
  <c r="JB93" i="3"/>
  <c r="CB93" i="3"/>
  <c r="IB93" i="3"/>
  <c r="KB63" i="3"/>
  <c r="HB63" i="3"/>
  <c r="GB63" i="3"/>
  <c r="IB63" i="3"/>
  <c r="JB63" i="3"/>
  <c r="FB63" i="3"/>
  <c r="EB63" i="3"/>
  <c r="DT98" i="3"/>
  <c r="BT98" i="3"/>
  <c r="CT98" i="3"/>
  <c r="HT98" i="3"/>
  <c r="JT98" i="3"/>
  <c r="ET98" i="3"/>
  <c r="AT98" i="3"/>
  <c r="FT98" i="3"/>
  <c r="GT98" i="3"/>
  <c r="IT98" i="3"/>
  <c r="AP9" i="25"/>
  <c r="AP23" i="23" s="1"/>
  <c r="AP23" i="28" s="1"/>
  <c r="AP23" i="30" s="1"/>
  <c r="AH9" i="25"/>
  <c r="AH23" i="23" s="1"/>
  <c r="AH23" i="28" s="1"/>
  <c r="AH23" i="30" s="1"/>
  <c r="BF9" i="25"/>
  <c r="BF23" i="23" s="1"/>
  <c r="BF23" i="28" s="1"/>
  <c r="BF23" i="30" s="1"/>
  <c r="Z9" i="25"/>
  <c r="Z23" i="23" s="1"/>
  <c r="Z23" i="28" s="1"/>
  <c r="Z23" i="30" s="1"/>
  <c r="R9" i="25"/>
  <c r="R23" i="23" s="1"/>
  <c r="AX9" i="25"/>
  <c r="AX23" i="23" s="1"/>
  <c r="AX23" i="28" s="1"/>
  <c r="AX23" i="30" s="1"/>
  <c r="AN10" i="25"/>
  <c r="AN24" i="23" s="1"/>
  <c r="AN24" i="28" s="1"/>
  <c r="AN24" i="30" s="1"/>
  <c r="AV10" i="25"/>
  <c r="AV24" i="23" s="1"/>
  <c r="AV24" i="28" s="1"/>
  <c r="AV24" i="30" s="1"/>
  <c r="P10" i="25"/>
  <c r="P24" i="23" s="1"/>
  <c r="AF10" i="25"/>
  <c r="AF24" i="23" s="1"/>
  <c r="AF24" i="28" s="1"/>
  <c r="AF24" i="30" s="1"/>
  <c r="BD10" i="25"/>
  <c r="BD24" i="23" s="1"/>
  <c r="BD24" i="28" s="1"/>
  <c r="BD24" i="30" s="1"/>
  <c r="X10" i="25"/>
  <c r="X24" i="23" s="1"/>
  <c r="X24" i="28" s="1"/>
  <c r="X24" i="30" s="1"/>
  <c r="AO9" i="25"/>
  <c r="AO23" i="23" s="1"/>
  <c r="AO23" i="28" s="1"/>
  <c r="AO23" i="30" s="1"/>
  <c r="AG9" i="25"/>
  <c r="AG23" i="23" s="1"/>
  <c r="AG23" i="28" s="1"/>
  <c r="AG23" i="30" s="1"/>
  <c r="Y9" i="25"/>
  <c r="Y23" i="23" s="1"/>
  <c r="Y23" i="28" s="1"/>
  <c r="Y23" i="30" s="1"/>
  <c r="Q9" i="25"/>
  <c r="Q23" i="23" s="1"/>
  <c r="BE9" i="25"/>
  <c r="BE23" i="23" s="1"/>
  <c r="BE23" i="28" s="1"/>
  <c r="BE23" i="30" s="1"/>
  <c r="AW9" i="25"/>
  <c r="AW23" i="23" s="1"/>
  <c r="AW23" i="28" s="1"/>
  <c r="AW23" i="30" s="1"/>
  <c r="AT68" i="3"/>
  <c r="ET68" i="3"/>
  <c r="BT68" i="3"/>
  <c r="IT68" i="3"/>
  <c r="HT68" i="3"/>
  <c r="HT65" i="3"/>
  <c r="GT65" i="3"/>
  <c r="IT65" i="3"/>
  <c r="JT65" i="3"/>
  <c r="DT65" i="3"/>
  <c r="ET65" i="3"/>
  <c r="FT65" i="3"/>
  <c r="BT65" i="3"/>
  <c r="AT65" i="3"/>
  <c r="CT65" i="3"/>
  <c r="IB100" i="3"/>
  <c r="DB100" i="3"/>
  <c r="BB100" i="3"/>
  <c r="FB100" i="3"/>
  <c r="GB100" i="3"/>
  <c r="CB100" i="3"/>
  <c r="JB100" i="3"/>
  <c r="KB100" i="3"/>
  <c r="HB100" i="3"/>
  <c r="EB100" i="3"/>
  <c r="IT63" i="3"/>
  <c r="DT63" i="3"/>
  <c r="GT63" i="3"/>
  <c r="JT63" i="3"/>
  <c r="ET63" i="3"/>
  <c r="HT63" i="3"/>
  <c r="FT63" i="3"/>
  <c r="FB62" i="3"/>
  <c r="KB62" i="3"/>
  <c r="GB62" i="3"/>
  <c r="IB62" i="3"/>
  <c r="EB62" i="3"/>
  <c r="JB62" i="3"/>
  <c r="HB62" i="3"/>
  <c r="KA109" i="3"/>
  <c r="IB57" i="3"/>
  <c r="JB57" i="3"/>
  <c r="KB57" i="3"/>
  <c r="GB57" i="3"/>
  <c r="EB57" i="3"/>
  <c r="FB57" i="3"/>
  <c r="HB57" i="3"/>
  <c r="AB109" i="3"/>
  <c r="CS109" i="3"/>
  <c r="GT59" i="3"/>
  <c r="CT59" i="3"/>
  <c r="HT59" i="3"/>
  <c r="BT59" i="3"/>
  <c r="ET59" i="3"/>
  <c r="FT59" i="3"/>
  <c r="JT59" i="3"/>
  <c r="DT59" i="3"/>
  <c r="IT59" i="3"/>
  <c r="AT59" i="3"/>
  <c r="IB65" i="3"/>
  <c r="BB65" i="3"/>
  <c r="GB65" i="3"/>
  <c r="JB65" i="3"/>
  <c r="DB65" i="3"/>
  <c r="FB65" i="3"/>
  <c r="EB65" i="3"/>
  <c r="CB65" i="3"/>
  <c r="KB65" i="3"/>
  <c r="HB65" i="3"/>
  <c r="O25" i="28"/>
  <c r="G25" i="23"/>
  <c r="JS109" i="3"/>
  <c r="AT9" i="25"/>
  <c r="AT23" i="23" s="1"/>
  <c r="AT23" i="28" s="1"/>
  <c r="AT23" i="30" s="1"/>
  <c r="AL9" i="25"/>
  <c r="AL23" i="23" s="1"/>
  <c r="AL23" i="28" s="1"/>
  <c r="AL23" i="30" s="1"/>
  <c r="AD9" i="25"/>
  <c r="AD23" i="23" s="1"/>
  <c r="AD23" i="28" s="1"/>
  <c r="AD23" i="30" s="1"/>
  <c r="BB9" i="25"/>
  <c r="BB23" i="23" s="1"/>
  <c r="BB23" i="28" s="1"/>
  <c r="BB23" i="30" s="1"/>
  <c r="N9" i="25"/>
  <c r="N23" i="23" s="1"/>
  <c r="V9" i="25"/>
  <c r="V23" i="23" s="1"/>
  <c r="V23" i="28" s="1"/>
  <c r="V23" i="30" s="1"/>
  <c r="BB67" i="3"/>
  <c r="FB67" i="3"/>
  <c r="CB67" i="3"/>
  <c r="DB67" i="3"/>
  <c r="IB67" i="3"/>
  <c r="JB67" i="3"/>
  <c r="EB67" i="3"/>
  <c r="GB67" i="3"/>
  <c r="KB67" i="3"/>
  <c r="HB67" i="3"/>
  <c r="HT62" i="3"/>
  <c r="JT62" i="3"/>
  <c r="FT62" i="3"/>
  <c r="DT62" i="3"/>
  <c r="GT62" i="3"/>
  <c r="ET62" i="3"/>
  <c r="IT62" i="3"/>
  <c r="IB89" i="3"/>
  <c r="CB89" i="3"/>
  <c r="DB89" i="3"/>
  <c r="KB89" i="3"/>
  <c r="JB89" i="3"/>
  <c r="FB89" i="3"/>
  <c r="BB89" i="3"/>
  <c r="GB89" i="3"/>
  <c r="EA109" i="3"/>
  <c r="HA109" i="3"/>
  <c r="S25" i="28"/>
  <c r="K25" i="23"/>
  <c r="ET67" i="3"/>
  <c r="BT67" i="3"/>
  <c r="AT67" i="3"/>
  <c r="GT67" i="3"/>
  <c r="FT67" i="3"/>
  <c r="HT67" i="3"/>
  <c r="DT67" i="3"/>
  <c r="CT67" i="3"/>
  <c r="IT67" i="3"/>
  <c r="JT67" i="3"/>
  <c r="IS109" i="3"/>
  <c r="KB60" i="3"/>
  <c r="GB60" i="3"/>
  <c r="CB60" i="3"/>
  <c r="BB60" i="3"/>
  <c r="JB60" i="3"/>
  <c r="IB60" i="3"/>
  <c r="FB60" i="3"/>
  <c r="DB60" i="3"/>
  <c r="EB60" i="3"/>
  <c r="HB60" i="3"/>
  <c r="BB90" i="3"/>
  <c r="FB90" i="3"/>
  <c r="DB90" i="3"/>
  <c r="GB90" i="3"/>
  <c r="JB90" i="3"/>
  <c r="CB90" i="3"/>
  <c r="KB90" i="3"/>
  <c r="IB90" i="3"/>
  <c r="J76" i="25"/>
  <c r="IB109" i="3" l="1"/>
  <c r="HB109" i="3"/>
  <c r="R76" i="25"/>
  <c r="CB109" i="3"/>
  <c r="DB109" i="3"/>
  <c r="I23" i="23"/>
  <c r="Q23" i="28"/>
  <c r="O24" i="28"/>
  <c r="G24" i="23"/>
  <c r="H23" i="23"/>
  <c r="P23" i="28"/>
  <c r="IT109" i="3"/>
  <c r="JB109" i="3"/>
  <c r="Q24" i="28"/>
  <c r="I24" i="23"/>
  <c r="Q25" i="30"/>
  <c r="I25" i="30" s="1"/>
  <c r="I25" i="28"/>
  <c r="HT109" i="3"/>
  <c r="K23" i="23"/>
  <c r="S23" i="28"/>
  <c r="G25" i="28"/>
  <c r="O25" i="30"/>
  <c r="G25" i="30" s="1"/>
  <c r="F17" i="25"/>
  <c r="J17" i="25"/>
  <c r="G17" i="25"/>
  <c r="I17" i="25"/>
  <c r="K17" i="25"/>
  <c r="H17" i="25"/>
  <c r="K25" i="28"/>
  <c r="S25" i="30"/>
  <c r="K25" i="30" s="1"/>
  <c r="N23" i="28"/>
  <c r="F23" i="23"/>
  <c r="FB109" i="3"/>
  <c r="J23" i="23"/>
  <c r="R23" i="28"/>
  <c r="O23" i="28"/>
  <c r="G23" i="23"/>
  <c r="FT109" i="3"/>
  <c r="DT109" i="3"/>
  <c r="N25" i="30"/>
  <c r="F25" i="30" s="1"/>
  <c r="F25" i="28"/>
  <c r="H25" i="28"/>
  <c r="P25" i="30"/>
  <c r="H25" i="30" s="1"/>
  <c r="N24" i="28"/>
  <c r="F24" i="23"/>
  <c r="AT109" i="3"/>
  <c r="K24" i="23"/>
  <c r="S24" i="28"/>
  <c r="EB109" i="3"/>
  <c r="CT109" i="3"/>
  <c r="GB109" i="3"/>
  <c r="JT109" i="3"/>
  <c r="ET109" i="3"/>
  <c r="R24" i="28"/>
  <c r="J24" i="23"/>
  <c r="KB109" i="3"/>
  <c r="J25" i="28"/>
  <c r="R25" i="30"/>
  <c r="J25" i="30" s="1"/>
  <c r="BT109" i="3"/>
  <c r="BB109" i="3"/>
  <c r="P24" i="28"/>
  <c r="H24" i="23"/>
  <c r="GT109" i="3"/>
  <c r="W75" i="3"/>
  <c r="X82" i="3"/>
  <c r="R79" i="3"/>
  <c r="P83" i="3"/>
  <c r="Z77" i="3"/>
  <c r="Y82" i="3"/>
  <c r="X77" i="3"/>
  <c r="Q74" i="3"/>
  <c r="Z74" i="3"/>
  <c r="P75" i="3"/>
  <c r="X79" i="3"/>
  <c r="W83" i="3"/>
  <c r="R76" i="3"/>
  <c r="R77" i="3"/>
  <c r="P78" i="3"/>
  <c r="Z82" i="3"/>
  <c r="Y79" i="3"/>
  <c r="Y74" i="3"/>
  <c r="X85" i="3"/>
  <c r="O83" i="3"/>
  <c r="Q77" i="3"/>
  <c r="Q76" i="3"/>
  <c r="O79" i="3"/>
  <c r="R74" i="3"/>
  <c r="P79" i="3"/>
  <c r="Z76" i="3"/>
  <c r="Y77" i="3"/>
  <c r="Y83" i="3"/>
  <c r="X74" i="3"/>
  <c r="O85" i="3"/>
  <c r="Q85" i="3"/>
  <c r="Q75" i="3"/>
  <c r="W76" i="3"/>
  <c r="Y76" i="3"/>
  <c r="O76" i="3"/>
  <c r="W78" i="3"/>
  <c r="R82" i="3"/>
  <c r="Q82" i="3"/>
  <c r="W85" i="3"/>
  <c r="R75" i="3"/>
  <c r="P77" i="3"/>
  <c r="Z83" i="3"/>
  <c r="X78" i="3"/>
  <c r="O74" i="3"/>
  <c r="O78" i="3"/>
  <c r="X83" i="3"/>
  <c r="Q83" i="3"/>
  <c r="W77" i="3"/>
  <c r="W74" i="3"/>
  <c r="R78" i="3"/>
  <c r="P74" i="3"/>
  <c r="Z78" i="3"/>
  <c r="Y75" i="3"/>
  <c r="X75" i="3"/>
  <c r="O75" i="3"/>
  <c r="O77" i="3"/>
  <c r="Q79" i="3"/>
  <c r="R85" i="3"/>
  <c r="P76" i="3"/>
  <c r="Z75" i="3"/>
  <c r="P85" i="3"/>
  <c r="Y85" i="3"/>
  <c r="W82" i="3"/>
  <c r="W79" i="3"/>
  <c r="R83" i="3"/>
  <c r="P82" i="3"/>
  <c r="Z79" i="3"/>
  <c r="Z85" i="3"/>
  <c r="Y78" i="3"/>
  <c r="X76" i="3"/>
  <c r="O82" i="3"/>
  <c r="Q78" i="3"/>
  <c r="K76" i="25"/>
  <c r="S76" i="25" l="1"/>
  <c r="GY78" i="3"/>
  <c r="BY78" i="3"/>
  <c r="DY78" i="3"/>
  <c r="IY78" i="3"/>
  <c r="HY78" i="3"/>
  <c r="AY78" i="3"/>
  <c r="EY78" i="3"/>
  <c r="BR83" i="3"/>
  <c r="FR83" i="3"/>
  <c r="GR83" i="3"/>
  <c r="JR83" i="3"/>
  <c r="HR83" i="3"/>
  <c r="DR83" i="3"/>
  <c r="AR83" i="3"/>
  <c r="ER83" i="3"/>
  <c r="IR83" i="3"/>
  <c r="CR83" i="3"/>
  <c r="DP85" i="3"/>
  <c r="EP85" i="3"/>
  <c r="IP85" i="3"/>
  <c r="BP85" i="3"/>
  <c r="HP85" i="3"/>
  <c r="FP85" i="3"/>
  <c r="GP85" i="3"/>
  <c r="AP85" i="3"/>
  <c r="CP85" i="3"/>
  <c r="JP85" i="3"/>
  <c r="GQ79" i="3"/>
  <c r="FQ79" i="3"/>
  <c r="DQ79" i="3"/>
  <c r="CQ79" i="3"/>
  <c r="AQ79" i="3"/>
  <c r="JQ79" i="3"/>
  <c r="HQ79" i="3"/>
  <c r="DY75" i="3"/>
  <c r="BY75" i="3"/>
  <c r="GY75" i="3"/>
  <c r="FY75" i="3"/>
  <c r="AY75" i="3"/>
  <c r="HY75" i="3"/>
  <c r="CY75" i="3"/>
  <c r="IY75" i="3"/>
  <c r="EY75" i="3"/>
  <c r="JY75" i="3"/>
  <c r="FW74" i="3"/>
  <c r="DW74" i="3"/>
  <c r="HW74" i="3"/>
  <c r="GW74" i="3"/>
  <c r="W108" i="3"/>
  <c r="AW74" i="3"/>
  <c r="JW74" i="3"/>
  <c r="IW74" i="3"/>
  <c r="EW74" i="3"/>
  <c r="BW74" i="3"/>
  <c r="CW74" i="3"/>
  <c r="DO78" i="3"/>
  <c r="BO78" i="3"/>
  <c r="EO78" i="3"/>
  <c r="AO78" i="3"/>
  <c r="IO78" i="3"/>
  <c r="GO78" i="3"/>
  <c r="HO78" i="3"/>
  <c r="HP77" i="3"/>
  <c r="AP77" i="3"/>
  <c r="IP77" i="3"/>
  <c r="BP77" i="3"/>
  <c r="EP77" i="3"/>
  <c r="DP77" i="3"/>
  <c r="GP77" i="3"/>
  <c r="JR82" i="3"/>
  <c r="AR82" i="3"/>
  <c r="IR82" i="3"/>
  <c r="BR82" i="3"/>
  <c r="FR82" i="3"/>
  <c r="DR82" i="3"/>
  <c r="CR82" i="3"/>
  <c r="GR82" i="3"/>
  <c r="HR82" i="3"/>
  <c r="ER82" i="3"/>
  <c r="DW76" i="3"/>
  <c r="EW76" i="3"/>
  <c r="AW76" i="3"/>
  <c r="GW76" i="3"/>
  <c r="BW76" i="3"/>
  <c r="HW76" i="3"/>
  <c r="IW76" i="3"/>
  <c r="HX74" i="3"/>
  <c r="IX74" i="3"/>
  <c r="DX74" i="3"/>
  <c r="GX74" i="3"/>
  <c r="BX74" i="3"/>
  <c r="AX74" i="3"/>
  <c r="FX74" i="3"/>
  <c r="EX74" i="3"/>
  <c r="X108" i="3"/>
  <c r="JX74" i="3"/>
  <c r="CX74" i="3"/>
  <c r="GP79" i="3"/>
  <c r="DP79" i="3"/>
  <c r="FP79" i="3"/>
  <c r="HP79" i="3"/>
  <c r="CP79" i="3"/>
  <c r="AP79" i="3"/>
  <c r="JP79" i="3"/>
  <c r="GQ77" i="3"/>
  <c r="HQ77" i="3"/>
  <c r="IQ77" i="3"/>
  <c r="EQ77" i="3"/>
  <c r="AQ77" i="3"/>
  <c r="DQ77" i="3"/>
  <c r="BQ77" i="3"/>
  <c r="JY79" i="3"/>
  <c r="AY79" i="3"/>
  <c r="FY79" i="3"/>
  <c r="HY79" i="3"/>
  <c r="DY79" i="3"/>
  <c r="CY79" i="3"/>
  <c r="GY79" i="3"/>
  <c r="IR76" i="3"/>
  <c r="ER76" i="3"/>
  <c r="BR76" i="3"/>
  <c r="AR76" i="3"/>
  <c r="GR76" i="3"/>
  <c r="DR76" i="3"/>
  <c r="HR76" i="3"/>
  <c r="GZ74" i="3"/>
  <c r="FZ74" i="3"/>
  <c r="AZ74" i="3"/>
  <c r="BZ74" i="3"/>
  <c r="CZ74" i="3"/>
  <c r="IZ74" i="3"/>
  <c r="Z108" i="3"/>
  <c r="DZ74" i="3"/>
  <c r="HZ74" i="3"/>
  <c r="JZ74" i="3"/>
  <c r="EZ74" i="3"/>
  <c r="GZ77" i="3"/>
  <c r="IZ77" i="3"/>
  <c r="EZ77" i="3"/>
  <c r="HZ77" i="3"/>
  <c r="AZ77" i="3"/>
  <c r="BZ77" i="3"/>
  <c r="DZ77" i="3"/>
  <c r="FW75" i="3"/>
  <c r="JW75" i="3"/>
  <c r="IW75" i="3"/>
  <c r="HW75" i="3"/>
  <c r="EW75" i="3"/>
  <c r="AW75" i="3"/>
  <c r="DW75" i="3"/>
  <c r="CW75" i="3"/>
  <c r="BW75" i="3"/>
  <c r="GW75" i="3"/>
  <c r="O17" i="25"/>
  <c r="O43" i="23" s="1"/>
  <c r="AM17" i="25"/>
  <c r="AM43" i="23" s="1"/>
  <c r="AM43" i="28" s="1"/>
  <c r="AM43" i="30" s="1"/>
  <c r="W17" i="25"/>
  <c r="W43" i="23" s="1"/>
  <c r="W43" i="28" s="1"/>
  <c r="W43" i="30" s="1"/>
  <c r="BC17" i="25"/>
  <c r="BC43" i="23" s="1"/>
  <c r="BC43" i="28" s="1"/>
  <c r="BC43" i="30" s="1"/>
  <c r="AE17" i="25"/>
  <c r="AE43" i="23" s="1"/>
  <c r="AE43" i="28" s="1"/>
  <c r="AE43" i="30" s="1"/>
  <c r="AU17" i="25"/>
  <c r="AU43" i="23" s="1"/>
  <c r="AU43" i="28" s="1"/>
  <c r="AU43" i="30" s="1"/>
  <c r="K24" i="28"/>
  <c r="S24" i="30"/>
  <c r="K24" i="30" s="1"/>
  <c r="AX17" i="25"/>
  <c r="AX43" i="23" s="1"/>
  <c r="AX43" i="28" s="1"/>
  <c r="AX43" i="30" s="1"/>
  <c r="AP17" i="25"/>
  <c r="AP43" i="23" s="1"/>
  <c r="AP43" i="28" s="1"/>
  <c r="AP43" i="30" s="1"/>
  <c r="R17" i="25"/>
  <c r="R43" i="23" s="1"/>
  <c r="AH17" i="25"/>
  <c r="AH43" i="23" s="1"/>
  <c r="AH43" i="28" s="1"/>
  <c r="AH43" i="30" s="1"/>
  <c r="BF17" i="25"/>
  <c r="BF43" i="23" s="1"/>
  <c r="BF43" i="28" s="1"/>
  <c r="BF43" i="30" s="1"/>
  <c r="Z17" i="25"/>
  <c r="Z43" i="23" s="1"/>
  <c r="Z43" i="28" s="1"/>
  <c r="Z43" i="30" s="1"/>
  <c r="G24" i="28"/>
  <c r="O24" i="30"/>
  <c r="G24" i="30" s="1"/>
  <c r="BQ78" i="3"/>
  <c r="IQ78" i="3"/>
  <c r="HQ78" i="3"/>
  <c r="EQ78" i="3"/>
  <c r="AQ78" i="3"/>
  <c r="GQ78" i="3"/>
  <c r="DQ78" i="3"/>
  <c r="HZ85" i="3"/>
  <c r="AZ85" i="3"/>
  <c r="FZ85" i="3"/>
  <c r="IZ85" i="3"/>
  <c r="GZ85" i="3"/>
  <c r="JZ85" i="3"/>
  <c r="DZ85" i="3"/>
  <c r="EZ85" i="3"/>
  <c r="CZ85" i="3"/>
  <c r="BZ85" i="3"/>
  <c r="HW79" i="3"/>
  <c r="DW79" i="3"/>
  <c r="FW79" i="3"/>
  <c r="AW79" i="3"/>
  <c r="CW79" i="3"/>
  <c r="JW79" i="3"/>
  <c r="GW79" i="3"/>
  <c r="GZ75" i="3"/>
  <c r="FZ75" i="3"/>
  <c r="HZ75" i="3"/>
  <c r="CZ75" i="3"/>
  <c r="DZ75" i="3"/>
  <c r="EZ75" i="3"/>
  <c r="AZ75" i="3"/>
  <c r="BZ75" i="3"/>
  <c r="IZ75" i="3"/>
  <c r="JZ75" i="3"/>
  <c r="GO77" i="3"/>
  <c r="BO77" i="3"/>
  <c r="AO77" i="3"/>
  <c r="HO77" i="3"/>
  <c r="DO77" i="3"/>
  <c r="IO77" i="3"/>
  <c r="EO77" i="3"/>
  <c r="HZ78" i="3"/>
  <c r="IZ78" i="3"/>
  <c r="EZ78" i="3"/>
  <c r="AZ78" i="3"/>
  <c r="GZ78" i="3"/>
  <c r="DZ78" i="3"/>
  <c r="BZ78" i="3"/>
  <c r="HW77" i="3"/>
  <c r="DW77" i="3"/>
  <c r="GW77" i="3"/>
  <c r="EW77" i="3"/>
  <c r="AW77" i="3"/>
  <c r="BW77" i="3"/>
  <c r="IW77" i="3"/>
  <c r="CO74" i="3"/>
  <c r="HO74" i="3"/>
  <c r="AO74" i="3"/>
  <c r="DO74" i="3"/>
  <c r="EO74" i="3"/>
  <c r="BO74" i="3"/>
  <c r="GO74" i="3"/>
  <c r="FO74" i="3"/>
  <c r="IO74" i="3"/>
  <c r="O108" i="3"/>
  <c r="JO74" i="3"/>
  <c r="CR75" i="3"/>
  <c r="HR75" i="3"/>
  <c r="ER75" i="3"/>
  <c r="GR75" i="3"/>
  <c r="DR75" i="3"/>
  <c r="AR75" i="3"/>
  <c r="IR75" i="3"/>
  <c r="FR75" i="3"/>
  <c r="JR75" i="3"/>
  <c r="BR75" i="3"/>
  <c r="GW78" i="3"/>
  <c r="BW78" i="3"/>
  <c r="HW78" i="3"/>
  <c r="DW78" i="3"/>
  <c r="AW78" i="3"/>
  <c r="IW78" i="3"/>
  <c r="EW78" i="3"/>
  <c r="IQ75" i="3"/>
  <c r="DQ75" i="3"/>
  <c r="BQ75" i="3"/>
  <c r="HQ75" i="3"/>
  <c r="GQ75" i="3"/>
  <c r="CQ75" i="3"/>
  <c r="FQ75" i="3"/>
  <c r="EQ75" i="3"/>
  <c r="AQ75" i="3"/>
  <c r="JQ75" i="3"/>
  <c r="JY83" i="3"/>
  <c r="BY83" i="3"/>
  <c r="AY83" i="3"/>
  <c r="FY83" i="3"/>
  <c r="EY83" i="3"/>
  <c r="GY83" i="3"/>
  <c r="DY83" i="3"/>
  <c r="HY83" i="3"/>
  <c r="IY83" i="3"/>
  <c r="CY83" i="3"/>
  <c r="AR74" i="3"/>
  <c r="ER74" i="3"/>
  <c r="JR74" i="3"/>
  <c r="CR74" i="3"/>
  <c r="DR74" i="3"/>
  <c r="BR74" i="3"/>
  <c r="IR74" i="3"/>
  <c r="R108" i="3"/>
  <c r="GR74" i="3"/>
  <c r="HR74" i="3"/>
  <c r="FR74" i="3"/>
  <c r="HO83" i="3"/>
  <c r="BO83" i="3"/>
  <c r="CO83" i="3"/>
  <c r="AO83" i="3"/>
  <c r="GO83" i="3"/>
  <c r="EO83" i="3"/>
  <c r="JO83" i="3"/>
  <c r="DO83" i="3"/>
  <c r="IO83" i="3"/>
  <c r="FO83" i="3"/>
  <c r="AZ82" i="3"/>
  <c r="EZ82" i="3"/>
  <c r="IZ82" i="3"/>
  <c r="CZ82" i="3"/>
  <c r="BZ82" i="3"/>
  <c r="HZ82" i="3"/>
  <c r="JZ82" i="3"/>
  <c r="GZ82" i="3"/>
  <c r="DZ82" i="3"/>
  <c r="FZ82" i="3"/>
  <c r="CW83" i="3"/>
  <c r="JW83" i="3"/>
  <c r="GW83" i="3"/>
  <c r="AW83" i="3"/>
  <c r="EW83" i="3"/>
  <c r="IW83" i="3"/>
  <c r="BW83" i="3"/>
  <c r="HW83" i="3"/>
  <c r="FW83" i="3"/>
  <c r="DW83" i="3"/>
  <c r="IQ74" i="3"/>
  <c r="JQ74" i="3"/>
  <c r="HQ74" i="3"/>
  <c r="FQ74" i="3"/>
  <c r="AQ74" i="3"/>
  <c r="DQ74" i="3"/>
  <c r="GQ74" i="3"/>
  <c r="BQ74" i="3"/>
  <c r="EQ74" i="3"/>
  <c r="Q108" i="3"/>
  <c r="CQ74" i="3"/>
  <c r="AP83" i="3"/>
  <c r="HP83" i="3"/>
  <c r="JP83" i="3"/>
  <c r="FP83" i="3"/>
  <c r="IP83" i="3"/>
  <c r="EP83" i="3"/>
  <c r="BP83" i="3"/>
  <c r="GP83" i="3"/>
  <c r="DP83" i="3"/>
  <c r="CP83" i="3"/>
  <c r="N23" i="30"/>
  <c r="F23" i="30" s="1"/>
  <c r="F23" i="28"/>
  <c r="BB17" i="25"/>
  <c r="BB43" i="23" s="1"/>
  <c r="BB43" i="28" s="1"/>
  <c r="BB43" i="30" s="1"/>
  <c r="AL17" i="25"/>
  <c r="AL43" i="23" s="1"/>
  <c r="AL43" i="28" s="1"/>
  <c r="AL43" i="30" s="1"/>
  <c r="AT17" i="25"/>
  <c r="AT43" i="23" s="1"/>
  <c r="AT43" i="28" s="1"/>
  <c r="AT43" i="30" s="1"/>
  <c r="N17" i="25"/>
  <c r="N43" i="23" s="1"/>
  <c r="AD17" i="25"/>
  <c r="AD43" i="23" s="1"/>
  <c r="AD43" i="28" s="1"/>
  <c r="AD43" i="30" s="1"/>
  <c r="V17" i="25"/>
  <c r="V43" i="23" s="1"/>
  <c r="V43" i="28" s="1"/>
  <c r="V43" i="30" s="1"/>
  <c r="Q23" i="30"/>
  <c r="I23" i="30" s="1"/>
  <c r="I23" i="28"/>
  <c r="Q17" i="25"/>
  <c r="Q43" i="23" s="1"/>
  <c r="AO17" i="25"/>
  <c r="AO43" i="23" s="1"/>
  <c r="AO43" i="28" s="1"/>
  <c r="AO43" i="30" s="1"/>
  <c r="BE17" i="25"/>
  <c r="BE43" i="23" s="1"/>
  <c r="BE43" i="28" s="1"/>
  <c r="BE43" i="30" s="1"/>
  <c r="AG17" i="25"/>
  <c r="AG43" i="23" s="1"/>
  <c r="AG43" i="28" s="1"/>
  <c r="AG43" i="30" s="1"/>
  <c r="Y17" i="25"/>
  <c r="Y43" i="23" s="1"/>
  <c r="Y43" i="28" s="1"/>
  <c r="Y43" i="30" s="1"/>
  <c r="AW17" i="25"/>
  <c r="AW43" i="23" s="1"/>
  <c r="AW43" i="28" s="1"/>
  <c r="AW43" i="30" s="1"/>
  <c r="R24" i="30"/>
  <c r="J24" i="30" s="1"/>
  <c r="J24" i="28"/>
  <c r="Q24" i="30"/>
  <c r="I24" i="30" s="1"/>
  <c r="I24" i="28"/>
  <c r="EO82" i="3"/>
  <c r="DO82" i="3"/>
  <c r="HO82" i="3"/>
  <c r="CO82" i="3"/>
  <c r="GO82" i="3"/>
  <c r="AO82" i="3"/>
  <c r="FO82" i="3"/>
  <c r="JO82" i="3"/>
  <c r="IO82" i="3"/>
  <c r="BO82" i="3"/>
  <c r="GZ79" i="3"/>
  <c r="CZ79" i="3"/>
  <c r="HZ79" i="3"/>
  <c r="DZ79" i="3"/>
  <c r="JZ79" i="3"/>
  <c r="AZ79" i="3"/>
  <c r="FZ79" i="3"/>
  <c r="BW82" i="3"/>
  <c r="JW82" i="3"/>
  <c r="DW82" i="3"/>
  <c r="HW82" i="3"/>
  <c r="AW82" i="3"/>
  <c r="GW82" i="3"/>
  <c r="IW82" i="3"/>
  <c r="FW82" i="3"/>
  <c r="CW82" i="3"/>
  <c r="EW82" i="3"/>
  <c r="EP76" i="3"/>
  <c r="IP76" i="3"/>
  <c r="DP76" i="3"/>
  <c r="AP76" i="3"/>
  <c r="BP76" i="3"/>
  <c r="HP76" i="3"/>
  <c r="GP76" i="3"/>
  <c r="JO75" i="3"/>
  <c r="AO75" i="3"/>
  <c r="GO75" i="3"/>
  <c r="CO75" i="3"/>
  <c r="HO75" i="3"/>
  <c r="DO75" i="3"/>
  <c r="BO75" i="3"/>
  <c r="EO75" i="3"/>
  <c r="FO75" i="3"/>
  <c r="IO75" i="3"/>
  <c r="AP74" i="3"/>
  <c r="DP74" i="3"/>
  <c r="CP74" i="3"/>
  <c r="IP74" i="3"/>
  <c r="HP74" i="3"/>
  <c r="P108" i="3"/>
  <c r="FP74" i="3"/>
  <c r="GP74" i="3"/>
  <c r="EP74" i="3"/>
  <c r="BP74" i="3"/>
  <c r="JP74" i="3"/>
  <c r="AQ83" i="3"/>
  <c r="HQ83" i="3"/>
  <c r="GQ83" i="3"/>
  <c r="CQ83" i="3"/>
  <c r="BQ83" i="3"/>
  <c r="IQ83" i="3"/>
  <c r="JQ83" i="3"/>
  <c r="EQ83" i="3"/>
  <c r="FQ83" i="3"/>
  <c r="DQ83" i="3"/>
  <c r="AX78" i="3"/>
  <c r="BX78" i="3"/>
  <c r="IX78" i="3"/>
  <c r="EX78" i="3"/>
  <c r="DX78" i="3"/>
  <c r="HX78" i="3"/>
  <c r="GX78" i="3"/>
  <c r="AW85" i="3"/>
  <c r="CW85" i="3"/>
  <c r="EW85" i="3"/>
  <c r="BW85" i="3"/>
  <c r="JW85" i="3"/>
  <c r="IW85" i="3"/>
  <c r="DW85" i="3"/>
  <c r="GW85" i="3"/>
  <c r="FW85" i="3"/>
  <c r="HW85" i="3"/>
  <c r="DO76" i="3"/>
  <c r="GO76" i="3"/>
  <c r="IO76" i="3"/>
  <c r="HO76" i="3"/>
  <c r="AO76" i="3"/>
  <c r="EO76" i="3"/>
  <c r="BO76" i="3"/>
  <c r="FQ85" i="3"/>
  <c r="IQ85" i="3"/>
  <c r="BQ85" i="3"/>
  <c r="DQ85" i="3"/>
  <c r="CQ85" i="3"/>
  <c r="AQ85" i="3"/>
  <c r="HQ85" i="3"/>
  <c r="EQ85" i="3"/>
  <c r="GQ85" i="3"/>
  <c r="JQ85" i="3"/>
  <c r="HY77" i="3"/>
  <c r="EY77" i="3"/>
  <c r="GY77" i="3"/>
  <c r="IY77" i="3"/>
  <c r="BY77" i="3"/>
  <c r="AY77" i="3"/>
  <c r="DY77" i="3"/>
  <c r="FO79" i="3"/>
  <c r="GO79" i="3"/>
  <c r="JO79" i="3"/>
  <c r="HO79" i="3"/>
  <c r="AO79" i="3"/>
  <c r="CO79" i="3"/>
  <c r="DO79" i="3"/>
  <c r="CX85" i="3"/>
  <c r="JX85" i="3"/>
  <c r="FX85" i="3"/>
  <c r="EX85" i="3"/>
  <c r="HX85" i="3"/>
  <c r="DX85" i="3"/>
  <c r="IX85" i="3"/>
  <c r="GX85" i="3"/>
  <c r="BX85" i="3"/>
  <c r="AX85" i="3"/>
  <c r="EP78" i="3"/>
  <c r="DP78" i="3"/>
  <c r="HP78" i="3"/>
  <c r="GP78" i="3"/>
  <c r="BP78" i="3"/>
  <c r="IP78" i="3"/>
  <c r="AP78" i="3"/>
  <c r="AX79" i="3"/>
  <c r="HX79" i="3"/>
  <c r="JX79" i="3"/>
  <c r="GX79" i="3"/>
  <c r="DX79" i="3"/>
  <c r="FX79" i="3"/>
  <c r="CX79" i="3"/>
  <c r="IX77" i="3"/>
  <c r="DX77" i="3"/>
  <c r="HX77" i="3"/>
  <c r="GX77" i="3"/>
  <c r="EX77" i="3"/>
  <c r="AX77" i="3"/>
  <c r="BX77" i="3"/>
  <c r="GR79" i="3"/>
  <c r="AR79" i="3"/>
  <c r="HR79" i="3"/>
  <c r="CR79" i="3"/>
  <c r="DR79" i="3"/>
  <c r="FR79" i="3"/>
  <c r="JR79" i="3"/>
  <c r="H24" i="28"/>
  <c r="P24" i="30"/>
  <c r="H24" i="30" s="1"/>
  <c r="N24" i="30"/>
  <c r="F24" i="30" s="1"/>
  <c r="F24" i="28"/>
  <c r="G23" i="28"/>
  <c r="O23" i="30"/>
  <c r="G23" i="30" s="1"/>
  <c r="AN17" i="25"/>
  <c r="AN43" i="23" s="1"/>
  <c r="AN43" i="28" s="1"/>
  <c r="AN43" i="30" s="1"/>
  <c r="BD17" i="25"/>
  <c r="BD43" i="23" s="1"/>
  <c r="BD43" i="28" s="1"/>
  <c r="BD43" i="30" s="1"/>
  <c r="AV17" i="25"/>
  <c r="AV43" i="23" s="1"/>
  <c r="AV43" i="28" s="1"/>
  <c r="AV43" i="30" s="1"/>
  <c r="P17" i="25"/>
  <c r="P43" i="23" s="1"/>
  <c r="AF17" i="25"/>
  <c r="AF43" i="23" s="1"/>
  <c r="AF43" i="28" s="1"/>
  <c r="AF43" i="30" s="1"/>
  <c r="X17" i="25"/>
  <c r="X43" i="23" s="1"/>
  <c r="X43" i="28" s="1"/>
  <c r="X43" i="30" s="1"/>
  <c r="S23" i="30"/>
  <c r="K23" i="30" s="1"/>
  <c r="K23" i="28"/>
  <c r="AX76" i="3"/>
  <c r="DX76" i="3"/>
  <c r="BX76" i="3"/>
  <c r="HX76" i="3"/>
  <c r="EX76" i="3"/>
  <c r="GX76" i="3"/>
  <c r="IX76" i="3"/>
  <c r="AP82" i="3"/>
  <c r="DP82" i="3"/>
  <c r="HP82" i="3"/>
  <c r="GP82" i="3"/>
  <c r="IP82" i="3"/>
  <c r="CP82" i="3"/>
  <c r="BP82" i="3"/>
  <c r="FP82" i="3"/>
  <c r="EP82" i="3"/>
  <c r="JP82" i="3"/>
  <c r="CY85" i="3"/>
  <c r="EY85" i="3"/>
  <c r="IY85" i="3"/>
  <c r="BY85" i="3"/>
  <c r="DY85" i="3"/>
  <c r="HY85" i="3"/>
  <c r="JY85" i="3"/>
  <c r="GY85" i="3"/>
  <c r="AY85" i="3"/>
  <c r="FY85" i="3"/>
  <c r="DR85" i="3"/>
  <c r="HR85" i="3"/>
  <c r="JR85" i="3"/>
  <c r="BR85" i="3"/>
  <c r="AR85" i="3"/>
  <c r="FR85" i="3"/>
  <c r="IR85" i="3"/>
  <c r="CR85" i="3"/>
  <c r="GR85" i="3"/>
  <c r="ER85" i="3"/>
  <c r="JX75" i="3"/>
  <c r="HX75" i="3"/>
  <c r="BX75" i="3"/>
  <c r="DX75" i="3"/>
  <c r="AX75" i="3"/>
  <c r="FX75" i="3"/>
  <c r="IX75" i="3"/>
  <c r="GX75" i="3"/>
  <c r="EX75" i="3"/>
  <c r="CX75" i="3"/>
  <c r="GR78" i="3"/>
  <c r="BR78" i="3"/>
  <c r="HR78" i="3"/>
  <c r="DR78" i="3"/>
  <c r="ER78" i="3"/>
  <c r="IR78" i="3"/>
  <c r="AR78" i="3"/>
  <c r="BX83" i="3"/>
  <c r="JX83" i="3"/>
  <c r="DX83" i="3"/>
  <c r="HX83" i="3"/>
  <c r="CX83" i="3"/>
  <c r="GX83" i="3"/>
  <c r="EX83" i="3"/>
  <c r="FX83" i="3"/>
  <c r="AX83" i="3"/>
  <c r="IX83" i="3"/>
  <c r="DZ83" i="3"/>
  <c r="HZ83" i="3"/>
  <c r="AZ83" i="3"/>
  <c r="EZ83" i="3"/>
  <c r="FZ83" i="3"/>
  <c r="GZ83" i="3"/>
  <c r="BZ83" i="3"/>
  <c r="IZ83" i="3"/>
  <c r="JZ83" i="3"/>
  <c r="CZ83" i="3"/>
  <c r="HQ82" i="3"/>
  <c r="FQ82" i="3"/>
  <c r="GQ82" i="3"/>
  <c r="JQ82" i="3"/>
  <c r="AQ82" i="3"/>
  <c r="CQ82" i="3"/>
  <c r="EQ82" i="3"/>
  <c r="DQ82" i="3"/>
  <c r="BQ82" i="3"/>
  <c r="IQ82" i="3"/>
  <c r="GY76" i="3"/>
  <c r="BY76" i="3"/>
  <c r="IY76" i="3"/>
  <c r="HY76" i="3"/>
  <c r="AY76" i="3"/>
  <c r="DY76" i="3"/>
  <c r="EY76" i="3"/>
  <c r="HO85" i="3"/>
  <c r="IO85" i="3"/>
  <c r="DO85" i="3"/>
  <c r="BO85" i="3"/>
  <c r="GO85" i="3"/>
  <c r="CO85" i="3"/>
  <c r="JO85" i="3"/>
  <c r="EO85" i="3"/>
  <c r="AO85" i="3"/>
  <c r="FO85" i="3"/>
  <c r="AZ76" i="3"/>
  <c r="IZ76" i="3"/>
  <c r="EZ76" i="3"/>
  <c r="BZ76" i="3"/>
  <c r="DZ76" i="3"/>
  <c r="HZ76" i="3"/>
  <c r="GZ76" i="3"/>
  <c r="AQ76" i="3"/>
  <c r="GQ76" i="3"/>
  <c r="BQ76" i="3"/>
  <c r="HQ76" i="3"/>
  <c r="DQ76" i="3"/>
  <c r="IQ76" i="3"/>
  <c r="EQ76" i="3"/>
  <c r="FY74" i="3"/>
  <c r="IY74" i="3"/>
  <c r="HY74" i="3"/>
  <c r="BY74" i="3"/>
  <c r="AY74" i="3"/>
  <c r="EY74" i="3"/>
  <c r="CY74" i="3"/>
  <c r="Y108" i="3"/>
  <c r="GY74" i="3"/>
  <c r="JY74" i="3"/>
  <c r="DY74" i="3"/>
  <c r="DY108" i="3" s="1"/>
  <c r="BR77" i="3"/>
  <c r="HR77" i="3"/>
  <c r="DR77" i="3"/>
  <c r="IR77" i="3"/>
  <c r="ER77" i="3"/>
  <c r="GR77" i="3"/>
  <c r="AR77" i="3"/>
  <c r="IP75" i="3"/>
  <c r="EP75" i="3"/>
  <c r="JP75" i="3"/>
  <c r="BP75" i="3"/>
  <c r="FP75" i="3"/>
  <c r="GP75" i="3"/>
  <c r="HP75" i="3"/>
  <c r="CP75" i="3"/>
  <c r="DP75" i="3"/>
  <c r="AP75" i="3"/>
  <c r="EY82" i="3"/>
  <c r="AY82" i="3"/>
  <c r="DY82" i="3"/>
  <c r="BY82" i="3"/>
  <c r="CY82" i="3"/>
  <c r="JY82" i="3"/>
  <c r="GY82" i="3"/>
  <c r="FY82" i="3"/>
  <c r="IY82" i="3"/>
  <c r="HY82" i="3"/>
  <c r="JX82" i="3"/>
  <c r="BX82" i="3"/>
  <c r="FX82" i="3"/>
  <c r="EX82" i="3"/>
  <c r="HX82" i="3"/>
  <c r="CX82" i="3"/>
  <c r="DX82" i="3"/>
  <c r="GX82" i="3"/>
  <c r="AX82" i="3"/>
  <c r="IX82" i="3"/>
  <c r="J23" i="28"/>
  <c r="R23" i="30"/>
  <c r="J23" i="30" s="1"/>
  <c r="AA17" i="25"/>
  <c r="AA43" i="23" s="1"/>
  <c r="AA43" i="28" s="1"/>
  <c r="AA43" i="30" s="1"/>
  <c r="S17" i="25"/>
  <c r="S43" i="23" s="1"/>
  <c r="BG17" i="25"/>
  <c r="BG43" i="23" s="1"/>
  <c r="BG43" i="28" s="1"/>
  <c r="BG43" i="30" s="1"/>
  <c r="AI17" i="25"/>
  <c r="AI43" i="23" s="1"/>
  <c r="AI43" i="28" s="1"/>
  <c r="AI43" i="30" s="1"/>
  <c r="AY17" i="25"/>
  <c r="AY43" i="23" s="1"/>
  <c r="AY43" i="28" s="1"/>
  <c r="AY43" i="30" s="1"/>
  <c r="AQ17" i="25"/>
  <c r="AQ43" i="23" s="1"/>
  <c r="AQ43" i="28" s="1"/>
  <c r="AQ43" i="30" s="1"/>
  <c r="P23" i="30"/>
  <c r="H23" i="30" s="1"/>
  <c r="H23" i="28"/>
  <c r="V22" i="3"/>
  <c r="V18" i="3"/>
  <c r="FP108" i="3" l="1"/>
  <c r="FQ108" i="3"/>
  <c r="DR108" i="3"/>
  <c r="EO108" i="3"/>
  <c r="DZ108" i="3"/>
  <c r="FW108" i="3"/>
  <c r="HY108" i="3"/>
  <c r="V16" i="3"/>
  <c r="AY108" i="3"/>
  <c r="EP108" i="3"/>
  <c r="AP108" i="3"/>
  <c r="DQ108" i="3"/>
  <c r="IR108" i="3"/>
  <c r="GO108" i="3"/>
  <c r="JZ108" i="3"/>
  <c r="FZ108" i="3"/>
  <c r="HX108" i="3"/>
  <c r="CW108" i="3"/>
  <c r="HW108" i="3"/>
  <c r="CV18" i="3"/>
  <c r="FV18" i="3"/>
  <c r="AV18" i="3"/>
  <c r="HV18" i="3"/>
  <c r="DV18" i="3"/>
  <c r="AD18" i="3"/>
  <c r="EV18" i="3"/>
  <c r="BV18" i="3"/>
  <c r="JV18" i="3"/>
  <c r="IV18" i="3"/>
  <c r="GV18" i="3"/>
  <c r="K43" i="23"/>
  <c r="S43" i="28"/>
  <c r="BY108" i="3"/>
  <c r="GP108" i="3"/>
  <c r="AQ108" i="3"/>
  <c r="BR108" i="3"/>
  <c r="BO108" i="3"/>
  <c r="HZ108" i="3"/>
  <c r="GZ108" i="3"/>
  <c r="EX108" i="3"/>
  <c r="BW108" i="3"/>
  <c r="DW108" i="3"/>
  <c r="FX108" i="3"/>
  <c r="JY108" i="3"/>
  <c r="IY108" i="3"/>
  <c r="N43" i="28"/>
  <c r="F43" i="23"/>
  <c r="CQ108" i="3"/>
  <c r="HQ108" i="3"/>
  <c r="CR108" i="3"/>
  <c r="DO108" i="3"/>
  <c r="R43" i="28"/>
  <c r="J43" i="23"/>
  <c r="AX108" i="3"/>
  <c r="IW108" i="3"/>
  <c r="GY108" i="3"/>
  <c r="FY108" i="3"/>
  <c r="H43" i="23"/>
  <c r="P43" i="28"/>
  <c r="HP108" i="3"/>
  <c r="JQ108" i="3"/>
  <c r="FR108" i="3"/>
  <c r="JR108" i="3"/>
  <c r="JO108" i="3"/>
  <c r="AO108" i="3"/>
  <c r="IZ108" i="3"/>
  <c r="BX108" i="3"/>
  <c r="JW108" i="3"/>
  <c r="V21" i="3"/>
  <c r="V33" i="3" s="1"/>
  <c r="IP108" i="3"/>
  <c r="EQ108" i="3"/>
  <c r="IQ108" i="3"/>
  <c r="HR108" i="3"/>
  <c r="ER108" i="3"/>
  <c r="HO108" i="3"/>
  <c r="O43" i="28"/>
  <c r="G43" i="23"/>
  <c r="CZ108" i="3"/>
  <c r="GX108" i="3"/>
  <c r="AW108" i="3"/>
  <c r="JV22" i="3"/>
  <c r="IV22" i="3"/>
  <c r="AD22" i="3"/>
  <c r="GV22" i="3"/>
  <c r="AV22" i="3"/>
  <c r="DV22" i="3"/>
  <c r="HV22" i="3"/>
  <c r="CV22" i="3"/>
  <c r="BV22" i="3"/>
  <c r="FV22" i="3"/>
  <c r="EV22" i="3"/>
  <c r="EW108" i="3"/>
  <c r="CY108" i="3"/>
  <c r="JP108" i="3"/>
  <c r="CP108" i="3"/>
  <c r="I43" i="23"/>
  <c r="Q43" i="28"/>
  <c r="BQ108" i="3"/>
  <c r="GR108" i="3"/>
  <c r="AR108" i="3"/>
  <c r="IO108" i="3"/>
  <c r="CO108" i="3"/>
  <c r="BZ108" i="3"/>
  <c r="CX108" i="3"/>
  <c r="DX108" i="3"/>
  <c r="EY108" i="3"/>
  <c r="BP108" i="3"/>
  <c r="DP108" i="3"/>
  <c r="GQ108" i="3"/>
  <c r="FO108" i="3"/>
  <c r="EZ108" i="3"/>
  <c r="AZ108" i="3"/>
  <c r="JX108" i="3"/>
  <c r="IX108" i="3"/>
  <c r="GW108" i="3"/>
  <c r="N78" i="3"/>
  <c r="N74" i="3"/>
  <c r="V78" i="3"/>
  <c r="V83" i="3"/>
  <c r="N85" i="3"/>
  <c r="V85" i="3"/>
  <c r="V79" i="3"/>
  <c r="V44" i="3"/>
  <c r="V54" i="3"/>
  <c r="V55" i="3"/>
  <c r="V46" i="3"/>
  <c r="N82" i="3"/>
  <c r="N77" i="3"/>
  <c r="V74" i="3"/>
  <c r="V50" i="3"/>
  <c r="N76" i="3"/>
  <c r="V77" i="3"/>
  <c r="V47" i="3"/>
  <c r="V52" i="3"/>
  <c r="V51" i="3"/>
  <c r="N83" i="3"/>
  <c r="V76" i="3"/>
  <c r="V75" i="3"/>
  <c r="V49" i="3"/>
  <c r="V45" i="3"/>
  <c r="N75" i="3"/>
  <c r="N79" i="3"/>
  <c r="V82" i="3"/>
  <c r="V53" i="3"/>
  <c r="Q41" i="3"/>
  <c r="Y41" i="3"/>
  <c r="X41" i="3"/>
  <c r="Y5" i="3"/>
  <c r="AG5" i="3" s="1"/>
  <c r="W41" i="3"/>
  <c r="Z41" i="3"/>
  <c r="R41" i="3"/>
  <c r="V41" i="3"/>
  <c r="Y22" i="3"/>
  <c r="Y16" i="3"/>
  <c r="Y18" i="3"/>
  <c r="Y21" i="3"/>
  <c r="W16" i="3"/>
  <c r="W22" i="3"/>
  <c r="W21" i="3"/>
  <c r="W18" i="3"/>
  <c r="O16" i="3"/>
  <c r="O22" i="3"/>
  <c r="R22" i="3"/>
  <c r="R16" i="3"/>
  <c r="R21" i="3"/>
  <c r="R18" i="3"/>
  <c r="Q18" i="3"/>
  <c r="Q16" i="3"/>
  <c r="Q21" i="3"/>
  <c r="Q22" i="3"/>
  <c r="Z16" i="3"/>
  <c r="Z21" i="3"/>
  <c r="Z22" i="3"/>
  <c r="Z18" i="3"/>
  <c r="P22" i="3"/>
  <c r="P18" i="3"/>
  <c r="P16" i="3"/>
  <c r="P21" i="3"/>
  <c r="X16" i="3"/>
  <c r="X21" i="3"/>
  <c r="X22" i="3"/>
  <c r="X18" i="3"/>
  <c r="F75" i="25"/>
  <c r="I75" i="25"/>
  <c r="G75" i="25"/>
  <c r="H75" i="25"/>
  <c r="AV44" i="3" l="1"/>
  <c r="CV44" i="3"/>
  <c r="BV44" i="3"/>
  <c r="Q75" i="25"/>
  <c r="O75" i="25"/>
  <c r="N75" i="25"/>
  <c r="P75" i="25"/>
  <c r="BX22" i="3"/>
  <c r="CX22" i="3"/>
  <c r="HX22" i="3"/>
  <c r="IX22" i="3"/>
  <c r="DX22" i="3"/>
  <c r="JX22" i="3"/>
  <c r="GX22" i="3"/>
  <c r="EX22" i="3"/>
  <c r="AX22" i="3"/>
  <c r="FX22" i="3"/>
  <c r="AF22" i="3"/>
  <c r="FP18" i="3"/>
  <c r="IP18" i="3"/>
  <c r="EP18" i="3"/>
  <c r="GP18" i="3"/>
  <c r="BP18" i="3"/>
  <c r="P33" i="3"/>
  <c r="HP18" i="3"/>
  <c r="CP18" i="3"/>
  <c r="DP18" i="3"/>
  <c r="JP18" i="3"/>
  <c r="AP18" i="3"/>
  <c r="CZ21" i="3"/>
  <c r="DZ21" i="3"/>
  <c r="GZ21" i="3"/>
  <c r="AZ21" i="3"/>
  <c r="HZ21" i="3"/>
  <c r="FZ21" i="3"/>
  <c r="IZ21" i="3"/>
  <c r="BZ21" i="3"/>
  <c r="EZ21" i="3"/>
  <c r="AH21" i="3"/>
  <c r="JZ21" i="3"/>
  <c r="ER18" i="3"/>
  <c r="JR18" i="3"/>
  <c r="AR18" i="3"/>
  <c r="DR18" i="3"/>
  <c r="HR18" i="3"/>
  <c r="R33" i="3"/>
  <c r="CR18" i="3"/>
  <c r="FR18" i="3"/>
  <c r="BR18" i="3"/>
  <c r="IR18" i="3"/>
  <c r="GR18" i="3"/>
  <c r="AE16" i="3"/>
  <c r="DW16" i="3"/>
  <c r="DW32" i="3" s="1"/>
  <c r="EW16" i="3"/>
  <c r="EW32" i="3" s="1"/>
  <c r="CW16" i="3"/>
  <c r="CW32" i="3" s="1"/>
  <c r="JW16" i="3"/>
  <c r="JW32" i="3" s="1"/>
  <c r="W32" i="3"/>
  <c r="HW16" i="3"/>
  <c r="HW32" i="3" s="1"/>
  <c r="AW16" i="3"/>
  <c r="AW32" i="3" s="1"/>
  <c r="BW16" i="3"/>
  <c r="BW32" i="3" s="1"/>
  <c r="FW16" i="3"/>
  <c r="FW32" i="3" s="1"/>
  <c r="IW16" i="3"/>
  <c r="IW32" i="3" s="1"/>
  <c r="GW16" i="3"/>
  <c r="GW32" i="3" s="1"/>
  <c r="IR41" i="3"/>
  <c r="JR41" i="3"/>
  <c r="DR41" i="3"/>
  <c r="HR41" i="3"/>
  <c r="GR41" i="3"/>
  <c r="AR41" i="3"/>
  <c r="CR41" i="3"/>
  <c r="ER41" i="3"/>
  <c r="BR41" i="3"/>
  <c r="FR41" i="3"/>
  <c r="IX41" i="3"/>
  <c r="FX41" i="3"/>
  <c r="DX41" i="3"/>
  <c r="CX41" i="3"/>
  <c r="BX41" i="3"/>
  <c r="HX41" i="3"/>
  <c r="AX41" i="3"/>
  <c r="EX41" i="3"/>
  <c r="JX41" i="3"/>
  <c r="GX41" i="3"/>
  <c r="JV51" i="3"/>
  <c r="GV51" i="3"/>
  <c r="EV51" i="3"/>
  <c r="DV51" i="3"/>
  <c r="FV51" i="3"/>
  <c r="HV51" i="3"/>
  <c r="IV51" i="3"/>
  <c r="AN76" i="3"/>
  <c r="HN76" i="3"/>
  <c r="IN76" i="3"/>
  <c r="DN76" i="3"/>
  <c r="GN76" i="3"/>
  <c r="BN76" i="3"/>
  <c r="EN76" i="3"/>
  <c r="HN82" i="3"/>
  <c r="AN82" i="3"/>
  <c r="EN82" i="3"/>
  <c r="GN82" i="3"/>
  <c r="IN82" i="3"/>
  <c r="BN82" i="3"/>
  <c r="FN82" i="3"/>
  <c r="CN82" i="3"/>
  <c r="JN82" i="3"/>
  <c r="DN82" i="3"/>
  <c r="HV85" i="3"/>
  <c r="EV85" i="3"/>
  <c r="IV85" i="3"/>
  <c r="GV85" i="3"/>
  <c r="CV85" i="3"/>
  <c r="JV85" i="3"/>
  <c r="AV85" i="3"/>
  <c r="BV85" i="3"/>
  <c r="FV85" i="3"/>
  <c r="DV85" i="3"/>
  <c r="BN74" i="3"/>
  <c r="N108" i="3"/>
  <c r="FN74" i="3"/>
  <c r="EN74" i="3"/>
  <c r="DN74" i="3"/>
  <c r="CN74" i="3"/>
  <c r="HN74" i="3"/>
  <c r="IN74" i="3"/>
  <c r="AN74" i="3"/>
  <c r="GN74" i="3"/>
  <c r="JN74" i="3"/>
  <c r="AG18" i="3"/>
  <c r="HY18" i="3"/>
  <c r="AY18" i="3"/>
  <c r="CY18" i="3"/>
  <c r="Y33" i="3"/>
  <c r="FY18" i="3"/>
  <c r="BY18" i="3"/>
  <c r="IY18" i="3"/>
  <c r="DY18" i="3"/>
  <c r="JY18" i="3"/>
  <c r="EY18" i="3"/>
  <c r="GY18" i="3"/>
  <c r="HV50" i="3"/>
  <c r="JV50" i="3"/>
  <c r="EV50" i="3"/>
  <c r="FV50" i="3"/>
  <c r="GV50" i="3"/>
  <c r="DV50" i="3"/>
  <c r="IV50" i="3"/>
  <c r="AH18" i="3"/>
  <c r="CZ18" i="3"/>
  <c r="DZ18" i="3"/>
  <c r="Z33" i="3"/>
  <c r="HZ18" i="3"/>
  <c r="IZ18" i="3"/>
  <c r="BZ18" i="3"/>
  <c r="EZ18" i="3"/>
  <c r="FZ18" i="3"/>
  <c r="AZ18" i="3"/>
  <c r="JZ18" i="3"/>
  <c r="GZ18" i="3"/>
  <c r="CZ22" i="3"/>
  <c r="FZ22" i="3"/>
  <c r="HZ22" i="3"/>
  <c r="IZ22" i="3"/>
  <c r="GZ22" i="3"/>
  <c r="BZ22" i="3"/>
  <c r="EZ22" i="3"/>
  <c r="JZ22" i="3"/>
  <c r="AZ22" i="3"/>
  <c r="AH22" i="3"/>
  <c r="DZ22" i="3"/>
  <c r="IQ16" i="3"/>
  <c r="IQ32" i="3" s="1"/>
  <c r="JQ16" i="3"/>
  <c r="JQ32" i="3" s="1"/>
  <c r="DQ16" i="3"/>
  <c r="DQ32" i="3" s="1"/>
  <c r="CQ16" i="3"/>
  <c r="CQ32" i="3" s="1"/>
  <c r="BQ16" i="3"/>
  <c r="BQ32" i="3" s="1"/>
  <c r="EQ16" i="3"/>
  <c r="EQ32" i="3" s="1"/>
  <c r="AQ16" i="3"/>
  <c r="AQ32" i="3" s="1"/>
  <c r="GQ16" i="3"/>
  <c r="GQ32" i="3" s="1"/>
  <c r="FQ16" i="3"/>
  <c r="FQ32" i="3" s="1"/>
  <c r="Q32" i="3"/>
  <c r="HQ16" i="3"/>
  <c r="HQ32" i="3" s="1"/>
  <c r="EY22" i="3"/>
  <c r="DY22" i="3"/>
  <c r="HY22" i="3"/>
  <c r="IY22" i="3"/>
  <c r="AY22" i="3"/>
  <c r="FY22" i="3"/>
  <c r="CY22" i="3"/>
  <c r="AG22" i="3"/>
  <c r="JY22" i="3"/>
  <c r="BY22" i="3"/>
  <c r="GY22" i="3"/>
  <c r="CN79" i="3"/>
  <c r="DN79" i="3"/>
  <c r="AN79" i="3"/>
  <c r="HN79" i="3"/>
  <c r="GN79" i="3"/>
  <c r="FN79" i="3"/>
  <c r="JN79" i="3"/>
  <c r="FV54" i="3"/>
  <c r="DV54" i="3"/>
  <c r="GV54" i="3"/>
  <c r="BV54" i="3"/>
  <c r="CV54" i="3"/>
  <c r="IV54" i="3"/>
  <c r="EV54" i="3"/>
  <c r="AV54" i="3"/>
  <c r="JV54" i="3"/>
  <c r="HV54" i="3"/>
  <c r="H43" i="28"/>
  <c r="P43" i="30"/>
  <c r="H43" i="30" s="1"/>
  <c r="GV75" i="3"/>
  <c r="BV75" i="3"/>
  <c r="CV75" i="3"/>
  <c r="EV75" i="3"/>
  <c r="JV75" i="3"/>
  <c r="IV75" i="3"/>
  <c r="DV75" i="3"/>
  <c r="HV75" i="3"/>
  <c r="AV75" i="3"/>
  <c r="FV75" i="3"/>
  <c r="HN78" i="3"/>
  <c r="EN78" i="3"/>
  <c r="GN78" i="3"/>
  <c r="IN78" i="3"/>
  <c r="AN78" i="3"/>
  <c r="BN78" i="3"/>
  <c r="DN78" i="3"/>
  <c r="N43" i="30"/>
  <c r="F43" i="30" s="1"/>
  <c r="F43" i="28"/>
  <c r="AF16" i="3"/>
  <c r="AX16" i="3"/>
  <c r="AX32" i="3" s="1"/>
  <c r="HX16" i="3"/>
  <c r="HX32" i="3" s="1"/>
  <c r="BX16" i="3"/>
  <c r="BX32" i="3" s="1"/>
  <c r="X32" i="3"/>
  <c r="GX16" i="3"/>
  <c r="GX32" i="3" s="1"/>
  <c r="DX16" i="3"/>
  <c r="DX32" i="3" s="1"/>
  <c r="FX16" i="3"/>
  <c r="FX32" i="3" s="1"/>
  <c r="CX16" i="3"/>
  <c r="CX32" i="3" s="1"/>
  <c r="EX16" i="3"/>
  <c r="EX32" i="3" s="1"/>
  <c r="JX16" i="3"/>
  <c r="JX32" i="3" s="1"/>
  <c r="IX16" i="3"/>
  <c r="IX32" i="3" s="1"/>
  <c r="EQ22" i="3"/>
  <c r="BQ22" i="3"/>
  <c r="CQ22" i="3"/>
  <c r="HQ22" i="3"/>
  <c r="GQ22" i="3"/>
  <c r="FQ22" i="3"/>
  <c r="DQ22" i="3"/>
  <c r="AQ22" i="3"/>
  <c r="JQ22" i="3"/>
  <c r="IQ22" i="3"/>
  <c r="EN75" i="3"/>
  <c r="FN75" i="3"/>
  <c r="BN75" i="3"/>
  <c r="HN75" i="3"/>
  <c r="DN75" i="3"/>
  <c r="GN75" i="3"/>
  <c r="JN75" i="3"/>
  <c r="CN75" i="3"/>
  <c r="IN75" i="3"/>
  <c r="AN75" i="3"/>
  <c r="KD18" i="3"/>
  <c r="GD18" i="3"/>
  <c r="JD18" i="3"/>
  <c r="FD18" i="3"/>
  <c r="CD18" i="3"/>
  <c r="ED18" i="3"/>
  <c r="HD18" i="3"/>
  <c r="BD18" i="3"/>
  <c r="DD18" i="3"/>
  <c r="ID18" i="3"/>
  <c r="CZ16" i="3"/>
  <c r="CZ32" i="3" s="1"/>
  <c r="FZ16" i="3"/>
  <c r="FZ32" i="3" s="1"/>
  <c r="HZ16" i="3"/>
  <c r="HZ32" i="3" s="1"/>
  <c r="GZ16" i="3"/>
  <c r="GZ32" i="3" s="1"/>
  <c r="AH16" i="3"/>
  <c r="AZ16" i="3"/>
  <c r="AZ32" i="3" s="1"/>
  <c r="EZ16" i="3"/>
  <c r="EZ32" i="3" s="1"/>
  <c r="Z32" i="3"/>
  <c r="BZ16" i="3"/>
  <c r="BZ32" i="3" s="1"/>
  <c r="DZ16" i="3"/>
  <c r="DZ32" i="3" s="1"/>
  <c r="IZ16" i="3"/>
  <c r="IZ32" i="3" s="1"/>
  <c r="JZ16" i="3"/>
  <c r="JZ32" i="3" s="1"/>
  <c r="AR16" i="3"/>
  <c r="AR32" i="3" s="1"/>
  <c r="R32" i="3"/>
  <c r="BR16" i="3"/>
  <c r="BR32" i="3" s="1"/>
  <c r="GR16" i="3"/>
  <c r="GR32" i="3" s="1"/>
  <c r="ER16" i="3"/>
  <c r="ER32" i="3" s="1"/>
  <c r="IR16" i="3"/>
  <c r="IR32" i="3" s="1"/>
  <c r="FR16" i="3"/>
  <c r="FR32" i="3" s="1"/>
  <c r="JR16" i="3"/>
  <c r="JR32" i="3" s="1"/>
  <c r="HR16" i="3"/>
  <c r="HR32" i="3" s="1"/>
  <c r="CR16" i="3"/>
  <c r="CR32" i="3" s="1"/>
  <c r="DR16" i="3"/>
  <c r="DR32" i="3" s="1"/>
  <c r="IW18" i="3"/>
  <c r="JW18" i="3"/>
  <c r="EW18" i="3"/>
  <c r="AE18" i="3"/>
  <c r="FW18" i="3"/>
  <c r="CW18" i="3"/>
  <c r="GW18" i="3"/>
  <c r="AW18" i="3"/>
  <c r="W33" i="3"/>
  <c r="HW18" i="3"/>
  <c r="BW18" i="3"/>
  <c r="DW18" i="3"/>
  <c r="JW21" i="3"/>
  <c r="FW21" i="3"/>
  <c r="IW21" i="3"/>
  <c r="HW21" i="3"/>
  <c r="DW21" i="3"/>
  <c r="BW21" i="3"/>
  <c r="GW21" i="3"/>
  <c r="CW21" i="3"/>
  <c r="EW21" i="3"/>
  <c r="AW21" i="3"/>
  <c r="AE21" i="3"/>
  <c r="CY16" i="3"/>
  <c r="CY32" i="3" s="1"/>
  <c r="Y32" i="3"/>
  <c r="DY16" i="3"/>
  <c r="DY32" i="3" s="1"/>
  <c r="AY16" i="3"/>
  <c r="AY32" i="3" s="1"/>
  <c r="BY16" i="3"/>
  <c r="BY32" i="3" s="1"/>
  <c r="HY16" i="3"/>
  <c r="HY32" i="3" s="1"/>
  <c r="AG16" i="3"/>
  <c r="FY16" i="3"/>
  <c r="FY32" i="3" s="1"/>
  <c r="JY16" i="3"/>
  <c r="JY32" i="3" s="1"/>
  <c r="EY16" i="3"/>
  <c r="EY32" i="3" s="1"/>
  <c r="IY16" i="3"/>
  <c r="IY32" i="3" s="1"/>
  <c r="GY16" i="3"/>
  <c r="GY32" i="3" s="1"/>
  <c r="EW41" i="3"/>
  <c r="HW41" i="3"/>
  <c r="CW41" i="3"/>
  <c r="AW41" i="3"/>
  <c r="IW41" i="3"/>
  <c r="DW41" i="3"/>
  <c r="JW41" i="3"/>
  <c r="BW41" i="3"/>
  <c r="GW41" i="3"/>
  <c r="FW41" i="3"/>
  <c r="EY41" i="3"/>
  <c r="HY41" i="3"/>
  <c r="AY41" i="3"/>
  <c r="BY41" i="3"/>
  <c r="JY41" i="3"/>
  <c r="FY41" i="3"/>
  <c r="IY41" i="3"/>
  <c r="GY41" i="3"/>
  <c r="CY41" i="3"/>
  <c r="DY41" i="3"/>
  <c r="GV76" i="3"/>
  <c r="EV76" i="3"/>
  <c r="IV76" i="3"/>
  <c r="AV76" i="3"/>
  <c r="DV76" i="3"/>
  <c r="HV76" i="3"/>
  <c r="BV76" i="3"/>
  <c r="DV47" i="3"/>
  <c r="BV47" i="3"/>
  <c r="IV47" i="3"/>
  <c r="HV47" i="3"/>
  <c r="FV47" i="3"/>
  <c r="EV47" i="3"/>
  <c r="JV47" i="3"/>
  <c r="AV47" i="3"/>
  <c r="GV47" i="3"/>
  <c r="CV47" i="3"/>
  <c r="IV74" i="3"/>
  <c r="EV74" i="3"/>
  <c r="DV74" i="3"/>
  <c r="FV74" i="3"/>
  <c r="CV74" i="3"/>
  <c r="AV74" i="3"/>
  <c r="JV74" i="3"/>
  <c r="HV74" i="3"/>
  <c r="GV74" i="3"/>
  <c r="BV74" i="3"/>
  <c r="V108" i="3"/>
  <c r="CV83" i="3"/>
  <c r="BV83" i="3"/>
  <c r="HV83" i="3"/>
  <c r="IV83" i="3"/>
  <c r="DV83" i="3"/>
  <c r="JV83" i="3"/>
  <c r="AV83" i="3"/>
  <c r="GV83" i="3"/>
  <c r="FV83" i="3"/>
  <c r="EV83" i="3"/>
  <c r="Q43" i="30"/>
  <c r="I43" i="30" s="1"/>
  <c r="I43" i="28"/>
  <c r="J43" i="28"/>
  <c r="R43" i="30"/>
  <c r="J43" i="30" s="1"/>
  <c r="S43" i="30"/>
  <c r="K43" i="30" s="1"/>
  <c r="K43" i="28"/>
  <c r="DZ41" i="3"/>
  <c r="GZ41" i="3"/>
  <c r="BZ41" i="3"/>
  <c r="CZ41" i="3"/>
  <c r="HZ41" i="3"/>
  <c r="JZ41" i="3"/>
  <c r="EZ41" i="3"/>
  <c r="IZ41" i="3"/>
  <c r="AZ41" i="3"/>
  <c r="FZ41" i="3"/>
  <c r="IN85" i="3"/>
  <c r="CN85" i="3"/>
  <c r="GN85" i="3"/>
  <c r="DN85" i="3"/>
  <c r="FN85" i="3"/>
  <c r="HN85" i="3"/>
  <c r="JN85" i="3"/>
  <c r="EN85" i="3"/>
  <c r="BN85" i="3"/>
  <c r="AN85" i="3"/>
  <c r="HP21" i="3"/>
  <c r="IP21" i="3"/>
  <c r="JP21" i="3"/>
  <c r="DP21" i="3"/>
  <c r="GP21" i="3"/>
  <c r="EP21" i="3"/>
  <c r="FP21" i="3"/>
  <c r="CP21" i="3"/>
  <c r="BP21" i="3"/>
  <c r="AP21" i="3"/>
  <c r="HR22" i="3"/>
  <c r="GR22" i="3"/>
  <c r="DR22" i="3"/>
  <c r="CR22" i="3"/>
  <c r="AR22" i="3"/>
  <c r="ER22" i="3"/>
  <c r="FR22" i="3"/>
  <c r="BR22" i="3"/>
  <c r="JR22" i="3"/>
  <c r="IR22" i="3"/>
  <c r="CV53" i="3"/>
  <c r="DV53" i="3"/>
  <c r="HV53" i="3"/>
  <c r="AV53" i="3"/>
  <c r="JV53" i="3"/>
  <c r="IV53" i="3"/>
  <c r="EV53" i="3"/>
  <c r="FV53" i="3"/>
  <c r="GV53" i="3"/>
  <c r="BV53" i="3"/>
  <c r="CV45" i="3"/>
  <c r="HV45" i="3"/>
  <c r="EV45" i="3"/>
  <c r="FV45" i="3"/>
  <c r="BV45" i="3"/>
  <c r="DV45" i="3"/>
  <c r="JV45" i="3"/>
  <c r="AV45" i="3"/>
  <c r="IV45" i="3"/>
  <c r="GV45" i="3"/>
  <c r="HV46" i="3"/>
  <c r="IV46" i="3"/>
  <c r="DV46" i="3"/>
  <c r="BV46" i="3"/>
  <c r="GV46" i="3"/>
  <c r="CV46" i="3"/>
  <c r="JV46" i="3"/>
  <c r="FV46" i="3"/>
  <c r="EV46" i="3"/>
  <c r="AV46" i="3"/>
  <c r="JV44" i="3"/>
  <c r="FV44" i="3"/>
  <c r="EV44" i="3"/>
  <c r="DV44" i="3"/>
  <c r="IV44" i="3"/>
  <c r="HV44" i="3"/>
  <c r="GV44" i="3"/>
  <c r="O43" i="30"/>
  <c r="G43" i="30" s="1"/>
  <c r="G43" i="28"/>
  <c r="JR21" i="3"/>
  <c r="GR21" i="3"/>
  <c r="FR21" i="3"/>
  <c r="IR21" i="3"/>
  <c r="BR21" i="3"/>
  <c r="DR21" i="3"/>
  <c r="ER21" i="3"/>
  <c r="AR21" i="3"/>
  <c r="HR21" i="3"/>
  <c r="CR21" i="3"/>
  <c r="HQ18" i="3"/>
  <c r="JQ18" i="3"/>
  <c r="CQ18" i="3"/>
  <c r="EQ18" i="3"/>
  <c r="AQ18" i="3"/>
  <c r="Q33" i="3"/>
  <c r="FQ18" i="3"/>
  <c r="DQ18" i="3"/>
  <c r="BQ18" i="3"/>
  <c r="GQ18" i="3"/>
  <c r="IQ18" i="3"/>
  <c r="AO16" i="3"/>
  <c r="AO32" i="3" s="1"/>
  <c r="CO16" i="3"/>
  <c r="CO32" i="3" s="1"/>
  <c r="JO16" i="3"/>
  <c r="JO32" i="3" s="1"/>
  <c r="HO16" i="3"/>
  <c r="HO32" i="3" s="1"/>
  <c r="BO16" i="3"/>
  <c r="BO32" i="3" s="1"/>
  <c r="DO16" i="3"/>
  <c r="DO32" i="3" s="1"/>
  <c r="O32" i="3"/>
  <c r="IO16" i="3"/>
  <c r="IO32" i="3" s="1"/>
  <c r="EO16" i="3"/>
  <c r="EO32" i="3" s="1"/>
  <c r="FO16" i="3"/>
  <c r="FO32" i="3" s="1"/>
  <c r="GO16" i="3"/>
  <c r="GO32" i="3" s="1"/>
  <c r="FY21" i="3"/>
  <c r="EY21" i="3"/>
  <c r="AY21" i="3"/>
  <c r="DY21" i="3"/>
  <c r="GY21" i="3"/>
  <c r="JY21" i="3"/>
  <c r="HY21" i="3"/>
  <c r="BY21" i="3"/>
  <c r="IY21" i="3"/>
  <c r="AG21" i="3"/>
  <c r="CY21" i="3"/>
  <c r="HV41" i="3"/>
  <c r="FV41" i="3"/>
  <c r="DV41" i="3"/>
  <c r="BV41" i="3"/>
  <c r="GV41" i="3"/>
  <c r="IV41" i="3"/>
  <c r="AV41" i="3"/>
  <c r="CV41" i="3"/>
  <c r="EV41" i="3"/>
  <c r="JV41" i="3"/>
  <c r="HN83" i="3"/>
  <c r="JN83" i="3"/>
  <c r="GN83" i="3"/>
  <c r="DN83" i="3"/>
  <c r="IN83" i="3"/>
  <c r="AN83" i="3"/>
  <c r="CN83" i="3"/>
  <c r="EN83" i="3"/>
  <c r="BN83" i="3"/>
  <c r="FN83" i="3"/>
  <c r="HV77" i="3"/>
  <c r="IV77" i="3"/>
  <c r="DV77" i="3"/>
  <c r="GV77" i="3"/>
  <c r="BV77" i="3"/>
  <c r="EV77" i="3"/>
  <c r="AV77" i="3"/>
  <c r="DN77" i="3"/>
  <c r="BN77" i="3"/>
  <c r="GN77" i="3"/>
  <c r="EN77" i="3"/>
  <c r="IN77" i="3"/>
  <c r="AN77" i="3"/>
  <c r="HN77" i="3"/>
  <c r="JV79" i="3"/>
  <c r="FV79" i="3"/>
  <c r="HV79" i="3"/>
  <c r="GV79" i="3"/>
  <c r="CV79" i="3"/>
  <c r="DV79" i="3"/>
  <c r="AV79" i="3"/>
  <c r="EV78" i="3"/>
  <c r="HV78" i="3"/>
  <c r="IV78" i="3"/>
  <c r="AV78" i="3"/>
  <c r="DV78" i="3"/>
  <c r="BV78" i="3"/>
  <c r="GV78" i="3"/>
  <c r="FD22" i="3"/>
  <c r="GD22" i="3"/>
  <c r="JD22" i="3"/>
  <c r="KD22" i="3"/>
  <c r="ED22" i="3"/>
  <c r="ID22" i="3"/>
  <c r="BD22" i="3"/>
  <c r="HD22" i="3"/>
  <c r="CD22" i="3"/>
  <c r="DD22" i="3"/>
  <c r="DV16" i="3"/>
  <c r="DV32" i="3" s="1"/>
  <c r="GV16" i="3"/>
  <c r="GV32" i="3" s="1"/>
  <c r="IV16" i="3"/>
  <c r="IV32" i="3" s="1"/>
  <c r="BV16" i="3"/>
  <c r="BV32" i="3" s="1"/>
  <c r="AD16" i="3"/>
  <c r="AV16" i="3"/>
  <c r="AV32" i="3" s="1"/>
  <c r="CV16" i="3"/>
  <c r="CV32" i="3" s="1"/>
  <c r="FV16" i="3"/>
  <c r="FV32" i="3" s="1"/>
  <c r="V32" i="3"/>
  <c r="EV16" i="3"/>
  <c r="EV32" i="3" s="1"/>
  <c r="HV16" i="3"/>
  <c r="HV32" i="3" s="1"/>
  <c r="JV16" i="3"/>
  <c r="JV32" i="3" s="1"/>
  <c r="FP22" i="3"/>
  <c r="CP22" i="3"/>
  <c r="EP22" i="3"/>
  <c r="BP22" i="3"/>
  <c r="DP22" i="3"/>
  <c r="IP22" i="3"/>
  <c r="AP22" i="3"/>
  <c r="HP22" i="3"/>
  <c r="JP22" i="3"/>
  <c r="GP22" i="3"/>
  <c r="BV52" i="3"/>
  <c r="AV52" i="3"/>
  <c r="IV52" i="3"/>
  <c r="DV52" i="3"/>
  <c r="GV52" i="3"/>
  <c r="HV52" i="3"/>
  <c r="FV52" i="3"/>
  <c r="EV52" i="3"/>
  <c r="JV52" i="3"/>
  <c r="CV52" i="3"/>
  <c r="AF18" i="3"/>
  <c r="X33" i="3"/>
  <c r="JX18" i="3"/>
  <c r="HX18" i="3"/>
  <c r="IX18" i="3"/>
  <c r="FX18" i="3"/>
  <c r="AX18" i="3"/>
  <c r="BX18" i="3"/>
  <c r="GX18" i="3"/>
  <c r="CX18" i="3"/>
  <c r="EX18" i="3"/>
  <c r="DX18" i="3"/>
  <c r="IP16" i="3"/>
  <c r="IP32" i="3" s="1"/>
  <c r="EP16" i="3"/>
  <c r="EP32" i="3" s="1"/>
  <c r="CP16" i="3"/>
  <c r="CP32" i="3" s="1"/>
  <c r="AP16" i="3"/>
  <c r="AP32" i="3" s="1"/>
  <c r="JP16" i="3"/>
  <c r="JP32" i="3" s="1"/>
  <c r="BP16" i="3"/>
  <c r="BP32" i="3" s="1"/>
  <c r="DP16" i="3"/>
  <c r="DP32" i="3" s="1"/>
  <c r="GP16" i="3"/>
  <c r="GP32" i="3" s="1"/>
  <c r="P32" i="3"/>
  <c r="HP16" i="3"/>
  <c r="HP32" i="3" s="1"/>
  <c r="FP16" i="3"/>
  <c r="FP32" i="3" s="1"/>
  <c r="JX21" i="3"/>
  <c r="AF21" i="3"/>
  <c r="BX21" i="3"/>
  <c r="DX21" i="3"/>
  <c r="GX21" i="3"/>
  <c r="HX21" i="3"/>
  <c r="CX21" i="3"/>
  <c r="FX21" i="3"/>
  <c r="EX21" i="3"/>
  <c r="IX21" i="3"/>
  <c r="AX21" i="3"/>
  <c r="AQ21" i="3"/>
  <c r="JQ21" i="3"/>
  <c r="EQ21" i="3"/>
  <c r="FQ21" i="3"/>
  <c r="CQ21" i="3"/>
  <c r="GQ21" i="3"/>
  <c r="IQ21" i="3"/>
  <c r="DQ21" i="3"/>
  <c r="BQ21" i="3"/>
  <c r="HQ21" i="3"/>
  <c r="CO22" i="3"/>
  <c r="GO22" i="3"/>
  <c r="IO22" i="3"/>
  <c r="DO22" i="3"/>
  <c r="FO22" i="3"/>
  <c r="HO22" i="3"/>
  <c r="JO22" i="3"/>
  <c r="BO22" i="3"/>
  <c r="AO22" i="3"/>
  <c r="EO22" i="3"/>
  <c r="EW22" i="3"/>
  <c r="GW22" i="3"/>
  <c r="DW22" i="3"/>
  <c r="IW22" i="3"/>
  <c r="AE22" i="3"/>
  <c r="BW22" i="3"/>
  <c r="AW22" i="3"/>
  <c r="CW22" i="3"/>
  <c r="FW22" i="3"/>
  <c r="JW22" i="3"/>
  <c r="HW22" i="3"/>
  <c r="DQ41" i="3"/>
  <c r="IQ41" i="3"/>
  <c r="JQ41" i="3"/>
  <c r="BQ41" i="3"/>
  <c r="HQ41" i="3"/>
  <c r="GQ41" i="3"/>
  <c r="FQ41" i="3"/>
  <c r="EQ41" i="3"/>
  <c r="AQ41" i="3"/>
  <c r="CQ41" i="3"/>
  <c r="IV82" i="3"/>
  <c r="AV82" i="3"/>
  <c r="DV82" i="3"/>
  <c r="BV82" i="3"/>
  <c r="HV82" i="3"/>
  <c r="JV82" i="3"/>
  <c r="GV82" i="3"/>
  <c r="FV82" i="3"/>
  <c r="CV82" i="3"/>
  <c r="EV82" i="3"/>
  <c r="GV49" i="3"/>
  <c r="JV49" i="3"/>
  <c r="IV49" i="3"/>
  <c r="CV49" i="3"/>
  <c r="EV49" i="3"/>
  <c r="BV49" i="3"/>
  <c r="HV49" i="3"/>
  <c r="FV49" i="3"/>
  <c r="AV49" i="3"/>
  <c r="DV49" i="3"/>
  <c r="HV55" i="3"/>
  <c r="AV55" i="3"/>
  <c r="IV55" i="3"/>
  <c r="EV55" i="3"/>
  <c r="BV55" i="3"/>
  <c r="CV21" i="3"/>
  <c r="CV33" i="3" s="1"/>
  <c r="DV21" i="3"/>
  <c r="DV33" i="3" s="1"/>
  <c r="GV21" i="3"/>
  <c r="GV33" i="3" s="1"/>
  <c r="IV21" i="3"/>
  <c r="FV21" i="3"/>
  <c r="FV33" i="3" s="1"/>
  <c r="HV21" i="3"/>
  <c r="HV33" i="3" s="1"/>
  <c r="EV21" i="3"/>
  <c r="EV33" i="3" s="1"/>
  <c r="BV21" i="3"/>
  <c r="BV33" i="3" s="1"/>
  <c r="AD21" i="3"/>
  <c r="JV21" i="3"/>
  <c r="JV33" i="3" s="1"/>
  <c r="AV21" i="3"/>
  <c r="AV33" i="3" s="1"/>
  <c r="IV33" i="3"/>
  <c r="V56" i="3"/>
  <c r="V107" i="3" s="1"/>
  <c r="P45" i="3"/>
  <c r="AA82" i="3"/>
  <c r="X56" i="3"/>
  <c r="P54" i="3"/>
  <c r="X45" i="3"/>
  <c r="P55" i="3"/>
  <c r="S77" i="3"/>
  <c r="P51" i="3"/>
  <c r="AA85" i="3"/>
  <c r="Z51" i="3"/>
  <c r="Q45" i="3"/>
  <c r="Q55" i="3"/>
  <c r="R52" i="3"/>
  <c r="R44" i="3"/>
  <c r="W44" i="3"/>
  <c r="Y51" i="3"/>
  <c r="Y49" i="3"/>
  <c r="S76" i="3"/>
  <c r="Q53" i="3"/>
  <c r="S83" i="3"/>
  <c r="R56" i="3"/>
  <c r="X46" i="3"/>
  <c r="P49" i="3"/>
  <c r="X49" i="3"/>
  <c r="P47" i="3"/>
  <c r="AA76" i="3"/>
  <c r="Z49" i="3"/>
  <c r="Q47" i="3"/>
  <c r="Q54" i="3"/>
  <c r="R45" i="3"/>
  <c r="R53" i="3"/>
  <c r="R51" i="3"/>
  <c r="O56" i="3"/>
  <c r="W53" i="3"/>
  <c r="W54" i="3"/>
  <c r="W55" i="3"/>
  <c r="Y46" i="3"/>
  <c r="Y52" i="3"/>
  <c r="Y47" i="3"/>
  <c r="X54" i="3"/>
  <c r="Z45" i="3"/>
  <c r="R49" i="3"/>
  <c r="W47" i="3"/>
  <c r="X53" i="3"/>
  <c r="P44" i="3"/>
  <c r="AA83" i="3"/>
  <c r="S79" i="3"/>
  <c r="Q50" i="3"/>
  <c r="R55" i="3"/>
  <c r="O54" i="3"/>
  <c r="W46" i="3"/>
  <c r="W52" i="3"/>
  <c r="Y44" i="3"/>
  <c r="X47" i="3"/>
  <c r="P56" i="3"/>
  <c r="AA75" i="3"/>
  <c r="Q52" i="3"/>
  <c r="X55" i="3"/>
  <c r="X44" i="3"/>
  <c r="X50" i="3"/>
  <c r="P50" i="3"/>
  <c r="AA77" i="3"/>
  <c r="AA78" i="3"/>
  <c r="Z56" i="3"/>
  <c r="Z54" i="3"/>
  <c r="Z44" i="3"/>
  <c r="S78" i="3"/>
  <c r="S85" i="3"/>
  <c r="Q56" i="3"/>
  <c r="Q44" i="3"/>
  <c r="Y56" i="3"/>
  <c r="AA74" i="3"/>
  <c r="Z53" i="3"/>
  <c r="Z47" i="3"/>
  <c r="Z55" i="3"/>
  <c r="S74" i="3"/>
  <c r="S75" i="3"/>
  <c r="Q51" i="3"/>
  <c r="Q49" i="3"/>
  <c r="R54" i="3"/>
  <c r="O49" i="3"/>
  <c r="W50" i="3"/>
  <c r="W56" i="3"/>
  <c r="Y54" i="3"/>
  <c r="P52" i="3"/>
  <c r="P53" i="3"/>
  <c r="W49" i="3"/>
  <c r="W51" i="3"/>
  <c r="Y53" i="3"/>
  <c r="Y45" i="3"/>
  <c r="Z50" i="3"/>
  <c r="R50" i="3"/>
  <c r="Y55" i="3"/>
  <c r="AA79" i="3"/>
  <c r="Z46" i="3"/>
  <c r="X51" i="3"/>
  <c r="X52" i="3"/>
  <c r="P46" i="3"/>
  <c r="Z52" i="3"/>
  <c r="S82" i="3"/>
  <c r="Q46" i="3"/>
  <c r="R46" i="3"/>
  <c r="R47" i="3"/>
  <c r="W45" i="3"/>
  <c r="Y50" i="3"/>
  <c r="P5" i="3"/>
  <c r="R5" i="3"/>
  <c r="O41" i="3"/>
  <c r="N41" i="3"/>
  <c r="V5" i="3"/>
  <c r="W5" i="3"/>
  <c r="AE5" i="3" s="1"/>
  <c r="Q5" i="3"/>
  <c r="X5" i="3"/>
  <c r="AF5" i="3" s="1"/>
  <c r="Z5" i="3"/>
  <c r="AH5" i="3" s="1"/>
  <c r="AA41" i="3"/>
  <c r="P41" i="3"/>
  <c r="O18" i="3"/>
  <c r="O21" i="3"/>
  <c r="N16" i="3"/>
  <c r="N21" i="3"/>
  <c r="N18" i="3"/>
  <c r="N22" i="3"/>
  <c r="AA21" i="3"/>
  <c r="AA16" i="3"/>
  <c r="AA18" i="3"/>
  <c r="AA22" i="3"/>
  <c r="G66" i="25"/>
  <c r="F66" i="25"/>
  <c r="I66" i="25"/>
  <c r="H66" i="25"/>
  <c r="AZ44" i="3" l="1"/>
  <c r="BZ44" i="3"/>
  <c r="CZ44" i="3"/>
  <c r="CW44" i="3"/>
  <c r="AW44" i="3"/>
  <c r="BW44" i="3"/>
  <c r="AD5" i="3"/>
  <c r="AH54" i="27"/>
  <c r="AE53" i="27"/>
  <c r="AG51" i="27"/>
  <c r="AF47" i="27"/>
  <c r="AH45" i="27"/>
  <c r="AE44" i="27"/>
  <c r="AD40" i="27"/>
  <c r="AI39" i="27"/>
  <c r="AF38" i="27"/>
  <c r="AG32" i="27"/>
  <c r="AD31" i="27"/>
  <c r="AI30" i="27"/>
  <c r="AG54" i="27"/>
  <c r="AD53" i="27"/>
  <c r="AI52" i="27"/>
  <c r="AF51" i="27"/>
  <c r="AE47" i="27"/>
  <c r="AG45" i="27"/>
  <c r="AD44" i="27"/>
  <c r="AH39" i="27"/>
  <c r="AE38" i="27"/>
  <c r="AI33" i="27"/>
  <c r="AF32" i="27"/>
  <c r="AH30" i="27"/>
  <c r="AF54" i="27"/>
  <c r="AH52" i="27"/>
  <c r="AE51" i="27"/>
  <c r="AD47" i="27"/>
  <c r="AI46" i="27"/>
  <c r="AF45" i="27"/>
  <c r="AG39" i="27"/>
  <c r="AD38" i="27"/>
  <c r="AI37" i="27"/>
  <c r="AH33" i="27"/>
  <c r="AE32" i="27"/>
  <c r="AG30" i="27"/>
  <c r="AE54" i="27"/>
  <c r="AG52" i="27"/>
  <c r="AD51" i="27"/>
  <c r="AH46" i="27"/>
  <c r="AE45" i="27"/>
  <c r="AI40" i="27"/>
  <c r="AF39" i="27"/>
  <c r="AH37" i="27"/>
  <c r="AG33" i="27"/>
  <c r="AD32" i="27"/>
  <c r="AI31" i="27"/>
  <c r="AF30" i="27"/>
  <c r="AD54" i="27"/>
  <c r="AI53" i="27"/>
  <c r="AF52" i="27"/>
  <c r="AG46" i="27"/>
  <c r="AD45" i="27"/>
  <c r="AI44" i="27"/>
  <c r="AH40" i="27"/>
  <c r="AE39" i="27"/>
  <c r="AG37" i="27"/>
  <c r="AF33" i="27"/>
  <c r="AH31" i="27"/>
  <c r="AE30" i="27"/>
  <c r="AH53" i="27"/>
  <c r="AE52" i="27"/>
  <c r="AI47" i="27"/>
  <c r="AF46" i="27"/>
  <c r="AH44" i="27"/>
  <c r="AG40" i="27"/>
  <c r="AD39" i="27"/>
  <c r="AI38" i="27"/>
  <c r="AF37" i="27"/>
  <c r="AE33" i="27"/>
  <c r="AG31" i="27"/>
  <c r="AD30" i="27"/>
  <c r="AG53" i="27"/>
  <c r="AD52" i="27"/>
  <c r="AI51" i="27"/>
  <c r="AH47" i="27"/>
  <c r="AE46" i="27"/>
  <c r="AG44" i="27"/>
  <c r="AF40" i="27"/>
  <c r="AH38" i="27"/>
  <c r="AE37" i="27"/>
  <c r="AD33" i="27"/>
  <c r="AI32" i="27"/>
  <c r="AF31" i="27"/>
  <c r="AI54" i="27"/>
  <c r="AF53" i="27"/>
  <c r="AH51" i="27"/>
  <c r="AG47" i="27"/>
  <c r="AD46" i="27"/>
  <c r="AI45" i="27"/>
  <c r="AF44" i="27"/>
  <c r="AE40" i="27"/>
  <c r="AG38" i="27"/>
  <c r="AD37" i="27"/>
  <c r="AH32" i="27"/>
  <c r="AE31" i="27"/>
  <c r="AY44" i="3"/>
  <c r="CY44" i="3"/>
  <c r="BY44" i="3"/>
  <c r="AP44" i="3"/>
  <c r="BP44" i="3"/>
  <c r="CP44" i="3"/>
  <c r="BQ44" i="3"/>
  <c r="CQ44" i="3"/>
  <c r="AQ44" i="3"/>
  <c r="BR44" i="3"/>
  <c r="CR44" i="3"/>
  <c r="AR44" i="3"/>
  <c r="CX44" i="3"/>
  <c r="BX44" i="3"/>
  <c r="AX44" i="3"/>
  <c r="EN108" i="3"/>
  <c r="FZ33" i="3"/>
  <c r="CZ33" i="3"/>
  <c r="GZ33" i="3"/>
  <c r="GX33" i="3"/>
  <c r="DW33" i="3"/>
  <c r="EZ33" i="3"/>
  <c r="GQ33" i="3"/>
  <c r="JQ33" i="3"/>
  <c r="IX33" i="3"/>
  <c r="ER33" i="3"/>
  <c r="HP33" i="3"/>
  <c r="BR33" i="3"/>
  <c r="Q66" i="25"/>
  <c r="O66" i="25"/>
  <c r="P66" i="25"/>
  <c r="N66" i="25"/>
  <c r="IN22" i="3"/>
  <c r="JN22" i="3"/>
  <c r="CN22" i="3"/>
  <c r="GN22" i="3"/>
  <c r="AN22" i="3"/>
  <c r="BN22" i="3"/>
  <c r="HN22" i="3"/>
  <c r="EN22" i="3"/>
  <c r="DN22" i="3"/>
  <c r="FN22" i="3"/>
  <c r="AS79" i="3"/>
  <c r="CS79" i="3"/>
  <c r="T79" i="3"/>
  <c r="GS79" i="3"/>
  <c r="FS79" i="3"/>
  <c r="JS79" i="3"/>
  <c r="HS79" i="3"/>
  <c r="DS79" i="3"/>
  <c r="AD32" i="3"/>
  <c r="ID16" i="3"/>
  <c r="ID32" i="3" s="1"/>
  <c r="ED16" i="3"/>
  <c r="ED32" i="3" s="1"/>
  <c r="DD16" i="3"/>
  <c r="DD32" i="3" s="1"/>
  <c r="BD16" i="3"/>
  <c r="BD32" i="3" s="1"/>
  <c r="JD16" i="3"/>
  <c r="JD32" i="3" s="1"/>
  <c r="HD16" i="3"/>
  <c r="HD32" i="3" s="1"/>
  <c r="CD16" i="3"/>
  <c r="CD32" i="3" s="1"/>
  <c r="GD16" i="3"/>
  <c r="GD32" i="3" s="1"/>
  <c r="FD16" i="3"/>
  <c r="FD32" i="3" s="1"/>
  <c r="KD16" i="3"/>
  <c r="KD32" i="3" s="1"/>
  <c r="GZ50" i="3"/>
  <c r="JZ50" i="3"/>
  <c r="DZ50" i="3"/>
  <c r="IZ50" i="3"/>
  <c r="HZ50" i="3"/>
  <c r="EZ50" i="3"/>
  <c r="FZ50" i="3"/>
  <c r="BP52" i="3"/>
  <c r="DP52" i="3"/>
  <c r="JP52" i="3"/>
  <c r="GP52" i="3"/>
  <c r="EP52" i="3"/>
  <c r="AP52" i="3"/>
  <c r="FP52" i="3"/>
  <c r="HP52" i="3"/>
  <c r="CP52" i="3"/>
  <c r="IP52" i="3"/>
  <c r="IW50" i="3"/>
  <c r="JW50" i="3"/>
  <c r="EW50" i="3"/>
  <c r="FW50" i="3"/>
  <c r="DW50" i="3"/>
  <c r="HW50" i="3"/>
  <c r="GW50" i="3"/>
  <c r="AP56" i="3"/>
  <c r="HP56" i="3"/>
  <c r="IP56" i="3"/>
  <c r="DP56" i="3"/>
  <c r="BP56" i="3"/>
  <c r="EP56" i="3"/>
  <c r="GP56" i="3"/>
  <c r="FR51" i="3"/>
  <c r="ER51" i="3"/>
  <c r="DR51" i="3"/>
  <c r="GR51" i="3"/>
  <c r="IR51" i="3"/>
  <c r="HR51" i="3"/>
  <c r="JR51" i="3"/>
  <c r="CQ53" i="3"/>
  <c r="GQ53" i="3"/>
  <c r="IQ53" i="3"/>
  <c r="EQ53" i="3"/>
  <c r="FQ53" i="3"/>
  <c r="BQ53" i="3"/>
  <c r="HQ53" i="3"/>
  <c r="JQ53" i="3"/>
  <c r="AQ53" i="3"/>
  <c r="DQ53" i="3"/>
  <c r="FA85" i="3"/>
  <c r="HA85" i="3"/>
  <c r="KA85" i="3"/>
  <c r="DA85" i="3"/>
  <c r="BA85" i="3"/>
  <c r="CA85" i="3"/>
  <c r="GA85" i="3"/>
  <c r="AB85" i="3"/>
  <c r="EA85" i="3"/>
  <c r="JA85" i="3"/>
  <c r="IA85" i="3"/>
  <c r="AX33" i="3"/>
  <c r="EQ33" i="3"/>
  <c r="AV108" i="3"/>
  <c r="GG16" i="3"/>
  <c r="GG32" i="3" s="1"/>
  <c r="AG32" i="3"/>
  <c r="DG16" i="3"/>
  <c r="DG32" i="3" s="1"/>
  <c r="JG16" i="3"/>
  <c r="JG32" i="3" s="1"/>
  <c r="KG16" i="3"/>
  <c r="KG32" i="3" s="1"/>
  <c r="CG16" i="3"/>
  <c r="CG32" i="3" s="1"/>
  <c r="FG16" i="3"/>
  <c r="FG32" i="3" s="1"/>
  <c r="IG16" i="3"/>
  <c r="IG32" i="3" s="1"/>
  <c r="BG16" i="3"/>
  <c r="BG32" i="3" s="1"/>
  <c r="HG16" i="3"/>
  <c r="HG32" i="3" s="1"/>
  <c r="EG16" i="3"/>
  <c r="EG32" i="3" s="1"/>
  <c r="CW33" i="3"/>
  <c r="EH16" i="3"/>
  <c r="EH32" i="3" s="1"/>
  <c r="GH16" i="3"/>
  <c r="GH32" i="3" s="1"/>
  <c r="FH16" i="3"/>
  <c r="FH32" i="3" s="1"/>
  <c r="HH16" i="3"/>
  <c r="HH32" i="3" s="1"/>
  <c r="BH16" i="3"/>
  <c r="BH32" i="3" s="1"/>
  <c r="AH32" i="3"/>
  <c r="CH16" i="3"/>
  <c r="CH32" i="3" s="1"/>
  <c r="DH16" i="3"/>
  <c r="DH32" i="3" s="1"/>
  <c r="KH16" i="3"/>
  <c r="KH32" i="3" s="1"/>
  <c r="JH16" i="3"/>
  <c r="JH32" i="3" s="1"/>
  <c r="IH16" i="3"/>
  <c r="IH32" i="3" s="1"/>
  <c r="CH22" i="3"/>
  <c r="EH22" i="3"/>
  <c r="KH22" i="3"/>
  <c r="JH22" i="3"/>
  <c r="GH22" i="3"/>
  <c r="IH22" i="3"/>
  <c r="HH22" i="3"/>
  <c r="BH22" i="3"/>
  <c r="DH22" i="3"/>
  <c r="FH22" i="3"/>
  <c r="IZ33" i="3"/>
  <c r="DY33" i="3"/>
  <c r="AG33" i="3"/>
  <c r="JG18" i="3"/>
  <c r="HG18" i="3"/>
  <c r="EG18" i="3"/>
  <c r="GG18" i="3"/>
  <c r="BG18" i="3"/>
  <c r="KG18" i="3"/>
  <c r="DG18" i="3"/>
  <c r="FG18" i="3"/>
  <c r="CG18" i="3"/>
  <c r="IG18" i="3"/>
  <c r="CN108" i="3"/>
  <c r="GR33" i="3"/>
  <c r="AR33" i="3"/>
  <c r="DP33" i="3"/>
  <c r="FP33" i="3"/>
  <c r="EO21" i="3"/>
  <c r="HO21" i="3"/>
  <c r="FO21" i="3"/>
  <c r="AO21" i="3"/>
  <c r="BO21" i="3"/>
  <c r="DO21" i="3"/>
  <c r="IO21" i="3"/>
  <c r="CO21" i="3"/>
  <c r="GO21" i="3"/>
  <c r="JO21" i="3"/>
  <c r="IW45" i="3"/>
  <c r="DW45" i="3"/>
  <c r="EW45" i="3"/>
  <c r="GW45" i="3"/>
  <c r="AW45" i="3"/>
  <c r="BW45" i="3"/>
  <c r="CW45" i="3"/>
  <c r="FW45" i="3"/>
  <c r="JW45" i="3"/>
  <c r="HW45" i="3"/>
  <c r="JQ46" i="3"/>
  <c r="FQ46" i="3"/>
  <c r="EQ46" i="3"/>
  <c r="AQ46" i="3"/>
  <c r="DQ46" i="3"/>
  <c r="HQ46" i="3"/>
  <c r="IQ46" i="3"/>
  <c r="GQ46" i="3"/>
  <c r="BQ46" i="3"/>
  <c r="CQ46" i="3"/>
  <c r="HP46" i="3"/>
  <c r="GP46" i="3"/>
  <c r="AP46" i="3"/>
  <c r="CP46" i="3"/>
  <c r="DP46" i="3"/>
  <c r="JP46" i="3"/>
  <c r="EP46" i="3"/>
  <c r="BP46" i="3"/>
  <c r="IP46" i="3"/>
  <c r="FP46" i="3"/>
  <c r="JW49" i="3"/>
  <c r="AW49" i="3"/>
  <c r="GW49" i="3"/>
  <c r="FW49" i="3"/>
  <c r="EW49" i="3"/>
  <c r="IW49" i="3"/>
  <c r="HW49" i="3"/>
  <c r="DW49" i="3"/>
  <c r="BW49" i="3"/>
  <c r="CW49" i="3"/>
  <c r="EQ51" i="3"/>
  <c r="IQ51" i="3"/>
  <c r="FQ51" i="3"/>
  <c r="DQ51" i="3"/>
  <c r="GQ51" i="3"/>
  <c r="HQ51" i="3"/>
  <c r="JQ51" i="3"/>
  <c r="EZ47" i="3"/>
  <c r="IZ47" i="3"/>
  <c r="FZ47" i="3"/>
  <c r="BZ47" i="3"/>
  <c r="HZ47" i="3"/>
  <c r="CZ47" i="3"/>
  <c r="AZ47" i="3"/>
  <c r="JZ47" i="3"/>
  <c r="GZ47" i="3"/>
  <c r="DZ47" i="3"/>
  <c r="EY56" i="3"/>
  <c r="AY56" i="3"/>
  <c r="HY56" i="3"/>
  <c r="IY56" i="3"/>
  <c r="GY56" i="3"/>
  <c r="BY56" i="3"/>
  <c r="DY56" i="3"/>
  <c r="GQ56" i="3"/>
  <c r="BQ56" i="3"/>
  <c r="HQ56" i="3"/>
  <c r="DQ56" i="3"/>
  <c r="AQ56" i="3"/>
  <c r="IQ56" i="3"/>
  <c r="EQ56" i="3"/>
  <c r="HZ54" i="3"/>
  <c r="GZ54" i="3"/>
  <c r="BZ54" i="3"/>
  <c r="CZ54" i="3"/>
  <c r="IZ54" i="3"/>
  <c r="DZ54" i="3"/>
  <c r="EZ54" i="3"/>
  <c r="AZ54" i="3"/>
  <c r="JZ54" i="3"/>
  <c r="FZ54" i="3"/>
  <c r="HX55" i="3"/>
  <c r="IX55" i="3"/>
  <c r="EX55" i="3"/>
  <c r="BX55" i="3"/>
  <c r="AX55" i="3"/>
  <c r="HW46" i="3"/>
  <c r="AW46" i="3"/>
  <c r="CW46" i="3"/>
  <c r="EW46" i="3"/>
  <c r="GW46" i="3"/>
  <c r="JW46" i="3"/>
  <c r="IW46" i="3"/>
  <c r="FW46" i="3"/>
  <c r="BW46" i="3"/>
  <c r="DW46" i="3"/>
  <c r="HZ45" i="3"/>
  <c r="DZ45" i="3"/>
  <c r="AZ45" i="3"/>
  <c r="EZ45" i="3"/>
  <c r="GZ45" i="3"/>
  <c r="CZ45" i="3"/>
  <c r="IZ45" i="3"/>
  <c r="BZ45" i="3"/>
  <c r="JZ45" i="3"/>
  <c r="FZ45" i="3"/>
  <c r="IY47" i="3"/>
  <c r="BY47" i="3"/>
  <c r="EY47" i="3"/>
  <c r="JY47" i="3"/>
  <c r="CY47" i="3"/>
  <c r="FY47" i="3"/>
  <c r="GY47" i="3"/>
  <c r="DY47" i="3"/>
  <c r="HY47" i="3"/>
  <c r="AY47" i="3"/>
  <c r="FW54" i="3"/>
  <c r="JW54" i="3"/>
  <c r="DW54" i="3"/>
  <c r="CW54" i="3"/>
  <c r="EW54" i="3"/>
  <c r="HW54" i="3"/>
  <c r="BW54" i="3"/>
  <c r="GW54" i="3"/>
  <c r="AW54" i="3"/>
  <c r="IW54" i="3"/>
  <c r="DQ47" i="3"/>
  <c r="JQ47" i="3"/>
  <c r="HQ47" i="3"/>
  <c r="FQ47" i="3"/>
  <c r="AQ47" i="3"/>
  <c r="BQ47" i="3"/>
  <c r="IQ47" i="3"/>
  <c r="GQ47" i="3"/>
  <c r="EQ47" i="3"/>
  <c r="CQ47" i="3"/>
  <c r="EX49" i="3"/>
  <c r="IX49" i="3"/>
  <c r="GX49" i="3"/>
  <c r="FX49" i="3"/>
  <c r="CX49" i="3"/>
  <c r="AX49" i="3"/>
  <c r="BX49" i="3"/>
  <c r="HX49" i="3"/>
  <c r="DX49" i="3"/>
  <c r="JX49" i="3"/>
  <c r="DR56" i="3"/>
  <c r="HR56" i="3"/>
  <c r="BR56" i="3"/>
  <c r="GR56" i="3"/>
  <c r="AR56" i="3"/>
  <c r="ER56" i="3"/>
  <c r="IR56" i="3"/>
  <c r="IX45" i="3"/>
  <c r="EX45" i="3"/>
  <c r="AX45" i="3"/>
  <c r="BX45" i="3"/>
  <c r="HX45" i="3"/>
  <c r="GX45" i="3"/>
  <c r="CX45" i="3"/>
  <c r="DX45" i="3"/>
  <c r="JX45" i="3"/>
  <c r="FX45" i="3"/>
  <c r="IP45" i="3"/>
  <c r="EP45" i="3"/>
  <c r="AP45" i="3"/>
  <c r="JP45" i="3"/>
  <c r="FP45" i="3"/>
  <c r="DP45" i="3"/>
  <c r="HP45" i="3"/>
  <c r="CP45" i="3"/>
  <c r="GP45" i="3"/>
  <c r="BP45" i="3"/>
  <c r="ID21" i="3"/>
  <c r="ID33" i="3" s="1"/>
  <c r="HD21" i="3"/>
  <c r="HD33" i="3" s="1"/>
  <c r="CD21" i="3"/>
  <c r="CD33" i="3" s="1"/>
  <c r="BD21" i="3"/>
  <c r="BD33" i="3" s="1"/>
  <c r="GD21" i="3"/>
  <c r="JD21" i="3"/>
  <c r="JD33" i="3" s="1"/>
  <c r="DD21" i="3"/>
  <c r="DD33" i="3" s="1"/>
  <c r="ED21" i="3"/>
  <c r="ED33" i="3" s="1"/>
  <c r="FD21" i="3"/>
  <c r="FD33" i="3" s="1"/>
  <c r="KD21" i="3"/>
  <c r="KD33" i="3" s="1"/>
  <c r="FX33" i="3"/>
  <c r="JV107" i="3"/>
  <c r="FV107" i="3"/>
  <c r="IQ33" i="3"/>
  <c r="CQ33" i="3"/>
  <c r="CV108" i="3"/>
  <c r="FW33" i="3"/>
  <c r="HZ33" i="3"/>
  <c r="IY33" i="3"/>
  <c r="DN108" i="3"/>
  <c r="IR33" i="3"/>
  <c r="JR33" i="3"/>
  <c r="CP33" i="3"/>
  <c r="CF22" i="3"/>
  <c r="IF22" i="3"/>
  <c r="FF22" i="3"/>
  <c r="DF22" i="3"/>
  <c r="GF22" i="3"/>
  <c r="JF22" i="3"/>
  <c r="KF22" i="3"/>
  <c r="EF22" i="3"/>
  <c r="BF22" i="3"/>
  <c r="HF22" i="3"/>
  <c r="EY45" i="3"/>
  <c r="AY45" i="3"/>
  <c r="HY45" i="3"/>
  <c r="JY45" i="3"/>
  <c r="FY45" i="3"/>
  <c r="DY45" i="3"/>
  <c r="GY45" i="3"/>
  <c r="BY45" i="3"/>
  <c r="CY45" i="3"/>
  <c r="IY45" i="3"/>
  <c r="JW44" i="3"/>
  <c r="HW44" i="3"/>
  <c r="GW44" i="3"/>
  <c r="FW44" i="3"/>
  <c r="EW44" i="3"/>
  <c r="DW44" i="3"/>
  <c r="W107" i="3"/>
  <c r="IW44" i="3"/>
  <c r="CA18" i="3"/>
  <c r="AI18" i="3"/>
  <c r="AB18" i="3"/>
  <c r="JA18" i="3"/>
  <c r="HA18" i="3"/>
  <c r="BA18" i="3"/>
  <c r="AA33" i="3"/>
  <c r="IA18" i="3"/>
  <c r="KA18" i="3"/>
  <c r="GA18" i="3"/>
  <c r="EA18" i="3"/>
  <c r="FA18" i="3"/>
  <c r="DA18" i="3"/>
  <c r="AN18" i="3"/>
  <c r="DN18" i="3"/>
  <c r="FN18" i="3"/>
  <c r="EN18" i="3"/>
  <c r="N33" i="3"/>
  <c r="BN18" i="3"/>
  <c r="GN18" i="3"/>
  <c r="HN18" i="3"/>
  <c r="IN18" i="3"/>
  <c r="CN18" i="3"/>
  <c r="JN18" i="3"/>
  <c r="IP41" i="3"/>
  <c r="FP41" i="3"/>
  <c r="HP41" i="3"/>
  <c r="CP41" i="3"/>
  <c r="AP41" i="3"/>
  <c r="GP41" i="3"/>
  <c r="DP41" i="3"/>
  <c r="EP41" i="3"/>
  <c r="JP41" i="3"/>
  <c r="BP41" i="3"/>
  <c r="DN41" i="3"/>
  <c r="HN41" i="3"/>
  <c r="EN41" i="3"/>
  <c r="JN41" i="3"/>
  <c r="BN41" i="3"/>
  <c r="CN41" i="3"/>
  <c r="GN41" i="3"/>
  <c r="AN41" i="3"/>
  <c r="IN41" i="3"/>
  <c r="FN41" i="3"/>
  <c r="JX52" i="3"/>
  <c r="FX52" i="3"/>
  <c r="GX52" i="3"/>
  <c r="BX52" i="3"/>
  <c r="AX52" i="3"/>
  <c r="IX52" i="3"/>
  <c r="DX52" i="3"/>
  <c r="EX52" i="3"/>
  <c r="HX52" i="3"/>
  <c r="CX52" i="3"/>
  <c r="JS75" i="3"/>
  <c r="IS75" i="3"/>
  <c r="ES75" i="3"/>
  <c r="T75" i="3"/>
  <c r="AS75" i="3"/>
  <c r="GS75" i="3"/>
  <c r="CS75" i="3"/>
  <c r="BS75" i="3"/>
  <c r="DS75" i="3"/>
  <c r="HS75" i="3"/>
  <c r="FS75" i="3"/>
  <c r="CZ53" i="3"/>
  <c r="GZ53" i="3"/>
  <c r="EZ53" i="3"/>
  <c r="JZ53" i="3"/>
  <c r="IZ53" i="3"/>
  <c r="BZ53" i="3"/>
  <c r="HZ53" i="3"/>
  <c r="DZ53" i="3"/>
  <c r="FZ53" i="3"/>
  <c r="AZ53" i="3"/>
  <c r="DS85" i="3"/>
  <c r="BS85" i="3"/>
  <c r="GS85" i="3"/>
  <c r="CS85" i="3"/>
  <c r="JS85" i="3"/>
  <c r="FS85" i="3"/>
  <c r="ES85" i="3"/>
  <c r="T85" i="3"/>
  <c r="AS85" i="3"/>
  <c r="HS85" i="3"/>
  <c r="IS85" i="3"/>
  <c r="GZ56" i="3"/>
  <c r="BZ56" i="3"/>
  <c r="HZ56" i="3"/>
  <c r="DZ56" i="3"/>
  <c r="AZ56" i="3"/>
  <c r="EZ56" i="3"/>
  <c r="IZ56" i="3"/>
  <c r="GO54" i="3"/>
  <c r="IO54" i="3"/>
  <c r="FO54" i="3"/>
  <c r="EO54" i="3"/>
  <c r="BO54" i="3"/>
  <c r="JO54" i="3"/>
  <c r="HO54" i="3"/>
  <c r="DO54" i="3"/>
  <c r="CO54" i="3"/>
  <c r="AO54" i="3"/>
  <c r="EX54" i="3"/>
  <c r="GX54" i="3"/>
  <c r="IX54" i="3"/>
  <c r="JX54" i="3"/>
  <c r="CX54" i="3"/>
  <c r="FX54" i="3"/>
  <c r="DX54" i="3"/>
  <c r="BX54" i="3"/>
  <c r="AX54" i="3"/>
  <c r="HX54" i="3"/>
  <c r="IY52" i="3"/>
  <c r="EY52" i="3"/>
  <c r="BY52" i="3"/>
  <c r="FY52" i="3"/>
  <c r="AY52" i="3"/>
  <c r="JY52" i="3"/>
  <c r="HY52" i="3"/>
  <c r="GY52" i="3"/>
  <c r="CY52" i="3"/>
  <c r="DY52" i="3"/>
  <c r="FW53" i="3"/>
  <c r="JW53" i="3"/>
  <c r="EW53" i="3"/>
  <c r="DW53" i="3"/>
  <c r="IW53" i="3"/>
  <c r="GW53" i="3"/>
  <c r="AW53" i="3"/>
  <c r="BW53" i="3"/>
  <c r="CW53" i="3"/>
  <c r="HW53" i="3"/>
  <c r="CZ49" i="3"/>
  <c r="IZ49" i="3"/>
  <c r="JZ49" i="3"/>
  <c r="FZ49" i="3"/>
  <c r="EZ49" i="3"/>
  <c r="BZ49" i="3"/>
  <c r="AZ49" i="3"/>
  <c r="DZ49" i="3"/>
  <c r="GZ49" i="3"/>
  <c r="HZ49" i="3"/>
  <c r="GP51" i="3"/>
  <c r="JP51" i="3"/>
  <c r="FP51" i="3"/>
  <c r="EP51" i="3"/>
  <c r="DP51" i="3"/>
  <c r="HP51" i="3"/>
  <c r="IP51" i="3"/>
  <c r="BP54" i="3"/>
  <c r="HP54" i="3"/>
  <c r="IP54" i="3"/>
  <c r="JP54" i="3"/>
  <c r="GP54" i="3"/>
  <c r="DP54" i="3"/>
  <c r="CP54" i="3"/>
  <c r="AP54" i="3"/>
  <c r="EP54" i="3"/>
  <c r="FP54" i="3"/>
  <c r="GV56" i="3"/>
  <c r="GV107" i="3" s="1"/>
  <c r="BV56" i="3"/>
  <c r="BV107" i="3" s="1"/>
  <c r="HV56" i="3"/>
  <c r="HV107" i="3" s="1"/>
  <c r="DV56" i="3"/>
  <c r="DV107" i="3" s="1"/>
  <c r="IV56" i="3"/>
  <c r="AV56" i="3"/>
  <c r="EV56" i="3"/>
  <c r="EV107" i="3" s="1"/>
  <c r="DX33" i="3"/>
  <c r="HX33" i="3"/>
  <c r="CV107" i="3"/>
  <c r="BQ33" i="3"/>
  <c r="HQ33" i="3"/>
  <c r="DV108" i="3"/>
  <c r="BW33" i="3"/>
  <c r="EW33" i="3"/>
  <c r="JZ33" i="3"/>
  <c r="DZ33" i="3"/>
  <c r="FY33" i="3"/>
  <c r="JN108" i="3"/>
  <c r="FN108" i="3"/>
  <c r="FR33" i="3"/>
  <c r="GR53" i="3"/>
  <c r="IR53" i="3"/>
  <c r="FR53" i="3"/>
  <c r="CR53" i="3"/>
  <c r="JR53" i="3"/>
  <c r="BR53" i="3"/>
  <c r="AR53" i="3"/>
  <c r="HR53" i="3"/>
  <c r="ER53" i="3"/>
  <c r="DR53" i="3"/>
  <c r="FV108" i="3"/>
  <c r="DE18" i="3"/>
  <c r="KE18" i="3"/>
  <c r="EE18" i="3"/>
  <c r="FE18" i="3"/>
  <c r="IE18" i="3"/>
  <c r="AE33" i="3"/>
  <c r="CE18" i="3"/>
  <c r="HE18" i="3"/>
  <c r="BE18" i="3"/>
  <c r="GE18" i="3"/>
  <c r="JE18" i="3"/>
  <c r="BY33" i="3"/>
  <c r="KA21" i="3"/>
  <c r="HA21" i="3"/>
  <c r="EA21" i="3"/>
  <c r="AI21" i="3"/>
  <c r="CA21" i="3"/>
  <c r="GA21" i="3"/>
  <c r="FA21" i="3"/>
  <c r="AB21" i="3"/>
  <c r="JA21" i="3"/>
  <c r="IA21" i="3"/>
  <c r="DA21" i="3"/>
  <c r="BA21" i="3"/>
  <c r="AS82" i="3"/>
  <c r="GS82" i="3"/>
  <c r="IS82" i="3"/>
  <c r="BS82" i="3"/>
  <c r="FS82" i="3"/>
  <c r="HS82" i="3"/>
  <c r="DS82" i="3"/>
  <c r="T82" i="3"/>
  <c r="JS82" i="3"/>
  <c r="ES82" i="3"/>
  <c r="CS82" i="3"/>
  <c r="IY55" i="3"/>
  <c r="BY55" i="3"/>
  <c r="AY55" i="3"/>
  <c r="HY55" i="3"/>
  <c r="EY55" i="3"/>
  <c r="GY53" i="3"/>
  <c r="BY53" i="3"/>
  <c r="DY53" i="3"/>
  <c r="CY53" i="3"/>
  <c r="JY53" i="3"/>
  <c r="FY53" i="3"/>
  <c r="AY53" i="3"/>
  <c r="IY53" i="3"/>
  <c r="HY53" i="3"/>
  <c r="EY53" i="3"/>
  <c r="AY54" i="3"/>
  <c r="DY54" i="3"/>
  <c r="CY54" i="3"/>
  <c r="HY54" i="3"/>
  <c r="JY54" i="3"/>
  <c r="GY54" i="3"/>
  <c r="IY54" i="3"/>
  <c r="FY54" i="3"/>
  <c r="EY54" i="3"/>
  <c r="BY54" i="3"/>
  <c r="FR54" i="3"/>
  <c r="HR54" i="3"/>
  <c r="JR54" i="3"/>
  <c r="IR54" i="3"/>
  <c r="DR54" i="3"/>
  <c r="ER54" i="3"/>
  <c r="AR54" i="3"/>
  <c r="CR54" i="3"/>
  <c r="BR54" i="3"/>
  <c r="GR54" i="3"/>
  <c r="EX50" i="3"/>
  <c r="HX50" i="3"/>
  <c r="IX50" i="3"/>
  <c r="GX50" i="3"/>
  <c r="FX50" i="3"/>
  <c r="JX50" i="3"/>
  <c r="DX50" i="3"/>
  <c r="EQ52" i="3"/>
  <c r="IQ52" i="3"/>
  <c r="GQ52" i="3"/>
  <c r="CQ52" i="3"/>
  <c r="JQ52" i="3"/>
  <c r="AQ52" i="3"/>
  <c r="FQ52" i="3"/>
  <c r="BQ52" i="3"/>
  <c r="DQ52" i="3"/>
  <c r="HQ52" i="3"/>
  <c r="IR45" i="3"/>
  <c r="CR45" i="3"/>
  <c r="JR45" i="3"/>
  <c r="ER45" i="3"/>
  <c r="GR45" i="3"/>
  <c r="DR45" i="3"/>
  <c r="FR45" i="3"/>
  <c r="BR45" i="3"/>
  <c r="AR45" i="3"/>
  <c r="HR45" i="3"/>
  <c r="DS83" i="3"/>
  <c r="HS83" i="3"/>
  <c r="CS83" i="3"/>
  <c r="T83" i="3"/>
  <c r="AS83" i="3"/>
  <c r="GS83" i="3"/>
  <c r="IS83" i="3"/>
  <c r="JS83" i="3"/>
  <c r="ES83" i="3"/>
  <c r="FS83" i="3"/>
  <c r="BS83" i="3"/>
  <c r="HQ45" i="3"/>
  <c r="DQ45" i="3"/>
  <c r="GQ45" i="3"/>
  <c r="IQ45" i="3"/>
  <c r="AQ45" i="3"/>
  <c r="CQ45" i="3"/>
  <c r="EQ45" i="3"/>
  <c r="FQ45" i="3"/>
  <c r="BQ45" i="3"/>
  <c r="JQ45" i="3"/>
  <c r="DE22" i="3"/>
  <c r="BE22" i="3"/>
  <c r="IE22" i="3"/>
  <c r="KE22" i="3"/>
  <c r="EE22" i="3"/>
  <c r="FE22" i="3"/>
  <c r="HE22" i="3"/>
  <c r="GE22" i="3"/>
  <c r="JE22" i="3"/>
  <c r="CE22" i="3"/>
  <c r="EX33" i="3"/>
  <c r="JX33" i="3"/>
  <c r="AV107" i="3"/>
  <c r="CG21" i="3"/>
  <c r="FG21" i="3"/>
  <c r="IG21" i="3"/>
  <c r="BG21" i="3"/>
  <c r="JG21" i="3"/>
  <c r="EG21" i="3"/>
  <c r="KG21" i="3"/>
  <c r="GG21" i="3"/>
  <c r="DG21" i="3"/>
  <c r="HG21" i="3"/>
  <c r="DQ33" i="3"/>
  <c r="BV108" i="3"/>
  <c r="EV108" i="3"/>
  <c r="HW33" i="3"/>
  <c r="JW33" i="3"/>
  <c r="CG22" i="3"/>
  <c r="HG22" i="3"/>
  <c r="BG22" i="3"/>
  <c r="KG22" i="3"/>
  <c r="EG22" i="3"/>
  <c r="IG22" i="3"/>
  <c r="DG22" i="3"/>
  <c r="JG22" i="3"/>
  <c r="FG22" i="3"/>
  <c r="GG22" i="3"/>
  <c r="AZ33" i="3"/>
  <c r="GN108" i="3"/>
  <c r="CR33" i="3"/>
  <c r="BH21" i="3"/>
  <c r="EH21" i="3"/>
  <c r="JH21" i="3"/>
  <c r="HH21" i="3"/>
  <c r="KH21" i="3"/>
  <c r="IH21" i="3"/>
  <c r="CH21" i="3"/>
  <c r="FH21" i="3"/>
  <c r="GH21" i="3"/>
  <c r="DH21" i="3"/>
  <c r="BP33" i="3"/>
  <c r="BO49" i="3"/>
  <c r="HO49" i="3"/>
  <c r="IO49" i="3"/>
  <c r="JO49" i="3"/>
  <c r="AO49" i="3"/>
  <c r="FO49" i="3"/>
  <c r="DO49" i="3"/>
  <c r="EO49" i="3"/>
  <c r="CO49" i="3"/>
  <c r="GO49" i="3"/>
  <c r="GS76" i="3"/>
  <c r="IS76" i="3"/>
  <c r="HS76" i="3"/>
  <c r="AS76" i="3"/>
  <c r="BS76" i="3"/>
  <c r="DS76" i="3"/>
  <c r="T76" i="3"/>
  <c r="ES76" i="3"/>
  <c r="FN21" i="3"/>
  <c r="GN21" i="3"/>
  <c r="IN21" i="3"/>
  <c r="AN21" i="3"/>
  <c r="JN21" i="3"/>
  <c r="DN21" i="3"/>
  <c r="EN21" i="3"/>
  <c r="CN21" i="3"/>
  <c r="BN21" i="3"/>
  <c r="HN21" i="3"/>
  <c r="AR47" i="3"/>
  <c r="GR47" i="3"/>
  <c r="FR47" i="3"/>
  <c r="BR47" i="3"/>
  <c r="IR47" i="3"/>
  <c r="CR47" i="3"/>
  <c r="DR47" i="3"/>
  <c r="JR47" i="3"/>
  <c r="ER47" i="3"/>
  <c r="HR47" i="3"/>
  <c r="DX51" i="3"/>
  <c r="HX51" i="3"/>
  <c r="IX51" i="3"/>
  <c r="EX51" i="3"/>
  <c r="GX51" i="3"/>
  <c r="FX51" i="3"/>
  <c r="JX51" i="3"/>
  <c r="HP53" i="3"/>
  <c r="GP53" i="3"/>
  <c r="JP53" i="3"/>
  <c r="DP53" i="3"/>
  <c r="EP53" i="3"/>
  <c r="AP53" i="3"/>
  <c r="CP53" i="3"/>
  <c r="FP53" i="3"/>
  <c r="BP53" i="3"/>
  <c r="IP53" i="3"/>
  <c r="ES74" i="3"/>
  <c r="BS74" i="3"/>
  <c r="T74" i="3"/>
  <c r="HS74" i="3"/>
  <c r="GS74" i="3"/>
  <c r="DS74" i="3"/>
  <c r="AS74" i="3"/>
  <c r="FS74" i="3"/>
  <c r="S108" i="3"/>
  <c r="JS74" i="3"/>
  <c r="IS74" i="3"/>
  <c r="CS74" i="3"/>
  <c r="HA74" i="3"/>
  <c r="DA74" i="3"/>
  <c r="KA74" i="3"/>
  <c r="JA74" i="3"/>
  <c r="IA74" i="3"/>
  <c r="EA74" i="3"/>
  <c r="FA74" i="3"/>
  <c r="CA74" i="3"/>
  <c r="AB74" i="3"/>
  <c r="AA108" i="3"/>
  <c r="GA74" i="3"/>
  <c r="BA74" i="3"/>
  <c r="T78" i="3"/>
  <c r="ES78" i="3"/>
  <c r="AS78" i="3"/>
  <c r="GS78" i="3"/>
  <c r="BS78" i="3"/>
  <c r="IS78" i="3"/>
  <c r="HS78" i="3"/>
  <c r="DS78" i="3"/>
  <c r="AB78" i="3"/>
  <c r="HA78" i="3"/>
  <c r="CA78" i="3"/>
  <c r="IA78" i="3"/>
  <c r="JA78" i="3"/>
  <c r="FA78" i="3"/>
  <c r="BA78" i="3"/>
  <c r="EA78" i="3"/>
  <c r="JY44" i="3"/>
  <c r="GY44" i="3"/>
  <c r="HY44" i="3"/>
  <c r="DY44" i="3"/>
  <c r="EY44" i="3"/>
  <c r="FY44" i="3"/>
  <c r="Y107" i="3"/>
  <c r="IY44" i="3"/>
  <c r="HR55" i="3"/>
  <c r="BR55" i="3"/>
  <c r="IR55" i="3"/>
  <c r="ER55" i="3"/>
  <c r="AR55" i="3"/>
  <c r="BA83" i="3"/>
  <c r="KA83" i="3"/>
  <c r="HA83" i="3"/>
  <c r="DA83" i="3"/>
  <c r="FA83" i="3"/>
  <c r="JA83" i="3"/>
  <c r="EA83" i="3"/>
  <c r="AB83" i="3"/>
  <c r="CA83" i="3"/>
  <c r="IA83" i="3"/>
  <c r="GA83" i="3"/>
  <c r="HW47" i="3"/>
  <c r="CW47" i="3"/>
  <c r="JW47" i="3"/>
  <c r="FW47" i="3"/>
  <c r="AW47" i="3"/>
  <c r="BW47" i="3"/>
  <c r="GW47" i="3"/>
  <c r="IW47" i="3"/>
  <c r="DW47" i="3"/>
  <c r="EW47" i="3"/>
  <c r="GY46" i="3"/>
  <c r="JY46" i="3"/>
  <c r="EY46" i="3"/>
  <c r="AY46" i="3"/>
  <c r="HY46" i="3"/>
  <c r="CY46" i="3"/>
  <c r="BY46" i="3"/>
  <c r="DY46" i="3"/>
  <c r="IY46" i="3"/>
  <c r="FY46" i="3"/>
  <c r="AB76" i="3"/>
  <c r="IA76" i="3"/>
  <c r="CA76" i="3"/>
  <c r="EA76" i="3"/>
  <c r="BA76" i="3"/>
  <c r="HA76" i="3"/>
  <c r="FA76" i="3"/>
  <c r="JA76" i="3"/>
  <c r="EP49" i="3"/>
  <c r="HP49" i="3"/>
  <c r="JP49" i="3"/>
  <c r="DP49" i="3"/>
  <c r="IP49" i="3"/>
  <c r="CP49" i="3"/>
  <c r="FP49" i="3"/>
  <c r="BP49" i="3"/>
  <c r="AP49" i="3"/>
  <c r="GP49" i="3"/>
  <c r="HY49" i="3"/>
  <c r="IY49" i="3"/>
  <c r="JY49" i="3"/>
  <c r="DY49" i="3"/>
  <c r="FY49" i="3"/>
  <c r="EY49" i="3"/>
  <c r="BY49" i="3"/>
  <c r="CY49" i="3"/>
  <c r="AY49" i="3"/>
  <c r="GY49" i="3"/>
  <c r="IR44" i="3"/>
  <c r="ER44" i="3"/>
  <c r="GR44" i="3"/>
  <c r="FR44" i="3"/>
  <c r="DR44" i="3"/>
  <c r="R107" i="3"/>
  <c r="HR44" i="3"/>
  <c r="JR44" i="3"/>
  <c r="HS77" i="3"/>
  <c r="DS77" i="3"/>
  <c r="IS77" i="3"/>
  <c r="ES77" i="3"/>
  <c r="AS77" i="3"/>
  <c r="GS77" i="3"/>
  <c r="BS77" i="3"/>
  <c r="T77" i="3"/>
  <c r="EX56" i="3"/>
  <c r="AX56" i="3"/>
  <c r="GX56" i="3"/>
  <c r="DX56" i="3"/>
  <c r="HX56" i="3"/>
  <c r="BX56" i="3"/>
  <c r="IX56" i="3"/>
  <c r="CX33" i="3"/>
  <c r="IV107" i="3"/>
  <c r="FQ33" i="3"/>
  <c r="GV108" i="3"/>
  <c r="IV108" i="3"/>
  <c r="IW33" i="3"/>
  <c r="GD33" i="3"/>
  <c r="FH18" i="3"/>
  <c r="KH18" i="3"/>
  <c r="BH18" i="3"/>
  <c r="AH33" i="3"/>
  <c r="IH18" i="3"/>
  <c r="JH18" i="3"/>
  <c r="EH18" i="3"/>
  <c r="GH18" i="3"/>
  <c r="DH18" i="3"/>
  <c r="HH18" i="3"/>
  <c r="CH18" i="3"/>
  <c r="GY33" i="3"/>
  <c r="CY33" i="3"/>
  <c r="AN108" i="3"/>
  <c r="BN108" i="3"/>
  <c r="GP33" i="3"/>
  <c r="GX47" i="3"/>
  <c r="CX47" i="3"/>
  <c r="IX47" i="3"/>
  <c r="FX47" i="3"/>
  <c r="BX47" i="3"/>
  <c r="EX47" i="3"/>
  <c r="HX47" i="3"/>
  <c r="JX47" i="3"/>
  <c r="AX47" i="3"/>
  <c r="DX47" i="3"/>
  <c r="EX53" i="3"/>
  <c r="GX53" i="3"/>
  <c r="CX53" i="3"/>
  <c r="AX53" i="3"/>
  <c r="JX53" i="3"/>
  <c r="FX53" i="3"/>
  <c r="HX53" i="3"/>
  <c r="DX53" i="3"/>
  <c r="IX53" i="3"/>
  <c r="BX53" i="3"/>
  <c r="EA22" i="3"/>
  <c r="HA22" i="3"/>
  <c r="AI22" i="3"/>
  <c r="JA22" i="3"/>
  <c r="DA22" i="3"/>
  <c r="CA22" i="3"/>
  <c r="AB22" i="3"/>
  <c r="GA22" i="3"/>
  <c r="KA22" i="3"/>
  <c r="BA22" i="3"/>
  <c r="IA22" i="3"/>
  <c r="FA22" i="3"/>
  <c r="BA16" i="3"/>
  <c r="BA32" i="3" s="1"/>
  <c r="FA16" i="3"/>
  <c r="FA32" i="3" s="1"/>
  <c r="JA16" i="3"/>
  <c r="JA32" i="3" s="1"/>
  <c r="AI16" i="3"/>
  <c r="EA16" i="3"/>
  <c r="EA32" i="3" s="1"/>
  <c r="IA16" i="3"/>
  <c r="IA32" i="3" s="1"/>
  <c r="AA32" i="3"/>
  <c r="KA16" i="3"/>
  <c r="KA32" i="3" s="1"/>
  <c r="GA16" i="3"/>
  <c r="GA32" i="3" s="1"/>
  <c r="DA16" i="3"/>
  <c r="DA32" i="3" s="1"/>
  <c r="CA16" i="3"/>
  <c r="CA32" i="3" s="1"/>
  <c r="AB16" i="3"/>
  <c r="HA16" i="3"/>
  <c r="HA32" i="3" s="1"/>
  <c r="GO18" i="3"/>
  <c r="EO18" i="3"/>
  <c r="DO18" i="3"/>
  <c r="BO18" i="3"/>
  <c r="HO18" i="3"/>
  <c r="HO33" i="3" s="1"/>
  <c r="O33" i="3"/>
  <c r="JO18" i="3"/>
  <c r="IO18" i="3"/>
  <c r="FO18" i="3"/>
  <c r="AO18" i="3"/>
  <c r="AO33" i="3" s="1"/>
  <c r="CO18" i="3"/>
  <c r="BO41" i="3"/>
  <c r="EO41" i="3"/>
  <c r="JO41" i="3"/>
  <c r="HO41" i="3"/>
  <c r="IO41" i="3"/>
  <c r="DO41" i="3"/>
  <c r="FO41" i="3"/>
  <c r="GO41" i="3"/>
  <c r="AO41" i="3"/>
  <c r="CO41" i="3"/>
  <c r="EY50" i="3"/>
  <c r="HY50" i="3"/>
  <c r="IY50" i="3"/>
  <c r="JY50" i="3"/>
  <c r="GY50" i="3"/>
  <c r="FY50" i="3"/>
  <c r="DY50" i="3"/>
  <c r="JR50" i="3"/>
  <c r="ER50" i="3"/>
  <c r="DR50" i="3"/>
  <c r="FR50" i="3"/>
  <c r="HR50" i="3"/>
  <c r="GR50" i="3"/>
  <c r="IR50" i="3"/>
  <c r="IW56" i="3"/>
  <c r="GW56" i="3"/>
  <c r="AW56" i="3"/>
  <c r="HW56" i="3"/>
  <c r="BW56" i="3"/>
  <c r="DW56" i="3"/>
  <c r="EW56" i="3"/>
  <c r="EX44" i="3"/>
  <c r="HX44" i="3"/>
  <c r="X107" i="3"/>
  <c r="GX44" i="3"/>
  <c r="IX44" i="3"/>
  <c r="JX44" i="3"/>
  <c r="DX44" i="3"/>
  <c r="FX44" i="3"/>
  <c r="DA75" i="3"/>
  <c r="HA75" i="3"/>
  <c r="JA75" i="3"/>
  <c r="CA75" i="3"/>
  <c r="AB75" i="3"/>
  <c r="GA75" i="3"/>
  <c r="IA75" i="3"/>
  <c r="EA75" i="3"/>
  <c r="BA75" i="3"/>
  <c r="FA75" i="3"/>
  <c r="KA75" i="3"/>
  <c r="EO56" i="3"/>
  <c r="DO56" i="3"/>
  <c r="HO56" i="3"/>
  <c r="AO56" i="3"/>
  <c r="GO56" i="3"/>
  <c r="BO56" i="3"/>
  <c r="IO56" i="3"/>
  <c r="HQ54" i="3"/>
  <c r="EQ54" i="3"/>
  <c r="DQ54" i="3"/>
  <c r="AQ54" i="3"/>
  <c r="JQ54" i="3"/>
  <c r="FQ54" i="3"/>
  <c r="BQ54" i="3"/>
  <c r="CQ54" i="3"/>
  <c r="IQ54" i="3"/>
  <c r="GQ54" i="3"/>
  <c r="IZ51" i="3"/>
  <c r="DZ51" i="3"/>
  <c r="GZ51" i="3"/>
  <c r="EZ51" i="3"/>
  <c r="FZ51" i="3"/>
  <c r="JZ51" i="3"/>
  <c r="HZ51" i="3"/>
  <c r="DF21" i="3"/>
  <c r="BF21" i="3"/>
  <c r="KF21" i="3"/>
  <c r="GF21" i="3"/>
  <c r="JF21" i="3"/>
  <c r="EF21" i="3"/>
  <c r="CF21" i="3"/>
  <c r="FF21" i="3"/>
  <c r="IF21" i="3"/>
  <c r="HF21" i="3"/>
  <c r="EF18" i="3"/>
  <c r="BF18" i="3"/>
  <c r="HF18" i="3"/>
  <c r="FF18" i="3"/>
  <c r="CF18" i="3"/>
  <c r="CF33" i="3" s="1"/>
  <c r="GF18" i="3"/>
  <c r="JF18" i="3"/>
  <c r="DF18" i="3"/>
  <c r="AF33" i="3"/>
  <c r="IF18" i="3"/>
  <c r="KF18" i="3"/>
  <c r="HV108" i="3"/>
  <c r="AW33" i="3"/>
  <c r="AD33" i="3"/>
  <c r="EY33" i="3"/>
  <c r="AY33" i="3"/>
  <c r="IN108" i="3"/>
  <c r="HR33" i="3"/>
  <c r="AP33" i="3"/>
  <c r="EP33" i="3"/>
  <c r="CN16" i="3"/>
  <c r="CN32" i="3" s="1"/>
  <c r="EN16" i="3"/>
  <c r="EN32" i="3" s="1"/>
  <c r="BN16" i="3"/>
  <c r="BN32" i="3" s="1"/>
  <c r="JN16" i="3"/>
  <c r="JN32" i="3" s="1"/>
  <c r="AN16" i="3"/>
  <c r="AN32" i="3" s="1"/>
  <c r="IN16" i="3"/>
  <c r="IN32" i="3" s="1"/>
  <c r="N32" i="3"/>
  <c r="GN16" i="3"/>
  <c r="GN32" i="3" s="1"/>
  <c r="DN16" i="3"/>
  <c r="DN32" i="3" s="1"/>
  <c r="FN16" i="3"/>
  <c r="FN32" i="3" s="1"/>
  <c r="HN16" i="3"/>
  <c r="HN32" i="3" s="1"/>
  <c r="GA79" i="3"/>
  <c r="EA79" i="3"/>
  <c r="KA79" i="3"/>
  <c r="AB79" i="3"/>
  <c r="HA79" i="3"/>
  <c r="IA79" i="3"/>
  <c r="DA79" i="3"/>
  <c r="BA79" i="3"/>
  <c r="HP50" i="3"/>
  <c r="GP50" i="3"/>
  <c r="EP50" i="3"/>
  <c r="JP50" i="3"/>
  <c r="IP50" i="3"/>
  <c r="FP50" i="3"/>
  <c r="DP50" i="3"/>
  <c r="HQ55" i="3"/>
  <c r="IQ55" i="3"/>
  <c r="AQ55" i="3"/>
  <c r="BQ55" i="3"/>
  <c r="EQ55" i="3"/>
  <c r="CA41" i="3"/>
  <c r="FA41" i="3"/>
  <c r="DA41" i="3"/>
  <c r="JA41" i="3"/>
  <c r="HA41" i="3"/>
  <c r="AB41" i="3"/>
  <c r="GA41" i="3"/>
  <c r="KA41" i="3"/>
  <c r="BA41" i="3"/>
  <c r="EA41" i="3"/>
  <c r="IA41" i="3"/>
  <c r="CR46" i="3"/>
  <c r="ER46" i="3"/>
  <c r="BR46" i="3"/>
  <c r="JR46" i="3"/>
  <c r="IR46" i="3"/>
  <c r="HR46" i="3"/>
  <c r="DR46" i="3"/>
  <c r="AR46" i="3"/>
  <c r="FR46" i="3"/>
  <c r="GR46" i="3"/>
  <c r="GZ52" i="3"/>
  <c r="HZ52" i="3"/>
  <c r="BZ52" i="3"/>
  <c r="FZ52" i="3"/>
  <c r="IZ52" i="3"/>
  <c r="DZ52" i="3"/>
  <c r="AZ52" i="3"/>
  <c r="CZ52" i="3"/>
  <c r="JZ52" i="3"/>
  <c r="EZ52" i="3"/>
  <c r="HZ46" i="3"/>
  <c r="DZ46" i="3"/>
  <c r="IZ46" i="3"/>
  <c r="GZ46" i="3"/>
  <c r="BZ46" i="3"/>
  <c r="CZ46" i="3"/>
  <c r="JZ46" i="3"/>
  <c r="FZ46" i="3"/>
  <c r="EZ46" i="3"/>
  <c r="AZ46" i="3"/>
  <c r="HW51" i="3"/>
  <c r="FW51" i="3"/>
  <c r="DW51" i="3"/>
  <c r="IW51" i="3"/>
  <c r="EW51" i="3"/>
  <c r="GW51" i="3"/>
  <c r="JW51" i="3"/>
  <c r="HQ49" i="3"/>
  <c r="CQ49" i="3"/>
  <c r="JQ49" i="3"/>
  <c r="BQ49" i="3"/>
  <c r="DQ49" i="3"/>
  <c r="IQ49" i="3"/>
  <c r="FQ49" i="3"/>
  <c r="EQ49" i="3"/>
  <c r="GQ49" i="3"/>
  <c r="AQ49" i="3"/>
  <c r="BZ55" i="3"/>
  <c r="AZ55" i="3"/>
  <c r="IZ55" i="3"/>
  <c r="HZ55" i="3"/>
  <c r="EZ55" i="3"/>
  <c r="DQ44" i="3"/>
  <c r="JQ44" i="3"/>
  <c r="IQ44" i="3"/>
  <c r="FQ44" i="3"/>
  <c r="Q107" i="3"/>
  <c r="GQ44" i="3"/>
  <c r="EQ44" i="3"/>
  <c r="HQ44" i="3"/>
  <c r="DZ44" i="3"/>
  <c r="IZ44" i="3"/>
  <c r="HZ44" i="3"/>
  <c r="FZ44" i="3"/>
  <c r="EZ44" i="3"/>
  <c r="JZ44" i="3"/>
  <c r="GZ44" i="3"/>
  <c r="Z107" i="3"/>
  <c r="JA77" i="3"/>
  <c r="CA77" i="3"/>
  <c r="BA77" i="3"/>
  <c r="FA77" i="3"/>
  <c r="HA77" i="3"/>
  <c r="EA77" i="3"/>
  <c r="IA77" i="3"/>
  <c r="AB77" i="3"/>
  <c r="GW52" i="3"/>
  <c r="EW52" i="3"/>
  <c r="DW52" i="3"/>
  <c r="FW52" i="3"/>
  <c r="BW52" i="3"/>
  <c r="HW52" i="3"/>
  <c r="CW52" i="3"/>
  <c r="IW52" i="3"/>
  <c r="JW52" i="3"/>
  <c r="AW52" i="3"/>
  <c r="EQ50" i="3"/>
  <c r="GQ50" i="3"/>
  <c r="JQ50" i="3"/>
  <c r="DQ50" i="3"/>
  <c r="HQ50" i="3"/>
  <c r="FQ50" i="3"/>
  <c r="IQ50" i="3"/>
  <c r="HP44" i="3"/>
  <c r="DP44" i="3"/>
  <c r="JP44" i="3"/>
  <c r="GP44" i="3"/>
  <c r="EP44" i="3"/>
  <c r="IP44" i="3"/>
  <c r="FP44" i="3"/>
  <c r="P107" i="3"/>
  <c r="AR49" i="3"/>
  <c r="HR49" i="3"/>
  <c r="ER49" i="3"/>
  <c r="DR49" i="3"/>
  <c r="GR49" i="3"/>
  <c r="IR49" i="3"/>
  <c r="JR49" i="3"/>
  <c r="CR49" i="3"/>
  <c r="BR49" i="3"/>
  <c r="FR49" i="3"/>
  <c r="HW55" i="3"/>
  <c r="AW55" i="3"/>
  <c r="BW55" i="3"/>
  <c r="IW55" i="3"/>
  <c r="EW55" i="3"/>
  <c r="BP47" i="3"/>
  <c r="CP47" i="3"/>
  <c r="FP47" i="3"/>
  <c r="JP47" i="3"/>
  <c r="HP47" i="3"/>
  <c r="EP47" i="3"/>
  <c r="DP47" i="3"/>
  <c r="IP47" i="3"/>
  <c r="GP47" i="3"/>
  <c r="AP47" i="3"/>
  <c r="JX46" i="3"/>
  <c r="FX46" i="3"/>
  <c r="DX46" i="3"/>
  <c r="HX46" i="3"/>
  <c r="EX46" i="3"/>
  <c r="GX46" i="3"/>
  <c r="IX46" i="3"/>
  <c r="CX46" i="3"/>
  <c r="BX46" i="3"/>
  <c r="AX46" i="3"/>
  <c r="FY51" i="3"/>
  <c r="GY51" i="3"/>
  <c r="HY51" i="3"/>
  <c r="DY51" i="3"/>
  <c r="EY51" i="3"/>
  <c r="IY51" i="3"/>
  <c r="JY51" i="3"/>
  <c r="DR52" i="3"/>
  <c r="FR52" i="3"/>
  <c r="HR52" i="3"/>
  <c r="BR52" i="3"/>
  <c r="IR52" i="3"/>
  <c r="JR52" i="3"/>
  <c r="GR52" i="3"/>
  <c r="AR52" i="3"/>
  <c r="ER52" i="3"/>
  <c r="CR52" i="3"/>
  <c r="IP55" i="3"/>
  <c r="BP55" i="3"/>
  <c r="EP55" i="3"/>
  <c r="AP55" i="3"/>
  <c r="HP55" i="3"/>
  <c r="IA82" i="3"/>
  <c r="BA82" i="3"/>
  <c r="AB82" i="3"/>
  <c r="FA82" i="3"/>
  <c r="HA82" i="3"/>
  <c r="JA82" i="3"/>
  <c r="KA82" i="3"/>
  <c r="DA82" i="3"/>
  <c r="CA82" i="3"/>
  <c r="GA82" i="3"/>
  <c r="EA82" i="3"/>
  <c r="BX33" i="3"/>
  <c r="AQ33" i="3"/>
  <c r="JV108" i="3"/>
  <c r="DE21" i="3"/>
  <c r="BE21" i="3"/>
  <c r="CE21" i="3"/>
  <c r="IE21" i="3"/>
  <c r="JE21" i="3"/>
  <c r="EE21" i="3"/>
  <c r="FE21" i="3"/>
  <c r="GE21" i="3"/>
  <c r="HE21" i="3"/>
  <c r="KE21" i="3"/>
  <c r="GW33" i="3"/>
  <c r="HF16" i="3"/>
  <c r="HF32" i="3" s="1"/>
  <c r="JF16" i="3"/>
  <c r="JF32" i="3" s="1"/>
  <c r="BF16" i="3"/>
  <c r="BF32" i="3" s="1"/>
  <c r="IF16" i="3"/>
  <c r="IF32" i="3" s="1"/>
  <c r="FF16" i="3"/>
  <c r="FF32" i="3" s="1"/>
  <c r="GF16" i="3"/>
  <c r="GF32" i="3" s="1"/>
  <c r="CF16" i="3"/>
  <c r="CF32" i="3" s="1"/>
  <c r="AF32" i="3"/>
  <c r="KF16" i="3"/>
  <c r="KF32" i="3" s="1"/>
  <c r="EF16" i="3"/>
  <c r="EF32" i="3" s="1"/>
  <c r="DF16" i="3"/>
  <c r="DF32" i="3" s="1"/>
  <c r="BZ33" i="3"/>
  <c r="JY33" i="3"/>
  <c r="HY33" i="3"/>
  <c r="HN108" i="3"/>
  <c r="JE16" i="3"/>
  <c r="JE32" i="3" s="1"/>
  <c r="HE16" i="3"/>
  <c r="HE32" i="3" s="1"/>
  <c r="BE16" i="3"/>
  <c r="BE32" i="3" s="1"/>
  <c r="GE16" i="3"/>
  <c r="GE32" i="3" s="1"/>
  <c r="FE16" i="3"/>
  <c r="FE32" i="3" s="1"/>
  <c r="EE16" i="3"/>
  <c r="EE32" i="3" s="1"/>
  <c r="KE16" i="3"/>
  <c r="KE32" i="3" s="1"/>
  <c r="AE32" i="3"/>
  <c r="DE16" i="3"/>
  <c r="DE32" i="3" s="1"/>
  <c r="IE16" i="3"/>
  <c r="IE32" i="3" s="1"/>
  <c r="CE16" i="3"/>
  <c r="CE32" i="3" s="1"/>
  <c r="DR33" i="3"/>
  <c r="JP33" i="3"/>
  <c r="IP33" i="3"/>
  <c r="N55" i="3"/>
  <c r="AA49" i="3"/>
  <c r="AA54" i="3"/>
  <c r="N46" i="3"/>
  <c r="O51" i="3"/>
  <c r="O52" i="3"/>
  <c r="O47" i="3"/>
  <c r="N49" i="3"/>
  <c r="N44" i="3"/>
  <c r="N51" i="3"/>
  <c r="O55" i="3"/>
  <c r="AA56" i="3"/>
  <c r="AA53" i="3"/>
  <c r="N54" i="3"/>
  <c r="N56" i="3"/>
  <c r="O53" i="3"/>
  <c r="AA52" i="3"/>
  <c r="N53" i="3"/>
  <c r="N45" i="3"/>
  <c r="N47" i="3"/>
  <c r="O50" i="3"/>
  <c r="AA46" i="3"/>
  <c r="AA55" i="3"/>
  <c r="AA44" i="3"/>
  <c r="AA51" i="3"/>
  <c r="N52" i="3"/>
  <c r="O44" i="3"/>
  <c r="AA47" i="3"/>
  <c r="AA50" i="3"/>
  <c r="AA45" i="3"/>
  <c r="N50" i="3"/>
  <c r="O45" i="3"/>
  <c r="AA5" i="3"/>
  <c r="S5" i="3"/>
  <c r="T5" i="3" s="1"/>
  <c r="N5" i="3"/>
  <c r="S41" i="3"/>
  <c r="O5" i="3"/>
  <c r="S21" i="3"/>
  <c r="S16" i="3"/>
  <c r="S18" i="3"/>
  <c r="S22" i="3"/>
  <c r="I67" i="25"/>
  <c r="E75" i="25"/>
  <c r="G67" i="25"/>
  <c r="E66" i="25"/>
  <c r="H67" i="25"/>
  <c r="F67" i="25"/>
  <c r="CN44" i="3" l="1"/>
  <c r="AN44" i="3"/>
  <c r="BN44" i="3"/>
  <c r="FO33" i="3"/>
  <c r="CA44" i="3"/>
  <c r="BA44" i="3"/>
  <c r="DA44" i="3"/>
  <c r="JO33" i="3"/>
  <c r="AD50" i="27"/>
  <c r="AI49" i="27"/>
  <c r="AG42" i="27"/>
  <c r="AH36" i="27"/>
  <c r="AE35" i="27"/>
  <c r="AF29" i="27"/>
  <c r="AH49" i="27"/>
  <c r="AI43" i="27"/>
  <c r="AF42" i="27"/>
  <c r="AG36" i="27"/>
  <c r="AD35" i="27"/>
  <c r="AE29" i="27"/>
  <c r="AG49" i="27"/>
  <c r="AH43" i="27"/>
  <c r="AE42" i="27"/>
  <c r="AF36" i="27"/>
  <c r="AD29" i="27"/>
  <c r="AI28" i="27"/>
  <c r="K19" i="23" s="1"/>
  <c r="S19" i="23" s="1"/>
  <c r="S19" i="28" s="1"/>
  <c r="AI50" i="27"/>
  <c r="AF49" i="27"/>
  <c r="AG43" i="27"/>
  <c r="AD42" i="27"/>
  <c r="AE36" i="27"/>
  <c r="AH28" i="27"/>
  <c r="J19" i="23" s="1"/>
  <c r="R19" i="23" s="1"/>
  <c r="R19" i="28" s="1"/>
  <c r="AH50" i="27"/>
  <c r="AE49" i="27"/>
  <c r="AF43" i="27"/>
  <c r="AD36" i="27"/>
  <c r="AI35" i="27"/>
  <c r="AG28" i="27"/>
  <c r="I19" i="23" s="1"/>
  <c r="Q19" i="23" s="1"/>
  <c r="Q19" i="28" s="1"/>
  <c r="AG50" i="27"/>
  <c r="AD49" i="27"/>
  <c r="AE43" i="27"/>
  <c r="AH35" i="27"/>
  <c r="AI29" i="27"/>
  <c r="AF28" i="27"/>
  <c r="H19" i="23" s="1"/>
  <c r="P19" i="23" s="1"/>
  <c r="P19" i="28" s="1"/>
  <c r="AF50" i="27"/>
  <c r="AD43" i="27"/>
  <c r="AI42" i="27"/>
  <c r="AG35" i="27"/>
  <c r="AH29" i="27"/>
  <c r="AE28" i="27"/>
  <c r="G19" i="23" s="1"/>
  <c r="O19" i="23" s="1"/>
  <c r="O19" i="28" s="1"/>
  <c r="AE50" i="27"/>
  <c r="AH42" i="27"/>
  <c r="AI36" i="27"/>
  <c r="AF35" i="27"/>
  <c r="AG29" i="27"/>
  <c r="AD28" i="27"/>
  <c r="F19" i="23" s="1"/>
  <c r="N19" i="23" s="1"/>
  <c r="N19" i="28" s="1"/>
  <c r="CO44" i="3"/>
  <c r="AO44" i="3"/>
  <c r="BO44" i="3"/>
  <c r="JF33" i="3"/>
  <c r="FS108" i="3"/>
  <c r="FZ107" i="3"/>
  <c r="GQ107" i="3"/>
  <c r="HH33" i="3"/>
  <c r="DY107" i="3"/>
  <c r="CS108" i="3"/>
  <c r="HS108" i="3"/>
  <c r="IX107" i="3"/>
  <c r="GF33" i="3"/>
  <c r="BO33" i="3"/>
  <c r="CH33" i="3"/>
  <c r="DO33" i="3"/>
  <c r="FH33" i="3"/>
  <c r="JH33" i="3"/>
  <c r="EH33" i="3"/>
  <c r="KG33" i="3"/>
  <c r="EO33" i="3"/>
  <c r="GO33" i="3"/>
  <c r="KF33" i="3"/>
  <c r="O67" i="25"/>
  <c r="AE8" i="25" s="1"/>
  <c r="AE22" i="23" s="1"/>
  <c r="AE22" i="28" s="1"/>
  <c r="AE22" i="30" s="1"/>
  <c r="GH33" i="3"/>
  <c r="FF33" i="3"/>
  <c r="KE33" i="3"/>
  <c r="CO33" i="3"/>
  <c r="DF33" i="3"/>
  <c r="BH33" i="3"/>
  <c r="HR107" i="3"/>
  <c r="N67" i="25"/>
  <c r="M75" i="25"/>
  <c r="M66" i="25"/>
  <c r="Q67" i="25"/>
  <c r="P67" i="25"/>
  <c r="HN51" i="3"/>
  <c r="EN51" i="3"/>
  <c r="DN51" i="3"/>
  <c r="JN51" i="3"/>
  <c r="FN51" i="3"/>
  <c r="GN51" i="3"/>
  <c r="IN51" i="3"/>
  <c r="CA55" i="3"/>
  <c r="IA55" i="3"/>
  <c r="JA55" i="3"/>
  <c r="AB55" i="3"/>
  <c r="FA55" i="3"/>
  <c r="BA55" i="3"/>
  <c r="BO52" i="3"/>
  <c r="HO52" i="3"/>
  <c r="FO52" i="3"/>
  <c r="IO52" i="3"/>
  <c r="DO52" i="3"/>
  <c r="EO52" i="3"/>
  <c r="JO52" i="3"/>
  <c r="GO52" i="3"/>
  <c r="AO52" i="3"/>
  <c r="CO52" i="3"/>
  <c r="AZ107" i="3"/>
  <c r="EB41" i="3"/>
  <c r="JB41" i="3"/>
  <c r="BB41" i="3"/>
  <c r="GB41" i="3"/>
  <c r="FB41" i="3"/>
  <c r="KB41" i="3"/>
  <c r="HB41" i="3"/>
  <c r="DB41" i="3"/>
  <c r="CB41" i="3"/>
  <c r="IB41" i="3"/>
  <c r="HF33" i="3"/>
  <c r="FX107" i="3"/>
  <c r="AX107" i="3"/>
  <c r="BY107" i="3"/>
  <c r="HY107" i="3"/>
  <c r="FA108" i="3"/>
  <c r="IS108" i="3"/>
  <c r="DT74" i="3"/>
  <c r="ET74" i="3"/>
  <c r="AT74" i="3"/>
  <c r="CT74" i="3"/>
  <c r="T108" i="3"/>
  <c r="JT74" i="3"/>
  <c r="IT74" i="3"/>
  <c r="FT74" i="3"/>
  <c r="BT74" i="3"/>
  <c r="HT74" i="3"/>
  <c r="GT74" i="3"/>
  <c r="CT83" i="3"/>
  <c r="GT83" i="3"/>
  <c r="DT83" i="3"/>
  <c r="ET83" i="3"/>
  <c r="IT83" i="3"/>
  <c r="HT83" i="3"/>
  <c r="JT83" i="3"/>
  <c r="FT83" i="3"/>
  <c r="AT83" i="3"/>
  <c r="BT83" i="3"/>
  <c r="BE33" i="3"/>
  <c r="DE33" i="3"/>
  <c r="DT75" i="3"/>
  <c r="BT75" i="3"/>
  <c r="FT75" i="3"/>
  <c r="IT75" i="3"/>
  <c r="ET75" i="3"/>
  <c r="GT75" i="3"/>
  <c r="HT75" i="3"/>
  <c r="AT75" i="3"/>
  <c r="CT75" i="3"/>
  <c r="JT75" i="3"/>
  <c r="BP107" i="3"/>
  <c r="FP107" i="3"/>
  <c r="BA33" i="3"/>
  <c r="AW107" i="3"/>
  <c r="BW107" i="3"/>
  <c r="BG33" i="3"/>
  <c r="DI22" i="3"/>
  <c r="EI22" i="3"/>
  <c r="FI22" i="3"/>
  <c r="HI22" i="3"/>
  <c r="CI22" i="3"/>
  <c r="JI22" i="3"/>
  <c r="GI22" i="3"/>
  <c r="BI22" i="3"/>
  <c r="II22" i="3"/>
  <c r="KI22" i="3"/>
  <c r="GE33" i="3"/>
  <c r="GT85" i="3"/>
  <c r="JT85" i="3"/>
  <c r="CT85" i="3"/>
  <c r="BT85" i="3"/>
  <c r="HT85" i="3"/>
  <c r="AT85" i="3"/>
  <c r="ET85" i="3"/>
  <c r="FT85" i="3"/>
  <c r="DT85" i="3"/>
  <c r="IT85" i="3"/>
  <c r="GW107" i="3"/>
  <c r="GN50" i="3"/>
  <c r="IN50" i="3"/>
  <c r="EN50" i="3"/>
  <c r="DN50" i="3"/>
  <c r="FN50" i="3"/>
  <c r="JN50" i="3"/>
  <c r="HN50" i="3"/>
  <c r="HO44" i="3"/>
  <c r="FO44" i="3"/>
  <c r="EO44" i="3"/>
  <c r="JO44" i="3"/>
  <c r="GO44" i="3"/>
  <c r="IO44" i="3"/>
  <c r="DO44" i="3"/>
  <c r="IN52" i="3"/>
  <c r="EN52" i="3"/>
  <c r="CN52" i="3"/>
  <c r="GN52" i="3"/>
  <c r="JN52" i="3"/>
  <c r="DN52" i="3"/>
  <c r="BN52" i="3"/>
  <c r="AN52" i="3"/>
  <c r="FN52" i="3"/>
  <c r="HN52" i="3"/>
  <c r="CN54" i="3"/>
  <c r="EN54" i="3"/>
  <c r="IN54" i="3"/>
  <c r="FN54" i="3"/>
  <c r="GN54" i="3"/>
  <c r="BN54" i="3"/>
  <c r="DN54" i="3"/>
  <c r="JN54" i="3"/>
  <c r="AN54" i="3"/>
  <c r="HN54" i="3"/>
  <c r="GN44" i="3"/>
  <c r="FN44" i="3"/>
  <c r="N107" i="3"/>
  <c r="HN44" i="3"/>
  <c r="DN44" i="3"/>
  <c r="EN44" i="3"/>
  <c r="IN44" i="3"/>
  <c r="JN44" i="3"/>
  <c r="HO51" i="3"/>
  <c r="GO51" i="3"/>
  <c r="IO51" i="3"/>
  <c r="EO51" i="3"/>
  <c r="FO51" i="3"/>
  <c r="DO51" i="3"/>
  <c r="JO51" i="3"/>
  <c r="DA54" i="3"/>
  <c r="HA54" i="3"/>
  <c r="EA54" i="3"/>
  <c r="CA54" i="3"/>
  <c r="GA54" i="3"/>
  <c r="AB54" i="3"/>
  <c r="KA54" i="3"/>
  <c r="FA54" i="3"/>
  <c r="JA54" i="3"/>
  <c r="BA54" i="3"/>
  <c r="IA54" i="3"/>
  <c r="FB82" i="3"/>
  <c r="IB82" i="3"/>
  <c r="JB82" i="3"/>
  <c r="KB82" i="3"/>
  <c r="DB82" i="3"/>
  <c r="HB82" i="3"/>
  <c r="CB82" i="3"/>
  <c r="GB82" i="3"/>
  <c r="BB82" i="3"/>
  <c r="EB82" i="3"/>
  <c r="JB77" i="3"/>
  <c r="EB77" i="3"/>
  <c r="FB77" i="3"/>
  <c r="CB77" i="3"/>
  <c r="HB77" i="3"/>
  <c r="BB77" i="3"/>
  <c r="IB77" i="3"/>
  <c r="BZ107" i="3"/>
  <c r="HZ107" i="3"/>
  <c r="FQ107" i="3"/>
  <c r="IF33" i="3"/>
  <c r="BF33" i="3"/>
  <c r="DX107" i="3"/>
  <c r="HX107" i="3"/>
  <c r="IH33" i="3"/>
  <c r="CR107" i="3"/>
  <c r="AY107" i="3"/>
  <c r="GY107" i="3"/>
  <c r="EA108" i="3"/>
  <c r="JS108" i="3"/>
  <c r="BS108" i="3"/>
  <c r="GT76" i="3"/>
  <c r="BT76" i="3"/>
  <c r="ET76" i="3"/>
  <c r="HT76" i="3"/>
  <c r="DT76" i="3"/>
  <c r="IT76" i="3"/>
  <c r="AT76" i="3"/>
  <c r="FI21" i="3"/>
  <c r="EI21" i="3"/>
  <c r="CI21" i="3"/>
  <c r="KI21" i="3"/>
  <c r="GI21" i="3"/>
  <c r="II21" i="3"/>
  <c r="DI21" i="3"/>
  <c r="JI21" i="3"/>
  <c r="BI21" i="3"/>
  <c r="HI21" i="3"/>
  <c r="HE33" i="3"/>
  <c r="JP107" i="3"/>
  <c r="IP107" i="3"/>
  <c r="EN33" i="3"/>
  <c r="DA33" i="3"/>
  <c r="HA33" i="3"/>
  <c r="IW107" i="3"/>
  <c r="HW107" i="3"/>
  <c r="GG33" i="3"/>
  <c r="HB85" i="3"/>
  <c r="EB85" i="3"/>
  <c r="BB85" i="3"/>
  <c r="DB85" i="3"/>
  <c r="KB85" i="3"/>
  <c r="GB85" i="3"/>
  <c r="FB85" i="3"/>
  <c r="JB85" i="3"/>
  <c r="IB85" i="3"/>
  <c r="CB85" i="3"/>
  <c r="GA47" i="3"/>
  <c r="AB47" i="3"/>
  <c r="CA47" i="3"/>
  <c r="BA47" i="3"/>
  <c r="EA47" i="3"/>
  <c r="HA47" i="3"/>
  <c r="IA47" i="3"/>
  <c r="DA47" i="3"/>
  <c r="JA47" i="3"/>
  <c r="KA47" i="3"/>
  <c r="FA47" i="3"/>
  <c r="DN56" i="3"/>
  <c r="EN56" i="3"/>
  <c r="BN56" i="3"/>
  <c r="HN56" i="3"/>
  <c r="IN56" i="3"/>
  <c r="AN56" i="3"/>
  <c r="GN56" i="3"/>
  <c r="ES21" i="3"/>
  <c r="DS21" i="3"/>
  <c r="AS21" i="3"/>
  <c r="GS21" i="3"/>
  <c r="FS21" i="3"/>
  <c r="T21" i="3"/>
  <c r="HS21" i="3"/>
  <c r="IS21" i="3"/>
  <c r="CS21" i="3"/>
  <c r="BS21" i="3"/>
  <c r="JS21" i="3"/>
  <c r="GA46" i="3"/>
  <c r="AB46" i="3"/>
  <c r="EA46" i="3"/>
  <c r="DA46" i="3"/>
  <c r="IA46" i="3"/>
  <c r="KA46" i="3"/>
  <c r="BA46" i="3"/>
  <c r="FA46" i="3"/>
  <c r="HA46" i="3"/>
  <c r="CA46" i="3"/>
  <c r="JA46" i="3"/>
  <c r="GO50" i="3"/>
  <c r="FO50" i="3"/>
  <c r="DO50" i="3"/>
  <c r="HO50" i="3"/>
  <c r="EO50" i="3"/>
  <c r="JO50" i="3"/>
  <c r="IO50" i="3"/>
  <c r="IZ107" i="3"/>
  <c r="IQ107" i="3"/>
  <c r="EF33" i="3"/>
  <c r="JX107" i="3"/>
  <c r="EX107" i="3"/>
  <c r="KB16" i="3"/>
  <c r="KB32" i="3" s="1"/>
  <c r="FB16" i="3"/>
  <c r="FB32" i="3" s="1"/>
  <c r="CB16" i="3"/>
  <c r="CB32" i="3" s="1"/>
  <c r="GB16" i="3"/>
  <c r="GB32" i="3" s="1"/>
  <c r="AJ16" i="3"/>
  <c r="HB16" i="3"/>
  <c r="HB32" i="3" s="1"/>
  <c r="BB16" i="3"/>
  <c r="BB32" i="3" s="1"/>
  <c r="IB16" i="3"/>
  <c r="IB32" i="3" s="1"/>
  <c r="AB32" i="3"/>
  <c r="DB16" i="3"/>
  <c r="DB32" i="3" s="1"/>
  <c r="EB16" i="3"/>
  <c r="EB32" i="3" s="1"/>
  <c r="JB16" i="3"/>
  <c r="JB32" i="3" s="1"/>
  <c r="BI16" i="3"/>
  <c r="BI32" i="3" s="1"/>
  <c r="GI16" i="3"/>
  <c r="GI32" i="3" s="1"/>
  <c r="II16" i="3"/>
  <c r="II32" i="3" s="1"/>
  <c r="HI16" i="3"/>
  <c r="HI32" i="3" s="1"/>
  <c r="FI16" i="3"/>
  <c r="FI32" i="3" s="1"/>
  <c r="AI32" i="3"/>
  <c r="JI16" i="3"/>
  <c r="JI32" i="3" s="1"/>
  <c r="EI16" i="3"/>
  <c r="EI32" i="3" s="1"/>
  <c r="CI16" i="3"/>
  <c r="CI32" i="3" s="1"/>
  <c r="DI16" i="3"/>
  <c r="DI32" i="3" s="1"/>
  <c r="KI16" i="3"/>
  <c r="KI32" i="3" s="1"/>
  <c r="DR107" i="3"/>
  <c r="IY107" i="3"/>
  <c r="JY107" i="3"/>
  <c r="EB78" i="3"/>
  <c r="IB78" i="3"/>
  <c r="HB78" i="3"/>
  <c r="CB78" i="3"/>
  <c r="JB78" i="3"/>
  <c r="BB78" i="3"/>
  <c r="FB78" i="3"/>
  <c r="GT78" i="3"/>
  <c r="BT78" i="3"/>
  <c r="ET78" i="3"/>
  <c r="HT78" i="3"/>
  <c r="AT78" i="3"/>
  <c r="DT78" i="3"/>
  <c r="IT78" i="3"/>
  <c r="IA108" i="3"/>
  <c r="ES108" i="3"/>
  <c r="CE33" i="3"/>
  <c r="EP107" i="3"/>
  <c r="JN33" i="3"/>
  <c r="FN33" i="3"/>
  <c r="FA33" i="3"/>
  <c r="JA33" i="3"/>
  <c r="JW107" i="3"/>
  <c r="EG33" i="3"/>
  <c r="Y7" i="25"/>
  <c r="AA7" i="25"/>
  <c r="W7" i="25"/>
  <c r="X7" i="25"/>
  <c r="V7" i="25"/>
  <c r="U7" i="25"/>
  <c r="Z7" i="25"/>
  <c r="BA74" i="21"/>
  <c r="I74" i="20"/>
  <c r="I75" i="20" s="1"/>
  <c r="M74" i="17"/>
  <c r="M75" i="17" s="1"/>
  <c r="N74" i="21"/>
  <c r="BZ74" i="21"/>
  <c r="BN74" i="16"/>
  <c r="CA74" i="16"/>
  <c r="AE74" i="16"/>
  <c r="AE75" i="16" s="1"/>
  <c r="BH74" i="19"/>
  <c r="S74" i="20"/>
  <c r="S75" i="20" s="1"/>
  <c r="L74" i="21"/>
  <c r="AL74" i="19"/>
  <c r="AL75" i="19" s="1"/>
  <c r="AC74" i="17"/>
  <c r="AC75" i="17" s="1"/>
  <c r="CA74" i="17"/>
  <c r="G74" i="21"/>
  <c r="BB74" i="21"/>
  <c r="R74" i="17"/>
  <c r="R75" i="17" s="1"/>
  <c r="L74" i="20"/>
  <c r="L75" i="20" s="1"/>
  <c r="P74" i="17"/>
  <c r="P75" i="17" s="1"/>
  <c r="AD74" i="21"/>
  <c r="AX74" i="21"/>
  <c r="AW74" i="16"/>
  <c r="BL74" i="16"/>
  <c r="H74" i="19"/>
  <c r="H75" i="19" s="1"/>
  <c r="BO74" i="21"/>
  <c r="BR74" i="20"/>
  <c r="BG74" i="21"/>
  <c r="X74" i="20"/>
  <c r="X75" i="20" s="1"/>
  <c r="BY74" i="21"/>
  <c r="BM74" i="17"/>
  <c r="BL74" i="17"/>
  <c r="CC74" i="21"/>
  <c r="CF74" i="17"/>
  <c r="AW74" i="20"/>
  <c r="CG74" i="21"/>
  <c r="AH74" i="21"/>
  <c r="H74" i="16"/>
  <c r="H75" i="16" s="1"/>
  <c r="Y74" i="16"/>
  <c r="Y75" i="16" s="1"/>
  <c r="CE74" i="20"/>
  <c r="N74" i="17"/>
  <c r="N75" i="17" s="1"/>
  <c r="F74" i="19"/>
  <c r="F75" i="19" s="1"/>
  <c r="E74" i="21"/>
  <c r="CE74" i="16"/>
  <c r="BB74" i="19"/>
  <c r="AK74" i="19"/>
  <c r="AK75" i="19" s="1"/>
  <c r="K74" i="21"/>
  <c r="E74" i="19"/>
  <c r="E75" i="19" s="1"/>
  <c r="X74" i="21"/>
  <c r="AN74" i="16"/>
  <c r="AN75" i="16" s="1"/>
  <c r="AU74" i="17"/>
  <c r="BM74" i="16"/>
  <c r="AJ74" i="20"/>
  <c r="AJ75" i="20" s="1"/>
  <c r="BI74" i="16"/>
  <c r="AF74" i="16"/>
  <c r="AF75" i="16" s="1"/>
  <c r="N74" i="19"/>
  <c r="N75" i="19" s="1"/>
  <c r="M74" i="21"/>
  <c r="AV74" i="21"/>
  <c r="CG74" i="19"/>
  <c r="BL74" i="21"/>
  <c r="AX74" i="19"/>
  <c r="AT74" i="17"/>
  <c r="AQ74" i="20"/>
  <c r="AQ75" i="20" s="1"/>
  <c r="AI74" i="16"/>
  <c r="AI75" i="16" s="1"/>
  <c r="AR74" i="21"/>
  <c r="AR74" i="16"/>
  <c r="AR75" i="16" s="1"/>
  <c r="BX74" i="19"/>
  <c r="BW74" i="19"/>
  <c r="BY74" i="17"/>
  <c r="BO74" i="19"/>
  <c r="BW74" i="21"/>
  <c r="AU74" i="21"/>
  <c r="AH74" i="16"/>
  <c r="AH75" i="16" s="1"/>
  <c r="AY74" i="19"/>
  <c r="CG74" i="16"/>
  <c r="AT74" i="20"/>
  <c r="BX74" i="21"/>
  <c r="BV74" i="16"/>
  <c r="BP74" i="20"/>
  <c r="Z74" i="21"/>
  <c r="U74" i="16"/>
  <c r="U75" i="16" s="1"/>
  <c r="AI74" i="17"/>
  <c r="AI75" i="17" s="1"/>
  <c r="AW74" i="19"/>
  <c r="I74" i="21"/>
  <c r="Q74" i="19"/>
  <c r="Q75" i="19" s="1"/>
  <c r="Y74" i="21"/>
  <c r="AU74" i="20"/>
  <c r="AR74" i="17"/>
  <c r="AR75" i="17" s="1"/>
  <c r="AK74" i="17"/>
  <c r="AK75" i="17" s="1"/>
  <c r="BD74" i="21"/>
  <c r="BC74" i="17"/>
  <c r="AW74" i="17"/>
  <c r="D74" i="19"/>
  <c r="D75" i="19" s="1"/>
  <c r="BE74" i="16"/>
  <c r="V74" i="20"/>
  <c r="V75" i="20" s="1"/>
  <c r="T74" i="19"/>
  <c r="T75" i="19" s="1"/>
  <c r="AK74" i="16"/>
  <c r="AK75" i="16" s="1"/>
  <c r="BT74" i="21"/>
  <c r="AT74" i="16"/>
  <c r="AC74" i="20"/>
  <c r="AC75" i="20" s="1"/>
  <c r="AW74" i="21"/>
  <c r="AQ74" i="19"/>
  <c r="AQ75" i="19" s="1"/>
  <c r="AB74" i="17"/>
  <c r="AB75" i="17" s="1"/>
  <c r="BG74" i="19"/>
  <c r="CI74" i="16"/>
  <c r="AV74" i="17"/>
  <c r="AG74" i="20"/>
  <c r="AG75" i="20" s="1"/>
  <c r="CE74" i="21"/>
  <c r="AA74" i="21"/>
  <c r="BM74" i="21"/>
  <c r="BY74" i="19"/>
  <c r="CB74" i="20"/>
  <c r="M74" i="20"/>
  <c r="M75" i="20" s="1"/>
  <c r="O74" i="19"/>
  <c r="O75" i="19" s="1"/>
  <c r="AY74" i="16"/>
  <c r="S74" i="19"/>
  <c r="S75" i="19" s="1"/>
  <c r="Y74" i="17"/>
  <c r="Y75" i="17" s="1"/>
  <c r="BD74" i="20"/>
  <c r="I74" i="19"/>
  <c r="I75" i="19" s="1"/>
  <c r="BQ74" i="21"/>
  <c r="AG74" i="19"/>
  <c r="AG75" i="19" s="1"/>
  <c r="BH74" i="16"/>
  <c r="X74" i="19"/>
  <c r="X75" i="19" s="1"/>
  <c r="BN74" i="21"/>
  <c r="AD74" i="16"/>
  <c r="AD75" i="16" s="1"/>
  <c r="AV74" i="16"/>
  <c r="R74" i="16"/>
  <c r="R75" i="16" s="1"/>
  <c r="BL74" i="19"/>
  <c r="AL74" i="17"/>
  <c r="AL75" i="17" s="1"/>
  <c r="CE74" i="19"/>
  <c r="R74" i="19"/>
  <c r="R75" i="19" s="1"/>
  <c r="W74" i="21"/>
  <c r="BJ74" i="21"/>
  <c r="W74" i="17"/>
  <c r="W75" i="17" s="1"/>
  <c r="CI74" i="19"/>
  <c r="BS74" i="16"/>
  <c r="W74" i="20"/>
  <c r="W75" i="20" s="1"/>
  <c r="BB74" i="17"/>
  <c r="AD74" i="20"/>
  <c r="AD75" i="20" s="1"/>
  <c r="BP74" i="21"/>
  <c r="E74" i="17"/>
  <c r="E75" i="17" s="1"/>
  <c r="AS74" i="16"/>
  <c r="AS75" i="16" s="1"/>
  <c r="BZ74" i="16"/>
  <c r="CF74" i="19"/>
  <c r="BK74" i="17"/>
  <c r="AB74" i="16"/>
  <c r="AB75" i="16" s="1"/>
  <c r="R74" i="21"/>
  <c r="V74" i="19"/>
  <c r="V75" i="19" s="1"/>
  <c r="AL74" i="20"/>
  <c r="AL75" i="20" s="1"/>
  <c r="AQ74" i="16"/>
  <c r="AQ75" i="16" s="1"/>
  <c r="BU74" i="17"/>
  <c r="BQ74" i="19"/>
  <c r="BE74" i="19"/>
  <c r="S74" i="21"/>
  <c r="D74" i="21"/>
  <c r="H74" i="20"/>
  <c r="H75" i="20" s="1"/>
  <c r="H74" i="17"/>
  <c r="H75" i="17" s="1"/>
  <c r="AG74" i="21"/>
  <c r="AR74" i="19"/>
  <c r="AR75" i="19" s="1"/>
  <c r="CD74" i="19"/>
  <c r="BZ74" i="17"/>
  <c r="BB74" i="20"/>
  <c r="AF74" i="19"/>
  <c r="AF75" i="19" s="1"/>
  <c r="CH74" i="20"/>
  <c r="F74" i="16"/>
  <c r="F75" i="16" s="1"/>
  <c r="G74" i="16"/>
  <c r="G75" i="16" s="1"/>
  <c r="CD74" i="21"/>
  <c r="AM74" i="19"/>
  <c r="AM75" i="19" s="1"/>
  <c r="AX74" i="20"/>
  <c r="P74" i="16"/>
  <c r="P75" i="16" s="1"/>
  <c r="AB74" i="21"/>
  <c r="F74" i="17"/>
  <c r="F75" i="17" s="1"/>
  <c r="BO74" i="20"/>
  <c r="BH74" i="17"/>
  <c r="CH74" i="16"/>
  <c r="AN74" i="20"/>
  <c r="AN75" i="20" s="1"/>
  <c r="I74" i="16"/>
  <c r="I75" i="16" s="1"/>
  <c r="S74" i="17"/>
  <c r="S75" i="17" s="1"/>
  <c r="J74" i="21"/>
  <c r="BI74" i="17"/>
  <c r="CG74" i="17"/>
  <c r="AM74" i="20"/>
  <c r="AM75" i="20" s="1"/>
  <c r="AP74" i="16"/>
  <c r="AP75" i="16" s="1"/>
  <c r="L74" i="17"/>
  <c r="L75" i="17" s="1"/>
  <c r="W74" i="16"/>
  <c r="W75" i="16" s="1"/>
  <c r="J74" i="17"/>
  <c r="J75" i="17" s="1"/>
  <c r="G74" i="19"/>
  <c r="G75" i="19" s="1"/>
  <c r="AX74" i="17"/>
  <c r="AV74" i="20"/>
  <c r="BD74" i="16"/>
  <c r="R74" i="20"/>
  <c r="R75" i="20" s="1"/>
  <c r="Q74" i="21"/>
  <c r="AY74" i="17"/>
  <c r="J74" i="19"/>
  <c r="J75" i="19" s="1"/>
  <c r="BZ74" i="20"/>
  <c r="AZ74" i="21"/>
  <c r="M74" i="16"/>
  <c r="M75" i="16" s="1"/>
  <c r="AC74" i="19"/>
  <c r="AC75" i="19" s="1"/>
  <c r="BF74" i="16"/>
  <c r="BF74" i="17"/>
  <c r="Z74" i="20"/>
  <c r="Z75" i="20" s="1"/>
  <c r="BW74" i="17"/>
  <c r="P74" i="20"/>
  <c r="P75" i="20" s="1"/>
  <c r="T74" i="16"/>
  <c r="T75" i="16" s="1"/>
  <c r="AA74" i="19"/>
  <c r="AA75" i="19" s="1"/>
  <c r="AP74" i="19"/>
  <c r="AP75" i="19" s="1"/>
  <c r="BN74" i="19"/>
  <c r="BG74" i="17"/>
  <c r="BK74" i="19"/>
  <c r="BU74" i="20"/>
  <c r="BE74" i="20"/>
  <c r="BR74" i="21"/>
  <c r="AG74" i="16"/>
  <c r="AG75" i="16" s="1"/>
  <c r="BE74" i="21"/>
  <c r="AX74" i="16"/>
  <c r="CH74" i="17"/>
  <c r="AV74" i="19"/>
  <c r="T74" i="17"/>
  <c r="T75" i="17" s="1"/>
  <c r="BV74" i="19"/>
  <c r="BI74" i="20"/>
  <c r="AD74" i="19"/>
  <c r="AD75" i="19" s="1"/>
  <c r="BX74" i="20"/>
  <c r="BT74" i="17"/>
  <c r="Z74" i="19"/>
  <c r="Z75" i="19" s="1"/>
  <c r="AZ74" i="20"/>
  <c r="BR74" i="19"/>
  <c r="BR74" i="17"/>
  <c r="Y74" i="20"/>
  <c r="Y75" i="20" s="1"/>
  <c r="Z74" i="16"/>
  <c r="Z75" i="16" s="1"/>
  <c r="BE74" i="17"/>
  <c r="BQ74" i="20"/>
  <c r="J74" i="16"/>
  <c r="J75" i="16" s="1"/>
  <c r="AE74" i="17"/>
  <c r="AE75" i="17" s="1"/>
  <c r="AS74" i="17"/>
  <c r="AS75" i="17" s="1"/>
  <c r="BF74" i="19"/>
  <c r="BA74" i="20"/>
  <c r="BW74" i="20"/>
  <c r="D74" i="17"/>
  <c r="D75" i="17" s="1"/>
  <c r="BJ74" i="20"/>
  <c r="BI74" i="21"/>
  <c r="BF74" i="21"/>
  <c r="AN74" i="21"/>
  <c r="BN74" i="17"/>
  <c r="BU74" i="19"/>
  <c r="BQ74" i="17"/>
  <c r="CB74" i="17"/>
  <c r="U74" i="20"/>
  <c r="U75" i="20" s="1"/>
  <c r="O74" i="16"/>
  <c r="O75" i="16" s="1"/>
  <c r="I74" i="17"/>
  <c r="I75" i="17" s="1"/>
  <c r="AC74" i="16"/>
  <c r="AC75" i="16" s="1"/>
  <c r="BS74" i="17"/>
  <c r="CF74" i="16"/>
  <c r="CH74" i="19"/>
  <c r="CD74" i="16"/>
  <c r="AB74" i="20"/>
  <c r="AB75" i="20" s="1"/>
  <c r="AF74" i="20"/>
  <c r="AF75" i="20" s="1"/>
  <c r="AS74" i="19"/>
  <c r="AS75" i="19" s="1"/>
  <c r="Q74" i="16"/>
  <c r="Q75" i="16" s="1"/>
  <c r="BD74" i="19"/>
  <c r="AZ74" i="17"/>
  <c r="BT74" i="16"/>
  <c r="W74" i="19"/>
  <c r="W75" i="19" s="1"/>
  <c r="BA74" i="19"/>
  <c r="BY74" i="20"/>
  <c r="BU74" i="21"/>
  <c r="H74" i="21"/>
  <c r="AE74" i="21"/>
  <c r="CG74" i="20"/>
  <c r="AN74" i="17"/>
  <c r="AN75" i="17" s="1"/>
  <c r="Z74" i="17"/>
  <c r="Z75" i="17" s="1"/>
  <c r="CA74" i="21"/>
  <c r="AU74" i="19"/>
  <c r="CA74" i="19"/>
  <c r="AR74" i="20"/>
  <c r="AR75" i="20" s="1"/>
  <c r="Y74" i="19"/>
  <c r="Y75" i="19" s="1"/>
  <c r="AP74" i="20"/>
  <c r="AP75" i="20" s="1"/>
  <c r="AH74" i="19"/>
  <c r="AH75" i="19" s="1"/>
  <c r="F74" i="21"/>
  <c r="X74" i="17"/>
  <c r="X75" i="17" s="1"/>
  <c r="BB74" i="16"/>
  <c r="AU74" i="16"/>
  <c r="BS74" i="21"/>
  <c r="K74" i="16"/>
  <c r="K75" i="16" s="1"/>
  <c r="CB74" i="21"/>
  <c r="BP74" i="19"/>
  <c r="CH74" i="21"/>
  <c r="BJ74" i="16"/>
  <c r="AM74" i="16"/>
  <c r="AM75" i="16" s="1"/>
  <c r="U74" i="21"/>
  <c r="AI74" i="20"/>
  <c r="AI75" i="20" s="1"/>
  <c r="BF74" i="20"/>
  <c r="L74" i="16"/>
  <c r="L75" i="16" s="1"/>
  <c r="AK74" i="20"/>
  <c r="AK75" i="20" s="1"/>
  <c r="O74" i="17"/>
  <c r="O75" i="17" s="1"/>
  <c r="BO74" i="16"/>
  <c r="AO74" i="20"/>
  <c r="AO75" i="20" s="1"/>
  <c r="Q74" i="20"/>
  <c r="Q75" i="20" s="1"/>
  <c r="CF74" i="21"/>
  <c r="AI74" i="21"/>
  <c r="BM74" i="19"/>
  <c r="BY74" i="16"/>
  <c r="T74" i="21"/>
  <c r="K74" i="19"/>
  <c r="K75" i="19" s="1"/>
  <c r="BL74" i="20"/>
  <c r="AK74" i="21"/>
  <c r="P74" i="19"/>
  <c r="P75" i="19" s="1"/>
  <c r="N74" i="16"/>
  <c r="N75" i="16" s="1"/>
  <c r="BZ74" i="19"/>
  <c r="BJ74" i="17"/>
  <c r="AF74" i="21"/>
  <c r="BA74" i="16"/>
  <c r="G74" i="20"/>
  <c r="G75" i="20" s="1"/>
  <c r="AY74" i="21"/>
  <c r="K74" i="20"/>
  <c r="K75" i="20" s="1"/>
  <c r="AD74" i="17"/>
  <c r="AD75" i="17" s="1"/>
  <c r="CB74" i="19"/>
  <c r="BH74" i="20"/>
  <c r="CC74" i="20"/>
  <c r="CE74" i="17"/>
  <c r="AA74" i="20"/>
  <c r="AA75" i="20" s="1"/>
  <c r="P74" i="21"/>
  <c r="AA74" i="17"/>
  <c r="AA75" i="17" s="1"/>
  <c r="CI74" i="21"/>
  <c r="BK74" i="16"/>
  <c r="BG74" i="16"/>
  <c r="CI74" i="17"/>
  <c r="AS74" i="21"/>
  <c r="BH74" i="21"/>
  <c r="T74" i="20"/>
  <c r="T75" i="20" s="1"/>
  <c r="AP74" i="17"/>
  <c r="AP75" i="17" s="1"/>
  <c r="AO74" i="17"/>
  <c r="AO75" i="17" s="1"/>
  <c r="AT74" i="19"/>
  <c r="BS74" i="20"/>
  <c r="BC74" i="21"/>
  <c r="BK74" i="21"/>
  <c r="M74" i="19"/>
  <c r="M75" i="19" s="1"/>
  <c r="AZ74" i="19"/>
  <c r="BD74" i="17"/>
  <c r="CF74" i="20"/>
  <c r="AM74" i="21"/>
  <c r="CD74" i="20"/>
  <c r="AB74" i="19"/>
  <c r="AB75" i="19" s="1"/>
  <c r="AH74" i="17"/>
  <c r="AH75" i="17" s="1"/>
  <c r="AL74" i="16"/>
  <c r="AL75" i="16" s="1"/>
  <c r="BN74" i="20"/>
  <c r="CD74" i="17"/>
  <c r="Q74" i="17"/>
  <c r="Q75" i="17" s="1"/>
  <c r="AS74" i="20"/>
  <c r="AS75" i="20" s="1"/>
  <c r="X74" i="16"/>
  <c r="X75" i="16" s="1"/>
  <c r="AM74" i="17"/>
  <c r="AM75" i="17" s="1"/>
  <c r="CA74" i="20"/>
  <c r="V74" i="16"/>
  <c r="V75" i="16" s="1"/>
  <c r="AT74" i="21"/>
  <c r="G74" i="17"/>
  <c r="G75" i="17" s="1"/>
  <c r="CC74" i="19"/>
  <c r="AA74" i="16"/>
  <c r="AA75" i="16" s="1"/>
  <c r="BA74" i="17"/>
  <c r="N74" i="20"/>
  <c r="N75" i="20" s="1"/>
  <c r="AO74" i="21"/>
  <c r="L74" i="19"/>
  <c r="L75" i="19" s="1"/>
  <c r="AG74" i="17"/>
  <c r="AG75" i="17" s="1"/>
  <c r="BX74" i="16"/>
  <c r="BG74" i="20"/>
  <c r="S74" i="16"/>
  <c r="S75" i="16" s="1"/>
  <c r="D74" i="16"/>
  <c r="D75" i="16" s="1"/>
  <c r="BK74" i="20"/>
  <c r="AL74" i="21"/>
  <c r="AQ74" i="17"/>
  <c r="AQ75" i="17" s="1"/>
  <c r="AJ74" i="21"/>
  <c r="BC74" i="19"/>
  <c r="BS74" i="19"/>
  <c r="AI74" i="19"/>
  <c r="AI75" i="19" s="1"/>
  <c r="K74" i="17"/>
  <c r="K75" i="17" s="1"/>
  <c r="F74" i="20"/>
  <c r="F75" i="20" s="1"/>
  <c r="AP74" i="21"/>
  <c r="J74" i="20"/>
  <c r="J75" i="20" s="1"/>
  <c r="AO74" i="16"/>
  <c r="AO75" i="16" s="1"/>
  <c r="BP74" i="16"/>
  <c r="BQ74" i="16"/>
  <c r="BX74" i="17"/>
  <c r="BV74" i="21"/>
  <c r="E74" i="20"/>
  <c r="E75" i="20" s="1"/>
  <c r="E74" i="16"/>
  <c r="E75" i="16" s="1"/>
  <c r="V74" i="21"/>
  <c r="AJ74" i="19"/>
  <c r="AJ75" i="19" s="1"/>
  <c r="BI74" i="19"/>
  <c r="AZ74" i="16"/>
  <c r="BJ74" i="19"/>
  <c r="D74" i="20"/>
  <c r="D75" i="20" s="1"/>
  <c r="AF74" i="17"/>
  <c r="AF75" i="17" s="1"/>
  <c r="BT74" i="20"/>
  <c r="U74" i="17"/>
  <c r="U75" i="17" s="1"/>
  <c r="AO74" i="19"/>
  <c r="AO75" i="19" s="1"/>
  <c r="CC74" i="16"/>
  <c r="BC74" i="20"/>
  <c r="AQ74" i="21"/>
  <c r="AE74" i="20"/>
  <c r="AE75" i="20" s="1"/>
  <c r="AJ74" i="16"/>
  <c r="AJ75" i="16" s="1"/>
  <c r="CB74" i="16"/>
  <c r="BC74" i="16"/>
  <c r="AE74" i="19"/>
  <c r="AE75" i="19" s="1"/>
  <c r="CC74" i="17"/>
  <c r="BM74" i="20"/>
  <c r="AJ74" i="17"/>
  <c r="AJ75" i="17" s="1"/>
  <c r="AC74" i="21"/>
  <c r="AN74" i="19"/>
  <c r="AN75" i="19" s="1"/>
  <c r="BR74" i="16"/>
  <c r="BU74" i="16"/>
  <c r="BT74" i="19"/>
  <c r="O74" i="20"/>
  <c r="O75" i="20" s="1"/>
  <c r="BV74" i="20"/>
  <c r="O74" i="21"/>
  <c r="V74" i="17"/>
  <c r="V75" i="17" s="1"/>
  <c r="BW74" i="16"/>
  <c r="AY74" i="20"/>
  <c r="CI74" i="20"/>
  <c r="BV74" i="17"/>
  <c r="AH74" i="20"/>
  <c r="AH75" i="20" s="1"/>
  <c r="BO74" i="17"/>
  <c r="U74" i="19"/>
  <c r="U75" i="19" s="1"/>
  <c r="BP74" i="17"/>
  <c r="HS22" i="3"/>
  <c r="BS22" i="3"/>
  <c r="DS22" i="3"/>
  <c r="T22" i="3"/>
  <c r="GS22" i="3"/>
  <c r="ES22" i="3"/>
  <c r="AS22" i="3"/>
  <c r="IS22" i="3"/>
  <c r="FS22" i="3"/>
  <c r="JS22" i="3"/>
  <c r="CS22" i="3"/>
  <c r="KA45" i="3"/>
  <c r="CA45" i="3"/>
  <c r="EA45" i="3"/>
  <c r="FA45" i="3"/>
  <c r="AB45" i="3"/>
  <c r="GA45" i="3"/>
  <c r="HA45" i="3"/>
  <c r="JA45" i="3"/>
  <c r="BA45" i="3"/>
  <c r="DA45" i="3"/>
  <c r="IA45" i="3"/>
  <c r="HN45" i="3"/>
  <c r="JN45" i="3"/>
  <c r="DN45" i="3"/>
  <c r="AN45" i="3"/>
  <c r="EN45" i="3"/>
  <c r="GN45" i="3"/>
  <c r="CN45" i="3"/>
  <c r="IN45" i="3"/>
  <c r="BN45" i="3"/>
  <c r="FN45" i="3"/>
  <c r="AB53" i="3"/>
  <c r="BA53" i="3"/>
  <c r="CA53" i="3"/>
  <c r="HA53" i="3"/>
  <c r="FA53" i="3"/>
  <c r="KA53" i="3"/>
  <c r="IA53" i="3"/>
  <c r="GA53" i="3"/>
  <c r="EA53" i="3"/>
  <c r="JA53" i="3"/>
  <c r="DA53" i="3"/>
  <c r="FN46" i="3"/>
  <c r="IN46" i="3"/>
  <c r="DN46" i="3"/>
  <c r="CN46" i="3"/>
  <c r="GN46" i="3"/>
  <c r="JN46" i="3"/>
  <c r="EN46" i="3"/>
  <c r="AN46" i="3"/>
  <c r="BN46" i="3"/>
  <c r="HN46" i="3"/>
  <c r="HA49" i="3"/>
  <c r="FA49" i="3"/>
  <c r="KA49" i="3"/>
  <c r="BA49" i="3"/>
  <c r="EA49" i="3"/>
  <c r="AB49" i="3"/>
  <c r="IA49" i="3"/>
  <c r="GA49" i="3"/>
  <c r="JA49" i="3"/>
  <c r="CA49" i="3"/>
  <c r="DA49" i="3"/>
  <c r="GZ107" i="3"/>
  <c r="DZ107" i="3"/>
  <c r="BQ107" i="3"/>
  <c r="EB75" i="3"/>
  <c r="JB75" i="3"/>
  <c r="BB75" i="3"/>
  <c r="HB75" i="3"/>
  <c r="DB75" i="3"/>
  <c r="CB75" i="3"/>
  <c r="FB75" i="3"/>
  <c r="KB75" i="3"/>
  <c r="GB75" i="3"/>
  <c r="IB75" i="3"/>
  <c r="JB22" i="3"/>
  <c r="KB22" i="3"/>
  <c r="HB22" i="3"/>
  <c r="BB22" i="3"/>
  <c r="FB22" i="3"/>
  <c r="DB22" i="3"/>
  <c r="EB22" i="3"/>
  <c r="AJ22" i="3"/>
  <c r="GB22" i="3"/>
  <c r="CB22" i="3"/>
  <c r="IB22" i="3"/>
  <c r="FR107" i="3"/>
  <c r="EB76" i="3"/>
  <c r="CB76" i="3"/>
  <c r="HB76" i="3"/>
  <c r="BB76" i="3"/>
  <c r="FB76" i="3"/>
  <c r="IB76" i="3"/>
  <c r="JB76" i="3"/>
  <c r="GB83" i="3"/>
  <c r="KB83" i="3"/>
  <c r="EB83" i="3"/>
  <c r="IB83" i="3"/>
  <c r="DB83" i="3"/>
  <c r="HB83" i="3"/>
  <c r="FB83" i="3"/>
  <c r="BB83" i="3"/>
  <c r="CB83" i="3"/>
  <c r="JB83" i="3"/>
  <c r="BA108" i="3"/>
  <c r="JA108" i="3"/>
  <c r="DP107" i="3"/>
  <c r="CN33" i="3"/>
  <c r="DN33" i="3"/>
  <c r="EA33" i="3"/>
  <c r="HB18" i="3"/>
  <c r="AJ18" i="3"/>
  <c r="AB33" i="3"/>
  <c r="IB18" i="3"/>
  <c r="GB18" i="3"/>
  <c r="BB18" i="3"/>
  <c r="JB18" i="3"/>
  <c r="FB18" i="3"/>
  <c r="KB18" i="3"/>
  <c r="EB18" i="3"/>
  <c r="CB18" i="3"/>
  <c r="DB18" i="3"/>
  <c r="DW107" i="3"/>
  <c r="IG33" i="3"/>
  <c r="HG33" i="3"/>
  <c r="AQ7" i="25"/>
  <c r="AO7" i="25"/>
  <c r="AK7" i="25"/>
  <c r="AN7" i="25"/>
  <c r="AL7" i="25"/>
  <c r="AM7" i="25"/>
  <c r="AP7" i="25"/>
  <c r="IR107" i="3"/>
  <c r="BN33" i="3"/>
  <c r="HA51" i="3"/>
  <c r="JA51" i="3"/>
  <c r="AB51" i="3"/>
  <c r="GA51" i="3"/>
  <c r="EA51" i="3"/>
  <c r="KA51" i="3"/>
  <c r="IA51" i="3"/>
  <c r="FA51" i="3"/>
  <c r="FN47" i="3"/>
  <c r="GN47" i="3"/>
  <c r="BN47" i="3"/>
  <c r="IN47" i="3"/>
  <c r="CN47" i="3"/>
  <c r="HN47" i="3"/>
  <c r="AN47" i="3"/>
  <c r="EN47" i="3"/>
  <c r="JN47" i="3"/>
  <c r="DN47" i="3"/>
  <c r="AO55" i="3"/>
  <c r="IO55" i="3"/>
  <c r="EO55" i="3"/>
  <c r="BO55" i="3"/>
  <c r="HO55" i="3"/>
  <c r="CZ107" i="3"/>
  <c r="AQ107" i="3"/>
  <c r="CQ107" i="3"/>
  <c r="BX107" i="3"/>
  <c r="KH33" i="3"/>
  <c r="AR107" i="3"/>
  <c r="CY107" i="3"/>
  <c r="GA108" i="3"/>
  <c r="KA108" i="3"/>
  <c r="AS108" i="3"/>
  <c r="IE33" i="3"/>
  <c r="GP107" i="3"/>
  <c r="IN33" i="3"/>
  <c r="AN33" i="3"/>
  <c r="GA33" i="3"/>
  <c r="CI18" i="3"/>
  <c r="DI18" i="3"/>
  <c r="FI18" i="3"/>
  <c r="JI18" i="3"/>
  <c r="JI33" i="3" s="1"/>
  <c r="GI18" i="3"/>
  <c r="AI33" i="3"/>
  <c r="HI18" i="3"/>
  <c r="KI18" i="3"/>
  <c r="BI18" i="3"/>
  <c r="II18" i="3"/>
  <c r="II33" i="3" s="1"/>
  <c r="EI18" i="3"/>
  <c r="EW107" i="3"/>
  <c r="CG33" i="3"/>
  <c r="JG33" i="3"/>
  <c r="JO45" i="3"/>
  <c r="EO45" i="3"/>
  <c r="FO45" i="3"/>
  <c r="GO45" i="3"/>
  <c r="BO45" i="3"/>
  <c r="HO45" i="3"/>
  <c r="AO45" i="3"/>
  <c r="CO45" i="3"/>
  <c r="DO45" i="3"/>
  <c r="IO45" i="3"/>
  <c r="HA52" i="3"/>
  <c r="FA52" i="3"/>
  <c r="KA52" i="3"/>
  <c r="GA52" i="3"/>
  <c r="CA52" i="3"/>
  <c r="IA52" i="3"/>
  <c r="AB52" i="3"/>
  <c r="DA52" i="3"/>
  <c r="JA52" i="3"/>
  <c r="EA52" i="3"/>
  <c r="BA52" i="3"/>
  <c r="CA108" i="3"/>
  <c r="HP107" i="3"/>
  <c r="CS18" i="3"/>
  <c r="ES18" i="3"/>
  <c r="GS18" i="3"/>
  <c r="S33" i="3"/>
  <c r="HS18" i="3"/>
  <c r="IS18" i="3"/>
  <c r="T18" i="3"/>
  <c r="DS18" i="3"/>
  <c r="BS18" i="3"/>
  <c r="FS18" i="3"/>
  <c r="JS18" i="3"/>
  <c r="AS18" i="3"/>
  <c r="AS16" i="3"/>
  <c r="AS32" i="3" s="1"/>
  <c r="BS16" i="3"/>
  <c r="BS32" i="3" s="1"/>
  <c r="HS16" i="3"/>
  <c r="HS32" i="3" s="1"/>
  <c r="CS16" i="3"/>
  <c r="CS32" i="3" s="1"/>
  <c r="JS16" i="3"/>
  <c r="JS32" i="3" s="1"/>
  <c r="S32" i="3"/>
  <c r="T16" i="3"/>
  <c r="ES16" i="3"/>
  <c r="ES32" i="3" s="1"/>
  <c r="FS16" i="3"/>
  <c r="FS32" i="3" s="1"/>
  <c r="GS16" i="3"/>
  <c r="GS32" i="3" s="1"/>
  <c r="DS16" i="3"/>
  <c r="DS32" i="3" s="1"/>
  <c r="IS16" i="3"/>
  <c r="IS32" i="3" s="1"/>
  <c r="ES41" i="3"/>
  <c r="BS41" i="3"/>
  <c r="HS41" i="3"/>
  <c r="FS41" i="3"/>
  <c r="IS41" i="3"/>
  <c r="CS41" i="3"/>
  <c r="JS41" i="3"/>
  <c r="GS41" i="3"/>
  <c r="DS41" i="3"/>
  <c r="T41" i="3"/>
  <c r="AS41" i="3"/>
  <c r="AB5" i="3"/>
  <c r="AJ5" i="3" s="1"/>
  <c r="AI5" i="3"/>
  <c r="AB50" i="3"/>
  <c r="IA50" i="3"/>
  <c r="HA50" i="3"/>
  <c r="JA50" i="3"/>
  <c r="FA50" i="3"/>
  <c r="GA50" i="3"/>
  <c r="EA50" i="3"/>
  <c r="KA50" i="3"/>
  <c r="HN53" i="3"/>
  <c r="FN53" i="3"/>
  <c r="IN53" i="3"/>
  <c r="CN53" i="3"/>
  <c r="BN53" i="3"/>
  <c r="AN53" i="3"/>
  <c r="GN53" i="3"/>
  <c r="JN53" i="3"/>
  <c r="DN53" i="3"/>
  <c r="EN53" i="3"/>
  <c r="GO53" i="3"/>
  <c r="FO53" i="3"/>
  <c r="DO53" i="3"/>
  <c r="JO53" i="3"/>
  <c r="BO53" i="3"/>
  <c r="HO53" i="3"/>
  <c r="AO53" i="3"/>
  <c r="IO53" i="3"/>
  <c r="EO53" i="3"/>
  <c r="CO53" i="3"/>
  <c r="AB56" i="3"/>
  <c r="IA56" i="3"/>
  <c r="FA56" i="3"/>
  <c r="BA56" i="3"/>
  <c r="CA56" i="3"/>
  <c r="HA56" i="3"/>
  <c r="JA56" i="3"/>
  <c r="EA56" i="3"/>
  <c r="EN49" i="3"/>
  <c r="BN49" i="3"/>
  <c r="HN49" i="3"/>
  <c r="FN49" i="3"/>
  <c r="IN49" i="3"/>
  <c r="JN49" i="3"/>
  <c r="GN49" i="3"/>
  <c r="AN49" i="3"/>
  <c r="DN49" i="3"/>
  <c r="CN49" i="3"/>
  <c r="JZ107" i="3"/>
  <c r="HQ107" i="3"/>
  <c r="JQ107" i="3"/>
  <c r="CX107" i="3"/>
  <c r="IO33" i="3"/>
  <c r="DH33" i="3"/>
  <c r="HT77" i="3"/>
  <c r="ET77" i="3"/>
  <c r="GT77" i="3"/>
  <c r="BT77" i="3"/>
  <c r="DT77" i="3"/>
  <c r="IT77" i="3"/>
  <c r="AT77" i="3"/>
  <c r="JR107" i="3"/>
  <c r="GR107" i="3"/>
  <c r="FY107" i="3"/>
  <c r="DA108" i="3"/>
  <c r="DS108" i="3"/>
  <c r="DT82" i="3"/>
  <c r="HT82" i="3"/>
  <c r="IT82" i="3"/>
  <c r="FT82" i="3"/>
  <c r="GT82" i="3"/>
  <c r="BT82" i="3"/>
  <c r="CT82" i="3"/>
  <c r="JT82" i="3"/>
  <c r="ET82" i="3"/>
  <c r="AT82" i="3"/>
  <c r="IB21" i="3"/>
  <c r="AJ21" i="3"/>
  <c r="FB21" i="3"/>
  <c r="CB21" i="3"/>
  <c r="HB21" i="3"/>
  <c r="DB21" i="3"/>
  <c r="BB21" i="3"/>
  <c r="EB21" i="3"/>
  <c r="JB21" i="3"/>
  <c r="KB21" i="3"/>
  <c r="GB21" i="3"/>
  <c r="FE33" i="3"/>
  <c r="AP107" i="3"/>
  <c r="HN33" i="3"/>
  <c r="KA33" i="3"/>
  <c r="CA33" i="3"/>
  <c r="FW107" i="3"/>
  <c r="FG33" i="3"/>
  <c r="JT79" i="3"/>
  <c r="DT79" i="3"/>
  <c r="FT79" i="3"/>
  <c r="HT79" i="3"/>
  <c r="AT79" i="3"/>
  <c r="GT79" i="3"/>
  <c r="CT79" i="3"/>
  <c r="AF7" i="25"/>
  <c r="AE7" i="25"/>
  <c r="AH7" i="25"/>
  <c r="AI7" i="25"/>
  <c r="AG7" i="25"/>
  <c r="AC7" i="25"/>
  <c r="AD7" i="25"/>
  <c r="IO47" i="3"/>
  <c r="EO47" i="3"/>
  <c r="GO47" i="3"/>
  <c r="DO47" i="3"/>
  <c r="AO47" i="3"/>
  <c r="HO47" i="3"/>
  <c r="BO47" i="3"/>
  <c r="CO47" i="3"/>
  <c r="FO47" i="3"/>
  <c r="JO47" i="3"/>
  <c r="EA44" i="3"/>
  <c r="GA44" i="3"/>
  <c r="IA44" i="3"/>
  <c r="AA107" i="3"/>
  <c r="JA44" i="3"/>
  <c r="KA44" i="3"/>
  <c r="FA44" i="3"/>
  <c r="AB44" i="3"/>
  <c r="HA44" i="3"/>
  <c r="BN55" i="3"/>
  <c r="AN55" i="3"/>
  <c r="HN55" i="3"/>
  <c r="IN55" i="3"/>
  <c r="EN55" i="3"/>
  <c r="EZ107" i="3"/>
  <c r="EQ107" i="3"/>
  <c r="DQ107" i="3"/>
  <c r="EB79" i="3"/>
  <c r="GB79" i="3"/>
  <c r="DB79" i="3"/>
  <c r="BB79" i="3"/>
  <c r="IB79" i="3"/>
  <c r="HB79" i="3"/>
  <c r="KB79" i="3"/>
  <c r="GX107" i="3"/>
  <c r="BR107" i="3"/>
  <c r="ER107" i="3"/>
  <c r="EY107" i="3"/>
  <c r="EB74" i="3"/>
  <c r="HB74" i="3"/>
  <c r="IB74" i="3"/>
  <c r="BB74" i="3"/>
  <c r="CB74" i="3"/>
  <c r="DB74" i="3"/>
  <c r="GB74" i="3"/>
  <c r="KB74" i="3"/>
  <c r="AB108" i="3"/>
  <c r="FB74" i="3"/>
  <c r="JB74" i="3"/>
  <c r="HA108" i="3"/>
  <c r="GS108" i="3"/>
  <c r="JE33" i="3"/>
  <c r="EE33" i="3"/>
  <c r="CP107" i="3"/>
  <c r="GN33" i="3"/>
  <c r="IA33" i="3"/>
  <c r="CW107" i="3"/>
  <c r="DG33" i="3"/>
  <c r="AW7" i="25"/>
  <c r="AS7" i="25"/>
  <c r="AU7" i="25"/>
  <c r="AT7" i="25"/>
  <c r="AX7" i="25"/>
  <c r="AY7" i="25"/>
  <c r="AV7" i="25"/>
  <c r="S46" i="3"/>
  <c r="S56" i="3"/>
  <c r="O46" i="3"/>
  <c r="S52" i="3"/>
  <c r="S54" i="3"/>
  <c r="S55" i="3"/>
  <c r="S45" i="3"/>
  <c r="S50" i="3"/>
  <c r="S53" i="3"/>
  <c r="S44" i="3"/>
  <c r="S49" i="3"/>
  <c r="S47" i="3"/>
  <c r="S51" i="3"/>
  <c r="J66" i="25"/>
  <c r="G74" i="25"/>
  <c r="E67" i="25"/>
  <c r="H74" i="25"/>
  <c r="J75" i="25"/>
  <c r="I74" i="25"/>
  <c r="N19" i="30" l="1"/>
  <c r="F19" i="30" s="1"/>
  <c r="F19" i="28"/>
  <c r="P19" i="30"/>
  <c r="H19" i="30" s="1"/>
  <c r="H19" i="28"/>
  <c r="O19" i="30"/>
  <c r="G19" i="30" s="1"/>
  <c r="G19" i="28"/>
  <c r="S19" i="30"/>
  <c r="K19" i="30" s="1"/>
  <c r="K19" i="28"/>
  <c r="R19" i="30"/>
  <c r="J19" i="30" s="1"/>
  <c r="J19" i="28"/>
  <c r="Q19" i="30"/>
  <c r="I19" i="30" s="1"/>
  <c r="I19" i="28"/>
  <c r="KI33" i="3"/>
  <c r="BS44" i="3"/>
  <c r="CS44" i="3"/>
  <c r="AS44" i="3"/>
  <c r="CB44" i="3"/>
  <c r="BB44" i="3"/>
  <c r="DB44" i="3"/>
  <c r="KB108" i="3"/>
  <c r="JT108" i="3"/>
  <c r="E76" i="16"/>
  <c r="BK80" i="21"/>
  <c r="BK88" i="21" s="1"/>
  <c r="AF17" i="23" s="1"/>
  <c r="AF17" i="28" s="1"/>
  <c r="BW80" i="21"/>
  <c r="BW88" i="21" s="1"/>
  <c r="AT17" i="23" s="1"/>
  <c r="AT17" i="28" s="1"/>
  <c r="R75" i="25"/>
  <c r="E76" i="20"/>
  <c r="CD80" i="21"/>
  <c r="CD88" i="21" s="1"/>
  <c r="BB17" i="23" s="1"/>
  <c r="BB17" i="28" s="1"/>
  <c r="BB17" i="30" s="1"/>
  <c r="GB108" i="3"/>
  <c r="IB108" i="3"/>
  <c r="CF80" i="21"/>
  <c r="CF88" i="21" s="1"/>
  <c r="BD17" i="23" s="1"/>
  <c r="BD17" i="28" s="1"/>
  <c r="BD17" i="30" s="1"/>
  <c r="BS80" i="21"/>
  <c r="BS88" i="21" s="1"/>
  <c r="AO17" i="23" s="1"/>
  <c r="AT80" i="21"/>
  <c r="AT88" i="21" s="1"/>
  <c r="M17" i="23" s="1"/>
  <c r="M17" i="28" s="1"/>
  <c r="HI33" i="3"/>
  <c r="EI33" i="3"/>
  <c r="AS33" i="3"/>
  <c r="GS33" i="3"/>
  <c r="AG8" i="25"/>
  <c r="AG22" i="23" s="1"/>
  <c r="AG22" i="28" s="1"/>
  <c r="AG22" i="30" s="1"/>
  <c r="AD8" i="25"/>
  <c r="AD22" i="23" s="1"/>
  <c r="AD22" i="28" s="1"/>
  <c r="AD22" i="30" s="1"/>
  <c r="AC8" i="25"/>
  <c r="AC22" i="23" s="1"/>
  <c r="AC22" i="28" s="1"/>
  <c r="AC22" i="30" s="1"/>
  <c r="AH8" i="25"/>
  <c r="AH22" i="23" s="1"/>
  <c r="AH22" i="28" s="1"/>
  <c r="AH22" i="30" s="1"/>
  <c r="AI8" i="25"/>
  <c r="AI22" i="23" s="1"/>
  <c r="AI22" i="28" s="1"/>
  <c r="AI22" i="30" s="1"/>
  <c r="AF8" i="25"/>
  <c r="AF22" i="23" s="1"/>
  <c r="AF22" i="28" s="1"/>
  <c r="AF22" i="30" s="1"/>
  <c r="IS33" i="3"/>
  <c r="DI33" i="3"/>
  <c r="DS33" i="3"/>
  <c r="FI33" i="3"/>
  <c r="BI33" i="3"/>
  <c r="GB33" i="3"/>
  <c r="EB33" i="3"/>
  <c r="KB33" i="3"/>
  <c r="HB33" i="3"/>
  <c r="CI33" i="3"/>
  <c r="Q74" i="25"/>
  <c r="AX15" i="25" s="1"/>
  <c r="JN107" i="3"/>
  <c r="FN107" i="3"/>
  <c r="R66" i="25"/>
  <c r="M67" i="25"/>
  <c r="P74" i="25"/>
  <c r="O74" i="25"/>
  <c r="JS47" i="3"/>
  <c r="IS47" i="3"/>
  <c r="DS47" i="3"/>
  <c r="T47" i="3"/>
  <c r="ES47" i="3"/>
  <c r="GS47" i="3"/>
  <c r="BS47" i="3"/>
  <c r="AS47" i="3"/>
  <c r="FS47" i="3"/>
  <c r="CS47" i="3"/>
  <c r="HS47" i="3"/>
  <c r="AK21" i="23"/>
  <c r="AK21" i="28" s="1"/>
  <c r="AK21" i="30" s="1"/>
  <c r="I76" i="19"/>
  <c r="JB108" i="3"/>
  <c r="CA107" i="3"/>
  <c r="JT16" i="3"/>
  <c r="JT32" i="3" s="1"/>
  <c r="CT16" i="3"/>
  <c r="CT32" i="3" s="1"/>
  <c r="DT16" i="3"/>
  <c r="DT32" i="3" s="1"/>
  <c r="IT16" i="3"/>
  <c r="IT32" i="3" s="1"/>
  <c r="HT16" i="3"/>
  <c r="HT32" i="3" s="1"/>
  <c r="ET16" i="3"/>
  <c r="ET32" i="3" s="1"/>
  <c r="AT16" i="3"/>
  <c r="AT32" i="3" s="1"/>
  <c r="T32" i="3"/>
  <c r="BT16" i="3"/>
  <c r="BT32" i="3" s="1"/>
  <c r="FT16" i="3"/>
  <c r="FT32" i="3" s="1"/>
  <c r="GT16" i="3"/>
  <c r="GT32" i="3" s="1"/>
  <c r="AM21" i="23"/>
  <c r="AM21" i="28" s="1"/>
  <c r="AM21" i="30" s="1"/>
  <c r="AS56" i="3"/>
  <c r="IS56" i="3"/>
  <c r="T56" i="3"/>
  <c r="HS56" i="3"/>
  <c r="GS56" i="3"/>
  <c r="BS56" i="3"/>
  <c r="DS56" i="3"/>
  <c r="ES56" i="3"/>
  <c r="AY21" i="23"/>
  <c r="AY21" i="28" s="1"/>
  <c r="AY21" i="30" s="1"/>
  <c r="FB108" i="3"/>
  <c r="HB108" i="3"/>
  <c r="KA107" i="3"/>
  <c r="BA107" i="3"/>
  <c r="AE21" i="23"/>
  <c r="AE21" i="28" s="1"/>
  <c r="AE21" i="30" s="1"/>
  <c r="AE12" i="25"/>
  <c r="IB56" i="3"/>
  <c r="CB56" i="3"/>
  <c r="HB56" i="3"/>
  <c r="FB56" i="3"/>
  <c r="JB56" i="3"/>
  <c r="BB56" i="3"/>
  <c r="EB56" i="3"/>
  <c r="DT41" i="3"/>
  <c r="ET41" i="3"/>
  <c r="JT41" i="3"/>
  <c r="FT41" i="3"/>
  <c r="HT41" i="3"/>
  <c r="GT41" i="3"/>
  <c r="CT41" i="3"/>
  <c r="BT41" i="3"/>
  <c r="IT41" i="3"/>
  <c r="AT41" i="3"/>
  <c r="FS33" i="3"/>
  <c r="ES33" i="3"/>
  <c r="HB52" i="3"/>
  <c r="IB52" i="3"/>
  <c r="JB52" i="3"/>
  <c r="DB52" i="3"/>
  <c r="FB52" i="3"/>
  <c r="EB52" i="3"/>
  <c r="KB52" i="3"/>
  <c r="GB52" i="3"/>
  <c r="CB52" i="3"/>
  <c r="BB52" i="3"/>
  <c r="AL21" i="23"/>
  <c r="AL21" i="28" s="1"/>
  <c r="AL21" i="30" s="1"/>
  <c r="DB33" i="3"/>
  <c r="IB33" i="3"/>
  <c r="HT22" i="3"/>
  <c r="ET22" i="3"/>
  <c r="CT22" i="3"/>
  <c r="FT22" i="3"/>
  <c r="JT22" i="3"/>
  <c r="AT22" i="3"/>
  <c r="GT22" i="3"/>
  <c r="DT22" i="3"/>
  <c r="IT22" i="3"/>
  <c r="BT22" i="3"/>
  <c r="AJ80" i="21"/>
  <c r="AJ88" i="21" s="1"/>
  <c r="AJ75" i="21"/>
  <c r="AJ81" i="21" s="1"/>
  <c r="AJ89" i="21" s="1"/>
  <c r="AW16" i="25" s="1"/>
  <c r="AW42" i="23" s="1"/>
  <c r="AW42" i="28" s="1"/>
  <c r="AW42" i="30" s="1"/>
  <c r="P75" i="21"/>
  <c r="P81" i="21" s="1"/>
  <c r="P89" i="21" s="1"/>
  <c r="Z16" i="25" s="1"/>
  <c r="Z42" i="23" s="1"/>
  <c r="Z42" i="28" s="1"/>
  <c r="Z42" i="30" s="1"/>
  <c r="P80" i="21"/>
  <c r="P88" i="21" s="1"/>
  <c r="AY80" i="21"/>
  <c r="AY88" i="21" s="1"/>
  <c r="R17" i="23" s="1"/>
  <c r="AK80" i="21"/>
  <c r="AK88" i="21" s="1"/>
  <c r="AK75" i="21"/>
  <c r="AK81" i="21" s="1"/>
  <c r="AK89" i="21" s="1"/>
  <c r="AX16" i="25" s="1"/>
  <c r="AX42" i="23" s="1"/>
  <c r="AX42" i="28" s="1"/>
  <c r="AX42" i="30" s="1"/>
  <c r="U75" i="21"/>
  <c r="U81" i="21" s="1"/>
  <c r="U89" i="21" s="1"/>
  <c r="AF16" i="25" s="1"/>
  <c r="AF42" i="23" s="1"/>
  <c r="AF42" i="28" s="1"/>
  <c r="AF42" i="30" s="1"/>
  <c r="U80" i="21"/>
  <c r="U88" i="21" s="1"/>
  <c r="BU80" i="21"/>
  <c r="BU88" i="21" s="1"/>
  <c r="AQ17" i="23" s="1"/>
  <c r="I76" i="17"/>
  <c r="BF80" i="21"/>
  <c r="BF88" i="21" s="1"/>
  <c r="Z17" i="23" s="1"/>
  <c r="I76" i="16"/>
  <c r="AR80" i="21"/>
  <c r="AR88" i="21" s="1"/>
  <c r="AR75" i="21"/>
  <c r="AR81" i="21" s="1"/>
  <c r="AR89" i="21" s="1"/>
  <c r="M75" i="21"/>
  <c r="M81" i="21" s="1"/>
  <c r="M89" i="21" s="1"/>
  <c r="W16" i="25" s="1"/>
  <c r="W42" i="23" s="1"/>
  <c r="W42" i="28" s="1"/>
  <c r="W42" i="30" s="1"/>
  <c r="M80" i="21"/>
  <c r="M88" i="21" s="1"/>
  <c r="X80" i="21"/>
  <c r="X88" i="21" s="1"/>
  <c r="X75" i="21"/>
  <c r="X81" i="21" s="1"/>
  <c r="X89" i="21" s="1"/>
  <c r="AI16" i="25" s="1"/>
  <c r="AI42" i="23" s="1"/>
  <c r="AI42" i="28" s="1"/>
  <c r="AI42" i="30" s="1"/>
  <c r="CC80" i="21"/>
  <c r="CC88" i="21" s="1"/>
  <c r="BA17" i="23" s="1"/>
  <c r="H76" i="19"/>
  <c r="BB80" i="21"/>
  <c r="BB88" i="21" s="1"/>
  <c r="V17" i="23" s="1"/>
  <c r="Z21" i="23"/>
  <c r="Z21" i="28" s="1"/>
  <c r="Z21" i="30" s="1"/>
  <c r="HN107" i="3"/>
  <c r="FT108" i="3"/>
  <c r="AO80" i="21"/>
  <c r="AO88" i="21" s="1"/>
  <c r="AO75" i="21"/>
  <c r="AO81" i="21" s="1"/>
  <c r="AO89" i="21" s="1"/>
  <c r="DS51" i="3"/>
  <c r="T51" i="3"/>
  <c r="GS51" i="3"/>
  <c r="HS51" i="3"/>
  <c r="ES51" i="3"/>
  <c r="JS51" i="3"/>
  <c r="IS51" i="3"/>
  <c r="FS51" i="3"/>
  <c r="AV21" i="23"/>
  <c r="AV21" i="28" s="1"/>
  <c r="AV21" i="30" s="1"/>
  <c r="AH21" i="23"/>
  <c r="AH21" i="28" s="1"/>
  <c r="AH21" i="30" s="1"/>
  <c r="JS45" i="3"/>
  <c r="GS45" i="3"/>
  <c r="BS45" i="3"/>
  <c r="CS45" i="3"/>
  <c r="T45" i="3"/>
  <c r="IS45" i="3"/>
  <c r="FS45" i="3"/>
  <c r="ES45" i="3"/>
  <c r="DS45" i="3"/>
  <c r="HS45" i="3"/>
  <c r="AS45" i="3"/>
  <c r="T52" i="3"/>
  <c r="BS52" i="3"/>
  <c r="IS52" i="3"/>
  <c r="JS52" i="3"/>
  <c r="DS52" i="3"/>
  <c r="CS52" i="3"/>
  <c r="ES52" i="3"/>
  <c r="HS52" i="3"/>
  <c r="AS52" i="3"/>
  <c r="GS52" i="3"/>
  <c r="FS52" i="3"/>
  <c r="AX21" i="23"/>
  <c r="AX21" i="28" s="1"/>
  <c r="AX21" i="30" s="1"/>
  <c r="EB108" i="3"/>
  <c r="JA107" i="3"/>
  <c r="AF21" i="23"/>
  <c r="AF21" i="28" s="1"/>
  <c r="AF21" i="30" s="1"/>
  <c r="GJ21" i="3"/>
  <c r="DJ21" i="3"/>
  <c r="BJ21" i="3"/>
  <c r="JJ21" i="3"/>
  <c r="HJ21" i="3"/>
  <c r="KJ21" i="3"/>
  <c r="FJ21" i="3"/>
  <c r="IJ21" i="3"/>
  <c r="CJ21" i="3"/>
  <c r="EJ21" i="3"/>
  <c r="BS33" i="3"/>
  <c r="CS33" i="3"/>
  <c r="GI33" i="3"/>
  <c r="KB51" i="3"/>
  <c r="EB51" i="3"/>
  <c r="IB51" i="3"/>
  <c r="GB51" i="3"/>
  <c r="JB51" i="3"/>
  <c r="FB51" i="3"/>
  <c r="HB51" i="3"/>
  <c r="AN21" i="23"/>
  <c r="AN21" i="28" s="1"/>
  <c r="AN21" i="30" s="1"/>
  <c r="CB33" i="3"/>
  <c r="DB49" i="3"/>
  <c r="EB49" i="3"/>
  <c r="BB49" i="3"/>
  <c r="CB49" i="3"/>
  <c r="KB49" i="3"/>
  <c r="HB49" i="3"/>
  <c r="IB49" i="3"/>
  <c r="GB49" i="3"/>
  <c r="JB49" i="3"/>
  <c r="FB49" i="3"/>
  <c r="V75" i="21"/>
  <c r="V81" i="21" s="1"/>
  <c r="V89" i="21" s="1"/>
  <c r="AG16" i="25" s="1"/>
  <c r="AG42" i="23" s="1"/>
  <c r="AG42" i="28" s="1"/>
  <c r="AG42" i="30" s="1"/>
  <c r="V80" i="21"/>
  <c r="V88" i="21" s="1"/>
  <c r="J76" i="20"/>
  <c r="BH80" i="21"/>
  <c r="BH88" i="21" s="1"/>
  <c r="AC17" i="23" s="1"/>
  <c r="G76" i="20"/>
  <c r="BI80" i="21"/>
  <c r="BI88" i="21" s="1"/>
  <c r="AD17" i="23" s="1"/>
  <c r="J76" i="16"/>
  <c r="Q80" i="21"/>
  <c r="Q88" i="21" s="1"/>
  <c r="Q75" i="21"/>
  <c r="Q81" i="21" s="1"/>
  <c r="Q89" i="21" s="1"/>
  <c r="AA16" i="25" s="1"/>
  <c r="AA42" i="23" s="1"/>
  <c r="AA42" i="28" s="1"/>
  <c r="AA42" i="30" s="1"/>
  <c r="BQ80" i="21"/>
  <c r="BQ88" i="21" s="1"/>
  <c r="AM17" i="23" s="1"/>
  <c r="Z80" i="21"/>
  <c r="Z88" i="21" s="1"/>
  <c r="Z75" i="21"/>
  <c r="Z81" i="21" s="1"/>
  <c r="Z89" i="21" s="1"/>
  <c r="AL16" i="25" s="1"/>
  <c r="AL42" i="23" s="1"/>
  <c r="AL42" i="28" s="1"/>
  <c r="AL42" i="30" s="1"/>
  <c r="AU80" i="21"/>
  <c r="AU88" i="21" s="1"/>
  <c r="N17" i="23" s="1"/>
  <c r="E76" i="19"/>
  <c r="G75" i="21"/>
  <c r="G80" i="21"/>
  <c r="G88" i="21" s="1"/>
  <c r="U21" i="23"/>
  <c r="U21" i="28" s="1"/>
  <c r="U21" i="30" s="1"/>
  <c r="IT108" i="3"/>
  <c r="AP8" i="25"/>
  <c r="AP22" i="23" s="1"/>
  <c r="AP22" i="28" s="1"/>
  <c r="AP22" i="30" s="1"/>
  <c r="AK8" i="25"/>
  <c r="AK22" i="23" s="1"/>
  <c r="AK22" i="28" s="1"/>
  <c r="AK22" i="30" s="1"/>
  <c r="AN8" i="25"/>
  <c r="AN22" i="23" s="1"/>
  <c r="AN22" i="28" s="1"/>
  <c r="AN22" i="30" s="1"/>
  <c r="AL8" i="25"/>
  <c r="AL22" i="23" s="1"/>
  <c r="AL22" i="28" s="1"/>
  <c r="AL22" i="30" s="1"/>
  <c r="AO8" i="25"/>
  <c r="AO22" i="23" s="1"/>
  <c r="AO22" i="28" s="1"/>
  <c r="AO22" i="30" s="1"/>
  <c r="AQ8" i="25"/>
  <c r="AQ22" i="23" s="1"/>
  <c r="AQ22" i="28" s="1"/>
  <c r="AQ22" i="30" s="1"/>
  <c r="AM8" i="25"/>
  <c r="AM22" i="23" s="1"/>
  <c r="AM22" i="28" s="1"/>
  <c r="AM22" i="30" s="1"/>
  <c r="AL75" i="21"/>
  <c r="AL81" i="21" s="1"/>
  <c r="AL89" i="21" s="1"/>
  <c r="AY16" i="25" s="1"/>
  <c r="AY42" i="23" s="1"/>
  <c r="AY42" i="28" s="1"/>
  <c r="AY42" i="30" s="1"/>
  <c r="AL80" i="21"/>
  <c r="AL88" i="21" s="1"/>
  <c r="AU21" i="23"/>
  <c r="AU21" i="28" s="1"/>
  <c r="AU21" i="30" s="1"/>
  <c r="IA107" i="3"/>
  <c r="AD21" i="23"/>
  <c r="AD21" i="28" s="1"/>
  <c r="AD21" i="30" s="1"/>
  <c r="DT18" i="3"/>
  <c r="GT18" i="3"/>
  <c r="BT18" i="3"/>
  <c r="HT18" i="3"/>
  <c r="IT18" i="3"/>
  <c r="T33" i="3"/>
  <c r="AT18" i="3"/>
  <c r="CT18" i="3"/>
  <c r="FT18" i="3"/>
  <c r="ET18" i="3"/>
  <c r="JT18" i="3"/>
  <c r="AO21" i="23"/>
  <c r="AO21" i="28" s="1"/>
  <c r="AO21" i="30" s="1"/>
  <c r="FB53" i="3"/>
  <c r="DB53" i="3"/>
  <c r="HB53" i="3"/>
  <c r="BB53" i="3"/>
  <c r="GB53" i="3"/>
  <c r="KB53" i="3"/>
  <c r="JB53" i="3"/>
  <c r="EB53" i="3"/>
  <c r="IB53" i="3"/>
  <c r="CB53" i="3"/>
  <c r="F76" i="20"/>
  <c r="BC80" i="21"/>
  <c r="BC88" i="21" s="1"/>
  <c r="W17" i="23" s="1"/>
  <c r="AF75" i="21"/>
  <c r="AF81" i="21" s="1"/>
  <c r="AF89" i="21" s="1"/>
  <c r="AS16" i="25" s="1"/>
  <c r="AS42" i="23" s="1"/>
  <c r="AS42" i="28" s="1"/>
  <c r="AS42" i="30" s="1"/>
  <c r="AF80" i="21"/>
  <c r="AF88" i="21" s="1"/>
  <c r="T75" i="21"/>
  <c r="T81" i="21" s="1"/>
  <c r="T89" i="21" s="1"/>
  <c r="AE16" i="25" s="1"/>
  <c r="AE42" i="23" s="1"/>
  <c r="AE42" i="28" s="1"/>
  <c r="AE42" i="30" s="1"/>
  <c r="T80" i="21"/>
  <c r="T88" i="21" s="1"/>
  <c r="CH80" i="21"/>
  <c r="CH88" i="21" s="1"/>
  <c r="BF17" i="23" s="1"/>
  <c r="F75" i="21"/>
  <c r="F80" i="21"/>
  <c r="F88" i="21" s="1"/>
  <c r="D76" i="17"/>
  <c r="BE80" i="21"/>
  <c r="BE88" i="21" s="1"/>
  <c r="Y17" i="23" s="1"/>
  <c r="G76" i="16"/>
  <c r="AG80" i="21"/>
  <c r="AG88" i="21" s="1"/>
  <c r="AG75" i="21"/>
  <c r="AG81" i="21" s="1"/>
  <c r="AG89" i="21" s="1"/>
  <c r="AT16" i="25" s="1"/>
  <c r="AT42" i="23" s="1"/>
  <c r="AT42" i="28" s="1"/>
  <c r="AT42" i="30" s="1"/>
  <c r="BM80" i="21"/>
  <c r="BM88" i="21" s="1"/>
  <c r="AH17" i="23" s="1"/>
  <c r="Y80" i="21"/>
  <c r="Y88" i="21" s="1"/>
  <c r="Y75" i="21"/>
  <c r="Y81" i="21" s="1"/>
  <c r="Y89" i="21" s="1"/>
  <c r="AK16" i="25" s="1"/>
  <c r="AK42" i="23" s="1"/>
  <c r="AK42" i="28" s="1"/>
  <c r="AK42" i="30" s="1"/>
  <c r="H76" i="16"/>
  <c r="BY80" i="21"/>
  <c r="BY88" i="21" s="1"/>
  <c r="AV17" i="23" s="1"/>
  <c r="AX80" i="21"/>
  <c r="AX88" i="21" s="1"/>
  <c r="Q17" i="23" s="1"/>
  <c r="BZ80" i="21"/>
  <c r="BZ88" i="21" s="1"/>
  <c r="AW17" i="23" s="1"/>
  <c r="X21" i="23"/>
  <c r="X21" i="28" s="1"/>
  <c r="X21" i="30" s="1"/>
  <c r="IB47" i="3"/>
  <c r="JB47" i="3"/>
  <c r="GB47" i="3"/>
  <c r="FB47" i="3"/>
  <c r="HB47" i="3"/>
  <c r="KB47" i="3"/>
  <c r="DB47" i="3"/>
  <c r="EB47" i="3"/>
  <c r="BB47" i="3"/>
  <c r="CB47" i="3"/>
  <c r="AN107" i="3"/>
  <c r="CN107" i="3"/>
  <c r="DS44" i="3"/>
  <c r="FS44" i="3"/>
  <c r="ES44" i="3"/>
  <c r="JS44" i="3"/>
  <c r="T44" i="3"/>
  <c r="HS44" i="3"/>
  <c r="S107" i="3"/>
  <c r="GS44" i="3"/>
  <c r="IS44" i="3"/>
  <c r="EJ18" i="3"/>
  <c r="CJ18" i="3"/>
  <c r="BJ18" i="3"/>
  <c r="GJ18" i="3"/>
  <c r="AJ33" i="3"/>
  <c r="IJ18" i="3"/>
  <c r="JJ18" i="3"/>
  <c r="FJ18" i="3"/>
  <c r="DJ18" i="3"/>
  <c r="KJ18" i="3"/>
  <c r="HJ18" i="3"/>
  <c r="BS55" i="3"/>
  <c r="IS55" i="3"/>
  <c r="AS55" i="3"/>
  <c r="T55" i="3"/>
  <c r="ES55" i="3"/>
  <c r="HS55" i="3"/>
  <c r="AS21" i="23"/>
  <c r="AS21" i="28" s="1"/>
  <c r="AS21" i="30" s="1"/>
  <c r="GA107" i="3"/>
  <c r="AC21" i="23"/>
  <c r="AC21" i="28" s="1"/>
  <c r="AC21" i="30" s="1"/>
  <c r="KB50" i="3"/>
  <c r="EB50" i="3"/>
  <c r="IB50" i="3"/>
  <c r="JB50" i="3"/>
  <c r="FB50" i="3"/>
  <c r="GB50" i="3"/>
  <c r="HB50" i="3"/>
  <c r="AQ21" i="23"/>
  <c r="AQ21" i="28" s="1"/>
  <c r="AQ21" i="30" s="1"/>
  <c r="FB33" i="3"/>
  <c r="HB45" i="3"/>
  <c r="KB45" i="3"/>
  <c r="BB45" i="3"/>
  <c r="IB45" i="3"/>
  <c r="JB45" i="3"/>
  <c r="DB45" i="3"/>
  <c r="EB45" i="3"/>
  <c r="FB45" i="3"/>
  <c r="CB45" i="3"/>
  <c r="GB45" i="3"/>
  <c r="AC80" i="21"/>
  <c r="AC88" i="21" s="1"/>
  <c r="AC75" i="21"/>
  <c r="AC81" i="21" s="1"/>
  <c r="AC89" i="21" s="1"/>
  <c r="AO16" i="25" s="1"/>
  <c r="AO42" i="23" s="1"/>
  <c r="AO42" i="28" s="1"/>
  <c r="AO42" i="30" s="1"/>
  <c r="D76" i="20"/>
  <c r="BV80" i="21"/>
  <c r="BV88" i="21" s="1"/>
  <c r="AS17" i="23" s="1"/>
  <c r="D76" i="16"/>
  <c r="F76" i="16"/>
  <c r="H76" i="17"/>
  <c r="E76" i="17"/>
  <c r="BJ80" i="21"/>
  <c r="BJ88" i="21" s="1"/>
  <c r="AE17" i="23" s="1"/>
  <c r="AA80" i="21"/>
  <c r="AA88" i="21" s="1"/>
  <c r="AA75" i="21"/>
  <c r="AA81" i="21" s="1"/>
  <c r="AA89" i="21" s="1"/>
  <c r="AM16" i="25" s="1"/>
  <c r="AM42" i="23" s="1"/>
  <c r="AM42" i="28" s="1"/>
  <c r="AM42" i="30" s="1"/>
  <c r="AW80" i="21"/>
  <c r="AW88" i="21" s="1"/>
  <c r="P17" i="23" s="1"/>
  <c r="D76" i="19"/>
  <c r="BX80" i="21"/>
  <c r="BX88" i="21" s="1"/>
  <c r="AU17" i="23" s="1"/>
  <c r="AH75" i="21"/>
  <c r="AH81" i="21" s="1"/>
  <c r="AH89" i="21" s="1"/>
  <c r="AU16" i="25" s="1"/>
  <c r="AU42" i="23" s="1"/>
  <c r="AU42" i="28" s="1"/>
  <c r="AU42" i="30" s="1"/>
  <c r="AH80" i="21"/>
  <c r="AH88" i="21" s="1"/>
  <c r="AD75" i="21"/>
  <c r="AD81" i="21" s="1"/>
  <c r="AD89" i="21" s="1"/>
  <c r="AP16" i="25" s="1"/>
  <c r="AP42" i="23" s="1"/>
  <c r="AP42" i="28" s="1"/>
  <c r="AP42" i="30" s="1"/>
  <c r="AD80" i="21"/>
  <c r="AD88" i="21" s="1"/>
  <c r="N75" i="21"/>
  <c r="N81" i="21" s="1"/>
  <c r="N89" i="21" s="1"/>
  <c r="X16" i="25" s="1"/>
  <c r="X42" i="23" s="1"/>
  <c r="X42" i="28" s="1"/>
  <c r="X42" i="30" s="1"/>
  <c r="N80" i="21"/>
  <c r="N88" i="21" s="1"/>
  <c r="W21" i="23"/>
  <c r="W21" i="28" s="1"/>
  <c r="W21" i="30" s="1"/>
  <c r="IJ16" i="3"/>
  <c r="IJ32" i="3" s="1"/>
  <c r="FJ16" i="3"/>
  <c r="FJ32" i="3" s="1"/>
  <c r="DJ16" i="3"/>
  <c r="DJ32" i="3" s="1"/>
  <c r="EJ16" i="3"/>
  <c r="EJ32" i="3" s="1"/>
  <c r="AJ32" i="3"/>
  <c r="KJ16" i="3"/>
  <c r="KJ32" i="3" s="1"/>
  <c r="CJ16" i="3"/>
  <c r="CJ32" i="3" s="1"/>
  <c r="HJ16" i="3"/>
  <c r="HJ32" i="3" s="1"/>
  <c r="JJ16" i="3"/>
  <c r="JJ32" i="3" s="1"/>
  <c r="BJ16" i="3"/>
  <c r="BJ32" i="3" s="1"/>
  <c r="GJ16" i="3"/>
  <c r="GJ32" i="3" s="1"/>
  <c r="IN107" i="3"/>
  <c r="GN107" i="3"/>
  <c r="CT108" i="3"/>
  <c r="S7" i="25"/>
  <c r="Q7" i="25"/>
  <c r="O7" i="25"/>
  <c r="M7" i="25"/>
  <c r="P7" i="25"/>
  <c r="R7" i="25"/>
  <c r="N7" i="25"/>
  <c r="V21" i="23"/>
  <c r="V21" i="28" s="1"/>
  <c r="V21" i="30" s="1"/>
  <c r="BS46" i="3"/>
  <c r="FS46" i="3"/>
  <c r="AS46" i="3"/>
  <c r="HS46" i="3"/>
  <c r="ES46" i="3"/>
  <c r="JS46" i="3"/>
  <c r="IS46" i="3"/>
  <c r="T46" i="3"/>
  <c r="DS46" i="3"/>
  <c r="GS46" i="3"/>
  <c r="CS46" i="3"/>
  <c r="GS49" i="3"/>
  <c r="DS49" i="3"/>
  <c r="BS49" i="3"/>
  <c r="IS49" i="3"/>
  <c r="FS49" i="3"/>
  <c r="AS49" i="3"/>
  <c r="ES49" i="3"/>
  <c r="T49" i="3"/>
  <c r="HS49" i="3"/>
  <c r="JS49" i="3"/>
  <c r="CS49" i="3"/>
  <c r="AW21" i="23"/>
  <c r="AW21" i="28" s="1"/>
  <c r="AW21" i="30" s="1"/>
  <c r="CB108" i="3"/>
  <c r="HA107" i="3"/>
  <c r="EA107" i="3"/>
  <c r="AG21" i="23"/>
  <c r="AG21" i="28" s="1"/>
  <c r="AG21" i="30" s="1"/>
  <c r="HS33" i="3"/>
  <c r="JB33" i="3"/>
  <c r="O75" i="21"/>
  <c r="O81" i="21" s="1"/>
  <c r="O89" i="21" s="1"/>
  <c r="Y16" i="25" s="1"/>
  <c r="Y42" i="23" s="1"/>
  <c r="Y42" i="28" s="1"/>
  <c r="Y42" i="30" s="1"/>
  <c r="O80" i="21"/>
  <c r="O88" i="21" s="1"/>
  <c r="AQ75" i="21"/>
  <c r="AQ81" i="21" s="1"/>
  <c r="AQ89" i="21" s="1"/>
  <c r="AQ80" i="21"/>
  <c r="AQ88" i="21" s="1"/>
  <c r="AM75" i="21"/>
  <c r="AM81" i="21" s="1"/>
  <c r="AM89" i="21" s="1"/>
  <c r="AM80" i="21"/>
  <c r="AM88" i="21" s="1"/>
  <c r="CB80" i="21"/>
  <c r="CB88" i="21" s="1"/>
  <c r="AY17" i="23" s="1"/>
  <c r="BR80" i="21"/>
  <c r="BR88" i="21" s="1"/>
  <c r="AN17" i="23" s="1"/>
  <c r="AZ80" i="21"/>
  <c r="AZ88" i="21" s="1"/>
  <c r="S17" i="23" s="1"/>
  <c r="F76" i="17"/>
  <c r="H76" i="20"/>
  <c r="BP80" i="21"/>
  <c r="BP88" i="21" s="1"/>
  <c r="AL17" i="23" s="1"/>
  <c r="W75" i="21"/>
  <c r="W81" i="21" s="1"/>
  <c r="W89" i="21" s="1"/>
  <c r="AH16" i="25" s="1"/>
  <c r="AH42" i="23" s="1"/>
  <c r="AH42" i="28" s="1"/>
  <c r="AH42" i="30" s="1"/>
  <c r="W80" i="21"/>
  <c r="W88" i="21" s="1"/>
  <c r="BN80" i="21"/>
  <c r="BN88" i="21" s="1"/>
  <c r="AI17" i="23" s="1"/>
  <c r="CE80" i="21"/>
  <c r="CE88" i="21" s="1"/>
  <c r="BC17" i="23" s="1"/>
  <c r="BC17" i="28" s="1"/>
  <c r="I75" i="21"/>
  <c r="I80" i="21"/>
  <c r="I88" i="21" s="1"/>
  <c r="BL80" i="21"/>
  <c r="BL88" i="21" s="1"/>
  <c r="AG17" i="23" s="1"/>
  <c r="CG80" i="21"/>
  <c r="CG88" i="21" s="1"/>
  <c r="BE17" i="23" s="1"/>
  <c r="BE17" i="28" s="1"/>
  <c r="BE17" i="30" s="1"/>
  <c r="BG80" i="21"/>
  <c r="BG88" i="21" s="1"/>
  <c r="AA17" i="23" s="1"/>
  <c r="L75" i="21"/>
  <c r="L81" i="21" s="1"/>
  <c r="L89" i="21" s="1"/>
  <c r="V16" i="25" s="1"/>
  <c r="V42" i="23" s="1"/>
  <c r="V42" i="28" s="1"/>
  <c r="V42" i="30" s="1"/>
  <c r="L80" i="21"/>
  <c r="L88" i="21" s="1"/>
  <c r="AA21" i="23"/>
  <c r="AA21" i="28" s="1"/>
  <c r="AA21" i="30" s="1"/>
  <c r="HT21" i="3"/>
  <c r="AT21" i="3"/>
  <c r="GT21" i="3"/>
  <c r="BT21" i="3"/>
  <c r="CT21" i="3"/>
  <c r="FT21" i="3"/>
  <c r="JT21" i="3"/>
  <c r="ET21" i="3"/>
  <c r="DT21" i="3"/>
  <c r="IT21" i="3"/>
  <c r="DB54" i="3"/>
  <c r="FB54" i="3"/>
  <c r="HB54" i="3"/>
  <c r="IB54" i="3"/>
  <c r="GB54" i="3"/>
  <c r="CB54" i="3"/>
  <c r="KB54" i="3"/>
  <c r="EB54" i="3"/>
  <c r="JB54" i="3"/>
  <c r="BB54" i="3"/>
  <c r="EN107" i="3"/>
  <c r="GT108" i="3"/>
  <c r="AT108" i="3"/>
  <c r="K75" i="21"/>
  <c r="K81" i="21" s="1"/>
  <c r="K89" i="21" s="1"/>
  <c r="U16" i="25" s="1"/>
  <c r="U42" i="23" s="1"/>
  <c r="U42" i="28" s="1"/>
  <c r="U42" i="30" s="1"/>
  <c r="K80" i="21"/>
  <c r="K88" i="21" s="1"/>
  <c r="AT8" i="25"/>
  <c r="AT22" i="23" s="1"/>
  <c r="AT22" i="28" s="1"/>
  <c r="AT22" i="30" s="1"/>
  <c r="AY8" i="25"/>
  <c r="AY22" i="23" s="1"/>
  <c r="AY22" i="28" s="1"/>
  <c r="AY22" i="30" s="1"/>
  <c r="AS8" i="25"/>
  <c r="AS22" i="23" s="1"/>
  <c r="AS22" i="28" s="1"/>
  <c r="AS22" i="30" s="1"/>
  <c r="AW8" i="25"/>
  <c r="AW22" i="23" s="1"/>
  <c r="AW22" i="28" s="1"/>
  <c r="AW22" i="30" s="1"/>
  <c r="AX8" i="25"/>
  <c r="AX22" i="23" s="1"/>
  <c r="AX22" i="28" s="1"/>
  <c r="AX22" i="30" s="1"/>
  <c r="AU8" i="25"/>
  <c r="AU22" i="23" s="1"/>
  <c r="AU22" i="28" s="1"/>
  <c r="AU22" i="30" s="1"/>
  <c r="AV8" i="25"/>
  <c r="AV22" i="23" s="1"/>
  <c r="AV22" i="28" s="1"/>
  <c r="AV22" i="30" s="1"/>
  <c r="JO46" i="3"/>
  <c r="JO107" i="3" s="1"/>
  <c r="BO46" i="3"/>
  <c r="BO107" i="3" s="1"/>
  <c r="FO46" i="3"/>
  <c r="FO107" i="3" s="1"/>
  <c r="HO46" i="3"/>
  <c r="HO107" i="3" s="1"/>
  <c r="EO46" i="3"/>
  <c r="EO107" i="3" s="1"/>
  <c r="CO46" i="3"/>
  <c r="CO107" i="3" s="1"/>
  <c r="IO46" i="3"/>
  <c r="IO107" i="3" s="1"/>
  <c r="DO46" i="3"/>
  <c r="DO107" i="3" s="1"/>
  <c r="AO46" i="3"/>
  <c r="AO107" i="3" s="1"/>
  <c r="GO46" i="3"/>
  <c r="GO107" i="3" s="1"/>
  <c r="AS53" i="3"/>
  <c r="CS53" i="3"/>
  <c r="ES53" i="3"/>
  <c r="HS53" i="3"/>
  <c r="GS53" i="3"/>
  <c r="IS53" i="3"/>
  <c r="JS53" i="3"/>
  <c r="FS53" i="3"/>
  <c r="DS53" i="3"/>
  <c r="T53" i="3"/>
  <c r="BS53" i="3"/>
  <c r="DB108" i="3"/>
  <c r="JS50" i="3"/>
  <c r="DS50" i="3"/>
  <c r="HS50" i="3"/>
  <c r="ES50" i="3"/>
  <c r="IS50" i="3"/>
  <c r="T50" i="3"/>
  <c r="FS50" i="3"/>
  <c r="GS50" i="3"/>
  <c r="GS54" i="3"/>
  <c r="JS54" i="3"/>
  <c r="HS54" i="3"/>
  <c r="DS54" i="3"/>
  <c r="AS54" i="3"/>
  <c r="T54" i="3"/>
  <c r="CS54" i="3"/>
  <c r="BS54" i="3"/>
  <c r="IS54" i="3"/>
  <c r="FS54" i="3"/>
  <c r="ES54" i="3"/>
  <c r="BB108" i="3"/>
  <c r="FB44" i="3"/>
  <c r="GB44" i="3"/>
  <c r="AB107" i="3"/>
  <c r="HB44" i="3"/>
  <c r="KB44" i="3"/>
  <c r="JB44" i="3"/>
  <c r="EB44" i="3"/>
  <c r="IB44" i="3"/>
  <c r="DA107" i="3"/>
  <c r="AI21" i="23"/>
  <c r="AI21" i="28" s="1"/>
  <c r="AI21" i="30" s="1"/>
  <c r="AP21" i="23"/>
  <c r="AP21" i="28" s="1"/>
  <c r="AP21" i="30" s="1"/>
  <c r="BB33" i="3"/>
  <c r="CI80" i="21"/>
  <c r="CI88" i="21" s="1"/>
  <c r="BG17" i="23" s="1"/>
  <c r="BG17" i="28" s="1"/>
  <c r="AI80" i="21"/>
  <c r="AI88" i="21" s="1"/>
  <c r="AI75" i="21"/>
  <c r="AI81" i="21" s="1"/>
  <c r="AI89" i="21" s="1"/>
  <c r="AV16" i="25" s="1"/>
  <c r="AV42" i="23" s="1"/>
  <c r="AV42" i="28" s="1"/>
  <c r="AV42" i="30" s="1"/>
  <c r="AE75" i="21"/>
  <c r="AE81" i="21" s="1"/>
  <c r="AE89" i="21" s="1"/>
  <c r="AQ16" i="25" s="1"/>
  <c r="AQ42" i="23" s="1"/>
  <c r="AQ42" i="28" s="1"/>
  <c r="AQ42" i="30" s="1"/>
  <c r="AE80" i="21"/>
  <c r="AE88" i="21" s="1"/>
  <c r="G76" i="19"/>
  <c r="J80" i="21"/>
  <c r="J88" i="21" s="1"/>
  <c r="J75" i="21"/>
  <c r="AB75" i="21"/>
  <c r="AB81" i="21" s="1"/>
  <c r="AB89" i="21" s="1"/>
  <c r="AN16" i="25" s="1"/>
  <c r="AN42" i="23" s="1"/>
  <c r="AN42" i="28" s="1"/>
  <c r="AN42" i="30" s="1"/>
  <c r="AB80" i="21"/>
  <c r="AB88" i="21" s="1"/>
  <c r="D75" i="21"/>
  <c r="D80" i="21"/>
  <c r="D88" i="21" s="1"/>
  <c r="R75" i="21"/>
  <c r="R81" i="21" s="1"/>
  <c r="R89" i="21" s="1"/>
  <c r="AC16" i="25" s="1"/>
  <c r="AC42" i="23" s="1"/>
  <c r="AC42" i="28" s="1"/>
  <c r="AC42" i="30" s="1"/>
  <c r="R80" i="21"/>
  <c r="R88" i="21" s="1"/>
  <c r="E75" i="21"/>
  <c r="E80" i="21"/>
  <c r="E88" i="21" s="1"/>
  <c r="I76" i="20"/>
  <c r="Y21" i="23"/>
  <c r="Y21" i="28" s="1"/>
  <c r="Y21" i="30" s="1"/>
  <c r="FB46" i="3"/>
  <c r="JB46" i="3"/>
  <c r="HB46" i="3"/>
  <c r="DB46" i="3"/>
  <c r="CB46" i="3"/>
  <c r="BB46" i="3"/>
  <c r="KB46" i="3"/>
  <c r="GB46" i="3"/>
  <c r="EB46" i="3"/>
  <c r="IB46" i="3"/>
  <c r="DN107" i="3"/>
  <c r="O107" i="3"/>
  <c r="HT108" i="3"/>
  <c r="ET108" i="3"/>
  <c r="CB55" i="3"/>
  <c r="FB55" i="3"/>
  <c r="JB55" i="3"/>
  <c r="BB55" i="3"/>
  <c r="IB55" i="3"/>
  <c r="X8" i="25"/>
  <c r="X22" i="23" s="1"/>
  <c r="X22" i="28" s="1"/>
  <c r="X22" i="30" s="1"/>
  <c r="U8" i="25"/>
  <c r="U22" i="23" s="1"/>
  <c r="U22" i="28" s="1"/>
  <c r="U22" i="30" s="1"/>
  <c r="Z8" i="25"/>
  <c r="Z22" i="23" s="1"/>
  <c r="Z22" i="28" s="1"/>
  <c r="Z22" i="30" s="1"/>
  <c r="V8" i="25"/>
  <c r="V22" i="23" s="1"/>
  <c r="V22" i="28" s="1"/>
  <c r="V22" i="30" s="1"/>
  <c r="Y8" i="25"/>
  <c r="Y22" i="23" s="1"/>
  <c r="Y22" i="28" s="1"/>
  <c r="Y22" i="30" s="1"/>
  <c r="AA8" i="25"/>
  <c r="AA22" i="23" s="1"/>
  <c r="AA22" i="28" s="1"/>
  <c r="AA22" i="30" s="1"/>
  <c r="W8" i="25"/>
  <c r="W22" i="23" s="1"/>
  <c r="W22" i="28" s="1"/>
  <c r="W22" i="30" s="1"/>
  <c r="AT21" i="23"/>
  <c r="AT21" i="28" s="1"/>
  <c r="AT21" i="30" s="1"/>
  <c r="AP80" i="21"/>
  <c r="AP88" i="21" s="1"/>
  <c r="AP75" i="21"/>
  <c r="AP81" i="21" s="1"/>
  <c r="AP89" i="21" s="1"/>
  <c r="AS75" i="21"/>
  <c r="AS81" i="21" s="1"/>
  <c r="AS89" i="21" s="1"/>
  <c r="AS80" i="21"/>
  <c r="AS88" i="21" s="1"/>
  <c r="CA80" i="21"/>
  <c r="CA88" i="21" s="1"/>
  <c r="AX17" i="23" s="1"/>
  <c r="FA107" i="3"/>
  <c r="JS33" i="3"/>
  <c r="FJ22" i="3"/>
  <c r="HJ22" i="3"/>
  <c r="JJ22" i="3"/>
  <c r="IJ22" i="3"/>
  <c r="CJ22" i="3"/>
  <c r="DJ22" i="3"/>
  <c r="KJ22" i="3"/>
  <c r="BJ22" i="3"/>
  <c r="EJ22" i="3"/>
  <c r="GJ22" i="3"/>
  <c r="G76" i="17"/>
  <c r="AO17" i="28"/>
  <c r="H80" i="21"/>
  <c r="H88" i="21" s="1"/>
  <c r="H75" i="21"/>
  <c r="AN75" i="21"/>
  <c r="AN81" i="21" s="1"/>
  <c r="AN89" i="21" s="1"/>
  <c r="AN80" i="21"/>
  <c r="AN88" i="21" s="1"/>
  <c r="J76" i="19"/>
  <c r="J76" i="17"/>
  <c r="S80" i="21"/>
  <c r="S88" i="21" s="1"/>
  <c r="S75" i="21"/>
  <c r="S81" i="21" s="1"/>
  <c r="S89" i="21" s="1"/>
  <c r="AD16" i="25" s="1"/>
  <c r="AD42" i="23" s="1"/>
  <c r="AD42" i="28" s="1"/>
  <c r="AD42" i="30" s="1"/>
  <c r="BT80" i="21"/>
  <c r="BT88" i="21" s="1"/>
  <c r="AP17" i="23" s="1"/>
  <c r="BD80" i="21"/>
  <c r="BD88" i="21" s="1"/>
  <c r="X17" i="23" s="1"/>
  <c r="AV80" i="21"/>
  <c r="AV88" i="21" s="1"/>
  <c r="O17" i="23" s="1"/>
  <c r="F76" i="19"/>
  <c r="BO80" i="21"/>
  <c r="BO88" i="21" s="1"/>
  <c r="AK17" i="23" s="1"/>
  <c r="BA80" i="21"/>
  <c r="BA88" i="21" s="1"/>
  <c r="U17" i="23" s="1"/>
  <c r="BN107" i="3"/>
  <c r="BT108" i="3"/>
  <c r="DT108" i="3"/>
  <c r="F74" i="25"/>
  <c r="E74" i="25"/>
  <c r="K75" i="25"/>
  <c r="J67" i="25"/>
  <c r="K66" i="25"/>
  <c r="AG12" i="25" l="1"/>
  <c r="BT44" i="3"/>
  <c r="CT44" i="3"/>
  <c r="AT44" i="3"/>
  <c r="BG16" i="25"/>
  <c r="BG42" i="23" s="1"/>
  <c r="BG42" i="28" s="1"/>
  <c r="BG42" i="30" s="1"/>
  <c r="BC16" i="25"/>
  <c r="BC42" i="23" s="1"/>
  <c r="BC42" i="28" s="1"/>
  <c r="BC42" i="30" s="1"/>
  <c r="BD16" i="25"/>
  <c r="BD42" i="23" s="1"/>
  <c r="BD42" i="28" s="1"/>
  <c r="BD42" i="30" s="1"/>
  <c r="BA16" i="25"/>
  <c r="BA42" i="23" s="1"/>
  <c r="BA42" i="28" s="1"/>
  <c r="BA42" i="30" s="1"/>
  <c r="BF16" i="25"/>
  <c r="BF42" i="23" s="1"/>
  <c r="BF42" i="28" s="1"/>
  <c r="BF42" i="30" s="1"/>
  <c r="BB16" i="25"/>
  <c r="BB42" i="23" s="1"/>
  <c r="BB42" i="28" s="1"/>
  <c r="BB42" i="30" s="1"/>
  <c r="BE16" i="25"/>
  <c r="BE42" i="23" s="1"/>
  <c r="BE42" i="28" s="1"/>
  <c r="BE42" i="30" s="1"/>
  <c r="HS107" i="3"/>
  <c r="AD12" i="25"/>
  <c r="AC12" i="25"/>
  <c r="AI12" i="25"/>
  <c r="AF12" i="25"/>
  <c r="AH12" i="25"/>
  <c r="AW15" i="25"/>
  <c r="AW41" i="23" s="1"/>
  <c r="AV15" i="25"/>
  <c r="AV41" i="23" s="1"/>
  <c r="AS15" i="25"/>
  <c r="AS41" i="23" s="1"/>
  <c r="AU15" i="25"/>
  <c r="AU18" i="25" s="1"/>
  <c r="AT15" i="25"/>
  <c r="AT41" i="23" s="1"/>
  <c r="AY15" i="25"/>
  <c r="AY41" i="23" s="1"/>
  <c r="AQ12" i="25"/>
  <c r="FJ33" i="3"/>
  <c r="AP12" i="25"/>
  <c r="AO30" i="23"/>
  <c r="AO32" i="23" s="1"/>
  <c r="AO33" i="23" s="1"/>
  <c r="CJ33" i="3"/>
  <c r="DB107" i="3"/>
  <c r="AT12" i="25"/>
  <c r="AT33" i="3"/>
  <c r="S75" i="25"/>
  <c r="R67" i="25"/>
  <c r="S66" i="25"/>
  <c r="N74" i="25"/>
  <c r="M74" i="25"/>
  <c r="U17" i="28"/>
  <c r="U30" i="23"/>
  <c r="U32" i="23" s="1"/>
  <c r="AU17" i="28"/>
  <c r="AU30" i="23"/>
  <c r="AU32" i="23" s="1"/>
  <c r="AU33" i="23" s="1"/>
  <c r="J81" i="21"/>
  <c r="J89" i="21" s="1"/>
  <c r="S16" i="25" s="1"/>
  <c r="J76" i="21"/>
  <c r="J79" i="21" s="1"/>
  <c r="FB107" i="3"/>
  <c r="X17" i="28"/>
  <c r="X30" i="23"/>
  <c r="X32" i="23" s="1"/>
  <c r="X33" i="23" s="1"/>
  <c r="H76" i="21"/>
  <c r="H79" i="21" s="1"/>
  <c r="H81" i="21"/>
  <c r="H89" i="21" s="1"/>
  <c r="Q16" i="25" s="1"/>
  <c r="E76" i="21"/>
  <c r="E79" i="21" s="1"/>
  <c r="E81" i="21"/>
  <c r="E89" i="21" s="1"/>
  <c r="N16" i="25" s="1"/>
  <c r="KB107" i="3"/>
  <c r="AL17" i="28"/>
  <c r="AL30" i="23"/>
  <c r="AL32" i="23" s="1"/>
  <c r="AL33" i="23" s="1"/>
  <c r="BT49" i="3"/>
  <c r="AT49" i="3"/>
  <c r="GT49" i="3"/>
  <c r="DT49" i="3"/>
  <c r="IT49" i="3"/>
  <c r="ET49" i="3"/>
  <c r="CT49" i="3"/>
  <c r="JT49" i="3"/>
  <c r="FT49" i="3"/>
  <c r="HT49" i="3"/>
  <c r="R21" i="23"/>
  <c r="R21" i="28" s="1"/>
  <c r="GJ33" i="3"/>
  <c r="AS107" i="3"/>
  <c r="W30" i="23"/>
  <c r="W32" i="23" s="1"/>
  <c r="W33" i="23" s="1"/>
  <c r="W17" i="28"/>
  <c r="FT33" i="3"/>
  <c r="DT33" i="3"/>
  <c r="U12" i="25"/>
  <c r="AM17" i="28"/>
  <c r="AM30" i="23"/>
  <c r="AM32" i="23" s="1"/>
  <c r="AM33" i="23" s="1"/>
  <c r="AX12" i="25"/>
  <c r="AK12" i="25"/>
  <c r="FT47" i="3"/>
  <c r="CT47" i="3"/>
  <c r="DT47" i="3"/>
  <c r="HT47" i="3"/>
  <c r="BT47" i="3"/>
  <c r="IT47" i="3"/>
  <c r="JT47" i="3"/>
  <c r="AT47" i="3"/>
  <c r="GT47" i="3"/>
  <c r="ET47" i="3"/>
  <c r="F81" i="21"/>
  <c r="F89" i="21" s="1"/>
  <c r="O16" i="25" s="1"/>
  <c r="F76" i="21"/>
  <c r="F79" i="21" s="1"/>
  <c r="Y12" i="25"/>
  <c r="AN30" i="23"/>
  <c r="AN32" i="23" s="1"/>
  <c r="AN33" i="23" s="1"/>
  <c r="AN17" i="28"/>
  <c r="JS107" i="3"/>
  <c r="AP17" i="28"/>
  <c r="AP30" i="23"/>
  <c r="AP32" i="23" s="1"/>
  <c r="AP33" i="23" s="1"/>
  <c r="CB107" i="3"/>
  <c r="AG17" i="28"/>
  <c r="AG30" i="23"/>
  <c r="AG32" i="23" s="1"/>
  <c r="AG33" i="23" s="1"/>
  <c r="P21" i="23"/>
  <c r="AE17" i="28"/>
  <c r="AE30" i="23"/>
  <c r="AE32" i="23" s="1"/>
  <c r="AE33" i="23" s="1"/>
  <c r="AS12" i="25"/>
  <c r="HJ33" i="3"/>
  <c r="BJ33" i="3"/>
  <c r="CT33" i="3"/>
  <c r="AV12" i="25"/>
  <c r="GT51" i="3"/>
  <c r="HT51" i="3"/>
  <c r="IT51" i="3"/>
  <c r="ET51" i="3"/>
  <c r="JT51" i="3"/>
  <c r="FT51" i="3"/>
  <c r="DT51" i="3"/>
  <c r="V17" i="28"/>
  <c r="V30" i="23"/>
  <c r="V32" i="23" s="1"/>
  <c r="V33" i="23" s="1"/>
  <c r="AX18" i="25"/>
  <c r="AX41" i="23"/>
  <c r="R17" i="28"/>
  <c r="J17" i="23"/>
  <c r="HT56" i="3"/>
  <c r="BT56" i="3"/>
  <c r="DT56" i="3"/>
  <c r="IT56" i="3"/>
  <c r="ET56" i="3"/>
  <c r="AT56" i="3"/>
  <c r="GT56" i="3"/>
  <c r="AO30" i="28"/>
  <c r="AO32" i="28" s="1"/>
  <c r="AO33" i="28" s="1"/>
  <c r="AO17" i="30"/>
  <c r="AO30" i="30" s="1"/>
  <c r="AO32" i="30" s="1"/>
  <c r="AO33" i="30" s="1"/>
  <c r="AX17" i="28"/>
  <c r="AX30" i="23"/>
  <c r="AX32" i="23" s="1"/>
  <c r="AX33" i="23" s="1"/>
  <c r="HB107" i="3"/>
  <c r="AA12" i="25"/>
  <c r="I81" i="21"/>
  <c r="I89" i="21" s="1"/>
  <c r="R16" i="25" s="1"/>
  <c r="I76" i="21"/>
  <c r="I79" i="21" s="1"/>
  <c r="S17" i="28"/>
  <c r="K17" i="23"/>
  <c r="AW12" i="25"/>
  <c r="ET46" i="3"/>
  <c r="CT46" i="3"/>
  <c r="AT46" i="3"/>
  <c r="JT46" i="3"/>
  <c r="DT46" i="3"/>
  <c r="HT46" i="3"/>
  <c r="FT46" i="3"/>
  <c r="IT46" i="3"/>
  <c r="BT46" i="3"/>
  <c r="GT46" i="3"/>
  <c r="V12" i="25"/>
  <c r="O21" i="23"/>
  <c r="DJ33" i="3"/>
  <c r="EJ33" i="3"/>
  <c r="JT44" i="3"/>
  <c r="HT44" i="3"/>
  <c r="DT44" i="3"/>
  <c r="IT44" i="3"/>
  <c r="ET44" i="3"/>
  <c r="T107" i="3"/>
  <c r="GT44" i="3"/>
  <c r="FT44" i="3"/>
  <c r="X12" i="25"/>
  <c r="AH17" i="28"/>
  <c r="AH30" i="23"/>
  <c r="AH32" i="23" s="1"/>
  <c r="AH33" i="23" s="1"/>
  <c r="BF17" i="28"/>
  <c r="G76" i="21"/>
  <c r="G79" i="21" s="1"/>
  <c r="G81" i="21"/>
  <c r="G89" i="21" s="1"/>
  <c r="P16" i="25" s="1"/>
  <c r="FT52" i="3"/>
  <c r="CT52" i="3"/>
  <c r="JT52" i="3"/>
  <c r="HT52" i="3"/>
  <c r="DT52" i="3"/>
  <c r="AT52" i="3"/>
  <c r="GT52" i="3"/>
  <c r="IT52" i="3"/>
  <c r="BT52" i="3"/>
  <c r="ET52" i="3"/>
  <c r="BA17" i="28"/>
  <c r="BA17" i="30" s="1"/>
  <c r="Z17" i="28"/>
  <c r="Z30" i="23"/>
  <c r="Z32" i="23" s="1"/>
  <c r="Z33" i="23" s="1"/>
  <c r="AY12" i="25"/>
  <c r="AO12" i="25"/>
  <c r="IT33" i="3"/>
  <c r="AU12" i="25"/>
  <c r="AD17" i="28"/>
  <c r="AD30" i="23"/>
  <c r="AD32" i="23" s="1"/>
  <c r="AD33" i="23" s="1"/>
  <c r="AI15" i="25"/>
  <c r="AF15" i="25"/>
  <c r="AE15" i="25"/>
  <c r="AG15" i="25"/>
  <c r="AD15" i="25"/>
  <c r="AH15" i="25"/>
  <c r="AC15" i="25"/>
  <c r="HT45" i="3"/>
  <c r="DT45" i="3"/>
  <c r="IT45" i="3"/>
  <c r="AT45" i="3"/>
  <c r="ET45" i="3"/>
  <c r="JT45" i="3"/>
  <c r="FT45" i="3"/>
  <c r="CT45" i="3"/>
  <c r="BT45" i="3"/>
  <c r="GT45" i="3"/>
  <c r="IS107" i="3"/>
  <c r="AK17" i="28"/>
  <c r="AK30" i="23"/>
  <c r="AK32" i="23" s="1"/>
  <c r="AI17" i="28"/>
  <c r="AI30" i="23"/>
  <c r="AI32" i="23" s="1"/>
  <c r="AI33" i="23" s="1"/>
  <c r="AY17" i="28"/>
  <c r="AY30" i="23"/>
  <c r="AY32" i="23" s="1"/>
  <c r="AY33" i="23" s="1"/>
  <c r="AT17" i="30"/>
  <c r="AT30" i="30" s="1"/>
  <c r="AT32" i="30" s="1"/>
  <c r="AT33" i="30" s="1"/>
  <c r="AT30" i="28"/>
  <c r="AT32" i="28" s="1"/>
  <c r="AT33" i="28" s="1"/>
  <c r="S21" i="23"/>
  <c r="IT55" i="3"/>
  <c r="BT55" i="3"/>
  <c r="HT55" i="3"/>
  <c r="ET55" i="3"/>
  <c r="AT55" i="3"/>
  <c r="JJ33" i="3"/>
  <c r="BS107" i="3"/>
  <c r="ES107" i="3"/>
  <c r="AW30" i="23"/>
  <c r="AW32" i="23" s="1"/>
  <c r="AW33" i="23" s="1"/>
  <c r="AW17" i="28"/>
  <c r="HT33" i="3"/>
  <c r="N17" i="28"/>
  <c r="F17" i="23"/>
  <c r="AN12" i="25"/>
  <c r="AQ17" i="28"/>
  <c r="AQ30" i="23"/>
  <c r="AQ32" i="23" s="1"/>
  <c r="AQ33" i="23" s="1"/>
  <c r="AM12" i="25"/>
  <c r="AF30" i="23"/>
  <c r="AF32" i="23" s="1"/>
  <c r="AF33" i="23" s="1"/>
  <c r="AQ15" i="25"/>
  <c r="AM15" i="25"/>
  <c r="AO15" i="25"/>
  <c r="AP15" i="25"/>
  <c r="AN15" i="25"/>
  <c r="AL15" i="25"/>
  <c r="AK15" i="25"/>
  <c r="M21" i="23"/>
  <c r="KJ33" i="3"/>
  <c r="BC17" i="30"/>
  <c r="Q21" i="23"/>
  <c r="IB107" i="3"/>
  <c r="BB107" i="3"/>
  <c r="BG17" i="30"/>
  <c r="EB107" i="3"/>
  <c r="GB107" i="3"/>
  <c r="BT54" i="3"/>
  <c r="GT54" i="3"/>
  <c r="AT54" i="3"/>
  <c r="ET54" i="3"/>
  <c r="CT54" i="3"/>
  <c r="DT54" i="3"/>
  <c r="HT54" i="3"/>
  <c r="FT54" i="3"/>
  <c r="IT54" i="3"/>
  <c r="JT54" i="3"/>
  <c r="HT50" i="3"/>
  <c r="JT50" i="3"/>
  <c r="GT50" i="3"/>
  <c r="DT50" i="3"/>
  <c r="IT50" i="3"/>
  <c r="ET50" i="3"/>
  <c r="FT50" i="3"/>
  <c r="DT53" i="3"/>
  <c r="HT53" i="3"/>
  <c r="ET53" i="3"/>
  <c r="JT53" i="3"/>
  <c r="GT53" i="3"/>
  <c r="AT53" i="3"/>
  <c r="BT53" i="3"/>
  <c r="IT53" i="3"/>
  <c r="CT53" i="3"/>
  <c r="FT53" i="3"/>
  <c r="AT30" i="23"/>
  <c r="AT32" i="23" s="1"/>
  <c r="AT33" i="23" s="1"/>
  <c r="P17" i="28"/>
  <c r="H17" i="23"/>
  <c r="AS17" i="28"/>
  <c r="AS30" i="23"/>
  <c r="AS32" i="23" s="1"/>
  <c r="IJ33" i="3"/>
  <c r="CS107" i="3"/>
  <c r="FS107" i="3"/>
  <c r="Q17" i="28"/>
  <c r="I17" i="23"/>
  <c r="JT33" i="3"/>
  <c r="BT33" i="3"/>
  <c r="AC17" i="28"/>
  <c r="AC30" i="23"/>
  <c r="AC32" i="23" s="1"/>
  <c r="E17" i="23"/>
  <c r="AL12" i="25"/>
  <c r="AF17" i="30"/>
  <c r="AF30" i="30" s="1"/>
  <c r="AF32" i="30" s="1"/>
  <c r="AF33" i="30" s="1"/>
  <c r="AF30" i="28"/>
  <c r="AF32" i="28" s="1"/>
  <c r="AF33" i="28" s="1"/>
  <c r="R8" i="25"/>
  <c r="R12" i="25" s="1"/>
  <c r="S8" i="25"/>
  <c r="N8" i="25"/>
  <c r="N12" i="25" s="1"/>
  <c r="P8" i="25"/>
  <c r="P12" i="25" s="1"/>
  <c r="Q8" i="25"/>
  <c r="M8" i="25"/>
  <c r="M12" i="25" s="1"/>
  <c r="O8" i="25"/>
  <c r="O12" i="25" s="1"/>
  <c r="D81" i="21"/>
  <c r="D89" i="21" s="1"/>
  <c r="M16" i="25" s="1"/>
  <c r="D76" i="21"/>
  <c r="D79" i="21" s="1"/>
  <c r="W12" i="25"/>
  <c r="O17" i="28"/>
  <c r="G17" i="23"/>
  <c r="JB107" i="3"/>
  <c r="AA17" i="28"/>
  <c r="AA30" i="23"/>
  <c r="AA32" i="23" s="1"/>
  <c r="AA33" i="23" s="1"/>
  <c r="N21" i="23"/>
  <c r="GS107" i="3"/>
  <c r="DS107" i="3"/>
  <c r="AV17" i="28"/>
  <c r="AV30" i="23"/>
  <c r="AV32" i="23" s="1"/>
  <c r="AV33" i="23" s="1"/>
  <c r="Y17" i="28"/>
  <c r="Y30" i="23"/>
  <c r="Y32" i="23" s="1"/>
  <c r="Y33" i="23" s="1"/>
  <c r="ET33" i="3"/>
  <c r="GT33" i="3"/>
  <c r="Z12" i="25"/>
  <c r="M17" i="30"/>
  <c r="BB7" i="25"/>
  <c r="BA7" i="25"/>
  <c r="E7" i="25" s="1"/>
  <c r="BC7" i="25"/>
  <c r="BC21" i="23" s="1"/>
  <c r="BC21" i="28" s="1"/>
  <c r="BC21" i="30" s="1"/>
  <c r="BE7" i="25"/>
  <c r="BF7" i="25"/>
  <c r="BG7" i="25"/>
  <c r="BD7" i="25"/>
  <c r="BD21" i="23" s="1"/>
  <c r="BD21" i="28" s="1"/>
  <c r="K67" i="25"/>
  <c r="J74" i="25"/>
  <c r="E17" i="28" l="1"/>
  <c r="R74" i="25"/>
  <c r="BC15" i="25" s="1"/>
  <c r="AW18" i="25"/>
  <c r="AV18" i="25"/>
  <c r="AU41" i="23"/>
  <c r="AU41" i="28" s="1"/>
  <c r="AT18" i="25"/>
  <c r="AY18" i="25"/>
  <c r="AS18" i="25"/>
  <c r="S67" i="25"/>
  <c r="S22" i="23"/>
  <c r="S30" i="23" s="1"/>
  <c r="S32" i="23" s="1"/>
  <c r="S33" i="23" s="1"/>
  <c r="AF41" i="23"/>
  <c r="AF18" i="25"/>
  <c r="HT107" i="3"/>
  <c r="AV17" i="30"/>
  <c r="AV30" i="30" s="1"/>
  <c r="AV32" i="30" s="1"/>
  <c r="AV33" i="30" s="1"/>
  <c r="AV30" i="28"/>
  <c r="AV32" i="28" s="1"/>
  <c r="AV33" i="28" s="1"/>
  <c r="AO41" i="23"/>
  <c r="AO18" i="25"/>
  <c r="S21" i="28"/>
  <c r="K17" i="28"/>
  <c r="S17" i="30"/>
  <c r="AN17" i="30"/>
  <c r="AN30" i="30" s="1"/>
  <c r="AN32" i="30" s="1"/>
  <c r="AN33" i="30" s="1"/>
  <c r="AN30" i="28"/>
  <c r="AN32" i="28" s="1"/>
  <c r="AN33" i="28" s="1"/>
  <c r="K7" i="25"/>
  <c r="BG21" i="23"/>
  <c r="BG21" i="28" s="1"/>
  <c r="P22" i="23"/>
  <c r="AC33" i="23"/>
  <c r="AE35" i="23"/>
  <c r="AE36" i="23" s="1"/>
  <c r="AG35" i="23"/>
  <c r="AG36" i="23" s="1"/>
  <c r="AC35" i="23"/>
  <c r="AC36" i="23" s="1"/>
  <c r="AF35" i="23"/>
  <c r="AF36" i="23" s="1"/>
  <c r="AI35" i="23"/>
  <c r="AI36" i="23" s="1"/>
  <c r="AD35" i="23"/>
  <c r="AD36" i="23" s="1"/>
  <c r="AH35" i="23"/>
  <c r="AH36" i="23" s="1"/>
  <c r="AV41" i="28"/>
  <c r="AV45" i="23"/>
  <c r="AV47" i="23" s="1"/>
  <c r="AV48" i="23" s="1"/>
  <c r="P17" i="30"/>
  <c r="H17" i="28"/>
  <c r="AM41" i="23"/>
  <c r="AM18" i="25"/>
  <c r="S12" i="25"/>
  <c r="AQ35" i="23"/>
  <c r="AQ36" i="23" s="1"/>
  <c r="AN35" i="23"/>
  <c r="AN36" i="23" s="1"/>
  <c r="AK35" i="23"/>
  <c r="AK36" i="23" s="1"/>
  <c r="AL35" i="23"/>
  <c r="AL36" i="23" s="1"/>
  <c r="AK33" i="23"/>
  <c r="AM35" i="23"/>
  <c r="AM36" i="23" s="1"/>
  <c r="AO35" i="23"/>
  <c r="AO36" i="23" s="1"/>
  <c r="AP35" i="23"/>
  <c r="AP36" i="23" s="1"/>
  <c r="AG41" i="23"/>
  <c r="AG18" i="25"/>
  <c r="P42" i="23"/>
  <c r="H16" i="25"/>
  <c r="AW41" i="28"/>
  <c r="AW45" i="23"/>
  <c r="AW47" i="23" s="1"/>
  <c r="AW48" i="23" s="1"/>
  <c r="IT107" i="3"/>
  <c r="O21" i="28"/>
  <c r="G21" i="23"/>
  <c r="I12" i="7"/>
  <c r="I13" i="7" s="1"/>
  <c r="I87" i="21"/>
  <c r="AY41" i="28"/>
  <c r="AY45" i="23"/>
  <c r="AY47" i="23" s="1"/>
  <c r="AY48" i="23" s="1"/>
  <c r="P21" i="28"/>
  <c r="H21" i="23"/>
  <c r="AT45" i="23"/>
  <c r="AT47" i="23" s="1"/>
  <c r="AT48" i="23" s="1"/>
  <c r="AT41" i="28"/>
  <c r="AL30" i="28"/>
  <c r="AL32" i="28" s="1"/>
  <c r="AL33" i="28" s="1"/>
  <c r="AL17" i="30"/>
  <c r="AL30" i="30" s="1"/>
  <c r="AL32" i="30" s="1"/>
  <c r="AL33" i="30" s="1"/>
  <c r="X17" i="30"/>
  <c r="X30" i="30" s="1"/>
  <c r="X32" i="30" s="1"/>
  <c r="X33" i="30" s="1"/>
  <c r="X30" i="28"/>
  <c r="X32" i="28" s="1"/>
  <c r="X33" i="28" s="1"/>
  <c r="Z35" i="23"/>
  <c r="Z36" i="23" s="1"/>
  <c r="W35" i="23"/>
  <c r="W36" i="23" s="1"/>
  <c r="AA35" i="23"/>
  <c r="AA36" i="23" s="1"/>
  <c r="V35" i="23"/>
  <c r="V36" i="23" s="1"/>
  <c r="Y35" i="23"/>
  <c r="Y36" i="23" s="1"/>
  <c r="X35" i="23"/>
  <c r="X36" i="23" s="1"/>
  <c r="U33" i="23"/>
  <c r="U35" i="23"/>
  <c r="U36" i="23" s="1"/>
  <c r="BD21" i="30"/>
  <c r="Q22" i="23"/>
  <c r="AD41" i="23"/>
  <c r="AD18" i="25"/>
  <c r="J7" i="25"/>
  <c r="BF21" i="23"/>
  <c r="O17" i="30"/>
  <c r="G17" i="28"/>
  <c r="N22" i="23"/>
  <c r="N30" i="23" s="1"/>
  <c r="N32" i="23" s="1"/>
  <c r="N33" i="23" s="1"/>
  <c r="AC30" i="28"/>
  <c r="AC32" i="28" s="1"/>
  <c r="AC17" i="30"/>
  <c r="AC30" i="30" s="1"/>
  <c r="AC32" i="30" s="1"/>
  <c r="AQ41" i="23"/>
  <c r="AQ18" i="25"/>
  <c r="N17" i="30"/>
  <c r="F17" i="28"/>
  <c r="AK30" i="28"/>
  <c r="AK32" i="28" s="1"/>
  <c r="AK17" i="30"/>
  <c r="AK30" i="30" s="1"/>
  <c r="AK32" i="30" s="1"/>
  <c r="AE18" i="25"/>
  <c r="AE41" i="23"/>
  <c r="G12" i="7"/>
  <c r="G13" i="7" s="1"/>
  <c r="G87" i="21"/>
  <c r="AT107" i="3"/>
  <c r="DT107" i="3"/>
  <c r="R42" i="23"/>
  <c r="J16" i="25"/>
  <c r="R17" i="30"/>
  <c r="J17" i="28"/>
  <c r="AM30" i="28"/>
  <c r="AM32" i="28" s="1"/>
  <c r="AM33" i="28" s="1"/>
  <c r="AM17" i="30"/>
  <c r="AM30" i="30" s="1"/>
  <c r="AM32" i="30" s="1"/>
  <c r="AM33" i="30" s="1"/>
  <c r="U30" i="28"/>
  <c r="U32" i="28" s="1"/>
  <c r="U17" i="30"/>
  <c r="U30" i="30" s="1"/>
  <c r="U32" i="30" s="1"/>
  <c r="I7" i="25"/>
  <c r="BE21" i="23"/>
  <c r="BE21" i="28" s="1"/>
  <c r="AK41" i="23"/>
  <c r="AK18" i="25"/>
  <c r="F16" i="25"/>
  <c r="N42" i="23"/>
  <c r="K16" i="25"/>
  <c r="S42" i="23"/>
  <c r="AA15" i="25"/>
  <c r="Y15" i="25"/>
  <c r="V15" i="25"/>
  <c r="U15" i="25"/>
  <c r="X15" i="25"/>
  <c r="Z15" i="25"/>
  <c r="W15" i="25"/>
  <c r="N21" i="28"/>
  <c r="N21" i="30" s="1"/>
  <c r="M15" i="25"/>
  <c r="P15" i="25"/>
  <c r="S15" i="25"/>
  <c r="N15" i="25"/>
  <c r="O15" i="25"/>
  <c r="R15" i="25"/>
  <c r="Q15" i="25"/>
  <c r="D87" i="21"/>
  <c r="D12" i="7"/>
  <c r="D13" i="7" s="1"/>
  <c r="Z17" i="30"/>
  <c r="Z30" i="30" s="1"/>
  <c r="Z32" i="30" s="1"/>
  <c r="Z33" i="30" s="1"/>
  <c r="Z30" i="28"/>
  <c r="Z32" i="28" s="1"/>
  <c r="Z33" i="28" s="1"/>
  <c r="JT107" i="3"/>
  <c r="BA21" i="23"/>
  <c r="E21" i="23" s="1"/>
  <c r="E16" i="25"/>
  <c r="M42" i="23"/>
  <c r="AT35" i="23"/>
  <c r="AT36" i="23" s="1"/>
  <c r="AV35" i="23"/>
  <c r="AV36" i="23" s="1"/>
  <c r="AY35" i="23"/>
  <c r="AY36" i="23" s="1"/>
  <c r="AU35" i="23"/>
  <c r="AU36" i="23" s="1"/>
  <c r="AW35" i="23"/>
  <c r="AW36" i="23" s="1"/>
  <c r="AX35" i="23"/>
  <c r="AX36" i="23" s="1"/>
  <c r="AS35" i="23"/>
  <c r="AS36" i="23" s="1"/>
  <c r="AS33" i="23"/>
  <c r="Q21" i="28"/>
  <c r="Q21" i="30" s="1"/>
  <c r="AL41" i="23"/>
  <c r="AL18" i="25"/>
  <c r="AY17" i="30"/>
  <c r="AY30" i="30" s="1"/>
  <c r="AY32" i="30" s="1"/>
  <c r="AY33" i="30" s="1"/>
  <c r="AY30" i="28"/>
  <c r="AY32" i="28" s="1"/>
  <c r="AY33" i="28" s="1"/>
  <c r="R21" i="30"/>
  <c r="E12" i="7"/>
  <c r="E13" i="7" s="1"/>
  <c r="E87" i="21"/>
  <c r="M21" i="28"/>
  <c r="BF17" i="30"/>
  <c r="Y17" i="30"/>
  <c r="Y30" i="30" s="1"/>
  <c r="Y32" i="30" s="1"/>
  <c r="Y33" i="30" s="1"/>
  <c r="Y30" i="28"/>
  <c r="Y32" i="28" s="1"/>
  <c r="Y33" i="28" s="1"/>
  <c r="O22" i="23"/>
  <c r="AN18" i="25"/>
  <c r="AN41" i="23"/>
  <c r="AQ30" i="28"/>
  <c r="AQ32" i="28" s="1"/>
  <c r="AQ33" i="28" s="1"/>
  <c r="AQ17" i="30"/>
  <c r="AQ30" i="30" s="1"/>
  <c r="AQ32" i="30" s="1"/>
  <c r="AQ33" i="30" s="1"/>
  <c r="AC18" i="25"/>
  <c r="AC41" i="23"/>
  <c r="AD17" i="30"/>
  <c r="AD30" i="30" s="1"/>
  <c r="AD32" i="30" s="1"/>
  <c r="AD33" i="30" s="1"/>
  <c r="AD30" i="28"/>
  <c r="AD32" i="28" s="1"/>
  <c r="AD33" i="28" s="1"/>
  <c r="AH17" i="30"/>
  <c r="AH30" i="30" s="1"/>
  <c r="AH32" i="30" s="1"/>
  <c r="AH33" i="30" s="1"/>
  <c r="AH30" i="28"/>
  <c r="AH32" i="28" s="1"/>
  <c r="AH33" i="28" s="1"/>
  <c r="ET107" i="3"/>
  <c r="AX17" i="30"/>
  <c r="AX30" i="30" s="1"/>
  <c r="AX32" i="30" s="1"/>
  <c r="AX33" i="30" s="1"/>
  <c r="AX30" i="28"/>
  <c r="AX32" i="28" s="1"/>
  <c r="AX33" i="28" s="1"/>
  <c r="V17" i="30"/>
  <c r="V30" i="30" s="1"/>
  <c r="V32" i="30" s="1"/>
  <c r="V33" i="30" s="1"/>
  <c r="V30" i="28"/>
  <c r="V32" i="28" s="1"/>
  <c r="V33" i="28" s="1"/>
  <c r="AE17" i="30"/>
  <c r="AE30" i="30" s="1"/>
  <c r="AE32" i="30" s="1"/>
  <c r="AE33" i="30" s="1"/>
  <c r="AE30" i="28"/>
  <c r="AE32" i="28" s="1"/>
  <c r="AE33" i="28" s="1"/>
  <c r="AP17" i="30"/>
  <c r="AP30" i="30" s="1"/>
  <c r="AP32" i="30" s="1"/>
  <c r="AP33" i="30" s="1"/>
  <c r="AP30" i="28"/>
  <c r="AP32" i="28" s="1"/>
  <c r="AP33" i="28" s="1"/>
  <c r="W17" i="30"/>
  <c r="W30" i="30" s="1"/>
  <c r="W32" i="30" s="1"/>
  <c r="W33" i="30" s="1"/>
  <c r="W30" i="28"/>
  <c r="W32" i="28" s="1"/>
  <c r="W33" i="28" s="1"/>
  <c r="I16" i="25"/>
  <c r="Q42" i="23"/>
  <c r="AS41" i="28"/>
  <c r="AS45" i="23"/>
  <c r="AS47" i="23" s="1"/>
  <c r="BE8" i="25"/>
  <c r="BC8" i="25"/>
  <c r="G8" i="25" s="1"/>
  <c r="BG8" i="25"/>
  <c r="BG22" i="23" s="1"/>
  <c r="BA8" i="25"/>
  <c r="BA22" i="23" s="1"/>
  <c r="BA22" i="28" s="1"/>
  <c r="BD8" i="25"/>
  <c r="BB8" i="25"/>
  <c r="BF8" i="25"/>
  <c r="BF22" i="23" s="1"/>
  <c r="BF22" i="28" s="1"/>
  <c r="BF22" i="30" s="1"/>
  <c r="FT107" i="3"/>
  <c r="AX41" i="28"/>
  <c r="AX45" i="23"/>
  <c r="AX47" i="23" s="1"/>
  <c r="AX48" i="23" s="1"/>
  <c r="AG17" i="30"/>
  <c r="AG30" i="30" s="1"/>
  <c r="AG32" i="30" s="1"/>
  <c r="AG33" i="30" s="1"/>
  <c r="AG30" i="28"/>
  <c r="AG32" i="28" s="1"/>
  <c r="AG33" i="28" s="1"/>
  <c r="F12" i="7"/>
  <c r="F13" i="7" s="1"/>
  <c r="F87" i="21"/>
  <c r="J12" i="7"/>
  <c r="J13" i="7" s="1"/>
  <c r="J87" i="21"/>
  <c r="R22" i="23"/>
  <c r="Q12" i="25"/>
  <c r="AW17" i="30"/>
  <c r="AW30" i="30" s="1"/>
  <c r="AW32" i="30" s="1"/>
  <c r="AW33" i="30" s="1"/>
  <c r="AW30" i="28"/>
  <c r="AW32" i="28" s="1"/>
  <c r="AW33" i="28" s="1"/>
  <c r="AI41" i="23"/>
  <c r="AI18" i="25"/>
  <c r="GT107" i="3"/>
  <c r="G16" i="25"/>
  <c r="O42" i="23"/>
  <c r="F7" i="25"/>
  <c r="BB21" i="23"/>
  <c r="BB21" i="28" s="1"/>
  <c r="AA17" i="30"/>
  <c r="AA30" i="30" s="1"/>
  <c r="AA32" i="30" s="1"/>
  <c r="AA33" i="30" s="1"/>
  <c r="AA30" i="28"/>
  <c r="AA32" i="28" s="1"/>
  <c r="AA33" i="28" s="1"/>
  <c r="AS17" i="30"/>
  <c r="AS30" i="30" s="1"/>
  <c r="AS32" i="30" s="1"/>
  <c r="AS30" i="28"/>
  <c r="AS32" i="28" s="1"/>
  <c r="M22" i="23"/>
  <c r="M30" i="23" s="1"/>
  <c r="M32" i="23" s="1"/>
  <c r="I17" i="28"/>
  <c r="Q17" i="30"/>
  <c r="AP41" i="23"/>
  <c r="AP18" i="25"/>
  <c r="AU45" i="23"/>
  <c r="AU47" i="23" s="1"/>
  <c r="AU48" i="23" s="1"/>
  <c r="AI30" i="28"/>
  <c r="AI32" i="28" s="1"/>
  <c r="AI33" i="28" s="1"/>
  <c r="AI17" i="30"/>
  <c r="AI30" i="30" s="1"/>
  <c r="AI32" i="30" s="1"/>
  <c r="AI33" i="30" s="1"/>
  <c r="AH41" i="23"/>
  <c r="AH18" i="25"/>
  <c r="CT107" i="3"/>
  <c r="G7" i="25"/>
  <c r="H7" i="25"/>
  <c r="H87" i="21"/>
  <c r="H12" i="7"/>
  <c r="H13" i="7" s="1"/>
  <c r="BT107" i="3"/>
  <c r="AU17" i="30"/>
  <c r="AU30" i="30" s="1"/>
  <c r="AU32" i="30" s="1"/>
  <c r="AU33" i="30" s="1"/>
  <c r="AU30" i="28"/>
  <c r="AU32" i="28" s="1"/>
  <c r="AU33" i="28" s="1"/>
  <c r="K74" i="25"/>
  <c r="BG15" i="25" l="1"/>
  <c r="K15" i="25" s="1"/>
  <c r="K18" i="25" s="1"/>
  <c r="BA15" i="25"/>
  <c r="BA18" i="25" s="1"/>
  <c r="BD15" i="25"/>
  <c r="BD41" i="23" s="1"/>
  <c r="BB15" i="25"/>
  <c r="BB41" i="23" s="1"/>
  <c r="BE15" i="25"/>
  <c r="BE18" i="25" s="1"/>
  <c r="BF15" i="25"/>
  <c r="BF18" i="25" s="1"/>
  <c r="I21" i="23"/>
  <c r="E8" i="25"/>
  <c r="E12" i="25" s="1"/>
  <c r="G12" i="25"/>
  <c r="BA12" i="25"/>
  <c r="S74" i="25"/>
  <c r="AP41" i="28"/>
  <c r="AP45" i="23"/>
  <c r="AP47" i="23" s="1"/>
  <c r="AP48" i="23" s="1"/>
  <c r="O21" i="30"/>
  <c r="G21" i="30" s="1"/>
  <c r="G21" i="28"/>
  <c r="BC18" i="25"/>
  <c r="BC41" i="23"/>
  <c r="AH45" i="23"/>
  <c r="AH47" i="23" s="1"/>
  <c r="AH48" i="23" s="1"/>
  <c r="AH41" i="28"/>
  <c r="D24" i="29"/>
  <c r="D28" i="29" s="1"/>
  <c r="D24" i="12"/>
  <c r="D28" i="12" s="1"/>
  <c r="BD12" i="25"/>
  <c r="BD22" i="23"/>
  <c r="H22" i="23" s="1"/>
  <c r="H30" i="23" s="1"/>
  <c r="H32" i="23" s="1"/>
  <c r="H33" i="23" s="1"/>
  <c r="N18" i="25"/>
  <c r="N41" i="23"/>
  <c r="X41" i="23"/>
  <c r="X18" i="25"/>
  <c r="F17" i="30"/>
  <c r="G17" i="30"/>
  <c r="H8" i="25"/>
  <c r="H12" i="25" s="1"/>
  <c r="AV41" i="30"/>
  <c r="AV45" i="30" s="1"/>
  <c r="AV47" i="30" s="1"/>
  <c r="AV48" i="30" s="1"/>
  <c r="AV45" i="28"/>
  <c r="AV47" i="28" s="1"/>
  <c r="AV48" i="28" s="1"/>
  <c r="I17" i="30"/>
  <c r="F21" i="28"/>
  <c r="BB21" i="30"/>
  <c r="BA22" i="30"/>
  <c r="M21" i="30"/>
  <c r="AL41" i="28"/>
  <c r="AL45" i="23"/>
  <c r="AL47" i="23" s="1"/>
  <c r="AL48" i="23" s="1"/>
  <c r="S41" i="23"/>
  <c r="S18" i="25"/>
  <c r="U41" i="23"/>
  <c r="U18" i="25"/>
  <c r="E24" i="29"/>
  <c r="E28" i="29" s="1"/>
  <c r="E24" i="12"/>
  <c r="E28" i="12" s="1"/>
  <c r="BF12" i="25"/>
  <c r="P21" i="30"/>
  <c r="H21" i="30" s="1"/>
  <c r="H21" i="28"/>
  <c r="AM41" i="28"/>
  <c r="AM45" i="23"/>
  <c r="AM47" i="23" s="1"/>
  <c r="AM48" i="23" s="1"/>
  <c r="P22" i="28"/>
  <c r="P30" i="23"/>
  <c r="P32" i="23" s="1"/>
  <c r="P33" i="23" s="1"/>
  <c r="K17" i="30"/>
  <c r="BB12" i="25"/>
  <c r="BB22" i="23"/>
  <c r="BA21" i="28"/>
  <c r="BA21" i="30" s="1"/>
  <c r="BA30" i="23"/>
  <c r="BA32" i="23" s="1"/>
  <c r="Q22" i="28"/>
  <c r="Q30" i="23"/>
  <c r="Q32" i="23" s="1"/>
  <c r="Q33" i="23" s="1"/>
  <c r="AC41" i="28"/>
  <c r="AC45" i="23"/>
  <c r="AC47" i="23" s="1"/>
  <c r="O22" i="28"/>
  <c r="O30" i="23"/>
  <c r="O32" i="23" s="1"/>
  <c r="O33" i="23" s="1"/>
  <c r="P41" i="23"/>
  <c r="P18" i="25"/>
  <c r="V41" i="23"/>
  <c r="V18" i="25"/>
  <c r="AK41" i="28"/>
  <c r="AK45" i="23"/>
  <c r="AK47" i="23" s="1"/>
  <c r="AE41" i="28"/>
  <c r="AE45" i="23"/>
  <c r="AE47" i="23" s="1"/>
  <c r="AE48" i="23" s="1"/>
  <c r="AQ45" i="23"/>
  <c r="AQ47" i="23" s="1"/>
  <c r="AQ48" i="23" s="1"/>
  <c r="AQ41" i="28"/>
  <c r="J21" i="23"/>
  <c r="BF21" i="28"/>
  <c r="BF30" i="23"/>
  <c r="BF32" i="23" s="1"/>
  <c r="BF33" i="23" s="1"/>
  <c r="AW41" i="30"/>
  <c r="AW45" i="30" s="1"/>
  <c r="AW47" i="30" s="1"/>
  <c r="AW48" i="30" s="1"/>
  <c r="AW45" i="28"/>
  <c r="AW47" i="28" s="1"/>
  <c r="AW48" i="28" s="1"/>
  <c r="E17" i="30"/>
  <c r="H24" i="12"/>
  <c r="H28" i="12" s="1"/>
  <c r="H24" i="29"/>
  <c r="H28" i="29" s="1"/>
  <c r="O41" i="23"/>
  <c r="G15" i="25"/>
  <c r="G18" i="25" s="1"/>
  <c r="O18" i="25"/>
  <c r="F24" i="29"/>
  <c r="F28" i="29" s="1"/>
  <c r="F24" i="12"/>
  <c r="F28" i="12" s="1"/>
  <c r="BG30" i="23"/>
  <c r="BG32" i="23" s="1"/>
  <c r="BG33" i="23" s="1"/>
  <c r="BG22" i="28"/>
  <c r="BG22" i="30" s="1"/>
  <c r="AU41" i="30"/>
  <c r="AU45" i="30" s="1"/>
  <c r="AU47" i="30" s="1"/>
  <c r="AU48" i="30" s="1"/>
  <c r="AU45" i="28"/>
  <c r="AU47" i="28" s="1"/>
  <c r="AU48" i="28" s="1"/>
  <c r="G42" i="23"/>
  <c r="O42" i="28"/>
  <c r="BC12" i="25"/>
  <c r="BC22" i="23"/>
  <c r="B24" i="12"/>
  <c r="B24" i="29"/>
  <c r="M41" i="23"/>
  <c r="M18" i="25"/>
  <c r="Y18" i="25"/>
  <c r="Y41" i="23"/>
  <c r="I21" i="28"/>
  <c r="BE21" i="30"/>
  <c r="J17" i="30"/>
  <c r="AG35" i="30"/>
  <c r="AG36" i="30" s="1"/>
  <c r="AF35" i="30"/>
  <c r="AF36" i="30" s="1"/>
  <c r="AH35" i="30"/>
  <c r="AH36" i="30" s="1"/>
  <c r="AI35" i="30"/>
  <c r="AI36" i="30" s="1"/>
  <c r="AC33" i="30"/>
  <c r="AC35" i="30"/>
  <c r="AC36" i="30" s="1"/>
  <c r="AE35" i="30"/>
  <c r="AE36" i="30" s="1"/>
  <c r="AD35" i="30"/>
  <c r="AD36" i="30" s="1"/>
  <c r="AY45" i="28"/>
  <c r="AY47" i="28" s="1"/>
  <c r="AY48" i="28" s="1"/>
  <c r="AY41" i="30"/>
  <c r="AY45" i="30" s="1"/>
  <c r="AY47" i="30" s="1"/>
  <c r="AY48" i="30" s="1"/>
  <c r="BG12" i="25"/>
  <c r="K21" i="23"/>
  <c r="AF41" i="28"/>
  <c r="AF45" i="23"/>
  <c r="AF47" i="23" s="1"/>
  <c r="AF48" i="23" s="1"/>
  <c r="I42" i="23"/>
  <c r="Q42" i="28"/>
  <c r="M33" i="23"/>
  <c r="N35" i="23"/>
  <c r="M35" i="23"/>
  <c r="F42" i="23"/>
  <c r="N42" i="28"/>
  <c r="M22" i="28"/>
  <c r="M30" i="28" s="1"/>
  <c r="M32" i="28" s="1"/>
  <c r="E22" i="23"/>
  <c r="E30" i="23" s="1"/>
  <c r="E32" i="23" s="1"/>
  <c r="AX45" i="28"/>
  <c r="AX47" i="28" s="1"/>
  <c r="AX48" i="28" s="1"/>
  <c r="AX41" i="30"/>
  <c r="AX45" i="30" s="1"/>
  <c r="AX47" i="30" s="1"/>
  <c r="AX48" i="30" s="1"/>
  <c r="M42" i="28"/>
  <c r="E42" i="23"/>
  <c r="AA18" i="25"/>
  <c r="AA41" i="23"/>
  <c r="AK35" i="30"/>
  <c r="AK36" i="30" s="1"/>
  <c r="AL35" i="30"/>
  <c r="AL36" i="30" s="1"/>
  <c r="AP35" i="30"/>
  <c r="AP36" i="30" s="1"/>
  <c r="AQ35" i="30"/>
  <c r="AQ36" i="30" s="1"/>
  <c r="AM35" i="30"/>
  <c r="AM36" i="30" s="1"/>
  <c r="AO35" i="30"/>
  <c r="AO36" i="30" s="1"/>
  <c r="AK33" i="30"/>
  <c r="AN35" i="30"/>
  <c r="AN36" i="30" s="1"/>
  <c r="AH35" i="28"/>
  <c r="AH36" i="28" s="1"/>
  <c r="AC35" i="28"/>
  <c r="AC36" i="28" s="1"/>
  <c r="AC33" i="28"/>
  <c r="AD35" i="28"/>
  <c r="AD36" i="28" s="1"/>
  <c r="AE35" i="28"/>
  <c r="AE36" i="28" s="1"/>
  <c r="AG35" i="28"/>
  <c r="AG36" i="28" s="1"/>
  <c r="AF35" i="28"/>
  <c r="AF36" i="28" s="1"/>
  <c r="AI35" i="28"/>
  <c r="AI36" i="28" s="1"/>
  <c r="P42" i="28"/>
  <c r="H42" i="23"/>
  <c r="BG21" i="30"/>
  <c r="S21" i="30"/>
  <c r="K21" i="28"/>
  <c r="K8" i="25"/>
  <c r="K12" i="25" s="1"/>
  <c r="AW35" i="30"/>
  <c r="AW36" i="30" s="1"/>
  <c r="AV35" i="30"/>
  <c r="AV36" i="30" s="1"/>
  <c r="AU35" i="30"/>
  <c r="AU36" i="30" s="1"/>
  <c r="AX35" i="30"/>
  <c r="AX36" i="30" s="1"/>
  <c r="AY35" i="30"/>
  <c r="AY36" i="30" s="1"/>
  <c r="AT35" i="30"/>
  <c r="AT36" i="30" s="1"/>
  <c r="AS33" i="30"/>
  <c r="AS35" i="30"/>
  <c r="AS36" i="30" s="1"/>
  <c r="AI41" i="28"/>
  <c r="AI45" i="23"/>
  <c r="AI47" i="23" s="1"/>
  <c r="AI48" i="23" s="1"/>
  <c r="Z18" i="25"/>
  <c r="Z41" i="23"/>
  <c r="J8" i="25"/>
  <c r="J12" i="25" s="1"/>
  <c r="C24" i="12"/>
  <c r="C28" i="12" s="1"/>
  <c r="C24" i="29"/>
  <c r="C28" i="29" s="1"/>
  <c r="R22" i="28"/>
  <c r="J22" i="23"/>
  <c r="R30" i="23"/>
  <c r="R32" i="23" s="1"/>
  <c r="R33" i="23" s="1"/>
  <c r="BE12" i="25"/>
  <c r="BE22" i="23"/>
  <c r="I22" i="23" s="1"/>
  <c r="AT35" i="28"/>
  <c r="AT36" i="28" s="1"/>
  <c r="AY35" i="28"/>
  <c r="AY36" i="28" s="1"/>
  <c r="AU35" i="28"/>
  <c r="AU36" i="28" s="1"/>
  <c r="AW35" i="28"/>
  <c r="AW36" i="28" s="1"/>
  <c r="AS33" i="28"/>
  <c r="AS35" i="28"/>
  <c r="AS36" i="28" s="1"/>
  <c r="AV35" i="28"/>
  <c r="AV36" i="28" s="1"/>
  <c r="AX35" i="28"/>
  <c r="AX36" i="28" s="1"/>
  <c r="AY50" i="23"/>
  <c r="AY51" i="23" s="1"/>
  <c r="AX50" i="23"/>
  <c r="AX51" i="23" s="1"/>
  <c r="AU50" i="23"/>
  <c r="AU51" i="23" s="1"/>
  <c r="AW50" i="23"/>
  <c r="AW51" i="23" s="1"/>
  <c r="AV50" i="23"/>
  <c r="AV51" i="23" s="1"/>
  <c r="AT50" i="23"/>
  <c r="AT51" i="23" s="1"/>
  <c r="AS50" i="23"/>
  <c r="AS51" i="23" s="1"/>
  <c r="AS48" i="23"/>
  <c r="Q41" i="23"/>
  <c r="Q18" i="25"/>
  <c r="F21" i="23"/>
  <c r="K42" i="23"/>
  <c r="S42" i="28"/>
  <c r="Y35" i="30"/>
  <c r="Y36" i="30" s="1"/>
  <c r="Z35" i="30"/>
  <c r="Z36" i="30" s="1"/>
  <c r="AA35" i="30"/>
  <c r="AA36" i="30" s="1"/>
  <c r="U35" i="30"/>
  <c r="U36" i="30" s="1"/>
  <c r="U33" i="30"/>
  <c r="V35" i="30"/>
  <c r="V36" i="30" s="1"/>
  <c r="X35" i="30"/>
  <c r="X36" i="30" s="1"/>
  <c r="W35" i="30"/>
  <c r="W36" i="30" s="1"/>
  <c r="J42" i="23"/>
  <c r="R42" i="28"/>
  <c r="AN35" i="28"/>
  <c r="AN36" i="28" s="1"/>
  <c r="AK33" i="28"/>
  <c r="AK35" i="28"/>
  <c r="AK36" i="28" s="1"/>
  <c r="AM35" i="28"/>
  <c r="AM36" i="28" s="1"/>
  <c r="AL35" i="28"/>
  <c r="AL36" i="28" s="1"/>
  <c r="AP35" i="28"/>
  <c r="AP36" i="28" s="1"/>
  <c r="AO35" i="28"/>
  <c r="AO36" i="28" s="1"/>
  <c r="AQ35" i="28"/>
  <c r="AQ36" i="28" s="1"/>
  <c r="F8" i="25"/>
  <c r="F12" i="25" s="1"/>
  <c r="AD41" i="28"/>
  <c r="AD45" i="23"/>
  <c r="AD47" i="23" s="1"/>
  <c r="AD48" i="23" s="1"/>
  <c r="G24" i="29"/>
  <c r="G28" i="29" s="1"/>
  <c r="G24" i="12"/>
  <c r="G28" i="12" s="1"/>
  <c r="H17" i="30"/>
  <c r="S22" i="28"/>
  <c r="K22" i="23"/>
  <c r="AS45" i="28"/>
  <c r="AS47" i="28" s="1"/>
  <c r="AS41" i="30"/>
  <c r="AS45" i="30" s="1"/>
  <c r="AS47" i="30" s="1"/>
  <c r="AN41" i="28"/>
  <c r="AN45" i="23"/>
  <c r="AN47" i="23" s="1"/>
  <c r="AN48" i="23" s="1"/>
  <c r="R41" i="23"/>
  <c r="R18" i="25"/>
  <c r="W41" i="23"/>
  <c r="W18" i="25"/>
  <c r="X35" i="28"/>
  <c r="X36" i="28" s="1"/>
  <c r="Z35" i="28"/>
  <c r="Z36" i="28" s="1"/>
  <c r="W35" i="28"/>
  <c r="W36" i="28" s="1"/>
  <c r="AA35" i="28"/>
  <c r="AA36" i="28" s="1"/>
  <c r="U35" i="28"/>
  <c r="U36" i="28" s="1"/>
  <c r="U33" i="28"/>
  <c r="Y35" i="28"/>
  <c r="Y36" i="28" s="1"/>
  <c r="V35" i="28"/>
  <c r="V36" i="28" s="1"/>
  <c r="N22" i="28"/>
  <c r="I8" i="25"/>
  <c r="I12" i="25" s="1"/>
  <c r="AT41" i="30"/>
  <c r="AT45" i="30" s="1"/>
  <c r="AT47" i="30" s="1"/>
  <c r="AT48" i="30" s="1"/>
  <c r="AT45" i="28"/>
  <c r="AT47" i="28" s="1"/>
  <c r="AT48" i="28" s="1"/>
  <c r="AG41" i="28"/>
  <c r="AG45" i="23"/>
  <c r="AG47" i="23" s="1"/>
  <c r="AG48" i="23" s="1"/>
  <c r="AO41" i="28"/>
  <c r="AO45" i="23"/>
  <c r="AO47" i="23" s="1"/>
  <c r="AO48" i="23" s="1"/>
  <c r="BG18" i="25" l="1"/>
  <c r="BA41" i="23"/>
  <c r="E41" i="23" s="1"/>
  <c r="E45" i="23" s="1"/>
  <c r="E47" i="23" s="1"/>
  <c r="BF41" i="23"/>
  <c r="J41" i="23" s="1"/>
  <c r="J45" i="23" s="1"/>
  <c r="F15" i="25"/>
  <c r="F18" i="25" s="1"/>
  <c r="BE41" i="23"/>
  <c r="I41" i="23" s="1"/>
  <c r="I45" i="23" s="1"/>
  <c r="E15" i="25"/>
  <c r="E18" i="25" s="1"/>
  <c r="BG41" i="23"/>
  <c r="BG41" i="28" s="1"/>
  <c r="J15" i="25"/>
  <c r="J18" i="25" s="1"/>
  <c r="H15" i="25"/>
  <c r="H18" i="25" s="1"/>
  <c r="BD18" i="25"/>
  <c r="BB18" i="25"/>
  <c r="I15" i="25"/>
  <c r="I18" i="25" s="1"/>
  <c r="I30" i="23"/>
  <c r="I32" i="23" s="1"/>
  <c r="I33" i="23" s="1"/>
  <c r="O35" i="23"/>
  <c r="O36" i="23" s="1"/>
  <c r="K30" i="23"/>
  <c r="K32" i="23" s="1"/>
  <c r="K33" i="23" s="1"/>
  <c r="J30" i="23"/>
  <c r="J32" i="23" s="1"/>
  <c r="J33" i="23" s="1"/>
  <c r="P35" i="23"/>
  <c r="P36" i="23" s="1"/>
  <c r="E21" i="28"/>
  <c r="Q35" i="23"/>
  <c r="Q36" i="23" s="1"/>
  <c r="K21" i="30"/>
  <c r="BG30" i="28"/>
  <c r="BG32" i="28" s="1"/>
  <c r="BG33" i="28" s="1"/>
  <c r="BA30" i="28"/>
  <c r="BA32" i="28" s="1"/>
  <c r="BA33" i="28" s="1"/>
  <c r="M35" i="28"/>
  <c r="M33" i="28"/>
  <c r="AX50" i="30"/>
  <c r="AX51" i="30" s="1"/>
  <c r="AY50" i="30"/>
  <c r="AY51" i="30" s="1"/>
  <c r="AU50" i="30"/>
  <c r="AU51" i="30" s="1"/>
  <c r="AW50" i="30"/>
  <c r="AW51" i="30" s="1"/>
  <c r="AT50" i="30"/>
  <c r="AT51" i="30" s="1"/>
  <c r="AS50" i="30"/>
  <c r="AS51" i="30" s="1"/>
  <c r="AV50" i="30"/>
  <c r="AV51" i="30" s="1"/>
  <c r="AS48" i="30"/>
  <c r="W41" i="28"/>
  <c r="W45" i="23"/>
  <c r="W47" i="23" s="1"/>
  <c r="W48" i="23" s="1"/>
  <c r="AS48" i="28"/>
  <c r="AS50" i="28"/>
  <c r="AS51" i="28" s="1"/>
  <c r="AV50" i="28"/>
  <c r="AV51" i="28" s="1"/>
  <c r="AU50" i="28"/>
  <c r="AU51" i="28" s="1"/>
  <c r="AY50" i="28"/>
  <c r="AY51" i="28" s="1"/>
  <c r="AW50" i="28"/>
  <c r="AW51" i="28" s="1"/>
  <c r="AT50" i="28"/>
  <c r="AT51" i="28" s="1"/>
  <c r="AX50" i="28"/>
  <c r="AX51" i="28" s="1"/>
  <c r="M36" i="23"/>
  <c r="I21" i="30"/>
  <c r="Q22" i="30"/>
  <c r="Q30" i="30" s="1"/>
  <c r="Q32" i="30" s="1"/>
  <c r="Q33" i="30" s="1"/>
  <c r="Q30" i="28"/>
  <c r="Q32" i="28" s="1"/>
  <c r="Q33" i="28" s="1"/>
  <c r="S41" i="28"/>
  <c r="S45" i="23"/>
  <c r="S47" i="23" s="1"/>
  <c r="S48" i="23" s="1"/>
  <c r="F21" i="30"/>
  <c r="AG41" i="30"/>
  <c r="AG45" i="30" s="1"/>
  <c r="AG47" i="30" s="1"/>
  <c r="AG48" i="30" s="1"/>
  <c r="AG45" i="28"/>
  <c r="AG47" i="28" s="1"/>
  <c r="AG48" i="28" s="1"/>
  <c r="AD41" i="30"/>
  <c r="AD45" i="30" s="1"/>
  <c r="AD47" i="30" s="1"/>
  <c r="AD48" i="30" s="1"/>
  <c r="AD45" i="28"/>
  <c r="AD47" i="28" s="1"/>
  <c r="AD48" i="28" s="1"/>
  <c r="R22" i="30"/>
  <c r="J22" i="28"/>
  <c r="R30" i="28"/>
  <c r="R32" i="28" s="1"/>
  <c r="R33" i="28" s="1"/>
  <c r="Z41" i="28"/>
  <c r="Z45" i="23"/>
  <c r="Z47" i="23" s="1"/>
  <c r="Z48" i="23" s="1"/>
  <c r="BG30" i="30"/>
  <c r="BG32" i="30" s="1"/>
  <c r="BG33" i="30" s="1"/>
  <c r="N36" i="23"/>
  <c r="AF41" i="30"/>
  <c r="AF45" i="30" s="1"/>
  <c r="AF47" i="30" s="1"/>
  <c r="AF48" i="30" s="1"/>
  <c r="AF45" i="28"/>
  <c r="AF47" i="28" s="1"/>
  <c r="AF48" i="28" s="1"/>
  <c r="BC30" i="23"/>
  <c r="BC32" i="23" s="1"/>
  <c r="BC33" i="23" s="1"/>
  <c r="BC22" i="28"/>
  <c r="G22" i="28" s="1"/>
  <c r="G30" i="28" s="1"/>
  <c r="AE45" i="28"/>
  <c r="AE47" i="28" s="1"/>
  <c r="AE48" i="28" s="1"/>
  <c r="AE41" i="30"/>
  <c r="AE45" i="30" s="1"/>
  <c r="AE47" i="30" s="1"/>
  <c r="AE48" i="30" s="1"/>
  <c r="BA33" i="23"/>
  <c r="BA35" i="23"/>
  <c r="BA36" i="23" s="1"/>
  <c r="BD30" i="23"/>
  <c r="BD32" i="23" s="1"/>
  <c r="BD33" i="23" s="1"/>
  <c r="BD22" i="28"/>
  <c r="H22" i="28" s="1"/>
  <c r="H30" i="28" s="1"/>
  <c r="H29" i="12"/>
  <c r="D29" i="12"/>
  <c r="B28" i="12"/>
  <c r="F29" i="12"/>
  <c r="B29" i="12"/>
  <c r="E29" i="12"/>
  <c r="G29" i="12"/>
  <c r="C29" i="12"/>
  <c r="H41" i="23"/>
  <c r="H45" i="23" s="1"/>
  <c r="H47" i="23" s="1"/>
  <c r="H48" i="23" s="1"/>
  <c r="P41" i="28"/>
  <c r="P45" i="23"/>
  <c r="P47" i="23" s="1"/>
  <c r="P48" i="23" s="1"/>
  <c r="R45" i="23"/>
  <c r="R47" i="23" s="1"/>
  <c r="R48" i="23" s="1"/>
  <c r="R41" i="28"/>
  <c r="Q45" i="23"/>
  <c r="Q47" i="23" s="1"/>
  <c r="Q48" i="23" s="1"/>
  <c r="Q41" i="28"/>
  <c r="E35" i="23"/>
  <c r="E36" i="23" s="1"/>
  <c r="E33" i="23"/>
  <c r="R35" i="23"/>
  <c r="Y45" i="23"/>
  <c r="Y47" i="23" s="1"/>
  <c r="Y48" i="23" s="1"/>
  <c r="Y41" i="28"/>
  <c r="AO50" i="23"/>
  <c r="AO51" i="23" s="1"/>
  <c r="AK48" i="23"/>
  <c r="AK50" i="23"/>
  <c r="AK51" i="23" s="1"/>
  <c r="AQ50" i="23"/>
  <c r="AQ51" i="23" s="1"/>
  <c r="AL50" i="23"/>
  <c r="AL51" i="23" s="1"/>
  <c r="AM50" i="23"/>
  <c r="AM51" i="23" s="1"/>
  <c r="AP50" i="23"/>
  <c r="AP51" i="23" s="1"/>
  <c r="AN50" i="23"/>
  <c r="AN51" i="23" s="1"/>
  <c r="G22" i="23"/>
  <c r="G30" i="23" s="1"/>
  <c r="G32" i="23" s="1"/>
  <c r="G33" i="23" s="1"/>
  <c r="BA30" i="30"/>
  <c r="BA32" i="30" s="1"/>
  <c r="AL41" i="30"/>
  <c r="AL45" i="30" s="1"/>
  <c r="AL47" i="30" s="1"/>
  <c r="AL48" i="30" s="1"/>
  <c r="AL45" i="28"/>
  <c r="AL47" i="28" s="1"/>
  <c r="AL48" i="28" s="1"/>
  <c r="N22" i="30"/>
  <c r="N30" i="30" s="1"/>
  <c r="N32" i="30" s="1"/>
  <c r="N33" i="30" s="1"/>
  <c r="N30" i="28"/>
  <c r="N32" i="28" s="1"/>
  <c r="N33" i="28" s="1"/>
  <c r="S22" i="30"/>
  <c r="K22" i="30" s="1"/>
  <c r="K22" i="28"/>
  <c r="K30" i="28" s="1"/>
  <c r="S30" i="28"/>
  <c r="S32" i="28" s="1"/>
  <c r="S33" i="28" s="1"/>
  <c r="J42" i="28"/>
  <c r="R42" i="30"/>
  <c r="J42" i="30" s="1"/>
  <c r="BB41" i="28"/>
  <c r="BB45" i="23"/>
  <c r="AK45" i="28"/>
  <c r="AK47" i="28" s="1"/>
  <c r="AK41" i="30"/>
  <c r="AK45" i="30" s="1"/>
  <c r="AK47" i="30" s="1"/>
  <c r="O30" i="28"/>
  <c r="O32" i="28" s="1"/>
  <c r="O33" i="28" s="1"/>
  <c r="O22" i="30"/>
  <c r="O30" i="30" s="1"/>
  <c r="O32" i="30" s="1"/>
  <c r="O33" i="30" s="1"/>
  <c r="BB30" i="23"/>
  <c r="BB32" i="23" s="1"/>
  <c r="BB33" i="23" s="1"/>
  <c r="BB22" i="28"/>
  <c r="F22" i="28" s="1"/>
  <c r="F30" i="28" s="1"/>
  <c r="P22" i="30"/>
  <c r="P30" i="30" s="1"/>
  <c r="P32" i="30" s="1"/>
  <c r="P33" i="30" s="1"/>
  <c r="P30" i="28"/>
  <c r="P32" i="28" s="1"/>
  <c r="P33" i="28" s="1"/>
  <c r="AO41" i="30"/>
  <c r="AO45" i="30" s="1"/>
  <c r="AO47" i="30" s="1"/>
  <c r="AO48" i="30" s="1"/>
  <c r="AO45" i="28"/>
  <c r="AO47" i="28" s="1"/>
  <c r="AO48" i="28" s="1"/>
  <c r="H42" i="28"/>
  <c r="P42" i="30"/>
  <c r="H42" i="30" s="1"/>
  <c r="M22" i="30"/>
  <c r="M30" i="30" s="1"/>
  <c r="M32" i="30" s="1"/>
  <c r="E22" i="28"/>
  <c r="G42" i="28"/>
  <c r="O42" i="30"/>
  <c r="G42" i="30" s="1"/>
  <c r="BF21" i="30"/>
  <c r="BF30" i="28"/>
  <c r="BF32" i="28" s="1"/>
  <c r="BF33" i="28" s="1"/>
  <c r="J21" i="28"/>
  <c r="AI50" i="23"/>
  <c r="AI51" i="23" s="1"/>
  <c r="AG50" i="23"/>
  <c r="AG51" i="23" s="1"/>
  <c r="AH50" i="23"/>
  <c r="AH51" i="23" s="1"/>
  <c r="AE50" i="23"/>
  <c r="AE51" i="23" s="1"/>
  <c r="AC50" i="23"/>
  <c r="AC51" i="23" s="1"/>
  <c r="AC48" i="23"/>
  <c r="AD50" i="23"/>
  <c r="AD51" i="23" s="1"/>
  <c r="AF50" i="23"/>
  <c r="AF51" i="23" s="1"/>
  <c r="AI41" i="30"/>
  <c r="AI45" i="30" s="1"/>
  <c r="AI47" i="30" s="1"/>
  <c r="AI48" i="30" s="1"/>
  <c r="AI45" i="28"/>
  <c r="AI47" i="28" s="1"/>
  <c r="AI48" i="28" s="1"/>
  <c r="AA41" i="28"/>
  <c r="AA45" i="23"/>
  <c r="AA47" i="23" s="1"/>
  <c r="AA48" i="23" s="1"/>
  <c r="N42" i="30"/>
  <c r="F42" i="30" s="1"/>
  <c r="F42" i="28"/>
  <c r="F22" i="23"/>
  <c r="F30" i="23" s="1"/>
  <c r="F32" i="23" s="1"/>
  <c r="F33" i="23" s="1"/>
  <c r="K42" i="28"/>
  <c r="S42" i="30"/>
  <c r="K42" i="30" s="1"/>
  <c r="BE30" i="23"/>
  <c r="BE32" i="23" s="1"/>
  <c r="BE33" i="23" s="1"/>
  <c r="BE22" i="28"/>
  <c r="G41" i="23"/>
  <c r="G45" i="23" s="1"/>
  <c r="O41" i="28"/>
  <c r="O45" i="23"/>
  <c r="O47" i="23" s="1"/>
  <c r="O48" i="23" s="1"/>
  <c r="V45" i="23"/>
  <c r="V47" i="23" s="1"/>
  <c r="V48" i="23" s="1"/>
  <c r="V41" i="28"/>
  <c r="AC45" i="28"/>
  <c r="AC47" i="28" s="1"/>
  <c r="AC41" i="30"/>
  <c r="AC45" i="30" s="1"/>
  <c r="AC47" i="30" s="1"/>
  <c r="AM41" i="30"/>
  <c r="AM45" i="30" s="1"/>
  <c r="AM47" i="30" s="1"/>
  <c r="AM48" i="30" s="1"/>
  <c r="AM45" i="28"/>
  <c r="AM47" i="28" s="1"/>
  <c r="AM48" i="28" s="1"/>
  <c r="U41" i="28"/>
  <c r="U45" i="23"/>
  <c r="U47" i="23" s="1"/>
  <c r="E21" i="30"/>
  <c r="BD41" i="28"/>
  <c r="BD45" i="23"/>
  <c r="X41" i="28"/>
  <c r="X45" i="23"/>
  <c r="X47" i="23" s="1"/>
  <c r="X48" i="23" s="1"/>
  <c r="AH41" i="30"/>
  <c r="AH45" i="30" s="1"/>
  <c r="AH47" i="30" s="1"/>
  <c r="AH48" i="30" s="1"/>
  <c r="AH45" i="28"/>
  <c r="AH47" i="28" s="1"/>
  <c r="AH48" i="28" s="1"/>
  <c r="AN41" i="30"/>
  <c r="AN45" i="30" s="1"/>
  <c r="AN47" i="30" s="1"/>
  <c r="AN48" i="30" s="1"/>
  <c r="AN45" i="28"/>
  <c r="AN47" i="28" s="1"/>
  <c r="AN48" i="28" s="1"/>
  <c r="S35" i="23"/>
  <c r="Q42" i="30"/>
  <c r="I42" i="30" s="1"/>
  <c r="I42" i="28"/>
  <c r="M45" i="23"/>
  <c r="M47" i="23" s="1"/>
  <c r="M41" i="28"/>
  <c r="AQ41" i="30"/>
  <c r="AQ45" i="30" s="1"/>
  <c r="AQ47" i="30" s="1"/>
  <c r="AQ48" i="30" s="1"/>
  <c r="AQ45" i="28"/>
  <c r="AQ47" i="28" s="1"/>
  <c r="AQ48" i="28" s="1"/>
  <c r="AP45" i="28"/>
  <c r="AP47" i="28" s="1"/>
  <c r="AP48" i="28" s="1"/>
  <c r="AP41" i="30"/>
  <c r="AP45" i="30" s="1"/>
  <c r="AP47" i="30" s="1"/>
  <c r="AP48" i="30" s="1"/>
  <c r="E42" i="28"/>
  <c r="M42" i="30"/>
  <c r="E42" i="30" s="1"/>
  <c r="B28" i="29"/>
  <c r="C29" i="29"/>
  <c r="E29" i="29"/>
  <c r="F29" i="29"/>
  <c r="G29" i="29"/>
  <c r="H29" i="29"/>
  <c r="B29" i="29"/>
  <c r="D29" i="29"/>
  <c r="F41" i="23"/>
  <c r="F45" i="23" s="1"/>
  <c r="N41" i="28"/>
  <c r="N45" i="23"/>
  <c r="N47" i="23" s="1"/>
  <c r="N48" i="23" s="1"/>
  <c r="BC41" i="28"/>
  <c r="BC45" i="23"/>
  <c r="BF45" i="23" l="1"/>
  <c r="BF47" i="23" s="1"/>
  <c r="BF48" i="23" s="1"/>
  <c r="BF41" i="28"/>
  <c r="BF41" i="30" s="1"/>
  <c r="BF45" i="30" s="1"/>
  <c r="K41" i="23"/>
  <c r="K45" i="23" s="1"/>
  <c r="K47" i="23" s="1"/>
  <c r="K48" i="23" s="1"/>
  <c r="BA41" i="28"/>
  <c r="BA41" i="30" s="1"/>
  <c r="BA45" i="30" s="1"/>
  <c r="BA47" i="30" s="1"/>
  <c r="BA45" i="23"/>
  <c r="BA47" i="23" s="1"/>
  <c r="BA50" i="23" s="1"/>
  <c r="BA51" i="23" s="1"/>
  <c r="BE41" i="28"/>
  <c r="BE41" i="30" s="1"/>
  <c r="BE45" i="30" s="1"/>
  <c r="BG45" i="23"/>
  <c r="BG47" i="23" s="1"/>
  <c r="BG48" i="23" s="1"/>
  <c r="BE45" i="23"/>
  <c r="BE47" i="23" s="1"/>
  <c r="BE48" i="23" s="1"/>
  <c r="E30" i="28"/>
  <c r="B9" i="12" s="1"/>
  <c r="B10" i="12" s="1"/>
  <c r="B11" i="12" s="1"/>
  <c r="J47" i="23"/>
  <c r="J48" i="23" s="1"/>
  <c r="K30" i="30"/>
  <c r="H9" i="29" s="1"/>
  <c r="H10" i="29" s="1"/>
  <c r="H11" i="29" s="1"/>
  <c r="S30" i="30"/>
  <c r="S32" i="30" s="1"/>
  <c r="S33" i="30" s="1"/>
  <c r="I47" i="23"/>
  <c r="I48" i="23" s="1"/>
  <c r="BA35" i="28"/>
  <c r="BA36" i="28" s="1"/>
  <c r="BC47" i="23"/>
  <c r="BC48" i="23" s="1"/>
  <c r="BF35" i="23"/>
  <c r="BF36" i="23" s="1"/>
  <c r="E1" i="23"/>
  <c r="F47" i="23"/>
  <c r="F48" i="23" s="1"/>
  <c r="F35" i="23"/>
  <c r="F36" i="23" s="1"/>
  <c r="C9" i="12"/>
  <c r="C10" i="12" s="1"/>
  <c r="C11" i="12" s="1"/>
  <c r="F32" i="28"/>
  <c r="F33" i="28" s="1"/>
  <c r="H32" i="28"/>
  <c r="H33" i="28" s="1"/>
  <c r="E9" i="12"/>
  <c r="E10" i="12" s="1"/>
  <c r="E11" i="12" s="1"/>
  <c r="H9" i="12"/>
  <c r="H10" i="12" s="1"/>
  <c r="H11" i="12" s="1"/>
  <c r="K32" i="28"/>
  <c r="K33" i="28" s="1"/>
  <c r="K35" i="23"/>
  <c r="K36" i="23" s="1"/>
  <c r="M41" i="30"/>
  <c r="M45" i="28"/>
  <c r="M47" i="28" s="1"/>
  <c r="G47" i="23"/>
  <c r="G48" i="23" s="1"/>
  <c r="AQ50" i="30"/>
  <c r="AQ51" i="30" s="1"/>
  <c r="AK48" i="30"/>
  <c r="AO50" i="30"/>
  <c r="AO51" i="30" s="1"/>
  <c r="AL50" i="30"/>
  <c r="AL51" i="30" s="1"/>
  <c r="AK50" i="30"/>
  <c r="AK51" i="30" s="1"/>
  <c r="AP50" i="30"/>
  <c r="AP51" i="30" s="1"/>
  <c r="AN50" i="30"/>
  <c r="AN51" i="30" s="1"/>
  <c r="AM50" i="30"/>
  <c r="AM51" i="30" s="1"/>
  <c r="P50" i="23"/>
  <c r="P51" i="23" s="1"/>
  <c r="M48" i="23"/>
  <c r="R50" i="23"/>
  <c r="R51" i="23" s="1"/>
  <c r="M50" i="23"/>
  <c r="M51" i="23" s="1"/>
  <c r="S50" i="23"/>
  <c r="S51" i="23" s="1"/>
  <c r="Q50" i="23"/>
  <c r="Q51" i="23" s="1"/>
  <c r="O50" i="23"/>
  <c r="O51" i="23" s="1"/>
  <c r="N50" i="23"/>
  <c r="N51" i="23" s="1"/>
  <c r="BE30" i="28"/>
  <c r="BE32" i="28" s="1"/>
  <c r="BE33" i="28" s="1"/>
  <c r="BE22" i="30"/>
  <c r="AK50" i="28"/>
  <c r="AK51" i="28" s="1"/>
  <c r="AQ50" i="28"/>
  <c r="AQ51" i="28" s="1"/>
  <c r="AN50" i="28"/>
  <c r="AN51" i="28" s="1"/>
  <c r="AO50" i="28"/>
  <c r="AO51" i="28" s="1"/>
  <c r="AM50" i="28"/>
  <c r="AM51" i="28" s="1"/>
  <c r="AP50" i="28"/>
  <c r="AP51" i="28" s="1"/>
  <c r="AL50" i="28"/>
  <c r="AL51" i="28" s="1"/>
  <c r="AK48" i="28"/>
  <c r="BC35" i="23"/>
  <c r="BC22" i="30"/>
  <c r="BC30" i="28"/>
  <c r="BC32" i="28" s="1"/>
  <c r="BC33" i="28" s="1"/>
  <c r="Z45" i="28"/>
  <c r="Z47" i="28" s="1"/>
  <c r="Z48" i="28" s="1"/>
  <c r="Z41" i="30"/>
  <c r="Z45" i="30" s="1"/>
  <c r="Z47" i="30" s="1"/>
  <c r="Z48" i="30" s="1"/>
  <c r="P35" i="28"/>
  <c r="E22" i="30"/>
  <c r="E30" i="30" s="1"/>
  <c r="X41" i="30"/>
  <c r="X45" i="30" s="1"/>
  <c r="X47" i="30" s="1"/>
  <c r="X48" i="30" s="1"/>
  <c r="X45" i="28"/>
  <c r="X47" i="28" s="1"/>
  <c r="X48" i="28" s="1"/>
  <c r="AC48" i="30"/>
  <c r="AF50" i="30"/>
  <c r="AF51" i="30" s="1"/>
  <c r="AC50" i="30"/>
  <c r="AC51" i="30" s="1"/>
  <c r="AE50" i="30"/>
  <c r="AE51" i="30" s="1"/>
  <c r="AD50" i="30"/>
  <c r="AD51" i="30" s="1"/>
  <c r="AH50" i="30"/>
  <c r="AH51" i="30" s="1"/>
  <c r="AI50" i="30"/>
  <c r="AI51" i="30" s="1"/>
  <c r="AG50" i="30"/>
  <c r="AG51" i="30" s="1"/>
  <c r="AA45" i="28"/>
  <c r="AA47" i="28" s="1"/>
  <c r="AA48" i="28" s="1"/>
  <c r="AA41" i="30"/>
  <c r="AA45" i="30" s="1"/>
  <c r="AA47" i="30" s="1"/>
  <c r="AA48" i="30" s="1"/>
  <c r="BB47" i="23"/>
  <c r="BB48" i="23" s="1"/>
  <c r="R36" i="23"/>
  <c r="P41" i="30"/>
  <c r="H41" i="28"/>
  <c r="H45" i="28" s="1"/>
  <c r="P45" i="28"/>
  <c r="P47" i="28" s="1"/>
  <c r="P48" i="28" s="1"/>
  <c r="BD35" i="23"/>
  <c r="R35" i="28"/>
  <c r="R36" i="28" s="1"/>
  <c r="O45" i="28"/>
  <c r="O47" i="28" s="1"/>
  <c r="O48" i="28" s="1"/>
  <c r="G41" i="28"/>
  <c r="G45" i="28" s="1"/>
  <c r="O41" i="30"/>
  <c r="M35" i="30"/>
  <c r="M33" i="30"/>
  <c r="P35" i="30"/>
  <c r="Q35" i="30"/>
  <c r="O35" i="30"/>
  <c r="N35" i="30"/>
  <c r="BD47" i="23"/>
  <c r="BD48" i="23" s="1"/>
  <c r="AC48" i="28"/>
  <c r="AF50" i="28"/>
  <c r="AF51" i="28" s="1"/>
  <c r="AC50" i="28"/>
  <c r="AC51" i="28" s="1"/>
  <c r="AD50" i="28"/>
  <c r="AD51" i="28" s="1"/>
  <c r="AG50" i="28"/>
  <c r="AG51" i="28" s="1"/>
  <c r="AH50" i="28"/>
  <c r="AH51" i="28" s="1"/>
  <c r="AE50" i="28"/>
  <c r="AE51" i="28" s="1"/>
  <c r="AI50" i="28"/>
  <c r="AI51" i="28" s="1"/>
  <c r="BB30" i="28"/>
  <c r="BB32" i="28" s="1"/>
  <c r="BB22" i="30"/>
  <c r="BB41" i="30"/>
  <c r="BB45" i="30" s="1"/>
  <c r="BB45" i="28"/>
  <c r="G35" i="23"/>
  <c r="G36" i="23" s="1"/>
  <c r="Q45" i="28"/>
  <c r="Q47" i="28" s="1"/>
  <c r="Q48" i="28" s="1"/>
  <c r="Q41" i="30"/>
  <c r="J30" i="28"/>
  <c r="Q35" i="28"/>
  <c r="BD41" i="30"/>
  <c r="BD45" i="30" s="1"/>
  <c r="BD45" i="28"/>
  <c r="J35" i="23"/>
  <c r="J36" i="23" s="1"/>
  <c r="BD22" i="30"/>
  <c r="BD30" i="28"/>
  <c r="BD32" i="28" s="1"/>
  <c r="BD33" i="28" s="1"/>
  <c r="BE35" i="23"/>
  <c r="R30" i="30"/>
  <c r="R32" i="30" s="1"/>
  <c r="R33" i="30" s="1"/>
  <c r="J22" i="30"/>
  <c r="K41" i="28"/>
  <c r="K45" i="28" s="1"/>
  <c r="S45" i="28"/>
  <c r="S47" i="28" s="1"/>
  <c r="S48" i="28" s="1"/>
  <c r="S41" i="30"/>
  <c r="S35" i="28"/>
  <c r="J21" i="30"/>
  <c r="BF30" i="30"/>
  <c r="BF32" i="30" s="1"/>
  <c r="BF33" i="30" s="1"/>
  <c r="BC45" i="28"/>
  <c r="BC41" i="30"/>
  <c r="BC45" i="30" s="1"/>
  <c r="BB35" i="23"/>
  <c r="N35" i="28"/>
  <c r="U45" i="28"/>
  <c r="U47" i="28" s="1"/>
  <c r="U41" i="30"/>
  <c r="U45" i="30" s="1"/>
  <c r="U47" i="30" s="1"/>
  <c r="S36" i="23"/>
  <c r="V45" i="28"/>
  <c r="V47" i="28" s="1"/>
  <c r="V48" i="28" s="1"/>
  <c r="V41" i="30"/>
  <c r="V45" i="30" s="1"/>
  <c r="V47" i="30" s="1"/>
  <c r="V48" i="30" s="1"/>
  <c r="G32" i="28"/>
  <c r="G33" i="28" s="1"/>
  <c r="D9" i="12"/>
  <c r="D10" i="12" s="1"/>
  <c r="D11" i="12" s="1"/>
  <c r="H35" i="23"/>
  <c r="H36" i="23" s="1"/>
  <c r="N41" i="30"/>
  <c r="N45" i="28"/>
  <c r="N47" i="28" s="1"/>
  <c r="N48" i="28" s="1"/>
  <c r="F41" i="28"/>
  <c r="F45" i="28" s="1"/>
  <c r="V50" i="23"/>
  <c r="V51" i="23" s="1"/>
  <c r="W50" i="23"/>
  <c r="W51" i="23" s="1"/>
  <c r="U48" i="23"/>
  <c r="Y50" i="23"/>
  <c r="Y51" i="23" s="1"/>
  <c r="X50" i="23"/>
  <c r="X51" i="23" s="1"/>
  <c r="U50" i="23"/>
  <c r="U51" i="23" s="1"/>
  <c r="AA50" i="23"/>
  <c r="AA51" i="23" s="1"/>
  <c r="Z50" i="23"/>
  <c r="Z51" i="23" s="1"/>
  <c r="BG41" i="30"/>
  <c r="BG45" i="30" s="1"/>
  <c r="BG47" i="30" s="1"/>
  <c r="BG48" i="30" s="1"/>
  <c r="BG45" i="28"/>
  <c r="BG47" i="28" s="1"/>
  <c r="BG48" i="28" s="1"/>
  <c r="BA33" i="30"/>
  <c r="BA35" i="30"/>
  <c r="BA36" i="30" s="1"/>
  <c r="I35" i="23"/>
  <c r="I36" i="23" s="1"/>
  <c r="R41" i="30"/>
  <c r="R45" i="28"/>
  <c r="R47" i="28" s="1"/>
  <c r="R48" i="28" s="1"/>
  <c r="O35" i="28"/>
  <c r="E50" i="23"/>
  <c r="E51" i="23" s="1"/>
  <c r="E48" i="23"/>
  <c r="Y41" i="30"/>
  <c r="Y45" i="30" s="1"/>
  <c r="Y47" i="30" s="1"/>
  <c r="Y48" i="30" s="1"/>
  <c r="Y45" i="28"/>
  <c r="Y47" i="28" s="1"/>
  <c r="Y48" i="28" s="1"/>
  <c r="BG35" i="23"/>
  <c r="BG36" i="23" s="1"/>
  <c r="I22" i="28"/>
  <c r="I30" i="28" s="1"/>
  <c r="W45" i="28"/>
  <c r="W47" i="28" s="1"/>
  <c r="W48" i="28" s="1"/>
  <c r="W41" i="30"/>
  <c r="W45" i="30" s="1"/>
  <c r="W47" i="30" s="1"/>
  <c r="W48" i="30" s="1"/>
  <c r="M36" i="28"/>
  <c r="BA48" i="23" l="1"/>
  <c r="J41" i="28"/>
  <c r="J45" i="28" s="1"/>
  <c r="BF45" i="28"/>
  <c r="BF47" i="28" s="1"/>
  <c r="BF48" i="28" s="1"/>
  <c r="I41" i="28"/>
  <c r="I45" i="28" s="1"/>
  <c r="F16" i="12" s="1"/>
  <c r="BE45" i="28"/>
  <c r="BE47" i="28" s="1"/>
  <c r="BE48" i="28" s="1"/>
  <c r="E41" i="28"/>
  <c r="E45" i="28" s="1"/>
  <c r="B16" i="12" s="1"/>
  <c r="B17" i="12" s="1"/>
  <c r="B18" i="12" s="1"/>
  <c r="BA45" i="28"/>
  <c r="BA47" i="28" s="1"/>
  <c r="BA48" i="28" s="1"/>
  <c r="E32" i="28"/>
  <c r="G35" i="28" s="1"/>
  <c r="K32" i="30"/>
  <c r="K33" i="30" s="1"/>
  <c r="F50" i="23"/>
  <c r="F51" i="23" s="1"/>
  <c r="I50" i="23"/>
  <c r="I51" i="23" s="1"/>
  <c r="H50" i="23"/>
  <c r="H51" i="23" s="1"/>
  <c r="G50" i="23"/>
  <c r="G51" i="23" s="1"/>
  <c r="K50" i="23"/>
  <c r="K51" i="23" s="1"/>
  <c r="J50" i="23"/>
  <c r="J51" i="23" s="1"/>
  <c r="BB47" i="28"/>
  <c r="BB48" i="28" s="1"/>
  <c r="BC47" i="28"/>
  <c r="BC48" i="28" s="1"/>
  <c r="BD47" i="28"/>
  <c r="BD48" i="28" s="1"/>
  <c r="BF47" i="30"/>
  <c r="BF48" i="30" s="1"/>
  <c r="BG50" i="23"/>
  <c r="BG51" i="23" s="1"/>
  <c r="BF50" i="23"/>
  <c r="BF51" i="23" s="1"/>
  <c r="S35" i="30"/>
  <c r="S36" i="30" s="1"/>
  <c r="E32" i="30"/>
  <c r="B9" i="29"/>
  <c r="B10" i="29" s="1"/>
  <c r="B11" i="29" s="1"/>
  <c r="C16" i="12"/>
  <c r="C17" i="12" s="1"/>
  <c r="C18" i="12" s="1"/>
  <c r="F47" i="28"/>
  <c r="F48" i="28" s="1"/>
  <c r="K1" i="23"/>
  <c r="J30" i="30"/>
  <c r="BA50" i="30"/>
  <c r="BA51" i="30" s="1"/>
  <c r="BA48" i="30"/>
  <c r="N36" i="30"/>
  <c r="I22" i="30"/>
  <c r="I30" i="30" s="1"/>
  <c r="BE30" i="30"/>
  <c r="BE32" i="30" s="1"/>
  <c r="BE33" i="30" s="1"/>
  <c r="O36" i="28"/>
  <c r="BE50" i="23"/>
  <c r="BE51" i="23" s="1"/>
  <c r="O36" i="30"/>
  <c r="G41" i="30"/>
  <c r="G45" i="30" s="1"/>
  <c r="O45" i="30"/>
  <c r="O47" i="30" s="1"/>
  <c r="O48" i="30" s="1"/>
  <c r="J1" i="23"/>
  <c r="H16" i="12"/>
  <c r="H17" i="12" s="1"/>
  <c r="H18" i="12" s="1"/>
  <c r="K47" i="28"/>
  <c r="K48" i="28" s="1"/>
  <c r="P45" i="30"/>
  <c r="P47" i="30" s="1"/>
  <c r="P48" i="30" s="1"/>
  <c r="H41" i="30"/>
  <c r="H45" i="30" s="1"/>
  <c r="BD50" i="23"/>
  <c r="BD51" i="23" s="1"/>
  <c r="N45" i="30"/>
  <c r="N47" i="30" s="1"/>
  <c r="N48" i="30" s="1"/>
  <c r="F41" i="30"/>
  <c r="F45" i="30" s="1"/>
  <c r="BE36" i="23"/>
  <c r="I1" i="23"/>
  <c r="Q36" i="28"/>
  <c r="F22" i="30"/>
  <c r="F30" i="30" s="1"/>
  <c r="BB30" i="30"/>
  <c r="BB32" i="30" s="1"/>
  <c r="BB47" i="30" s="1"/>
  <c r="BB48" i="30" s="1"/>
  <c r="R35" i="30"/>
  <c r="D16" i="12"/>
  <c r="D17" i="12" s="1"/>
  <c r="D18" i="12" s="1"/>
  <c r="G47" i="28"/>
  <c r="G48" i="28" s="1"/>
  <c r="P36" i="28"/>
  <c r="G16" i="12"/>
  <c r="G9" i="12"/>
  <c r="G10" i="12" s="1"/>
  <c r="G11" i="12" s="1"/>
  <c r="J32" i="28"/>
  <c r="J33" i="28" s="1"/>
  <c r="BB33" i="28"/>
  <c r="BE35" i="28"/>
  <c r="BE36" i="28" s="1"/>
  <c r="BB35" i="28"/>
  <c r="BB36" i="28" s="1"/>
  <c r="BC35" i="28"/>
  <c r="BC36" i="28" s="1"/>
  <c r="BG35" i="28"/>
  <c r="BG36" i="28" s="1"/>
  <c r="BF35" i="28"/>
  <c r="BF36" i="28" s="1"/>
  <c r="BD35" i="28"/>
  <c r="BD36" i="28" s="1"/>
  <c r="N50" i="28"/>
  <c r="N51" i="28" s="1"/>
  <c r="S50" i="28"/>
  <c r="S51" i="28" s="1"/>
  <c r="R50" i="28"/>
  <c r="R51" i="28" s="1"/>
  <c r="P50" i="28"/>
  <c r="P51" i="28" s="1"/>
  <c r="M48" i="28"/>
  <c r="M50" i="28"/>
  <c r="M51" i="28" s="1"/>
  <c r="O50" i="28"/>
  <c r="O51" i="28" s="1"/>
  <c r="Q50" i="28"/>
  <c r="Q51" i="28" s="1"/>
  <c r="Q36" i="30"/>
  <c r="E41" i="30"/>
  <c r="E45" i="30" s="1"/>
  <c r="M45" i="30"/>
  <c r="M47" i="30" s="1"/>
  <c r="R45" i="30"/>
  <c r="R47" i="30" s="1"/>
  <c r="R48" i="30" s="1"/>
  <c r="J41" i="30"/>
  <c r="J45" i="30" s="1"/>
  <c r="BB50" i="23"/>
  <c r="BB51" i="23" s="1"/>
  <c r="Y50" i="30"/>
  <c r="Y51" i="30" s="1"/>
  <c r="U50" i="30"/>
  <c r="U51" i="30" s="1"/>
  <c r="U48" i="30"/>
  <c r="X50" i="30"/>
  <c r="X51" i="30" s="1"/>
  <c r="W50" i="30"/>
  <c r="W51" i="30" s="1"/>
  <c r="V50" i="30"/>
  <c r="V51" i="30" s="1"/>
  <c r="Z50" i="30"/>
  <c r="Z51" i="30" s="1"/>
  <c r="AA50" i="30"/>
  <c r="AA51" i="30" s="1"/>
  <c r="S36" i="28"/>
  <c r="H22" i="30"/>
  <c r="H30" i="30" s="1"/>
  <c r="BD30" i="30"/>
  <c r="BD32" i="30" s="1"/>
  <c r="BD33" i="30" s="1"/>
  <c r="P36" i="30"/>
  <c r="I32" i="28"/>
  <c r="I33" i="28" s="1"/>
  <c r="F9" i="12"/>
  <c r="F10" i="12" s="1"/>
  <c r="F11" i="12" s="1"/>
  <c r="BC50" i="23"/>
  <c r="BC51" i="23" s="1"/>
  <c r="W50" i="28"/>
  <c r="W51" i="28" s="1"/>
  <c r="X50" i="28"/>
  <c r="X51" i="28" s="1"/>
  <c r="V50" i="28"/>
  <c r="V51" i="28" s="1"/>
  <c r="AA50" i="28"/>
  <c r="AA51" i="28" s="1"/>
  <c r="Y50" i="28"/>
  <c r="Y51" i="28" s="1"/>
  <c r="Z50" i="28"/>
  <c r="Z51" i="28" s="1"/>
  <c r="U48" i="28"/>
  <c r="U50" i="28"/>
  <c r="U51" i="28" s="1"/>
  <c r="S45" i="30"/>
  <c r="S47" i="30" s="1"/>
  <c r="S48" i="30" s="1"/>
  <c r="K41" i="30"/>
  <c r="K45" i="30" s="1"/>
  <c r="I41" i="30"/>
  <c r="I45" i="30" s="1"/>
  <c r="Q45" i="30"/>
  <c r="Q47" i="30" s="1"/>
  <c r="Q48" i="30" s="1"/>
  <c r="BD36" i="23"/>
  <c r="H1" i="23"/>
  <c r="N36" i="28"/>
  <c r="M36" i="30"/>
  <c r="G22" i="30"/>
  <c r="G30" i="30" s="1"/>
  <c r="BC30" i="30"/>
  <c r="BC32" i="30" s="1"/>
  <c r="BC33" i="30" s="1"/>
  <c r="BB36" i="23"/>
  <c r="F1" i="23"/>
  <c r="E16" i="12"/>
  <c r="E17" i="12" s="1"/>
  <c r="E18" i="12" s="1"/>
  <c r="H47" i="28"/>
  <c r="H48" i="28" s="1"/>
  <c r="BC36" i="23"/>
  <c r="G1" i="23"/>
  <c r="BA50" i="28" l="1"/>
  <c r="BA51" i="28" s="1"/>
  <c r="E47" i="28"/>
  <c r="E50" i="28" s="1"/>
  <c r="E35" i="28"/>
  <c r="B13" i="12" s="1"/>
  <c r="E33" i="28"/>
  <c r="H35" i="28"/>
  <c r="H1" i="28" s="1"/>
  <c r="F35" i="28"/>
  <c r="F36" i="28" s="1"/>
  <c r="C14" i="12" s="1"/>
  <c r="BD47" i="30"/>
  <c r="BD48" i="30" s="1"/>
  <c r="BD50" i="28"/>
  <c r="BD51" i="28" s="1"/>
  <c r="BG50" i="28"/>
  <c r="BG51" i="28" s="1"/>
  <c r="BB50" i="28"/>
  <c r="BB51" i="28" s="1"/>
  <c r="BE50" i="28"/>
  <c r="BE51" i="28" s="1"/>
  <c r="BE47" i="30"/>
  <c r="BE48" i="30" s="1"/>
  <c r="BC50" i="28"/>
  <c r="BC51" i="28" s="1"/>
  <c r="BF50" i="28"/>
  <c r="BF51" i="28" s="1"/>
  <c r="I35" i="28"/>
  <c r="I1" i="28" s="1"/>
  <c r="F17" i="12"/>
  <c r="F18" i="12" s="1"/>
  <c r="G17" i="12"/>
  <c r="G18" i="12" s="1"/>
  <c r="I47" i="28"/>
  <c r="I48" i="28" s="1"/>
  <c r="K35" i="28"/>
  <c r="D9" i="29"/>
  <c r="D10" i="29" s="1"/>
  <c r="D11" i="29" s="1"/>
  <c r="G32" i="30"/>
  <c r="G33" i="30" s="1"/>
  <c r="J47" i="28"/>
  <c r="J48" i="28" s="1"/>
  <c r="F32" i="30"/>
  <c r="F33" i="30" s="1"/>
  <c r="C9" i="29"/>
  <c r="C10" i="29" s="1"/>
  <c r="C11" i="29" s="1"/>
  <c r="E16" i="29"/>
  <c r="F16" i="29"/>
  <c r="E36" i="28"/>
  <c r="B14" i="12" s="1"/>
  <c r="E48" i="28"/>
  <c r="H50" i="28"/>
  <c r="F50" i="28"/>
  <c r="G50" i="28"/>
  <c r="G16" i="29"/>
  <c r="G9" i="29"/>
  <c r="G10" i="29" s="1"/>
  <c r="G11" i="29" s="1"/>
  <c r="J32" i="30"/>
  <c r="J33" i="30" s="1"/>
  <c r="H16" i="29"/>
  <c r="H17" i="29" s="1"/>
  <c r="H18" i="29" s="1"/>
  <c r="K47" i="30"/>
  <c r="K48" i="30" s="1"/>
  <c r="M48" i="30"/>
  <c r="N50" i="30"/>
  <c r="N51" i="30" s="1"/>
  <c r="Q50" i="30"/>
  <c r="Q51" i="30" s="1"/>
  <c r="S50" i="30"/>
  <c r="S51" i="30" s="1"/>
  <c r="M50" i="30"/>
  <c r="M51" i="30" s="1"/>
  <c r="R50" i="30"/>
  <c r="R51" i="30" s="1"/>
  <c r="P50" i="30"/>
  <c r="P51" i="30" s="1"/>
  <c r="O50" i="30"/>
  <c r="O51" i="30" s="1"/>
  <c r="G1" i="28"/>
  <c r="BB50" i="30"/>
  <c r="BB51" i="30" s="1"/>
  <c r="B16" i="29"/>
  <c r="B17" i="29" s="1"/>
  <c r="B18" i="29" s="1"/>
  <c r="E47" i="30"/>
  <c r="BC47" i="30"/>
  <c r="J35" i="28"/>
  <c r="H32" i="30"/>
  <c r="E9" i="29"/>
  <c r="E10" i="29" s="1"/>
  <c r="E11" i="29" s="1"/>
  <c r="C16" i="29"/>
  <c r="D13" i="12"/>
  <c r="G36" i="28"/>
  <c r="D14" i="12" s="1"/>
  <c r="R36" i="30"/>
  <c r="D16" i="29"/>
  <c r="F9" i="29"/>
  <c r="F10" i="29" s="1"/>
  <c r="F11" i="29" s="1"/>
  <c r="I32" i="30"/>
  <c r="I33" i="30" s="1"/>
  <c r="BB33" i="30"/>
  <c r="BD35" i="30"/>
  <c r="BE35" i="30"/>
  <c r="BC35" i="30"/>
  <c r="BF35" i="30"/>
  <c r="BF36" i="30" s="1"/>
  <c r="BG35" i="30"/>
  <c r="BB35" i="30"/>
  <c r="E33" i="30"/>
  <c r="E35" i="30"/>
  <c r="H36" i="28" l="1"/>
  <c r="E14" i="12" s="1"/>
  <c r="E13" i="12"/>
  <c r="E1" i="28"/>
  <c r="C13" i="12"/>
  <c r="F1" i="28"/>
  <c r="F13" i="12"/>
  <c r="BG50" i="30"/>
  <c r="BG51" i="30" s="1"/>
  <c r="I36" i="28"/>
  <c r="F14" i="12" s="1"/>
  <c r="F35" i="30"/>
  <c r="F36" i="30" s="1"/>
  <c r="C14" i="29" s="1"/>
  <c r="F47" i="30"/>
  <c r="F48" i="30" s="1"/>
  <c r="I50" i="28"/>
  <c r="I51" i="28" s="1"/>
  <c r="F21" i="12" s="1"/>
  <c r="G35" i="30"/>
  <c r="G1" i="30" s="1"/>
  <c r="G47" i="30"/>
  <c r="G48" i="30" s="1"/>
  <c r="J50" i="28"/>
  <c r="J51" i="28" s="1"/>
  <c r="G21" i="12" s="1"/>
  <c r="BE50" i="30"/>
  <c r="BE51" i="30" s="1"/>
  <c r="BD50" i="30"/>
  <c r="BD51" i="30" s="1"/>
  <c r="K35" i="30"/>
  <c r="K36" i="30" s="1"/>
  <c r="H14" i="29" s="1"/>
  <c r="BC50" i="30"/>
  <c r="BC51" i="30" s="1"/>
  <c r="D17" i="29"/>
  <c r="D18" i="29" s="1"/>
  <c r="J35" i="30"/>
  <c r="J1" i="30" s="1"/>
  <c r="K50" i="28"/>
  <c r="H20" i="12" s="1"/>
  <c r="C17" i="29"/>
  <c r="C18" i="29" s="1"/>
  <c r="I35" i="30"/>
  <c r="F13" i="29" s="1"/>
  <c r="G17" i="29"/>
  <c r="G18" i="29" s="1"/>
  <c r="H47" i="30"/>
  <c r="H48" i="30" s="1"/>
  <c r="H13" i="12"/>
  <c r="K36" i="28"/>
  <c r="H14" i="12" s="1"/>
  <c r="K1" i="28"/>
  <c r="D20" i="12"/>
  <c r="G51" i="28"/>
  <c r="D21" i="12" s="1"/>
  <c r="BC48" i="30"/>
  <c r="BF50" i="30"/>
  <c r="BF51" i="30" s="1"/>
  <c r="E17" i="29"/>
  <c r="E18" i="29" s="1"/>
  <c r="BB36" i="30"/>
  <c r="E48" i="30"/>
  <c r="E50" i="30"/>
  <c r="F51" i="28"/>
  <c r="C21" i="12" s="1"/>
  <c r="C20" i="12"/>
  <c r="BD36" i="30"/>
  <c r="BG36" i="30"/>
  <c r="B13" i="29"/>
  <c r="E36" i="30"/>
  <c r="B14" i="29" s="1"/>
  <c r="E1" i="30"/>
  <c r="BC36" i="30"/>
  <c r="H35" i="30"/>
  <c r="H33" i="30"/>
  <c r="H51" i="28"/>
  <c r="E21" i="12" s="1"/>
  <c r="E20" i="12"/>
  <c r="I47" i="30"/>
  <c r="I48" i="30" s="1"/>
  <c r="BE36" i="30"/>
  <c r="J1" i="28"/>
  <c r="G13" i="12"/>
  <c r="J36" i="28"/>
  <c r="G14" i="12" s="1"/>
  <c r="J47" i="30"/>
  <c r="J48" i="30" s="1"/>
  <c r="E51" i="28"/>
  <c r="B21" i="12" s="1"/>
  <c r="B20" i="12"/>
  <c r="F17" i="29"/>
  <c r="F18" i="29" s="1"/>
  <c r="C13" i="29" l="1"/>
  <c r="F1" i="30"/>
  <c r="F50" i="30"/>
  <c r="F51" i="30" s="1"/>
  <c r="C21" i="29" s="1"/>
  <c r="D13" i="29"/>
  <c r="G36" i="30"/>
  <c r="D14" i="29" s="1"/>
  <c r="F20" i="12"/>
  <c r="G50" i="30"/>
  <c r="D20" i="29" s="1"/>
  <c r="H50" i="30"/>
  <c r="H51" i="30" s="1"/>
  <c r="E21" i="29" s="1"/>
  <c r="I1" i="30"/>
  <c r="G20" i="12"/>
  <c r="I36" i="30"/>
  <c r="F14" i="29" s="1"/>
  <c r="K51" i="28"/>
  <c r="H21" i="12" s="1"/>
  <c r="K1" i="30"/>
  <c r="H13" i="29"/>
  <c r="G13" i="29"/>
  <c r="J36" i="30"/>
  <c r="G14" i="29" s="1"/>
  <c r="J50" i="30"/>
  <c r="I50" i="30"/>
  <c r="K50" i="30"/>
  <c r="H36" i="30"/>
  <c r="E14" i="29" s="1"/>
  <c r="E13" i="29"/>
  <c r="B20" i="29"/>
  <c r="E51" i="30"/>
  <c r="B21" i="29" s="1"/>
  <c r="H1" i="30"/>
  <c r="C20" i="29" l="1"/>
  <c r="G51" i="30"/>
  <c r="D21" i="29" s="1"/>
  <c r="E20" i="29"/>
  <c r="K51" i="30"/>
  <c r="H21" i="29" s="1"/>
  <c r="H20" i="29"/>
  <c r="I51" i="30"/>
  <c r="F21" i="29" s="1"/>
  <c r="F20" i="29"/>
  <c r="J51" i="30"/>
  <c r="G21" i="29" s="1"/>
  <c r="G20" i="2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Hastings, Julia</author>
  </authors>
  <commentList>
    <comment ref="D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Hastings, Julia:</t>
        </r>
        <r>
          <rPr>
            <sz val="9"/>
            <color indexed="81"/>
            <rFont val="Tahoma"/>
            <family val="2"/>
          </rPr>
          <t xml:space="preserve">
Main module credits must add up to full programme credit value; optional modules can be added if offered as alternatives to some of the main ones; only fixed costs will apply for them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Hastings, Julia</author>
  </authors>
  <commentList>
    <comment ref="C9" authorId="0" shapeId="0" xr:uid="{00000000-0006-0000-1600-000001000000}">
      <text>
        <r>
          <rPr>
            <b/>
            <sz val="9"/>
            <color indexed="81"/>
            <rFont val="Tahoma"/>
            <family val="2"/>
          </rPr>
          <t>Hastings, Julia:</t>
        </r>
        <r>
          <rPr>
            <sz val="9"/>
            <color indexed="81"/>
            <rFont val="Tahoma"/>
            <family val="2"/>
          </rPr>
          <t xml:space="preserve">
programmes eligible for loans = £550, or £1100 if not; but blended rate used</t>
        </r>
      </text>
    </comment>
    <comment ref="D9" authorId="0" shapeId="0" xr:uid="{00000000-0006-0000-1600-000002000000}">
      <text>
        <r>
          <rPr>
            <b/>
            <sz val="9"/>
            <color indexed="81"/>
            <rFont val="Tahoma"/>
            <family val="2"/>
          </rPr>
          <t>Hastings, Julia:</t>
        </r>
        <r>
          <rPr>
            <sz val="9"/>
            <color indexed="81"/>
            <rFont val="Tahoma"/>
            <family val="2"/>
          </rPr>
          <t xml:space="preserve">
accerlerated - taught over longer period in year, assume all PGT = intensive</t>
        </r>
      </text>
    </comment>
  </commentList>
</comments>
</file>

<file path=xl/sharedStrings.xml><?xml version="1.0" encoding="utf-8"?>
<sst xmlns="http://schemas.openxmlformats.org/spreadsheetml/2006/main" count="4489" uniqueCount="900">
  <si>
    <t>PROGRAMME COSTING TOOL</t>
  </si>
  <si>
    <t>This is a single tool to cost individual programmes at both UG and PGT level, covering major variations in duration, mode and delivery format.</t>
  </si>
  <si>
    <t>It is primarily aimed at costing new programmes (or those being significantly changed/enhanced so that it is in effect a new offering) but individual existing</t>
  </si>
  <si>
    <t>programmes can be costed as well in which case module development costs are excluded and the model assumes that the programme has been running long enough</t>
  </si>
  <si>
    <t>to have cohorts across all programme years and includes estimates of income and costs from continuing students from cohort years prior to the model planning period</t>
  </si>
  <si>
    <t>in line with current (launch) year intake and retention figures.</t>
  </si>
  <si>
    <t>NB this is a model and therefore relies on estimates, assumptions and simplification of reality to provide indicative financial information to inform decision-making.</t>
  </si>
  <si>
    <t>Input is required in green tabs in a variety of ways:</t>
  </si>
  <si>
    <t>manual input</t>
  </si>
  <si>
    <t>select from drop-down list</t>
  </si>
  <si>
    <t>select from option buttons</t>
  </si>
  <si>
    <t>Do not change anything in orange cells:</t>
  </si>
  <si>
    <t>calculated cell</t>
  </si>
  <si>
    <t>Note messages in red or comment in black in the green tabs to guide the costing plus refer to the notes below.</t>
  </si>
  <si>
    <t>Programmes types which can be costed in this model</t>
  </si>
  <si>
    <t>Postgraduate taught (PGT) programmes:</t>
  </si>
  <si>
    <t>PGT FT 1 year or PT 2 years 180 credits</t>
  </si>
  <si>
    <t>Masters offered on a full-time (1 year) or part-time (2 year) basis</t>
  </si>
  <si>
    <t>PGT FT 1 year or PT 3 years 180 credits</t>
  </si>
  <si>
    <t>Masters offered full-time (1 year) or in 3 stages - PGCert, PGDip, then full masters (treat latter as part-time students with appropriate retention rates)</t>
  </si>
  <si>
    <t>PGT PT only 2 years 180 credits</t>
  </si>
  <si>
    <t>Part-time only masters programme, e.g. level 7 degree apprenticeship or Keypath online distance learning programme</t>
  </si>
  <si>
    <t>PGT PT only 3 years 180 credits</t>
  </si>
  <si>
    <t>Undergraduate (UG) programmes:</t>
  </si>
  <si>
    <t>UG FT 3 years 360 credits</t>
  </si>
  <si>
    <t>3 year full-time UG degree programme</t>
  </si>
  <si>
    <t>UG FT 3 years + 1 year abroad 480 credits</t>
  </si>
  <si>
    <t>3 year full-time UG degree programme with one year out in placement/study (reduced fee and academic input)</t>
  </si>
  <si>
    <t>UG FT 4 years 480 credits</t>
  </si>
  <si>
    <t>4 year full-time UG degree programme (e.g. integrated masters)</t>
  </si>
  <si>
    <t>UG FT 4 years + 1 year abroad 600 credits</t>
  </si>
  <si>
    <t>4 year full-time UG degree programme with one year out in placement/study (reduced fee and academic input)</t>
  </si>
  <si>
    <t>UG FT 5 years 600 credits</t>
  </si>
  <si>
    <t>5 year full-time UG degree programme (e.g. medicine)</t>
  </si>
  <si>
    <t>UG PT only 3 years 360 credits</t>
  </si>
  <si>
    <t>Part-time only undergraduate programme, e.g. level 6 degree apprenticeship, offered over 3 years</t>
  </si>
  <si>
    <t>UG PT only 4 years 360 credits</t>
  </si>
  <si>
    <t>Part-time only undergraduate programme, e.g. level 6 degree apprenticeship, offered over 4 years</t>
  </si>
  <si>
    <t>UG PT only 5 years 360 credits</t>
  </si>
  <si>
    <t>Part-time only undergraduate programme, e.g. level 6 degree apprenticeship, offered over 5 years</t>
  </si>
  <si>
    <t>UG PT only 6 years 360 credits</t>
  </si>
  <si>
    <t>Part-time only undergraduate programme, e.g. level 6 degree apprenticeship, offered over 6 years</t>
  </si>
  <si>
    <t>Notes on model tabs, inputs, outputs and assumptions</t>
  </si>
  <si>
    <t>TAB</t>
  </si>
  <si>
    <t>NOTES</t>
  </si>
  <si>
    <t>Prog_header</t>
  </si>
  <si>
    <t>Collects main programme data - Faculty, name, programme type as above, delivery format (campus, online or blended), campus, number of student intakes per year.</t>
  </si>
  <si>
    <t>Special income and costing assumptions apply for degree apprenticeships and Keypath partnered online distance learning programmes (ODLPs), so select indicators as appropriate;</t>
  </si>
  <si>
    <t>both should be PT only. For ODLPs input the Keypath revenue share percentage in cell L9; for apprenticeships input the full programme funding band/fee in cell I9 (no entry required</t>
  </si>
  <si>
    <t>in cells F30/G30). Apprenticeship programme funding band/fee is assumed to be fixed (no inflation or home/EU-international differential); end point assessment costs are assumed</t>
  </si>
  <si>
    <t>to exactly match completion payments; tripartite review costs are assumed to be met by the programme Faculty. Delivery format should be online for ODLPs and blended for apprenticeships.</t>
  </si>
  <si>
    <t>UG courses with a year out (abroad or in placement) should have 1 student intake only per year. Year out default assumption is programme year 3.</t>
  </si>
  <si>
    <t>Selections are required for launch year (or current year for existing programmes), price band, teaching grant applicability and programme length.</t>
  </si>
  <si>
    <t>Programmes can be long (intensive) courses or standard length courses; PGT courses are usually long. Advice on teaching grant and price band applicability can be sought from PPBI</t>
  </si>
  <si>
    <t>(see price-bands tab for list of price bands for information).</t>
  </si>
  <si>
    <t>Inflation assumptions should be entered in cells I17-I20 (NB home/EU UG fees are normally subject to 0% annual inflation).</t>
  </si>
  <si>
    <r>
      <t xml:space="preserve">Fees </t>
    </r>
    <r>
      <rPr>
        <b/>
        <u/>
        <sz val="11"/>
        <color theme="1"/>
        <rFont val="Calibri"/>
        <family val="2"/>
        <scheme val="minor"/>
      </rPr>
      <t>per programme</t>
    </r>
    <r>
      <rPr>
        <sz val="11"/>
        <color theme="1"/>
        <rFont val="Calibri"/>
        <family val="2"/>
        <scheme val="minor"/>
      </rPr>
      <t xml:space="preserve"> should be entered in cells F30-G31 (unless the programme is an apprenticeship), with the year-out element, if applicable, shown separately.</t>
    </r>
  </si>
  <si>
    <t>staff_students</t>
  </si>
  <si>
    <t>Most academic staff input is collected in the modules tab; in this tab enter only a figure for annual programme management FTE and the associated salary spine point (see</t>
  </si>
  <si>
    <t>pay_scales tab for full list of salary grades and spine points for information).</t>
  </si>
  <si>
    <t xml:space="preserve">If the programme is an apprenticeship also enter the annual number of tripartite reviews per apprentice (each meeting is assumed to consume 3 academic hours) and the </t>
  </si>
  <si>
    <t>percentage of the funding band/fee which comprises the completion payment (usually 20%; this pays for the end point assessment cost).</t>
  </si>
  <si>
    <t>Annual student entrant numbers should be input into cells E30-J33; if programme has multiple intakes per year, annual student starts are assumed to be evenly spread across each one.</t>
  </si>
  <si>
    <t>Enter retention percentages for FT and PT students; all entrants are assumed to complete first programme year; retention percentages apply from year 2.</t>
  </si>
  <si>
    <t>Academic staff and student FTEs are calculated by the model and shown in this tab in orange.</t>
  </si>
  <si>
    <t>Breakeven students are not calculated in this model due to the variety of provision covered; different versions of the model using different student number scenarios could instead be</t>
  </si>
  <si>
    <t>reviewed to assess sensitivity.</t>
  </si>
  <si>
    <t>modules</t>
  </si>
  <si>
    <t>Use one row for each module used in the programme. For each module:</t>
  </si>
  <si>
    <t>Discipline</t>
  </si>
  <si>
    <t>Type</t>
  </si>
  <si>
    <t>Input name and programme year; select if main (to deliver full programme credits - allows calcuation of assessment hours) or optional if offered (only fixed module costs apply).</t>
  </si>
  <si>
    <t>Accounting &amp; Finance</t>
  </si>
  <si>
    <t>desk based</t>
  </si>
  <si>
    <t>Select module type (taught, project/dissertation or UG year out abroad or in placement) and discipline type (desk, dry lab or wet lab based, see opposite for discipline assumptions).</t>
  </si>
  <si>
    <t>Business &amp; Management</t>
  </si>
  <si>
    <t>Input credit value (year out = 120; prog year input here will override default year 3 if not year 1 or final year).</t>
  </si>
  <si>
    <t>Economics</t>
  </si>
  <si>
    <t>Select whether module is new or existing: if existing, assessment costs apply but no development costs apply; fixed annual costs will only apply if a percentage is entered in column H to</t>
  </si>
  <si>
    <t>Computer Science</t>
  </si>
  <si>
    <t>reflect how much of the module is "consumed" by this programme (perhaps base this percentage on relative expected student FTEs of this versus other programmes using the module).</t>
  </si>
  <si>
    <t>Mining &amp; Minerals</t>
  </si>
  <si>
    <t>dry lab based</t>
  </si>
  <si>
    <t>Academic effort for each module is analysed into 5 sections: marginal assessment hours per student (columns I-R), fixed annual leadership hours per module, fixed annual contact hours</t>
  </si>
  <si>
    <t xml:space="preserve">Engineering </t>
  </si>
  <si>
    <t>per module, fixed annual preparation hours per module, and one-time development hours per module.</t>
  </si>
  <si>
    <t>Mathematics</t>
  </si>
  <si>
    <t>Development is assumed to take place in the year preceding first teaching delivery so may be phased across a number of years for new  programmes.</t>
  </si>
  <si>
    <t>Physics</t>
  </si>
  <si>
    <t>For each section "standard" hours are calculated based on module type, credit value and delivery format (campus, online, blended) - see academic_hours tab for information on assumptions.</t>
  </si>
  <si>
    <t>Biosciences</t>
  </si>
  <si>
    <t>wet lab based</t>
  </si>
  <si>
    <t>These can be manually altered in the next column if required.</t>
  </si>
  <si>
    <t>Geography</t>
  </si>
  <si>
    <t>A salary spine point and percentage staff effort provided by Faculty should be input for each section (to support cross-Faculty collaboration).</t>
  </si>
  <si>
    <t>Psychology</t>
  </si>
  <si>
    <t>If staffing for a section spans more than one salary spine point an average can be calculated using the tool below.</t>
  </si>
  <si>
    <t>Sport &amp; Health Sciences</t>
  </si>
  <si>
    <t>Archaeology</t>
  </si>
  <si>
    <t>Average spine point calculation tool for use in modules tab if required</t>
  </si>
  <si>
    <t>Classics &amp; Ancient History</t>
  </si>
  <si>
    <t>% relevance</t>
  </si>
  <si>
    <t>must add to 100%</t>
  </si>
  <si>
    <t>Drama</t>
  </si>
  <si>
    <t>Spine points</t>
  </si>
  <si>
    <t>English</t>
  </si>
  <si>
    <t>History</t>
  </si>
  <si>
    <t>Average spine point</t>
  </si>
  <si>
    <t>Modern Languages</t>
  </si>
  <si>
    <t>Theology &amp; Religion</t>
  </si>
  <si>
    <t>manual_inputs</t>
  </si>
  <si>
    <t>This tab allows the input of income and costs associated with the programme not covered elsewhere in the model and may include field trip and programme specific bursary costs.</t>
  </si>
  <si>
    <t>Education</t>
  </si>
  <si>
    <t>These should be input as absolute £ figures by Faculty as appropriate - income as positive numbers, costs as negative - at development year price levels.</t>
  </si>
  <si>
    <t>IAIS</t>
  </si>
  <si>
    <t>Law</t>
  </si>
  <si>
    <t>programme_I&amp;E_FC_infl</t>
  </si>
  <si>
    <t>This tab shows the full cost I&amp;E position for the programme in total and by Faculty, including allocated Faculty and professional services costs calculated using TRAC cost rates.</t>
  </si>
  <si>
    <t>PGCE</t>
  </si>
  <si>
    <t>Allocations are based on staff and/or student FTEs, or academic staff time; see cost_rates tab for assumptions.</t>
  </si>
  <si>
    <t>Politics</t>
  </si>
  <si>
    <t xml:space="preserve">Factors have been applied to TRAC rates for allocated costs to reflect differences in delivery format (eg online versus campus); they have been set at initial values according to </t>
  </si>
  <si>
    <t>Sociology, Philosophy &amp; Anthropology</t>
  </si>
  <si>
    <t>costing team best estimates which may be subject to debate and change.</t>
  </si>
  <si>
    <t>Medical School</t>
  </si>
  <si>
    <t>Income is allocated between contributing Faculties in proportion to the academic effort put into the programme modules.</t>
  </si>
  <si>
    <t>Nursing</t>
  </si>
  <si>
    <t>Benchmark Faculty contribution and surplus figures are 3 year rolling averages of TRAC teaching data by Faculty - they are not targets; just indicators of average performance.</t>
  </si>
  <si>
    <t>Medical Imaging</t>
  </si>
  <si>
    <t>summary_FC</t>
  </si>
  <si>
    <t>This tab shows a high level version of the full cost total programme I&amp;E plus FTE data for academic staff and students, student entrant/starter figures and calculated SSRs.</t>
  </si>
  <si>
    <t xml:space="preserve">Module academic staff FTE are calculated from hours required to deliver modules and manage programme plus allocated teaching support hours; no reference to </t>
  </si>
  <si>
    <t xml:space="preserve">research activity of staff is made in either income or cost terms; therefore the FTE is in efffect an estimate of E&amp;S staff requirement. NB If the Faculty chooses to resource a </t>
  </si>
  <si>
    <t xml:space="preserve">a programme using E&amp;R staff this would have implications on the absolute number of staff required as E&amp;R staff will spend time on research as well as teaching </t>
  </si>
  <si>
    <t>(and research of course has additional cost and income implications outside the scope of this model).</t>
  </si>
  <si>
    <t>programme_I&amp;E_IC_infl</t>
  </si>
  <si>
    <t>The previous tabs estimate full programme costs which are useful for programme viability considerations and portfolio comparisons.</t>
  </si>
  <si>
    <t>In the case of new programmes, incremental costs (i.e. those which cannot be met from existing resource/spare capacity) can inform business planning by providing an</t>
  </si>
  <si>
    <t>estimation of income and cost adjustments required to baseline plans to reflect the expected/forecast impact of the new programme.</t>
  </si>
  <si>
    <t>In this tab, the incremental impact of the programme can be crudely estimated by applying percentages in column D against each row of the I&amp;E.</t>
  </si>
  <si>
    <t>For most programmes, income would be 100% incremental and allocated costs would be 0% incremental; other costs may be less than 100% (e.g. there may be existing</t>
  </si>
  <si>
    <t>academic staff with spare capacity to provide, say, 20% of the academic effort required to deliver the new programme, so only 80% of academic staff cost/FTE is incremental).</t>
  </si>
  <si>
    <t>summary_IC</t>
  </si>
  <si>
    <t>This tab shows a high level version of the incremental cost total programme I&amp;E plus FTE data for academic staff and students, student entrant/starter figures and calculated SSRs.</t>
  </si>
  <si>
    <t>Academic staff FTE is adjusted according to the academic staff costs incremental percentages input to cells D17 and D18 in the programme_I&amp;E_IC_infl tab.</t>
  </si>
  <si>
    <t>PROGRAMME HEADER INFORMATION - CHECK FOR MESSAGES IN RED</t>
  </si>
  <si>
    <t>Programme Name/Code</t>
  </si>
  <si>
    <t>TEST</t>
  </si>
  <si>
    <t>Programme Faculty (select from drop-down)</t>
  </si>
  <si>
    <t>FESE UEBS</t>
  </si>
  <si>
    <t>Programme Main Discipline</t>
  </si>
  <si>
    <t>BMX Business &amp; Management</t>
  </si>
  <si>
    <t>Programme Status</t>
  </si>
  <si>
    <t>New</t>
  </si>
  <si>
    <r>
      <t xml:space="preserve">IF YES:  </t>
    </r>
    <r>
      <rPr>
        <sz val="9"/>
        <color theme="1"/>
        <rFont val="Calibri"/>
        <family val="2"/>
        <scheme val="minor"/>
      </rPr>
      <t>input launch funding band/fee</t>
    </r>
  </si>
  <si>
    <t>IF YES: input revenue share %</t>
  </si>
  <si>
    <t>Launch year for new programmes</t>
  </si>
  <si>
    <t>2025/26</t>
  </si>
  <si>
    <t xml:space="preserve">  or select current academic year for existing programmes</t>
  </si>
  <si>
    <t>Development year</t>
  </si>
  <si>
    <t>TRAC rate year</t>
  </si>
  <si>
    <t>Pay scale tab year</t>
  </si>
  <si>
    <t>Home fee inflation % per annum</t>
  </si>
  <si>
    <t>International fee inflation % per annum</t>
  </si>
  <si>
    <t>Pay inflation % per annum</t>
  </si>
  <si>
    <t>Non-pay inflation % per annum</t>
  </si>
  <si>
    <t>Programme price band/group</t>
  </si>
  <si>
    <t>D</t>
  </si>
  <si>
    <t xml:space="preserve">    Select programme length</t>
  </si>
  <si>
    <t>Long/intensive</t>
  </si>
  <si>
    <t>Recurrent teaching grant is usually applicable to both UG and</t>
  </si>
  <si>
    <t>PGT programmes available to Home/EU students, varies with</t>
  </si>
  <si>
    <t>price band and intensity, and is received one year lagged;</t>
  </si>
  <si>
    <t>Check programme qualification with PPBI</t>
  </si>
  <si>
    <t>Home/EU</t>
  </si>
  <si>
    <t>International</t>
  </si>
  <si>
    <r>
      <rPr>
        <b/>
        <i/>
        <sz val="10"/>
        <color theme="1"/>
        <rFont val="Calibri"/>
        <family val="2"/>
        <scheme val="minor"/>
      </rPr>
      <t>Full programme</t>
    </r>
    <r>
      <rPr>
        <sz val="10"/>
        <color theme="1"/>
        <rFont val="Calibri"/>
        <family val="2"/>
        <scheme val="minor"/>
      </rPr>
      <t xml:space="preserve"> fee per student </t>
    </r>
    <r>
      <rPr>
        <b/>
        <u/>
        <sz val="10"/>
        <color theme="1"/>
        <rFont val="Calibri"/>
        <family val="2"/>
        <scheme val="minor"/>
      </rPr>
      <t>EXCL. YEAR OUT</t>
    </r>
    <r>
      <rPr>
        <sz val="10"/>
        <color theme="1"/>
        <rFont val="Calibri"/>
        <family val="2"/>
        <scheme val="minor"/>
      </rPr>
      <t xml:space="preserve"> at </t>
    </r>
    <r>
      <rPr>
        <b/>
        <u/>
        <sz val="10"/>
        <color theme="1"/>
        <rFont val="Calibri"/>
        <family val="2"/>
        <scheme val="minor"/>
      </rPr>
      <t>launch year</t>
    </r>
    <r>
      <rPr>
        <sz val="10"/>
        <color theme="1"/>
        <rFont val="Calibri"/>
        <family val="2"/>
        <scheme val="minor"/>
      </rPr>
      <t xml:space="preserve"> price level (non-apprenticeship)</t>
    </r>
  </si>
  <si>
    <r>
      <t xml:space="preserve">Reduced fee per student for </t>
    </r>
    <r>
      <rPr>
        <b/>
        <i/>
        <sz val="10"/>
        <color theme="1"/>
        <rFont val="Calibri"/>
        <family val="2"/>
        <scheme val="minor"/>
      </rPr>
      <t>year abroad/placement</t>
    </r>
    <r>
      <rPr>
        <sz val="10"/>
        <color theme="1"/>
        <rFont val="Calibri"/>
        <family val="2"/>
        <scheme val="minor"/>
      </rPr>
      <t xml:space="preserve"> at </t>
    </r>
    <r>
      <rPr>
        <b/>
        <u/>
        <sz val="10"/>
        <color theme="1"/>
        <rFont val="Calibri"/>
        <family val="2"/>
        <scheme val="minor"/>
      </rPr>
      <t>launch year</t>
    </r>
    <r>
      <rPr>
        <sz val="10"/>
        <color theme="1"/>
        <rFont val="Calibri"/>
        <family val="2"/>
        <scheme val="minor"/>
      </rPr>
      <t xml:space="preserve"> price level if req'd</t>
    </r>
  </si>
  <si>
    <t>STAFF AND STUDENT INFORMATION - CHECK FOR MESSAGES IN RED</t>
  </si>
  <si>
    <t>Academic staff time input to modules is collected in the modules tab and summarised by FTE here:</t>
  </si>
  <si>
    <t>Assessment FTE</t>
  </si>
  <si>
    <t>Leadership/convenorship FTE</t>
  </si>
  <si>
    <t>Contact/coaching FTE</t>
  </si>
  <si>
    <t>Preparation/refresh FTE</t>
  </si>
  <si>
    <t>Development FTE</t>
  </si>
  <si>
    <t>Support/admin for teaching FTE</t>
  </si>
  <si>
    <t>Total module academic FTE</t>
  </si>
  <si>
    <t>Degree apprenticeship tripartite FTE</t>
  </si>
  <si>
    <t>Programme management:</t>
  </si>
  <si>
    <t>Annual FTE (eg 0.20)</t>
  </si>
  <si>
    <t>Spine point (eg 35)</t>
  </si>
  <si>
    <t>Degree apprenticeship parameters:</t>
  </si>
  <si>
    <t>No. of tripartite reviews per year per apprentice</t>
  </si>
  <si>
    <t>End point assessment cost/completion payment % of funding band</t>
  </si>
  <si>
    <t>Student forecast</t>
  </si>
  <si>
    <t>Intakes per year</t>
  </si>
  <si>
    <t>Existing programme?</t>
  </si>
  <si>
    <t>Total number of FT Home students starting per year</t>
  </si>
  <si>
    <t>Total number of FT International students starting per year</t>
  </si>
  <si>
    <t>Total number of PT Home students starting per year</t>
  </si>
  <si>
    <t>Total number of PT International students starting per year</t>
  </si>
  <si>
    <r>
      <t xml:space="preserve">Retention </t>
    </r>
    <r>
      <rPr>
        <b/>
        <u/>
        <sz val="11"/>
        <color theme="1"/>
        <rFont val="Calibri"/>
        <family val="2"/>
        <scheme val="minor"/>
      </rPr>
      <t>FT</t>
    </r>
    <r>
      <rPr>
        <sz val="11"/>
        <color theme="1"/>
        <rFont val="Calibri"/>
        <family val="2"/>
        <scheme val="minor"/>
      </rPr>
      <t xml:space="preserve"> (% of students who complete each programme year)</t>
    </r>
  </si>
  <si>
    <t>Applied from year 2</t>
  </si>
  <si>
    <r>
      <t xml:space="preserve">Retention </t>
    </r>
    <r>
      <rPr>
        <b/>
        <u/>
        <sz val="11"/>
        <color theme="1"/>
        <rFont val="Calibri"/>
        <family val="2"/>
        <scheme val="minor"/>
      </rPr>
      <t>PT</t>
    </r>
    <r>
      <rPr>
        <sz val="11"/>
        <color theme="1"/>
        <rFont val="Calibri"/>
        <family val="2"/>
        <scheme val="minor"/>
      </rPr>
      <t xml:space="preserve"> (% of students who complete each programme year)</t>
    </r>
  </si>
  <si>
    <t>FTEs after retention adjustment in relation to credits studied:</t>
  </si>
  <si>
    <t>FT Home student FTE</t>
  </si>
  <si>
    <t>FT International student FTE</t>
  </si>
  <si>
    <t>PT Home student FTE</t>
  </si>
  <si>
    <t>PT International student FTE</t>
  </si>
  <si>
    <t>DO NOT INSERT OR DELETE ROWS</t>
  </si>
  <si>
    <t>CHECKS</t>
  </si>
  <si>
    <t>ASSESS HRS CALCS</t>
  </si>
  <si>
    <t>LEADER HRS CALCS</t>
  </si>
  <si>
    <t>CONTACT HRS CALCS</t>
  </si>
  <si>
    <t>PREP HRS CALCS</t>
  </si>
  <si>
    <t>DEV HRS CALCS</t>
  </si>
  <si>
    <t>YEAR OUT YEAR</t>
  </si>
  <si>
    <t>MODULE INFORMATION</t>
  </si>
  <si>
    <t>MODULES AVAILABLE TO COMPLETE FULL PROGRAMME</t>
  </si>
  <si>
    <r>
      <t xml:space="preserve">ACADEMIC HOURS: VARIABLE HOURS (ASSESSMENT/CONTACT) </t>
    </r>
    <r>
      <rPr>
        <b/>
        <u/>
        <sz val="11"/>
        <color theme="1"/>
        <rFont val="Calibri"/>
        <family val="2"/>
        <scheme val="minor"/>
      </rPr>
      <t>PER STUDENT</t>
    </r>
  </si>
  <si>
    <r>
      <t xml:space="preserve">ACADEMIC HOURS: FIXED </t>
    </r>
    <r>
      <rPr>
        <b/>
        <u/>
        <sz val="11"/>
        <color theme="1"/>
        <rFont val="Calibri"/>
        <family val="2"/>
        <scheme val="minor"/>
      </rPr>
      <t>ANNUAL</t>
    </r>
    <r>
      <rPr>
        <b/>
        <sz val="11"/>
        <color theme="1"/>
        <rFont val="Calibri"/>
        <family val="2"/>
        <scheme val="minor"/>
      </rPr>
      <t xml:space="preserve"> LEADERSHIP HOURS </t>
    </r>
    <r>
      <rPr>
        <b/>
        <u/>
        <sz val="11"/>
        <color theme="1"/>
        <rFont val="Calibri"/>
        <family val="2"/>
        <scheme val="minor"/>
      </rPr>
      <t>PER MODULE</t>
    </r>
  </si>
  <si>
    <r>
      <t xml:space="preserve">ACADEMIC HOURS: FIXED </t>
    </r>
    <r>
      <rPr>
        <b/>
        <u/>
        <sz val="11"/>
        <color theme="1"/>
        <rFont val="Calibri"/>
        <family val="2"/>
        <scheme val="minor"/>
      </rPr>
      <t>ANNUAL</t>
    </r>
    <r>
      <rPr>
        <b/>
        <sz val="11"/>
        <color theme="1"/>
        <rFont val="Calibri"/>
        <family val="2"/>
        <scheme val="minor"/>
      </rPr>
      <t xml:space="preserve"> DELIVERY/CONTACT HOURS </t>
    </r>
    <r>
      <rPr>
        <b/>
        <u/>
        <sz val="11"/>
        <color theme="1"/>
        <rFont val="Calibri"/>
        <family val="2"/>
        <scheme val="minor"/>
      </rPr>
      <t>PER MODULE</t>
    </r>
  </si>
  <si>
    <r>
      <t xml:space="preserve">ACADEMIC HOURS: FIXED </t>
    </r>
    <r>
      <rPr>
        <b/>
        <u/>
        <sz val="11"/>
        <color theme="1"/>
        <rFont val="Calibri"/>
        <family val="2"/>
        <scheme val="minor"/>
      </rPr>
      <t>ANNUAL</t>
    </r>
    <r>
      <rPr>
        <b/>
        <sz val="11"/>
        <color theme="1"/>
        <rFont val="Calibri"/>
        <family val="2"/>
        <scheme val="minor"/>
      </rPr>
      <t xml:space="preserve"> PREPARATION HOURS </t>
    </r>
    <r>
      <rPr>
        <b/>
        <u/>
        <sz val="11"/>
        <color theme="1"/>
        <rFont val="Calibri"/>
        <family val="2"/>
        <scheme val="minor"/>
      </rPr>
      <t>PER MODULE</t>
    </r>
  </si>
  <si>
    <r>
      <t xml:space="preserve">ACADEMIC HOURS: FIXED </t>
    </r>
    <r>
      <rPr>
        <b/>
        <u/>
        <sz val="11"/>
        <color theme="1"/>
        <rFont val="Calibri"/>
        <family val="2"/>
        <scheme val="minor"/>
      </rPr>
      <t>ONE-TIME</t>
    </r>
    <r>
      <rPr>
        <b/>
        <sz val="11"/>
        <color theme="1"/>
        <rFont val="Calibri"/>
        <family val="2"/>
        <scheme val="minor"/>
      </rPr>
      <t xml:space="preserve"> DEVELOPMENT HOURS </t>
    </r>
    <r>
      <rPr>
        <b/>
        <u/>
        <sz val="11"/>
        <color theme="1"/>
        <rFont val="Calibri"/>
        <family val="2"/>
        <scheme val="minor"/>
      </rPr>
      <t>PER MODULE</t>
    </r>
  </si>
  <si>
    <t>Assess hours per student</t>
  </si>
  <si>
    <t>Assess cost per student</t>
  </si>
  <si>
    <t>Leader hours per year</t>
  </si>
  <si>
    <t>Leader cost per year</t>
  </si>
  <si>
    <t>Contact hours per year</t>
  </si>
  <si>
    <t>Contact cost per year</t>
  </si>
  <si>
    <t>Prep hours per year</t>
  </si>
  <si>
    <t>Prep cost per year</t>
  </si>
  <si>
    <t>Dev hours per module</t>
  </si>
  <si>
    <t>Dev cost per module</t>
  </si>
  <si>
    <t>Module name/#</t>
  </si>
  <si>
    <t>Programme Year (1-3 PGT, 1-6 UG)</t>
  </si>
  <si>
    <t>Main or optional module</t>
  </si>
  <si>
    <t>Module type (select from drop-down)</t>
  </si>
  <si>
    <t>Credits</t>
  </si>
  <si>
    <t>New or existing module</t>
  </si>
  <si>
    <t>% fixed cost relevant to this programme if existing module (estimate this based on expected relative student numbers)</t>
  </si>
  <si>
    <t>Standard hours</t>
  </si>
  <si>
    <t>Additional/(reduced) hours</t>
  </si>
  <si>
    <t>Total hours</t>
  </si>
  <si>
    <t>Staff salary spine point (eg 41)</t>
  </si>
  <si>
    <t>% Staff from FESE UEBS</t>
  </si>
  <si>
    <t>% Staff from FESE OTHER</t>
  </si>
  <si>
    <t>% Staff from FHASS</t>
  </si>
  <si>
    <t>% Staff from FHLS UEMS</t>
  </si>
  <si>
    <t>% Staff from FHLS OTHER</t>
  </si>
  <si>
    <t>% Staff from X</t>
  </si>
  <si>
    <t>Existing module %</t>
  </si>
  <si>
    <t>Assess spine pt</t>
  </si>
  <si>
    <t>Leader spine pt</t>
  </si>
  <si>
    <t>Contact spine pt</t>
  </si>
  <si>
    <t>Prep spine pt</t>
  </si>
  <si>
    <t>Dev spine pt</t>
  </si>
  <si>
    <t>Assess Faculty % = 100</t>
  </si>
  <si>
    <t>Leader Faculty % = 100</t>
  </si>
  <si>
    <t>Contact Faculty % = 100</t>
  </si>
  <si>
    <t>Prep Faculty % = 100</t>
  </si>
  <si>
    <t>Dev Faculty % = 100</t>
  </si>
  <si>
    <t>Assess cost per hour</t>
  </si>
  <si>
    <t>Max assess hours per student this prog</t>
  </si>
  <si>
    <t>FESE OTHER</t>
  </si>
  <si>
    <t>FHASS</t>
  </si>
  <si>
    <t>FHLS UEMS</t>
  </si>
  <si>
    <t>FHLS OTHER</t>
  </si>
  <si>
    <t>X</t>
  </si>
  <si>
    <t>Leader cost per hour</t>
  </si>
  <si>
    <t>Leader hours per year this prog</t>
  </si>
  <si>
    <t>Contact cost per hour</t>
  </si>
  <si>
    <t>Contact hours per year this prog</t>
  </si>
  <si>
    <t>Prep cost per hour</t>
  </si>
  <si>
    <t>Dev cost per hour</t>
  </si>
  <si>
    <t>Dev hours per module this prog</t>
  </si>
  <si>
    <t>Research Project (PSYM220)</t>
  </si>
  <si>
    <t>Main</t>
  </si>
  <si>
    <t>Project/dissertation - dry lab based</t>
  </si>
  <si>
    <t>Introduction to Statistics (PSYM221)</t>
  </si>
  <si>
    <t>Taught - dry lab based</t>
  </si>
  <si>
    <t>Research Methods and Conceptual Issues in Psychology (PSYM222)</t>
  </si>
  <si>
    <t>Social Psychology (PSYM223)</t>
  </si>
  <si>
    <t>Cognitive and Developmental Psychology (ERPM006)</t>
  </si>
  <si>
    <t>Biological Psychology (PSYM225)</t>
  </si>
  <si>
    <t>Optional</t>
  </si>
  <si>
    <t>Total</t>
  </si>
  <si>
    <t>Taught</t>
  </si>
  <si>
    <t>Project/dissertation</t>
  </si>
  <si>
    <t>Year abroad/placement (120 credits)</t>
  </si>
  <si>
    <t>TOTAL PROGRAMME CREDITS</t>
  </si>
  <si>
    <t>MANUAL INPUTS - OTHER BESPOKE PROGRAMME INCOME AND COSTS</t>
  </si>
  <si>
    <t>INPUT AT DEVELOPMENT YEAR PRICE LEVELS</t>
  </si>
  <si>
    <t>TOTAL PROGRAMME</t>
  </si>
  <si>
    <t>Dev Yr</t>
  </si>
  <si>
    <t>Launch Yr</t>
  </si>
  <si>
    <t>Yr 2</t>
  </si>
  <si>
    <t>Yr 3</t>
  </si>
  <si>
    <t>Yr 4</t>
  </si>
  <si>
    <t>Yr 5</t>
  </si>
  <si>
    <t>Yr 6</t>
  </si>
  <si>
    <t>£</t>
  </si>
  <si>
    <t>INPUT INCOME AS POSITIVE VALUES (HEU fee inflation applies)</t>
  </si>
  <si>
    <t>Other programme income 1 - describe</t>
  </si>
  <si>
    <t>Other programme income 2 - describe</t>
  </si>
  <si>
    <t>Other programme income 3 - describe</t>
  </si>
  <si>
    <t>TOTAL INCOME</t>
  </si>
  <si>
    <t>INPUT COSTS AS NEGATIVE VALUES</t>
  </si>
  <si>
    <t>Faculty costs</t>
  </si>
  <si>
    <t>Other programme staff 1 - describe</t>
  </si>
  <si>
    <t>Other programme staff 2 - describe</t>
  </si>
  <si>
    <t>Other programme staff 3 - describe</t>
  </si>
  <si>
    <t>Other programme non-pay 1 - describe</t>
  </si>
  <si>
    <t>Other programme non-pay 2 - describe</t>
  </si>
  <si>
    <t>Other programme non-pay 3 - describe</t>
  </si>
  <si>
    <t>TOTAL Faculty COSTS</t>
  </si>
  <si>
    <t>Professional Services costs</t>
  </si>
  <si>
    <t>Bespoke programme PS cost 1 -describe</t>
  </si>
  <si>
    <t>Bespoke programme PS cost 2 -describe</t>
  </si>
  <si>
    <t>Bespoke programme PS cost 3 -describe</t>
  </si>
  <si>
    <t>TOTAL PS COSTS</t>
  </si>
  <si>
    <t>FULL COST PROGRAMME I&amp;E - INFLATED</t>
  </si>
  <si>
    <t>CHK</t>
  </si>
  <si>
    <t>Faculty income</t>
  </si>
  <si>
    <t>Teaching grant income</t>
  </si>
  <si>
    <t>Fee income (Home)</t>
  </si>
  <si>
    <t>Fee income (International)</t>
  </si>
  <si>
    <t>Degree apprenticeship on programme payments</t>
  </si>
  <si>
    <t>Degree apprenticeship completion payments</t>
  </si>
  <si>
    <t>Keypath revenue share</t>
  </si>
  <si>
    <t>Other programme income</t>
  </si>
  <si>
    <t>Academic staff</t>
  </si>
  <si>
    <t>Programme management staff</t>
  </si>
  <si>
    <t>Degree apprenticeship tripartite review costs</t>
  </si>
  <si>
    <t>Degree apprenticeship end point assessment costs</t>
  </si>
  <si>
    <t>Allocated Faculty support staff cost</t>
  </si>
  <si>
    <t>Allocated general non-pay</t>
  </si>
  <si>
    <t>Allocated student related non-pay (incl library, consumables)</t>
  </si>
  <si>
    <t>Allocated international commissions</t>
  </si>
  <si>
    <t>Allocated scholarships/bursaries - central</t>
  </si>
  <si>
    <t>Scholarships/bursaries - programme specific</t>
  </si>
  <si>
    <t>Field trips</t>
  </si>
  <si>
    <t>Other programme staff</t>
  </si>
  <si>
    <t>Other programme non-pay</t>
  </si>
  <si>
    <t>Faculty CONTRIBUTION</t>
  </si>
  <si>
    <t>as % of income</t>
  </si>
  <si>
    <t>CUMULATIVE Faculty CONTRIBUTION</t>
  </si>
  <si>
    <t>Benchmark Faculty contribution % of income</t>
  </si>
  <si>
    <t>PS costs allocated in relation to academic staff time</t>
  </si>
  <si>
    <t>PS costs allocated in relation to Faculty staff FTE</t>
  </si>
  <si>
    <t>PS costs allocated in relation to student FTE</t>
  </si>
  <si>
    <t>Bespoke programme PS cost</t>
  </si>
  <si>
    <t>SURPLUS/(DEFICIT)</t>
  </si>
  <si>
    <t>CUMULATIVE SURPLUS/(DEFICIT)</t>
  </si>
  <si>
    <t>Benchmark Faculty surplus % of income</t>
  </si>
  <si>
    <t>PROGRAMME SUMMARY - FULL COST</t>
  </si>
  <si>
    <t>Dev</t>
  </si>
  <si>
    <t>Launch</t>
  </si>
  <si>
    <t>Year 0</t>
  </si>
  <si>
    <t>Year 1</t>
  </si>
  <si>
    <t>Year 2</t>
  </si>
  <si>
    <t>Year 3</t>
  </si>
  <si>
    <t>Year 4</t>
  </si>
  <si>
    <t>Year 5</t>
  </si>
  <si>
    <t>Year 6</t>
  </si>
  <si>
    <t>Inflated Value £000s</t>
  </si>
  <si>
    <t>Income</t>
  </si>
  <si>
    <t>Faculty Contribution</t>
  </si>
  <si>
    <t>Cumulative Faculty Contribution</t>
  </si>
  <si>
    <t>Surplus/(Deficit)</t>
  </si>
  <si>
    <t>Cumulative Surplus/(Deficit)</t>
  </si>
  <si>
    <t>FTEs</t>
  </si>
  <si>
    <t>Academic staff FTEs</t>
  </si>
  <si>
    <t>Student FTEs Home/EU</t>
  </si>
  <si>
    <t>Student FTEs International</t>
  </si>
  <si>
    <t>New student starters</t>
  </si>
  <si>
    <t>SSR</t>
  </si>
  <si>
    <t>Cumulative SSR</t>
  </si>
  <si>
    <t>INCREMENTAL COST PROGRAMME I&amp;E - INFLATED</t>
  </si>
  <si>
    <t>% INCREMENTAL</t>
  </si>
  <si>
    <t>(not available from existing resource)</t>
  </si>
  <si>
    <t>Faculty incremental income</t>
  </si>
  <si>
    <t>TOTAL INCREMENTAL INCOME</t>
  </si>
  <si>
    <t>Faculty incremental costs</t>
  </si>
  <si>
    <t>TOTAL Faculty INCREMENTAL COSTS</t>
  </si>
  <si>
    <t>CUMULATIVE Faculty INCREMENTAL CONTRIBUTION</t>
  </si>
  <si>
    <t>Professional Services incremental costs</t>
  </si>
  <si>
    <t>TOTAL PS INCREMENTAL COSTS</t>
  </si>
  <si>
    <t>PROGRAMME SUMMARY - INCREMENTAL COST</t>
  </si>
  <si>
    <t>ACADEMIC STAFF HOURS - SWARM DATA AND ASSUMPTIONS</t>
  </si>
  <si>
    <t>The largest element of direct programme cost is of course academic staff time. This model uses data from SWARM to provide automated</t>
  </si>
  <si>
    <t>hours data to calculate academic module costs. The automated hours calculations can be manually adjusted to reflect individual programme</t>
  </si>
  <si>
    <t>specifics in the modules tab if required.</t>
  </si>
  <si>
    <t>Analysis of historic SWARM data provided some very broad-based average/standard figures for direct academic effort on campus based modules.</t>
  </si>
  <si>
    <t>Increasingly, programmes are being developed for online or blended delivery, rather than for the traditional campus basis.</t>
  </si>
  <si>
    <t>Factors are applied to the SWARM averages to reflect how this impacts academic time but these are likely to change with experience.</t>
  </si>
  <si>
    <t>CAMPUS/BLENDED</t>
  </si>
  <si>
    <t>dev</t>
  </si>
  <si>
    <t>prep</t>
  </si>
  <si>
    <t>ONLINE</t>
  </si>
  <si>
    <t>BLENDED - NOT IN USE</t>
  </si>
  <si>
    <t>ONLINE FACTORS</t>
  </si>
  <si>
    <t>Level</t>
  </si>
  <si>
    <t>Concat</t>
  </si>
  <si>
    <t>Module type</t>
  </si>
  <si>
    <t>Credit value</t>
  </si>
  <si>
    <t>Assessment/ variable delivery hours per student</t>
  </si>
  <si>
    <t>Fixed annual delivery/ contact hours</t>
  </si>
  <si>
    <t>Fixed annual leadership hours</t>
  </si>
  <si>
    <t>Fixed one time new module development hours</t>
  </si>
  <si>
    <t>Fixed annual preparation hours</t>
  </si>
  <si>
    <t>UG</t>
  </si>
  <si>
    <t>Taught - desk based</t>
  </si>
  <si>
    <t>Up to 30</t>
  </si>
  <si>
    <t>30+</t>
  </si>
  <si>
    <t>Project/dissertation - desk based</t>
  </si>
  <si>
    <t>Up to 45</t>
  </si>
  <si>
    <t>45+</t>
  </si>
  <si>
    <t>Year abroad/placement (120 credits) - desk based</t>
  </si>
  <si>
    <t>PGT</t>
  </si>
  <si>
    <t>Year abroad/placement (120 credits) - dry lab based</t>
  </si>
  <si>
    <t>Taught - wet lab based</t>
  </si>
  <si>
    <t>Project/dissertation - wet lab based</t>
  </si>
  <si>
    <t>Year abroad/placement (120 credits) - wet lab based</t>
  </si>
  <si>
    <t>A new framework is being developed to estimate  academic time for use in SWARM.</t>
  </si>
  <si>
    <t>Assumptions for modules may include:</t>
  </si>
  <si>
    <t>*</t>
  </si>
  <si>
    <t>Baseline 1 hour preparation time per 1 hour of contact time (lecture, tutorial, workshop, lab or seminar delivery).</t>
  </si>
  <si>
    <t>Variable preparation time of up to an additional 2 hours for each contact hour to include:</t>
  </si>
  <si>
    <t>time for first time teaching/first time taught/module convenorship (leadership)/large student cohort convenorship (leadership)</t>
  </si>
  <si>
    <t>Assessment hours are based on historic SWARM data.</t>
  </si>
  <si>
    <t>Since this framework has not yet been implemented in SWARM this model currently incorporates only the historical analysis above.</t>
  </si>
  <si>
    <t>For reference - Keypath recommendations of academic hours input in relation to online PGT programmes:</t>
  </si>
  <si>
    <t>Module development: 75-150 hours for 15 credits (but UoE experience was that this was greater).</t>
  </si>
  <si>
    <t>Module refresh (annual content refresh): 40% of module development time</t>
  </si>
  <si>
    <t>Module instruction/admin (module leadership/admin - involves coaching section tutors and providing consistent student experience across sections): 25-50 hours for 15 credits</t>
  </si>
  <si>
    <t>Section facilitation (student assessment and direct participation with student group of 20-30): 75 hours per section (i.e. per, say, 25 students on a 15 credit module) - usually carried out by lower graded staff/PGRs.</t>
  </si>
  <si>
    <t>Online factors based on ODLP info:</t>
  </si>
  <si>
    <t>Development hours factor</t>
  </si>
  <si>
    <t>Prep hours factor</t>
  </si>
  <si>
    <t>Leader hours factor (= admin + some section facilitation)</t>
  </si>
  <si>
    <t>Contact hours factor (= tutor coaching)</t>
  </si>
  <si>
    <t>Assessment hours factor (assume match to campus)</t>
  </si>
  <si>
    <t>Online factors based on more recent/ongoing investigations and discussion:</t>
  </si>
  <si>
    <t>Diss</t>
  </si>
  <si>
    <t>Marginal assessment hours per student</t>
  </si>
  <si>
    <t>Fixed annual contact hours</t>
  </si>
  <si>
    <t>Fixed annual leader/ convenor hours</t>
  </si>
  <si>
    <t>Fixed dev hours (new module/ new academic factors)</t>
  </si>
  <si>
    <t>Fixed annual prep hours</t>
  </si>
  <si>
    <t>UNIVERSITY OF EXETER PAY SCALES</t>
  </si>
  <si>
    <t>2022/23</t>
  </si>
  <si>
    <t>= incremental points</t>
  </si>
  <si>
    <t>Pay rates effective from 1 Aug 2022</t>
  </si>
  <si>
    <t>= contribution points</t>
  </si>
  <si>
    <t>NI rates effective from April 2022</t>
  </si>
  <si>
    <t>Pension Scheme employer contribution rates - USS 21.6%, ERSS 12.0%</t>
  </si>
  <si>
    <t>Note: this table will give the oncost figure for a full-time whole year appointment only.</t>
  </si>
  <si>
    <t>In Pension Scheme (not PSX)</t>
  </si>
  <si>
    <t>Not In Pension Scheme</t>
  </si>
  <si>
    <t>Spine Point</t>
  </si>
  <si>
    <t>Salary from 1 Aug 2022</t>
  </si>
  <si>
    <t>Pension Scheme</t>
  </si>
  <si>
    <t>Employer NIC</t>
  </si>
  <si>
    <t>Employer pension contribution</t>
  </si>
  <si>
    <t>Apprenticeship Levy</t>
  </si>
  <si>
    <t xml:space="preserve">Total  </t>
  </si>
  <si>
    <t>Per hour</t>
  </si>
  <si>
    <t>@ TRAC year price</t>
  </si>
  <si>
    <t>Spine</t>
  </si>
  <si>
    <t>USS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</si>
  <si>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</si>
  <si>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</si>
  <si>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</si>
  <si>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</si>
  <si>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</si>
  <si>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</si>
  <si>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</si>
  <si>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</si>
  <si>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</si>
  <si>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</si>
  <si>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H</t>
  </si>
  <si>
    <t>G</t>
  </si>
  <si>
    <t>F</t>
  </si>
  <si>
    <t>E</t>
  </si>
  <si>
    <t>ERSS</t>
  </si>
  <si>
    <t>C</t>
  </si>
  <si>
    <t>B</t>
  </si>
  <si>
    <t>* locally amended/determined points</t>
  </si>
  <si>
    <t xml:space="preserve">It should be noted that the above tables have been prepared on the assumption that Grade E staff within a pension scheme are members of USS. </t>
  </si>
  <si>
    <t>(Although new staff in Grade E will join USS some existing staff in Grade E elected to remain members of ERSS when the Framework Agreement was introduced.)</t>
  </si>
  <si>
    <t>The following table re-calculates for those in Grade E on the assumption that the staff are members of ERSS.</t>
  </si>
  <si>
    <t>New staff in Grade E will join USS.</t>
  </si>
  <si>
    <t xml:space="preserve">NI  </t>
  </si>
  <si>
    <t>Faculty</t>
  </si>
  <si>
    <t>Discipline code</t>
  </si>
  <si>
    <t>Price band</t>
  </si>
  <si>
    <t>ACX</t>
  </si>
  <si>
    <t>BMX</t>
  </si>
  <si>
    <t>ECO</t>
  </si>
  <si>
    <t>CSM</t>
  </si>
  <si>
    <t>Camborne School of Mines</t>
  </si>
  <si>
    <t>COM</t>
  </si>
  <si>
    <t>C1</t>
  </si>
  <si>
    <t>ENG</t>
  </si>
  <si>
    <t>Engineering</t>
  </si>
  <si>
    <t>MAT</t>
  </si>
  <si>
    <t>C2</t>
  </si>
  <si>
    <t>PHY</t>
  </si>
  <si>
    <t>BIO</t>
  </si>
  <si>
    <t>GEO</t>
  </si>
  <si>
    <t>PSY</t>
  </si>
  <si>
    <t>SHS</t>
  </si>
  <si>
    <t>ARC</t>
  </si>
  <si>
    <t>CLA</t>
  </si>
  <si>
    <t>DRA</t>
  </si>
  <si>
    <t>EGL</t>
  </si>
  <si>
    <t>HIS</t>
  </si>
  <si>
    <t>MLX</t>
  </si>
  <si>
    <t>THE</t>
  </si>
  <si>
    <t>EDU</t>
  </si>
  <si>
    <t>Graduate School of Education</t>
  </si>
  <si>
    <t>IAI</t>
  </si>
  <si>
    <t>Institute of Arab &amp; Islamic Studies</t>
  </si>
  <si>
    <t>LAW</t>
  </si>
  <si>
    <t>POL</t>
  </si>
  <si>
    <t>SPX</t>
  </si>
  <si>
    <t>RAD</t>
  </si>
  <si>
    <t>MEX</t>
  </si>
  <si>
    <t>Based on TRAC data for Year</t>
  </si>
  <si>
    <t>RATES PGT</t>
  </si>
  <si>
    <t>RATES UG</t>
  </si>
  <si>
    <t>RATES T</t>
  </si>
  <si>
    <t>USES UG</t>
  </si>
  <si>
    <t>ALL Faculties</t>
  </si>
  <si>
    <t>Academic support hours per direct hour</t>
  </si>
  <si>
    <t>COMBINED ER/ES</t>
  </si>
  <si>
    <t>Benchmark TRAC teaching contribution (2 year average)</t>
  </si>
  <si>
    <t>Benchmark TRAC teaching surplus (2 year average)</t>
  </si>
  <si>
    <t>Any</t>
  </si>
  <si>
    <t>Blended</t>
  </si>
  <si>
    <t>Online</t>
  </si>
  <si>
    <t>Relevance (Yes, No, Amended)</t>
  </si>
  <si>
    <t>Apprenticeship</t>
  </si>
  <si>
    <t>ODLP KP</t>
  </si>
  <si>
    <t>Campus</t>
  </si>
  <si>
    <t>Exeter</t>
  </si>
  <si>
    <t>Cornwall</t>
  </si>
  <si>
    <t>Amendment factor</t>
  </si>
  <si>
    <t>CA</t>
  </si>
  <si>
    <t>Campus Any</t>
  </si>
  <si>
    <t>AA</t>
  </si>
  <si>
    <t>Apprenticeship Any</t>
  </si>
  <si>
    <t>AE</t>
  </si>
  <si>
    <t>Apprenticeship Exeter</t>
  </si>
  <si>
    <t>AC</t>
  </si>
  <si>
    <t>Apprenticeship Cornwall</t>
  </si>
  <si>
    <t>K</t>
  </si>
  <si>
    <t>ODLP</t>
  </si>
  <si>
    <t>CE</t>
  </si>
  <si>
    <t>Campus Exeter</t>
  </si>
  <si>
    <t>CC</t>
  </si>
  <si>
    <t>Campus Cornwall</t>
  </si>
  <si>
    <t>O</t>
  </si>
  <si>
    <t>BA</t>
  </si>
  <si>
    <t>Blended Any</t>
  </si>
  <si>
    <t>BE</t>
  </si>
  <si>
    <t>Blended Exeter</t>
  </si>
  <si>
    <t>BC</t>
  </si>
  <si>
    <t>Blended Cornwall</t>
  </si>
  <si>
    <t>Faculty support staff cost per direct academic hour £</t>
  </si>
  <si>
    <t>Y</t>
  </si>
  <si>
    <t>Faculty core non-pay costs (staff related) per direct academic hour £</t>
  </si>
  <si>
    <t>Faculty core non-pay costs (library) per student FTE £</t>
  </si>
  <si>
    <t>Faculty core non-pay costs (consumables) per student FTE £</t>
  </si>
  <si>
    <t>Faculty core non-pay costs (general) per direct academic hour £</t>
  </si>
  <si>
    <t>Faculty core estates costs per direct academic hour £</t>
  </si>
  <si>
    <t>Faculty core non-pay costs (student related) per student FTE £</t>
  </si>
  <si>
    <t>International commissions cost per year 1 international student (headcount) £</t>
  </si>
  <si>
    <t>Central bursaries cost per Home UG student FTE £</t>
  </si>
  <si>
    <t>N</t>
  </si>
  <si>
    <t>Allocated college support staff cost (£ per direct academic hour)</t>
  </si>
  <si>
    <t>Allocated general non-pay (£ per direct academic hour)</t>
  </si>
  <si>
    <t>Allocated student related non-pay (£ per student FTE)</t>
  </si>
  <si>
    <t>Allocated international commissions (£ per international student FTE)</t>
  </si>
  <si>
    <t>Allocated scholarships/bursaries - central (£ per home student FTE)</t>
  </si>
  <si>
    <t>Non-generic PS rates</t>
  </si>
  <si>
    <t>PS costs Technical Services</t>
  </si>
  <si>
    <t>Rate per direct academic hour</t>
  </si>
  <si>
    <t>A</t>
  </si>
  <si>
    <t>Rate per student FTE</t>
  </si>
  <si>
    <t>PS communications and marketing costs</t>
  </si>
  <si>
    <t>PS costs library</t>
  </si>
  <si>
    <t>PS costs student support services</t>
  </si>
  <si>
    <t>PS costs education &amp; student experience other</t>
  </si>
  <si>
    <t>PS costs student employability</t>
  </si>
  <si>
    <t>PS costs student recruitment</t>
  </si>
  <si>
    <t>PS costs global enhancement</t>
  </si>
  <si>
    <t>PS costs international student recruitment &amp; Erasmus</t>
  </si>
  <si>
    <t>PS costs Faculty services</t>
  </si>
  <si>
    <t>PS costs IIB</t>
  </si>
  <si>
    <t>PS costs PPBI</t>
  </si>
  <si>
    <t>PS costs sport</t>
  </si>
  <si>
    <t>PS costs Student Guild</t>
  </si>
  <si>
    <t>Generic PS rates</t>
  </si>
  <si>
    <t>PS estates equipment costs</t>
  </si>
  <si>
    <t>Rate per staff FTE</t>
  </si>
  <si>
    <t>PS estates buildings costs</t>
  </si>
  <si>
    <t>PS estates other costs</t>
  </si>
  <si>
    <t>PS estates maintenance costs</t>
  </si>
  <si>
    <t>PS estates utilities costs</t>
  </si>
  <si>
    <t>PS estates cleaning, portering &amp; security costs</t>
  </si>
  <si>
    <t>PS estates costs of Penryn campus</t>
  </si>
  <si>
    <t>PS costs institutional items</t>
  </si>
  <si>
    <t>PS costs pension adjustments</t>
  </si>
  <si>
    <t>PS costs IT</t>
  </si>
  <si>
    <t>PS costs finance services</t>
  </si>
  <si>
    <t>PS costs senior management</t>
  </si>
  <si>
    <t>PS costs HR</t>
  </si>
  <si>
    <t>PS costs health &amp; safety</t>
  </si>
  <si>
    <t>PS costs compliance, governance &amp; risk</t>
  </si>
  <si>
    <t>PS costs allocated in relation to direct academic staff hours (£ per direct academic hour)</t>
  </si>
  <si>
    <t>PS costs allocated in relation to faculty staff FTE (£ per staff FTE)</t>
  </si>
  <si>
    <t>PS costs allocated in relation to student FTE (£ per student FTE)</t>
  </si>
  <si>
    <t>Combinations</t>
  </si>
  <si>
    <t>Comb Name</t>
  </si>
  <si>
    <t>is blended</t>
  </si>
  <si>
    <t>is any campus; is online</t>
  </si>
  <si>
    <t>is any campus</t>
  </si>
  <si>
    <t>FULL COST PROGRAMME I&amp;E - AT DEVELOPMENT YEAR PRICES</t>
  </si>
  <si>
    <t>Cost at Payscale year prices</t>
  </si>
  <si>
    <t>ASSESS HOURS</t>
  </si>
  <si>
    <t>ASSESS COST £</t>
  </si>
  <si>
    <t>STUDENT NUMBERS ON MODULES (APPROX FROM FTE)</t>
  </si>
  <si>
    <t>STUDENT NUMBERS ON MODULES (ADJ FOR START-UP)</t>
  </si>
  <si>
    <t>Row</t>
  </si>
  <si>
    <t>YEAR OUT?</t>
  </si>
  <si>
    <t>Optional?</t>
  </si>
  <si>
    <t>Check prog yr</t>
  </si>
  <si>
    <t>TOTAL HRS/COST</t>
  </si>
  <si>
    <t>FTE</t>
  </si>
  <si>
    <t>ALL Faculties FTE</t>
  </si>
  <si>
    <t>Support hrs/cost</t>
  </si>
  <si>
    <t>Support FTE</t>
  </si>
  <si>
    <t>All Faculties support FTE</t>
  </si>
  <si>
    <t>total # non-optional modules</t>
  </si>
  <si>
    <t># yr1 non-optional modules</t>
  </si>
  <si>
    <t># yr2 non-optional modules</t>
  </si>
  <si>
    <t>All Faculties support FTE ALL TABS</t>
  </si>
  <si>
    <t># yr3 non-optional modules</t>
  </si>
  <si>
    <t>Support hrs/cost ALL TABS</t>
  </si>
  <si>
    <t># yr4 non-optional modules</t>
  </si>
  <si>
    <t>Support FTE ALL TABS</t>
  </si>
  <si>
    <t># yr5 non-optional modules</t>
  </si>
  <si>
    <t># yr6 non-optional modules</t>
  </si>
  <si>
    <t>All Faculties non-support FTE ALL TABS</t>
  </si>
  <si>
    <t>Cum yr1</t>
  </si>
  <si>
    <t>Non-support hrs/cost ALL TABS</t>
  </si>
  <si>
    <t>Cum yr2</t>
  </si>
  <si>
    <t>Non-support FTE ALL TABS</t>
  </si>
  <si>
    <t>Cum yr3</t>
  </si>
  <si>
    <t>Cum yr4</t>
  </si>
  <si>
    <t>All Faculties ALL FTE ALL TABS</t>
  </si>
  <si>
    <t>Cum yr5</t>
  </si>
  <si>
    <t>ALL hrs/cost ALL TABS</t>
  </si>
  <si>
    <t>Cum yr6</t>
  </si>
  <si>
    <t>ALL FTE ALL TABS</t>
  </si>
  <si>
    <t>ACADEMIC EFFORT BY Faculty</t>
  </si>
  <si>
    <t>TO ALLOCATE INCOME</t>
  </si>
  <si>
    <t>LEADER HOURS</t>
  </si>
  <si>
    <t>LEADER COST £</t>
  </si>
  <si>
    <t>CONTACT HOURS</t>
  </si>
  <si>
    <t>CONTACT COST £</t>
  </si>
  <si>
    <t>PREP HOURS</t>
  </si>
  <si>
    <t>PREP COST £</t>
  </si>
  <si>
    <t>DEV HOURS</t>
  </si>
  <si>
    <t>DEV COST £</t>
  </si>
  <si>
    <t>Entrant numbers</t>
  </si>
  <si>
    <t>FT Home students</t>
  </si>
  <si>
    <t>FT International students</t>
  </si>
  <si>
    <t>PT Home students</t>
  </si>
  <si>
    <t>PT International students</t>
  </si>
  <si>
    <t>Continuing numbers after retention adjustment</t>
  </si>
  <si>
    <t>Total headcount after retention adjustment</t>
  </si>
  <si>
    <t>FTEs after retention adjustment</t>
  </si>
  <si>
    <t>2018/19</t>
  </si>
  <si>
    <t>2019/20</t>
  </si>
  <si>
    <t>2020/21</t>
  </si>
  <si>
    <t>2021/22</t>
  </si>
  <si>
    <t>2023/24</t>
  </si>
  <si>
    <t>Int 1</t>
  </si>
  <si>
    <t>Int 2</t>
  </si>
  <si>
    <t>Int 3</t>
  </si>
  <si>
    <t>hc</t>
  </si>
  <si>
    <t>FT/PT</t>
  </si>
  <si>
    <t>Int 4</t>
  </si>
  <si>
    <t>Int 5</t>
  </si>
  <si>
    <t>Int 6</t>
  </si>
  <si>
    <t>Apprenticeship?</t>
  </si>
  <si>
    <t>ODLP?</t>
  </si>
  <si>
    <t>Delivery format</t>
  </si>
  <si>
    <t>£ AT DEV YEAR PRICES</t>
  </si>
  <si>
    <t>Based on cost….</t>
  </si>
  <si>
    <t>per direct academic hour</t>
  </si>
  <si>
    <t>per student FTE</t>
  </si>
  <si>
    <t>per yr 1 international student headcount</t>
  </si>
  <si>
    <t>per HEU UG student FTE</t>
  </si>
  <si>
    <t>per staff FTE</t>
  </si>
  <si>
    <t>Apprenticeship/ODLP/Delivery format/Campus</t>
  </si>
  <si>
    <t>Rates lookup from parameter combination:</t>
  </si>
  <si>
    <t>Parameter Comb</t>
  </si>
  <si>
    <t>Rate Comb</t>
  </si>
  <si>
    <t>Rate code</t>
  </si>
  <si>
    <t>Error message</t>
  </si>
  <si>
    <t>PGT Name</t>
  </si>
  <si>
    <t>UG Name</t>
  </si>
  <si>
    <t>NoNoCampusAny</t>
  </si>
  <si>
    <t>None on this tab</t>
  </si>
  <si>
    <t>NoNoCampusExeter</t>
  </si>
  <si>
    <t>NoNoCampusCornwall</t>
  </si>
  <si>
    <t>NoNoOnlineAny</t>
  </si>
  <si>
    <t>NoNoOnlineExeter</t>
  </si>
  <si>
    <t>N/A</t>
  </si>
  <si>
    <t>Campus should be "Any"</t>
  </si>
  <si>
    <t>NoNoOnlineCornwall</t>
  </si>
  <si>
    <t>NoNoBlendedAny</t>
  </si>
  <si>
    <t>NoNoBlendedExeter</t>
  </si>
  <si>
    <t>NoNoBlendedCornwall</t>
  </si>
  <si>
    <t>NoYesCampusAny</t>
  </si>
  <si>
    <t>Delivery format should be "Online"; Campus should be "Any"</t>
  </si>
  <si>
    <t>NoYesCampusExeter</t>
  </si>
  <si>
    <t>NoYesCampusCornwall</t>
  </si>
  <si>
    <t>NoYesOnlineAny</t>
  </si>
  <si>
    <t>NoYesOnlineExeter</t>
  </si>
  <si>
    <t>NoYesOnlineCornwall</t>
  </si>
  <si>
    <t>NoYesBlendedAny</t>
  </si>
  <si>
    <t>Delivery format should be "Online"</t>
  </si>
  <si>
    <t>NoYesBlendedExeter</t>
  </si>
  <si>
    <t>NoYesBlendedCornwall</t>
  </si>
  <si>
    <t>YesNoCampusAny</t>
  </si>
  <si>
    <t>Delivery format should be "Blended"</t>
  </si>
  <si>
    <t>YesNoCampusExeter</t>
  </si>
  <si>
    <t>Delivery format should be "Blended"; Campus should be "Any"</t>
  </si>
  <si>
    <t>YesNoCampusCornwall</t>
  </si>
  <si>
    <t>YesNoOnlineAny</t>
  </si>
  <si>
    <t>YesNoOnlineExeter</t>
  </si>
  <si>
    <t>YesNoOnlineCornwall</t>
  </si>
  <si>
    <t>YesNoBlendedAny</t>
  </si>
  <si>
    <t>YesNoBlendedExeter</t>
  </si>
  <si>
    <t>YesNoBlendedCornwall</t>
  </si>
  <si>
    <t>YesYesCampusAny</t>
  </si>
  <si>
    <t>Programme cannot be Apprenticeship and Keypath</t>
  </si>
  <si>
    <t>YesYesCampusExeter</t>
  </si>
  <si>
    <t>YesYesCampusCornwall</t>
  </si>
  <si>
    <t>YesYesOnlineAny</t>
  </si>
  <si>
    <t>YesYesOnlineExeter</t>
  </si>
  <si>
    <t>YesYesOnlineCornwall</t>
  </si>
  <si>
    <t>YesYesBlendedAny</t>
  </si>
  <si>
    <t>YesYesBlendedExeter</t>
  </si>
  <si>
    <t>YesYesBlendedCornwall</t>
  </si>
  <si>
    <t>AT TRAC YEAR PRICES</t>
  </si>
  <si>
    <t>AT DEV YEAR PRICES</t>
  </si>
  <si>
    <t>RELEVANT RATES</t>
  </si>
  <si>
    <t>Level/mode/duration/credits</t>
  </si>
  <si>
    <t>code</t>
  </si>
  <si>
    <t>number</t>
  </si>
  <si>
    <t>Programme credit</t>
  </si>
  <si>
    <t>includes Y/O</t>
  </si>
  <si>
    <t>Year out credits</t>
  </si>
  <si>
    <t>DA completion payments</t>
  </si>
  <si>
    <t>Student starters</t>
  </si>
  <si>
    <t>Student FTEs in relation to credits studied</t>
  </si>
  <si>
    <t>Completion payment per completing apprentice</t>
  </si>
  <si>
    <t>On programme payment per apprentice</t>
  </si>
  <si>
    <t>On programme payment per credit</t>
  </si>
  <si>
    <t>Credits studied per apprentice</t>
  </si>
  <si>
    <t>ind</t>
  </si>
  <si>
    <t>denom</t>
  </si>
  <si>
    <t>intakes</t>
  </si>
  <si>
    <t>Completion headcount</t>
  </si>
  <si>
    <t>Completion payments income</t>
  </si>
  <si>
    <t>Tripartite headcount</t>
  </si>
  <si>
    <t>Tripartite cost (incl support)</t>
  </si>
  <si>
    <t>Reviews per yr</t>
  </si>
  <si>
    <t>Tripartite FTE</t>
  </si>
  <si>
    <t>(contact)</t>
  </si>
  <si>
    <t>Year out calcs</t>
  </si>
  <si>
    <t>HEU</t>
  </si>
  <si>
    <t>OVS</t>
  </si>
  <si>
    <t>Year out year</t>
  </si>
  <si>
    <t>Y/O yr</t>
  </si>
  <si>
    <t>Status</t>
  </si>
  <si>
    <t>Ind</t>
  </si>
  <si>
    <t>FTE on Y/O</t>
  </si>
  <si>
    <t>FTE on study</t>
  </si>
  <si>
    <t>Programme status</t>
  </si>
  <si>
    <t>Delivery</t>
  </si>
  <si>
    <t>Intakes</t>
  </si>
  <si>
    <t>DEGREE APPRENTICESHIP SPECIAL ARRANGEMENTS</t>
  </si>
  <si>
    <t>Mode</t>
  </si>
  <si>
    <t>Campus/blended</t>
  </si>
  <si>
    <t>EPA (end point assessment) costs are 15% of funding band (programme fee)</t>
  </si>
  <si>
    <t>Duration</t>
  </si>
  <si>
    <t>Existing</t>
  </si>
  <si>
    <t>2017/18</t>
  </si>
  <si>
    <t>2024/25</t>
  </si>
  <si>
    <t>2026/27</t>
  </si>
  <si>
    <t>2027/28</t>
  </si>
  <si>
    <t>2028/29</t>
  </si>
  <si>
    <t>2029/30</t>
  </si>
  <si>
    <t>2030/31</t>
  </si>
  <si>
    <t>Tripartite review costs @ 4 per annum pp x 3 hours</t>
  </si>
  <si>
    <t>2031/32</t>
  </si>
  <si>
    <t>Income paid monthly for 80% fee / duration; 20% paid on completion</t>
  </si>
  <si>
    <t>2032/33</t>
  </si>
  <si>
    <t>Maybe some specific PS costs - IIB project mgt, specific marketing</t>
  </si>
  <si>
    <t>Student lookup</t>
  </si>
  <si>
    <t>2033/34</t>
  </si>
  <si>
    <t>2034/35</t>
  </si>
  <si>
    <t>Long</t>
  </si>
  <si>
    <t>Std</t>
  </si>
  <si>
    <t>2035/36</t>
  </si>
  <si>
    <t>NO</t>
  </si>
  <si>
    <t>T Grant (per 2022/23)</t>
  </si>
  <si>
    <t>grant</t>
  </si>
  <si>
    <t>supplement</t>
  </si>
  <si>
    <t>intensive</t>
  </si>
  <si>
    <t>total</t>
  </si>
  <si>
    <t>total ex int</t>
  </si>
  <si>
    <t>Applicable rate per annual FTE</t>
  </si>
  <si>
    <t>Programme length</t>
  </si>
  <si>
    <t>2036/37</t>
  </si>
  <si>
    <t>YES</t>
  </si>
  <si>
    <t>Standard</t>
  </si>
  <si>
    <t>2037/38</t>
  </si>
  <si>
    <t>Applicable</t>
  </si>
  <si>
    <t>2038/39</t>
  </si>
  <si>
    <t>2039/40</t>
  </si>
  <si>
    <t>ODLP SPECIAL ARRANGEMENTS</t>
  </si>
  <si>
    <t>2040/41</t>
  </si>
  <si>
    <t>Revenue share up to 57.5%</t>
  </si>
  <si>
    <t>2041/42</t>
  </si>
  <si>
    <t>Reduced programme development/marketing/student support cost</t>
  </si>
  <si>
    <t>2042/43</t>
  </si>
  <si>
    <t>2043/44</t>
  </si>
  <si>
    <t>2044/45</t>
  </si>
  <si>
    <t>2045/46</t>
  </si>
  <si>
    <t>IF FT (even if PT only)</t>
  </si>
  <si>
    <t>Yrs FT</t>
  </si>
  <si>
    <t>Yrs PT</t>
  </si>
  <si>
    <t>T grant</t>
  </si>
  <si>
    <t>Prog credits</t>
  </si>
  <si>
    <t>Prog credits Y/O</t>
  </si>
  <si>
    <t>Min years</t>
  </si>
  <si>
    <t>FT</t>
  </si>
  <si>
    <t>PT</t>
  </si>
  <si>
    <t>FT Credits per yr</t>
  </si>
  <si>
    <t>PT Credits per yr</t>
  </si>
  <si>
    <t>PT denominator</t>
  </si>
  <si>
    <t>Prog type</t>
  </si>
  <si>
    <t>Apprenticeship factor calc</t>
  </si>
  <si>
    <t>= 3x4 (12) days on-campus per year out of 220 days</t>
  </si>
  <si>
    <t>UEBS</t>
  </si>
  <si>
    <t>CEMPS</t>
  </si>
  <si>
    <t>CLES</t>
  </si>
  <si>
    <t>HUMS</t>
  </si>
  <si>
    <t>SSIS</t>
  </si>
  <si>
    <t>CMH</t>
  </si>
  <si>
    <t>Fee inflation home</t>
  </si>
  <si>
    <t>pay inflation</t>
  </si>
  <si>
    <t>Pay</t>
  </si>
  <si>
    <t>Dev year</t>
  </si>
  <si>
    <t>Inflation of cost rates and pay to dev year prices</t>
  </si>
  <si>
    <t>Non-Pay</t>
  </si>
  <si>
    <t>Inflation of cost rates to dev year prices</t>
  </si>
  <si>
    <t>Fee inflation intl</t>
  </si>
  <si>
    <t>non-pay inflation</t>
  </si>
  <si>
    <t>TRAC/Scale Year</t>
  </si>
  <si>
    <t>TRAC Year</t>
  </si>
  <si>
    <t>Y-1</t>
  </si>
  <si>
    <t>Y0</t>
  </si>
  <si>
    <t>Y1</t>
  </si>
  <si>
    <t>Y2</t>
  </si>
  <si>
    <t>Y3</t>
  </si>
  <si>
    <t>Y4</t>
  </si>
  <si>
    <t>Y5</t>
  </si>
  <si>
    <t>Y6</t>
  </si>
  <si>
    <t>home</t>
  </si>
  <si>
    <t>intl</t>
  </si>
  <si>
    <t>pay</t>
  </si>
  <si>
    <t>non-pay</t>
  </si>
  <si>
    <t>Launch yr</t>
  </si>
  <si>
    <t>Module status</t>
  </si>
  <si>
    <t>Module type2</t>
  </si>
  <si>
    <t>Name</t>
  </si>
  <si>
    <t>type2</t>
  </si>
  <si>
    <t>DL</t>
  </si>
  <si>
    <t>WL</t>
  </si>
  <si>
    <t>PGC</t>
  </si>
  <si>
    <t>NUR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</si>
</sst>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-&quot;£&quot;* #,##0_-;\-&quot;£&quot;* #,##0_-;_-&quot;£&quot;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%"/>
    <numFmt numFmtId="165" formatCode="_-&quot;£&quot;* #,##0_-;\-&quot;£&quot;* #,##0_-;_-&quot;£&quot;* &quot;-&quot;??_-;_-@_-"/>
    <numFmt numFmtId="166" formatCode="_-* #,##0_-;\-* #,##0_-;_-* &quot;-&quot;??_-;_-@_-"/>
    <numFmt numFmtId="167" formatCode="#,##0_ ;\-#,##0\ "/>
    <numFmt numFmtId="168" formatCode="#,##0\ ;\(#,##0\)"/>
    <numFmt numFmtId="169" formatCode="#,##0.000\ ;\(#,##0.000\)"/>
    <numFmt numFmtId="170" formatCode="&quot;£&quot;#,##0"/>
    <numFmt numFmtId="171" formatCode="&quot;£&quot;#,##0.00"/>
  </numFmts>
  <fonts count="4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4"/>
      <name val="Segoe UI"/>
      <family val="2"/>
    </font>
    <font>
      <sz val="9"/>
      <name val="Segoe UI"/>
      <family val="2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name val="Arial"/>
      <family val="2"/>
    </font>
    <font>
      <b/>
      <i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8"/>
      <color rgb="FF000000"/>
      <name val="Segoe UI"/>
      <family val="2"/>
    </font>
  </fonts>
  <fills count="2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D9F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0FFD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FD2E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2" fillId="0" borderId="0"/>
  </cellStyleXfs>
  <cellXfs count="270">
    <xf numFmtId="0" fontId="0" fillId="0" borderId="0" xfId="0"/>
    <xf numFmtId="0" fontId="1" fillId="0" borderId="0" xfId="0" applyFont="1" applyAlignment="1">
      <alignment horizontal="center"/>
    </xf>
    <xf numFmtId="0" fontId="0" fillId="5" borderId="0" xfId="0" applyFill="1"/>
    <xf numFmtId="0" fontId="2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4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0" fillId="7" borderId="0" xfId="0" applyFill="1"/>
    <xf numFmtId="0" fontId="0" fillId="9" borderId="0" xfId="0" applyFill="1"/>
    <xf numFmtId="0" fontId="0" fillId="3" borderId="0" xfId="0" applyFill="1"/>
    <xf numFmtId="0" fontId="0" fillId="10" borderId="0" xfId="0" applyFill="1"/>
    <xf numFmtId="0" fontId="0" fillId="12" borderId="0" xfId="0" applyFill="1"/>
    <xf numFmtId="0" fontId="5" fillId="0" borderId="0" xfId="0" applyFont="1"/>
    <xf numFmtId="4" fontId="0" fillId="8" borderId="0" xfId="0" applyNumberFormat="1" applyFill="1"/>
    <xf numFmtId="4" fontId="0" fillId="0" borderId="0" xfId="0" applyNumberFormat="1"/>
    <xf numFmtId="0" fontId="11" fillId="0" borderId="0" xfId="0" applyFont="1"/>
    <xf numFmtId="0" fontId="0" fillId="2" borderId="0" xfId="0" applyFill="1"/>
    <xf numFmtId="0" fontId="0" fillId="13" borderId="0" xfId="0" applyFill="1"/>
    <xf numFmtId="3" fontId="0" fillId="0" borderId="0" xfId="0" applyNumberFormat="1"/>
    <xf numFmtId="0" fontId="0" fillId="15" borderId="0" xfId="0" applyFill="1"/>
    <xf numFmtId="0" fontId="0" fillId="11" borderId="0" xfId="0" applyFill="1"/>
    <xf numFmtId="0" fontId="8" fillId="0" borderId="0" xfId="1"/>
    <xf numFmtId="0" fontId="8" fillId="0" borderId="0" xfId="1" applyAlignment="1">
      <alignment horizontal="center"/>
    </xf>
    <xf numFmtId="0" fontId="8" fillId="0" borderId="1" xfId="1" applyBorder="1"/>
    <xf numFmtId="0" fontId="8" fillId="0" borderId="0" xfId="1" quotePrefix="1"/>
    <xf numFmtId="0" fontId="8" fillId="16" borderId="1" xfId="1" applyFill="1" applyBorder="1"/>
    <xf numFmtId="0" fontId="15" fillId="0" borderId="0" xfId="1" applyFont="1"/>
    <xf numFmtId="0" fontId="16" fillId="0" borderId="0" xfId="1" applyFont="1"/>
    <xf numFmtId="0" fontId="17" fillId="0" borderId="0" xfId="1" applyFont="1"/>
    <xf numFmtId="0" fontId="8" fillId="8" borderId="0" xfId="1" applyFill="1"/>
    <xf numFmtId="165" fontId="8" fillId="0" borderId="1" xfId="2" applyNumberFormat="1" applyFont="1" applyFill="1" applyBorder="1"/>
    <xf numFmtId="166" fontId="8" fillId="0" borderId="0" xfId="3" applyNumberFormat="1" applyFont="1" applyBorder="1" applyAlignment="1">
      <alignment horizontal="center" wrapText="1"/>
    </xf>
    <xf numFmtId="167" fontId="0" fillId="0" borderId="1" xfId="2" applyNumberFormat="1" applyFont="1" applyFill="1" applyBorder="1"/>
    <xf numFmtId="166" fontId="8" fillId="0" borderId="1" xfId="3" applyNumberFormat="1" applyFont="1" applyBorder="1" applyAlignment="1">
      <alignment horizontal="center" wrapText="1"/>
    </xf>
    <xf numFmtId="166" fontId="8" fillId="0" borderId="1" xfId="3" applyNumberFormat="1" applyFont="1" applyFill="1" applyBorder="1" applyAlignment="1">
      <alignment horizontal="center" wrapText="1"/>
    </xf>
    <xf numFmtId="43" fontId="8" fillId="8" borderId="0" xfId="1" applyNumberFormat="1" applyFill="1"/>
    <xf numFmtId="166" fontId="8" fillId="0" borderId="1" xfId="3" applyNumberFormat="1" applyFont="1" applyBorder="1" applyAlignment="1">
      <alignment horizontal="center"/>
    </xf>
    <xf numFmtId="166" fontId="8" fillId="0" borderId="5" xfId="3" applyNumberFormat="1" applyFont="1" applyBorder="1" applyAlignment="1">
      <alignment horizontal="center"/>
    </xf>
    <xf numFmtId="166" fontId="8" fillId="0" borderId="0" xfId="3" applyNumberFormat="1" applyFont="1" applyFill="1" applyBorder="1" applyAlignment="1">
      <alignment horizontal="center"/>
    </xf>
    <xf numFmtId="166" fontId="8" fillId="0" borderId="0" xfId="3" applyNumberFormat="1" applyFont="1" applyFill="1" applyBorder="1" applyAlignment="1">
      <alignment horizontal="center" wrapText="1"/>
    </xf>
    <xf numFmtId="0" fontId="1" fillId="0" borderId="0" xfId="0" applyFont="1"/>
    <xf numFmtId="0" fontId="5" fillId="8" borderId="0" xfId="0" applyFont="1" applyFill="1"/>
    <xf numFmtId="0" fontId="23" fillId="8" borderId="0" xfId="1" applyFont="1" applyFill="1" applyAlignment="1">
      <alignment horizontal="center"/>
    </xf>
    <xf numFmtId="0" fontId="1" fillId="8" borderId="0" xfId="0" applyFont="1" applyFill="1"/>
    <xf numFmtId="0" fontId="0" fillId="20" borderId="0" xfId="0" applyFill="1"/>
    <xf numFmtId="0" fontId="0" fillId="3" borderId="1" xfId="0" applyFill="1" applyBorder="1" applyAlignment="1">
      <alignment horizontal="center"/>
    </xf>
    <xf numFmtId="4" fontId="0" fillId="3" borderId="1" xfId="0" applyNumberFormat="1" applyFill="1" applyBorder="1" applyAlignment="1">
      <alignment horizontal="center"/>
    </xf>
    <xf numFmtId="0" fontId="12" fillId="0" borderId="0" xfId="0" applyFont="1"/>
    <xf numFmtId="0" fontId="1" fillId="0" borderId="1" xfId="0" applyFont="1" applyBorder="1" applyAlignment="1">
      <alignment horizontal="center" vertical="top" wrapText="1"/>
    </xf>
    <xf numFmtId="3" fontId="0" fillId="3" borderId="1" xfId="0" applyNumberFormat="1" applyFill="1" applyBorder="1"/>
    <xf numFmtId="9" fontId="0" fillId="3" borderId="1" xfId="0" applyNumberFormat="1" applyFill="1" applyBorder="1"/>
    <xf numFmtId="0" fontId="24" fillId="0" borderId="0" xfId="0" applyFont="1"/>
    <xf numFmtId="3" fontId="0" fillId="0" borderId="1" xfId="0" applyNumberFormat="1" applyBorder="1"/>
    <xf numFmtId="4" fontId="0" fillId="5" borderId="1" xfId="0" applyNumberFormat="1" applyFill="1" applyBorder="1"/>
    <xf numFmtId="3" fontId="0" fillId="10" borderId="1" xfId="0" applyNumberFormat="1" applyFill="1" applyBorder="1"/>
    <xf numFmtId="0" fontId="1" fillId="11" borderId="1" xfId="0" applyFont="1" applyFill="1" applyBorder="1" applyAlignment="1">
      <alignment horizontal="center" vertical="top" wrapText="1"/>
    </xf>
    <xf numFmtId="4" fontId="0" fillId="11" borderId="1" xfId="0" applyNumberFormat="1" applyFill="1" applyBorder="1"/>
    <xf numFmtId="0" fontId="1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4" fontId="0" fillId="3" borderId="1" xfId="0" applyNumberFormat="1" applyFill="1" applyBorder="1"/>
    <xf numFmtId="0" fontId="2" fillId="11" borderId="0" xfId="0" applyFont="1" applyFill="1"/>
    <xf numFmtId="0" fontId="0" fillId="21" borderId="0" xfId="0" applyFill="1"/>
    <xf numFmtId="0" fontId="2" fillId="8" borderId="0" xfId="0" applyFont="1" applyFill="1"/>
    <xf numFmtId="0" fontId="0" fillId="8" borderId="0" xfId="0" applyFill="1"/>
    <xf numFmtId="4" fontId="0" fillId="10" borderId="1" xfId="0" applyNumberFormat="1" applyFill="1" applyBorder="1"/>
    <xf numFmtId="0" fontId="0" fillId="0" borderId="0" xfId="0" applyAlignment="1">
      <alignment horizontal="center"/>
    </xf>
    <xf numFmtId="0" fontId="0" fillId="22" borderId="0" xfId="0" applyFill="1"/>
    <xf numFmtId="0" fontId="0" fillId="14" borderId="0" xfId="0" applyFill="1"/>
    <xf numFmtId="168" fontId="26" fillId="0" borderId="0" xfId="0" applyNumberFormat="1" applyFont="1"/>
    <xf numFmtId="0" fontId="26" fillId="0" borderId="0" xfId="0" applyFont="1"/>
    <xf numFmtId="168" fontId="0" fillId="0" borderId="0" xfId="0" applyNumberFormat="1"/>
    <xf numFmtId="168" fontId="1" fillId="0" borderId="3" xfId="0" applyNumberFormat="1" applyFont="1" applyBorder="1"/>
    <xf numFmtId="0" fontId="27" fillId="0" borderId="0" xfId="0" applyFont="1"/>
    <xf numFmtId="168" fontId="1" fillId="0" borderId="0" xfId="0" applyNumberFormat="1" applyFont="1"/>
    <xf numFmtId="164" fontId="11" fillId="0" borderId="0" xfId="0" applyNumberFormat="1" applyFont="1"/>
    <xf numFmtId="0" fontId="2" fillId="5" borderId="0" xfId="0" applyFont="1" applyFill="1"/>
    <xf numFmtId="164" fontId="11" fillId="5" borderId="0" xfId="0" applyNumberFormat="1" applyFont="1" applyFill="1"/>
    <xf numFmtId="164" fontId="2" fillId="5" borderId="0" xfId="0" applyNumberFormat="1" applyFont="1" applyFill="1"/>
    <xf numFmtId="0" fontId="28" fillId="23" borderId="6" xfId="0" applyFont="1" applyFill="1" applyBorder="1" applyAlignment="1">
      <alignment horizontal="center" vertical="top"/>
    </xf>
    <xf numFmtId="0" fontId="29" fillId="0" borderId="0" xfId="0" applyFont="1"/>
    <xf numFmtId="168" fontId="1" fillId="2" borderId="0" xfId="0" applyNumberFormat="1" applyFont="1" applyFill="1"/>
    <xf numFmtId="0" fontId="1" fillId="0" borderId="1" xfId="0" applyFont="1" applyBorder="1" applyAlignment="1">
      <alignment horizontal="left" vertical="top" wrapText="1"/>
    </xf>
    <xf numFmtId="0" fontId="0" fillId="4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0" borderId="0" xfId="0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wrapText="1"/>
    </xf>
    <xf numFmtId="14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left" vertical="center"/>
    </xf>
    <xf numFmtId="9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24" fillId="0" borderId="0" xfId="0" applyFont="1" applyAlignment="1">
      <alignment horizontal="right"/>
    </xf>
    <xf numFmtId="0" fontId="1" fillId="5" borderId="0" xfId="0" applyFont="1" applyFill="1"/>
    <xf numFmtId="0" fontId="30" fillId="10" borderId="0" xfId="0" applyFont="1" applyFill="1"/>
    <xf numFmtId="0" fontId="3" fillId="10" borderId="0" xfId="0" applyFont="1" applyFill="1"/>
    <xf numFmtId="0" fontId="30" fillId="10" borderId="7" xfId="0" applyFont="1" applyFill="1" applyBorder="1"/>
    <xf numFmtId="0" fontId="3" fillId="10" borderId="1" xfId="0" applyFont="1" applyFill="1" applyBorder="1" applyAlignment="1">
      <alignment horizontal="center" vertical="top" wrapText="1"/>
    </xf>
    <xf numFmtId="0" fontId="30" fillId="3" borderId="0" xfId="0" applyFont="1" applyFill="1"/>
    <xf numFmtId="0" fontId="3" fillId="3" borderId="0" xfId="0" applyFont="1" applyFill="1"/>
    <xf numFmtId="0" fontId="30" fillId="3" borderId="7" xfId="0" applyFont="1" applyFill="1" applyBorder="1"/>
    <xf numFmtId="0" fontId="3" fillId="3" borderId="1" xfId="0" applyFont="1" applyFill="1" applyBorder="1" applyAlignment="1">
      <alignment horizontal="center" vertical="top" wrapText="1"/>
    </xf>
    <xf numFmtId="0" fontId="30" fillId="5" borderId="0" xfId="0" applyFont="1" applyFill="1"/>
    <xf numFmtId="0" fontId="3" fillId="5" borderId="0" xfId="0" applyFont="1" applyFill="1"/>
    <xf numFmtId="0" fontId="30" fillId="5" borderId="7" xfId="0" applyFont="1" applyFill="1" applyBorder="1"/>
    <xf numFmtId="0" fontId="3" fillId="5" borderId="1" xfId="0" applyFont="1" applyFill="1" applyBorder="1" applyAlignment="1">
      <alignment horizontal="center" vertical="top" wrapText="1"/>
    </xf>
    <xf numFmtId="4" fontId="0" fillId="2" borderId="0" xfId="0" applyNumberFormat="1" applyFill="1"/>
    <xf numFmtId="0" fontId="1" fillId="0" borderId="0" xfId="0" applyFont="1" applyAlignment="1">
      <alignment horizontal="right"/>
    </xf>
    <xf numFmtId="0" fontId="1" fillId="10" borderId="0" xfId="0" applyFont="1" applyFill="1"/>
    <xf numFmtId="0" fontId="1" fillId="10" borderId="1" xfId="0" applyFont="1" applyFill="1" applyBorder="1" applyAlignment="1">
      <alignment horizontal="left" vertical="top" wrapText="1"/>
    </xf>
    <xf numFmtId="0" fontId="1" fillId="11" borderId="0" xfId="0" applyFont="1" applyFill="1"/>
    <xf numFmtId="0" fontId="1" fillId="11" borderId="1" xfId="0" applyFont="1" applyFill="1" applyBorder="1" applyAlignment="1">
      <alignment horizontal="left" vertical="top" wrapText="1"/>
    </xf>
    <xf numFmtId="0" fontId="3" fillId="0" borderId="0" xfId="0" quotePrefix="1" applyFont="1" applyAlignment="1">
      <alignment horizontal="left"/>
    </xf>
    <xf numFmtId="0" fontId="31" fillId="0" borderId="0" xfId="0" applyFont="1"/>
    <xf numFmtId="14" fontId="32" fillId="0" borderId="0" xfId="0" applyNumberFormat="1" applyFont="1" applyAlignment="1">
      <alignment horizontal="left"/>
    </xf>
    <xf numFmtId="4" fontId="0" fillId="5" borderId="1" xfId="0" applyNumberFormat="1" applyFill="1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0" fontId="33" fillId="0" borderId="0" xfId="0" applyFont="1"/>
    <xf numFmtId="4" fontId="26" fillId="0" borderId="0" xfId="0" applyNumberFormat="1" applyFont="1"/>
    <xf numFmtId="0" fontId="2" fillId="0" borderId="0" xfId="0" applyFont="1" applyAlignment="1">
      <alignment horizontal="center"/>
    </xf>
    <xf numFmtId="0" fontId="25" fillId="0" borderId="0" xfId="0" applyFont="1"/>
    <xf numFmtId="4" fontId="1" fillId="5" borderId="1" xfId="0" applyNumberFormat="1" applyFont="1" applyFill="1" applyBorder="1"/>
    <xf numFmtId="0" fontId="0" fillId="0" borderId="0" xfId="0" applyAlignment="1">
      <alignment horizontal="left"/>
    </xf>
    <xf numFmtId="0" fontId="0" fillId="6" borderId="0" xfId="0" applyFill="1"/>
    <xf numFmtId="0" fontId="1" fillId="6" borderId="1" xfId="0" applyFont="1" applyFill="1" applyBorder="1" applyAlignment="1">
      <alignment horizontal="center" vertical="top" wrapText="1"/>
    </xf>
    <xf numFmtId="0" fontId="0" fillId="24" borderId="0" xfId="0" applyFill="1"/>
    <xf numFmtId="0" fontId="1" fillId="24" borderId="1" xfId="0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1" fillId="10" borderId="1" xfId="0" applyFont="1" applyFill="1" applyBorder="1" applyAlignment="1">
      <alignment horizontal="center" vertical="top" wrapText="1"/>
    </xf>
    <xf numFmtId="0" fontId="1" fillId="9" borderId="1" xfId="0" applyFont="1" applyFill="1" applyBorder="1" applyAlignment="1">
      <alignment horizontal="center" vertical="top" wrapText="1"/>
    </xf>
    <xf numFmtId="14" fontId="32" fillId="12" borderId="0" xfId="0" applyNumberFormat="1" applyFont="1" applyFill="1" applyAlignment="1">
      <alignment horizontal="left"/>
    </xf>
    <xf numFmtId="9" fontId="0" fillId="0" borderId="0" xfId="0" applyNumberFormat="1"/>
    <xf numFmtId="0" fontId="1" fillId="12" borderId="0" xfId="0" applyFont="1" applyFill="1"/>
    <xf numFmtId="0" fontId="1" fillId="12" borderId="0" xfId="0" applyFont="1" applyFill="1" applyAlignment="1">
      <alignment horizontal="right"/>
    </xf>
    <xf numFmtId="0" fontId="0" fillId="5" borderId="2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5" borderId="4" xfId="0" applyFill="1" applyBorder="1" applyAlignment="1">
      <alignment horizontal="left"/>
    </xf>
    <xf numFmtId="168" fontId="0" fillId="3" borderId="0" xfId="0" applyNumberFormat="1" applyFill="1"/>
    <xf numFmtId="164" fontId="0" fillId="0" borderId="0" xfId="0" applyNumberFormat="1"/>
    <xf numFmtId="0" fontId="8" fillId="0" borderId="0" xfId="1" applyAlignment="1">
      <alignment wrapText="1"/>
    </xf>
    <xf numFmtId="0" fontId="1" fillId="5" borderId="1" xfId="0" applyFont="1" applyFill="1" applyBorder="1" applyAlignment="1">
      <alignment horizontal="center"/>
    </xf>
    <xf numFmtId="0" fontId="8" fillId="8" borderId="0" xfId="1" quotePrefix="1" applyFill="1" applyAlignment="1">
      <alignment wrapText="1"/>
    </xf>
    <xf numFmtId="0" fontId="25" fillId="0" borderId="0" xfId="0" applyFont="1" applyAlignment="1">
      <alignment horizontal="right"/>
    </xf>
    <xf numFmtId="4" fontId="25" fillId="0" borderId="0" xfId="0" applyNumberFormat="1" applyFont="1"/>
    <xf numFmtId="4" fontId="0" fillId="5" borderId="0" xfId="0" applyNumberFormat="1" applyFill="1"/>
    <xf numFmtId="0" fontId="11" fillId="8" borderId="0" xfId="0" applyFont="1" applyFill="1"/>
    <xf numFmtId="4" fontId="11" fillId="8" borderId="0" xfId="0" applyNumberFormat="1" applyFont="1" applyFill="1"/>
    <xf numFmtId="0" fontId="0" fillId="0" borderId="0" xfId="0" quotePrefix="1"/>
    <xf numFmtId="9" fontId="1" fillId="5" borderId="0" xfId="0" applyNumberFormat="1" applyFont="1" applyFill="1"/>
    <xf numFmtId="0" fontId="1" fillId="0" borderId="0" xfId="0" applyFont="1" applyAlignment="1">
      <alignment horizontal="center" wrapText="1"/>
    </xf>
    <xf numFmtId="168" fontId="0" fillId="10" borderId="0" xfId="0" applyNumberFormat="1" applyFill="1"/>
    <xf numFmtId="0" fontId="34" fillId="0" borderId="0" xfId="0" applyFont="1"/>
    <xf numFmtId="169" fontId="0" fillId="0" borderId="0" xfId="0" applyNumberFormat="1"/>
    <xf numFmtId="168" fontId="27" fillId="0" borderId="0" xfId="0" applyNumberFormat="1" applyFont="1"/>
    <xf numFmtId="170" fontId="0" fillId="5" borderId="0" xfId="0" applyNumberFormat="1" applyFill="1"/>
    <xf numFmtId="0" fontId="35" fillId="0" borderId="0" xfId="0" applyFont="1"/>
    <xf numFmtId="168" fontId="0" fillId="5" borderId="0" xfId="0" applyNumberFormat="1" applyFill="1"/>
    <xf numFmtId="0" fontId="30" fillId="0" borderId="0" xfId="0" applyFont="1"/>
    <xf numFmtId="171" fontId="0" fillId="5" borderId="0" xfId="0" applyNumberFormat="1" applyFill="1"/>
    <xf numFmtId="3" fontId="0" fillId="5" borderId="0" xfId="0" applyNumberFormat="1" applyFill="1"/>
    <xf numFmtId="0" fontId="4" fillId="0" borderId="0" xfId="0" applyFont="1" applyAlignment="1">
      <alignment vertical="top"/>
    </xf>
    <xf numFmtId="3" fontId="0" fillId="10" borderId="0" xfId="0" applyNumberFormat="1" applyFill="1"/>
    <xf numFmtId="0" fontId="0" fillId="0" borderId="0" xfId="0" applyAlignment="1">
      <alignment horizontal="left" indent="1"/>
    </xf>
    <xf numFmtId="0" fontId="0" fillId="25" borderId="0" xfId="0" applyFill="1"/>
    <xf numFmtId="0" fontId="38" fillId="12" borderId="0" xfId="0" applyFont="1" applyFill="1"/>
    <xf numFmtId="164" fontId="0" fillId="3" borderId="1" xfId="0" applyNumberFormat="1" applyFill="1" applyBorder="1" applyAlignment="1">
      <alignment horizontal="center"/>
    </xf>
    <xf numFmtId="42" fontId="0" fillId="3" borderId="1" xfId="0" applyNumberFormat="1" applyFill="1" applyBorder="1"/>
    <xf numFmtId="0" fontId="39" fillId="8" borderId="0" xfId="0" applyFont="1" applyFill="1"/>
    <xf numFmtId="4" fontId="40" fillId="2" borderId="0" xfId="0" applyNumberFormat="1" applyFont="1" applyFill="1"/>
    <xf numFmtId="14" fontId="40" fillId="0" borderId="0" xfId="0" applyNumberFormat="1" applyFont="1" applyAlignment="1">
      <alignment horizontal="left"/>
    </xf>
    <xf numFmtId="0" fontId="40" fillId="0" borderId="0" xfId="0" applyFont="1"/>
    <xf numFmtId="0" fontId="40" fillId="0" borderId="0" xfId="0" applyFont="1" applyAlignment="1">
      <alignment horizontal="left"/>
    </xf>
    <xf numFmtId="0" fontId="17" fillId="19" borderId="1" xfId="4" applyFont="1" applyFill="1" applyBorder="1" applyAlignment="1">
      <alignment horizontal="center" vertical="center" wrapText="1"/>
    </xf>
    <xf numFmtId="0" fontId="13" fillId="0" borderId="0" xfId="4" applyFont="1" applyAlignment="1">
      <alignment horizontal="left" vertical="center"/>
    </xf>
    <xf numFmtId="0" fontId="14" fillId="0" borderId="0" xfId="4" applyFont="1" applyAlignment="1">
      <alignment horizontal="left" vertical="center"/>
    </xf>
    <xf numFmtId="0" fontId="8" fillId="0" borderId="0" xfId="4" applyFont="1" applyAlignment="1">
      <alignment horizontal="center"/>
    </xf>
    <xf numFmtId="0" fontId="8" fillId="0" borderId="0" xfId="4" applyFont="1"/>
    <xf numFmtId="0" fontId="17" fillId="0" borderId="1" xfId="4" applyFont="1" applyBorder="1" applyAlignment="1">
      <alignment horizontal="center" vertical="center"/>
    </xf>
    <xf numFmtId="0" fontId="17" fillId="0" borderId="0" xfId="4" applyFont="1" applyAlignment="1">
      <alignment horizontal="center"/>
    </xf>
    <xf numFmtId="0" fontId="17" fillId="0" borderId="1" xfId="4" applyFont="1" applyBorder="1" applyAlignment="1">
      <alignment horizontal="center" vertical="center" wrapText="1"/>
    </xf>
    <xf numFmtId="0" fontId="18" fillId="0" borderId="1" xfId="4" applyFont="1" applyBorder="1"/>
    <xf numFmtId="0" fontId="17" fillId="0" borderId="0" xfId="4" applyFont="1" applyAlignment="1">
      <alignment horizontal="center" wrapText="1"/>
    </xf>
    <xf numFmtId="0" fontId="42" fillId="0" borderId="5" xfId="4" applyBorder="1" applyAlignment="1">
      <alignment horizontal="center" vertical="center" wrapText="1"/>
    </xf>
    <xf numFmtId="0" fontId="8" fillId="0" borderId="5" xfId="4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42" fillId="0" borderId="5" xfId="4" applyBorder="1" applyAlignment="1">
      <alignment horizontal="center" vertical="center"/>
    </xf>
    <xf numFmtId="0" fontId="42" fillId="0" borderId="0" xfId="4" applyAlignment="1">
      <alignment horizontal="right"/>
    </xf>
    <xf numFmtId="0" fontId="42" fillId="0" borderId="1" xfId="4" applyBorder="1" applyAlignment="1">
      <alignment horizontal="center" vertical="center"/>
    </xf>
    <xf numFmtId="0" fontId="8" fillId="0" borderId="0" xfId="4" applyFont="1" applyAlignment="1">
      <alignment horizontal="center" wrapText="1"/>
    </xf>
    <xf numFmtId="0" fontId="8" fillId="21" borderId="1" xfId="4" applyFont="1" applyFill="1" applyBorder="1"/>
    <xf numFmtId="0" fontId="8" fillId="21" borderId="4" xfId="4" applyFont="1" applyFill="1" applyBorder="1"/>
    <xf numFmtId="0" fontId="18" fillId="18" borderId="0" xfId="4" applyFont="1" applyFill="1" applyAlignment="1">
      <alignment horizontal="center"/>
    </xf>
    <xf numFmtId="42" fontId="8" fillId="0" borderId="1" xfId="2" applyNumberFormat="1" applyFont="1" applyFill="1" applyBorder="1"/>
    <xf numFmtId="0" fontId="8" fillId="0" borderId="0" xfId="4" quotePrefix="1" applyFont="1"/>
    <xf numFmtId="0" fontId="19" fillId="21" borderId="1" xfId="4" applyFont="1" applyFill="1" applyBorder="1"/>
    <xf numFmtId="3" fontId="8" fillId="0" borderId="0" xfId="4" applyNumberFormat="1" applyFont="1" applyAlignment="1">
      <alignment horizontal="center" wrapText="1"/>
    </xf>
    <xf numFmtId="0" fontId="19" fillId="0" borderId="0" xfId="4" applyFont="1"/>
    <xf numFmtId="0" fontId="19" fillId="21" borderId="1" xfId="4" applyFont="1" applyFill="1" applyBorder="1" applyAlignment="1">
      <alignment horizontal="center" vertical="center" textRotation="180" wrapText="1"/>
    </xf>
    <xf numFmtId="42" fontId="43" fillId="0" borderId="1" xfId="3" applyNumberFormat="1" applyFont="1" applyBorder="1"/>
    <xf numFmtId="3" fontId="8" fillId="0" borderId="0" xfId="4" applyNumberFormat="1" applyFont="1" applyAlignment="1">
      <alignment horizontal="center"/>
    </xf>
    <xf numFmtId="0" fontId="19" fillId="0" borderId="1" xfId="4" applyFont="1" applyBorder="1" applyAlignment="1">
      <alignment horizontal="center" vertical="center" textRotation="180" wrapText="1"/>
    </xf>
    <xf numFmtId="0" fontId="19" fillId="21" borderId="1" xfId="4" applyFont="1" applyFill="1" applyBorder="1" applyAlignment="1">
      <alignment horizontal="center"/>
    </xf>
    <xf numFmtId="0" fontId="8" fillId="18" borderId="0" xfId="4" applyFont="1" applyFill="1" applyAlignment="1">
      <alignment horizontal="center"/>
    </xf>
    <xf numFmtId="0" fontId="19" fillId="18" borderId="1" xfId="4" applyFont="1" applyFill="1" applyBorder="1" applyAlignment="1">
      <alignment horizontal="center" vertical="center" wrapText="1"/>
    </xf>
    <xf numFmtId="3" fontId="8" fillId="18" borderId="0" xfId="4" applyNumberFormat="1" applyFont="1" applyFill="1" applyAlignment="1">
      <alignment horizontal="center"/>
    </xf>
    <xf numFmtId="0" fontId="19" fillId="0" borderId="0" xfId="4" applyFont="1" applyAlignment="1">
      <alignment horizontal="center" vertical="center" wrapText="1"/>
    </xf>
    <xf numFmtId="0" fontId="19" fillId="0" borderId="1" xfId="4" applyFont="1" applyBorder="1"/>
    <xf numFmtId="0" fontId="19" fillId="0" borderId="1" xfId="4" applyFont="1" applyBorder="1" applyAlignment="1">
      <alignment horizontal="center"/>
    </xf>
    <xf numFmtId="0" fontId="18" fillId="21" borderId="1" xfId="4" applyFont="1" applyFill="1" applyBorder="1"/>
    <xf numFmtId="0" fontId="19" fillId="18" borderId="1" xfId="4" applyFont="1" applyFill="1" applyBorder="1"/>
    <xf numFmtId="0" fontId="18" fillId="0" borderId="0" xfId="4" applyFont="1" applyAlignment="1">
      <alignment horizontal="center"/>
    </xf>
    <xf numFmtId="0" fontId="19" fillId="0" borderId="0" xfId="4" applyFont="1" applyAlignment="1">
      <alignment horizontal="center"/>
    </xf>
    <xf numFmtId="165" fontId="8" fillId="0" borderId="0" xfId="2" applyNumberFormat="1" applyFont="1" applyFill="1" applyBorder="1"/>
    <xf numFmtId="167" fontId="0" fillId="0" borderId="0" xfId="2" applyNumberFormat="1" applyFont="1" applyFill="1" applyBorder="1"/>
    <xf numFmtId="49" fontId="20" fillId="0" borderId="0" xfId="4" applyNumberFormat="1" applyFont="1"/>
    <xf numFmtId="0" fontId="19" fillId="0" borderId="8" xfId="4" applyFont="1" applyBorder="1" applyAlignment="1">
      <alignment horizontal="center"/>
    </xf>
    <xf numFmtId="0" fontId="42" fillId="0" borderId="0" xfId="4"/>
    <xf numFmtId="0" fontId="21" fillId="0" borderId="0" xfId="4" applyFont="1"/>
    <xf numFmtId="49" fontId="8" fillId="0" borderId="0" xfId="4" applyNumberFormat="1" applyFont="1" applyAlignment="1">
      <alignment horizontal="left" wrapText="1"/>
    </xf>
    <xf numFmtId="49" fontId="8" fillId="0" borderId="0" xfId="4" applyNumberFormat="1" applyFont="1"/>
    <xf numFmtId="9" fontId="8" fillId="0" borderId="0" xfId="4" applyNumberFormat="1" applyFont="1" applyAlignment="1">
      <alignment horizontal="left"/>
    </xf>
    <xf numFmtId="49" fontId="22" fillId="0" borderId="0" xfId="4" applyNumberFormat="1" applyFont="1"/>
    <xf numFmtId="0" fontId="17" fillId="0" borderId="1" xfId="4" applyFont="1" applyBorder="1" applyAlignment="1">
      <alignment horizontal="center"/>
    </xf>
    <xf numFmtId="0" fontId="42" fillId="0" borderId="1" xfId="4" applyBorder="1" applyAlignment="1">
      <alignment horizontal="center" vertical="center" wrapText="1"/>
    </xf>
    <xf numFmtId="0" fontId="19" fillId="18" borderId="0" xfId="4" applyFont="1" applyFill="1"/>
    <xf numFmtId="0" fontId="0" fillId="0" borderId="0" xfId="0" applyAlignment="1">
      <alignment vertical="center"/>
    </xf>
    <xf numFmtId="4" fontId="40" fillId="0" borderId="0" xfId="0" applyNumberFormat="1" applyFont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1" fillId="2" borderId="1" xfId="0" applyFont="1" applyFill="1" applyBorder="1" applyAlignment="1">
      <alignment horizontal="center"/>
    </xf>
    <xf numFmtId="42" fontId="0" fillId="5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9" fontId="0" fillId="3" borderId="1" xfId="0" applyNumberFormat="1" applyFill="1" applyBorder="1" applyAlignment="1">
      <alignment horizontal="center"/>
    </xf>
    <xf numFmtId="49" fontId="9" fillId="7" borderId="9" xfId="1" applyNumberFormat="1" applyFont="1" applyFill="1" applyBorder="1" applyAlignment="1">
      <alignment horizontal="center" vertical="center" wrapText="1" shrinkToFit="1"/>
    </xf>
    <xf numFmtId="49" fontId="10" fillId="7" borderId="9" xfId="1" applyNumberFormat="1" applyFont="1" applyFill="1" applyBorder="1" applyAlignment="1">
      <alignment horizontal="center" vertical="center" wrapText="1" shrinkToFit="1"/>
    </xf>
    <xf numFmtId="0" fontId="0" fillId="5" borderId="10" xfId="0" applyFill="1" applyBorder="1" applyAlignment="1">
      <alignment horizontal="center"/>
    </xf>
    <xf numFmtId="0" fontId="1" fillId="0" borderId="10" xfId="0" applyFont="1" applyBorder="1" applyAlignment="1">
      <alignment horizontal="center" vertical="top" wrapText="1"/>
    </xf>
    <xf numFmtId="168" fontId="1" fillId="0" borderId="11" xfId="0" applyNumberFormat="1" applyFont="1" applyBorder="1"/>
    <xf numFmtId="0" fontId="0" fillId="6" borderId="2" xfId="0" applyFill="1" applyBorder="1" applyAlignment="1">
      <alignment horizontal="left" vertical="center"/>
    </xf>
    <xf numFmtId="0" fontId="0" fillId="6" borderId="3" xfId="0" applyFill="1" applyBorder="1" applyAlignment="1">
      <alignment horizontal="left" vertical="center"/>
    </xf>
    <xf numFmtId="0" fontId="0" fillId="6" borderId="4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34" fillId="0" borderId="0" xfId="0" applyFont="1" applyAlignment="1">
      <alignment horizontal="left" vertical="center" wrapText="1"/>
    </xf>
    <xf numFmtId="0" fontId="1" fillId="11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2" fillId="6" borderId="0" xfId="0" applyFont="1" applyFill="1" applyAlignment="1">
      <alignment horizontal="center"/>
    </xf>
    <xf numFmtId="0" fontId="17" fillId="0" borderId="2" xfId="4" applyFont="1" applyBorder="1" applyAlignment="1">
      <alignment horizontal="center"/>
    </xf>
    <xf numFmtId="0" fontId="17" fillId="0" borderId="3" xfId="4" applyFont="1" applyBorder="1" applyAlignment="1">
      <alignment horizontal="center"/>
    </xf>
    <xf numFmtId="0" fontId="17" fillId="0" borderId="4" xfId="4" applyFont="1" applyBorder="1" applyAlignment="1">
      <alignment horizontal="center"/>
    </xf>
    <xf numFmtId="0" fontId="17" fillId="17" borderId="0" xfId="4" applyFont="1" applyFill="1" applyAlignment="1">
      <alignment horizontal="left" vertical="distributed" wrapText="1"/>
    </xf>
    <xf numFmtId="0" fontId="17" fillId="0" borderId="2" xfId="4" applyFont="1" applyBorder="1" applyAlignment="1">
      <alignment horizontal="center" vertical="center" wrapText="1"/>
    </xf>
    <xf numFmtId="0" fontId="17" fillId="0" borderId="3" xfId="4" applyFont="1" applyBorder="1" applyAlignment="1">
      <alignment horizontal="center" vertical="center" wrapText="1"/>
    </xf>
    <xf numFmtId="0" fontId="17" fillId="0" borderId="4" xfId="4" applyFont="1" applyBorder="1" applyAlignment="1">
      <alignment horizontal="center" vertical="center" wrapText="1"/>
    </xf>
    <xf numFmtId="49" fontId="8" fillId="0" borderId="0" xfId="4" applyNumberFormat="1" applyFont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</cellXfs>
  <cellStyles count="5">
    <cellStyle name="Comma 2" xfId="3" xr:uid="{00000000-0005-0000-0000-000000000000}"/>
    <cellStyle name="Currency 2" xfId="2" xr:uid="{00000000-0005-0000-0000-000001000000}"/>
    <cellStyle name="Normal" xfId="0" builtinId="0"/>
    <cellStyle name="Normal 2" xfId="4" xr:uid="{530AADC4-D23F-4404-A116-76184E8F627D}"/>
    <cellStyle name="Normal 2 2 2" xfId="1" xr:uid="{00000000-0005-0000-0000-000003000000}"/>
  </cellStyles>
  <dxfs count="3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9" Type="http://schemas.openxmlformats.org/officeDocument/2006/relationships/externalLink" Target="externalLinks/externalLink1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1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externalLink" Target="externalLinks/externalLink9.xml"/><Relationship Id="rId37" Type="http://schemas.openxmlformats.org/officeDocument/2006/relationships/externalLink" Target="externalLinks/externalLink14.xml"/><Relationship Id="rId40" Type="http://schemas.openxmlformats.org/officeDocument/2006/relationships/theme" Target="theme/theme1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36" Type="http://schemas.openxmlformats.org/officeDocument/2006/relationships/externalLink" Target="externalLinks/externalLink1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8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externalLink" Target="externalLinks/externalLink7.xml"/><Relationship Id="rId35" Type="http://schemas.openxmlformats.org/officeDocument/2006/relationships/externalLink" Target="externalLinks/externalLink12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33" Type="http://schemas.openxmlformats.org/officeDocument/2006/relationships/externalLink" Target="externalLinks/externalLink10.xml"/><Relationship Id="rId38" Type="http://schemas.openxmlformats.org/officeDocument/2006/relationships/externalLink" Target="externalLinks/externalLink15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Radio" checked="Checked" firstButton="1" fmlaLink="'selections(hide)'!$F$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Radio" firstButton="1" fmlaLink="'selections(hide)'!$I$1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checked="Checked" firstButton="1" lockText="1" noThreeD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Radio" checked="Checked" firstButton="1" fmlaLink="'selections(hide)'!$K$1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Radio" checked="Checked" firstButton="1" fmlaLink="'selections(hide)'!$H$11" lockText="1" noThreeD="1"/>
</file>

<file path=xl/ctrlProps/ctrlProp27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Radio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Radio" lockText="1" noThreeD="1"/>
</file>

<file path=xl/ctrlProps/ctrlProp32.xml><?xml version="1.0" encoding="utf-8"?>
<formControlPr xmlns="http://schemas.microsoft.com/office/spreadsheetml/2009/9/main" objectType="GBox" noThreeD="1"/>
</file>

<file path=xl/ctrlProps/ctrlProp33.xml><?xml version="1.0" encoding="utf-8"?>
<formControlPr xmlns="http://schemas.microsoft.com/office/spreadsheetml/2009/9/main" objectType="Radio" checked="Checked" firstButton="1" fmlaLink="'selections(hide)'!$AD$7" lockText="1" noThreeD="1"/>
</file>

<file path=xl/ctrlProps/ctrlProp34.xml><?xml version="1.0" encoding="utf-8"?>
<formControlPr xmlns="http://schemas.microsoft.com/office/spreadsheetml/2009/9/main" objectType="Radio" lockText="1" noThreeD="1"/>
</file>

<file path=xl/ctrlProps/ctrlProp35.xml><?xml version="1.0" encoding="utf-8"?>
<formControlPr xmlns="http://schemas.microsoft.com/office/spreadsheetml/2009/9/main" objectType="Radio" checked="Checked" lockText="1" noThreeD="1"/>
</file>

<file path=xl/ctrlProps/ctrlProp36.xml><?xml version="1.0" encoding="utf-8"?>
<formControlPr xmlns="http://schemas.microsoft.com/office/spreadsheetml/2009/9/main" objectType="GBox" noThreeD="1"/>
</file>

<file path=xl/ctrlProps/ctrlProp37.xml><?xml version="1.0" encoding="utf-8"?>
<formControlPr xmlns="http://schemas.microsoft.com/office/spreadsheetml/2009/9/main" objectType="Radio" checked="Checked" firstButton="1" fmlaLink="'selections(hide)'!$AG$7" lockText="1" noThreeD="1"/>
</file>

<file path=xl/ctrlProps/ctrlProp38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checked="Checked" firstButton="1" fmlaLink="'selections(hide)'!$A$4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14</xdr:row>
          <xdr:rowOff>95250</xdr:rowOff>
        </xdr:from>
        <xdr:to>
          <xdr:col>0</xdr:col>
          <xdr:colOff>1257300</xdr:colOff>
          <xdr:row>18</xdr:row>
          <xdr:rowOff>66675</xdr:rowOff>
        </xdr:to>
        <xdr:sp macro="" textlink="">
          <xdr:nvSpPr>
            <xdr:cNvPr id="10241" name="Group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OPTIONS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15</xdr:row>
          <xdr:rowOff>76200</xdr:rowOff>
        </xdr:from>
        <xdr:to>
          <xdr:col>0</xdr:col>
          <xdr:colOff>742950</xdr:colOff>
          <xdr:row>16</xdr:row>
          <xdr:rowOff>104775</xdr:rowOff>
        </xdr:to>
        <xdr:sp macro="" textlink="">
          <xdr:nvSpPr>
            <xdr:cNvPr id="10242" name="Option Button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Option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16</xdr:row>
          <xdr:rowOff>76200</xdr:rowOff>
        </xdr:from>
        <xdr:to>
          <xdr:col>0</xdr:col>
          <xdr:colOff>742950</xdr:colOff>
          <xdr:row>17</xdr:row>
          <xdr:rowOff>104775</xdr:rowOff>
        </xdr:to>
        <xdr:sp macro="" textlink="">
          <xdr:nvSpPr>
            <xdr:cNvPr id="10243" name="Option Button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Option 2 Button 2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</xdr:row>
          <xdr:rowOff>0</xdr:rowOff>
        </xdr:from>
        <xdr:to>
          <xdr:col>1</xdr:col>
          <xdr:colOff>485775</xdr:colOff>
          <xdr:row>26</xdr:row>
          <xdr:rowOff>57150</xdr:rowOff>
        </xdr:to>
        <xdr:sp macro="" textlink="">
          <xdr:nvSpPr>
            <xdr:cNvPr id="3093" name="Group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SELECT LEVEL / MODE / DURATION / CREDITS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10</xdr:row>
          <xdr:rowOff>152400</xdr:rowOff>
        </xdr:from>
        <xdr:to>
          <xdr:col>0</xdr:col>
          <xdr:colOff>1943100</xdr:colOff>
          <xdr:row>12</xdr:row>
          <xdr:rowOff>0</xdr:rowOff>
        </xdr:to>
        <xdr:sp macro="" textlink="">
          <xdr:nvSpPr>
            <xdr:cNvPr id="3094" name="Option Button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1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PGT FT 1 year or PT 2 years 180 credits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12</xdr:row>
          <xdr:rowOff>9525</xdr:rowOff>
        </xdr:from>
        <xdr:to>
          <xdr:col>0</xdr:col>
          <xdr:colOff>2200275</xdr:colOff>
          <xdr:row>13</xdr:row>
          <xdr:rowOff>28575</xdr:rowOff>
        </xdr:to>
        <xdr:sp macro="" textlink="">
          <xdr:nvSpPr>
            <xdr:cNvPr id="3096" name="Option Button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1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PGT FT 1 year or PT 3 years 180 credits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14</xdr:row>
          <xdr:rowOff>104775</xdr:rowOff>
        </xdr:from>
        <xdr:to>
          <xdr:col>0</xdr:col>
          <xdr:colOff>1819275</xdr:colOff>
          <xdr:row>15</xdr:row>
          <xdr:rowOff>133350</xdr:rowOff>
        </xdr:to>
        <xdr:sp macro="" textlink="">
          <xdr:nvSpPr>
            <xdr:cNvPr id="3101" name="Option Button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1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PGT PT only 3 years 180 credits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13</xdr:row>
          <xdr:rowOff>47625</xdr:rowOff>
        </xdr:from>
        <xdr:to>
          <xdr:col>0</xdr:col>
          <xdr:colOff>1819275</xdr:colOff>
          <xdr:row>14</xdr:row>
          <xdr:rowOff>76200</xdr:rowOff>
        </xdr:to>
        <xdr:sp macro="" textlink="">
          <xdr:nvSpPr>
            <xdr:cNvPr id="3102" name="Option Button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1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PGT PT only 2 years 180 credits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15</xdr:row>
          <xdr:rowOff>142875</xdr:rowOff>
        </xdr:from>
        <xdr:to>
          <xdr:col>0</xdr:col>
          <xdr:colOff>1819275</xdr:colOff>
          <xdr:row>16</xdr:row>
          <xdr:rowOff>171450</xdr:rowOff>
        </xdr:to>
        <xdr:sp macro="" textlink="">
          <xdr:nvSpPr>
            <xdr:cNvPr id="3105" name="Option Button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1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UG FT 3 years 360 credits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16</xdr:row>
          <xdr:rowOff>180975</xdr:rowOff>
        </xdr:from>
        <xdr:to>
          <xdr:col>1</xdr:col>
          <xdr:colOff>390525</xdr:colOff>
          <xdr:row>18</xdr:row>
          <xdr:rowOff>9525</xdr:rowOff>
        </xdr:to>
        <xdr:sp macro="" textlink="">
          <xdr:nvSpPr>
            <xdr:cNvPr id="3106" name="Option Button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1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UG FT 3 years + 1 year abroad/place 480 credits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19</xdr:row>
          <xdr:rowOff>66675</xdr:rowOff>
        </xdr:from>
        <xdr:to>
          <xdr:col>1</xdr:col>
          <xdr:colOff>295275</xdr:colOff>
          <xdr:row>20</xdr:row>
          <xdr:rowOff>95250</xdr:rowOff>
        </xdr:to>
        <xdr:sp macro="" textlink="">
          <xdr:nvSpPr>
            <xdr:cNvPr id="3108" name="Option Button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1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UG FT 4 years + 1 year abroad/place 600 credits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18</xdr:row>
          <xdr:rowOff>28575</xdr:rowOff>
        </xdr:from>
        <xdr:to>
          <xdr:col>0</xdr:col>
          <xdr:colOff>1819275</xdr:colOff>
          <xdr:row>19</xdr:row>
          <xdr:rowOff>57150</xdr:rowOff>
        </xdr:to>
        <xdr:sp macro="" textlink="">
          <xdr:nvSpPr>
            <xdr:cNvPr id="3109" name="Option Button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1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UG FT 4 years 480 credits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20</xdr:row>
          <xdr:rowOff>95250</xdr:rowOff>
        </xdr:from>
        <xdr:to>
          <xdr:col>0</xdr:col>
          <xdr:colOff>1819275</xdr:colOff>
          <xdr:row>21</xdr:row>
          <xdr:rowOff>123825</xdr:rowOff>
        </xdr:to>
        <xdr:sp macro="" textlink="">
          <xdr:nvSpPr>
            <xdr:cNvPr id="3113" name="Option Button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1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UG FT 5 years 600 credits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704850</xdr:colOff>
          <xdr:row>9</xdr:row>
          <xdr:rowOff>180975</xdr:rowOff>
        </xdr:from>
        <xdr:to>
          <xdr:col>3</xdr:col>
          <xdr:colOff>485775</xdr:colOff>
          <xdr:row>14</xdr:row>
          <xdr:rowOff>152400</xdr:rowOff>
        </xdr:to>
        <xdr:sp macro="" textlink="">
          <xdr:nvSpPr>
            <xdr:cNvPr id="3117" name="Group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1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SELECT DELIVERY FORMAT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10</xdr:row>
          <xdr:rowOff>180975</xdr:rowOff>
        </xdr:from>
        <xdr:to>
          <xdr:col>3</xdr:col>
          <xdr:colOff>342900</xdr:colOff>
          <xdr:row>12</xdr:row>
          <xdr:rowOff>19050</xdr:rowOff>
        </xdr:to>
        <xdr:sp macro="" textlink="">
          <xdr:nvSpPr>
            <xdr:cNvPr id="3118" name="Option Button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1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CAMPUS/BLENDED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12</xdr:row>
          <xdr:rowOff>95250</xdr:rowOff>
        </xdr:from>
        <xdr:to>
          <xdr:col>3</xdr:col>
          <xdr:colOff>314325</xdr:colOff>
          <xdr:row>13</xdr:row>
          <xdr:rowOff>123825</xdr:rowOff>
        </xdr:to>
        <xdr:sp macro="" textlink="">
          <xdr:nvSpPr>
            <xdr:cNvPr id="3121" name="Option Button 49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00000000-0008-0000-0100-00003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ONLINE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704850</xdr:colOff>
          <xdr:row>17</xdr:row>
          <xdr:rowOff>38100</xdr:rowOff>
        </xdr:from>
        <xdr:to>
          <xdr:col>4</xdr:col>
          <xdr:colOff>304800</xdr:colOff>
          <xdr:row>22</xdr:row>
          <xdr:rowOff>57150</xdr:rowOff>
        </xdr:to>
        <xdr:sp macro="" textlink="">
          <xdr:nvSpPr>
            <xdr:cNvPr id="3124" name="Group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1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PROGRAMME CAMPUS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38100</xdr:rowOff>
        </xdr:from>
        <xdr:to>
          <xdr:col>3</xdr:col>
          <xdr:colOff>9525</xdr:colOff>
          <xdr:row>20</xdr:row>
          <xdr:rowOff>66675</xdr:rowOff>
        </xdr:to>
        <xdr:sp macro="" textlink="">
          <xdr:nvSpPr>
            <xdr:cNvPr id="3125" name="Option Button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1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EXETER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114300</xdr:rowOff>
        </xdr:from>
        <xdr:to>
          <xdr:col>3</xdr:col>
          <xdr:colOff>85725</xdr:colOff>
          <xdr:row>21</xdr:row>
          <xdr:rowOff>142875</xdr:rowOff>
        </xdr:to>
        <xdr:sp macro="" textlink="">
          <xdr:nvSpPr>
            <xdr:cNvPr id="3126" name="Option Button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1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CORNWALL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704850</xdr:colOff>
          <xdr:row>23</xdr:row>
          <xdr:rowOff>114300</xdr:rowOff>
        </xdr:from>
        <xdr:to>
          <xdr:col>4</xdr:col>
          <xdr:colOff>314325</xdr:colOff>
          <xdr:row>26</xdr:row>
          <xdr:rowOff>28575</xdr:rowOff>
        </xdr:to>
        <xdr:sp macro="" textlink="">
          <xdr:nvSpPr>
            <xdr:cNvPr id="3128" name="Group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1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# STUDENT INTAKES PER YEAR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762000</xdr:colOff>
          <xdr:row>24</xdr:row>
          <xdr:rowOff>57150</xdr:rowOff>
        </xdr:from>
        <xdr:to>
          <xdr:col>2</xdr:col>
          <xdr:colOff>400050</xdr:colOff>
          <xdr:row>25</xdr:row>
          <xdr:rowOff>85725</xdr:rowOff>
        </xdr:to>
        <xdr:sp macro="" textlink="">
          <xdr:nvSpPr>
            <xdr:cNvPr id="3129" name="Option Button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1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333375</xdr:colOff>
          <xdr:row>24</xdr:row>
          <xdr:rowOff>57150</xdr:rowOff>
        </xdr:from>
        <xdr:to>
          <xdr:col>2</xdr:col>
          <xdr:colOff>752475</xdr:colOff>
          <xdr:row>25</xdr:row>
          <xdr:rowOff>85725</xdr:rowOff>
        </xdr:to>
        <xdr:sp macro="" textlink="">
          <xdr:nvSpPr>
            <xdr:cNvPr id="3130" name="Option Button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1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790575</xdr:colOff>
          <xdr:row>24</xdr:row>
          <xdr:rowOff>57150</xdr:rowOff>
        </xdr:from>
        <xdr:to>
          <xdr:col>3</xdr:col>
          <xdr:colOff>504825</xdr:colOff>
          <xdr:row>25</xdr:row>
          <xdr:rowOff>85725</xdr:rowOff>
        </xdr:to>
        <xdr:sp macro="" textlink="">
          <xdr:nvSpPr>
            <xdr:cNvPr id="3133" name="Option Button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1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24</xdr:row>
          <xdr:rowOff>57150</xdr:rowOff>
        </xdr:from>
        <xdr:to>
          <xdr:col>4</xdr:col>
          <xdr:colOff>257175</xdr:colOff>
          <xdr:row>25</xdr:row>
          <xdr:rowOff>85725</xdr:rowOff>
        </xdr:to>
        <xdr:sp macro="" textlink="">
          <xdr:nvSpPr>
            <xdr:cNvPr id="3134" name="Option Button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1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23</xdr:row>
          <xdr:rowOff>133350</xdr:rowOff>
        </xdr:from>
        <xdr:to>
          <xdr:col>7</xdr:col>
          <xdr:colOff>561975</xdr:colOff>
          <xdr:row>26</xdr:row>
          <xdr:rowOff>38100</xdr:rowOff>
        </xdr:to>
        <xdr:sp macro="" textlink="">
          <xdr:nvSpPr>
            <xdr:cNvPr id="3138" name="Group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1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RECURRENT TEACHING GRANT APPLICABLE?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24</xdr:row>
          <xdr:rowOff>47625</xdr:rowOff>
        </xdr:from>
        <xdr:to>
          <xdr:col>6</xdr:col>
          <xdr:colOff>9525</xdr:colOff>
          <xdr:row>25</xdr:row>
          <xdr:rowOff>114300</xdr:rowOff>
        </xdr:to>
        <xdr:sp macro="" textlink="">
          <xdr:nvSpPr>
            <xdr:cNvPr id="3139" name="Option Button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1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24</xdr:row>
          <xdr:rowOff>47625</xdr:rowOff>
        </xdr:from>
        <xdr:to>
          <xdr:col>6</xdr:col>
          <xdr:colOff>733425</xdr:colOff>
          <xdr:row>25</xdr:row>
          <xdr:rowOff>104775</xdr:rowOff>
        </xdr:to>
        <xdr:sp macro="" textlink="">
          <xdr:nvSpPr>
            <xdr:cNvPr id="3140" name="Option Button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1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21</xdr:row>
          <xdr:rowOff>114300</xdr:rowOff>
        </xdr:from>
        <xdr:to>
          <xdr:col>0</xdr:col>
          <xdr:colOff>1905000</xdr:colOff>
          <xdr:row>22</xdr:row>
          <xdr:rowOff>142875</xdr:rowOff>
        </xdr:to>
        <xdr:sp macro="" textlink="">
          <xdr:nvSpPr>
            <xdr:cNvPr id="3144" name="Option Button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1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UG PT only 3 years 360 credits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22</xdr:row>
          <xdr:rowOff>133350</xdr:rowOff>
        </xdr:from>
        <xdr:to>
          <xdr:col>0</xdr:col>
          <xdr:colOff>1905000</xdr:colOff>
          <xdr:row>23</xdr:row>
          <xdr:rowOff>161925</xdr:rowOff>
        </xdr:to>
        <xdr:sp macro="" textlink="">
          <xdr:nvSpPr>
            <xdr:cNvPr id="3145" name="Option Button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1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UG PT only 4 years 360 credits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23</xdr:row>
          <xdr:rowOff>142875</xdr:rowOff>
        </xdr:from>
        <xdr:to>
          <xdr:col>0</xdr:col>
          <xdr:colOff>1905000</xdr:colOff>
          <xdr:row>24</xdr:row>
          <xdr:rowOff>171450</xdr:rowOff>
        </xdr:to>
        <xdr:sp macro="" textlink="">
          <xdr:nvSpPr>
            <xdr:cNvPr id="3147" name="Option Button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1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UG PT only 5 years 360 credits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24</xdr:row>
          <xdr:rowOff>171450</xdr:rowOff>
        </xdr:from>
        <xdr:to>
          <xdr:col>0</xdr:col>
          <xdr:colOff>1781175</xdr:colOff>
          <xdr:row>26</xdr:row>
          <xdr:rowOff>9525</xdr:rowOff>
        </xdr:to>
        <xdr:sp macro="" textlink="">
          <xdr:nvSpPr>
            <xdr:cNvPr id="3149" name="Option Button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1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UG PT only 6 years 360 credits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838200</xdr:colOff>
          <xdr:row>4</xdr:row>
          <xdr:rowOff>47625</xdr:rowOff>
        </xdr:from>
        <xdr:to>
          <xdr:col>10</xdr:col>
          <xdr:colOff>247650</xdr:colOff>
          <xdr:row>6</xdr:row>
          <xdr:rowOff>161925</xdr:rowOff>
        </xdr:to>
        <xdr:sp macro="" textlink="">
          <xdr:nvSpPr>
            <xdr:cNvPr id="3150" name="Group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1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IS AN APPRENTICESHIP PROGRAMME?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5</xdr:row>
          <xdr:rowOff>47625</xdr:rowOff>
        </xdr:from>
        <xdr:to>
          <xdr:col>8</xdr:col>
          <xdr:colOff>781050</xdr:colOff>
          <xdr:row>6</xdr:row>
          <xdr:rowOff>114300</xdr:rowOff>
        </xdr:to>
        <xdr:sp macro="" textlink="">
          <xdr:nvSpPr>
            <xdr:cNvPr id="3151" name="Option Button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1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723900</xdr:colOff>
          <xdr:row>5</xdr:row>
          <xdr:rowOff>47625</xdr:rowOff>
        </xdr:from>
        <xdr:to>
          <xdr:col>9</xdr:col>
          <xdr:colOff>600075</xdr:colOff>
          <xdr:row>6</xdr:row>
          <xdr:rowOff>104775</xdr:rowOff>
        </xdr:to>
        <xdr:sp macro="" textlink="">
          <xdr:nvSpPr>
            <xdr:cNvPr id="3152" name="Option Button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1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152400</xdr:rowOff>
        </xdr:from>
        <xdr:to>
          <xdr:col>3</xdr:col>
          <xdr:colOff>85725</xdr:colOff>
          <xdr:row>19</xdr:row>
          <xdr:rowOff>0</xdr:rowOff>
        </xdr:to>
        <xdr:sp macro="" textlink="">
          <xdr:nvSpPr>
            <xdr:cNvPr id="3154" name="Option Button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1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447675</xdr:colOff>
          <xdr:row>4</xdr:row>
          <xdr:rowOff>57150</xdr:rowOff>
        </xdr:from>
        <xdr:to>
          <xdr:col>12</xdr:col>
          <xdr:colOff>76200</xdr:colOff>
          <xdr:row>6</xdr:row>
          <xdr:rowOff>161925</xdr:rowOff>
        </xdr:to>
        <xdr:sp macro="" textlink="">
          <xdr:nvSpPr>
            <xdr:cNvPr id="3155" name="Group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1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IS KEYPATH ODLP?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571500</xdr:colOff>
          <xdr:row>5</xdr:row>
          <xdr:rowOff>9525</xdr:rowOff>
        </xdr:from>
        <xdr:to>
          <xdr:col>11</xdr:col>
          <xdr:colOff>266700</xdr:colOff>
          <xdr:row>6</xdr:row>
          <xdr:rowOff>38100</xdr:rowOff>
        </xdr:to>
        <xdr:sp macro="" textlink="">
          <xdr:nvSpPr>
            <xdr:cNvPr id="3156" name="Option Button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1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390525</xdr:colOff>
          <xdr:row>5</xdr:row>
          <xdr:rowOff>9525</xdr:rowOff>
        </xdr:from>
        <xdr:to>
          <xdr:col>11</xdr:col>
          <xdr:colOff>895350</xdr:colOff>
          <xdr:row>6</xdr:row>
          <xdr:rowOff>38100</xdr:rowOff>
        </xdr:to>
        <xdr:sp macro="" textlink="">
          <xdr:nvSpPr>
            <xdr:cNvPr id="3157" name="Option Button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1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YES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ad.isadroot.ex.ac.uk\uoe\TRAC\Adhoc\Transformation\Online\Keypath\Costings%20May17\Exeter%20partner%20financial%20model%20BUSS%20May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ph207\Local%20Settings\Temporary%20Internet%20Files\Content.Outlook\D8Q4PDX0\.jinit\EU%20Shortcuts\VSmith\Local%20Settings\Temporary%20Internet%20Files\OLK412\R%20Hicken%20Seagate%20Technology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exeter.ac.uk/media/universityofexeter/humanresources/documents/payroll/Salary%20costs%20ready%20reckoner%20Sep09.XLT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C/T_costing/2021%20ECSG%20developments/SWARM%202021%20Signed%20-Teaching%20Data%202021-08-1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TRAC/T_costing/2020%20costing%20tools/chart_data_std_hrs_5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TRAC\T_costing\2024%20Costing%20tool%20developments\TRAC_parameters_2223_FINAL.xlsx" TargetMode="External"/><Relationship Id="rId1" Type="http://schemas.openxmlformats.org/officeDocument/2006/relationships/externalLinkPath" Target="/TRAC/T_costing/2024%20Costing%20tool%20developments/TRAC_parameters_2223_FINAL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TRAC/2018-19%20Model/Campus/Campus_I&amp;Es_1819_v2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TRAC/T_costing/2020%20costing%20tools/TRAC_parameters_18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RESEARCH\Colleges\BUSINESS%20SCHOOL\PCF%20PIPLINE%20BUSINESS%20SCHOO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EU%20Projects/Applications/PCFs/PCF'S%202012/EU%20PCF%20ERDF%20CALMARE%20-%20%2003.02.1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Restricted/CPSMG/PGT%20Costing/SSIS%20PGT%20costing%20model%20by%20module%202017-18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RAC/T_costing/2019%20costing%20tools/New_prog_costing_tool_PGT_19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EU%20Projects\Applications\EU%20PCF%20-%20Template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EU%20Projects\Applications\EU%20WORKFLOW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johnson\Local%20Settings\Temporary%20Internet%20Files\Content.Outlook\E42203LR\Costs%20calculator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olleges\SSIS\SSIS%20WIP%202017-22\Projects\DA%20PCAP%20replacement%20v1.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H_notes"/>
      <sheetName val="timing_dev_refresh"/>
      <sheetName val="Summary - Business Programmes"/>
      <sheetName val="assumptions_BUSS"/>
      <sheetName val="Finance_sum"/>
      <sheetName val="Intl_sum"/>
      <sheetName val="Marketing_sum"/>
      <sheetName val="BUSS_sum"/>
      <sheetName val="Start--&gt;"/>
      <sheetName val="MSc Finance"/>
      <sheetName val="MSc Intl Mgmt"/>
      <sheetName val="MSc Marketing"/>
      <sheetName val="&lt;--End"/>
      <sheetName val="General"/>
      <sheetName val="Terms"/>
      <sheetName val="Exeter_Pay_Scales"/>
      <sheetName val="Exeter_Casual_Pay_Scales"/>
      <sheetName val="selections(hide)"/>
      <sheetName val="pay_scales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 refreshError="1"/>
      <sheetData sheetId="13"/>
      <sheetData sheetId="14"/>
      <sheetData sheetId="15"/>
      <sheetData sheetId="16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ngle Page"/>
      <sheetName val="Form"/>
      <sheetName val="Input Sheet"/>
      <sheetName val="Staff Information Sheet"/>
      <sheetName val="RC"/>
      <sheetName val="Salary Calculation sheet"/>
      <sheetName val="Dates"/>
      <sheetName val="Standing Data"/>
      <sheetName val="PI &amp; Lecturer"/>
      <sheetName val="Academic"/>
      <sheetName val="Clerical"/>
      <sheetName val="Technical"/>
      <sheetName val="DSM"/>
      <sheetName val="Manual"/>
      <sheetName val="Nurses"/>
      <sheetName val="Estates &amp; Indirect Rates"/>
      <sheetName val="Recuitment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y Reckoner"/>
      <sheetName val="Workings"/>
    </sheetNames>
    <sheetDataSet>
      <sheetData sheetId="0"/>
      <sheetData sheetId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warm Teaching Data"/>
      <sheetName val="Data"/>
      <sheetName val="UG"/>
      <sheetName val="PGT"/>
      <sheetName val="pivs"/>
      <sheetName val="Swarm Teaching Summary"/>
      <sheetName val="old_new"/>
      <sheetName val="paper_averages"/>
      <sheetName val="Summary"/>
      <sheetName val="UG_15T"/>
      <sheetName val="UG_30T"/>
      <sheetName val="UG_30D"/>
      <sheetName val="UG_YO"/>
      <sheetName val="PGT_15T"/>
      <sheetName val="PGT_30T"/>
      <sheetName val="PGT_60D"/>
      <sheetName val="Difference"/>
      <sheetName val="Disc_type"/>
      <sheetName val="Loads_1920"/>
    </sheetNames>
    <sheetDataSet>
      <sheetData sheetId="0"/>
      <sheetData sheetId="1"/>
      <sheetData sheetId="2"/>
      <sheetData sheetId="3"/>
      <sheetData sheetId="4"/>
      <sheetData sheetId="5"/>
      <sheetData sheetId="6">
        <row r="38">
          <cell r="F38">
            <v>300</v>
          </cell>
          <cell r="G38">
            <v>1.5</v>
          </cell>
          <cell r="H38">
            <v>20</v>
          </cell>
          <cell r="I38">
            <v>150</v>
          </cell>
          <cell r="J38">
            <v>50</v>
          </cell>
        </row>
        <row r="39">
          <cell r="F39">
            <v>400</v>
          </cell>
          <cell r="G39">
            <v>3</v>
          </cell>
          <cell r="H39">
            <v>20</v>
          </cell>
          <cell r="I39">
            <v>200</v>
          </cell>
          <cell r="J39">
            <v>100</v>
          </cell>
        </row>
        <row r="40">
          <cell r="F40">
            <v>0</v>
          </cell>
          <cell r="G40">
            <v>12.5</v>
          </cell>
          <cell r="H40">
            <v>210</v>
          </cell>
          <cell r="I40">
            <v>0</v>
          </cell>
          <cell r="J40">
            <v>0</v>
          </cell>
        </row>
        <row r="41">
          <cell r="F41">
            <v>0</v>
          </cell>
          <cell r="G41">
            <v>18</v>
          </cell>
          <cell r="H41">
            <v>170</v>
          </cell>
          <cell r="I41">
            <v>0</v>
          </cell>
          <cell r="J41">
            <v>0</v>
          </cell>
        </row>
        <row r="42">
          <cell r="F42">
            <v>0</v>
          </cell>
          <cell r="G42">
            <v>6</v>
          </cell>
          <cell r="H42">
            <v>20</v>
          </cell>
          <cell r="I42">
            <v>100</v>
          </cell>
          <cell r="J42">
            <v>20</v>
          </cell>
        </row>
        <row r="43">
          <cell r="F43">
            <v>300</v>
          </cell>
          <cell r="G43">
            <v>1.5</v>
          </cell>
          <cell r="H43">
            <v>20</v>
          </cell>
          <cell r="I43">
            <v>150</v>
          </cell>
          <cell r="J43">
            <v>75</v>
          </cell>
        </row>
        <row r="44">
          <cell r="F44">
            <v>300</v>
          </cell>
          <cell r="G44">
            <v>2</v>
          </cell>
          <cell r="H44">
            <v>20</v>
          </cell>
          <cell r="I44">
            <v>150</v>
          </cell>
          <cell r="J44">
            <v>75</v>
          </cell>
        </row>
        <row r="45">
          <cell r="F45">
            <v>0</v>
          </cell>
          <cell r="G45">
            <v>12.5</v>
          </cell>
          <cell r="H45">
            <v>210</v>
          </cell>
          <cell r="I45">
            <v>0</v>
          </cell>
          <cell r="J45">
            <v>0</v>
          </cell>
        </row>
        <row r="46">
          <cell r="F46">
            <v>0</v>
          </cell>
          <cell r="G46">
            <v>18</v>
          </cell>
          <cell r="H46">
            <v>170</v>
          </cell>
          <cell r="I46">
            <v>0</v>
          </cell>
          <cell r="J46">
            <v>0</v>
          </cell>
        </row>
        <row r="47">
          <cell r="F47">
            <v>240</v>
          </cell>
          <cell r="G47">
            <v>1.5</v>
          </cell>
          <cell r="H47">
            <v>20</v>
          </cell>
          <cell r="I47">
            <v>120</v>
          </cell>
          <cell r="J47">
            <v>60</v>
          </cell>
        </row>
        <row r="48">
          <cell r="F48">
            <v>440</v>
          </cell>
          <cell r="G48">
            <v>2.5</v>
          </cell>
          <cell r="H48">
            <v>60</v>
          </cell>
          <cell r="I48">
            <v>220</v>
          </cell>
          <cell r="J48">
            <v>110</v>
          </cell>
        </row>
        <row r="49">
          <cell r="F49">
            <v>0</v>
          </cell>
          <cell r="G49">
            <v>12</v>
          </cell>
          <cell r="H49">
            <v>220</v>
          </cell>
          <cell r="I49">
            <v>0</v>
          </cell>
          <cell r="J49">
            <v>0</v>
          </cell>
        </row>
        <row r="50">
          <cell r="F50">
            <v>0</v>
          </cell>
          <cell r="G50">
            <v>18</v>
          </cell>
          <cell r="H50">
            <v>250</v>
          </cell>
          <cell r="I50">
            <v>0</v>
          </cell>
          <cell r="J50">
            <v>0</v>
          </cell>
        </row>
        <row r="51">
          <cell r="F51">
            <v>0</v>
          </cell>
          <cell r="G51">
            <v>5</v>
          </cell>
          <cell r="H51">
            <v>20</v>
          </cell>
          <cell r="I51">
            <v>50</v>
          </cell>
          <cell r="J51">
            <v>50</v>
          </cell>
        </row>
        <row r="52">
          <cell r="F52">
            <v>200</v>
          </cell>
          <cell r="G52">
            <v>1.5</v>
          </cell>
          <cell r="H52">
            <v>20</v>
          </cell>
          <cell r="I52">
            <v>100</v>
          </cell>
          <cell r="J52">
            <v>50</v>
          </cell>
        </row>
        <row r="53">
          <cell r="F53">
            <v>300</v>
          </cell>
          <cell r="G53">
            <v>3</v>
          </cell>
          <cell r="H53">
            <v>30</v>
          </cell>
          <cell r="I53">
            <v>150</v>
          </cell>
          <cell r="J53">
            <v>100</v>
          </cell>
        </row>
        <row r="54">
          <cell r="F54">
            <v>0</v>
          </cell>
          <cell r="G54">
            <v>12</v>
          </cell>
          <cell r="H54">
            <v>220</v>
          </cell>
          <cell r="I54">
            <v>0</v>
          </cell>
          <cell r="J54">
            <v>0</v>
          </cell>
        </row>
        <row r="55">
          <cell r="F55">
            <v>0</v>
          </cell>
          <cell r="G55">
            <v>18</v>
          </cell>
          <cell r="H55">
            <v>250</v>
          </cell>
          <cell r="I55">
            <v>0</v>
          </cell>
          <cell r="J55">
            <v>0</v>
          </cell>
        </row>
        <row r="56">
          <cell r="F56">
            <v>300</v>
          </cell>
          <cell r="G56">
            <v>1</v>
          </cell>
          <cell r="H56">
            <v>20</v>
          </cell>
          <cell r="I56">
            <v>150</v>
          </cell>
          <cell r="J56">
            <v>50</v>
          </cell>
        </row>
        <row r="57">
          <cell r="F57">
            <v>900</v>
          </cell>
          <cell r="G57">
            <v>2</v>
          </cell>
          <cell r="H57">
            <v>70</v>
          </cell>
          <cell r="I57">
            <v>450</v>
          </cell>
          <cell r="J57">
            <v>150</v>
          </cell>
        </row>
        <row r="58">
          <cell r="F58">
            <v>0</v>
          </cell>
          <cell r="G58">
            <v>13</v>
          </cell>
          <cell r="H58">
            <v>220</v>
          </cell>
          <cell r="I58">
            <v>0</v>
          </cell>
          <cell r="J58">
            <v>0</v>
          </cell>
        </row>
        <row r="59">
          <cell r="F59">
            <v>0</v>
          </cell>
          <cell r="G59">
            <v>30</v>
          </cell>
          <cell r="H59">
            <v>250</v>
          </cell>
          <cell r="I59">
            <v>0</v>
          </cell>
          <cell r="J59">
            <v>0</v>
          </cell>
        </row>
        <row r="60">
          <cell r="F60">
            <v>0</v>
          </cell>
          <cell r="G60">
            <v>5</v>
          </cell>
          <cell r="H60">
            <v>20</v>
          </cell>
          <cell r="I60">
            <v>50</v>
          </cell>
          <cell r="J60">
            <v>50</v>
          </cell>
        </row>
        <row r="61">
          <cell r="F61">
            <v>200</v>
          </cell>
          <cell r="G61">
            <v>1</v>
          </cell>
          <cell r="H61">
            <v>40</v>
          </cell>
          <cell r="I61">
            <v>100</v>
          </cell>
          <cell r="J61">
            <v>50</v>
          </cell>
        </row>
        <row r="62">
          <cell r="F62">
            <v>400</v>
          </cell>
          <cell r="G62">
            <v>2</v>
          </cell>
          <cell r="H62">
            <v>50</v>
          </cell>
          <cell r="I62">
            <v>200</v>
          </cell>
          <cell r="J62">
            <v>100</v>
          </cell>
        </row>
        <row r="63">
          <cell r="F63">
            <v>0</v>
          </cell>
          <cell r="G63">
            <v>13</v>
          </cell>
          <cell r="H63">
            <v>220</v>
          </cell>
          <cell r="I63">
            <v>0</v>
          </cell>
          <cell r="J63">
            <v>0</v>
          </cell>
        </row>
        <row r="64">
          <cell r="F64">
            <v>0</v>
          </cell>
          <cell r="G64">
            <v>30</v>
          </cell>
          <cell r="H64">
            <v>250</v>
          </cell>
          <cell r="I64">
            <v>0</v>
          </cell>
          <cell r="J64">
            <v>0</v>
          </cell>
        </row>
        <row r="68">
          <cell r="F68">
            <v>1</v>
          </cell>
          <cell r="G68">
            <v>2.3333333333333335</v>
          </cell>
          <cell r="H68">
            <v>1.6666666666666667</v>
          </cell>
          <cell r="I68">
            <v>0.33333333333333331</v>
          </cell>
          <cell r="J68">
            <v>0.88</v>
          </cell>
        </row>
        <row r="69">
          <cell r="F69">
            <v>1</v>
          </cell>
          <cell r="G69">
            <v>0.91666666666666663</v>
          </cell>
          <cell r="H69">
            <v>0.33636363636363636</v>
          </cell>
          <cell r="I69">
            <v>1</v>
          </cell>
          <cell r="J69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D"/>
      <sheetName val="chart_data"/>
      <sheetName val="charts"/>
      <sheetName val="T_PJ_45+-"/>
      <sheetName val="UG_PJ_45+-"/>
      <sheetName val="PGT_PJ_45+-"/>
      <sheetName val="UG_&lt;30"/>
      <sheetName val="UG_30+"/>
      <sheetName val="PGT_&lt;30"/>
      <sheetName val="PGT_30+"/>
      <sheetName val="YO_pivs"/>
      <sheetName val="year_out_SWARM"/>
    </sheetNames>
    <sheetDataSet>
      <sheetData sheetId="0">
        <row r="7">
          <cell r="B7">
            <v>70.477387149187621</v>
          </cell>
        </row>
        <row r="12">
          <cell r="B12">
            <v>67.919109375000005</v>
          </cell>
          <cell r="D12">
            <v>25.299843750000001</v>
          </cell>
          <cell r="E12">
            <v>13.045312499999998</v>
          </cell>
          <cell r="F12">
            <v>19.333001611171905</v>
          </cell>
        </row>
        <row r="17">
          <cell r="B17">
            <v>1.6</v>
          </cell>
        </row>
        <row r="18">
          <cell r="B18">
            <v>1.4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2">
          <cell r="X12">
            <v>12</v>
          </cell>
        </row>
      </sheetData>
      <sheetData sheetId="1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es"/>
      <sheetName val="map_PS"/>
      <sheetName val="weighted_cost_rates"/>
      <sheetName val="model_cost_rates"/>
      <sheetName val="cost_rates"/>
      <sheetName val="I&amp;E"/>
      <sheetName val="sport"/>
      <sheetName val="ALL"/>
      <sheetName val="T"/>
      <sheetName val="UG"/>
      <sheetName val="PGT"/>
      <sheetName val="NCB"/>
      <sheetName val="UGH"/>
      <sheetName val="UGI"/>
      <sheetName val="PGTH"/>
      <sheetName val="PGTI"/>
      <sheetName val="DA_DL_CEDAR"/>
      <sheetName val="direct_pivs"/>
      <sheetName val="direct_detail"/>
      <sheetName val="GENNP_detail"/>
      <sheetName val="TB_GENNP"/>
      <sheetName val="ABC_EXP_OUT"/>
    </sheetNames>
    <sheetDataSet>
      <sheetData sheetId="0"/>
      <sheetData sheetId="1"/>
      <sheetData sheetId="2"/>
      <sheetData sheetId="3">
        <row r="1">
          <cell r="B1" t="str">
            <v>2022/23</v>
          </cell>
        </row>
        <row r="12">
          <cell r="G12">
            <v>1.0082415100415858</v>
          </cell>
          <cell r="H12">
            <v>0.49597953756666607</v>
          </cell>
          <cell r="I12">
            <v>0.52634181997716412</v>
          </cell>
          <cell r="J12">
            <v>0.70086171984661505</v>
          </cell>
          <cell r="K12">
            <v>0.57056956790487157</v>
          </cell>
          <cell r="L12">
            <v>0.60782090515608989</v>
          </cell>
          <cell r="N12">
            <v>0.88808179648411745</v>
          </cell>
          <cell r="O12">
            <v>0.40272290563735347</v>
          </cell>
          <cell r="P12">
            <v>0.47163473599955064</v>
          </cell>
          <cell r="Q12">
            <v>0.55617886607423739</v>
          </cell>
          <cell r="R12">
            <v>0.2176174602914768</v>
          </cell>
          <cell r="S12">
            <v>0.50655329196727894</v>
          </cell>
        </row>
        <row r="16">
          <cell r="G16">
            <v>3.1062999293188205</v>
          </cell>
          <cell r="H16">
            <v>0.8102193752037391</v>
          </cell>
          <cell r="I16">
            <v>2.1377720429111884</v>
          </cell>
          <cell r="J16">
            <v>13.017345379344322</v>
          </cell>
          <cell r="K16">
            <v>1.232941807726617</v>
          </cell>
          <cell r="L16">
            <v>3.0685300279786749</v>
          </cell>
          <cell r="N16">
            <v>4.0004647158978592</v>
          </cell>
          <cell r="O16">
            <v>1.1659412283044674</v>
          </cell>
          <cell r="P16">
            <v>3.3316914834476177</v>
          </cell>
          <cell r="Q16">
            <v>6.1147681330248256</v>
          </cell>
          <cell r="R16">
            <v>2.161758341066546</v>
          </cell>
          <cell r="S16">
            <v>3.0081901958488499</v>
          </cell>
        </row>
        <row r="17">
          <cell r="G17">
            <v>4.1240291107078493</v>
          </cell>
          <cell r="H17">
            <v>0.24639911002733766</v>
          </cell>
          <cell r="I17">
            <v>0.53931995731814852</v>
          </cell>
          <cell r="J17">
            <v>0.80752344156866485</v>
          </cell>
          <cell r="K17">
            <v>0.70918650153538298</v>
          </cell>
          <cell r="L17">
            <v>0.99016411166393659</v>
          </cell>
          <cell r="N17">
            <v>2.330941444059111</v>
          </cell>
          <cell r="O17">
            <v>0.29391530906664654</v>
          </cell>
          <cell r="P17">
            <v>0.56741709990180644</v>
          </cell>
          <cell r="Q17">
            <v>0.30661769478365691</v>
          </cell>
          <cell r="R17">
            <v>0.37286412577556993</v>
          </cell>
          <cell r="S17">
            <v>0.88481410880926314</v>
          </cell>
        </row>
        <row r="18">
          <cell r="G18">
            <v>75.158017633807688</v>
          </cell>
          <cell r="H18">
            <v>134.85021209383893</v>
          </cell>
          <cell r="I18">
            <v>66.57610170093254</v>
          </cell>
          <cell r="J18">
            <v>234.58159989403291</v>
          </cell>
          <cell r="K18">
            <v>65.554915404110901</v>
          </cell>
          <cell r="L18">
            <v>98.329286262037471</v>
          </cell>
          <cell r="N18">
            <v>75.158017633807688</v>
          </cell>
          <cell r="O18">
            <v>134.85021209383893</v>
          </cell>
          <cell r="P18">
            <v>66.57610170093254</v>
          </cell>
          <cell r="Q18">
            <v>234.58159989403291</v>
          </cell>
          <cell r="R18">
            <v>65.554915404110901</v>
          </cell>
          <cell r="S18">
            <v>98.329286262037471</v>
          </cell>
        </row>
        <row r="19">
          <cell r="G19">
            <v>1869.4434064303518</v>
          </cell>
          <cell r="H19">
            <v>2048.145348942578</v>
          </cell>
          <cell r="I19">
            <v>1610.4621228661324</v>
          </cell>
          <cell r="J19">
            <v>1386.0612803411695</v>
          </cell>
          <cell r="K19">
            <v>1195.4516294139414</v>
          </cell>
          <cell r="L19">
            <v>1783.6999756907039</v>
          </cell>
          <cell r="N19">
            <v>1869.4434064303518</v>
          </cell>
          <cell r="O19">
            <v>2048.145348942578</v>
          </cell>
          <cell r="P19">
            <v>1610.4621228661324</v>
          </cell>
          <cell r="Q19">
            <v>1386.0612803411695</v>
          </cell>
          <cell r="R19">
            <v>1195.4516294139414</v>
          </cell>
          <cell r="S19">
            <v>1783.6999756907039</v>
          </cell>
        </row>
        <row r="20">
          <cell r="G20">
            <v>3.9776917201942927</v>
          </cell>
          <cell r="H20">
            <v>4.4618498891475564</v>
          </cell>
          <cell r="I20">
            <v>2.4887281284510023</v>
          </cell>
          <cell r="J20">
            <v>3.7606785760625172</v>
          </cell>
          <cell r="K20">
            <v>8.1615557893908228</v>
          </cell>
          <cell r="L20">
            <v>4.104414598587268</v>
          </cell>
          <cell r="N20">
            <v>7.7732953021914035</v>
          </cell>
          <cell r="O20">
            <v>3.1640926098854325</v>
          </cell>
          <cell r="P20">
            <v>3.5774581690367495</v>
          </cell>
          <cell r="Q20">
            <v>22.174384906891994</v>
          </cell>
          <cell r="R20">
            <v>10.615304771696733</v>
          </cell>
          <cell r="S20">
            <v>7.4695303606987506</v>
          </cell>
        </row>
        <row r="21">
          <cell r="G21">
            <v>2.1236425107536645</v>
          </cell>
          <cell r="H21">
            <v>2.2642427133642387</v>
          </cell>
          <cell r="I21">
            <v>1.0483295116426823</v>
          </cell>
          <cell r="J21">
            <v>5.1188932297144438</v>
          </cell>
          <cell r="K21">
            <v>2.683366401624327</v>
          </cell>
          <cell r="L21">
            <v>2.1587669035525843</v>
          </cell>
          <cell r="N21">
            <v>2.0046768239560691</v>
          </cell>
          <cell r="O21">
            <v>2.0292720396259352</v>
          </cell>
          <cell r="P21">
            <v>0.65530685645575515</v>
          </cell>
          <cell r="Q21">
            <v>2.4110031625630475</v>
          </cell>
          <cell r="R21">
            <v>1.778617225135392</v>
          </cell>
          <cell r="S21">
            <v>1.6266356122243393</v>
          </cell>
        </row>
        <row r="28">
          <cell r="G28">
            <v>0.16953561650590807</v>
          </cell>
          <cell r="H28">
            <v>4.5595291688650095</v>
          </cell>
          <cell r="I28">
            <v>0.77230474114368064</v>
          </cell>
          <cell r="J28">
            <v>5.3026711203433177</v>
          </cell>
          <cell r="K28">
            <v>1.8134348908965552</v>
          </cell>
          <cell r="L28">
            <v>2.1955910574466988</v>
          </cell>
          <cell r="N28">
            <v>0.23739292318997085</v>
          </cell>
          <cell r="O28">
            <v>4.1703637636041284</v>
          </cell>
          <cell r="P28">
            <v>0.9175174622571417</v>
          </cell>
          <cell r="Q28">
            <v>3.4727707097828664</v>
          </cell>
          <cell r="R28">
            <v>0.27086892601096724</v>
          </cell>
          <cell r="S28">
            <v>1.3756448896401294</v>
          </cell>
        </row>
        <row r="30">
          <cell r="G30">
            <v>542.58812118217986</v>
          </cell>
          <cell r="H30">
            <v>433.61838371751406</v>
          </cell>
          <cell r="I30">
            <v>420.27304258992655</v>
          </cell>
          <cell r="J30">
            <v>412.02012590389</v>
          </cell>
          <cell r="K30">
            <v>414.48552972784074</v>
          </cell>
          <cell r="L30">
            <v>440.07987220481107</v>
          </cell>
          <cell r="N30">
            <v>542.58812118217986</v>
          </cell>
          <cell r="O30">
            <v>433.61838371751406</v>
          </cell>
          <cell r="P30">
            <v>420.27304258992655</v>
          </cell>
          <cell r="Q30">
            <v>412.02012590389</v>
          </cell>
          <cell r="R30">
            <v>414.48552972784074</v>
          </cell>
          <cell r="S30">
            <v>440.07987220481107</v>
          </cell>
        </row>
        <row r="158">
          <cell r="G158">
            <v>0.63744785998046416</v>
          </cell>
          <cell r="H158">
            <v>0.63744785998046416</v>
          </cell>
          <cell r="I158">
            <v>0.63744785998046416</v>
          </cell>
          <cell r="J158">
            <v>0.63744785998046416</v>
          </cell>
          <cell r="K158">
            <v>0.63744785998046416</v>
          </cell>
          <cell r="L158">
            <v>0.63744785998046416</v>
          </cell>
          <cell r="N158">
            <v>0.63744785998046416</v>
          </cell>
          <cell r="O158">
            <v>0.63744785998046416</v>
          </cell>
          <cell r="P158">
            <v>0.63744785998046416</v>
          </cell>
          <cell r="Q158">
            <v>0.63744785998046416</v>
          </cell>
          <cell r="R158">
            <v>0.63744785998046416</v>
          </cell>
          <cell r="S158">
            <v>0.63744785998046416</v>
          </cell>
        </row>
        <row r="175">
          <cell r="G175">
            <v>0.22224251199474951</v>
          </cell>
          <cell r="H175">
            <v>0.22224251199474951</v>
          </cell>
          <cell r="I175">
            <v>0.22224251199474951</v>
          </cell>
          <cell r="J175">
            <v>0.22224251199474951</v>
          </cell>
          <cell r="K175">
            <v>0.22224251199474951</v>
          </cell>
          <cell r="L175">
            <v>0.22224251199474951</v>
          </cell>
          <cell r="N175">
            <v>0.22224251199474951</v>
          </cell>
          <cell r="O175">
            <v>0.22224251199474951</v>
          </cell>
          <cell r="P175">
            <v>0.22224251199474951</v>
          </cell>
          <cell r="Q175">
            <v>0.22224251199474951</v>
          </cell>
          <cell r="R175">
            <v>0.22224251199474951</v>
          </cell>
          <cell r="S175">
            <v>0.22224251199474951</v>
          </cell>
        </row>
        <row r="180">
          <cell r="G180">
            <v>3.1044362026539449</v>
          </cell>
          <cell r="H180">
            <v>1.6821094768701352</v>
          </cell>
          <cell r="I180">
            <v>1.6536307646816664</v>
          </cell>
          <cell r="J180">
            <v>1.6791523162889379</v>
          </cell>
          <cell r="K180">
            <v>1.4450045840624062</v>
          </cell>
          <cell r="L180">
            <v>1.8175237673558662</v>
          </cell>
          <cell r="N180">
            <v>3.6617922153044344</v>
          </cell>
          <cell r="O180">
            <v>2.1151289923859524</v>
          </cell>
          <cell r="P180">
            <v>1.9488326412980557</v>
          </cell>
          <cell r="Q180">
            <v>2.0092559765935576</v>
          </cell>
          <cell r="R180">
            <v>1.3564124103070441</v>
          </cell>
          <cell r="S180">
            <v>2.2631670226082079</v>
          </cell>
        </row>
        <row r="181">
          <cell r="G181">
            <v>2.9839526994936807</v>
          </cell>
          <cell r="H181">
            <v>1.8178074112974665</v>
          </cell>
          <cell r="I181">
            <v>1.802118149877425</v>
          </cell>
          <cell r="J181">
            <v>1.862270834385489</v>
          </cell>
          <cell r="K181">
            <v>1.5321865674111421</v>
          </cell>
          <cell r="L181">
            <v>1.923502156080404</v>
          </cell>
          <cell r="N181">
            <v>2.877356429310606</v>
          </cell>
          <cell r="O181">
            <v>1.7679118082020793</v>
          </cell>
          <cell r="P181">
            <v>1.8480101661280335</v>
          </cell>
          <cell r="Q181">
            <v>1.9598074791188986</v>
          </cell>
          <cell r="R181">
            <v>1.4609542092042846</v>
          </cell>
          <cell r="S181">
            <v>2.0013714956592237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G183">
            <v>0.33954680648593188</v>
          </cell>
          <cell r="H183">
            <v>0.198108845256111</v>
          </cell>
          <cell r="I183">
            <v>0.19679115106498946</v>
          </cell>
          <cell r="J183">
            <v>0.20010504667951293</v>
          </cell>
          <cell r="K183">
            <v>0.16751540292251982</v>
          </cell>
          <cell r="L183">
            <v>0.21137601689614866</v>
          </cell>
          <cell r="N183">
            <v>0.33795530363276427</v>
          </cell>
          <cell r="O183">
            <v>0.18702431990702212</v>
          </cell>
          <cell r="P183">
            <v>0.23901433524334667</v>
          </cell>
          <cell r="Q183">
            <v>0.28257233954404765</v>
          </cell>
          <cell r="R183">
            <v>0.15129143484693949</v>
          </cell>
          <cell r="S183">
            <v>0.235842332720958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G186">
            <v>1.1789946996622482</v>
          </cell>
          <cell r="H186">
            <v>0.73991849340915061</v>
          </cell>
          <cell r="I186">
            <v>0.71975176122953</v>
          </cell>
          <cell r="J186">
            <v>0.81396111190182352</v>
          </cell>
          <cell r="K186">
            <v>0.616126215429739</v>
          </cell>
          <cell r="L186">
            <v>0.77822737919008433</v>
          </cell>
          <cell r="N186">
            <v>1.1815011796787565</v>
          </cell>
          <cell r="O186">
            <v>0.75168757521357199</v>
          </cell>
          <cell r="P186">
            <v>0.77089153219310291</v>
          </cell>
          <cell r="Q186">
            <v>0.86106405693871435</v>
          </cell>
          <cell r="R186">
            <v>0.6297477064357796</v>
          </cell>
          <cell r="S186">
            <v>0.84069129760952854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</row>
        <row r="188">
          <cell r="G188">
            <v>5.7606770874300093</v>
          </cell>
          <cell r="H188">
            <v>3.6629896454336066</v>
          </cell>
          <cell r="I188">
            <v>3.6188496602869789</v>
          </cell>
          <cell r="J188">
            <v>3.8293370641206503</v>
          </cell>
          <cell r="K188">
            <v>3.0738046385013655</v>
          </cell>
          <cell r="L188">
            <v>3.8454394729506034</v>
          </cell>
          <cell r="N188">
            <v>5.7109896997175387</v>
          </cell>
          <cell r="O188">
            <v>3.6943351595679306</v>
          </cell>
          <cell r="P188">
            <v>3.9424890359626232</v>
          </cell>
          <cell r="Q188">
            <v>4.5381960726622035</v>
          </cell>
          <cell r="R188">
            <v>3.5001890117692125</v>
          </cell>
          <cell r="S188">
            <v>4.2658821434005123</v>
          </cell>
        </row>
        <row r="189">
          <cell r="G189">
            <v>5.1757686774064169</v>
          </cell>
          <cell r="H189">
            <v>3.1423467487490684</v>
          </cell>
          <cell r="I189">
            <v>1.4195021135294854</v>
          </cell>
          <cell r="J189">
            <v>1.5964112239962278</v>
          </cell>
          <cell r="K189">
            <v>3.3113745639056549</v>
          </cell>
          <cell r="L189">
            <v>2.5817857941206954</v>
          </cell>
          <cell r="N189">
            <v>3.9674366926525759</v>
          </cell>
          <cell r="O189">
            <v>2.6388701771183078</v>
          </cell>
          <cell r="P189">
            <v>2.9563782078079512</v>
          </cell>
          <cell r="Q189">
            <v>3.8813701227906545</v>
          </cell>
          <cell r="R189">
            <v>4.100756228850182</v>
          </cell>
          <cell r="S189">
            <v>3.4795154430120276</v>
          </cell>
        </row>
        <row r="190">
          <cell r="G190">
            <v>0.73131209543336773</v>
          </cell>
          <cell r="H190">
            <v>0.45009491494281195</v>
          </cell>
          <cell r="I190">
            <v>0.44221254197598581</v>
          </cell>
          <cell r="J190">
            <v>0.47690768633504327</v>
          </cell>
          <cell r="K190">
            <v>0.37710647189226709</v>
          </cell>
          <cell r="L190">
            <v>0.47519637376873169</v>
          </cell>
          <cell r="N190">
            <v>0.70430333958169355</v>
          </cell>
          <cell r="O190">
            <v>0.43646243542041874</v>
          </cell>
          <cell r="P190">
            <v>0.45239056544430378</v>
          </cell>
          <cell r="Q190">
            <v>0.4820893847761904</v>
          </cell>
          <cell r="R190">
            <v>0.35348964176733438</v>
          </cell>
          <cell r="S190">
            <v>0.48977530714056899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</row>
        <row r="193">
          <cell r="G193">
            <v>218.8241032996178</v>
          </cell>
          <cell r="H193">
            <v>197.90814209288601</v>
          </cell>
          <cell r="I193">
            <v>190.88064047300077</v>
          </cell>
          <cell r="J193">
            <v>192.19331104710906</v>
          </cell>
          <cell r="K193">
            <v>198.6589925362544</v>
          </cell>
          <cell r="L193">
            <v>200.0769535397601</v>
          </cell>
          <cell r="N193">
            <v>218.8241032996178</v>
          </cell>
          <cell r="O193">
            <v>197.90814209288601</v>
          </cell>
          <cell r="P193">
            <v>190.88064047300077</v>
          </cell>
          <cell r="Q193">
            <v>192.19331104710906</v>
          </cell>
          <cell r="R193">
            <v>198.6589925362544</v>
          </cell>
          <cell r="S193">
            <v>200.0769535397601</v>
          </cell>
        </row>
        <row r="194">
          <cell r="G194">
            <v>186.80968348283014</v>
          </cell>
          <cell r="H194">
            <v>193.73050968146819</v>
          </cell>
          <cell r="I194">
            <v>193.81396861996589</v>
          </cell>
          <cell r="J194">
            <v>199.21941715429895</v>
          </cell>
          <cell r="K194">
            <v>202.00643765174246</v>
          </cell>
          <cell r="L194">
            <v>193.69118111914477</v>
          </cell>
          <cell r="N194">
            <v>186.80968348283014</v>
          </cell>
          <cell r="O194">
            <v>193.73050968146819</v>
          </cell>
          <cell r="P194">
            <v>193.81396861996589</v>
          </cell>
          <cell r="Q194">
            <v>199.21941715429895</v>
          </cell>
          <cell r="R194">
            <v>202.00643765174246</v>
          </cell>
          <cell r="S194">
            <v>193.69118111914477</v>
          </cell>
        </row>
        <row r="195">
          <cell r="G195">
            <v>718.5433779218281</v>
          </cell>
          <cell r="H195">
            <v>715.47449988585174</v>
          </cell>
          <cell r="I195">
            <v>662.10954154722288</v>
          </cell>
          <cell r="J195">
            <v>662.21412152539722</v>
          </cell>
          <cell r="K195">
            <v>883.58051883507653</v>
          </cell>
          <cell r="L195">
            <v>714.38942613827749</v>
          </cell>
          <cell r="N195">
            <v>718.5433779218281</v>
          </cell>
          <cell r="O195">
            <v>715.47449988585174</v>
          </cell>
          <cell r="P195">
            <v>662.10954154722288</v>
          </cell>
          <cell r="Q195">
            <v>662.21412152539722</v>
          </cell>
          <cell r="R195">
            <v>883.58051883507653</v>
          </cell>
          <cell r="S195">
            <v>714.38942613827749</v>
          </cell>
        </row>
        <row r="196">
          <cell r="G196">
            <v>401.16872659049864</v>
          </cell>
          <cell r="H196">
            <v>417.12905323899832</v>
          </cell>
          <cell r="I196">
            <v>432.29100412277927</v>
          </cell>
          <cell r="J196">
            <v>445.25461316570221</v>
          </cell>
          <cell r="K196">
            <v>432.32717870527182</v>
          </cell>
          <cell r="L196">
            <v>423.03486116871693</v>
          </cell>
          <cell r="N196">
            <v>401.16872659049864</v>
          </cell>
          <cell r="O196">
            <v>417.12905323899832</v>
          </cell>
          <cell r="P196">
            <v>432.29100412277927</v>
          </cell>
          <cell r="Q196">
            <v>445.25461316570221</v>
          </cell>
          <cell r="R196">
            <v>432.32717870527182</v>
          </cell>
          <cell r="S196">
            <v>423.03486116871693</v>
          </cell>
        </row>
        <row r="198">
          <cell r="G198">
            <v>196.54036752863581</v>
          </cell>
          <cell r="H198">
            <v>183.00634574857074</v>
          </cell>
          <cell r="I198">
            <v>180.15562401588028</v>
          </cell>
          <cell r="J198">
            <v>178.11974759068698</v>
          </cell>
          <cell r="K198">
            <v>178.88436394108004</v>
          </cell>
          <cell r="L198">
            <v>184.28075737437484</v>
          </cell>
          <cell r="N198">
            <v>196.54036752863581</v>
          </cell>
          <cell r="O198">
            <v>183.00634574857074</v>
          </cell>
          <cell r="P198">
            <v>180.15562401588028</v>
          </cell>
          <cell r="Q198">
            <v>178.11974759068698</v>
          </cell>
          <cell r="R198">
            <v>178.88436394108004</v>
          </cell>
          <cell r="S198">
            <v>184.28075737437484</v>
          </cell>
        </row>
        <row r="199">
          <cell r="G199">
            <v>103.10832049355838</v>
          </cell>
          <cell r="H199">
            <v>108.33453189771285</v>
          </cell>
          <cell r="I199">
            <v>108.91410660690359</v>
          </cell>
          <cell r="J199">
            <v>117.43466279334083</v>
          </cell>
          <cell r="K199">
            <v>113.30190955513706</v>
          </cell>
          <cell r="L199">
            <v>107.58516184277229</v>
          </cell>
          <cell r="N199">
            <v>103.10832049355838</v>
          </cell>
          <cell r="O199">
            <v>108.33453189771285</v>
          </cell>
          <cell r="P199">
            <v>108.91410660690359</v>
          </cell>
          <cell r="Q199">
            <v>117.43466279334083</v>
          </cell>
          <cell r="R199">
            <v>113.30190955513706</v>
          </cell>
          <cell r="S199">
            <v>107.58516184277229</v>
          </cell>
        </row>
        <row r="200">
          <cell r="G200">
            <v>580.47275695350152</v>
          </cell>
          <cell r="H200">
            <v>580.47273130171766</v>
          </cell>
          <cell r="I200">
            <v>580.47281599411815</v>
          </cell>
          <cell r="J200">
            <v>580.47269747498592</v>
          </cell>
          <cell r="K200">
            <v>580.47260578116345</v>
          </cell>
          <cell r="L200">
            <v>580.47275274462822</v>
          </cell>
          <cell r="N200">
            <v>580.47275695350152</v>
          </cell>
          <cell r="O200">
            <v>580.47273130171766</v>
          </cell>
          <cell r="P200">
            <v>580.47281599411815</v>
          </cell>
          <cell r="Q200">
            <v>580.47269747498592</v>
          </cell>
          <cell r="R200">
            <v>580.47260578116345</v>
          </cell>
          <cell r="S200">
            <v>580.47275274462822</v>
          </cell>
        </row>
        <row r="201">
          <cell r="G201">
            <v>359.24200132649713</v>
          </cell>
          <cell r="H201">
            <v>371.09240843923124</v>
          </cell>
          <cell r="I201">
            <v>370.59644170129974</v>
          </cell>
          <cell r="J201">
            <v>382.06959156615375</v>
          </cell>
          <cell r="K201">
            <v>383.67408578887876</v>
          </cell>
          <cell r="L201">
            <v>370.76002400376234</v>
          </cell>
          <cell r="N201">
            <v>359.24200132649713</v>
          </cell>
          <cell r="O201">
            <v>371.09240843923124</v>
          </cell>
          <cell r="P201">
            <v>370.59644170129974</v>
          </cell>
          <cell r="Q201">
            <v>382.06959156615375</v>
          </cell>
          <cell r="R201">
            <v>383.67408578887876</v>
          </cell>
          <cell r="S201">
            <v>370.76002400376234</v>
          </cell>
        </row>
        <row r="202">
          <cell r="G202">
            <v>3.3803492722389143</v>
          </cell>
          <cell r="H202">
            <v>3.5336025689517587</v>
          </cell>
          <cell r="I202">
            <v>1.5439746644618009</v>
          </cell>
          <cell r="J202">
            <v>1.7570835940216634</v>
          </cell>
          <cell r="K202">
            <v>5.1687717855753466</v>
          </cell>
          <cell r="L202">
            <v>2.8589136192381788</v>
          </cell>
          <cell r="N202">
            <v>3.3803492722389143</v>
          </cell>
          <cell r="O202">
            <v>3.5336025689517587</v>
          </cell>
          <cell r="P202">
            <v>1.5439746644618009</v>
          </cell>
          <cell r="Q202">
            <v>1.7570835940216634</v>
          </cell>
          <cell r="R202">
            <v>5.1687717855753466</v>
          </cell>
          <cell r="S202">
            <v>2.8589136192381788</v>
          </cell>
        </row>
        <row r="203">
          <cell r="G203">
            <v>43.65586791189417</v>
          </cell>
          <cell r="H203">
            <v>45.733986574883055</v>
          </cell>
          <cell r="I203">
            <v>45.350844099374214</v>
          </cell>
          <cell r="J203">
            <v>48.390839322653029</v>
          </cell>
          <cell r="K203">
            <v>47.203738142813997</v>
          </cell>
          <cell r="L203">
            <v>45.552840433812676</v>
          </cell>
          <cell r="N203">
            <v>43.65586791189417</v>
          </cell>
          <cell r="O203">
            <v>45.733986574883055</v>
          </cell>
          <cell r="P203">
            <v>45.350844099374214</v>
          </cell>
          <cell r="Q203">
            <v>48.390839322653029</v>
          </cell>
          <cell r="R203">
            <v>47.203738142813997</v>
          </cell>
          <cell r="S203">
            <v>45.552840433812676</v>
          </cell>
        </row>
        <row r="204">
          <cell r="G204">
            <v>50.797959197043795</v>
          </cell>
          <cell r="H204">
            <v>51.668029676497092</v>
          </cell>
          <cell r="I204">
            <v>52.875911360235612</v>
          </cell>
          <cell r="J204">
            <v>51.996015389430205</v>
          </cell>
          <cell r="K204">
            <v>49.184495640021744</v>
          </cell>
          <cell r="L204">
            <v>51.583869519920739</v>
          </cell>
          <cell r="N204">
            <v>50.797959197043795</v>
          </cell>
          <cell r="O204">
            <v>51.668029676497092</v>
          </cell>
          <cell r="P204">
            <v>52.875911360235612</v>
          </cell>
          <cell r="Q204">
            <v>51.996015389430205</v>
          </cell>
          <cell r="R204">
            <v>49.184495640021744</v>
          </cell>
          <cell r="S204">
            <v>51.583869519920739</v>
          </cell>
        </row>
        <row r="205">
          <cell r="G205">
            <v>78.140134416941166</v>
          </cell>
          <cell r="H205">
            <v>78.140132402973677</v>
          </cell>
          <cell r="I205">
            <v>78.14012537825603</v>
          </cell>
          <cell r="J205">
            <v>78.140121493137926</v>
          </cell>
          <cell r="K205">
            <v>78.140141483117333</v>
          </cell>
          <cell r="L205">
            <v>78.140130602531343</v>
          </cell>
          <cell r="N205">
            <v>78.140134416941166</v>
          </cell>
          <cell r="O205">
            <v>78.140132402973677</v>
          </cell>
          <cell r="P205">
            <v>78.14012537825603</v>
          </cell>
          <cell r="Q205">
            <v>78.140121493137926</v>
          </cell>
          <cell r="R205">
            <v>78.140141483117333</v>
          </cell>
          <cell r="S205">
            <v>78.140130602531343</v>
          </cell>
        </row>
        <row r="209">
          <cell r="G209">
            <v>2949.7573811828356</v>
          </cell>
          <cell r="H209">
            <v>2774.3487259892795</v>
          </cell>
          <cell r="I209">
            <v>2619.0843907558556</v>
          </cell>
          <cell r="J209">
            <v>2084.079212830527</v>
          </cell>
          <cell r="K209">
            <v>2464.7493069818324</v>
          </cell>
          <cell r="L209">
            <v>2599.8070913392016</v>
          </cell>
          <cell r="N209">
            <v>3000.1002218026961</v>
          </cell>
          <cell r="O209">
            <v>2467.5204228808611</v>
          </cell>
          <cell r="P209">
            <v>3277.0120147814014</v>
          </cell>
          <cell r="Q209">
            <v>2220.0252497537504</v>
          </cell>
          <cell r="R209">
            <v>2294.6917512342407</v>
          </cell>
          <cell r="S209">
            <v>2771.2189164913884</v>
          </cell>
        </row>
        <row r="210">
          <cell r="G210">
            <v>333.99808554170454</v>
          </cell>
          <cell r="H210">
            <v>280.65050764963974</v>
          </cell>
          <cell r="I210">
            <v>295.96351217022709</v>
          </cell>
          <cell r="J210">
            <v>224.98741527318913</v>
          </cell>
          <cell r="K210">
            <v>252.37219689681967</v>
          </cell>
          <cell r="L210">
            <v>281.75826083105801</v>
          </cell>
          <cell r="N210">
            <v>339.31661309768043</v>
          </cell>
          <cell r="O210">
            <v>253.81135569405438</v>
          </cell>
          <cell r="P210">
            <v>380.8170094382412</v>
          </cell>
          <cell r="Q210">
            <v>236.70022830752617</v>
          </cell>
          <cell r="R210">
            <v>254.22026349833527</v>
          </cell>
          <cell r="S210">
            <v>309.1377994698143</v>
          </cell>
        </row>
        <row r="211">
          <cell r="G211">
            <v>1498.1479795858286</v>
          </cell>
          <cell r="H211">
            <v>1329.6931400106587</v>
          </cell>
          <cell r="I211">
            <v>1331.1660917670342</v>
          </cell>
          <cell r="J211">
            <v>1043.627453269082</v>
          </cell>
          <cell r="K211">
            <v>1221.7225177358873</v>
          </cell>
          <cell r="L211">
            <v>1297.6761467807507</v>
          </cell>
          <cell r="N211">
            <v>1522.0334459519604</v>
          </cell>
          <cell r="O211">
            <v>1193.3155201335348</v>
          </cell>
          <cell r="P211">
            <v>1697.7862389292331</v>
          </cell>
          <cell r="Q211">
            <v>1100.4964679616187</v>
          </cell>
          <cell r="R211">
            <v>1158.4294409165943</v>
          </cell>
          <cell r="S211">
            <v>1400.8130647053054</v>
          </cell>
        </row>
        <row r="212">
          <cell r="G212">
            <v>479.30662862028254</v>
          </cell>
          <cell r="H212">
            <v>482.60784396561252</v>
          </cell>
          <cell r="I212">
            <v>440.88018283452038</v>
          </cell>
          <cell r="J212">
            <v>398.60353799925355</v>
          </cell>
          <cell r="K212">
            <v>654.99447114761711</v>
          </cell>
          <cell r="L212">
            <v>479.16932811931264</v>
          </cell>
          <cell r="N212">
            <v>484.88505888496178</v>
          </cell>
          <cell r="O212">
            <v>427.13991185959196</v>
          </cell>
          <cell r="P212">
            <v>582.45871234995639</v>
          </cell>
          <cell r="Q212">
            <v>404.11233354387565</v>
          </cell>
          <cell r="R212">
            <v>423.95239526855761</v>
          </cell>
          <cell r="S212">
            <v>480.25628040799279</v>
          </cell>
        </row>
        <row r="213">
          <cell r="G213">
            <v>1543.0250483897432</v>
          </cell>
          <cell r="H213">
            <v>1126.2749445787692</v>
          </cell>
          <cell r="I213">
            <v>1173.3530223222635</v>
          </cell>
          <cell r="J213">
            <v>847.28235096033893</v>
          </cell>
          <cell r="K213">
            <v>964.42437876189115</v>
          </cell>
          <cell r="L213">
            <v>1140.8571741868639</v>
          </cell>
          <cell r="N213">
            <v>1567.9346766404979</v>
          </cell>
          <cell r="O213">
            <v>1150.8152324269529</v>
          </cell>
          <cell r="P213">
            <v>1214.0790912257478</v>
          </cell>
          <cell r="Q213">
            <v>894.10793207480356</v>
          </cell>
          <cell r="R213">
            <v>1070.4717273301428</v>
          </cell>
          <cell r="S213">
            <v>1250.3517392040114</v>
          </cell>
        </row>
        <row r="214">
          <cell r="G214">
            <v>474.9775073597508</v>
          </cell>
          <cell r="H214">
            <v>603.82056361451509</v>
          </cell>
          <cell r="I214">
            <v>401.97231306985475</v>
          </cell>
          <cell r="J214">
            <v>255.76517626196716</v>
          </cell>
          <cell r="K214">
            <v>316.09822045457446</v>
          </cell>
          <cell r="L214">
            <v>421.39279546797906</v>
          </cell>
          <cell r="N214">
            <v>498.23045590756942</v>
          </cell>
          <cell r="O214">
            <v>520.01535164959944</v>
          </cell>
          <cell r="P214">
            <v>380.44295061961509</v>
          </cell>
          <cell r="Q214">
            <v>332.23351914127386</v>
          </cell>
          <cell r="R214">
            <v>356.6458818030606</v>
          </cell>
          <cell r="S214">
            <v>431.21764372470585</v>
          </cell>
        </row>
        <row r="217">
          <cell r="G217">
            <v>9722.3584899386951</v>
          </cell>
          <cell r="H217">
            <v>7360.0201562314633</v>
          </cell>
          <cell r="I217">
            <v>7568.4532962015865</v>
          </cell>
          <cell r="J217">
            <v>5748.004779956972</v>
          </cell>
          <cell r="K217">
            <v>6271.7745160206659</v>
          </cell>
          <cell r="L217">
            <v>7393.5757756982548</v>
          </cell>
          <cell r="N217">
            <v>10166.912499031416</v>
          </cell>
          <cell r="O217">
            <v>7800.2797189890298</v>
          </cell>
          <cell r="P217">
            <v>8302.6656570101059</v>
          </cell>
          <cell r="Q217">
            <v>6617.730604831394</v>
          </cell>
          <cell r="R217">
            <v>8200.2059896293049</v>
          </cell>
          <cell r="S217">
            <v>8586.1198040562667</v>
          </cell>
        </row>
        <row r="218">
          <cell r="G218">
            <v>2936.3230703511917</v>
          </cell>
          <cell r="H218">
            <v>1741.4425090883547</v>
          </cell>
          <cell r="I218">
            <v>1777.5551594756205</v>
          </cell>
          <cell r="J218">
            <v>1328.5577800848946</v>
          </cell>
          <cell r="K218">
            <v>1533.8451212490083</v>
          </cell>
          <cell r="L218">
            <v>1842.0111515641618</v>
          </cell>
          <cell r="N218">
            <v>4474.2142323369662</v>
          </cell>
          <cell r="O218">
            <v>3083.0016194910131</v>
          </cell>
          <cell r="P218">
            <v>2612.3558363308239</v>
          </cell>
          <cell r="Q218">
            <v>1982.8331452348375</v>
          </cell>
          <cell r="R218">
            <v>2003.1874563477677</v>
          </cell>
          <cell r="S218">
            <v>3069.9419128319128</v>
          </cell>
        </row>
        <row r="220">
          <cell r="G220">
            <v>2858.0870488517535</v>
          </cell>
          <cell r="H220">
            <v>2425.271579931421</v>
          </cell>
          <cell r="I220">
            <v>2386.4565269115355</v>
          </cell>
          <cell r="J220">
            <v>2116.1123082329036</v>
          </cell>
          <cell r="K220">
            <v>2035.896796151844</v>
          </cell>
          <cell r="L220">
            <v>2375.5695083099204</v>
          </cell>
          <cell r="N220">
            <v>3280.8864965968637</v>
          </cell>
          <cell r="O220">
            <v>2841.7866499585962</v>
          </cell>
          <cell r="P220">
            <v>3077.7429419835553</v>
          </cell>
          <cell r="Q220">
            <v>2910.9477215746251</v>
          </cell>
          <cell r="R220">
            <v>3835.854142062477</v>
          </cell>
          <cell r="S220">
            <v>3221.8483734228162</v>
          </cell>
        </row>
        <row r="224">
          <cell r="G224">
            <v>376.91056585774106</v>
          </cell>
          <cell r="H224">
            <v>475.27625332767172</v>
          </cell>
          <cell r="I224">
            <v>441.10173390080706</v>
          </cell>
          <cell r="J224">
            <v>496.30043982463479</v>
          </cell>
          <cell r="K224">
            <v>515.82426654722281</v>
          </cell>
          <cell r="L224">
            <v>447.21798957185581</v>
          </cell>
          <cell r="N224">
            <v>376.91056585774106</v>
          </cell>
          <cell r="O224">
            <v>475.27625332767172</v>
          </cell>
          <cell r="P224">
            <v>441.10173390080706</v>
          </cell>
          <cell r="Q224">
            <v>496.30043982463479</v>
          </cell>
          <cell r="R224">
            <v>515.82426654722281</v>
          </cell>
          <cell r="S224">
            <v>447.21798957185581</v>
          </cell>
        </row>
        <row r="225">
          <cell r="G225">
            <v>42.661601121342372</v>
          </cell>
          <cell r="H225">
            <v>48.205184997395868</v>
          </cell>
          <cell r="I225">
            <v>50.103454452753432</v>
          </cell>
          <cell r="J225">
            <v>53.489087670367262</v>
          </cell>
          <cell r="K225">
            <v>53.932071706133016</v>
          </cell>
          <cell r="L225">
            <v>48.771434564438451</v>
          </cell>
          <cell r="N225">
            <v>42.661601121342372</v>
          </cell>
          <cell r="O225">
            <v>48.205184997395868</v>
          </cell>
          <cell r="P225">
            <v>50.103454452753432</v>
          </cell>
          <cell r="Q225">
            <v>53.489087670367262</v>
          </cell>
          <cell r="R225">
            <v>53.932071706133016</v>
          </cell>
          <cell r="S225">
            <v>48.771434564438451</v>
          </cell>
        </row>
        <row r="226">
          <cell r="G226">
            <v>191.35975098425178</v>
          </cell>
          <cell r="H226">
            <v>228.11314521440164</v>
          </cell>
          <cell r="I226">
            <v>224.9799312494479</v>
          </cell>
          <cell r="J226">
            <v>248.1910573948258</v>
          </cell>
          <cell r="K226">
            <v>256.93431292881723</v>
          </cell>
          <cell r="L226">
            <v>223.83402780466221</v>
          </cell>
          <cell r="N226">
            <v>191.35975098425178</v>
          </cell>
          <cell r="O226">
            <v>228.11314521440164</v>
          </cell>
          <cell r="P226">
            <v>224.9799312494479</v>
          </cell>
          <cell r="Q226">
            <v>248.1910573948258</v>
          </cell>
          <cell r="R226">
            <v>256.93431292881723</v>
          </cell>
          <cell r="S226">
            <v>223.83402780466221</v>
          </cell>
        </row>
        <row r="227">
          <cell r="G227">
            <v>61.13790303846779</v>
          </cell>
          <cell r="H227">
            <v>82.612823153661154</v>
          </cell>
          <cell r="I227">
            <v>74.987975056410448</v>
          </cell>
          <cell r="J227">
            <v>94.306312372632704</v>
          </cell>
          <cell r="K227">
            <v>126.54050938557131</v>
          </cell>
          <cell r="L227">
            <v>81.391007973985595</v>
          </cell>
          <cell r="N227">
            <v>61.13790303846779</v>
          </cell>
          <cell r="O227">
            <v>82.612823153661154</v>
          </cell>
          <cell r="P227">
            <v>74.987975056410448</v>
          </cell>
          <cell r="Q227">
            <v>94.306312372632704</v>
          </cell>
          <cell r="R227">
            <v>126.54050938557131</v>
          </cell>
          <cell r="S227">
            <v>81.391007973985595</v>
          </cell>
        </row>
        <row r="228">
          <cell r="G228">
            <v>197.10455722519123</v>
          </cell>
          <cell r="H228">
            <v>197.44131558827803</v>
          </cell>
          <cell r="I228">
            <v>191.61629337158422</v>
          </cell>
          <cell r="J228">
            <v>201.51683184396549</v>
          </cell>
          <cell r="K228">
            <v>211.34891810405384</v>
          </cell>
          <cell r="L228">
            <v>197.43152444470036</v>
          </cell>
          <cell r="N228">
            <v>197.10455722519123</v>
          </cell>
          <cell r="O228">
            <v>197.44131558827803</v>
          </cell>
          <cell r="P228">
            <v>191.61629337158422</v>
          </cell>
          <cell r="Q228">
            <v>201.51683184396549</v>
          </cell>
          <cell r="R228">
            <v>211.34891810405384</v>
          </cell>
          <cell r="S228">
            <v>197.43152444470036</v>
          </cell>
        </row>
        <row r="229">
          <cell r="G229">
            <v>61.310325401888583</v>
          </cell>
          <cell r="H229">
            <v>102.92741910007854</v>
          </cell>
          <cell r="I229">
            <v>64.736137331767466</v>
          </cell>
          <cell r="J229">
            <v>62.706860710534599</v>
          </cell>
          <cell r="K229">
            <v>69.463922116342872</v>
          </cell>
          <cell r="L229">
            <v>71.84820089487755</v>
          </cell>
          <cell r="N229">
            <v>61.310325401888583</v>
          </cell>
          <cell r="O229">
            <v>102.92741910007854</v>
          </cell>
          <cell r="P229">
            <v>64.736137331767466</v>
          </cell>
          <cell r="Q229">
            <v>62.706860710534599</v>
          </cell>
          <cell r="R229">
            <v>69.463922116342872</v>
          </cell>
          <cell r="S229">
            <v>71.84820089487755</v>
          </cell>
        </row>
        <row r="232">
          <cell r="G232">
            <v>356.05954146025749</v>
          </cell>
          <cell r="H232">
            <v>367.9302297289795</v>
          </cell>
          <cell r="I232">
            <v>353.52011796976717</v>
          </cell>
          <cell r="J232">
            <v>390.85869038142039</v>
          </cell>
          <cell r="K232">
            <v>405.95535496746277</v>
          </cell>
          <cell r="L232">
            <v>367.00457456901199</v>
          </cell>
          <cell r="N232">
            <v>356.05954146025749</v>
          </cell>
          <cell r="O232">
            <v>367.9302297289795</v>
          </cell>
          <cell r="P232">
            <v>353.52011796976717</v>
          </cell>
          <cell r="Q232">
            <v>390.85869038142039</v>
          </cell>
          <cell r="R232">
            <v>405.95535496746277</v>
          </cell>
          <cell r="S232">
            <v>367.00457456901199</v>
          </cell>
        </row>
        <row r="233">
          <cell r="G233">
            <v>104.75995920970975</v>
          </cell>
          <cell r="H233">
            <v>82.798274093212754</v>
          </cell>
          <cell r="I233">
            <v>74.126462018198737</v>
          </cell>
          <cell r="J233">
            <v>80.119930745227663</v>
          </cell>
          <cell r="K233">
            <v>84.062948810432587</v>
          </cell>
          <cell r="L233">
            <v>84.858976196706422</v>
          </cell>
          <cell r="N233">
            <v>104.75995920970975</v>
          </cell>
          <cell r="O233">
            <v>82.798274093212754</v>
          </cell>
          <cell r="P233">
            <v>74.126462018198737</v>
          </cell>
          <cell r="Q233">
            <v>80.119930745227663</v>
          </cell>
          <cell r="R233">
            <v>84.062948810432587</v>
          </cell>
          <cell r="S233">
            <v>84.858976196706422</v>
          </cell>
        </row>
        <row r="235"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</row>
      </sheetData>
      <sheetData sheetId="4">
        <row r="1">
          <cell r="B1" t="str">
            <v>2022/23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X+"/>
      <sheetName val="SUMMARY_DETAIL"/>
      <sheetName val="SUMMARY_AC"/>
      <sheetName val="SUMMARY"/>
      <sheetName val="queries"/>
      <sheetName val="ALL"/>
      <sheetName val="Sum_ALL"/>
      <sheetName val="ALL_adj"/>
      <sheetName val="Sum_ALL_adj"/>
      <sheetName val="PENRYN"/>
      <sheetName val="Sum_PENRYN"/>
      <sheetName val="ST_LUKES"/>
      <sheetName val="Sum_ST_LUKES "/>
      <sheetName val="REST"/>
      <sheetName val="Sum_REST"/>
      <sheetName val="deprn"/>
      <sheetName val="CP_input"/>
      <sheetName val="PS"/>
      <sheetName val="Services"/>
      <sheetName val="CD_Non_PJ"/>
      <sheetName val="Streatham_Services"/>
      <sheetName val="cen_oth_inc"/>
      <sheetName val="PS_space_allocs"/>
    </sheetNames>
    <sheetDataSet>
      <sheetData sheetId="0" refreshError="1"/>
      <sheetData sheetId="1">
        <row r="108">
          <cell r="J108">
            <v>0.94178111142728471</v>
          </cell>
        </row>
        <row r="109">
          <cell r="J109">
            <v>1.0078175575608264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C_notes"/>
      <sheetName val="summary_TRAC_rates"/>
      <sheetName val="TRAC_rates"/>
      <sheetName val="estates"/>
      <sheetName val="generic_PS"/>
      <sheetName val="TRAC_College_I&amp;Es_PGT"/>
      <sheetName val="TRAC_College_I&amp;Es_UG"/>
      <sheetName val="TRAC_College_I&amp;Es_T"/>
      <sheetName val="cost_drivers"/>
      <sheetName val="PRJ_pivs"/>
      <sheetName val="Non-PRJ_pivs"/>
      <sheetName val="PRJ_CP_core_NPAY"/>
      <sheetName val="Non-PRJ_CP_core_NPAY"/>
      <sheetName val="CP_core_NPAY_sum"/>
      <sheetName val="mapping"/>
      <sheetName val="OVS_yr1"/>
    </sheetNames>
    <sheetDataSet>
      <sheetData sheetId="0"/>
      <sheetData sheetId="1"/>
      <sheetData sheetId="2">
        <row r="1">
          <cell r="B1" t="str">
            <v>2018/19</v>
          </cell>
        </row>
        <row r="49">
          <cell r="V49">
            <v>0</v>
          </cell>
          <cell r="W49">
            <v>4.0768934145208053</v>
          </cell>
          <cell r="X49">
            <v>2.714207787870984</v>
          </cell>
          <cell r="Y49">
            <v>0.99493348862560071</v>
          </cell>
          <cell r="Z49">
            <v>0.13771588704221577</v>
          </cell>
          <cell r="AA49">
            <v>3.3145261033209934</v>
          </cell>
          <cell r="AB49">
            <v>1.7633475969559167</v>
          </cell>
        </row>
        <row r="50"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</row>
        <row r="52">
          <cell r="V52">
            <v>2.7859187609180216</v>
          </cell>
          <cell r="W52">
            <v>1.854422482621068</v>
          </cell>
          <cell r="X52">
            <v>1.9116491477478785</v>
          </cell>
          <cell r="Y52">
            <v>1.7515855032274004</v>
          </cell>
          <cell r="Z52">
            <v>1.9264774408628287</v>
          </cell>
          <cell r="AA52">
            <v>1.8985981898892479</v>
          </cell>
          <cell r="AB52">
            <v>1.9792618455134745</v>
          </cell>
        </row>
        <row r="53">
          <cell r="V53">
            <v>4.4871114452693268</v>
          </cell>
          <cell r="W53">
            <v>2.9297726591446476</v>
          </cell>
          <cell r="X53">
            <v>3.03221208287958</v>
          </cell>
          <cell r="Y53">
            <v>2.8031008657237169</v>
          </cell>
          <cell r="Z53">
            <v>3.0818094532832432</v>
          </cell>
          <cell r="AA53">
            <v>2.9717422442754748</v>
          </cell>
          <cell r="AB53">
            <v>3.1534915238174435</v>
          </cell>
        </row>
        <row r="54"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</row>
        <row r="55">
          <cell r="V55">
            <v>0.81185404408900652</v>
          </cell>
          <cell r="W55">
            <v>0.45269837910839839</v>
          </cell>
          <cell r="X55">
            <v>0.4851646740777345</v>
          </cell>
          <cell r="Y55">
            <v>0.48264431473944358</v>
          </cell>
          <cell r="Z55">
            <v>0.52902865507683927</v>
          </cell>
          <cell r="AA55">
            <v>0.4206971371378932</v>
          </cell>
          <cell r="AB55">
            <v>0.52390516091695882</v>
          </cell>
        </row>
        <row r="56"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</row>
        <row r="57"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</row>
        <row r="58">
          <cell r="V58">
            <v>1.2361962362735495</v>
          </cell>
          <cell r="W58">
            <v>0.779664671720392</v>
          </cell>
          <cell r="X58">
            <v>0.8187618396810421</v>
          </cell>
          <cell r="Y58">
            <v>0.79681532398798172</v>
          </cell>
          <cell r="Z58">
            <v>0.88173008171791278</v>
          </cell>
          <cell r="AA58">
            <v>0.8302736419051524</v>
          </cell>
          <cell r="AB58">
            <v>0.87355767181790256</v>
          </cell>
        </row>
        <row r="59"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</row>
        <row r="60">
          <cell r="V60">
            <v>2.93082038695972</v>
          </cell>
          <cell r="W60">
            <v>2.6601666868788834</v>
          </cell>
          <cell r="X60">
            <v>2.5926751100571956</v>
          </cell>
          <cell r="Y60">
            <v>2.0674426989911305</v>
          </cell>
          <cell r="Z60">
            <v>2.2884828811466678</v>
          </cell>
          <cell r="AA60">
            <v>3.0695514598664757</v>
          </cell>
          <cell r="AB60">
            <v>2.5098459854305522</v>
          </cell>
        </row>
        <row r="61">
          <cell r="V61">
            <v>1.8630774976927913</v>
          </cell>
          <cell r="W61">
            <v>2.6349471492841756</v>
          </cell>
          <cell r="X61">
            <v>2.4221086148115276</v>
          </cell>
          <cell r="Y61">
            <v>1.6133417837017943</v>
          </cell>
          <cell r="Z61">
            <v>1.8031618065274486</v>
          </cell>
          <cell r="AA61">
            <v>3.378146505459569</v>
          </cell>
          <cell r="AB61">
            <v>2.1645685959328498</v>
          </cell>
        </row>
        <row r="62">
          <cell r="V62">
            <v>0.39991225101923655</v>
          </cell>
          <cell r="W62">
            <v>0.23474326726755051</v>
          </cell>
          <cell r="X62">
            <v>0.24862087826101231</v>
          </cell>
          <cell r="Y62">
            <v>0.24146898260825359</v>
          </cell>
          <cell r="Z62">
            <v>0.26493119265421633</v>
          </cell>
          <cell r="AA62">
            <v>0.22499062405905804</v>
          </cell>
          <cell r="AB62">
            <v>0.26515409546055269</v>
          </cell>
        </row>
        <row r="63"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</row>
        <row r="64"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</row>
        <row r="65">
          <cell r="V65">
            <v>148.05121256599227</v>
          </cell>
          <cell r="W65">
            <v>181.71502606457196</v>
          </cell>
          <cell r="X65">
            <v>173.63794775553532</v>
          </cell>
          <cell r="Y65">
            <v>157.86212206536666</v>
          </cell>
          <cell r="Z65">
            <v>158.48286064166641</v>
          </cell>
          <cell r="AA65">
            <v>203.79452675506005</v>
          </cell>
          <cell r="AB65">
            <v>165.35526500419328</v>
          </cell>
        </row>
        <row r="66">
          <cell r="V66">
            <v>272.85002564130929</v>
          </cell>
          <cell r="W66">
            <v>328.49570881840538</v>
          </cell>
          <cell r="X66">
            <v>315.14444246231602</v>
          </cell>
          <cell r="Y66">
            <v>289.06728402483691</v>
          </cell>
          <cell r="Z66">
            <v>290.09335381797064</v>
          </cell>
          <cell r="AA66">
            <v>364.99272957878969</v>
          </cell>
          <cell r="AB66">
            <v>301.45331563091827</v>
          </cell>
        </row>
        <row r="67">
          <cell r="V67">
            <v>576.76245221699207</v>
          </cell>
          <cell r="W67">
            <v>576.76245221699207</v>
          </cell>
          <cell r="X67">
            <v>576.76245221699219</v>
          </cell>
          <cell r="Y67">
            <v>576.76245221699139</v>
          </cell>
          <cell r="Z67">
            <v>576.76245221699185</v>
          </cell>
          <cell r="AA67">
            <v>576.76245221699185</v>
          </cell>
          <cell r="AB67">
            <v>576.76245221699185</v>
          </cell>
        </row>
        <row r="68">
          <cell r="V68">
            <v>363.95925719330546</v>
          </cell>
          <cell r="W68">
            <v>374.2160300906483</v>
          </cell>
          <cell r="X68">
            <v>371.75508614877009</v>
          </cell>
          <cell r="Y68">
            <v>366.94846905593982</v>
          </cell>
          <cell r="Z68">
            <v>367.13759720109192</v>
          </cell>
          <cell r="AA68">
            <v>380.94326627494462</v>
          </cell>
          <cell r="AB68">
            <v>369.23149814336375</v>
          </cell>
        </row>
        <row r="69">
          <cell r="V69">
            <v>242.27114027172084</v>
          </cell>
          <cell r="W69">
            <v>242.2711402717209</v>
          </cell>
          <cell r="X69">
            <v>242.27114027172104</v>
          </cell>
          <cell r="Y69">
            <v>242.27114027172078</v>
          </cell>
          <cell r="Z69">
            <v>242.27114027172084</v>
          </cell>
          <cell r="AA69">
            <v>242.27114027172109</v>
          </cell>
          <cell r="AB69">
            <v>242.27114027172092</v>
          </cell>
        </row>
        <row r="70">
          <cell r="V70">
            <v>217.80666202172671</v>
          </cell>
          <cell r="W70">
            <v>217.80666202172659</v>
          </cell>
          <cell r="X70">
            <v>217.80666202172659</v>
          </cell>
          <cell r="Y70">
            <v>217.80666202172682</v>
          </cell>
          <cell r="Z70">
            <v>217.80666202172677</v>
          </cell>
          <cell r="AA70">
            <v>217.80666202172682</v>
          </cell>
          <cell r="AB70">
            <v>217.80666202172671</v>
          </cell>
        </row>
        <row r="71">
          <cell r="V71">
            <v>33.986898095240292</v>
          </cell>
          <cell r="W71">
            <v>39.524884023020967</v>
          </cell>
          <cell r="X71">
            <v>38.474646783346252</v>
          </cell>
          <cell r="Y71">
            <v>37.152228031036458</v>
          </cell>
          <cell r="Z71">
            <v>37.526202975464216</v>
          </cell>
          <cell r="AA71">
            <v>46.106408755102109</v>
          </cell>
          <cell r="AB71">
            <v>37.756084435952808</v>
          </cell>
        </row>
        <row r="72">
          <cell r="V72">
            <v>433.03401482216498</v>
          </cell>
          <cell r="W72">
            <v>186.50483819860497</v>
          </cell>
          <cell r="X72">
            <v>160.88920483555924</v>
          </cell>
          <cell r="Y72">
            <v>145.00591294852723</v>
          </cell>
          <cell r="Z72">
            <v>216.68125501414977</v>
          </cell>
          <cell r="AA72">
            <v>153.69411426437588</v>
          </cell>
          <cell r="AB72">
            <v>226.02163435363971</v>
          </cell>
        </row>
        <row r="73">
          <cell r="V73">
            <v>35.942694121064562</v>
          </cell>
          <cell r="W73">
            <v>60.154609199501124</v>
          </cell>
          <cell r="X73">
            <v>54.34535844101152</v>
          </cell>
          <cell r="Y73">
            <v>42.998962646646255</v>
          </cell>
          <cell r="Z73">
            <v>43.445414433693919</v>
          </cell>
          <cell r="AA73">
            <v>76.034776659285129</v>
          </cell>
          <cell r="AB73">
            <v>48.388231468287962</v>
          </cell>
        </row>
        <row r="74">
          <cell r="V74">
            <v>12.50540354823004</v>
          </cell>
          <cell r="W74">
            <v>32.611992613712481</v>
          </cell>
          <cell r="X74">
            <v>27.787747303050494</v>
          </cell>
          <cell r="Y74">
            <v>18.365224678443987</v>
          </cell>
          <cell r="Z74">
            <v>18.735976954364208</v>
          </cell>
          <cell r="AA74">
            <v>45.799549251447907</v>
          </cell>
          <cell r="AB74">
            <v>22.840699386211863</v>
          </cell>
        </row>
        <row r="75">
          <cell r="V75">
            <v>64.84710369587475</v>
          </cell>
          <cell r="W75">
            <v>70.187157792568939</v>
          </cell>
          <cell r="X75">
            <v>68.905899651232446</v>
          </cell>
          <cell r="Y75">
            <v>66.403397591889814</v>
          </cell>
          <cell r="Z75">
            <v>66.501864676656822</v>
          </cell>
          <cell r="AA75">
            <v>73.689604956499991</v>
          </cell>
          <cell r="AB75">
            <v>67.592026700986011</v>
          </cell>
        </row>
        <row r="76">
          <cell r="V76">
            <v>245.33146181062841</v>
          </cell>
          <cell r="W76">
            <v>245.66209161126173</v>
          </cell>
          <cell r="X76">
            <v>246.1116263092095</v>
          </cell>
          <cell r="Y76">
            <v>246.11162630920933</v>
          </cell>
          <cell r="Z76">
            <v>240.52907181919591</v>
          </cell>
          <cell r="AA76">
            <v>245.80166560109149</v>
          </cell>
          <cell r="AB76">
            <v>244.80571362209315</v>
          </cell>
        </row>
        <row r="77">
          <cell r="V77">
            <v>163.78337826937599</v>
          </cell>
          <cell r="W77">
            <v>164.00410685145278</v>
          </cell>
          <cell r="X77">
            <v>164.3042163887124</v>
          </cell>
          <cell r="Y77">
            <v>164.3042163887124</v>
          </cell>
          <cell r="Z77">
            <v>160.57730086389864</v>
          </cell>
          <cell r="AA77">
            <v>164.09728650074882</v>
          </cell>
          <cell r="AB77">
            <v>163.43238857648558</v>
          </cell>
        </row>
        <row r="81">
          <cell r="V81">
            <v>640.40459849763886</v>
          </cell>
          <cell r="W81">
            <v>640.40459849763886</v>
          </cell>
          <cell r="X81">
            <v>640.40459849763886</v>
          </cell>
          <cell r="Y81">
            <v>640.40459849763886</v>
          </cell>
          <cell r="Z81">
            <v>640.40459849763886</v>
          </cell>
          <cell r="AA81">
            <v>640.40459849763886</v>
          </cell>
          <cell r="AB81">
            <v>640.40459849763886</v>
          </cell>
        </row>
        <row r="82">
          <cell r="V82">
            <v>4150.3844343616711</v>
          </cell>
          <cell r="W82">
            <v>4150.3844343616711</v>
          </cell>
          <cell r="X82">
            <v>4150.3844343616711</v>
          </cell>
          <cell r="Y82">
            <v>4150.3844343616711</v>
          </cell>
          <cell r="Z82">
            <v>4150.3844343616711</v>
          </cell>
          <cell r="AA82">
            <v>4150.3844343616711</v>
          </cell>
          <cell r="AB82">
            <v>4150.3844343616711</v>
          </cell>
        </row>
        <row r="83">
          <cell r="V83">
            <v>517.93743664678243</v>
          </cell>
          <cell r="W83">
            <v>517.93743664678243</v>
          </cell>
          <cell r="X83">
            <v>517.93743664678243</v>
          </cell>
          <cell r="Y83">
            <v>517.93743664678243</v>
          </cell>
          <cell r="Z83">
            <v>517.93743664678243</v>
          </cell>
          <cell r="AA83">
            <v>517.93743664678243</v>
          </cell>
          <cell r="AB83">
            <v>517.93743664678243</v>
          </cell>
        </row>
        <row r="84">
          <cell r="V84">
            <v>1993.7198724604839</v>
          </cell>
          <cell r="W84">
            <v>1993.7198724604839</v>
          </cell>
          <cell r="X84">
            <v>1993.7198724604839</v>
          </cell>
          <cell r="Y84">
            <v>1993.7198724604839</v>
          </cell>
          <cell r="Z84">
            <v>1993.7198724604839</v>
          </cell>
          <cell r="AA84">
            <v>1993.7198724604839</v>
          </cell>
          <cell r="AB84">
            <v>1993.7198724604839</v>
          </cell>
        </row>
        <row r="85">
          <cell r="V85">
            <v>981.39208470401957</v>
          </cell>
          <cell r="W85">
            <v>981.39208470401957</v>
          </cell>
          <cell r="X85">
            <v>981.39208470401957</v>
          </cell>
          <cell r="Y85">
            <v>981.39208470401957</v>
          </cell>
          <cell r="Z85">
            <v>981.39208470401957</v>
          </cell>
          <cell r="AA85">
            <v>981.39208470401957</v>
          </cell>
          <cell r="AB85">
            <v>981.39208470401957</v>
          </cell>
        </row>
        <row r="86">
          <cell r="V86">
            <v>316.94286859885608</v>
          </cell>
          <cell r="W86">
            <v>316.94286859885608</v>
          </cell>
          <cell r="X86">
            <v>316.94286859885608</v>
          </cell>
          <cell r="Y86">
            <v>316.94286859885608</v>
          </cell>
          <cell r="Z86">
            <v>316.94286859885608</v>
          </cell>
          <cell r="AA86">
            <v>316.94286859885608</v>
          </cell>
          <cell r="AB86">
            <v>316.94286859885608</v>
          </cell>
        </row>
        <row r="87">
          <cell r="V87">
            <v>511.70008970268196</v>
          </cell>
          <cell r="W87">
            <v>511.70008970268196</v>
          </cell>
          <cell r="X87">
            <v>511.70008970268196</v>
          </cell>
          <cell r="Y87">
            <v>511.70008970268196</v>
          </cell>
          <cell r="Z87">
            <v>511.70008970268196</v>
          </cell>
          <cell r="AA87">
            <v>511.70008970268196</v>
          </cell>
          <cell r="AB87">
            <v>511.70008970268196</v>
          </cell>
        </row>
        <row r="89"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</row>
        <row r="90">
          <cell r="V90">
            <v>1242.5103955208801</v>
          </cell>
          <cell r="W90">
            <v>1242.5103955208801</v>
          </cell>
          <cell r="X90">
            <v>1242.5103955208801</v>
          </cell>
          <cell r="Y90">
            <v>1242.5103955208801</v>
          </cell>
          <cell r="Z90">
            <v>1242.5103955208801</v>
          </cell>
          <cell r="AA90">
            <v>1242.5103955208801</v>
          </cell>
          <cell r="AB90">
            <v>1242.5103955208801</v>
          </cell>
        </row>
        <row r="91">
          <cell r="V91">
            <v>1283.5333122059594</v>
          </cell>
          <cell r="W91">
            <v>1283.5333122059594</v>
          </cell>
          <cell r="X91">
            <v>1283.5333122059594</v>
          </cell>
          <cell r="Y91">
            <v>1283.5333122059594</v>
          </cell>
          <cell r="Z91">
            <v>1283.5333122059594</v>
          </cell>
          <cell r="AA91">
            <v>1283.5333122059594</v>
          </cell>
          <cell r="AB91">
            <v>1283.5333122059594</v>
          </cell>
        </row>
        <row r="92">
          <cell r="V92">
            <v>139.99501070265728</v>
          </cell>
          <cell r="W92">
            <v>139.99501070265728</v>
          </cell>
          <cell r="X92">
            <v>139.99501070265728</v>
          </cell>
          <cell r="Y92">
            <v>139.99501070265728</v>
          </cell>
          <cell r="Z92">
            <v>139.99501070265728</v>
          </cell>
          <cell r="AA92">
            <v>139.99501070265728</v>
          </cell>
          <cell r="AB92">
            <v>139.99501070265728</v>
          </cell>
        </row>
        <row r="93">
          <cell r="V93">
            <v>800.06126085203812</v>
          </cell>
          <cell r="W93">
            <v>800.06126085203812</v>
          </cell>
          <cell r="X93">
            <v>800.06126085203812</v>
          </cell>
          <cell r="Y93">
            <v>800.06126085203812</v>
          </cell>
          <cell r="Z93">
            <v>800.06126085203812</v>
          </cell>
          <cell r="AA93">
            <v>800.06126085203812</v>
          </cell>
          <cell r="AB93">
            <v>800.06126085203812</v>
          </cell>
        </row>
        <row r="94">
          <cell r="V94">
            <v>17.911482070869145</v>
          </cell>
          <cell r="W94">
            <v>17.911482070869145</v>
          </cell>
          <cell r="X94">
            <v>17.911482070869145</v>
          </cell>
          <cell r="Y94">
            <v>17.911482070869145</v>
          </cell>
          <cell r="Z94">
            <v>17.911482070869145</v>
          </cell>
          <cell r="AA94">
            <v>17.911482070869145</v>
          </cell>
          <cell r="AB94">
            <v>17.911482070869145</v>
          </cell>
        </row>
        <row r="95">
          <cell r="V95">
            <v>439.42346481810642</v>
          </cell>
          <cell r="W95">
            <v>439.42346481810642</v>
          </cell>
          <cell r="X95">
            <v>439.42346481810642</v>
          </cell>
          <cell r="Y95">
            <v>439.42346481810642</v>
          </cell>
          <cell r="Z95">
            <v>439.42346481810642</v>
          </cell>
          <cell r="AA95">
            <v>439.42346481810642</v>
          </cell>
          <cell r="AB95">
            <v>439.42346481810642</v>
          </cell>
        </row>
        <row r="96">
          <cell r="V96">
            <v>29.065577868231635</v>
          </cell>
          <cell r="W96">
            <v>29.065577868231635</v>
          </cell>
          <cell r="X96">
            <v>29.065577868231635</v>
          </cell>
          <cell r="Y96">
            <v>29.065577868231635</v>
          </cell>
          <cell r="Z96">
            <v>29.065577868231635</v>
          </cell>
          <cell r="AA96">
            <v>29.065577868231635</v>
          </cell>
          <cell r="AB96">
            <v>29.065577868231635</v>
          </cell>
        </row>
        <row r="97">
          <cell r="V97">
            <v>188.37048054157674</v>
          </cell>
          <cell r="W97">
            <v>188.37048054157674</v>
          </cell>
          <cell r="X97">
            <v>188.37048054157674</v>
          </cell>
          <cell r="Y97">
            <v>188.37048054157674</v>
          </cell>
          <cell r="Z97">
            <v>188.37048054157674</v>
          </cell>
          <cell r="AA97">
            <v>188.37048054157674</v>
          </cell>
          <cell r="AB97">
            <v>188.37048054157674</v>
          </cell>
        </row>
        <row r="98">
          <cell r="V98">
            <v>28.612225925799944</v>
          </cell>
          <cell r="W98">
            <v>28.612225925799944</v>
          </cell>
          <cell r="X98">
            <v>28.612225925799944</v>
          </cell>
          <cell r="Y98">
            <v>28.612225925799944</v>
          </cell>
          <cell r="Z98">
            <v>28.612225925799944</v>
          </cell>
          <cell r="AA98">
            <v>28.612225925799944</v>
          </cell>
          <cell r="AB98">
            <v>28.612225925799944</v>
          </cell>
        </row>
        <row r="99">
          <cell r="V99">
            <v>79.558745319571585</v>
          </cell>
          <cell r="W99">
            <v>79.558745319571585</v>
          </cell>
          <cell r="X99">
            <v>79.558745319571585</v>
          </cell>
          <cell r="Y99">
            <v>79.558745319571585</v>
          </cell>
          <cell r="Z99">
            <v>79.558745319571585</v>
          </cell>
          <cell r="AA99">
            <v>79.558745319571585</v>
          </cell>
          <cell r="AB99">
            <v>79.558745319571585</v>
          </cell>
        </row>
        <row r="100">
          <cell r="V100">
            <v>31.828148491427068</v>
          </cell>
          <cell r="W100">
            <v>31.828148491427068</v>
          </cell>
          <cell r="X100">
            <v>31.828148491427068</v>
          </cell>
          <cell r="Y100">
            <v>31.828148491427068</v>
          </cell>
          <cell r="Z100">
            <v>31.828148491427068</v>
          </cell>
          <cell r="AA100">
            <v>31.828148491427068</v>
          </cell>
          <cell r="AB100">
            <v>31.828148491427068</v>
          </cell>
        </row>
        <row r="101">
          <cell r="V101">
            <v>200.92882010335535</v>
          </cell>
          <cell r="W101">
            <v>200.92882010335535</v>
          </cell>
          <cell r="X101">
            <v>200.92882010335535</v>
          </cell>
          <cell r="Y101">
            <v>200.92882010335535</v>
          </cell>
          <cell r="Z101">
            <v>200.92882010335535</v>
          </cell>
          <cell r="AA101">
            <v>200.92882010335535</v>
          </cell>
          <cell r="AB101">
            <v>200.92882010335535</v>
          </cell>
        </row>
        <row r="102">
          <cell r="V102">
            <v>23.224159909728165</v>
          </cell>
          <cell r="W102">
            <v>23.224159909728165</v>
          </cell>
          <cell r="X102">
            <v>23.224159909728165</v>
          </cell>
          <cell r="Y102">
            <v>23.224159909728165</v>
          </cell>
          <cell r="Z102">
            <v>23.224159909728165</v>
          </cell>
          <cell r="AA102">
            <v>23.224159909728165</v>
          </cell>
          <cell r="AB102">
            <v>23.224159909728165</v>
          </cell>
        </row>
        <row r="104"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</row>
        <row r="105">
          <cell r="V105">
            <v>195.44455672782564</v>
          </cell>
          <cell r="W105">
            <v>195.44455672782564</v>
          </cell>
          <cell r="X105">
            <v>195.44455672782564</v>
          </cell>
          <cell r="Y105">
            <v>195.44455672782564</v>
          </cell>
          <cell r="Z105">
            <v>195.44455672782564</v>
          </cell>
          <cell r="AA105">
            <v>195.44455672782564</v>
          </cell>
          <cell r="AB105">
            <v>195.44455672782564</v>
          </cell>
        </row>
        <row r="106">
          <cell r="V106">
            <v>10.706679488732988</v>
          </cell>
          <cell r="W106">
            <v>10.706679488732988</v>
          </cell>
          <cell r="X106">
            <v>10.706679488732988</v>
          </cell>
          <cell r="Y106">
            <v>10.706679488732988</v>
          </cell>
          <cell r="Z106">
            <v>10.706679488732988</v>
          </cell>
          <cell r="AA106">
            <v>10.706679488732988</v>
          </cell>
          <cell r="AB106">
            <v>10.706679488732988</v>
          </cell>
        </row>
        <row r="107">
          <cell r="V107">
            <v>158.81778101832623</v>
          </cell>
          <cell r="W107">
            <v>158.81778101832623</v>
          </cell>
          <cell r="X107">
            <v>158.81778101832623</v>
          </cell>
          <cell r="Y107">
            <v>158.81778101832623</v>
          </cell>
          <cell r="Z107">
            <v>158.81778101832623</v>
          </cell>
          <cell r="AA107">
            <v>158.81778101832623</v>
          </cell>
          <cell r="AB107">
            <v>158.81778101832623</v>
          </cell>
        </row>
        <row r="108"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</row>
        <row r="109">
          <cell r="V109">
            <v>18.825638945665776</v>
          </cell>
          <cell r="W109">
            <v>18.825638945665776</v>
          </cell>
          <cell r="X109">
            <v>18.825638945665776</v>
          </cell>
          <cell r="Y109">
            <v>18.825638945665776</v>
          </cell>
          <cell r="Z109">
            <v>18.825638945665776</v>
          </cell>
          <cell r="AA109">
            <v>18.825638945665776</v>
          </cell>
          <cell r="AB109">
            <v>18.825638945665776</v>
          </cell>
        </row>
        <row r="110">
          <cell r="V110">
            <v>63.703521420915166</v>
          </cell>
          <cell r="W110">
            <v>63.703521420915166</v>
          </cell>
          <cell r="X110">
            <v>63.703521420915166</v>
          </cell>
          <cell r="Y110">
            <v>63.703521420915166</v>
          </cell>
          <cell r="Z110">
            <v>63.703521420915166</v>
          </cell>
          <cell r="AA110">
            <v>63.703521420915166</v>
          </cell>
          <cell r="AB110">
            <v>63.703521420915166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 APPLICATION"/>
      <sheetName val="BS AWARDS"/>
      <sheetName val="COVER SHEET"/>
      <sheetName val="BS QUERIES"/>
      <sheetName val="PYRAMID LOOKU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ING CHECKLIST - START HERE"/>
      <sheetName val="COST SUMMARY"/>
      <sheetName val="OVERHEAD CALCULATION"/>
      <sheetName val="Costs"/>
      <sheetName val="Authorisation"/>
      <sheetName val="LOOKUP TABLES AND REF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ummary Inc. MRES"/>
      <sheetName val="Scenario Summary"/>
      <sheetName val="Summary Exc. MRES"/>
      <sheetName val="Instructions"/>
      <sheetName val="LLM"/>
      <sheetName val="LAW"/>
      <sheetName val="SSI"/>
      <sheetName val="POL"/>
      <sheetName val="GSE"/>
      <sheetName val="IAIS"/>
      <sheetName val="POL exc. MPA"/>
      <sheetName val="MPA"/>
      <sheetName val="Load 2017-18"/>
      <sheetName val="SPA"/>
      <sheetName val="Course Pivot"/>
      <sheetName val="Sheet4"/>
      <sheetName val="Module Pivot"/>
      <sheetName val="Data"/>
      <sheetName val="Rates"/>
      <sheetName val="Sheet6"/>
      <sheetName val="PGT Programme List"/>
      <sheetName val="Swarm Teaching Summary"/>
      <sheetName val="Sheet3"/>
      <sheetName val="Swarm Allocated"/>
      <sheetName val="SWARM table"/>
      <sheetName val="SWARM Load"/>
      <sheetName val="Shee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vel 6 template"/>
      <sheetName val="Level 7 Template"/>
      <sheetName val="Rates"/>
      <sheetName val="Inputs"/>
      <sheetName val="TRAC_rates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ings checklist"/>
      <sheetName val="Priority Project Decision Tool"/>
      <sheetName val="Costs"/>
      <sheetName val="Authorisation"/>
      <sheetName val="Cost Summary"/>
      <sheetName val="Solexa"/>
      <sheetName val="RKT Lead In"/>
      <sheetName val="ERC B2"/>
      <sheetName val="Laboratory"/>
      <sheetName val="Lab TIR"/>
      <sheetName val="Desk"/>
      <sheetName val="Monthly Avg Costs"/>
      <sheetName val="PCF Represented"/>
      <sheetName val="Lookup Est Ind"/>
      <sheetName val="RKT Le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QUESTS"/>
      <sheetName val="EU APPLICATIONS IN PROGRESS"/>
      <sheetName val="EU APPLICATIONSS"/>
      <sheetName val="AWARD COVER SHEET"/>
      <sheetName val="EU AWARDS"/>
      <sheetName val="PYRAMID LOOKUPS"/>
      <sheetName val="CONTACTS"/>
      <sheetName val="FORM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Calculations"/>
    </sheetNames>
    <sheetDataSet>
      <sheetData sheetId="0"/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SSIS L7 Acad Prof (for staff)"/>
      <sheetName val="Scenario Summary"/>
      <sheetName val="Summary"/>
    </sheetNames>
    <sheetDataSet>
      <sheetData sheetId="0" refreshError="1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3.xml"/><Relationship Id="rId18" Type="http://schemas.openxmlformats.org/officeDocument/2006/relationships/ctrlProp" Target="../ctrlProps/ctrlProp18.xml"/><Relationship Id="rId26" Type="http://schemas.openxmlformats.org/officeDocument/2006/relationships/ctrlProp" Target="../ctrlProps/ctrlProp26.xml"/><Relationship Id="rId21" Type="http://schemas.openxmlformats.org/officeDocument/2006/relationships/ctrlProp" Target="../ctrlProps/ctrlProp21.xml"/><Relationship Id="rId34" Type="http://schemas.openxmlformats.org/officeDocument/2006/relationships/ctrlProp" Target="../ctrlProps/ctrlProp34.xml"/><Relationship Id="rId7" Type="http://schemas.openxmlformats.org/officeDocument/2006/relationships/ctrlProp" Target="../ctrlProps/ctrlProp7.xml"/><Relationship Id="rId12" Type="http://schemas.openxmlformats.org/officeDocument/2006/relationships/ctrlProp" Target="../ctrlProps/ctrlProp12.xml"/><Relationship Id="rId17" Type="http://schemas.openxmlformats.org/officeDocument/2006/relationships/ctrlProp" Target="../ctrlProps/ctrlProp17.xml"/><Relationship Id="rId25" Type="http://schemas.openxmlformats.org/officeDocument/2006/relationships/ctrlProp" Target="../ctrlProps/ctrlProp25.xml"/><Relationship Id="rId33" Type="http://schemas.openxmlformats.org/officeDocument/2006/relationships/ctrlProp" Target="../ctrlProps/ctrlProp33.xml"/><Relationship Id="rId38" Type="http://schemas.openxmlformats.org/officeDocument/2006/relationships/ctrlProp" Target="../ctrlProps/ctrlProp38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6.xml"/><Relationship Id="rId20" Type="http://schemas.openxmlformats.org/officeDocument/2006/relationships/ctrlProp" Target="../ctrlProps/ctrlProp20.xml"/><Relationship Id="rId29" Type="http://schemas.openxmlformats.org/officeDocument/2006/relationships/ctrlProp" Target="../ctrlProps/ctrlProp29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11" Type="http://schemas.openxmlformats.org/officeDocument/2006/relationships/ctrlProp" Target="../ctrlProps/ctrlProp11.xml"/><Relationship Id="rId24" Type="http://schemas.openxmlformats.org/officeDocument/2006/relationships/ctrlProp" Target="../ctrlProps/ctrlProp24.xml"/><Relationship Id="rId32" Type="http://schemas.openxmlformats.org/officeDocument/2006/relationships/ctrlProp" Target="../ctrlProps/ctrlProp32.xml"/><Relationship Id="rId37" Type="http://schemas.openxmlformats.org/officeDocument/2006/relationships/ctrlProp" Target="../ctrlProps/ctrlProp37.xml"/><Relationship Id="rId5" Type="http://schemas.openxmlformats.org/officeDocument/2006/relationships/ctrlProp" Target="../ctrlProps/ctrlProp5.xml"/><Relationship Id="rId15" Type="http://schemas.openxmlformats.org/officeDocument/2006/relationships/ctrlProp" Target="../ctrlProps/ctrlProp15.xml"/><Relationship Id="rId23" Type="http://schemas.openxmlformats.org/officeDocument/2006/relationships/ctrlProp" Target="../ctrlProps/ctrlProp23.xml"/><Relationship Id="rId28" Type="http://schemas.openxmlformats.org/officeDocument/2006/relationships/ctrlProp" Target="../ctrlProps/ctrlProp28.xml"/><Relationship Id="rId36" Type="http://schemas.openxmlformats.org/officeDocument/2006/relationships/ctrlProp" Target="../ctrlProps/ctrlProp36.xml"/><Relationship Id="rId10" Type="http://schemas.openxmlformats.org/officeDocument/2006/relationships/ctrlProp" Target="../ctrlProps/ctrlProp10.xml"/><Relationship Id="rId19" Type="http://schemas.openxmlformats.org/officeDocument/2006/relationships/ctrlProp" Target="../ctrlProps/ctrlProp19.xml"/><Relationship Id="rId31" Type="http://schemas.openxmlformats.org/officeDocument/2006/relationships/ctrlProp" Target="../ctrlProps/ctrlProp31.xml"/><Relationship Id="rId4" Type="http://schemas.openxmlformats.org/officeDocument/2006/relationships/ctrlProp" Target="../ctrlProps/ctrlProp4.xml"/><Relationship Id="rId9" Type="http://schemas.openxmlformats.org/officeDocument/2006/relationships/ctrlProp" Target="../ctrlProps/ctrlProp9.xml"/><Relationship Id="rId14" Type="http://schemas.openxmlformats.org/officeDocument/2006/relationships/ctrlProp" Target="../ctrlProps/ctrlProp14.xml"/><Relationship Id="rId22" Type="http://schemas.openxmlformats.org/officeDocument/2006/relationships/ctrlProp" Target="../ctrlProps/ctrlProp22.xml"/><Relationship Id="rId27" Type="http://schemas.openxmlformats.org/officeDocument/2006/relationships/ctrlProp" Target="../ctrlProps/ctrlProp27.xml"/><Relationship Id="rId30" Type="http://schemas.openxmlformats.org/officeDocument/2006/relationships/ctrlProp" Target="../ctrlProps/ctrlProp30.xml"/><Relationship Id="rId35" Type="http://schemas.openxmlformats.org/officeDocument/2006/relationships/ctrlProp" Target="../ctrlProps/ctrlProp35.xml"/><Relationship Id="rId8" Type="http://schemas.openxmlformats.org/officeDocument/2006/relationships/ctrlProp" Target="../ctrlProps/ctrlProp8.xml"/><Relationship Id="rId3" Type="http://schemas.openxmlformats.org/officeDocument/2006/relationships/vmlDrawing" Target="../drawings/vmlDrawing2.v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4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X114"/>
  <sheetViews>
    <sheetView showGridLines="0" topLeftCell="A38" zoomScale="90" zoomScaleNormal="90" workbookViewId="0">
      <selection activeCell="B50" sqref="B50"/>
    </sheetView>
  </sheetViews>
  <sheetFormatPr defaultRowHeight="15" x14ac:dyDescent="0.25"/>
  <cols>
    <col min="1" max="1" width="23.28515625" customWidth="1"/>
    <col min="5" max="5" width="11.7109375" customWidth="1"/>
    <col min="19" max="19" width="16" customWidth="1"/>
  </cols>
  <sheetData>
    <row r="1" spans="1:4" x14ac:dyDescent="0.25">
      <c r="A1" s="3" t="s">
        <v>0</v>
      </c>
    </row>
    <row r="3" spans="1:4" x14ac:dyDescent="0.25">
      <c r="A3" t="s">
        <v>1</v>
      </c>
    </row>
    <row r="4" spans="1:4" x14ac:dyDescent="0.25">
      <c r="A4" t="s">
        <v>2</v>
      </c>
    </row>
    <row r="5" spans="1:4" x14ac:dyDescent="0.25">
      <c r="A5" t="s">
        <v>3</v>
      </c>
    </row>
    <row r="6" spans="1:4" x14ac:dyDescent="0.25">
      <c r="A6" t="s">
        <v>4</v>
      </c>
    </row>
    <row r="7" spans="1:4" x14ac:dyDescent="0.25">
      <c r="A7" t="s">
        <v>5</v>
      </c>
    </row>
    <row r="9" spans="1:4" x14ac:dyDescent="0.25">
      <c r="A9" t="s">
        <v>6</v>
      </c>
    </row>
    <row r="11" spans="1:4" x14ac:dyDescent="0.25">
      <c r="A11" s="167" t="s">
        <v>7</v>
      </c>
      <c r="B11" s="167"/>
      <c r="C11" s="167"/>
      <c r="D11" s="167"/>
    </row>
    <row r="13" spans="1:4" x14ac:dyDescent="0.25">
      <c r="A13" s="231"/>
      <c r="B13" s="6" t="s">
        <v>8</v>
      </c>
    </row>
    <row r="14" spans="1:4" x14ac:dyDescent="0.25">
      <c r="A14" s="232"/>
      <c r="B14" s="6" t="s">
        <v>9</v>
      </c>
    </row>
    <row r="15" spans="1:4" x14ac:dyDescent="0.25">
      <c r="B15" s="6"/>
    </row>
    <row r="16" spans="1:4" x14ac:dyDescent="0.25">
      <c r="B16" s="6" t="s">
        <v>10</v>
      </c>
    </row>
    <row r="20" spans="1:6" x14ac:dyDescent="0.25">
      <c r="A20" t="s">
        <v>11</v>
      </c>
    </row>
    <row r="22" spans="1:6" x14ac:dyDescent="0.25">
      <c r="A22" s="233"/>
      <c r="B22" s="6" t="s">
        <v>12</v>
      </c>
    </row>
    <row r="24" spans="1:6" x14ac:dyDescent="0.25">
      <c r="A24" t="s">
        <v>13</v>
      </c>
    </row>
    <row r="26" spans="1:6" x14ac:dyDescent="0.25">
      <c r="A26" s="14" t="s">
        <v>14</v>
      </c>
    </row>
    <row r="28" spans="1:6" x14ac:dyDescent="0.25">
      <c r="A28" t="s">
        <v>15</v>
      </c>
    </row>
    <row r="29" spans="1:6" x14ac:dyDescent="0.25">
      <c r="B29" t="s">
        <v>16</v>
      </c>
      <c r="F29" t="s">
        <v>17</v>
      </c>
    </row>
    <row r="30" spans="1:6" x14ac:dyDescent="0.25">
      <c r="B30" t="s">
        <v>18</v>
      </c>
      <c r="F30" t="s">
        <v>19</v>
      </c>
    </row>
    <row r="31" spans="1:6" x14ac:dyDescent="0.25">
      <c r="B31" t="s">
        <v>20</v>
      </c>
      <c r="F31" t="s">
        <v>21</v>
      </c>
    </row>
    <row r="32" spans="1:6" x14ac:dyDescent="0.25">
      <c r="B32" t="s">
        <v>22</v>
      </c>
      <c r="F32" t="s">
        <v>21</v>
      </c>
    </row>
    <row r="33" spans="1:6" x14ac:dyDescent="0.25">
      <c r="A33" t="s">
        <v>23</v>
      </c>
    </row>
    <row r="34" spans="1:6" x14ac:dyDescent="0.25">
      <c r="B34" t="s">
        <v>24</v>
      </c>
      <c r="F34" t="s">
        <v>25</v>
      </c>
    </row>
    <row r="35" spans="1:6" x14ac:dyDescent="0.25">
      <c r="B35" t="s">
        <v>26</v>
      </c>
      <c r="F35" t="s">
        <v>27</v>
      </c>
    </row>
    <row r="36" spans="1:6" x14ac:dyDescent="0.25">
      <c r="B36" t="s">
        <v>28</v>
      </c>
      <c r="F36" t="s">
        <v>29</v>
      </c>
    </row>
    <row r="37" spans="1:6" x14ac:dyDescent="0.25">
      <c r="B37" t="s">
        <v>30</v>
      </c>
      <c r="F37" t="s">
        <v>31</v>
      </c>
    </row>
    <row r="38" spans="1:6" x14ac:dyDescent="0.25">
      <c r="B38" t="s">
        <v>32</v>
      </c>
      <c r="F38" t="s">
        <v>33</v>
      </c>
    </row>
    <row r="39" spans="1:6" x14ac:dyDescent="0.25">
      <c r="B39" t="s">
        <v>34</v>
      </c>
      <c r="F39" t="s">
        <v>35</v>
      </c>
    </row>
    <row r="40" spans="1:6" x14ac:dyDescent="0.25">
      <c r="B40" t="s">
        <v>36</v>
      </c>
      <c r="F40" t="s">
        <v>37</v>
      </c>
    </row>
    <row r="41" spans="1:6" x14ac:dyDescent="0.25">
      <c r="B41" t="s">
        <v>38</v>
      </c>
      <c r="F41" t="s">
        <v>39</v>
      </c>
    </row>
    <row r="42" spans="1:6" x14ac:dyDescent="0.25">
      <c r="B42" t="s">
        <v>40</v>
      </c>
      <c r="F42" t="s">
        <v>41</v>
      </c>
    </row>
    <row r="44" spans="1:6" x14ac:dyDescent="0.25">
      <c r="A44" s="14" t="s">
        <v>42</v>
      </c>
    </row>
    <row r="46" spans="1:6" x14ac:dyDescent="0.25">
      <c r="A46" s="17" t="s">
        <v>43</v>
      </c>
      <c r="B46" s="17" t="s">
        <v>44</v>
      </c>
    </row>
    <row r="47" spans="1:6" x14ac:dyDescent="0.25">
      <c r="A47" s="17"/>
      <c r="B47" s="17"/>
    </row>
    <row r="48" spans="1:6" x14ac:dyDescent="0.25">
      <c r="A48" s="167" t="s">
        <v>45</v>
      </c>
      <c r="B48" t="s">
        <v>46</v>
      </c>
    </row>
    <row r="49" spans="1:2" x14ac:dyDescent="0.25">
      <c r="B49" t="s">
        <v>47</v>
      </c>
    </row>
    <row r="50" spans="1:2" x14ac:dyDescent="0.25">
      <c r="B50" t="s">
        <v>48</v>
      </c>
    </row>
    <row r="51" spans="1:2" x14ac:dyDescent="0.25">
      <c r="B51" t="s">
        <v>49</v>
      </c>
    </row>
    <row r="52" spans="1:2" x14ac:dyDescent="0.25">
      <c r="B52" t="s">
        <v>50</v>
      </c>
    </row>
    <row r="53" spans="1:2" x14ac:dyDescent="0.25">
      <c r="B53" t="s">
        <v>51</v>
      </c>
    </row>
    <row r="54" spans="1:2" x14ac:dyDescent="0.25">
      <c r="B54" t="s">
        <v>52</v>
      </c>
    </row>
    <row r="55" spans="1:2" x14ac:dyDescent="0.25">
      <c r="B55" t="s">
        <v>53</v>
      </c>
    </row>
    <row r="56" spans="1:2" x14ac:dyDescent="0.25">
      <c r="B56" t="s">
        <v>54</v>
      </c>
    </row>
    <row r="57" spans="1:2" x14ac:dyDescent="0.25">
      <c r="B57" t="s">
        <v>55</v>
      </c>
    </row>
    <row r="58" spans="1:2" x14ac:dyDescent="0.25">
      <c r="B58" t="s">
        <v>56</v>
      </c>
    </row>
    <row r="60" spans="1:2" x14ac:dyDescent="0.25">
      <c r="A60" s="167" t="s">
        <v>57</v>
      </c>
      <c r="B60" t="s">
        <v>58</v>
      </c>
    </row>
    <row r="61" spans="1:2" x14ac:dyDescent="0.25">
      <c r="B61" t="s">
        <v>59</v>
      </c>
    </row>
    <row r="62" spans="1:2" x14ac:dyDescent="0.25">
      <c r="B62" t="s">
        <v>60</v>
      </c>
    </row>
    <row r="63" spans="1:2" x14ac:dyDescent="0.25">
      <c r="B63" t="s">
        <v>61</v>
      </c>
    </row>
    <row r="64" spans="1:2" x14ac:dyDescent="0.25">
      <c r="B64" t="s">
        <v>62</v>
      </c>
    </row>
    <row r="65" spans="1:24" x14ac:dyDescent="0.25">
      <c r="B65" t="s">
        <v>63</v>
      </c>
    </row>
    <row r="66" spans="1:24" x14ac:dyDescent="0.25">
      <c r="B66" t="s">
        <v>64</v>
      </c>
    </row>
    <row r="67" spans="1:24" x14ac:dyDescent="0.25">
      <c r="B67" t="s">
        <v>65</v>
      </c>
    </row>
    <row r="68" spans="1:24" x14ac:dyDescent="0.25">
      <c r="B68" t="s">
        <v>66</v>
      </c>
    </row>
    <row r="70" spans="1:24" x14ac:dyDescent="0.25">
      <c r="A70" s="167" t="s">
        <v>67</v>
      </c>
      <c r="B70" t="s">
        <v>68</v>
      </c>
      <c r="T70" s="42" t="s">
        <v>69</v>
      </c>
      <c r="X70" s="42" t="s">
        <v>70</v>
      </c>
    </row>
    <row r="71" spans="1:24" x14ac:dyDescent="0.25">
      <c r="B71" t="s">
        <v>71</v>
      </c>
      <c r="T71" t="s">
        <v>72</v>
      </c>
      <c r="X71" t="s">
        <v>73</v>
      </c>
    </row>
    <row r="72" spans="1:24" x14ac:dyDescent="0.25">
      <c r="B72" t="s">
        <v>74</v>
      </c>
      <c r="T72" t="s">
        <v>75</v>
      </c>
      <c r="X72" t="s">
        <v>73</v>
      </c>
    </row>
    <row r="73" spans="1:24" x14ac:dyDescent="0.25">
      <c r="B73" t="s">
        <v>76</v>
      </c>
      <c r="T73" t="s">
        <v>77</v>
      </c>
      <c r="X73" t="s">
        <v>73</v>
      </c>
    </row>
    <row r="74" spans="1:24" x14ac:dyDescent="0.25">
      <c r="B74" t="s">
        <v>78</v>
      </c>
      <c r="T74" t="s">
        <v>79</v>
      </c>
      <c r="X74" t="s">
        <v>73</v>
      </c>
    </row>
    <row r="75" spans="1:24" x14ac:dyDescent="0.25">
      <c r="B75" t="s">
        <v>80</v>
      </c>
      <c r="T75" t="s">
        <v>81</v>
      </c>
      <c r="X75" t="s">
        <v>82</v>
      </c>
    </row>
    <row r="76" spans="1:24" x14ac:dyDescent="0.25">
      <c r="B76" t="s">
        <v>83</v>
      </c>
      <c r="T76" t="s">
        <v>84</v>
      </c>
      <c r="X76" t="s">
        <v>82</v>
      </c>
    </row>
    <row r="77" spans="1:24" x14ac:dyDescent="0.25">
      <c r="B77" t="s">
        <v>85</v>
      </c>
      <c r="T77" t="s">
        <v>86</v>
      </c>
      <c r="X77" t="s">
        <v>73</v>
      </c>
    </row>
    <row r="78" spans="1:24" x14ac:dyDescent="0.25">
      <c r="B78" t="s">
        <v>87</v>
      </c>
      <c r="T78" t="s">
        <v>88</v>
      </c>
      <c r="X78" t="s">
        <v>82</v>
      </c>
    </row>
    <row r="79" spans="1:24" x14ac:dyDescent="0.25">
      <c r="B79" t="s">
        <v>89</v>
      </c>
      <c r="T79" t="s">
        <v>90</v>
      </c>
      <c r="X79" t="s">
        <v>91</v>
      </c>
    </row>
    <row r="80" spans="1:24" x14ac:dyDescent="0.25">
      <c r="B80" t="s">
        <v>92</v>
      </c>
      <c r="T80" t="s">
        <v>93</v>
      </c>
      <c r="X80" t="s">
        <v>82</v>
      </c>
    </row>
    <row r="81" spans="1:24" x14ac:dyDescent="0.25">
      <c r="B81" t="s">
        <v>94</v>
      </c>
      <c r="T81" t="s">
        <v>95</v>
      </c>
      <c r="X81" t="s">
        <v>82</v>
      </c>
    </row>
    <row r="82" spans="1:24" x14ac:dyDescent="0.25">
      <c r="B82" t="s">
        <v>96</v>
      </c>
      <c r="T82" t="s">
        <v>97</v>
      </c>
      <c r="X82" t="s">
        <v>91</v>
      </c>
    </row>
    <row r="83" spans="1:24" x14ac:dyDescent="0.25">
      <c r="T83" t="s">
        <v>98</v>
      </c>
      <c r="X83" t="s">
        <v>91</v>
      </c>
    </row>
    <row r="84" spans="1:24" x14ac:dyDescent="0.25">
      <c r="D84" t="s">
        <v>99</v>
      </c>
      <c r="T84" t="s">
        <v>100</v>
      </c>
      <c r="X84" t="s">
        <v>73</v>
      </c>
    </row>
    <row r="85" spans="1:24" x14ac:dyDescent="0.25">
      <c r="C85" s="146" t="s">
        <v>101</v>
      </c>
      <c r="D85" s="169"/>
      <c r="E85" s="169"/>
      <c r="F85" s="169"/>
      <c r="G85" s="169"/>
      <c r="H85" s="169"/>
      <c r="I85" s="169"/>
      <c r="J85" s="142">
        <f>SUM(D85:I85)</f>
        <v>0</v>
      </c>
      <c r="K85" s="123" t="s">
        <v>102</v>
      </c>
      <c r="T85" t="s">
        <v>103</v>
      </c>
      <c r="X85" t="s">
        <v>73</v>
      </c>
    </row>
    <row r="86" spans="1:24" x14ac:dyDescent="0.25">
      <c r="C86" s="146" t="s">
        <v>104</v>
      </c>
      <c r="D86" s="47"/>
      <c r="E86" s="47"/>
      <c r="F86" s="47"/>
      <c r="G86" s="47"/>
      <c r="H86" s="47"/>
      <c r="I86" s="47"/>
      <c r="T86" t="s">
        <v>105</v>
      </c>
      <c r="X86" t="s">
        <v>73</v>
      </c>
    </row>
    <row r="87" spans="1:24" x14ac:dyDescent="0.25">
      <c r="C87" s="123"/>
      <c r="D87" s="147">
        <f>IFERROR(VLOOKUP(D$86,pay_scales!$A:$S,18,FALSE)*D85,0)</f>
        <v>0</v>
      </c>
      <c r="E87" s="147">
        <f>IFERROR(VLOOKUP(E$86,pay_scales!$A:$S,18,FALSE)*E85,0)</f>
        <v>0</v>
      </c>
      <c r="F87" s="147">
        <f>IFERROR(VLOOKUP(F$86,pay_scales!$A:$S,18,FALSE)*F85,0)</f>
        <v>0</v>
      </c>
      <c r="G87" s="147">
        <f>IFERROR(VLOOKUP(G$86,pay_scales!$A:$S,18,FALSE)*G85,0)</f>
        <v>0</v>
      </c>
      <c r="H87" s="147">
        <f>IFERROR(VLOOKUP(H$86,pay_scales!$A:$S,18,FALSE)*H85,0)</f>
        <v>0</v>
      </c>
      <c r="I87" s="147">
        <f>IFERROR(VLOOKUP(I$86,pay_scales!$A:$S,18,FALSE)*I85,0)</f>
        <v>0</v>
      </c>
      <c r="J87" s="147">
        <f>SUM(D87:I87)</f>
        <v>0</v>
      </c>
      <c r="T87" t="s">
        <v>106</v>
      </c>
      <c r="X87" t="s">
        <v>73</v>
      </c>
    </row>
    <row r="88" spans="1:24" x14ac:dyDescent="0.25">
      <c r="C88" s="109" t="s">
        <v>107</v>
      </c>
      <c r="D88" s="144">
        <f>IFERROR(VLOOKUP($J$87,pay_scales!$U:$V,2,TRUE),0)</f>
        <v>0</v>
      </c>
      <c r="T88" t="s">
        <v>108</v>
      </c>
      <c r="X88" t="s">
        <v>73</v>
      </c>
    </row>
    <row r="89" spans="1:24" x14ac:dyDescent="0.25">
      <c r="T89" t="s">
        <v>109</v>
      </c>
      <c r="X89" t="s">
        <v>73</v>
      </c>
    </row>
    <row r="90" spans="1:24" x14ac:dyDescent="0.25">
      <c r="A90" s="167" t="s">
        <v>110</v>
      </c>
      <c r="B90" t="s">
        <v>111</v>
      </c>
      <c r="T90" t="s">
        <v>112</v>
      </c>
      <c r="X90" t="s">
        <v>73</v>
      </c>
    </row>
    <row r="91" spans="1:24" x14ac:dyDescent="0.25">
      <c r="B91" t="s">
        <v>113</v>
      </c>
      <c r="T91" t="s">
        <v>114</v>
      </c>
      <c r="X91" t="s">
        <v>73</v>
      </c>
    </row>
    <row r="92" spans="1:24" x14ac:dyDescent="0.25">
      <c r="T92" t="s">
        <v>115</v>
      </c>
      <c r="X92" t="s">
        <v>73</v>
      </c>
    </row>
    <row r="93" spans="1:24" x14ac:dyDescent="0.25">
      <c r="A93" s="168" t="s">
        <v>116</v>
      </c>
      <c r="B93" t="s">
        <v>117</v>
      </c>
      <c r="T93" t="s">
        <v>118</v>
      </c>
      <c r="X93" t="s">
        <v>73</v>
      </c>
    </row>
    <row r="94" spans="1:24" x14ac:dyDescent="0.25">
      <c r="B94" t="s">
        <v>119</v>
      </c>
      <c r="T94" t="s">
        <v>120</v>
      </c>
      <c r="X94" t="s">
        <v>73</v>
      </c>
    </row>
    <row r="95" spans="1:24" x14ac:dyDescent="0.25">
      <c r="B95" t="s">
        <v>121</v>
      </c>
      <c r="T95" t="s">
        <v>122</v>
      </c>
      <c r="X95" t="s">
        <v>73</v>
      </c>
    </row>
    <row r="96" spans="1:24" x14ac:dyDescent="0.25">
      <c r="B96" t="s">
        <v>123</v>
      </c>
      <c r="T96" t="s">
        <v>124</v>
      </c>
      <c r="X96" t="s">
        <v>91</v>
      </c>
    </row>
    <row r="97" spans="1:24" x14ac:dyDescent="0.25">
      <c r="B97" t="s">
        <v>125</v>
      </c>
      <c r="T97" t="s">
        <v>126</v>
      </c>
      <c r="X97" t="s">
        <v>91</v>
      </c>
    </row>
    <row r="98" spans="1:24" x14ac:dyDescent="0.25">
      <c r="B98" t="s">
        <v>127</v>
      </c>
      <c r="T98" t="s">
        <v>128</v>
      </c>
      <c r="X98" t="s">
        <v>82</v>
      </c>
    </row>
    <row r="100" spans="1:24" x14ac:dyDescent="0.25">
      <c r="A100" s="168" t="s">
        <v>129</v>
      </c>
      <c r="B100" t="s">
        <v>130</v>
      </c>
    </row>
    <row r="101" spans="1:24" x14ac:dyDescent="0.25">
      <c r="B101" t="s">
        <v>131</v>
      </c>
    </row>
    <row r="102" spans="1:24" x14ac:dyDescent="0.25">
      <c r="B102" t="s">
        <v>132</v>
      </c>
    </row>
    <row r="103" spans="1:24" x14ac:dyDescent="0.25">
      <c r="B103" t="s">
        <v>133</v>
      </c>
    </row>
    <row r="104" spans="1:24" x14ac:dyDescent="0.25">
      <c r="B104" t="s">
        <v>134</v>
      </c>
    </row>
    <row r="106" spans="1:24" x14ac:dyDescent="0.25">
      <c r="A106" s="167" t="s">
        <v>135</v>
      </c>
      <c r="B106" t="s">
        <v>136</v>
      </c>
    </row>
    <row r="107" spans="1:24" x14ac:dyDescent="0.25">
      <c r="B107" t="s">
        <v>137</v>
      </c>
    </row>
    <row r="108" spans="1:24" x14ac:dyDescent="0.25">
      <c r="B108" t="s">
        <v>138</v>
      </c>
    </row>
    <row r="109" spans="1:24" x14ac:dyDescent="0.25">
      <c r="B109" t="s">
        <v>139</v>
      </c>
    </row>
    <row r="110" spans="1:24" x14ac:dyDescent="0.25">
      <c r="B110" t="s">
        <v>140</v>
      </c>
    </row>
    <row r="111" spans="1:24" x14ac:dyDescent="0.25">
      <c r="B111" t="s">
        <v>141</v>
      </c>
    </row>
    <row r="113" spans="1:2" x14ac:dyDescent="0.25">
      <c r="A113" s="168" t="s">
        <v>142</v>
      </c>
      <c r="B113" t="s">
        <v>143</v>
      </c>
    </row>
    <row r="114" spans="1:2" x14ac:dyDescent="0.25">
      <c r="B114" t="s">
        <v>144</v>
      </c>
    </row>
  </sheetData>
  <dataValidations disablePrompts="1" count="1">
    <dataValidation type="decimal" allowBlank="1" showInputMessage="1" showErrorMessage="1" error="Value should be between 0% and 100%" sqref="D85:I85" xr:uid="{00000000-0002-0000-0000-000000000000}">
      <formula1>0</formula1>
      <formula2>1</formula2>
    </dataValidation>
  </dataValidations>
  <pageMargins left="0.78740157480314965" right="0.39370078740157483" top="0.74803149606299213" bottom="0.74803149606299213" header="0.31496062992125984" footer="0.31496062992125984"/>
  <pageSetup paperSize="9" scale="68" fitToHeight="6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Group Box 1">
              <controlPr defaultSize="0" autoFill="0" autoPict="0">
                <anchor moveWithCells="1">
                  <from>
                    <xdr:col>0</xdr:col>
                    <xdr:colOff>38100</xdr:colOff>
                    <xdr:row>14</xdr:row>
                    <xdr:rowOff>95250</xdr:rowOff>
                  </from>
                  <to>
                    <xdr:col>0</xdr:col>
                    <xdr:colOff>1257300</xdr:colOff>
                    <xdr:row>18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Option Button 2">
              <controlPr defaultSize="0" autoFill="0" autoLine="0" autoPict="0">
                <anchor moveWithCells="1">
                  <from>
                    <xdr:col>0</xdr:col>
                    <xdr:colOff>123825</xdr:colOff>
                    <xdr:row>15</xdr:row>
                    <xdr:rowOff>76200</xdr:rowOff>
                  </from>
                  <to>
                    <xdr:col>0</xdr:col>
                    <xdr:colOff>742950</xdr:colOff>
                    <xdr:row>16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Option Button 3">
              <controlPr defaultSize="0" autoFill="0" autoLine="0" autoPict="0">
                <anchor moveWithCells="1">
                  <from>
                    <xdr:col>0</xdr:col>
                    <xdr:colOff>123825</xdr:colOff>
                    <xdr:row>16</xdr:row>
                    <xdr:rowOff>76200</xdr:rowOff>
                  </from>
                  <to>
                    <xdr:col>0</xdr:col>
                    <xdr:colOff>742950</xdr:colOff>
                    <xdr:row>17</xdr:row>
                    <xdr:rowOff>104775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whole" allowBlank="1" showInputMessage="1" showErrorMessage="1" error="Input value between 14 and 71" xr:uid="{00000000-0002-0000-0000-000001000000}">
          <x14:formula1>
            <xm:f>pay_scales!$A$66</xm:f>
          </x14:formula1>
          <x14:formula2>
            <xm:f>pay_scales!$A$9</xm:f>
          </x14:formula2>
          <xm:sqref>D86:I86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0.79998168889431442"/>
  </sheetPr>
  <dimension ref="A1:X69"/>
  <sheetViews>
    <sheetView topLeftCell="C8" zoomScale="80" zoomScaleNormal="80" workbookViewId="0">
      <selection activeCell="X13" sqref="X13"/>
    </sheetView>
  </sheetViews>
  <sheetFormatPr defaultRowHeight="15" x14ac:dyDescent="0.25"/>
  <cols>
    <col min="2" max="2" width="31.140625" customWidth="1"/>
    <col min="3" max="3" width="24.85546875" bestFit="1" customWidth="1"/>
    <col min="4" max="4" width="9.140625" customWidth="1"/>
    <col min="5" max="14" width="10.7109375" customWidth="1"/>
    <col min="15" max="19" width="10.7109375" hidden="1" customWidth="1"/>
    <col min="20" max="24" width="10.7109375" customWidth="1"/>
  </cols>
  <sheetData>
    <row r="1" spans="1:24" x14ac:dyDescent="0.25">
      <c r="A1" s="3" t="str">
        <f>'NOTES - please read'!A1</f>
        <v>PROGRAMME COSTING TOOL</v>
      </c>
    </row>
    <row r="2" spans="1:24" x14ac:dyDescent="0.25">
      <c r="A2" t="s">
        <v>389</v>
      </c>
    </row>
    <row r="4" spans="1:24" x14ac:dyDescent="0.25">
      <c r="A4" t="s">
        <v>390</v>
      </c>
    </row>
    <row r="5" spans="1:24" x14ac:dyDescent="0.25">
      <c r="A5" t="s">
        <v>391</v>
      </c>
    </row>
    <row r="6" spans="1:24" x14ac:dyDescent="0.25">
      <c r="A6" t="s">
        <v>392</v>
      </c>
    </row>
    <row r="8" spans="1:24" x14ac:dyDescent="0.25">
      <c r="A8" t="s">
        <v>393</v>
      </c>
    </row>
    <row r="9" spans="1:24" x14ac:dyDescent="0.25">
      <c r="A9" t="s">
        <v>394</v>
      </c>
    </row>
    <row r="10" spans="1:24" x14ac:dyDescent="0.25">
      <c r="A10" t="s">
        <v>395</v>
      </c>
    </row>
    <row r="12" spans="1:24" x14ac:dyDescent="0.25">
      <c r="B12" s="8"/>
      <c r="C12" s="8"/>
      <c r="D12" s="8"/>
      <c r="E12" s="96" t="s">
        <v>396</v>
      </c>
      <c r="F12" s="97"/>
      <c r="G12" s="97"/>
      <c r="H12" s="98" t="s">
        <v>397</v>
      </c>
      <c r="I12" s="98" t="s">
        <v>398</v>
      </c>
      <c r="J12" s="100" t="s">
        <v>399</v>
      </c>
      <c r="K12" s="101"/>
      <c r="L12" s="101"/>
      <c r="M12" s="102" t="s">
        <v>397</v>
      </c>
      <c r="N12" s="102" t="s">
        <v>398</v>
      </c>
      <c r="O12" s="104" t="s">
        <v>400</v>
      </c>
      <c r="P12" s="105"/>
      <c r="Q12" s="105"/>
      <c r="R12" s="106" t="s">
        <v>397</v>
      </c>
      <c r="S12" s="106" t="s">
        <v>398</v>
      </c>
      <c r="T12" s="100" t="s">
        <v>401</v>
      </c>
      <c r="U12" s="101"/>
      <c r="V12" s="101"/>
      <c r="W12" s="102" t="s">
        <v>397</v>
      </c>
      <c r="X12" s="102" t="s">
        <v>398</v>
      </c>
    </row>
    <row r="13" spans="1:24" ht="90" x14ac:dyDescent="0.25">
      <c r="A13" t="s">
        <v>402</v>
      </c>
      <c r="B13" s="116" t="s">
        <v>403</v>
      </c>
      <c r="C13" s="8" t="s">
        <v>404</v>
      </c>
      <c r="D13" s="88" t="s">
        <v>405</v>
      </c>
      <c r="E13" s="99" t="s">
        <v>406</v>
      </c>
      <c r="F13" s="99" t="s">
        <v>407</v>
      </c>
      <c r="G13" s="99" t="s">
        <v>408</v>
      </c>
      <c r="H13" s="99" t="s">
        <v>409</v>
      </c>
      <c r="I13" s="99" t="s">
        <v>410</v>
      </c>
      <c r="J13" s="103" t="s">
        <v>406</v>
      </c>
      <c r="K13" s="103" t="s">
        <v>407</v>
      </c>
      <c r="L13" s="103" t="s">
        <v>408</v>
      </c>
      <c r="M13" s="103" t="s">
        <v>409</v>
      </c>
      <c r="N13" s="103" t="s">
        <v>410</v>
      </c>
      <c r="O13" s="107" t="s">
        <v>406</v>
      </c>
      <c r="P13" s="107" t="s">
        <v>407</v>
      </c>
      <c r="Q13" s="107" t="s">
        <v>408</v>
      </c>
      <c r="R13" s="107" t="s">
        <v>409</v>
      </c>
      <c r="S13" s="107" t="s">
        <v>410</v>
      </c>
      <c r="T13" s="103" t="s">
        <v>406</v>
      </c>
      <c r="U13" s="103" t="s">
        <v>407</v>
      </c>
      <c r="V13" s="103" t="s">
        <v>408</v>
      </c>
      <c r="W13" s="103" t="s">
        <v>409</v>
      </c>
      <c r="X13" s="103" t="s">
        <v>410</v>
      </c>
    </row>
    <row r="14" spans="1:24" x14ac:dyDescent="0.25">
      <c r="A14" t="s">
        <v>411</v>
      </c>
      <c r="B14" s="116" t="str">
        <f>A14&amp;C14&amp;D14</f>
        <v>UGTaught - desk basedUp to 30</v>
      </c>
      <c r="C14" s="8" t="s">
        <v>412</v>
      </c>
      <c r="D14" s="4" t="s">
        <v>413</v>
      </c>
      <c r="E14" s="87">
        <f>[12]old_new!G38</f>
        <v>1.5</v>
      </c>
      <c r="F14" s="87">
        <f>[12]old_new!J38</f>
        <v>50</v>
      </c>
      <c r="G14" s="87">
        <f>[12]old_new!H38</f>
        <v>20</v>
      </c>
      <c r="H14" s="87">
        <f>[12]old_new!F38</f>
        <v>300</v>
      </c>
      <c r="I14" s="87">
        <f>[12]old_new!I38</f>
        <v>150</v>
      </c>
      <c r="J14" s="87">
        <f>E14*T14</f>
        <v>3.5</v>
      </c>
      <c r="K14" s="87">
        <f t="shared" ref="K14:N29" si="0">F14*U14</f>
        <v>44</v>
      </c>
      <c r="L14" s="87">
        <f t="shared" si="0"/>
        <v>33.333333333333336</v>
      </c>
      <c r="M14" s="87">
        <f t="shared" si="0"/>
        <v>300</v>
      </c>
      <c r="N14" s="87">
        <f t="shared" si="0"/>
        <v>50</v>
      </c>
      <c r="O14" s="87">
        <f>E14</f>
        <v>1.5</v>
      </c>
      <c r="P14" s="87">
        <f t="shared" ref="P14:S29" si="1">F14</f>
        <v>50</v>
      </c>
      <c r="Q14" s="87">
        <f t="shared" si="1"/>
        <v>20</v>
      </c>
      <c r="R14" s="87">
        <f t="shared" si="1"/>
        <v>300</v>
      </c>
      <c r="S14" s="87">
        <f t="shared" si="1"/>
        <v>150</v>
      </c>
      <c r="T14" s="108">
        <f>$E$65</f>
        <v>2.3333333333333335</v>
      </c>
      <c r="U14" s="108">
        <f>$E$66</f>
        <v>0.88</v>
      </c>
      <c r="V14" s="108">
        <f>$E$67</f>
        <v>1.6666666666666667</v>
      </c>
      <c r="W14" s="108">
        <f>$E$68</f>
        <v>1</v>
      </c>
      <c r="X14" s="108">
        <f>$E$69</f>
        <v>0.33333333333333331</v>
      </c>
    </row>
    <row r="15" spans="1:24" x14ac:dyDescent="0.25">
      <c r="A15" t="s">
        <v>411</v>
      </c>
      <c r="B15" s="116" t="str">
        <f t="shared" ref="B15:B22" si="2">A15&amp;C15&amp;D15</f>
        <v>UGTaught - desk based30+</v>
      </c>
      <c r="C15" s="8" t="s">
        <v>412</v>
      </c>
      <c r="D15" s="114" t="s">
        <v>414</v>
      </c>
      <c r="E15" s="87">
        <f>[12]old_new!G39</f>
        <v>3</v>
      </c>
      <c r="F15" s="87">
        <f>[12]old_new!J39</f>
        <v>100</v>
      </c>
      <c r="G15" s="87">
        <f>[12]old_new!H39</f>
        <v>20</v>
      </c>
      <c r="H15" s="87">
        <f>[12]old_new!F39</f>
        <v>400</v>
      </c>
      <c r="I15" s="87">
        <f>[12]old_new!I39</f>
        <v>200</v>
      </c>
      <c r="J15" s="87">
        <f t="shared" ref="J15:N40" si="3">E15*T15</f>
        <v>7</v>
      </c>
      <c r="K15" s="87">
        <f t="shared" si="0"/>
        <v>88</v>
      </c>
      <c r="L15" s="87">
        <f t="shared" si="0"/>
        <v>33.333333333333336</v>
      </c>
      <c r="M15" s="87">
        <f t="shared" si="0"/>
        <v>400</v>
      </c>
      <c r="N15" s="87">
        <f t="shared" si="0"/>
        <v>66.666666666666657</v>
      </c>
      <c r="O15" s="87">
        <f t="shared" ref="O15:S40" si="4">E15</f>
        <v>3</v>
      </c>
      <c r="P15" s="87">
        <f t="shared" si="1"/>
        <v>100</v>
      </c>
      <c r="Q15" s="87">
        <f t="shared" si="1"/>
        <v>20</v>
      </c>
      <c r="R15" s="87">
        <f t="shared" si="1"/>
        <v>400</v>
      </c>
      <c r="S15" s="87">
        <f t="shared" si="1"/>
        <v>200</v>
      </c>
      <c r="T15" s="108">
        <f t="shared" ref="T15:T38" si="5">$E$65</f>
        <v>2.3333333333333335</v>
      </c>
      <c r="U15" s="108">
        <f>$E$66</f>
        <v>0.88</v>
      </c>
      <c r="V15" s="108">
        <f>$E$67</f>
        <v>1.6666666666666667</v>
      </c>
      <c r="W15" s="108">
        <f>$E$68</f>
        <v>1</v>
      </c>
      <c r="X15" s="108">
        <f>$E$69</f>
        <v>0.33333333333333331</v>
      </c>
    </row>
    <row r="16" spans="1:24" x14ac:dyDescent="0.25">
      <c r="A16" t="s">
        <v>411</v>
      </c>
      <c r="B16" s="116" t="str">
        <f t="shared" si="2"/>
        <v>UGProject/dissertation - desk basedUp to 45</v>
      </c>
      <c r="C16" s="8" t="s">
        <v>415</v>
      </c>
      <c r="D16" s="4" t="s">
        <v>416</v>
      </c>
      <c r="E16" s="87">
        <f>[12]old_new!G40</f>
        <v>12.5</v>
      </c>
      <c r="F16" s="87">
        <f>[12]old_new!J40</f>
        <v>0</v>
      </c>
      <c r="G16" s="87">
        <f>[12]old_new!H40</f>
        <v>210</v>
      </c>
      <c r="H16" s="87">
        <f>[12]old_new!F40</f>
        <v>0</v>
      </c>
      <c r="I16" s="87">
        <f>[12]old_new!I40</f>
        <v>0</v>
      </c>
      <c r="J16" s="87">
        <f t="shared" si="3"/>
        <v>11.458333333333332</v>
      </c>
      <c r="K16" s="87">
        <f t="shared" si="0"/>
        <v>0</v>
      </c>
      <c r="L16" s="87">
        <f t="shared" si="0"/>
        <v>70.63636363636364</v>
      </c>
      <c r="M16" s="87">
        <f t="shared" si="0"/>
        <v>0</v>
      </c>
      <c r="N16" s="87">
        <f t="shared" si="0"/>
        <v>0</v>
      </c>
      <c r="O16" s="87">
        <f t="shared" si="4"/>
        <v>12.5</v>
      </c>
      <c r="P16" s="87">
        <f t="shared" si="1"/>
        <v>0</v>
      </c>
      <c r="Q16" s="87">
        <f t="shared" si="1"/>
        <v>210</v>
      </c>
      <c r="R16" s="87">
        <f t="shared" si="1"/>
        <v>0</v>
      </c>
      <c r="S16" s="87">
        <f t="shared" si="1"/>
        <v>0</v>
      </c>
      <c r="T16" s="108">
        <f>$F$65</f>
        <v>0.91666666666666663</v>
      </c>
      <c r="U16" s="108">
        <f>$F$66</f>
        <v>1</v>
      </c>
      <c r="V16" s="108">
        <f>$F$67</f>
        <v>0.33636363636363636</v>
      </c>
      <c r="W16" s="108">
        <f>$F$68</f>
        <v>1</v>
      </c>
      <c r="X16" s="108">
        <f>$F$69</f>
        <v>1</v>
      </c>
    </row>
    <row r="17" spans="1:24" x14ac:dyDescent="0.25">
      <c r="A17" t="s">
        <v>411</v>
      </c>
      <c r="B17" s="116" t="str">
        <f t="shared" si="2"/>
        <v>UGProject/dissertation - desk based45+</v>
      </c>
      <c r="C17" s="8" t="s">
        <v>415</v>
      </c>
      <c r="D17" s="114" t="s">
        <v>417</v>
      </c>
      <c r="E17" s="87">
        <f>[12]old_new!G41</f>
        <v>18</v>
      </c>
      <c r="F17" s="87">
        <f>[12]old_new!J41</f>
        <v>0</v>
      </c>
      <c r="G17" s="87">
        <f>[12]old_new!H41</f>
        <v>170</v>
      </c>
      <c r="H17" s="87">
        <f>[12]old_new!F41</f>
        <v>0</v>
      </c>
      <c r="I17" s="87">
        <f>[12]old_new!I41</f>
        <v>0</v>
      </c>
      <c r="J17" s="87">
        <f t="shared" si="3"/>
        <v>16.5</v>
      </c>
      <c r="K17" s="87">
        <f t="shared" si="0"/>
        <v>0</v>
      </c>
      <c r="L17" s="87">
        <f t="shared" si="0"/>
        <v>57.18181818181818</v>
      </c>
      <c r="M17" s="87">
        <f t="shared" si="0"/>
        <v>0</v>
      </c>
      <c r="N17" s="87">
        <f t="shared" si="0"/>
        <v>0</v>
      </c>
      <c r="O17" s="87">
        <f t="shared" si="4"/>
        <v>18</v>
      </c>
      <c r="P17" s="87">
        <f t="shared" si="1"/>
        <v>0</v>
      </c>
      <c r="Q17" s="87">
        <f t="shared" si="1"/>
        <v>170</v>
      </c>
      <c r="R17" s="87">
        <f t="shared" si="1"/>
        <v>0</v>
      </c>
      <c r="S17" s="87">
        <f t="shared" si="1"/>
        <v>0</v>
      </c>
      <c r="T17" s="108">
        <f>$F$65</f>
        <v>0.91666666666666663</v>
      </c>
      <c r="U17" s="108">
        <f>$F$66</f>
        <v>1</v>
      </c>
      <c r="V17" s="108">
        <f>$F$67</f>
        <v>0.33636363636363636</v>
      </c>
      <c r="W17" s="108">
        <f>$F$68</f>
        <v>1</v>
      </c>
      <c r="X17" s="108">
        <f>$F$69</f>
        <v>1</v>
      </c>
    </row>
    <row r="18" spans="1:24" x14ac:dyDescent="0.25">
      <c r="A18" t="s">
        <v>411</v>
      </c>
      <c r="B18" s="134" t="str">
        <f>A18&amp;C18</f>
        <v>UGYear abroad/placement (120 credits) - desk based</v>
      </c>
      <c r="C18" s="8" t="s">
        <v>418</v>
      </c>
      <c r="D18" s="114">
        <v>120</v>
      </c>
      <c r="E18" s="87">
        <f>[12]old_new!G42</f>
        <v>6</v>
      </c>
      <c r="F18" s="87">
        <f>[12]old_new!J42</f>
        <v>20</v>
      </c>
      <c r="G18" s="87">
        <f>[12]old_new!H42</f>
        <v>20</v>
      </c>
      <c r="H18" s="87">
        <f>[12]old_new!F42</f>
        <v>0</v>
      </c>
      <c r="I18" s="87">
        <f>[12]old_new!I42</f>
        <v>100</v>
      </c>
      <c r="J18" s="87">
        <f t="shared" si="3"/>
        <v>6</v>
      </c>
      <c r="K18" s="87">
        <f t="shared" si="0"/>
        <v>20</v>
      </c>
      <c r="L18" s="87">
        <f t="shared" si="0"/>
        <v>20</v>
      </c>
      <c r="M18" s="87">
        <f t="shared" si="0"/>
        <v>0</v>
      </c>
      <c r="N18" s="87">
        <f t="shared" si="0"/>
        <v>100</v>
      </c>
      <c r="O18" s="87">
        <f t="shared" si="4"/>
        <v>6</v>
      </c>
      <c r="P18" s="87">
        <f t="shared" si="1"/>
        <v>20</v>
      </c>
      <c r="Q18" s="87">
        <f t="shared" si="1"/>
        <v>20</v>
      </c>
      <c r="R18" s="87">
        <f t="shared" si="1"/>
        <v>0</v>
      </c>
      <c r="S18" s="87">
        <f t="shared" si="1"/>
        <v>100</v>
      </c>
      <c r="T18" s="172">
        <v>1</v>
      </c>
      <c r="U18" s="172">
        <v>1</v>
      </c>
      <c r="V18" s="172">
        <v>1</v>
      </c>
      <c r="W18" s="172">
        <v>1</v>
      </c>
      <c r="X18" s="172">
        <v>1</v>
      </c>
    </row>
    <row r="19" spans="1:24" x14ac:dyDescent="0.25">
      <c r="A19" t="s">
        <v>419</v>
      </c>
      <c r="B19" s="116" t="str">
        <f t="shared" si="2"/>
        <v>PGTTaught - desk basedUp to 30</v>
      </c>
      <c r="C19" s="8" t="s">
        <v>412</v>
      </c>
      <c r="D19" s="4" t="s">
        <v>413</v>
      </c>
      <c r="E19" s="87">
        <f>[12]old_new!G43</f>
        <v>1.5</v>
      </c>
      <c r="F19" s="87">
        <f>[12]old_new!J43</f>
        <v>75</v>
      </c>
      <c r="G19" s="87">
        <f>[12]old_new!H43</f>
        <v>20</v>
      </c>
      <c r="H19" s="87">
        <f>[12]old_new!F43</f>
        <v>300</v>
      </c>
      <c r="I19" s="87">
        <f>[12]old_new!I43</f>
        <v>150</v>
      </c>
      <c r="J19" s="87">
        <f t="shared" si="3"/>
        <v>3.5</v>
      </c>
      <c r="K19" s="87">
        <f t="shared" si="0"/>
        <v>66</v>
      </c>
      <c r="L19" s="87">
        <f t="shared" si="0"/>
        <v>33.333333333333336</v>
      </c>
      <c r="M19" s="87">
        <f t="shared" si="0"/>
        <v>300</v>
      </c>
      <c r="N19" s="87">
        <f t="shared" si="0"/>
        <v>50</v>
      </c>
      <c r="O19" s="87">
        <f t="shared" si="4"/>
        <v>1.5</v>
      </c>
      <c r="P19" s="87">
        <f t="shared" si="1"/>
        <v>75</v>
      </c>
      <c r="Q19" s="87">
        <f t="shared" si="1"/>
        <v>20</v>
      </c>
      <c r="R19" s="87">
        <f t="shared" si="1"/>
        <v>300</v>
      </c>
      <c r="S19" s="87">
        <f t="shared" si="1"/>
        <v>150</v>
      </c>
      <c r="T19" s="108">
        <f>$E$65</f>
        <v>2.3333333333333335</v>
      </c>
      <c r="U19" s="108">
        <f>$E$66</f>
        <v>0.88</v>
      </c>
      <c r="V19" s="108">
        <f>$E$67</f>
        <v>1.6666666666666667</v>
      </c>
      <c r="W19" s="108">
        <f>$E$68</f>
        <v>1</v>
      </c>
      <c r="X19" s="108">
        <f>$E$69</f>
        <v>0.33333333333333331</v>
      </c>
    </row>
    <row r="20" spans="1:24" x14ac:dyDescent="0.25">
      <c r="A20" t="s">
        <v>419</v>
      </c>
      <c r="B20" s="116" t="str">
        <f t="shared" si="2"/>
        <v>PGTTaught - desk based30+</v>
      </c>
      <c r="C20" s="8" t="s">
        <v>412</v>
      </c>
      <c r="D20" s="114" t="s">
        <v>414</v>
      </c>
      <c r="E20" s="87">
        <f>[12]old_new!G44</f>
        <v>2</v>
      </c>
      <c r="F20" s="87">
        <f>[12]old_new!J44</f>
        <v>75</v>
      </c>
      <c r="G20" s="87">
        <f>[12]old_new!H44</f>
        <v>20</v>
      </c>
      <c r="H20" s="87">
        <f>[12]old_new!F44</f>
        <v>300</v>
      </c>
      <c r="I20" s="87">
        <f>[12]old_new!I44</f>
        <v>150</v>
      </c>
      <c r="J20" s="87">
        <f t="shared" si="3"/>
        <v>4.666666666666667</v>
      </c>
      <c r="K20" s="87">
        <f t="shared" si="0"/>
        <v>66</v>
      </c>
      <c r="L20" s="87">
        <f t="shared" si="0"/>
        <v>33.333333333333336</v>
      </c>
      <c r="M20" s="87">
        <f t="shared" si="0"/>
        <v>300</v>
      </c>
      <c r="N20" s="87">
        <f t="shared" si="0"/>
        <v>50</v>
      </c>
      <c r="O20" s="87">
        <f t="shared" si="4"/>
        <v>2</v>
      </c>
      <c r="P20" s="87">
        <f t="shared" si="1"/>
        <v>75</v>
      </c>
      <c r="Q20" s="87">
        <f t="shared" si="1"/>
        <v>20</v>
      </c>
      <c r="R20" s="87">
        <f t="shared" si="1"/>
        <v>300</v>
      </c>
      <c r="S20" s="87">
        <f t="shared" si="1"/>
        <v>150</v>
      </c>
      <c r="T20" s="108">
        <f t="shared" si="5"/>
        <v>2.3333333333333335</v>
      </c>
      <c r="U20" s="108">
        <f>$E$66</f>
        <v>0.88</v>
      </c>
      <c r="V20" s="108">
        <f>$E$67</f>
        <v>1.6666666666666667</v>
      </c>
      <c r="W20" s="108">
        <f>$E$68</f>
        <v>1</v>
      </c>
      <c r="X20" s="108">
        <f>$E$69</f>
        <v>0.33333333333333331</v>
      </c>
    </row>
    <row r="21" spans="1:24" x14ac:dyDescent="0.25">
      <c r="A21" t="s">
        <v>419</v>
      </c>
      <c r="B21" s="116" t="str">
        <f t="shared" si="2"/>
        <v>PGTProject/dissertation - desk basedUp to 45</v>
      </c>
      <c r="C21" s="8" t="s">
        <v>415</v>
      </c>
      <c r="D21" s="4" t="s">
        <v>416</v>
      </c>
      <c r="E21" s="87">
        <f>[12]old_new!G45</f>
        <v>12.5</v>
      </c>
      <c r="F21" s="87">
        <f>[12]old_new!J45</f>
        <v>0</v>
      </c>
      <c r="G21" s="87">
        <f>[12]old_new!H45</f>
        <v>210</v>
      </c>
      <c r="H21" s="87">
        <f>[12]old_new!F45</f>
        <v>0</v>
      </c>
      <c r="I21" s="87">
        <f>[12]old_new!I45</f>
        <v>0</v>
      </c>
      <c r="J21" s="87">
        <f t="shared" si="3"/>
        <v>11.458333333333332</v>
      </c>
      <c r="K21" s="87">
        <f t="shared" si="0"/>
        <v>0</v>
      </c>
      <c r="L21" s="87">
        <f t="shared" si="0"/>
        <v>70.63636363636364</v>
      </c>
      <c r="M21" s="87">
        <f t="shared" si="0"/>
        <v>0</v>
      </c>
      <c r="N21" s="87">
        <f t="shared" si="0"/>
        <v>0</v>
      </c>
      <c r="O21" s="87">
        <f t="shared" si="4"/>
        <v>12.5</v>
      </c>
      <c r="P21" s="87">
        <f t="shared" si="1"/>
        <v>0</v>
      </c>
      <c r="Q21" s="87">
        <f t="shared" si="1"/>
        <v>210</v>
      </c>
      <c r="R21" s="87">
        <f t="shared" si="1"/>
        <v>0</v>
      </c>
      <c r="S21" s="87">
        <f t="shared" si="1"/>
        <v>0</v>
      </c>
      <c r="T21" s="108">
        <f>$F$65</f>
        <v>0.91666666666666663</v>
      </c>
      <c r="U21" s="108">
        <f>$F$66</f>
        <v>1</v>
      </c>
      <c r="V21" s="108">
        <f>$F$67</f>
        <v>0.33636363636363636</v>
      </c>
      <c r="W21" s="108">
        <f>$F$68</f>
        <v>1</v>
      </c>
      <c r="X21" s="108">
        <f>$F$69</f>
        <v>1</v>
      </c>
    </row>
    <row r="22" spans="1:24" x14ac:dyDescent="0.25">
      <c r="A22" t="s">
        <v>419</v>
      </c>
      <c r="B22" s="116" t="str">
        <f t="shared" si="2"/>
        <v>PGTProject/dissertation - desk based45+</v>
      </c>
      <c r="C22" s="8" t="s">
        <v>415</v>
      </c>
      <c r="D22" s="114" t="s">
        <v>417</v>
      </c>
      <c r="E22" s="87">
        <f>[12]old_new!G46</f>
        <v>18</v>
      </c>
      <c r="F22" s="87">
        <f>[12]old_new!J46</f>
        <v>0</v>
      </c>
      <c r="G22" s="87">
        <f>[12]old_new!H46</f>
        <v>170</v>
      </c>
      <c r="H22" s="87">
        <f>[12]old_new!F46</f>
        <v>0</v>
      </c>
      <c r="I22" s="87">
        <f>[12]old_new!I46</f>
        <v>0</v>
      </c>
      <c r="J22" s="87">
        <f t="shared" si="3"/>
        <v>16.5</v>
      </c>
      <c r="K22" s="87">
        <f t="shared" si="0"/>
        <v>0</v>
      </c>
      <c r="L22" s="87">
        <f t="shared" si="0"/>
        <v>57.18181818181818</v>
      </c>
      <c r="M22" s="87">
        <f t="shared" si="0"/>
        <v>0</v>
      </c>
      <c r="N22" s="87">
        <f t="shared" si="0"/>
        <v>0</v>
      </c>
      <c r="O22" s="87">
        <f t="shared" si="4"/>
        <v>18</v>
      </c>
      <c r="P22" s="87">
        <f t="shared" si="1"/>
        <v>0</v>
      </c>
      <c r="Q22" s="87">
        <f t="shared" si="1"/>
        <v>170</v>
      </c>
      <c r="R22" s="87">
        <f t="shared" si="1"/>
        <v>0</v>
      </c>
      <c r="S22" s="87">
        <f t="shared" si="1"/>
        <v>0</v>
      </c>
      <c r="T22" s="108">
        <f>$F$65</f>
        <v>0.91666666666666663</v>
      </c>
      <c r="U22" s="108">
        <f>$F$66</f>
        <v>1</v>
      </c>
      <c r="V22" s="108">
        <f>$F$67</f>
        <v>0.33636363636363636</v>
      </c>
      <c r="W22" s="108">
        <f>$F$68</f>
        <v>1</v>
      </c>
      <c r="X22" s="108">
        <f>$F$69</f>
        <v>1</v>
      </c>
    </row>
    <row r="23" spans="1:24" x14ac:dyDescent="0.25">
      <c r="A23" t="s">
        <v>411</v>
      </c>
      <c r="B23" s="116" t="str">
        <f>A23&amp;C23&amp;D23</f>
        <v>UGTaught - dry lab basedUp to 30</v>
      </c>
      <c r="C23" s="8" t="s">
        <v>280</v>
      </c>
      <c r="D23" s="4" t="s">
        <v>413</v>
      </c>
      <c r="E23" s="87">
        <f>[12]old_new!G47</f>
        <v>1.5</v>
      </c>
      <c r="F23" s="87">
        <f>[12]old_new!J47</f>
        <v>60</v>
      </c>
      <c r="G23" s="87">
        <f>[12]old_new!H47</f>
        <v>20</v>
      </c>
      <c r="H23" s="87">
        <f>[12]old_new!F47</f>
        <v>240</v>
      </c>
      <c r="I23" s="87">
        <f>[12]old_new!I47</f>
        <v>120</v>
      </c>
      <c r="J23" s="87">
        <f t="shared" si="3"/>
        <v>3.5</v>
      </c>
      <c r="K23" s="87">
        <f t="shared" si="0"/>
        <v>52.8</v>
      </c>
      <c r="L23" s="87">
        <f t="shared" si="0"/>
        <v>33.333333333333336</v>
      </c>
      <c r="M23" s="87">
        <f t="shared" si="0"/>
        <v>240</v>
      </c>
      <c r="N23" s="87">
        <f t="shared" si="0"/>
        <v>40</v>
      </c>
      <c r="O23" s="87">
        <f t="shared" si="4"/>
        <v>1.5</v>
      </c>
      <c r="P23" s="87">
        <f t="shared" si="1"/>
        <v>60</v>
      </c>
      <c r="Q23" s="87">
        <f t="shared" si="1"/>
        <v>20</v>
      </c>
      <c r="R23" s="87">
        <f t="shared" si="1"/>
        <v>240</v>
      </c>
      <c r="S23" s="87">
        <f t="shared" si="1"/>
        <v>120</v>
      </c>
      <c r="T23" s="108">
        <f>$E$65</f>
        <v>2.3333333333333335</v>
      </c>
      <c r="U23" s="108">
        <f>$E$66</f>
        <v>0.88</v>
      </c>
      <c r="V23" s="108">
        <f>$E$67</f>
        <v>1.6666666666666667</v>
      </c>
      <c r="W23" s="108">
        <f>$E$68</f>
        <v>1</v>
      </c>
      <c r="X23" s="108">
        <f>$E$69</f>
        <v>0.33333333333333331</v>
      </c>
    </row>
    <row r="24" spans="1:24" x14ac:dyDescent="0.25">
      <c r="A24" t="s">
        <v>411</v>
      </c>
      <c r="B24" s="116" t="str">
        <f t="shared" ref="B24:B26" si="6">A24&amp;C24&amp;D24</f>
        <v>UGTaught - dry lab based30+</v>
      </c>
      <c r="C24" s="8" t="s">
        <v>280</v>
      </c>
      <c r="D24" s="114" t="s">
        <v>414</v>
      </c>
      <c r="E24" s="87">
        <f>[12]old_new!G48</f>
        <v>2.5</v>
      </c>
      <c r="F24" s="87">
        <f>[12]old_new!J48</f>
        <v>110</v>
      </c>
      <c r="G24" s="87">
        <f>[12]old_new!H48</f>
        <v>60</v>
      </c>
      <c r="H24" s="87">
        <f>[12]old_new!F48</f>
        <v>440</v>
      </c>
      <c r="I24" s="87">
        <f>[12]old_new!I48</f>
        <v>220</v>
      </c>
      <c r="J24" s="87">
        <f t="shared" si="3"/>
        <v>5.8333333333333339</v>
      </c>
      <c r="K24" s="87">
        <f t="shared" si="0"/>
        <v>96.8</v>
      </c>
      <c r="L24" s="87">
        <f t="shared" si="0"/>
        <v>100</v>
      </c>
      <c r="M24" s="87">
        <f t="shared" si="0"/>
        <v>440</v>
      </c>
      <c r="N24" s="87">
        <f t="shared" si="0"/>
        <v>73.333333333333329</v>
      </c>
      <c r="O24" s="87">
        <f t="shared" si="4"/>
        <v>2.5</v>
      </c>
      <c r="P24" s="87">
        <f t="shared" si="1"/>
        <v>110</v>
      </c>
      <c r="Q24" s="87">
        <f t="shared" si="1"/>
        <v>60</v>
      </c>
      <c r="R24" s="87">
        <f t="shared" si="1"/>
        <v>440</v>
      </c>
      <c r="S24" s="87">
        <f t="shared" si="1"/>
        <v>220</v>
      </c>
      <c r="T24" s="108">
        <f t="shared" si="5"/>
        <v>2.3333333333333335</v>
      </c>
      <c r="U24" s="108">
        <f>$E$66</f>
        <v>0.88</v>
      </c>
      <c r="V24" s="108">
        <f>$E$67</f>
        <v>1.6666666666666667</v>
      </c>
      <c r="W24" s="108">
        <f>$E$68</f>
        <v>1</v>
      </c>
      <c r="X24" s="108">
        <f>$E$69</f>
        <v>0.33333333333333331</v>
      </c>
    </row>
    <row r="25" spans="1:24" x14ac:dyDescent="0.25">
      <c r="A25" t="s">
        <v>411</v>
      </c>
      <c r="B25" s="116" t="str">
        <f t="shared" si="6"/>
        <v>UGProject/dissertation - dry lab basedUp to 45</v>
      </c>
      <c r="C25" s="8" t="s">
        <v>278</v>
      </c>
      <c r="D25" s="4" t="s">
        <v>416</v>
      </c>
      <c r="E25" s="87">
        <f>[12]old_new!G49</f>
        <v>12</v>
      </c>
      <c r="F25" s="87">
        <f>[12]old_new!J49</f>
        <v>0</v>
      </c>
      <c r="G25" s="87">
        <f>[12]old_new!H49</f>
        <v>220</v>
      </c>
      <c r="H25" s="87">
        <f>[12]old_new!F49</f>
        <v>0</v>
      </c>
      <c r="I25" s="87">
        <f>[12]old_new!I49</f>
        <v>0</v>
      </c>
      <c r="J25" s="87">
        <f t="shared" si="3"/>
        <v>11</v>
      </c>
      <c r="K25" s="87">
        <f t="shared" si="0"/>
        <v>0</v>
      </c>
      <c r="L25" s="87">
        <f t="shared" si="0"/>
        <v>74</v>
      </c>
      <c r="M25" s="87">
        <f t="shared" si="0"/>
        <v>0</v>
      </c>
      <c r="N25" s="87">
        <f t="shared" si="0"/>
        <v>0</v>
      </c>
      <c r="O25" s="87">
        <f t="shared" si="4"/>
        <v>12</v>
      </c>
      <c r="P25" s="87">
        <f t="shared" si="1"/>
        <v>0</v>
      </c>
      <c r="Q25" s="87">
        <f t="shared" si="1"/>
        <v>220</v>
      </c>
      <c r="R25" s="87">
        <f t="shared" si="1"/>
        <v>0</v>
      </c>
      <c r="S25" s="87">
        <f t="shared" si="1"/>
        <v>0</v>
      </c>
      <c r="T25" s="108">
        <f>$F$65</f>
        <v>0.91666666666666663</v>
      </c>
      <c r="U25" s="108">
        <f>$F$66</f>
        <v>1</v>
      </c>
      <c r="V25" s="108">
        <f>$F$67</f>
        <v>0.33636363636363636</v>
      </c>
      <c r="W25" s="108">
        <f>$F$68</f>
        <v>1</v>
      </c>
      <c r="X25" s="108">
        <f>$F$69</f>
        <v>1</v>
      </c>
    </row>
    <row r="26" spans="1:24" x14ac:dyDescent="0.25">
      <c r="A26" t="s">
        <v>411</v>
      </c>
      <c r="B26" s="116" t="str">
        <f t="shared" si="6"/>
        <v>UGProject/dissertation - dry lab based45+</v>
      </c>
      <c r="C26" s="8" t="s">
        <v>278</v>
      </c>
      <c r="D26" s="114" t="s">
        <v>417</v>
      </c>
      <c r="E26" s="87">
        <f>[12]old_new!G50</f>
        <v>18</v>
      </c>
      <c r="F26" s="87">
        <f>[12]old_new!J50</f>
        <v>0</v>
      </c>
      <c r="G26" s="87">
        <f>[12]old_new!H50</f>
        <v>250</v>
      </c>
      <c r="H26" s="87">
        <f>[12]old_new!F50</f>
        <v>0</v>
      </c>
      <c r="I26" s="87">
        <f>[12]old_new!I50</f>
        <v>0</v>
      </c>
      <c r="J26" s="87">
        <f t="shared" si="3"/>
        <v>16.5</v>
      </c>
      <c r="K26" s="87">
        <f t="shared" si="0"/>
        <v>0</v>
      </c>
      <c r="L26" s="87">
        <f t="shared" si="0"/>
        <v>84.090909090909093</v>
      </c>
      <c r="M26" s="87">
        <f t="shared" si="0"/>
        <v>0</v>
      </c>
      <c r="N26" s="87">
        <f t="shared" si="0"/>
        <v>0</v>
      </c>
      <c r="O26" s="87">
        <f t="shared" si="4"/>
        <v>18</v>
      </c>
      <c r="P26" s="87">
        <f t="shared" si="1"/>
        <v>0</v>
      </c>
      <c r="Q26" s="87">
        <f t="shared" si="1"/>
        <v>250</v>
      </c>
      <c r="R26" s="87">
        <f t="shared" si="1"/>
        <v>0</v>
      </c>
      <c r="S26" s="87">
        <f t="shared" si="1"/>
        <v>0</v>
      </c>
      <c r="T26" s="108">
        <f>$F$65</f>
        <v>0.91666666666666663</v>
      </c>
      <c r="U26" s="108">
        <f>$F$66</f>
        <v>1</v>
      </c>
      <c r="V26" s="108">
        <f>$F$67</f>
        <v>0.33636363636363636</v>
      </c>
      <c r="W26" s="108">
        <f>$F$68</f>
        <v>1</v>
      </c>
      <c r="X26" s="108">
        <f>$F$69</f>
        <v>1</v>
      </c>
    </row>
    <row r="27" spans="1:24" x14ac:dyDescent="0.25">
      <c r="A27" t="s">
        <v>411</v>
      </c>
      <c r="B27" s="134" t="str">
        <f>A27&amp;C27</f>
        <v>UGYear abroad/placement (120 credits) - dry lab based</v>
      </c>
      <c r="C27" s="8" t="s">
        <v>420</v>
      </c>
      <c r="D27" s="114">
        <v>120</v>
      </c>
      <c r="E27" s="87">
        <f>[12]old_new!G51</f>
        <v>5</v>
      </c>
      <c r="F27" s="87">
        <f>[12]old_new!J51</f>
        <v>50</v>
      </c>
      <c r="G27" s="87">
        <f>[12]old_new!H51</f>
        <v>20</v>
      </c>
      <c r="H27" s="87">
        <f>[12]old_new!F51</f>
        <v>0</v>
      </c>
      <c r="I27" s="87">
        <f>[12]old_new!I51</f>
        <v>50</v>
      </c>
      <c r="J27" s="87">
        <f t="shared" si="3"/>
        <v>5</v>
      </c>
      <c r="K27" s="87">
        <f t="shared" si="0"/>
        <v>50</v>
      </c>
      <c r="L27" s="87">
        <f t="shared" si="0"/>
        <v>20</v>
      </c>
      <c r="M27" s="87">
        <f t="shared" si="0"/>
        <v>0</v>
      </c>
      <c r="N27" s="87">
        <f t="shared" si="0"/>
        <v>50</v>
      </c>
      <c r="O27" s="87">
        <f t="shared" si="4"/>
        <v>5</v>
      </c>
      <c r="P27" s="87">
        <f t="shared" si="1"/>
        <v>50</v>
      </c>
      <c r="Q27" s="87">
        <f t="shared" si="1"/>
        <v>20</v>
      </c>
      <c r="R27" s="87">
        <f t="shared" si="1"/>
        <v>0</v>
      </c>
      <c r="S27" s="87">
        <f t="shared" si="1"/>
        <v>50</v>
      </c>
      <c r="T27" s="172">
        <v>1</v>
      </c>
      <c r="U27" s="172">
        <v>1</v>
      </c>
      <c r="V27" s="172">
        <v>1</v>
      </c>
      <c r="W27" s="172">
        <v>1</v>
      </c>
      <c r="X27" s="172">
        <v>1</v>
      </c>
    </row>
    <row r="28" spans="1:24" x14ac:dyDescent="0.25">
      <c r="A28" t="s">
        <v>419</v>
      </c>
      <c r="B28" s="116" t="str">
        <f t="shared" ref="B28:B31" si="7">A28&amp;C28&amp;D28</f>
        <v>PGTTaught - dry lab basedUp to 30</v>
      </c>
      <c r="C28" s="8" t="s">
        <v>280</v>
      </c>
      <c r="D28" s="4" t="s">
        <v>413</v>
      </c>
      <c r="E28" s="87">
        <f>[12]old_new!G52</f>
        <v>1.5</v>
      </c>
      <c r="F28" s="87">
        <f>[12]old_new!J52</f>
        <v>50</v>
      </c>
      <c r="G28" s="87">
        <f>[12]old_new!H52</f>
        <v>20</v>
      </c>
      <c r="H28" s="87">
        <f>[12]old_new!F52</f>
        <v>200</v>
      </c>
      <c r="I28" s="87">
        <f>[12]old_new!I52</f>
        <v>100</v>
      </c>
      <c r="J28" s="87">
        <f t="shared" si="3"/>
        <v>3.5</v>
      </c>
      <c r="K28" s="87">
        <f t="shared" si="0"/>
        <v>44</v>
      </c>
      <c r="L28" s="87">
        <f t="shared" si="0"/>
        <v>33.333333333333336</v>
      </c>
      <c r="M28" s="87">
        <f t="shared" si="0"/>
        <v>200</v>
      </c>
      <c r="N28" s="87">
        <f t="shared" si="0"/>
        <v>33.333333333333329</v>
      </c>
      <c r="O28" s="87">
        <f t="shared" si="4"/>
        <v>1.5</v>
      </c>
      <c r="P28" s="87">
        <f t="shared" si="1"/>
        <v>50</v>
      </c>
      <c r="Q28" s="87">
        <f t="shared" si="1"/>
        <v>20</v>
      </c>
      <c r="R28" s="87">
        <f t="shared" si="1"/>
        <v>200</v>
      </c>
      <c r="S28" s="87">
        <f t="shared" si="1"/>
        <v>100</v>
      </c>
      <c r="T28" s="108">
        <f>$E$65</f>
        <v>2.3333333333333335</v>
      </c>
      <c r="U28" s="108">
        <f>$E$66</f>
        <v>0.88</v>
      </c>
      <c r="V28" s="108">
        <f>$E$67</f>
        <v>1.6666666666666667</v>
      </c>
      <c r="W28" s="108">
        <f>$E$68</f>
        <v>1</v>
      </c>
      <c r="X28" s="108">
        <f>$E$69</f>
        <v>0.33333333333333331</v>
      </c>
    </row>
    <row r="29" spans="1:24" x14ac:dyDescent="0.25">
      <c r="A29" t="s">
        <v>419</v>
      </c>
      <c r="B29" s="116" t="str">
        <f t="shared" si="7"/>
        <v>PGTTaught - dry lab based30+</v>
      </c>
      <c r="C29" s="8" t="s">
        <v>280</v>
      </c>
      <c r="D29" s="114" t="s">
        <v>414</v>
      </c>
      <c r="E29" s="87">
        <f>[12]old_new!G53</f>
        <v>3</v>
      </c>
      <c r="F29" s="87">
        <f>[12]old_new!J53</f>
        <v>100</v>
      </c>
      <c r="G29" s="87">
        <f>[12]old_new!H53</f>
        <v>30</v>
      </c>
      <c r="H29" s="87">
        <f>[12]old_new!F53</f>
        <v>300</v>
      </c>
      <c r="I29" s="87">
        <f>[12]old_new!I53</f>
        <v>150</v>
      </c>
      <c r="J29" s="87">
        <f t="shared" si="3"/>
        <v>7</v>
      </c>
      <c r="K29" s="87">
        <f t="shared" si="0"/>
        <v>88</v>
      </c>
      <c r="L29" s="87">
        <f t="shared" si="0"/>
        <v>50</v>
      </c>
      <c r="M29" s="87">
        <f t="shared" si="0"/>
        <v>300</v>
      </c>
      <c r="N29" s="87">
        <f t="shared" si="0"/>
        <v>50</v>
      </c>
      <c r="O29" s="87">
        <f t="shared" si="4"/>
        <v>3</v>
      </c>
      <c r="P29" s="87">
        <f t="shared" si="1"/>
        <v>100</v>
      </c>
      <c r="Q29" s="87">
        <f t="shared" si="1"/>
        <v>30</v>
      </c>
      <c r="R29" s="87">
        <f t="shared" si="1"/>
        <v>300</v>
      </c>
      <c r="S29" s="87">
        <f t="shared" si="1"/>
        <v>150</v>
      </c>
      <c r="T29" s="108">
        <f t="shared" si="5"/>
        <v>2.3333333333333335</v>
      </c>
      <c r="U29" s="108">
        <f>$E$66</f>
        <v>0.88</v>
      </c>
      <c r="V29" s="108">
        <f>$E$67</f>
        <v>1.6666666666666667</v>
      </c>
      <c r="W29" s="108">
        <f>$E$68</f>
        <v>1</v>
      </c>
      <c r="X29" s="108">
        <f>$E$69</f>
        <v>0.33333333333333331</v>
      </c>
    </row>
    <row r="30" spans="1:24" x14ac:dyDescent="0.25">
      <c r="A30" t="s">
        <v>419</v>
      </c>
      <c r="B30" s="116" t="str">
        <f t="shared" si="7"/>
        <v>PGTProject/dissertation - dry lab basedUp to 45</v>
      </c>
      <c r="C30" s="8" t="s">
        <v>278</v>
      </c>
      <c r="D30" s="4" t="s">
        <v>416</v>
      </c>
      <c r="E30" s="87">
        <f>[12]old_new!G54</f>
        <v>12</v>
      </c>
      <c r="F30" s="87">
        <f>[12]old_new!J54</f>
        <v>0</v>
      </c>
      <c r="G30" s="87">
        <f>[12]old_new!H54</f>
        <v>220</v>
      </c>
      <c r="H30" s="87">
        <f>[12]old_new!F54</f>
        <v>0</v>
      </c>
      <c r="I30" s="87">
        <f>[12]old_new!I54</f>
        <v>0</v>
      </c>
      <c r="J30" s="87">
        <f t="shared" si="3"/>
        <v>11</v>
      </c>
      <c r="K30" s="87">
        <f t="shared" si="3"/>
        <v>0</v>
      </c>
      <c r="L30" s="87">
        <f t="shared" si="3"/>
        <v>74</v>
      </c>
      <c r="M30" s="87">
        <f t="shared" si="3"/>
        <v>0</v>
      </c>
      <c r="N30" s="87">
        <f t="shared" si="3"/>
        <v>0</v>
      </c>
      <c r="O30" s="87">
        <f t="shared" si="4"/>
        <v>12</v>
      </c>
      <c r="P30" s="87">
        <f t="shared" si="4"/>
        <v>0</v>
      </c>
      <c r="Q30" s="87">
        <f t="shared" si="4"/>
        <v>220</v>
      </c>
      <c r="R30" s="87">
        <f t="shared" si="4"/>
        <v>0</v>
      </c>
      <c r="S30" s="87">
        <f t="shared" si="4"/>
        <v>0</v>
      </c>
      <c r="T30" s="108">
        <f>$F$65</f>
        <v>0.91666666666666663</v>
      </c>
      <c r="U30" s="108">
        <f>$F$66</f>
        <v>1</v>
      </c>
      <c r="V30" s="108">
        <f>$F$67</f>
        <v>0.33636363636363636</v>
      </c>
      <c r="W30" s="108">
        <f>$F$68</f>
        <v>1</v>
      </c>
      <c r="X30" s="108">
        <f>$F$69</f>
        <v>1</v>
      </c>
    </row>
    <row r="31" spans="1:24" x14ac:dyDescent="0.25">
      <c r="A31" t="s">
        <v>419</v>
      </c>
      <c r="B31" s="116" t="str">
        <f t="shared" si="7"/>
        <v>PGTProject/dissertation - dry lab based45+</v>
      </c>
      <c r="C31" s="8" t="s">
        <v>278</v>
      </c>
      <c r="D31" s="114" t="s">
        <v>417</v>
      </c>
      <c r="E31" s="87">
        <f>[12]old_new!G55</f>
        <v>18</v>
      </c>
      <c r="F31" s="87">
        <f>[12]old_new!J55</f>
        <v>0</v>
      </c>
      <c r="G31" s="87">
        <f>[12]old_new!H55</f>
        <v>250</v>
      </c>
      <c r="H31" s="87">
        <f>[12]old_new!F55</f>
        <v>0</v>
      </c>
      <c r="I31" s="87">
        <f>[12]old_new!I55</f>
        <v>0</v>
      </c>
      <c r="J31" s="87">
        <f t="shared" si="3"/>
        <v>16.5</v>
      </c>
      <c r="K31" s="87">
        <f t="shared" si="3"/>
        <v>0</v>
      </c>
      <c r="L31" s="87">
        <f t="shared" si="3"/>
        <v>84.090909090909093</v>
      </c>
      <c r="M31" s="87">
        <f t="shared" si="3"/>
        <v>0</v>
      </c>
      <c r="N31" s="87">
        <f t="shared" si="3"/>
        <v>0</v>
      </c>
      <c r="O31" s="87">
        <f t="shared" si="4"/>
        <v>18</v>
      </c>
      <c r="P31" s="87">
        <f t="shared" si="4"/>
        <v>0</v>
      </c>
      <c r="Q31" s="87">
        <f t="shared" si="4"/>
        <v>250</v>
      </c>
      <c r="R31" s="87">
        <f t="shared" si="4"/>
        <v>0</v>
      </c>
      <c r="S31" s="87">
        <f t="shared" si="4"/>
        <v>0</v>
      </c>
      <c r="T31" s="108">
        <f>$F$65</f>
        <v>0.91666666666666663</v>
      </c>
      <c r="U31" s="108">
        <f>$F$66</f>
        <v>1</v>
      </c>
      <c r="V31" s="108">
        <f>$F$67</f>
        <v>0.33636363636363636</v>
      </c>
      <c r="W31" s="108">
        <f>$F$68</f>
        <v>1</v>
      </c>
      <c r="X31" s="108">
        <f>$F$69</f>
        <v>1</v>
      </c>
    </row>
    <row r="32" spans="1:24" x14ac:dyDescent="0.25">
      <c r="A32" t="s">
        <v>411</v>
      </c>
      <c r="B32" s="116" t="str">
        <f>A32&amp;C32&amp;D32</f>
        <v>UGTaught - wet lab basedUp to 30</v>
      </c>
      <c r="C32" s="8" t="s">
        <v>421</v>
      </c>
      <c r="D32" s="4" t="s">
        <v>413</v>
      </c>
      <c r="E32" s="87">
        <f>[12]old_new!G56</f>
        <v>1</v>
      </c>
      <c r="F32" s="87">
        <f>[12]old_new!J56</f>
        <v>50</v>
      </c>
      <c r="G32" s="87">
        <f>[12]old_new!H56</f>
        <v>20</v>
      </c>
      <c r="H32" s="87">
        <f>[12]old_new!F56</f>
        <v>300</v>
      </c>
      <c r="I32" s="87">
        <f>[12]old_new!I56</f>
        <v>150</v>
      </c>
      <c r="J32" s="87">
        <f t="shared" si="3"/>
        <v>2.3333333333333335</v>
      </c>
      <c r="K32" s="87">
        <f t="shared" si="3"/>
        <v>44</v>
      </c>
      <c r="L32" s="87">
        <f t="shared" si="3"/>
        <v>33.333333333333336</v>
      </c>
      <c r="M32" s="87">
        <f t="shared" si="3"/>
        <v>300</v>
      </c>
      <c r="N32" s="87">
        <f t="shared" si="3"/>
        <v>50</v>
      </c>
      <c r="O32" s="87">
        <f t="shared" si="4"/>
        <v>1</v>
      </c>
      <c r="P32" s="87">
        <f t="shared" si="4"/>
        <v>50</v>
      </c>
      <c r="Q32" s="87">
        <f t="shared" si="4"/>
        <v>20</v>
      </c>
      <c r="R32" s="87">
        <f t="shared" si="4"/>
        <v>300</v>
      </c>
      <c r="S32" s="87">
        <f t="shared" si="4"/>
        <v>150</v>
      </c>
      <c r="T32" s="108">
        <f>$E$65</f>
        <v>2.3333333333333335</v>
      </c>
      <c r="U32" s="108">
        <f>$E$66</f>
        <v>0.88</v>
      </c>
      <c r="V32" s="108">
        <f>$E$67</f>
        <v>1.6666666666666667</v>
      </c>
      <c r="W32" s="108">
        <f>$E$68</f>
        <v>1</v>
      </c>
      <c r="X32" s="108">
        <f>$E$69</f>
        <v>0.33333333333333331</v>
      </c>
    </row>
    <row r="33" spans="1:24" x14ac:dyDescent="0.25">
      <c r="A33" t="s">
        <v>411</v>
      </c>
      <c r="B33" s="116" t="str">
        <f t="shared" ref="B33:B35" si="8">A33&amp;C33&amp;D33</f>
        <v>UGTaught - wet lab based30+</v>
      </c>
      <c r="C33" s="8" t="s">
        <v>421</v>
      </c>
      <c r="D33" s="114" t="s">
        <v>414</v>
      </c>
      <c r="E33" s="87">
        <f>[12]old_new!G57</f>
        <v>2</v>
      </c>
      <c r="F33" s="87">
        <f>[12]old_new!J57</f>
        <v>150</v>
      </c>
      <c r="G33" s="87">
        <f>[12]old_new!H57</f>
        <v>70</v>
      </c>
      <c r="H33" s="87">
        <f>[12]old_new!F57</f>
        <v>900</v>
      </c>
      <c r="I33" s="87">
        <f>[12]old_new!I57</f>
        <v>450</v>
      </c>
      <c r="J33" s="87">
        <f t="shared" si="3"/>
        <v>4.666666666666667</v>
      </c>
      <c r="K33" s="87">
        <f t="shared" si="3"/>
        <v>132</v>
      </c>
      <c r="L33" s="87">
        <f t="shared" si="3"/>
        <v>116.66666666666667</v>
      </c>
      <c r="M33" s="87">
        <f t="shared" si="3"/>
        <v>900</v>
      </c>
      <c r="N33" s="87">
        <f t="shared" si="3"/>
        <v>150</v>
      </c>
      <c r="O33" s="87">
        <f t="shared" si="4"/>
        <v>2</v>
      </c>
      <c r="P33" s="87">
        <f t="shared" si="4"/>
        <v>150</v>
      </c>
      <c r="Q33" s="87">
        <f t="shared" si="4"/>
        <v>70</v>
      </c>
      <c r="R33" s="87">
        <f t="shared" si="4"/>
        <v>900</v>
      </c>
      <c r="S33" s="87">
        <f t="shared" si="4"/>
        <v>450</v>
      </c>
      <c r="T33" s="108">
        <f t="shared" si="5"/>
        <v>2.3333333333333335</v>
      </c>
      <c r="U33" s="108">
        <f>$E$66</f>
        <v>0.88</v>
      </c>
      <c r="V33" s="108">
        <f>$E$67</f>
        <v>1.6666666666666667</v>
      </c>
      <c r="W33" s="108">
        <f>$E$68</f>
        <v>1</v>
      </c>
      <c r="X33" s="108">
        <f>$E$69</f>
        <v>0.33333333333333331</v>
      </c>
    </row>
    <row r="34" spans="1:24" x14ac:dyDescent="0.25">
      <c r="A34" t="s">
        <v>411</v>
      </c>
      <c r="B34" s="116" t="str">
        <f t="shared" si="8"/>
        <v>UGProject/dissertation - wet lab basedUp to 45</v>
      </c>
      <c r="C34" s="8" t="s">
        <v>422</v>
      </c>
      <c r="D34" s="4" t="s">
        <v>416</v>
      </c>
      <c r="E34" s="87">
        <f>[12]old_new!G58</f>
        <v>13</v>
      </c>
      <c r="F34" s="87">
        <f>[12]old_new!J58</f>
        <v>0</v>
      </c>
      <c r="G34" s="87">
        <f>[12]old_new!H58</f>
        <v>220</v>
      </c>
      <c r="H34" s="87">
        <f>[12]old_new!F58</f>
        <v>0</v>
      </c>
      <c r="I34" s="87">
        <f>[12]old_new!I58</f>
        <v>0</v>
      </c>
      <c r="J34" s="87">
        <f t="shared" si="3"/>
        <v>11.916666666666666</v>
      </c>
      <c r="K34" s="87">
        <f t="shared" si="3"/>
        <v>0</v>
      </c>
      <c r="L34" s="87">
        <f t="shared" si="3"/>
        <v>74</v>
      </c>
      <c r="M34" s="87">
        <f t="shared" si="3"/>
        <v>0</v>
      </c>
      <c r="N34" s="87">
        <f t="shared" si="3"/>
        <v>0</v>
      </c>
      <c r="O34" s="87">
        <f t="shared" si="4"/>
        <v>13</v>
      </c>
      <c r="P34" s="87">
        <f t="shared" si="4"/>
        <v>0</v>
      </c>
      <c r="Q34" s="87">
        <f t="shared" si="4"/>
        <v>220</v>
      </c>
      <c r="R34" s="87">
        <f t="shared" si="4"/>
        <v>0</v>
      </c>
      <c r="S34" s="87">
        <f t="shared" si="4"/>
        <v>0</v>
      </c>
      <c r="T34" s="108">
        <f>$F$65</f>
        <v>0.91666666666666663</v>
      </c>
      <c r="U34" s="108">
        <f>$F$66</f>
        <v>1</v>
      </c>
      <c r="V34" s="108">
        <f>$F$67</f>
        <v>0.33636363636363636</v>
      </c>
      <c r="W34" s="108">
        <f>$F$68</f>
        <v>1</v>
      </c>
      <c r="X34" s="108">
        <f>$F$69</f>
        <v>1</v>
      </c>
    </row>
    <row r="35" spans="1:24" x14ac:dyDescent="0.25">
      <c r="A35" t="s">
        <v>411</v>
      </c>
      <c r="B35" s="116" t="str">
        <f t="shared" si="8"/>
        <v>UGProject/dissertation - wet lab based45+</v>
      </c>
      <c r="C35" s="8" t="s">
        <v>422</v>
      </c>
      <c r="D35" s="114" t="s">
        <v>417</v>
      </c>
      <c r="E35" s="87">
        <f>[12]old_new!G59</f>
        <v>30</v>
      </c>
      <c r="F35" s="87">
        <f>[12]old_new!J59</f>
        <v>0</v>
      </c>
      <c r="G35" s="87">
        <f>[12]old_new!H59</f>
        <v>250</v>
      </c>
      <c r="H35" s="87">
        <f>[12]old_new!F59</f>
        <v>0</v>
      </c>
      <c r="I35" s="87">
        <f>[12]old_new!I59</f>
        <v>0</v>
      </c>
      <c r="J35" s="87">
        <f t="shared" si="3"/>
        <v>27.5</v>
      </c>
      <c r="K35" s="87">
        <f t="shared" si="3"/>
        <v>0</v>
      </c>
      <c r="L35" s="87">
        <f t="shared" si="3"/>
        <v>84.090909090909093</v>
      </c>
      <c r="M35" s="87">
        <f t="shared" si="3"/>
        <v>0</v>
      </c>
      <c r="N35" s="87">
        <f t="shared" si="3"/>
        <v>0</v>
      </c>
      <c r="O35" s="87">
        <f t="shared" si="4"/>
        <v>30</v>
      </c>
      <c r="P35" s="87">
        <f t="shared" si="4"/>
        <v>0</v>
      </c>
      <c r="Q35" s="87">
        <f t="shared" si="4"/>
        <v>250</v>
      </c>
      <c r="R35" s="87">
        <f t="shared" si="4"/>
        <v>0</v>
      </c>
      <c r="S35" s="87">
        <f t="shared" si="4"/>
        <v>0</v>
      </c>
      <c r="T35" s="108">
        <f>$F$65</f>
        <v>0.91666666666666663</v>
      </c>
      <c r="U35" s="108">
        <f>$F$66</f>
        <v>1</v>
      </c>
      <c r="V35" s="108">
        <f>$F$67</f>
        <v>0.33636363636363636</v>
      </c>
      <c r="W35" s="108">
        <f>$F$68</f>
        <v>1</v>
      </c>
      <c r="X35" s="108">
        <f>$F$69</f>
        <v>1</v>
      </c>
    </row>
    <row r="36" spans="1:24" x14ac:dyDescent="0.25">
      <c r="A36" t="s">
        <v>411</v>
      </c>
      <c r="B36" s="134" t="str">
        <f>A36&amp;C36</f>
        <v>UGYear abroad/placement (120 credits) - wet lab based</v>
      </c>
      <c r="C36" s="8" t="s">
        <v>423</v>
      </c>
      <c r="D36" s="114">
        <v>120</v>
      </c>
      <c r="E36" s="87">
        <f>[12]old_new!G60</f>
        <v>5</v>
      </c>
      <c r="F36" s="87">
        <f>[12]old_new!J60</f>
        <v>50</v>
      </c>
      <c r="G36" s="87">
        <f>[12]old_new!H60</f>
        <v>20</v>
      </c>
      <c r="H36" s="87">
        <f>[12]old_new!F60</f>
        <v>0</v>
      </c>
      <c r="I36" s="87">
        <f>[12]old_new!I60</f>
        <v>50</v>
      </c>
      <c r="J36" s="87">
        <f t="shared" si="3"/>
        <v>5</v>
      </c>
      <c r="K36" s="87">
        <f t="shared" si="3"/>
        <v>50</v>
      </c>
      <c r="L36" s="87">
        <f t="shared" si="3"/>
        <v>20</v>
      </c>
      <c r="M36" s="87">
        <f t="shared" si="3"/>
        <v>0</v>
      </c>
      <c r="N36" s="87">
        <f t="shared" si="3"/>
        <v>50</v>
      </c>
      <c r="O36" s="87">
        <f t="shared" si="4"/>
        <v>5</v>
      </c>
      <c r="P36" s="87">
        <f t="shared" si="4"/>
        <v>50</v>
      </c>
      <c r="Q36" s="87">
        <f t="shared" si="4"/>
        <v>20</v>
      </c>
      <c r="R36" s="87">
        <f t="shared" si="4"/>
        <v>0</v>
      </c>
      <c r="S36" s="87">
        <f t="shared" si="4"/>
        <v>50</v>
      </c>
      <c r="T36" s="172">
        <v>1</v>
      </c>
      <c r="U36" s="172">
        <v>1</v>
      </c>
      <c r="V36" s="172">
        <v>1</v>
      </c>
      <c r="W36" s="172">
        <v>1</v>
      </c>
      <c r="X36" s="172">
        <v>1</v>
      </c>
    </row>
    <row r="37" spans="1:24" x14ac:dyDescent="0.25">
      <c r="A37" t="s">
        <v>419</v>
      </c>
      <c r="B37" s="116" t="str">
        <f t="shared" ref="B37:B40" si="9">A37&amp;C37&amp;D37</f>
        <v>PGTTaught - wet lab basedUp to 30</v>
      </c>
      <c r="C37" s="8" t="s">
        <v>421</v>
      </c>
      <c r="D37" s="4" t="s">
        <v>413</v>
      </c>
      <c r="E37" s="87">
        <f>[12]old_new!G61</f>
        <v>1</v>
      </c>
      <c r="F37" s="87">
        <f>[12]old_new!J61</f>
        <v>50</v>
      </c>
      <c r="G37" s="87">
        <f>[12]old_new!H61</f>
        <v>40</v>
      </c>
      <c r="H37" s="87">
        <f>[12]old_new!F61</f>
        <v>200</v>
      </c>
      <c r="I37" s="87">
        <f>[12]old_new!I61</f>
        <v>100</v>
      </c>
      <c r="J37" s="87">
        <f t="shared" si="3"/>
        <v>2.3333333333333335</v>
      </c>
      <c r="K37" s="87">
        <f t="shared" si="3"/>
        <v>44</v>
      </c>
      <c r="L37" s="87">
        <f t="shared" si="3"/>
        <v>66.666666666666671</v>
      </c>
      <c r="M37" s="87">
        <f t="shared" si="3"/>
        <v>200</v>
      </c>
      <c r="N37" s="87">
        <f t="shared" si="3"/>
        <v>33.333333333333329</v>
      </c>
      <c r="O37" s="87">
        <f t="shared" si="4"/>
        <v>1</v>
      </c>
      <c r="P37" s="87">
        <f t="shared" si="4"/>
        <v>50</v>
      </c>
      <c r="Q37" s="87">
        <f t="shared" si="4"/>
        <v>40</v>
      </c>
      <c r="R37" s="87">
        <f t="shared" si="4"/>
        <v>200</v>
      </c>
      <c r="S37" s="87">
        <f t="shared" si="4"/>
        <v>100</v>
      </c>
      <c r="T37" s="108">
        <f>$E$65</f>
        <v>2.3333333333333335</v>
      </c>
      <c r="U37" s="108">
        <f>$E$66</f>
        <v>0.88</v>
      </c>
      <c r="V37" s="108">
        <f>$E$67</f>
        <v>1.6666666666666667</v>
      </c>
      <c r="W37" s="108">
        <f>$E$68</f>
        <v>1</v>
      </c>
      <c r="X37" s="108">
        <f>$E$69</f>
        <v>0.33333333333333331</v>
      </c>
    </row>
    <row r="38" spans="1:24" x14ac:dyDescent="0.25">
      <c r="A38" t="s">
        <v>419</v>
      </c>
      <c r="B38" s="116" t="str">
        <f t="shared" si="9"/>
        <v>PGTTaught - wet lab based30+</v>
      </c>
      <c r="C38" s="8" t="s">
        <v>421</v>
      </c>
      <c r="D38" s="114" t="s">
        <v>414</v>
      </c>
      <c r="E38" s="87">
        <f>[12]old_new!G62</f>
        <v>2</v>
      </c>
      <c r="F38" s="87">
        <f>[12]old_new!J62</f>
        <v>100</v>
      </c>
      <c r="G38" s="87">
        <f>[12]old_new!H62</f>
        <v>50</v>
      </c>
      <c r="H38" s="87">
        <f>[12]old_new!F62</f>
        <v>400</v>
      </c>
      <c r="I38" s="87">
        <f>[12]old_new!I62</f>
        <v>200</v>
      </c>
      <c r="J38" s="87">
        <f t="shared" si="3"/>
        <v>4.666666666666667</v>
      </c>
      <c r="K38" s="87">
        <f t="shared" si="3"/>
        <v>88</v>
      </c>
      <c r="L38" s="87">
        <f t="shared" si="3"/>
        <v>83.333333333333343</v>
      </c>
      <c r="M38" s="87">
        <f t="shared" si="3"/>
        <v>400</v>
      </c>
      <c r="N38" s="87">
        <f t="shared" si="3"/>
        <v>66.666666666666657</v>
      </c>
      <c r="O38" s="87">
        <f t="shared" si="4"/>
        <v>2</v>
      </c>
      <c r="P38" s="87">
        <f t="shared" si="4"/>
        <v>100</v>
      </c>
      <c r="Q38" s="87">
        <f t="shared" si="4"/>
        <v>50</v>
      </c>
      <c r="R38" s="87">
        <f t="shared" si="4"/>
        <v>400</v>
      </c>
      <c r="S38" s="87">
        <f t="shared" si="4"/>
        <v>200</v>
      </c>
      <c r="T38" s="108">
        <f t="shared" si="5"/>
        <v>2.3333333333333335</v>
      </c>
      <c r="U38" s="108">
        <f>$E$66</f>
        <v>0.88</v>
      </c>
      <c r="V38" s="108">
        <f>$E$67</f>
        <v>1.6666666666666667</v>
      </c>
      <c r="W38" s="108">
        <f>$E$68</f>
        <v>1</v>
      </c>
      <c r="X38" s="108">
        <f>$E$69</f>
        <v>0.33333333333333331</v>
      </c>
    </row>
    <row r="39" spans="1:24" x14ac:dyDescent="0.25">
      <c r="A39" t="s">
        <v>419</v>
      </c>
      <c r="B39" s="116" t="str">
        <f t="shared" si="9"/>
        <v>PGTProject/dissertation - wet lab basedUp to 45</v>
      </c>
      <c r="C39" s="8" t="s">
        <v>422</v>
      </c>
      <c r="D39" s="4" t="s">
        <v>416</v>
      </c>
      <c r="E39" s="87">
        <f>[12]old_new!G63</f>
        <v>13</v>
      </c>
      <c r="F39" s="87">
        <f>[12]old_new!J63</f>
        <v>0</v>
      </c>
      <c r="G39" s="87">
        <f>[12]old_new!H63</f>
        <v>220</v>
      </c>
      <c r="H39" s="87">
        <f>[12]old_new!F63</f>
        <v>0</v>
      </c>
      <c r="I39" s="87">
        <f>[12]old_new!I63</f>
        <v>0</v>
      </c>
      <c r="J39" s="87">
        <f t="shared" si="3"/>
        <v>11.916666666666666</v>
      </c>
      <c r="K39" s="87">
        <f t="shared" si="3"/>
        <v>0</v>
      </c>
      <c r="L39" s="87">
        <f t="shared" si="3"/>
        <v>74</v>
      </c>
      <c r="M39" s="87">
        <f t="shared" si="3"/>
        <v>0</v>
      </c>
      <c r="N39" s="87">
        <f t="shared" si="3"/>
        <v>0</v>
      </c>
      <c r="O39" s="87">
        <f t="shared" si="4"/>
        <v>13</v>
      </c>
      <c r="P39" s="87">
        <f t="shared" si="4"/>
        <v>0</v>
      </c>
      <c r="Q39" s="87">
        <f t="shared" si="4"/>
        <v>220</v>
      </c>
      <c r="R39" s="87">
        <f t="shared" si="4"/>
        <v>0</v>
      </c>
      <c r="S39" s="87">
        <f t="shared" si="4"/>
        <v>0</v>
      </c>
      <c r="T39" s="108">
        <f>$F$65</f>
        <v>0.91666666666666663</v>
      </c>
      <c r="U39" s="108">
        <f>$F$66</f>
        <v>1</v>
      </c>
      <c r="V39" s="108">
        <f>$F$67</f>
        <v>0.33636363636363636</v>
      </c>
      <c r="W39" s="108">
        <f>$F$68</f>
        <v>1</v>
      </c>
      <c r="X39" s="108">
        <f>$F$69</f>
        <v>1</v>
      </c>
    </row>
    <row r="40" spans="1:24" x14ac:dyDescent="0.25">
      <c r="A40" t="s">
        <v>419</v>
      </c>
      <c r="B40" s="116" t="str">
        <f t="shared" si="9"/>
        <v>PGTProject/dissertation - wet lab based45+</v>
      </c>
      <c r="C40" s="8" t="s">
        <v>422</v>
      </c>
      <c r="D40" s="114" t="s">
        <v>417</v>
      </c>
      <c r="E40" s="87">
        <f>[12]old_new!G64</f>
        <v>30</v>
      </c>
      <c r="F40" s="87">
        <f>[12]old_new!J64</f>
        <v>0</v>
      </c>
      <c r="G40" s="87">
        <f>[12]old_new!H64</f>
        <v>250</v>
      </c>
      <c r="H40" s="87">
        <f>[12]old_new!F64</f>
        <v>0</v>
      </c>
      <c r="I40" s="87">
        <f>[12]old_new!I64</f>
        <v>0</v>
      </c>
      <c r="J40" s="87">
        <f t="shared" si="3"/>
        <v>27.5</v>
      </c>
      <c r="K40" s="87">
        <f t="shared" si="3"/>
        <v>0</v>
      </c>
      <c r="L40" s="87">
        <f t="shared" si="3"/>
        <v>84.090909090909093</v>
      </c>
      <c r="M40" s="87">
        <f t="shared" si="3"/>
        <v>0</v>
      </c>
      <c r="N40" s="87">
        <f t="shared" si="3"/>
        <v>0</v>
      </c>
      <c r="O40" s="87">
        <f t="shared" si="4"/>
        <v>30</v>
      </c>
      <c r="P40" s="87">
        <f t="shared" si="4"/>
        <v>0</v>
      </c>
      <c r="Q40" s="87">
        <f t="shared" si="4"/>
        <v>250</v>
      </c>
      <c r="R40" s="87">
        <f t="shared" si="4"/>
        <v>0</v>
      </c>
      <c r="S40" s="87">
        <f t="shared" si="4"/>
        <v>0</v>
      </c>
      <c r="T40" s="108">
        <f>$F$65</f>
        <v>0.91666666666666663</v>
      </c>
      <c r="U40" s="108">
        <f>$F$66</f>
        <v>1</v>
      </c>
      <c r="V40" s="108">
        <f>$F$67</f>
        <v>0.33636363636363636</v>
      </c>
      <c r="W40" s="108">
        <f>$F$68</f>
        <v>1</v>
      </c>
      <c r="X40" s="108">
        <f>$F$69</f>
        <v>1</v>
      </c>
    </row>
    <row r="41" spans="1:24" x14ac:dyDescent="0.25">
      <c r="B41" s="115">
        <v>1</v>
      </c>
      <c r="C41" s="115">
        <v>2</v>
      </c>
      <c r="D41" s="115">
        <v>3</v>
      </c>
      <c r="E41" s="115">
        <v>4</v>
      </c>
      <c r="F41" s="115">
        <v>5</v>
      </c>
      <c r="G41" s="115">
        <v>6</v>
      </c>
      <c r="H41" s="115">
        <v>7</v>
      </c>
      <c r="I41" s="115">
        <v>8</v>
      </c>
      <c r="J41" s="115">
        <v>9</v>
      </c>
      <c r="K41" s="115">
        <v>10</v>
      </c>
      <c r="L41" s="115">
        <v>11</v>
      </c>
      <c r="M41" s="115">
        <v>12</v>
      </c>
      <c r="N41" s="115">
        <v>13</v>
      </c>
      <c r="O41" s="115">
        <v>14</v>
      </c>
      <c r="P41" s="115">
        <v>15</v>
      </c>
      <c r="Q41" s="115">
        <v>16</v>
      </c>
      <c r="R41" s="115">
        <v>17</v>
      </c>
      <c r="S41" s="115">
        <v>18</v>
      </c>
    </row>
    <row r="43" spans="1:24" x14ac:dyDescent="0.25">
      <c r="A43" s="5" t="s">
        <v>424</v>
      </c>
    </row>
    <row r="44" spans="1:24" x14ac:dyDescent="0.25">
      <c r="A44" s="5" t="s">
        <v>425</v>
      </c>
    </row>
    <row r="45" spans="1:24" x14ac:dyDescent="0.25">
      <c r="A45" s="89" t="s">
        <v>426</v>
      </c>
      <c r="B45" t="s">
        <v>427</v>
      </c>
    </row>
    <row r="46" spans="1:24" x14ac:dyDescent="0.25">
      <c r="A46" s="89" t="s">
        <v>426</v>
      </c>
      <c r="B46" t="s">
        <v>428</v>
      </c>
    </row>
    <row r="47" spans="1:24" x14ac:dyDescent="0.25">
      <c r="A47" s="89"/>
      <c r="B47" t="s">
        <v>429</v>
      </c>
    </row>
    <row r="48" spans="1:24" x14ac:dyDescent="0.25">
      <c r="A48" s="89" t="s">
        <v>426</v>
      </c>
      <c r="B48" t="s">
        <v>430</v>
      </c>
    </row>
    <row r="49" spans="1:6" x14ac:dyDescent="0.25">
      <c r="A49" s="5" t="s">
        <v>431</v>
      </c>
    </row>
    <row r="51" spans="1:6" x14ac:dyDescent="0.25">
      <c r="A51" s="90" t="s">
        <v>432</v>
      </c>
    </row>
    <row r="52" spans="1:6" x14ac:dyDescent="0.25">
      <c r="A52" t="s">
        <v>433</v>
      </c>
    </row>
    <row r="53" spans="1:6" x14ac:dyDescent="0.25">
      <c r="A53" t="s">
        <v>434</v>
      </c>
    </row>
    <row r="54" spans="1:6" x14ac:dyDescent="0.25">
      <c r="A54" t="s">
        <v>435</v>
      </c>
    </row>
    <row r="55" spans="1:6" x14ac:dyDescent="0.25">
      <c r="A55" t="s">
        <v>436</v>
      </c>
    </row>
    <row r="57" spans="1:6" x14ac:dyDescent="0.25">
      <c r="A57" t="s">
        <v>437</v>
      </c>
    </row>
    <row r="58" spans="1:6" x14ac:dyDescent="0.25">
      <c r="A58" t="s">
        <v>438</v>
      </c>
      <c r="D58">
        <f>150/(([13]STD!$B$12*([13]STD!$B$17+[13]STD!$B$18))-[13]STD!$B$12)</f>
        <v>1.1042547626162831</v>
      </c>
    </row>
    <row r="59" spans="1:6" x14ac:dyDescent="0.25">
      <c r="A59" t="s">
        <v>439</v>
      </c>
      <c r="D59">
        <f>(0.4*150)/[13]STD!$B$12</f>
        <v>0.88340381009302649</v>
      </c>
    </row>
    <row r="60" spans="1:6" x14ac:dyDescent="0.25">
      <c r="A60" t="s">
        <v>440</v>
      </c>
      <c r="D60">
        <f>(50+(75-([13]STD!$F$12/10*25)))/([13]STD!$D$12+[13]STD!$E$12)</f>
        <v>1.9994049697494776</v>
      </c>
    </row>
    <row r="61" spans="1:6" x14ac:dyDescent="0.25">
      <c r="A61" t="s">
        <v>441</v>
      </c>
      <c r="D61">
        <f>D60</f>
        <v>1.9994049697494776</v>
      </c>
    </row>
    <row r="62" spans="1:6" x14ac:dyDescent="0.25">
      <c r="A62" t="s">
        <v>442</v>
      </c>
      <c r="D62">
        <v>1</v>
      </c>
    </row>
    <row r="64" spans="1:6" x14ac:dyDescent="0.25">
      <c r="A64" t="s">
        <v>443</v>
      </c>
      <c r="E64" t="s">
        <v>287</v>
      </c>
      <c r="F64" t="s">
        <v>444</v>
      </c>
    </row>
    <row r="65" spans="1:6" x14ac:dyDescent="0.25">
      <c r="A65" t="s">
        <v>445</v>
      </c>
      <c r="E65" s="16">
        <f>[12]old_new!$G$68</f>
        <v>2.3333333333333335</v>
      </c>
      <c r="F65" s="16">
        <f>[12]old_new!$G$69</f>
        <v>0.91666666666666663</v>
      </c>
    </row>
    <row r="66" spans="1:6" x14ac:dyDescent="0.25">
      <c r="A66" t="s">
        <v>446</v>
      </c>
      <c r="E66" s="16">
        <f>[12]old_new!$J$68</f>
        <v>0.88</v>
      </c>
      <c r="F66" s="16">
        <f>[12]old_new!$J$69</f>
        <v>1</v>
      </c>
    </row>
    <row r="67" spans="1:6" x14ac:dyDescent="0.25">
      <c r="A67" t="s">
        <v>447</v>
      </c>
      <c r="E67" s="16">
        <f>[12]old_new!$H$68</f>
        <v>1.6666666666666667</v>
      </c>
      <c r="F67" s="16">
        <f>[12]old_new!$H$69</f>
        <v>0.33636363636363636</v>
      </c>
    </row>
    <row r="68" spans="1:6" x14ac:dyDescent="0.25">
      <c r="A68" t="s">
        <v>448</v>
      </c>
      <c r="E68" s="16">
        <f>[12]old_new!$F$68</f>
        <v>1</v>
      </c>
      <c r="F68" s="16">
        <f>[12]old_new!$F$69</f>
        <v>1</v>
      </c>
    </row>
    <row r="69" spans="1:6" x14ac:dyDescent="0.25">
      <c r="A69" t="s">
        <v>449</v>
      </c>
      <c r="E69" s="16">
        <f>[12]old_new!$I$68</f>
        <v>0.33333333333333331</v>
      </c>
      <c r="F69" s="16">
        <f>[12]old_new!$I$69</f>
        <v>1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79998168889431442"/>
    <pageSetUpPr fitToPage="1"/>
  </sheetPr>
  <dimension ref="A1:V97"/>
  <sheetViews>
    <sheetView topLeftCell="A40" zoomScale="80" workbookViewId="0">
      <selection activeCell="L41" sqref="L41"/>
    </sheetView>
  </sheetViews>
  <sheetFormatPr defaultColWidth="9.140625" defaultRowHeight="12.75" x14ac:dyDescent="0.2"/>
  <cols>
    <col min="1" max="3" width="6.7109375" style="23" customWidth="1"/>
    <col min="4" max="4" width="2.7109375" style="23" customWidth="1"/>
    <col min="5" max="5" width="12" style="23" customWidth="1"/>
    <col min="6" max="6" width="2.7109375" style="23" customWidth="1"/>
    <col min="7" max="7" width="8.140625" style="23" bestFit="1" customWidth="1"/>
    <col min="8" max="8" width="2.7109375" style="23" customWidth="1"/>
    <col min="9" max="9" width="9.7109375" style="23" customWidth="1"/>
    <col min="10" max="10" width="11.28515625" style="23" customWidth="1"/>
    <col min="11" max="11" width="14" style="23" customWidth="1"/>
    <col min="12" max="12" width="9.7109375" style="23" customWidth="1"/>
    <col min="13" max="13" width="2.7109375" style="23" customWidth="1"/>
    <col min="14" max="14" width="9.7109375" style="23" customWidth="1"/>
    <col min="15" max="15" width="14.42578125" style="23" customWidth="1"/>
    <col min="16" max="16" width="9.7109375" style="23" customWidth="1"/>
    <col min="17" max="17" width="2.7109375" style="23" customWidth="1"/>
    <col min="18" max="16384" width="9.140625" style="23"/>
  </cols>
  <sheetData>
    <row r="1" spans="1:22" ht="15.75" x14ac:dyDescent="0.2">
      <c r="A1" s="177" t="s">
        <v>450</v>
      </c>
      <c r="D1" s="24"/>
      <c r="J1" s="44" t="s">
        <v>451</v>
      </c>
      <c r="L1" s="25"/>
      <c r="M1" s="26" t="s">
        <v>452</v>
      </c>
    </row>
    <row r="2" spans="1:22" ht="15" x14ac:dyDescent="0.2">
      <c r="A2" s="178" t="s">
        <v>453</v>
      </c>
      <c r="D2" s="24"/>
      <c r="L2" s="27"/>
      <c r="M2" s="26" t="s">
        <v>454</v>
      </c>
    </row>
    <row r="3" spans="1:22" ht="15" customHeight="1" x14ac:dyDescent="0.4">
      <c r="A3" s="178" t="s">
        <v>455</v>
      </c>
      <c r="D3" s="24"/>
      <c r="J3" s="28"/>
      <c r="K3" s="28"/>
    </row>
    <row r="4" spans="1:22" ht="15" customHeight="1" x14ac:dyDescent="0.2">
      <c r="A4" s="178" t="s">
        <v>456</v>
      </c>
      <c r="D4" s="24"/>
      <c r="N4" s="29"/>
      <c r="O4" s="29"/>
      <c r="P4" s="29"/>
      <c r="Q4" s="29"/>
    </row>
    <row r="5" spans="1:22" ht="15" customHeight="1" x14ac:dyDescent="0.2">
      <c r="A5" s="261" t="s">
        <v>457</v>
      </c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</row>
    <row r="6" spans="1:22" x14ac:dyDescent="0.2">
      <c r="A6" s="30"/>
      <c r="D6" s="24"/>
    </row>
    <row r="7" spans="1:22" ht="35.25" customHeight="1" x14ac:dyDescent="0.2">
      <c r="A7" s="179"/>
      <c r="B7" s="180"/>
      <c r="C7" s="180"/>
      <c r="D7" s="179"/>
      <c r="E7" s="181"/>
      <c r="F7" s="182"/>
      <c r="G7" s="262" t="s">
        <v>458</v>
      </c>
      <c r="H7" s="263"/>
      <c r="I7" s="263"/>
      <c r="J7" s="263"/>
      <c r="K7" s="263"/>
      <c r="L7" s="264"/>
      <c r="M7" s="182"/>
      <c r="N7" s="262" t="s">
        <v>459</v>
      </c>
      <c r="O7" s="263"/>
      <c r="P7" s="264"/>
    </row>
    <row r="8" spans="1:22" ht="38.25" x14ac:dyDescent="0.2">
      <c r="A8" s="183" t="s">
        <v>460</v>
      </c>
      <c r="B8" s="184"/>
      <c r="C8" s="180"/>
      <c r="D8" s="179"/>
      <c r="E8" s="176" t="s">
        <v>461</v>
      </c>
      <c r="F8" s="185"/>
      <c r="G8" s="186" t="s">
        <v>462</v>
      </c>
      <c r="H8" s="185"/>
      <c r="I8" s="187" t="s">
        <v>463</v>
      </c>
      <c r="J8" s="186" t="s">
        <v>464</v>
      </c>
      <c r="K8" s="188" t="s">
        <v>465</v>
      </c>
      <c r="L8" s="189" t="s">
        <v>466</v>
      </c>
      <c r="M8" s="190"/>
      <c r="N8" s="188" t="s">
        <v>463</v>
      </c>
      <c r="O8" s="188" t="s">
        <v>465</v>
      </c>
      <c r="P8" s="191" t="s">
        <v>466</v>
      </c>
      <c r="R8" s="31" t="s">
        <v>467</v>
      </c>
      <c r="S8" s="145" t="s">
        <v>468</v>
      </c>
      <c r="T8" s="143"/>
      <c r="U8" s="23" t="s">
        <v>467</v>
      </c>
      <c r="V8" s="24" t="s">
        <v>469</v>
      </c>
    </row>
    <row r="9" spans="1:22" ht="15" x14ac:dyDescent="0.25">
      <c r="A9" s="192">
        <v>71</v>
      </c>
      <c r="B9" s="193"/>
      <c r="C9" s="194"/>
      <c r="D9" s="195"/>
      <c r="E9" s="196">
        <v>118399</v>
      </c>
      <c r="F9" s="185"/>
      <c r="G9" s="33" t="s">
        <v>470</v>
      </c>
      <c r="H9" s="185"/>
      <c r="I9" s="34">
        <v>16449.499499999998</v>
      </c>
      <c r="J9" s="35">
        <v>25574</v>
      </c>
      <c r="K9" s="34">
        <v>591</v>
      </c>
      <c r="L9" s="35">
        <v>161013.49950000001</v>
      </c>
      <c r="M9" s="190"/>
      <c r="N9" s="34">
        <v>16449.499499999998</v>
      </c>
      <c r="O9" s="34">
        <v>591</v>
      </c>
      <c r="P9" s="36">
        <v>135439.49950000001</v>
      </c>
      <c r="R9" s="37">
        <f>L9/1650</f>
        <v>97.583939090909098</v>
      </c>
      <c r="S9" s="37">
        <f>R9/HLOOKUP(prog_header!$I$16,'selections(hide)'!$L$40:$S$47,MATCH(prog_header!$I$15,'selections(hide)'!$K$40:$K$47,FALSE))</f>
        <v>97.583939090909098</v>
      </c>
      <c r="U9" s="23">
        <f>VLOOKUP(V9,$A:$S,18,FALSE)</f>
        <v>14.113979696969697</v>
      </c>
      <c r="V9" s="23" t="s">
        <v>471</v>
      </c>
    </row>
    <row r="10" spans="1:22" ht="15" x14ac:dyDescent="0.25">
      <c r="A10" s="192">
        <v>70</v>
      </c>
      <c r="B10" s="193"/>
      <c r="C10" s="194"/>
      <c r="D10" s="195"/>
      <c r="E10" s="196">
        <v>114951</v>
      </c>
      <c r="F10" s="185"/>
      <c r="G10" s="33" t="s">
        <v>470</v>
      </c>
      <c r="H10" s="185"/>
      <c r="I10" s="34">
        <v>15930.575499999999</v>
      </c>
      <c r="J10" s="35">
        <v>24829</v>
      </c>
      <c r="K10" s="34">
        <v>574</v>
      </c>
      <c r="L10" s="35">
        <v>156284.57550000001</v>
      </c>
      <c r="M10" s="190"/>
      <c r="N10" s="34">
        <v>15930.575499999999</v>
      </c>
      <c r="O10" s="34">
        <v>574</v>
      </c>
      <c r="P10" s="36">
        <v>131455.57550000001</v>
      </c>
      <c r="R10" s="37">
        <f t="shared" ref="R10:R73" si="0">L10/1650</f>
        <v>94.717924545454551</v>
      </c>
      <c r="S10" s="37">
        <f>R10/HLOOKUP(prog_header!$I$16,'selections(hide)'!$L$40:$S$47,MATCH(prog_header!$I$15,'selections(hide)'!$K$40:$K$47,FALSE))</f>
        <v>94.717924545454551</v>
      </c>
      <c r="U10" s="23">
        <f t="shared" ref="U10:U73" si="1">VLOOKUP(V10,$A:$S,18,FALSE)</f>
        <v>14.338613030303032</v>
      </c>
      <c r="V10" s="23" t="s">
        <v>472</v>
      </c>
    </row>
    <row r="11" spans="1:22" ht="15" x14ac:dyDescent="0.25">
      <c r="A11" s="192">
        <v>69</v>
      </c>
      <c r="B11" s="193"/>
      <c r="C11" s="194"/>
      <c r="D11" s="195"/>
      <c r="E11" s="196">
        <v>111603</v>
      </c>
      <c r="F11" s="185"/>
      <c r="G11" s="33" t="s">
        <v>470</v>
      </c>
      <c r="H11" s="185"/>
      <c r="I11" s="34">
        <v>15426.701499999999</v>
      </c>
      <c r="J11" s="35">
        <v>24106</v>
      </c>
      <c r="K11" s="34">
        <v>558</v>
      </c>
      <c r="L11" s="35">
        <v>151693.7015</v>
      </c>
      <c r="M11" s="190"/>
      <c r="N11" s="34">
        <v>15426.701499999999</v>
      </c>
      <c r="O11" s="34">
        <v>558</v>
      </c>
      <c r="P11" s="36">
        <v>127587.7015</v>
      </c>
      <c r="R11" s="37">
        <f t="shared" si="0"/>
        <v>91.935576666666663</v>
      </c>
      <c r="S11" s="37">
        <f>R11/HLOOKUP(prog_header!$I$16,'selections(hide)'!$L$40:$S$47,MATCH(prog_header!$I$15,'selections(hide)'!$K$40:$K$47,FALSE))</f>
        <v>91.935576666666663</v>
      </c>
      <c r="U11" s="23">
        <f t="shared" si="1"/>
        <v>15.097183030303031</v>
      </c>
      <c r="V11" s="23" t="s">
        <v>473</v>
      </c>
    </row>
    <row r="12" spans="1:22" ht="15" x14ac:dyDescent="0.25">
      <c r="A12" s="192">
        <v>68</v>
      </c>
      <c r="B12" s="180"/>
      <c r="C12" s="193"/>
      <c r="D12" s="195"/>
      <c r="E12" s="196">
        <v>108353</v>
      </c>
      <c r="F12" s="185"/>
      <c r="G12" s="33" t="s">
        <v>470</v>
      </c>
      <c r="H12" s="185"/>
      <c r="I12" s="34">
        <v>14937.576499999999</v>
      </c>
      <c r="J12" s="35">
        <v>23404</v>
      </c>
      <c r="K12" s="34">
        <v>541</v>
      </c>
      <c r="L12" s="35">
        <v>147235.5765</v>
      </c>
      <c r="M12" s="190"/>
      <c r="N12" s="34">
        <v>14937.576499999999</v>
      </c>
      <c r="O12" s="34">
        <v>541</v>
      </c>
      <c r="P12" s="36">
        <v>123831.5765</v>
      </c>
      <c r="R12" s="37">
        <f t="shared" si="0"/>
        <v>89.233682727272722</v>
      </c>
      <c r="S12" s="37">
        <f>R12/HLOOKUP(prog_header!$I$16,'selections(hide)'!$L$40:$S$47,MATCH(prog_header!$I$15,'selections(hide)'!$K$40:$K$47,FALSE))</f>
        <v>89.233682727272722</v>
      </c>
      <c r="U12" s="23">
        <f t="shared" si="1"/>
        <v>15.335670606060607</v>
      </c>
      <c r="V12" s="23" t="s">
        <v>474</v>
      </c>
    </row>
    <row r="13" spans="1:22" ht="15" x14ac:dyDescent="0.25">
      <c r="A13" s="192">
        <v>67</v>
      </c>
      <c r="B13" s="180"/>
      <c r="C13" s="193"/>
      <c r="D13" s="195"/>
      <c r="E13" s="196">
        <v>105195</v>
      </c>
      <c r="F13" s="185"/>
      <c r="G13" s="33" t="s">
        <v>470</v>
      </c>
      <c r="H13" s="185"/>
      <c r="I13" s="34">
        <v>14462.297499999999</v>
      </c>
      <c r="J13" s="35">
        <v>22722</v>
      </c>
      <c r="K13" s="34">
        <v>525</v>
      </c>
      <c r="L13" s="35">
        <v>142904.29749999999</v>
      </c>
      <c r="M13" s="190"/>
      <c r="N13" s="34">
        <v>14462.297499999999</v>
      </c>
      <c r="O13" s="34">
        <v>525</v>
      </c>
      <c r="P13" s="36">
        <v>120182.2975</v>
      </c>
      <c r="R13" s="37">
        <f t="shared" si="0"/>
        <v>86.60866515151514</v>
      </c>
      <c r="S13" s="37">
        <f>R13/HLOOKUP(prog_header!$I$16,'selections(hide)'!$L$40:$S$47,MATCH(prog_header!$I$15,'selections(hide)'!$K$40:$K$47,FALSE))</f>
        <v>86.60866515151514</v>
      </c>
      <c r="U13" s="23">
        <f t="shared" si="1"/>
        <v>15.578856666666667</v>
      </c>
      <c r="V13" s="23" t="s">
        <v>475</v>
      </c>
    </row>
    <row r="14" spans="1:22" ht="15" x14ac:dyDescent="0.25">
      <c r="A14" s="192">
        <v>66</v>
      </c>
      <c r="B14" s="180"/>
      <c r="C14" s="193"/>
      <c r="D14" s="195"/>
      <c r="E14" s="196">
        <v>102132</v>
      </c>
      <c r="F14" s="185"/>
      <c r="G14" s="33" t="s">
        <v>470</v>
      </c>
      <c r="H14" s="185"/>
      <c r="I14" s="34">
        <v>14001.315999999999</v>
      </c>
      <c r="J14" s="35">
        <v>22060</v>
      </c>
      <c r="K14" s="34">
        <v>510</v>
      </c>
      <c r="L14" s="35">
        <v>138703.31599999999</v>
      </c>
      <c r="M14" s="190"/>
      <c r="N14" s="34">
        <v>14001.315999999999</v>
      </c>
      <c r="O14" s="34">
        <v>510</v>
      </c>
      <c r="P14" s="36">
        <v>116643.31599999999</v>
      </c>
      <c r="R14" s="37">
        <f t="shared" si="0"/>
        <v>84.062615757575756</v>
      </c>
      <c r="S14" s="37">
        <f>R14/HLOOKUP(prog_header!$I$16,'selections(hide)'!$L$40:$S$47,MATCH(prog_header!$I$15,'selections(hide)'!$K$40:$K$47,FALSE))</f>
        <v>84.062615757575756</v>
      </c>
      <c r="U14" s="23">
        <f t="shared" si="1"/>
        <v>15.890160606060606</v>
      </c>
      <c r="V14" s="23" t="s">
        <v>476</v>
      </c>
    </row>
    <row r="15" spans="1:22" ht="15" x14ac:dyDescent="0.25">
      <c r="A15" s="192">
        <v>65</v>
      </c>
      <c r="B15" s="180"/>
      <c r="C15" s="193"/>
      <c r="D15" s="195"/>
      <c r="E15" s="196">
        <v>99159</v>
      </c>
      <c r="F15" s="185"/>
      <c r="G15" s="33" t="s">
        <v>470</v>
      </c>
      <c r="H15" s="185"/>
      <c r="I15" s="34">
        <v>13553.879499999999</v>
      </c>
      <c r="J15" s="35">
        <v>21418</v>
      </c>
      <c r="K15" s="34">
        <v>495</v>
      </c>
      <c r="L15" s="35">
        <v>134625.87949999998</v>
      </c>
      <c r="M15" s="190"/>
      <c r="N15" s="34">
        <v>13553.879499999999</v>
      </c>
      <c r="O15" s="34">
        <v>495</v>
      </c>
      <c r="P15" s="36">
        <v>113207.8795</v>
      </c>
      <c r="R15" s="37">
        <f t="shared" si="0"/>
        <v>81.591442121212111</v>
      </c>
      <c r="S15" s="37">
        <f>R15/HLOOKUP(prog_header!$I$16,'selections(hide)'!$L$40:$S$47,MATCH(prog_header!$I$15,'selections(hide)'!$K$40:$K$47,FALSE))</f>
        <v>81.591442121212111</v>
      </c>
      <c r="U15" s="23">
        <f t="shared" si="1"/>
        <v>16.29083303030303</v>
      </c>
      <c r="V15" s="23" t="s">
        <v>477</v>
      </c>
    </row>
    <row r="16" spans="1:22" ht="15" x14ac:dyDescent="0.25">
      <c r="A16" s="192">
        <v>64</v>
      </c>
      <c r="B16" s="180"/>
      <c r="C16" s="193"/>
      <c r="D16" s="195"/>
      <c r="E16" s="196">
        <v>96270</v>
      </c>
      <c r="F16" s="185"/>
      <c r="G16" s="33" t="s">
        <v>470</v>
      </c>
      <c r="H16" s="185"/>
      <c r="I16" s="34">
        <v>13119.084999999999</v>
      </c>
      <c r="J16" s="35">
        <v>20794</v>
      </c>
      <c r="K16" s="34">
        <v>481</v>
      </c>
      <c r="L16" s="35">
        <v>130664.08499999999</v>
      </c>
      <c r="M16" s="190"/>
      <c r="N16" s="34">
        <v>13119.084999999999</v>
      </c>
      <c r="O16" s="34">
        <v>481</v>
      </c>
      <c r="P16" s="36">
        <v>109870.08499999999</v>
      </c>
      <c r="R16" s="37">
        <f t="shared" si="0"/>
        <v>79.190354545454539</v>
      </c>
      <c r="S16" s="37">
        <f>R16/HLOOKUP(prog_header!$I$16,'selections(hide)'!$L$40:$S$47,MATCH(prog_header!$I$15,'selections(hide)'!$K$40:$K$47,FALSE))</f>
        <v>79.190354545454539</v>
      </c>
      <c r="U16" s="23">
        <f t="shared" si="1"/>
        <v>16.687927878787878</v>
      </c>
      <c r="V16" s="23" t="s">
        <v>478</v>
      </c>
    </row>
    <row r="17" spans="1:22" ht="15" x14ac:dyDescent="0.25">
      <c r="A17" s="192">
        <v>63</v>
      </c>
      <c r="B17" s="180"/>
      <c r="C17" s="193"/>
      <c r="D17" s="195"/>
      <c r="E17" s="196">
        <v>93466</v>
      </c>
      <c r="F17" s="185"/>
      <c r="G17" s="33" t="s">
        <v>470</v>
      </c>
      <c r="H17" s="185"/>
      <c r="I17" s="34">
        <v>12697.082999999999</v>
      </c>
      <c r="J17" s="35">
        <v>20188</v>
      </c>
      <c r="K17" s="34">
        <v>467</v>
      </c>
      <c r="L17" s="35">
        <v>126818.083</v>
      </c>
      <c r="M17" s="190"/>
      <c r="N17" s="34">
        <v>12697.082999999999</v>
      </c>
      <c r="O17" s="34">
        <v>467</v>
      </c>
      <c r="P17" s="36">
        <v>106630.083</v>
      </c>
      <c r="R17" s="37">
        <f t="shared" si="0"/>
        <v>76.859444242424246</v>
      </c>
      <c r="S17" s="37">
        <f>R17/HLOOKUP(prog_header!$I$16,'selections(hide)'!$L$40:$S$47,MATCH(prog_header!$I$15,'selections(hide)'!$K$40:$K$47,FALSE))</f>
        <v>76.859444242424246</v>
      </c>
      <c r="U17" s="23">
        <f t="shared" si="1"/>
        <v>17.060376969696968</v>
      </c>
      <c r="V17" s="23" t="s">
        <v>479</v>
      </c>
    </row>
    <row r="18" spans="1:22" ht="15" x14ac:dyDescent="0.25">
      <c r="A18" s="192">
        <v>62</v>
      </c>
      <c r="B18" s="180"/>
      <c r="C18" s="193"/>
      <c r="D18" s="195"/>
      <c r="E18" s="196">
        <v>90745</v>
      </c>
      <c r="F18" s="185"/>
      <c r="G18" s="33" t="s">
        <v>470</v>
      </c>
      <c r="H18" s="185"/>
      <c r="I18" s="34">
        <v>12287.5725</v>
      </c>
      <c r="J18" s="35">
        <v>19600</v>
      </c>
      <c r="K18" s="34">
        <v>453</v>
      </c>
      <c r="L18" s="35">
        <v>123085.57249999999</v>
      </c>
      <c r="M18" s="190"/>
      <c r="N18" s="34">
        <v>12287.5725</v>
      </c>
      <c r="O18" s="34">
        <v>453</v>
      </c>
      <c r="P18" s="36">
        <v>103485.57249999999</v>
      </c>
      <c r="R18" s="37">
        <f t="shared" si="0"/>
        <v>74.597316666666657</v>
      </c>
      <c r="S18" s="37">
        <f>R18/HLOOKUP(prog_header!$I$16,'selections(hide)'!$L$40:$S$47,MATCH(prog_header!$I$15,'selections(hide)'!$K$40:$K$47,FALSE))</f>
        <v>74.597316666666657</v>
      </c>
      <c r="U18" s="23">
        <f t="shared" si="1"/>
        <v>17.501549999999998</v>
      </c>
      <c r="V18" s="23" t="s">
        <v>480</v>
      </c>
    </row>
    <row r="19" spans="1:22" ht="15" x14ac:dyDescent="0.25">
      <c r="A19" s="192">
        <v>61</v>
      </c>
      <c r="B19" s="180"/>
      <c r="C19" s="193"/>
      <c r="D19" s="195"/>
      <c r="E19" s="196">
        <v>88101</v>
      </c>
      <c r="F19" s="185"/>
      <c r="G19" s="33" t="s">
        <v>470</v>
      </c>
      <c r="H19" s="185"/>
      <c r="I19" s="34">
        <v>11889.6505</v>
      </c>
      <c r="J19" s="35">
        <v>19029</v>
      </c>
      <c r="K19" s="34">
        <v>440</v>
      </c>
      <c r="L19" s="35">
        <v>119459.6505</v>
      </c>
      <c r="M19" s="190"/>
      <c r="N19" s="34">
        <v>11889.6505</v>
      </c>
      <c r="O19" s="34">
        <v>440</v>
      </c>
      <c r="P19" s="36">
        <v>100430.6505</v>
      </c>
      <c r="R19" s="37">
        <f t="shared" si="0"/>
        <v>72.399788181818181</v>
      </c>
      <c r="S19" s="37">
        <f>R19/HLOOKUP(prog_header!$I$16,'selections(hide)'!$L$40:$S$47,MATCH(prog_header!$I$15,'selections(hide)'!$K$40:$K$47,FALSE))</f>
        <v>72.399788181818181</v>
      </c>
      <c r="U19" s="23">
        <f t="shared" si="1"/>
        <v>16.687927878787878</v>
      </c>
      <c r="V19" s="23">
        <v>14</v>
      </c>
    </row>
    <row r="20" spans="1:22" ht="15" x14ac:dyDescent="0.25">
      <c r="A20" s="192">
        <v>60</v>
      </c>
      <c r="B20" s="193"/>
      <c r="C20" s="193"/>
      <c r="D20" s="195"/>
      <c r="E20" s="196">
        <v>85535</v>
      </c>
      <c r="F20" s="185"/>
      <c r="G20" s="33" t="s">
        <v>470</v>
      </c>
      <c r="H20" s="185"/>
      <c r="I20" s="34">
        <v>11503.467499999999</v>
      </c>
      <c r="J20" s="35">
        <v>18475</v>
      </c>
      <c r="K20" s="34">
        <v>427</v>
      </c>
      <c r="L20" s="35">
        <v>115940.4675</v>
      </c>
      <c r="M20" s="190"/>
      <c r="N20" s="34">
        <v>11503.467499999999</v>
      </c>
      <c r="O20" s="34">
        <v>427</v>
      </c>
      <c r="P20" s="36">
        <v>97465.467499999999</v>
      </c>
      <c r="R20" s="37">
        <f t="shared" si="0"/>
        <v>70.266949999999994</v>
      </c>
      <c r="S20" s="37">
        <f>R20/HLOOKUP(prog_header!$I$16,'selections(hide)'!$L$40:$S$47,MATCH(prog_header!$I$15,'selections(hide)'!$K$40:$K$47,FALSE))</f>
        <v>70.266949999999994</v>
      </c>
      <c r="U20" s="23">
        <f t="shared" si="1"/>
        <v>17.060376969696968</v>
      </c>
      <c r="V20" s="23">
        <v>15</v>
      </c>
    </row>
    <row r="21" spans="1:22" ht="15" x14ac:dyDescent="0.25">
      <c r="A21" s="192">
        <v>59</v>
      </c>
      <c r="B21" s="193"/>
      <c r="C21" s="193"/>
      <c r="D21" s="195"/>
      <c r="E21" s="196">
        <v>83045</v>
      </c>
      <c r="F21" s="185"/>
      <c r="G21" s="33" t="s">
        <v>470</v>
      </c>
      <c r="H21" s="185"/>
      <c r="I21" s="34">
        <v>11128.7225</v>
      </c>
      <c r="J21" s="35">
        <v>17937</v>
      </c>
      <c r="K21" s="34">
        <v>415</v>
      </c>
      <c r="L21" s="35">
        <v>112525.7225</v>
      </c>
      <c r="M21" s="190"/>
      <c r="N21" s="34">
        <v>11128.7225</v>
      </c>
      <c r="O21" s="34">
        <v>415</v>
      </c>
      <c r="P21" s="36">
        <v>94588.722500000003</v>
      </c>
      <c r="R21" s="37">
        <f t="shared" si="0"/>
        <v>68.19740757575758</v>
      </c>
      <c r="S21" s="37">
        <f>R21/HLOOKUP(prog_header!$I$16,'selections(hide)'!$L$40:$S$47,MATCH(prog_header!$I$15,'selections(hide)'!$K$40:$K$47,FALSE))</f>
        <v>68.19740757575758</v>
      </c>
      <c r="U21" s="23">
        <f t="shared" si="1"/>
        <v>17.501549999999998</v>
      </c>
      <c r="V21" s="23">
        <v>16</v>
      </c>
    </row>
    <row r="22" spans="1:22" ht="15" x14ac:dyDescent="0.25">
      <c r="A22" s="192">
        <v>58</v>
      </c>
      <c r="B22" s="193"/>
      <c r="C22" s="193"/>
      <c r="D22" s="195"/>
      <c r="E22" s="196">
        <v>80624</v>
      </c>
      <c r="F22" s="185"/>
      <c r="G22" s="33" t="s">
        <v>470</v>
      </c>
      <c r="H22" s="185"/>
      <c r="I22" s="34">
        <v>10764.361999999999</v>
      </c>
      <c r="J22" s="35">
        <v>17414</v>
      </c>
      <c r="K22" s="34">
        <v>403</v>
      </c>
      <c r="L22" s="35">
        <v>109205.36199999999</v>
      </c>
      <c r="M22" s="190"/>
      <c r="N22" s="34">
        <v>10764.361999999999</v>
      </c>
      <c r="O22" s="34">
        <v>403</v>
      </c>
      <c r="P22" s="36">
        <v>91791.361999999994</v>
      </c>
      <c r="R22" s="37">
        <f t="shared" si="0"/>
        <v>66.185067878787876</v>
      </c>
      <c r="S22" s="37">
        <f>R22/HLOOKUP(prog_header!$I$16,'selections(hide)'!$L$40:$S$47,MATCH(prog_header!$I$15,'selections(hide)'!$K$40:$K$47,FALSE))</f>
        <v>66.185067878787876</v>
      </c>
      <c r="U22" s="23">
        <f t="shared" si="1"/>
        <v>17.942631818181816</v>
      </c>
      <c r="V22" s="23">
        <v>17</v>
      </c>
    </row>
    <row r="23" spans="1:22" ht="15" x14ac:dyDescent="0.25">
      <c r="A23" s="192">
        <v>57</v>
      </c>
      <c r="B23" s="193"/>
      <c r="C23" s="197"/>
      <c r="D23" s="195"/>
      <c r="E23" s="196">
        <v>78276</v>
      </c>
      <c r="F23" s="185"/>
      <c r="G23" s="33" t="s">
        <v>470</v>
      </c>
      <c r="H23" s="185"/>
      <c r="I23" s="34">
        <v>10410.987999999999</v>
      </c>
      <c r="J23" s="35">
        <v>16907</v>
      </c>
      <c r="K23" s="34">
        <v>391</v>
      </c>
      <c r="L23" s="35">
        <v>105984.988</v>
      </c>
      <c r="M23" s="190"/>
      <c r="N23" s="34">
        <v>10410.987999999999</v>
      </c>
      <c r="O23" s="34">
        <v>391</v>
      </c>
      <c r="P23" s="36">
        <v>89077.987999999998</v>
      </c>
      <c r="R23" s="37">
        <f t="shared" si="0"/>
        <v>64.233326060606061</v>
      </c>
      <c r="S23" s="37">
        <f>R23/HLOOKUP(prog_header!$I$16,'selections(hide)'!$L$40:$S$47,MATCH(prog_header!$I$15,'selections(hide)'!$K$40:$K$47,FALSE))</f>
        <v>64.233326060606061</v>
      </c>
      <c r="U23" s="23">
        <f t="shared" si="1"/>
        <v>18.454620606060605</v>
      </c>
      <c r="V23" s="23">
        <v>18</v>
      </c>
    </row>
    <row r="24" spans="1:22" ht="15" x14ac:dyDescent="0.25">
      <c r="A24" s="192">
        <v>56</v>
      </c>
      <c r="B24" s="193"/>
      <c r="C24" s="193"/>
      <c r="D24" s="195"/>
      <c r="E24" s="196">
        <v>75995</v>
      </c>
      <c r="F24" s="185"/>
      <c r="G24" s="33" t="s">
        <v>470</v>
      </c>
      <c r="H24" s="185"/>
      <c r="I24" s="34">
        <v>10067.6975</v>
      </c>
      <c r="J24" s="35">
        <v>16414</v>
      </c>
      <c r="K24" s="34">
        <v>379</v>
      </c>
      <c r="L24" s="35">
        <v>102855.69749999999</v>
      </c>
      <c r="M24" s="190"/>
      <c r="N24" s="34">
        <v>10067.6975</v>
      </c>
      <c r="O24" s="34">
        <v>379</v>
      </c>
      <c r="P24" s="36">
        <v>86441.697499999995</v>
      </c>
      <c r="R24" s="37">
        <f t="shared" si="0"/>
        <v>62.336786363636364</v>
      </c>
      <c r="S24" s="37">
        <f>R24/HLOOKUP(prog_header!$I$16,'selections(hide)'!$L$40:$S$47,MATCH(prog_header!$I$15,'selections(hide)'!$K$40:$K$47,FALSE))</f>
        <v>62.336786363636364</v>
      </c>
      <c r="U24" s="23">
        <f t="shared" si="1"/>
        <v>18.991861212121211</v>
      </c>
      <c r="V24" s="23">
        <v>19</v>
      </c>
    </row>
    <row r="25" spans="1:22" ht="15" x14ac:dyDescent="0.25">
      <c r="A25" s="192">
        <v>55</v>
      </c>
      <c r="B25" s="193"/>
      <c r="C25" s="193"/>
      <c r="D25" s="195"/>
      <c r="E25" s="196">
        <v>73790</v>
      </c>
      <c r="F25" s="185"/>
      <c r="G25" s="33" t="s">
        <v>470</v>
      </c>
      <c r="H25" s="185"/>
      <c r="I25" s="34">
        <v>9735.8449999999993</v>
      </c>
      <c r="J25" s="35">
        <v>15938</v>
      </c>
      <c r="K25" s="34">
        <v>368</v>
      </c>
      <c r="L25" s="35">
        <v>99831.845000000001</v>
      </c>
      <c r="M25" s="190"/>
      <c r="N25" s="34">
        <v>9735.8449999999993</v>
      </c>
      <c r="O25" s="34">
        <v>368</v>
      </c>
      <c r="P25" s="36">
        <v>83893.845000000001</v>
      </c>
      <c r="R25" s="37">
        <f t="shared" si="0"/>
        <v>60.504148484848486</v>
      </c>
      <c r="S25" s="37">
        <f>R25/HLOOKUP(prog_header!$I$16,'selections(hide)'!$L$40:$S$47,MATCH(prog_header!$I$15,'selections(hide)'!$K$40:$K$47,FALSE))</f>
        <v>60.504148484848486</v>
      </c>
      <c r="U25" s="23">
        <f t="shared" si="1"/>
        <v>19.573968484848486</v>
      </c>
      <c r="V25" s="23">
        <v>20</v>
      </c>
    </row>
    <row r="26" spans="1:22" ht="15" x14ac:dyDescent="0.25">
      <c r="A26" s="179">
        <v>54</v>
      </c>
      <c r="B26" s="198"/>
      <c r="C26" s="198"/>
      <c r="D26" s="195"/>
      <c r="E26" s="196">
        <v>71646</v>
      </c>
      <c r="F26" s="199"/>
      <c r="G26" s="33" t="s">
        <v>470</v>
      </c>
      <c r="H26" s="199"/>
      <c r="I26" s="34">
        <v>9413.1729999999989</v>
      </c>
      <c r="J26" s="35">
        <v>15475</v>
      </c>
      <c r="K26" s="34">
        <v>358</v>
      </c>
      <c r="L26" s="35">
        <v>96892.172999999995</v>
      </c>
      <c r="M26" s="33"/>
      <c r="N26" s="34">
        <v>9413.1729999999989</v>
      </c>
      <c r="O26" s="34">
        <v>358</v>
      </c>
      <c r="P26" s="36">
        <v>81417.172999999995</v>
      </c>
      <c r="R26" s="37">
        <f t="shared" si="0"/>
        <v>58.722529090909092</v>
      </c>
      <c r="S26" s="37">
        <f>R26/HLOOKUP(prog_header!$I$16,'selections(hide)'!$L$40:$S$47,MATCH(prog_header!$I$15,'selections(hide)'!$K$40:$K$47,FALSE))</f>
        <v>58.722529090909092</v>
      </c>
      <c r="U26" s="23">
        <f t="shared" si="1"/>
        <v>20.142221515151515</v>
      </c>
      <c r="V26" s="23">
        <v>21</v>
      </c>
    </row>
    <row r="27" spans="1:22" ht="15" x14ac:dyDescent="0.25">
      <c r="A27" s="179">
        <v>53</v>
      </c>
      <c r="B27" s="200"/>
      <c r="C27" s="198"/>
      <c r="D27" s="195"/>
      <c r="E27" s="196">
        <v>69565</v>
      </c>
      <c r="F27" s="199"/>
      <c r="G27" s="33" t="s">
        <v>470</v>
      </c>
      <c r="H27" s="199"/>
      <c r="I27" s="34">
        <v>9099.9825000000001</v>
      </c>
      <c r="J27" s="35">
        <v>15026</v>
      </c>
      <c r="K27" s="34">
        <v>347</v>
      </c>
      <c r="L27" s="35">
        <v>94037.982499999998</v>
      </c>
      <c r="M27" s="33"/>
      <c r="N27" s="34">
        <v>9099.9825000000001</v>
      </c>
      <c r="O27" s="34">
        <v>347</v>
      </c>
      <c r="P27" s="36">
        <v>79011.982499999998</v>
      </c>
      <c r="R27" s="37">
        <f t="shared" si="0"/>
        <v>56.992716666666666</v>
      </c>
      <c r="S27" s="37">
        <f>R27/HLOOKUP(prog_header!$I$16,'selections(hide)'!$L$40:$S$47,MATCH(prog_header!$I$15,'selections(hide)'!$K$40:$K$47,FALSE))</f>
        <v>56.992716666666666</v>
      </c>
      <c r="U27" s="23">
        <f t="shared" si="1"/>
        <v>20.759251212121214</v>
      </c>
      <c r="V27" s="23">
        <v>22</v>
      </c>
    </row>
    <row r="28" spans="1:22" ht="15" x14ac:dyDescent="0.25">
      <c r="A28" s="179">
        <v>52</v>
      </c>
      <c r="B28" s="200"/>
      <c r="C28" s="198"/>
      <c r="D28" s="195"/>
      <c r="E28" s="196">
        <v>67542</v>
      </c>
      <c r="F28" s="199"/>
      <c r="G28" s="33" t="s">
        <v>470</v>
      </c>
      <c r="H28" s="199"/>
      <c r="I28" s="34">
        <v>8795.5209999999988</v>
      </c>
      <c r="J28" s="35">
        <v>14589</v>
      </c>
      <c r="K28" s="34">
        <v>337</v>
      </c>
      <c r="L28" s="35">
        <v>91263.520999999993</v>
      </c>
      <c r="M28" s="33"/>
      <c r="N28" s="34">
        <v>8795.5209999999988</v>
      </c>
      <c r="O28" s="34">
        <v>337</v>
      </c>
      <c r="P28" s="36">
        <v>76674.520999999993</v>
      </c>
      <c r="R28" s="37">
        <f t="shared" si="0"/>
        <v>55.311224848484848</v>
      </c>
      <c r="S28" s="37">
        <f>R28/HLOOKUP(prog_header!$I$16,'selections(hide)'!$L$40:$S$47,MATCH(prog_header!$I$15,'selections(hide)'!$K$40:$K$47,FALSE))</f>
        <v>55.311224848484848</v>
      </c>
      <c r="U28" s="23">
        <f t="shared" si="1"/>
        <v>23.076443030303032</v>
      </c>
      <c r="V28" s="23">
        <v>23</v>
      </c>
    </row>
    <row r="29" spans="1:22" ht="15" x14ac:dyDescent="0.25">
      <c r="A29" s="179">
        <v>51</v>
      </c>
      <c r="B29" s="200"/>
      <c r="C29" s="201"/>
      <c r="D29" s="179"/>
      <c r="E29" s="202">
        <v>65578</v>
      </c>
      <c r="F29" s="203"/>
      <c r="G29" s="33" t="s">
        <v>470</v>
      </c>
      <c r="H29" s="203"/>
      <c r="I29" s="34">
        <v>8499.9390000000003</v>
      </c>
      <c r="J29" s="35">
        <v>14164</v>
      </c>
      <c r="K29" s="34">
        <v>327</v>
      </c>
      <c r="L29" s="35">
        <v>88568.938999999998</v>
      </c>
      <c r="M29" s="33"/>
      <c r="N29" s="34">
        <v>8499.9390000000003</v>
      </c>
      <c r="O29" s="34">
        <v>327</v>
      </c>
      <c r="P29" s="36">
        <v>74404.938999999998</v>
      </c>
      <c r="R29" s="37">
        <f t="shared" si="0"/>
        <v>53.678144848484848</v>
      </c>
      <c r="S29" s="37">
        <f>R29/HLOOKUP(prog_header!$I$16,'selections(hide)'!$L$40:$S$47,MATCH(prog_header!$I$15,'selections(hide)'!$K$40:$K$47,FALSE))</f>
        <v>53.678144848484848</v>
      </c>
      <c r="U29" s="23">
        <f t="shared" si="1"/>
        <v>23.789157272727273</v>
      </c>
      <c r="V29" s="23">
        <v>24</v>
      </c>
    </row>
    <row r="30" spans="1:22" ht="15" x14ac:dyDescent="0.25">
      <c r="A30" s="179">
        <v>50</v>
      </c>
      <c r="B30" s="200"/>
      <c r="C30" s="204"/>
      <c r="D30" s="179"/>
      <c r="E30" s="202">
        <v>63673</v>
      </c>
      <c r="F30" s="203"/>
      <c r="G30" s="33" t="s">
        <v>470</v>
      </c>
      <c r="H30" s="203"/>
      <c r="I30" s="34">
        <v>8213.2364999999991</v>
      </c>
      <c r="J30" s="35">
        <v>13753</v>
      </c>
      <c r="K30" s="34">
        <v>318</v>
      </c>
      <c r="L30" s="35">
        <v>85957.236499999999</v>
      </c>
      <c r="M30" s="33"/>
      <c r="N30" s="34">
        <v>8213.2364999999991</v>
      </c>
      <c r="O30" s="34">
        <v>318</v>
      </c>
      <c r="P30" s="36">
        <v>72204.236499999999</v>
      </c>
      <c r="R30" s="37">
        <f t="shared" si="0"/>
        <v>52.095294848484848</v>
      </c>
      <c r="S30" s="37">
        <f>R30/HLOOKUP(prog_header!$I$16,'selections(hide)'!$L$40:$S$47,MATCH(prog_header!$I$15,'selections(hide)'!$K$40:$K$47,FALSE))</f>
        <v>52.095294848484848</v>
      </c>
      <c r="U30" s="23">
        <f t="shared" si="1"/>
        <v>24.523030909090906</v>
      </c>
      <c r="V30" s="23">
        <v>25</v>
      </c>
    </row>
    <row r="31" spans="1:22" ht="15" x14ac:dyDescent="0.25">
      <c r="A31" s="179">
        <v>49</v>
      </c>
      <c r="B31" s="205"/>
      <c r="C31" s="204"/>
      <c r="D31" s="179"/>
      <c r="E31" s="202">
        <v>61823</v>
      </c>
      <c r="F31" s="203"/>
      <c r="G31" s="33" t="s">
        <v>470</v>
      </c>
      <c r="H31" s="203"/>
      <c r="I31" s="34">
        <v>7934.8114999999998</v>
      </c>
      <c r="J31" s="35">
        <v>13353</v>
      </c>
      <c r="K31" s="34">
        <v>309</v>
      </c>
      <c r="L31" s="35">
        <v>83419.811499999996</v>
      </c>
      <c r="M31" s="33"/>
      <c r="N31" s="34">
        <v>7934.8114999999998</v>
      </c>
      <c r="O31" s="34">
        <v>309</v>
      </c>
      <c r="P31" s="36">
        <v>70066.811499999996</v>
      </c>
      <c r="R31" s="37">
        <f t="shared" si="0"/>
        <v>50.557461515151516</v>
      </c>
      <c r="S31" s="37">
        <f>R31/HLOOKUP(prog_header!$I$16,'selections(hide)'!$L$40:$S$47,MATCH(prog_header!$I$15,'selections(hide)'!$K$40:$K$47,FALSE))</f>
        <v>50.557461515151516</v>
      </c>
      <c r="U31" s="23">
        <f t="shared" si="1"/>
        <v>25.278670000000002</v>
      </c>
      <c r="V31" s="23">
        <v>26</v>
      </c>
    </row>
    <row r="32" spans="1:22" ht="15" x14ac:dyDescent="0.25">
      <c r="A32" s="206">
        <v>48</v>
      </c>
      <c r="B32" s="198"/>
      <c r="C32" s="207" t="s">
        <v>481</v>
      </c>
      <c r="D32" s="195"/>
      <c r="E32" s="196">
        <v>60319</v>
      </c>
      <c r="F32" s="208"/>
      <c r="G32" s="33" t="s">
        <v>470</v>
      </c>
      <c r="H32" s="208"/>
      <c r="I32" s="34">
        <v>7708.4594999999999</v>
      </c>
      <c r="J32" s="35">
        <v>13028</v>
      </c>
      <c r="K32" s="34">
        <v>301</v>
      </c>
      <c r="L32" s="35">
        <v>81356.459499999997</v>
      </c>
      <c r="M32" s="33"/>
      <c r="N32" s="34">
        <v>7708.4594999999999</v>
      </c>
      <c r="O32" s="34">
        <v>301</v>
      </c>
      <c r="P32" s="36">
        <v>68328.459499999997</v>
      </c>
      <c r="R32" s="37">
        <f t="shared" si="0"/>
        <v>49.306945151515151</v>
      </c>
      <c r="S32" s="37">
        <f>R32/HLOOKUP(prog_header!$I$16,'selections(hide)'!$L$40:$S$47,MATCH(prog_header!$I$15,'selections(hide)'!$K$40:$K$47,FALSE))</f>
        <v>49.306945151515151</v>
      </c>
      <c r="U32" s="23">
        <f t="shared" si="1"/>
        <v>26.057469090909091</v>
      </c>
      <c r="V32" s="23">
        <v>27</v>
      </c>
    </row>
    <row r="33" spans="1:22" ht="15" x14ac:dyDescent="0.25">
      <c r="A33" s="179">
        <v>47</v>
      </c>
      <c r="B33" s="198"/>
      <c r="C33" s="209"/>
      <c r="D33" s="179"/>
      <c r="E33" s="202">
        <v>58284</v>
      </c>
      <c r="F33" s="203"/>
      <c r="G33" s="33" t="s">
        <v>470</v>
      </c>
      <c r="H33" s="203"/>
      <c r="I33" s="34">
        <v>7402.192</v>
      </c>
      <c r="J33" s="35">
        <v>12589</v>
      </c>
      <c r="K33" s="34">
        <v>291</v>
      </c>
      <c r="L33" s="35">
        <v>78566.191999999995</v>
      </c>
      <c r="M33" s="33"/>
      <c r="N33" s="34">
        <v>7402.192</v>
      </c>
      <c r="O33" s="34">
        <v>291</v>
      </c>
      <c r="P33" s="36">
        <v>65977.191999999995</v>
      </c>
      <c r="R33" s="37">
        <f t="shared" si="0"/>
        <v>47.615873939393936</v>
      </c>
      <c r="S33" s="37">
        <f>R33/HLOOKUP(prog_header!$I$16,'selections(hide)'!$L$40:$S$47,MATCH(prog_header!$I$15,'selections(hide)'!$K$40:$K$47,FALSE))</f>
        <v>47.615873939393936</v>
      </c>
      <c r="U33" s="23">
        <f t="shared" si="1"/>
        <v>26.860125454545457</v>
      </c>
      <c r="V33" s="23">
        <v>28</v>
      </c>
    </row>
    <row r="34" spans="1:22" ht="15" x14ac:dyDescent="0.25">
      <c r="A34" s="179">
        <v>46</v>
      </c>
      <c r="B34" s="198"/>
      <c r="C34" s="200"/>
      <c r="D34" s="179"/>
      <c r="E34" s="202">
        <v>56592</v>
      </c>
      <c r="F34" s="203"/>
      <c r="G34" s="33" t="s">
        <v>470</v>
      </c>
      <c r="H34" s="203"/>
      <c r="I34" s="34">
        <v>7147.5459999999994</v>
      </c>
      <c r="J34" s="35">
        <v>12223</v>
      </c>
      <c r="K34" s="34">
        <v>282</v>
      </c>
      <c r="L34" s="35">
        <v>76244.546000000002</v>
      </c>
      <c r="M34" s="33"/>
      <c r="N34" s="34">
        <v>7147.5459999999994</v>
      </c>
      <c r="O34" s="34">
        <v>282</v>
      </c>
      <c r="P34" s="36">
        <v>64021.546000000002</v>
      </c>
      <c r="R34" s="37">
        <f t="shared" si="0"/>
        <v>46.208815757575756</v>
      </c>
      <c r="S34" s="37">
        <f>R34/HLOOKUP(prog_header!$I$16,'selections(hide)'!$L$40:$S$47,MATCH(prog_header!$I$15,'selections(hide)'!$K$40:$K$47,FALSE))</f>
        <v>46.208815757575756</v>
      </c>
      <c r="U34" s="23">
        <f t="shared" si="1"/>
        <v>27.686547878787881</v>
      </c>
      <c r="V34" s="23">
        <v>29</v>
      </c>
    </row>
    <row r="35" spans="1:22" ht="15" x14ac:dyDescent="0.25">
      <c r="A35" s="179">
        <v>45</v>
      </c>
      <c r="B35" s="198"/>
      <c r="C35" s="200"/>
      <c r="D35" s="179"/>
      <c r="E35" s="202">
        <v>54949</v>
      </c>
      <c r="F35" s="203"/>
      <c r="G35" s="33" t="s">
        <v>470</v>
      </c>
      <c r="H35" s="203"/>
      <c r="I35" s="34">
        <v>6900.2744999999995</v>
      </c>
      <c r="J35" s="35">
        <v>11868</v>
      </c>
      <c r="K35" s="34">
        <v>274</v>
      </c>
      <c r="L35" s="35">
        <v>73991.2745</v>
      </c>
      <c r="M35" s="33"/>
      <c r="N35" s="34">
        <v>6900.2744999999995</v>
      </c>
      <c r="O35" s="34">
        <v>274</v>
      </c>
      <c r="P35" s="36">
        <v>62123.2745</v>
      </c>
      <c r="R35" s="37">
        <f t="shared" si="0"/>
        <v>44.843196666666664</v>
      </c>
      <c r="S35" s="37">
        <f>R35/HLOOKUP(prog_header!$I$16,'selections(hide)'!$L$40:$S$47,MATCH(prog_header!$I$15,'selections(hide)'!$K$40:$K$47,FALSE))</f>
        <v>44.843196666666664</v>
      </c>
      <c r="U35" s="23">
        <f t="shared" si="1"/>
        <v>28.538222121212122</v>
      </c>
      <c r="V35" s="23">
        <v>30</v>
      </c>
    </row>
    <row r="36" spans="1:22" ht="15" x14ac:dyDescent="0.25">
      <c r="A36" s="179">
        <v>44</v>
      </c>
      <c r="B36" s="210"/>
      <c r="C36" s="200"/>
      <c r="D36" s="179"/>
      <c r="E36" s="202">
        <v>53353</v>
      </c>
      <c r="F36" s="203"/>
      <c r="G36" s="33" t="s">
        <v>470</v>
      </c>
      <c r="H36" s="203"/>
      <c r="I36" s="34">
        <v>6660.0765000000001</v>
      </c>
      <c r="J36" s="35">
        <v>11524</v>
      </c>
      <c r="K36" s="34">
        <v>266</v>
      </c>
      <c r="L36" s="35">
        <v>71803.076499999996</v>
      </c>
      <c r="M36" s="33"/>
      <c r="N36" s="34">
        <v>6660.0765000000001</v>
      </c>
      <c r="O36" s="34">
        <v>266</v>
      </c>
      <c r="P36" s="36">
        <v>60279.076500000003</v>
      </c>
      <c r="R36" s="37">
        <f t="shared" si="0"/>
        <v>43.517016060606061</v>
      </c>
      <c r="S36" s="37">
        <f>R36/HLOOKUP(prog_header!$I$16,'selections(hide)'!$L$40:$S$47,MATCH(prog_header!$I$15,'selections(hide)'!$K$40:$K$47,FALSE))</f>
        <v>43.517016060606061</v>
      </c>
      <c r="U36" s="23">
        <f t="shared" si="1"/>
        <v>29.413662424242421</v>
      </c>
      <c r="V36" s="23">
        <v>31</v>
      </c>
    </row>
    <row r="37" spans="1:22" ht="15" x14ac:dyDescent="0.25">
      <c r="A37" s="179">
        <v>43</v>
      </c>
      <c r="B37" s="210"/>
      <c r="C37" s="200"/>
      <c r="D37" s="179"/>
      <c r="E37" s="202">
        <v>51805</v>
      </c>
      <c r="F37" s="203"/>
      <c r="G37" s="33" t="s">
        <v>470</v>
      </c>
      <c r="H37" s="203"/>
      <c r="I37" s="34">
        <v>6427.1025</v>
      </c>
      <c r="J37" s="35">
        <v>11189</v>
      </c>
      <c r="K37" s="34">
        <v>259</v>
      </c>
      <c r="L37" s="35">
        <v>69680.102500000008</v>
      </c>
      <c r="M37" s="33"/>
      <c r="N37" s="34">
        <v>6427.1025</v>
      </c>
      <c r="O37" s="34">
        <v>259</v>
      </c>
      <c r="P37" s="36">
        <v>58491.102500000001</v>
      </c>
      <c r="R37" s="37">
        <f t="shared" si="0"/>
        <v>42.230365151515159</v>
      </c>
      <c r="S37" s="37">
        <f>R37/HLOOKUP(prog_header!$I$16,'selections(hide)'!$L$40:$S$47,MATCH(prog_header!$I$15,'selections(hide)'!$K$40:$K$47,FALSE))</f>
        <v>42.230365151515159</v>
      </c>
      <c r="U37" s="23">
        <f t="shared" si="1"/>
        <v>30.318355757575755</v>
      </c>
      <c r="V37" s="23">
        <v>32</v>
      </c>
    </row>
    <row r="38" spans="1:22" ht="15" x14ac:dyDescent="0.25">
      <c r="A38" s="179">
        <v>42</v>
      </c>
      <c r="B38" s="210"/>
      <c r="C38" s="200"/>
      <c r="D38" s="179"/>
      <c r="E38" s="202">
        <v>50300</v>
      </c>
      <c r="F38" s="203"/>
      <c r="G38" s="33" t="s">
        <v>470</v>
      </c>
      <c r="H38" s="203"/>
      <c r="I38" s="34">
        <v>6200.5999999999995</v>
      </c>
      <c r="J38" s="35">
        <v>10864</v>
      </c>
      <c r="K38" s="34">
        <v>251</v>
      </c>
      <c r="L38" s="35">
        <v>67615.600000000006</v>
      </c>
      <c r="M38" s="33"/>
      <c r="N38" s="34">
        <v>6200.5999999999995</v>
      </c>
      <c r="O38" s="34">
        <v>251</v>
      </c>
      <c r="P38" s="36">
        <v>56751.6</v>
      </c>
      <c r="R38" s="37">
        <f t="shared" si="0"/>
        <v>40.979151515151521</v>
      </c>
      <c r="S38" s="37">
        <f>R38/HLOOKUP(prog_header!$I$16,'selections(hide)'!$L$40:$S$47,MATCH(prog_header!$I$15,'selections(hide)'!$K$40:$K$47,FALSE))</f>
        <v>40.979151515151521</v>
      </c>
      <c r="U38" s="23">
        <f t="shared" si="1"/>
        <v>31.246997575757575</v>
      </c>
      <c r="V38" s="23">
        <v>33</v>
      </c>
    </row>
    <row r="39" spans="1:22" ht="15" x14ac:dyDescent="0.25">
      <c r="A39" s="179">
        <v>41</v>
      </c>
      <c r="B39" s="210"/>
      <c r="C39" s="198"/>
      <c r="D39" s="179"/>
      <c r="E39" s="202">
        <v>48841</v>
      </c>
      <c r="F39" s="203"/>
      <c r="G39" s="33" t="s">
        <v>470</v>
      </c>
      <c r="H39" s="203"/>
      <c r="I39" s="34">
        <v>5981.0204999999996</v>
      </c>
      <c r="J39" s="35">
        <v>10549</v>
      </c>
      <c r="K39" s="34">
        <v>244</v>
      </c>
      <c r="L39" s="35">
        <v>65615.020499999999</v>
      </c>
      <c r="M39" s="33"/>
      <c r="N39" s="34">
        <v>5981.0204999999996</v>
      </c>
      <c r="O39" s="34">
        <v>244</v>
      </c>
      <c r="P39" s="36">
        <v>55066.020499999999</v>
      </c>
      <c r="R39" s="37">
        <f t="shared" si="0"/>
        <v>39.766679090909093</v>
      </c>
      <c r="S39" s="37">
        <f>R39/HLOOKUP(prog_header!$I$16,'selections(hide)'!$L$40:$S$47,MATCH(prog_header!$I$15,'selections(hide)'!$K$40:$K$47,FALSE))</f>
        <v>39.766679090909093</v>
      </c>
      <c r="U39" s="23">
        <f t="shared" si="1"/>
        <v>32.205498484848484</v>
      </c>
      <c r="V39" s="23">
        <v>34</v>
      </c>
    </row>
    <row r="40" spans="1:22" ht="15" x14ac:dyDescent="0.25">
      <c r="A40" s="179">
        <v>40</v>
      </c>
      <c r="B40" s="210"/>
      <c r="C40" s="198"/>
      <c r="D40" s="179"/>
      <c r="E40" s="202">
        <v>47423</v>
      </c>
      <c r="F40" s="203"/>
      <c r="G40" s="33" t="s">
        <v>470</v>
      </c>
      <c r="H40" s="203"/>
      <c r="I40" s="34">
        <v>5767.6115</v>
      </c>
      <c r="J40" s="35">
        <v>10243</v>
      </c>
      <c r="K40" s="34">
        <v>237</v>
      </c>
      <c r="L40" s="35">
        <v>63670.611499999999</v>
      </c>
      <c r="M40" s="33"/>
      <c r="N40" s="34">
        <v>5767.6115</v>
      </c>
      <c r="O40" s="34">
        <v>237</v>
      </c>
      <c r="P40" s="36">
        <v>53427.611499999999</v>
      </c>
      <c r="R40" s="37">
        <f t="shared" si="0"/>
        <v>38.588249393939392</v>
      </c>
      <c r="S40" s="37">
        <f>R40/HLOOKUP(prog_header!$I$16,'selections(hide)'!$L$40:$S$47,MATCH(prog_header!$I$15,'selections(hide)'!$K$40:$K$47,FALSE))</f>
        <v>38.588249393939392</v>
      </c>
      <c r="U40" s="23">
        <f t="shared" si="1"/>
        <v>33.191857878787879</v>
      </c>
      <c r="V40" s="23">
        <v>35</v>
      </c>
    </row>
    <row r="41" spans="1:22" ht="15" x14ac:dyDescent="0.25">
      <c r="A41" s="179">
        <v>39</v>
      </c>
      <c r="B41" s="211" t="s">
        <v>482</v>
      </c>
      <c r="C41" s="198"/>
      <c r="D41" s="179"/>
      <c r="E41" s="202">
        <v>46047</v>
      </c>
      <c r="F41" s="203"/>
      <c r="G41" s="33" t="s">
        <v>470</v>
      </c>
      <c r="H41" s="203"/>
      <c r="I41" s="34">
        <v>5560.5235000000002</v>
      </c>
      <c r="J41" s="35">
        <v>9946</v>
      </c>
      <c r="K41" s="34">
        <v>230</v>
      </c>
      <c r="L41" s="35">
        <v>61783.523500000003</v>
      </c>
      <c r="M41" s="33"/>
      <c r="N41" s="34">
        <v>5560.5235000000002</v>
      </c>
      <c r="O41" s="34">
        <v>230</v>
      </c>
      <c r="P41" s="36">
        <v>51837.523500000003</v>
      </c>
      <c r="R41" s="37">
        <f t="shared" si="0"/>
        <v>37.444559696969698</v>
      </c>
      <c r="S41" s="37">
        <f>R41/HLOOKUP(prog_header!$I$16,'selections(hide)'!$L$40:$S$47,MATCH(prog_header!$I$15,'selections(hide)'!$K$40:$K$47,FALSE))</f>
        <v>37.444559696969698</v>
      </c>
      <c r="U41" s="23">
        <f t="shared" si="1"/>
        <v>34.208956060606056</v>
      </c>
      <c r="V41" s="23">
        <v>36</v>
      </c>
    </row>
    <row r="42" spans="1:22" ht="15" x14ac:dyDescent="0.25">
      <c r="A42" s="179">
        <v>38</v>
      </c>
      <c r="B42" s="200"/>
      <c r="C42" s="198"/>
      <c r="D42" s="179"/>
      <c r="E42" s="202">
        <v>44737</v>
      </c>
      <c r="F42" s="203"/>
      <c r="G42" s="33" t="s">
        <v>470</v>
      </c>
      <c r="H42" s="203"/>
      <c r="I42" s="34">
        <v>5363.3684999999996</v>
      </c>
      <c r="J42" s="35">
        <v>9663</v>
      </c>
      <c r="K42" s="34">
        <v>223</v>
      </c>
      <c r="L42" s="35">
        <v>59986.368499999997</v>
      </c>
      <c r="M42" s="33"/>
      <c r="N42" s="34">
        <v>5363.3684999999996</v>
      </c>
      <c r="O42" s="34">
        <v>223</v>
      </c>
      <c r="P42" s="36">
        <v>50323.368499999997</v>
      </c>
      <c r="R42" s="37">
        <f t="shared" si="0"/>
        <v>36.35537484848485</v>
      </c>
      <c r="S42" s="37">
        <f>R42/HLOOKUP(prog_header!$I$16,'selections(hide)'!$L$40:$S$47,MATCH(prog_header!$I$15,'selections(hide)'!$K$40:$K$47,FALSE))</f>
        <v>36.35537484848485</v>
      </c>
      <c r="U42" s="23">
        <f t="shared" si="1"/>
        <v>35.255913333333332</v>
      </c>
      <c r="V42" s="23">
        <v>37</v>
      </c>
    </row>
    <row r="43" spans="1:22" ht="15" x14ac:dyDescent="0.25">
      <c r="A43" s="179">
        <v>37</v>
      </c>
      <c r="B43" s="200"/>
      <c r="C43" s="198"/>
      <c r="D43" s="179"/>
      <c r="E43" s="202">
        <v>43414</v>
      </c>
      <c r="F43" s="203"/>
      <c r="G43" s="33" t="s">
        <v>470</v>
      </c>
      <c r="H43" s="203"/>
      <c r="I43" s="34">
        <v>5164.2569999999996</v>
      </c>
      <c r="J43" s="35">
        <v>9377</v>
      </c>
      <c r="K43" s="34">
        <v>217</v>
      </c>
      <c r="L43" s="35">
        <v>58172.256999999998</v>
      </c>
      <c r="M43" s="33"/>
      <c r="N43" s="34">
        <v>5164.2569999999996</v>
      </c>
      <c r="O43" s="34">
        <v>217</v>
      </c>
      <c r="P43" s="36">
        <v>48795.256999999998</v>
      </c>
      <c r="R43" s="37">
        <f t="shared" si="0"/>
        <v>35.255913333333332</v>
      </c>
      <c r="S43" s="37">
        <f>R43/HLOOKUP(prog_header!$I$16,'selections(hide)'!$L$40:$S$47,MATCH(prog_header!$I$15,'selections(hide)'!$K$40:$K$47,FALSE))</f>
        <v>35.255913333333332</v>
      </c>
      <c r="U43" s="23">
        <f t="shared" si="1"/>
        <v>36.35537484848485</v>
      </c>
      <c r="V43" s="23">
        <v>38</v>
      </c>
    </row>
    <row r="44" spans="1:22" ht="15" x14ac:dyDescent="0.25">
      <c r="A44" s="179">
        <v>36</v>
      </c>
      <c r="B44" s="200"/>
      <c r="C44" s="210"/>
      <c r="D44" s="179"/>
      <c r="E44" s="202">
        <v>42155</v>
      </c>
      <c r="F44" s="203"/>
      <c r="G44" s="33" t="s">
        <v>470</v>
      </c>
      <c r="H44" s="203"/>
      <c r="I44" s="34">
        <v>4974.7775000000001</v>
      </c>
      <c r="J44" s="35">
        <v>9105</v>
      </c>
      <c r="K44" s="34">
        <v>210</v>
      </c>
      <c r="L44" s="35">
        <v>56444.777499999997</v>
      </c>
      <c r="M44" s="33"/>
      <c r="N44" s="34">
        <v>4974.7775000000001</v>
      </c>
      <c r="O44" s="34">
        <v>210</v>
      </c>
      <c r="P44" s="36">
        <v>47339.777499999997</v>
      </c>
      <c r="R44" s="37">
        <f t="shared" si="0"/>
        <v>34.208956060606056</v>
      </c>
      <c r="S44" s="37">
        <f>R44/HLOOKUP(prog_header!$I$16,'selections(hide)'!$L$40:$S$47,MATCH(prog_header!$I$15,'selections(hide)'!$K$40:$K$47,FALSE))</f>
        <v>34.208956060606056</v>
      </c>
      <c r="U44" s="23">
        <f t="shared" si="1"/>
        <v>37.444559696969698</v>
      </c>
      <c r="V44" s="23">
        <v>39</v>
      </c>
    </row>
    <row r="45" spans="1:22" ht="15" x14ac:dyDescent="0.25">
      <c r="A45" s="179">
        <v>35</v>
      </c>
      <c r="B45" s="200"/>
      <c r="C45" s="210"/>
      <c r="D45" s="179"/>
      <c r="E45" s="202">
        <v>40931</v>
      </c>
      <c r="F45" s="203"/>
      <c r="G45" s="33" t="s">
        <v>470</v>
      </c>
      <c r="H45" s="203"/>
      <c r="I45" s="34">
        <v>4790.5654999999997</v>
      </c>
      <c r="J45" s="35">
        <v>8841</v>
      </c>
      <c r="K45" s="34">
        <v>204</v>
      </c>
      <c r="L45" s="35">
        <v>54766.565499999997</v>
      </c>
      <c r="M45" s="33"/>
      <c r="N45" s="34">
        <v>4790.5654999999997</v>
      </c>
      <c r="O45" s="34">
        <v>204</v>
      </c>
      <c r="P45" s="36">
        <v>45925.565499999997</v>
      </c>
      <c r="R45" s="37">
        <f t="shared" si="0"/>
        <v>33.191857878787879</v>
      </c>
      <c r="S45" s="37">
        <f>R45/HLOOKUP(prog_header!$I$16,'selections(hide)'!$L$40:$S$47,MATCH(prog_header!$I$15,'selections(hide)'!$K$40:$K$47,FALSE))</f>
        <v>33.191857878787879</v>
      </c>
      <c r="U45" s="23">
        <f t="shared" si="1"/>
        <v>38.588249393939392</v>
      </c>
      <c r="V45" s="23">
        <v>40</v>
      </c>
    </row>
    <row r="46" spans="1:22" ht="15" x14ac:dyDescent="0.25">
      <c r="A46" s="179">
        <v>34</v>
      </c>
      <c r="B46" s="200"/>
      <c r="C46" s="210"/>
      <c r="D46" s="179"/>
      <c r="E46" s="202">
        <v>39745</v>
      </c>
      <c r="F46" s="203"/>
      <c r="G46" s="33" t="s">
        <v>470</v>
      </c>
      <c r="H46" s="203"/>
      <c r="I46" s="34">
        <v>4612.0725000000002</v>
      </c>
      <c r="J46" s="35">
        <v>8584</v>
      </c>
      <c r="K46" s="34">
        <v>198</v>
      </c>
      <c r="L46" s="35">
        <v>53139.072500000002</v>
      </c>
      <c r="M46" s="33"/>
      <c r="N46" s="34">
        <v>4612.0725000000002</v>
      </c>
      <c r="O46" s="34">
        <v>198</v>
      </c>
      <c r="P46" s="36">
        <v>44555.072500000002</v>
      </c>
      <c r="R46" s="37">
        <f t="shared" si="0"/>
        <v>32.205498484848484</v>
      </c>
      <c r="S46" s="37">
        <f>R46/HLOOKUP(prog_header!$I$16,'selections(hide)'!$L$40:$S$47,MATCH(prog_header!$I$15,'selections(hide)'!$K$40:$K$47,FALSE))</f>
        <v>32.205498484848484</v>
      </c>
      <c r="U46" s="23">
        <f t="shared" si="1"/>
        <v>39.766679090909093</v>
      </c>
      <c r="V46" s="23">
        <v>41</v>
      </c>
    </row>
    <row r="47" spans="1:22" ht="15" x14ac:dyDescent="0.25">
      <c r="A47" s="179">
        <v>33</v>
      </c>
      <c r="B47" s="200"/>
      <c r="C47" s="210"/>
      <c r="D47" s="179"/>
      <c r="E47" s="202">
        <v>38592</v>
      </c>
      <c r="F47" s="203"/>
      <c r="G47" s="33" t="s">
        <v>470</v>
      </c>
      <c r="H47" s="203"/>
      <c r="I47" s="34">
        <v>4438.5460000000003</v>
      </c>
      <c r="J47" s="35">
        <v>8335</v>
      </c>
      <c r="K47" s="34">
        <v>192</v>
      </c>
      <c r="L47" s="35">
        <v>51557.546000000002</v>
      </c>
      <c r="M47" s="33"/>
      <c r="N47" s="34">
        <v>4438.5460000000003</v>
      </c>
      <c r="O47" s="34">
        <v>192</v>
      </c>
      <c r="P47" s="36">
        <v>43222.546000000002</v>
      </c>
      <c r="R47" s="37">
        <f t="shared" si="0"/>
        <v>31.246997575757575</v>
      </c>
      <c r="S47" s="37">
        <f>R47/HLOOKUP(prog_header!$I$16,'selections(hide)'!$L$40:$S$47,MATCH(prog_header!$I$15,'selections(hide)'!$K$40:$K$47,FALSE))</f>
        <v>31.246997575757575</v>
      </c>
      <c r="U47" s="23">
        <f t="shared" si="1"/>
        <v>40.979151515151521</v>
      </c>
      <c r="V47" s="23">
        <v>42</v>
      </c>
    </row>
    <row r="48" spans="1:22" ht="15" x14ac:dyDescent="0.25">
      <c r="A48" s="179">
        <v>32</v>
      </c>
      <c r="B48" s="200"/>
      <c r="C48" s="211" t="s">
        <v>483</v>
      </c>
      <c r="D48" s="179"/>
      <c r="E48" s="202">
        <v>37474</v>
      </c>
      <c r="F48" s="203"/>
      <c r="G48" s="33" t="s">
        <v>470</v>
      </c>
      <c r="H48" s="203"/>
      <c r="I48" s="34">
        <v>4270.2870000000003</v>
      </c>
      <c r="J48" s="35">
        <v>8094</v>
      </c>
      <c r="K48" s="34">
        <v>187</v>
      </c>
      <c r="L48" s="35">
        <v>50025.286999999997</v>
      </c>
      <c r="M48" s="33"/>
      <c r="N48" s="34">
        <v>4270.2870000000003</v>
      </c>
      <c r="O48" s="34">
        <v>187</v>
      </c>
      <c r="P48" s="36">
        <v>41931.286999999997</v>
      </c>
      <c r="R48" s="37">
        <f t="shared" si="0"/>
        <v>30.318355757575755</v>
      </c>
      <c r="S48" s="37">
        <f>R48/HLOOKUP(prog_header!$I$16,'selections(hide)'!$L$40:$S$47,MATCH(prog_header!$I$15,'selections(hide)'!$K$40:$K$47,FALSE))</f>
        <v>30.318355757575755</v>
      </c>
      <c r="U48" s="23">
        <f t="shared" si="1"/>
        <v>42.230365151515159</v>
      </c>
      <c r="V48" s="23">
        <v>43</v>
      </c>
    </row>
    <row r="49" spans="1:22" ht="12.75" customHeight="1" x14ac:dyDescent="0.25">
      <c r="A49" s="179">
        <v>31</v>
      </c>
      <c r="B49" s="198"/>
      <c r="C49" s="200"/>
      <c r="D49" s="179"/>
      <c r="E49" s="202">
        <v>36386</v>
      </c>
      <c r="F49" s="203"/>
      <c r="G49" s="33" t="s">
        <v>470</v>
      </c>
      <c r="H49" s="203"/>
      <c r="I49" s="34">
        <v>4106.5429999999997</v>
      </c>
      <c r="J49" s="35">
        <v>7859</v>
      </c>
      <c r="K49" s="34">
        <v>181</v>
      </c>
      <c r="L49" s="35">
        <v>48532.542999999998</v>
      </c>
      <c r="M49" s="33"/>
      <c r="N49" s="34">
        <v>4106.5429999999997</v>
      </c>
      <c r="O49" s="34">
        <v>181</v>
      </c>
      <c r="P49" s="36">
        <v>40673.542999999998</v>
      </c>
      <c r="R49" s="37">
        <f t="shared" si="0"/>
        <v>29.413662424242421</v>
      </c>
      <c r="S49" s="37">
        <f>R49/HLOOKUP(prog_header!$I$16,'selections(hide)'!$L$40:$S$47,MATCH(prog_header!$I$15,'selections(hide)'!$K$40:$K$47,FALSE))</f>
        <v>29.413662424242421</v>
      </c>
      <c r="U49" s="23">
        <f t="shared" si="1"/>
        <v>43.517016060606061</v>
      </c>
      <c r="V49" s="23">
        <v>44</v>
      </c>
    </row>
    <row r="50" spans="1:22" ht="15" x14ac:dyDescent="0.25">
      <c r="A50" s="179">
        <v>30</v>
      </c>
      <c r="B50" s="198"/>
      <c r="C50" s="200"/>
      <c r="D50" s="179"/>
      <c r="E50" s="202">
        <v>35333</v>
      </c>
      <c r="F50" s="203"/>
      <c r="G50" s="33" t="s">
        <v>470</v>
      </c>
      <c r="H50" s="203"/>
      <c r="I50" s="34">
        <v>3948.0664999999999</v>
      </c>
      <c r="J50" s="35">
        <v>7631</v>
      </c>
      <c r="K50" s="34">
        <v>176</v>
      </c>
      <c r="L50" s="35">
        <v>47088.066500000001</v>
      </c>
      <c r="M50" s="33"/>
      <c r="N50" s="34">
        <v>3948.0664999999999</v>
      </c>
      <c r="O50" s="34">
        <v>176</v>
      </c>
      <c r="P50" s="36">
        <v>39457.066500000001</v>
      </c>
      <c r="R50" s="37">
        <f t="shared" si="0"/>
        <v>28.538222121212122</v>
      </c>
      <c r="S50" s="37">
        <f>R50/HLOOKUP(prog_header!$I$16,'selections(hide)'!$L$40:$S$47,MATCH(prog_header!$I$15,'selections(hide)'!$K$40:$K$47,FALSE))</f>
        <v>28.538222121212122</v>
      </c>
      <c r="U50" s="23">
        <f t="shared" si="1"/>
        <v>44.843196666666664</v>
      </c>
      <c r="V50" s="23">
        <v>45</v>
      </c>
    </row>
    <row r="51" spans="1:22" ht="15" x14ac:dyDescent="0.25">
      <c r="A51" s="179">
        <v>29</v>
      </c>
      <c r="B51" s="212"/>
      <c r="C51" s="200"/>
      <c r="D51" s="179"/>
      <c r="E51" s="202">
        <v>34308</v>
      </c>
      <c r="F51" s="203"/>
      <c r="G51" s="33" t="s">
        <v>470</v>
      </c>
      <c r="H51" s="203"/>
      <c r="I51" s="34">
        <v>3793.8040000000001</v>
      </c>
      <c r="J51" s="35">
        <v>7410</v>
      </c>
      <c r="K51" s="34">
        <v>171</v>
      </c>
      <c r="L51" s="35">
        <v>45682.804000000004</v>
      </c>
      <c r="M51" s="33"/>
      <c r="N51" s="34">
        <v>3793.8040000000001</v>
      </c>
      <c r="O51" s="34">
        <v>171</v>
      </c>
      <c r="P51" s="36">
        <v>38272.804000000004</v>
      </c>
      <c r="R51" s="37">
        <f t="shared" si="0"/>
        <v>27.686547878787881</v>
      </c>
      <c r="S51" s="37">
        <f>R51/HLOOKUP(prog_header!$I$16,'selections(hide)'!$L$40:$S$47,MATCH(prog_header!$I$15,'selections(hide)'!$K$40:$K$47,FALSE))</f>
        <v>27.686547878787881</v>
      </c>
      <c r="U51" s="23">
        <f t="shared" si="1"/>
        <v>46.208815757575756</v>
      </c>
      <c r="V51" s="23">
        <v>46</v>
      </c>
    </row>
    <row r="52" spans="1:22" ht="15" x14ac:dyDescent="0.25">
      <c r="A52" s="179">
        <v>28</v>
      </c>
      <c r="B52" s="212"/>
      <c r="C52" s="200"/>
      <c r="D52" s="179"/>
      <c r="E52" s="202">
        <v>33314</v>
      </c>
      <c r="F52" s="203"/>
      <c r="G52" s="33" t="s">
        <v>470</v>
      </c>
      <c r="H52" s="203"/>
      <c r="I52" s="34">
        <v>3644.2069999999999</v>
      </c>
      <c r="J52" s="35">
        <v>7195</v>
      </c>
      <c r="K52" s="34">
        <v>166</v>
      </c>
      <c r="L52" s="35">
        <v>44319.207000000002</v>
      </c>
      <c r="M52" s="33"/>
      <c r="N52" s="34">
        <v>3644.2069999999999</v>
      </c>
      <c r="O52" s="34">
        <v>166</v>
      </c>
      <c r="P52" s="36">
        <v>37124.207000000002</v>
      </c>
      <c r="R52" s="37">
        <f t="shared" si="0"/>
        <v>26.860125454545457</v>
      </c>
      <c r="S52" s="37">
        <f>R52/HLOOKUP(prog_header!$I$16,'selections(hide)'!$L$40:$S$47,MATCH(prog_header!$I$15,'selections(hide)'!$K$40:$K$47,FALSE))</f>
        <v>26.860125454545457</v>
      </c>
      <c r="U52" s="23">
        <f t="shared" si="1"/>
        <v>47.615873939393936</v>
      </c>
      <c r="V52" s="23">
        <v>47</v>
      </c>
    </row>
    <row r="53" spans="1:22" ht="15" x14ac:dyDescent="0.25">
      <c r="A53" s="179">
        <v>27</v>
      </c>
      <c r="B53" s="184"/>
      <c r="C53" s="200"/>
      <c r="D53" s="179"/>
      <c r="E53" s="202">
        <v>32348</v>
      </c>
      <c r="F53" s="203"/>
      <c r="G53" s="33" t="s">
        <v>470</v>
      </c>
      <c r="H53" s="203"/>
      <c r="I53" s="34">
        <v>3498.8240000000001</v>
      </c>
      <c r="J53" s="35">
        <v>6987</v>
      </c>
      <c r="K53" s="34">
        <v>161</v>
      </c>
      <c r="L53" s="35">
        <v>42994.824000000001</v>
      </c>
      <c r="M53" s="33"/>
      <c r="N53" s="34">
        <v>3498.8240000000001</v>
      </c>
      <c r="O53" s="34">
        <v>161</v>
      </c>
      <c r="P53" s="36">
        <v>36007.824000000001</v>
      </c>
      <c r="R53" s="37">
        <f t="shared" si="0"/>
        <v>26.057469090909091</v>
      </c>
      <c r="S53" s="37">
        <f>R53/HLOOKUP(prog_header!$I$16,'selections(hide)'!$L$40:$S$47,MATCH(prog_header!$I$15,'selections(hide)'!$K$40:$K$47,FALSE))</f>
        <v>26.057469090909091</v>
      </c>
      <c r="U53" s="23">
        <f t="shared" si="1"/>
        <v>49.306945151515151</v>
      </c>
      <c r="V53" s="23">
        <v>48</v>
      </c>
    </row>
    <row r="54" spans="1:22" ht="15" x14ac:dyDescent="0.25">
      <c r="A54" s="179">
        <v>26</v>
      </c>
      <c r="B54" s="210"/>
      <c r="C54" s="200"/>
      <c r="D54" s="179"/>
      <c r="E54" s="202">
        <v>31411</v>
      </c>
      <c r="F54" s="203"/>
      <c r="G54" s="33" t="s">
        <v>470</v>
      </c>
      <c r="H54" s="203"/>
      <c r="I54" s="34">
        <v>3357.8054999999999</v>
      </c>
      <c r="J54" s="35">
        <v>6784</v>
      </c>
      <c r="K54" s="34">
        <v>157</v>
      </c>
      <c r="L54" s="35">
        <v>41709.805500000002</v>
      </c>
      <c r="M54" s="33"/>
      <c r="N54" s="34">
        <v>3357.8054999999999</v>
      </c>
      <c r="O54" s="34">
        <v>157</v>
      </c>
      <c r="P54" s="36">
        <v>34925.805500000002</v>
      </c>
      <c r="R54" s="37">
        <f t="shared" si="0"/>
        <v>25.278670000000002</v>
      </c>
      <c r="S54" s="37">
        <f>R54/HLOOKUP(prog_header!$I$16,'selections(hide)'!$L$40:$S$47,MATCH(prog_header!$I$15,'selections(hide)'!$K$40:$K$47,FALSE))</f>
        <v>25.278670000000002</v>
      </c>
      <c r="U54" s="23">
        <f t="shared" si="1"/>
        <v>50.557461515151516</v>
      </c>
      <c r="V54" s="23">
        <v>49</v>
      </c>
    </row>
    <row r="55" spans="1:22" ht="15" x14ac:dyDescent="0.25">
      <c r="A55" s="179">
        <v>25</v>
      </c>
      <c r="B55" s="213"/>
      <c r="C55" s="200"/>
      <c r="D55" s="214"/>
      <c r="E55" s="202">
        <v>30502</v>
      </c>
      <c r="F55" s="208"/>
      <c r="G55" s="33" t="s">
        <v>470</v>
      </c>
      <c r="H55" s="208"/>
      <c r="I55" s="34">
        <v>3221.0009999999997</v>
      </c>
      <c r="J55" s="35">
        <v>6588</v>
      </c>
      <c r="K55" s="34">
        <v>152</v>
      </c>
      <c r="L55" s="35">
        <v>40463.000999999997</v>
      </c>
      <c r="M55" s="33"/>
      <c r="N55" s="34">
        <v>3221.0009999999997</v>
      </c>
      <c r="O55" s="34">
        <v>152</v>
      </c>
      <c r="P55" s="36">
        <v>33875.000999999997</v>
      </c>
      <c r="R55" s="37">
        <f t="shared" si="0"/>
        <v>24.523030909090906</v>
      </c>
      <c r="S55" s="37">
        <f>R55/HLOOKUP(prog_header!$I$16,'selections(hide)'!$L$40:$S$47,MATCH(prog_header!$I$15,'selections(hide)'!$K$40:$K$47,FALSE))</f>
        <v>24.523030909090906</v>
      </c>
      <c r="U55" s="23">
        <f t="shared" si="1"/>
        <v>52.095294848484848</v>
      </c>
      <c r="V55" s="23">
        <v>50</v>
      </c>
    </row>
    <row r="56" spans="1:22" ht="15" x14ac:dyDescent="0.25">
      <c r="A56" s="179">
        <v>24</v>
      </c>
      <c r="B56" s="210"/>
      <c r="C56" s="200"/>
      <c r="D56" s="179"/>
      <c r="E56" s="202">
        <v>29619</v>
      </c>
      <c r="F56" s="203"/>
      <c r="G56" s="33" t="s">
        <v>470</v>
      </c>
      <c r="H56" s="203"/>
      <c r="I56" s="34">
        <v>3088.1095</v>
      </c>
      <c r="J56" s="35">
        <v>6397</v>
      </c>
      <c r="K56" s="34">
        <v>148</v>
      </c>
      <c r="L56" s="35">
        <v>39252.109499999999</v>
      </c>
      <c r="M56" s="33"/>
      <c r="N56" s="34">
        <v>3088.1095</v>
      </c>
      <c r="O56" s="34">
        <v>148</v>
      </c>
      <c r="P56" s="36">
        <v>32855.109499999999</v>
      </c>
      <c r="R56" s="37">
        <f t="shared" si="0"/>
        <v>23.789157272727273</v>
      </c>
      <c r="S56" s="37">
        <f>R56/HLOOKUP(prog_header!$I$16,'selections(hide)'!$L$40:$S$47,MATCH(prog_header!$I$15,'selections(hide)'!$K$40:$K$47,FALSE))</f>
        <v>23.789157272727273</v>
      </c>
      <c r="U56" s="23">
        <f t="shared" si="1"/>
        <v>53.678144848484848</v>
      </c>
      <c r="V56" s="23">
        <v>51</v>
      </c>
    </row>
    <row r="57" spans="1:22" ht="15" x14ac:dyDescent="0.25">
      <c r="A57" s="179">
        <v>23</v>
      </c>
      <c r="B57" s="211" t="s">
        <v>484</v>
      </c>
      <c r="C57" s="200"/>
      <c r="D57" s="179"/>
      <c r="E57" s="202">
        <v>28762</v>
      </c>
      <c r="F57" s="203"/>
      <c r="G57" s="33" t="s">
        <v>470</v>
      </c>
      <c r="H57" s="203"/>
      <c r="I57" s="34">
        <v>2959.1309999999999</v>
      </c>
      <c r="J57" s="35">
        <v>6212</v>
      </c>
      <c r="K57" s="34">
        <v>143</v>
      </c>
      <c r="L57" s="35">
        <v>38076.131000000001</v>
      </c>
      <c r="M57" s="33"/>
      <c r="N57" s="34">
        <v>2959.1309999999999</v>
      </c>
      <c r="O57" s="34">
        <v>143</v>
      </c>
      <c r="P57" s="36">
        <v>31864.131000000001</v>
      </c>
      <c r="R57" s="37">
        <f t="shared" si="0"/>
        <v>23.076443030303032</v>
      </c>
      <c r="S57" s="37">
        <f>R57/HLOOKUP(prog_header!$I$16,'selections(hide)'!$L$40:$S$47,MATCH(prog_header!$I$15,'selections(hide)'!$K$40:$K$47,FALSE))</f>
        <v>23.076443030303032</v>
      </c>
      <c r="U57" s="23">
        <f t="shared" si="1"/>
        <v>55.311224848484848</v>
      </c>
      <c r="V57" s="23">
        <v>52</v>
      </c>
    </row>
    <row r="58" spans="1:22" ht="15" x14ac:dyDescent="0.25">
      <c r="A58" s="179">
        <v>22</v>
      </c>
      <c r="B58" s="200"/>
      <c r="C58" s="198"/>
      <c r="D58" s="179"/>
      <c r="E58" s="202">
        <v>27929</v>
      </c>
      <c r="F58" s="203"/>
      <c r="G58" s="33" t="s">
        <v>485</v>
      </c>
      <c r="H58" s="203"/>
      <c r="I58" s="34">
        <v>2833.7644999999998</v>
      </c>
      <c r="J58" s="38">
        <v>3351</v>
      </c>
      <c r="K58" s="34">
        <v>139</v>
      </c>
      <c r="L58" s="35">
        <v>34252.764500000005</v>
      </c>
      <c r="M58" s="33"/>
      <c r="N58" s="34">
        <v>2833.7644999999998</v>
      </c>
      <c r="O58" s="34">
        <v>139</v>
      </c>
      <c r="P58" s="36">
        <v>30901.764500000001</v>
      </c>
      <c r="R58" s="37">
        <f t="shared" si="0"/>
        <v>20.759251212121214</v>
      </c>
      <c r="S58" s="37">
        <f>R58/HLOOKUP(prog_header!$I$16,'selections(hide)'!$L$40:$S$47,MATCH(prog_header!$I$15,'selections(hide)'!$K$40:$K$47,FALSE))</f>
        <v>20.759251212121214</v>
      </c>
      <c r="U58" s="23">
        <f t="shared" si="1"/>
        <v>56.992716666666666</v>
      </c>
      <c r="V58" s="23">
        <v>53</v>
      </c>
    </row>
    <row r="59" spans="1:22" ht="15" x14ac:dyDescent="0.25">
      <c r="A59" s="179">
        <v>21</v>
      </c>
      <c r="B59" s="200"/>
      <c r="C59" s="198"/>
      <c r="D59" s="179"/>
      <c r="E59" s="202">
        <v>27131</v>
      </c>
      <c r="F59" s="203"/>
      <c r="G59" s="33" t="s">
        <v>485</v>
      </c>
      <c r="H59" s="203"/>
      <c r="I59" s="34">
        <v>2713.6655000000001</v>
      </c>
      <c r="J59" s="38">
        <v>3255</v>
      </c>
      <c r="K59" s="34">
        <v>135</v>
      </c>
      <c r="L59" s="35">
        <v>33234.665500000003</v>
      </c>
      <c r="M59" s="33"/>
      <c r="N59" s="34">
        <v>2713.6655000000001</v>
      </c>
      <c r="O59" s="34">
        <v>135</v>
      </c>
      <c r="P59" s="36">
        <v>29979.665499999999</v>
      </c>
      <c r="R59" s="37">
        <f t="shared" si="0"/>
        <v>20.142221515151515</v>
      </c>
      <c r="S59" s="37">
        <f>R59/HLOOKUP(prog_header!$I$16,'selections(hide)'!$L$40:$S$47,MATCH(prog_header!$I$15,'selections(hide)'!$K$40:$K$47,FALSE))</f>
        <v>20.142221515151515</v>
      </c>
      <c r="U59" s="23">
        <f t="shared" si="1"/>
        <v>58.722529090909092</v>
      </c>
      <c r="V59" s="23">
        <v>54</v>
      </c>
    </row>
    <row r="60" spans="1:22" ht="15" x14ac:dyDescent="0.25">
      <c r="A60" s="179">
        <v>20</v>
      </c>
      <c r="B60" s="200"/>
      <c r="C60" s="198"/>
      <c r="D60" s="179"/>
      <c r="E60" s="202">
        <v>26396</v>
      </c>
      <c r="F60" s="203"/>
      <c r="G60" s="33" t="s">
        <v>485</v>
      </c>
      <c r="H60" s="203"/>
      <c r="I60" s="34">
        <v>2603.0479999999998</v>
      </c>
      <c r="J60" s="38">
        <v>3167</v>
      </c>
      <c r="K60" s="34">
        <v>131</v>
      </c>
      <c r="L60" s="35">
        <v>32297.047999999999</v>
      </c>
      <c r="M60" s="33"/>
      <c r="N60" s="34">
        <v>2603.0479999999998</v>
      </c>
      <c r="O60" s="34">
        <v>131</v>
      </c>
      <c r="P60" s="36">
        <v>29130.047999999999</v>
      </c>
      <c r="R60" s="37">
        <f t="shared" si="0"/>
        <v>19.573968484848486</v>
      </c>
      <c r="S60" s="37">
        <f>R60/HLOOKUP(prog_header!$I$16,'selections(hide)'!$L$40:$S$47,MATCH(prog_header!$I$15,'selections(hide)'!$K$40:$K$47,FALSE))</f>
        <v>19.573968484848486</v>
      </c>
      <c r="U60" s="23">
        <f t="shared" si="1"/>
        <v>60.504148484848486</v>
      </c>
      <c r="V60" s="23">
        <v>55</v>
      </c>
    </row>
    <row r="61" spans="1:22" ht="15" x14ac:dyDescent="0.25">
      <c r="A61" s="179">
        <v>19</v>
      </c>
      <c r="B61" s="200"/>
      <c r="C61" s="210"/>
      <c r="D61" s="179"/>
      <c r="E61" s="202">
        <v>25642</v>
      </c>
      <c r="F61" s="203"/>
      <c r="G61" s="33" t="s">
        <v>485</v>
      </c>
      <c r="H61" s="203"/>
      <c r="I61" s="34">
        <v>2489.5709999999999</v>
      </c>
      <c r="J61" s="38">
        <v>3077</v>
      </c>
      <c r="K61" s="34">
        <v>128</v>
      </c>
      <c r="L61" s="35">
        <v>31336.571</v>
      </c>
      <c r="M61" s="33"/>
      <c r="N61" s="34">
        <v>2489.5709999999999</v>
      </c>
      <c r="O61" s="34">
        <v>128</v>
      </c>
      <c r="P61" s="36">
        <v>28259.571</v>
      </c>
      <c r="R61" s="37">
        <f t="shared" si="0"/>
        <v>18.991861212121211</v>
      </c>
      <c r="S61" s="37">
        <f>R61/HLOOKUP(prog_header!$I$16,'selections(hide)'!$L$40:$S$47,MATCH(prog_header!$I$15,'selections(hide)'!$K$40:$K$47,FALSE))</f>
        <v>18.991861212121211</v>
      </c>
      <c r="U61" s="23">
        <f t="shared" si="1"/>
        <v>62.336786363636364</v>
      </c>
      <c r="V61" s="23">
        <v>56</v>
      </c>
    </row>
    <row r="62" spans="1:22" ht="15" x14ac:dyDescent="0.25">
      <c r="A62" s="179">
        <v>18</v>
      </c>
      <c r="B62" s="215"/>
      <c r="C62" s="210"/>
      <c r="D62" s="179"/>
      <c r="E62" s="202">
        <v>24948</v>
      </c>
      <c r="F62" s="203"/>
      <c r="G62" s="33" t="s">
        <v>485</v>
      </c>
      <c r="H62" s="203"/>
      <c r="I62" s="34">
        <v>2385.1239999999998</v>
      </c>
      <c r="J62" s="38">
        <v>2993</v>
      </c>
      <c r="K62" s="34">
        <v>124</v>
      </c>
      <c r="L62" s="35">
        <v>30450.124</v>
      </c>
      <c r="M62" s="33"/>
      <c r="N62" s="34">
        <v>2385.1239999999998</v>
      </c>
      <c r="O62" s="34">
        <v>124</v>
      </c>
      <c r="P62" s="36">
        <v>27457.124</v>
      </c>
      <c r="R62" s="37">
        <f t="shared" si="0"/>
        <v>18.454620606060605</v>
      </c>
      <c r="S62" s="37">
        <f>R62/HLOOKUP(prog_header!$I$16,'selections(hide)'!$L$40:$S$47,MATCH(prog_header!$I$15,'selections(hide)'!$K$40:$K$47,FALSE))</f>
        <v>18.454620606060605</v>
      </c>
      <c r="U62" s="23">
        <f t="shared" si="1"/>
        <v>64.233326060606061</v>
      </c>
      <c r="V62" s="23">
        <v>57</v>
      </c>
    </row>
    <row r="63" spans="1:22" ht="15" x14ac:dyDescent="0.25">
      <c r="A63" s="179">
        <v>17</v>
      </c>
      <c r="B63" s="215"/>
      <c r="C63" s="211"/>
      <c r="D63" s="179"/>
      <c r="E63" s="202">
        <v>24285</v>
      </c>
      <c r="F63" s="203"/>
      <c r="G63" s="33" t="s">
        <v>485</v>
      </c>
      <c r="H63" s="203"/>
      <c r="I63" s="34">
        <v>2285.3424999999997</v>
      </c>
      <c r="J63" s="38">
        <v>2914</v>
      </c>
      <c r="K63" s="34">
        <v>121</v>
      </c>
      <c r="L63" s="35">
        <v>29605.342499999999</v>
      </c>
      <c r="M63" s="33"/>
      <c r="N63" s="34">
        <v>2285.3424999999997</v>
      </c>
      <c r="O63" s="34">
        <v>121</v>
      </c>
      <c r="P63" s="36">
        <v>26691.342499999999</v>
      </c>
      <c r="R63" s="37">
        <f t="shared" si="0"/>
        <v>17.942631818181816</v>
      </c>
      <c r="S63" s="37">
        <f>R63/HLOOKUP(prog_header!$I$16,'selections(hide)'!$L$40:$S$47,MATCH(prog_header!$I$15,'selections(hide)'!$K$40:$K$47,FALSE))</f>
        <v>17.942631818181816</v>
      </c>
      <c r="U63" s="23">
        <f t="shared" si="1"/>
        <v>66.185067878787876</v>
      </c>
      <c r="V63" s="23">
        <v>58</v>
      </c>
    </row>
    <row r="64" spans="1:22" ht="15" x14ac:dyDescent="0.25">
      <c r="A64" s="179">
        <v>16</v>
      </c>
      <c r="B64" s="180"/>
      <c r="C64" s="211"/>
      <c r="D64" s="179"/>
      <c r="E64" s="202">
        <v>23715</v>
      </c>
      <c r="F64" s="203"/>
      <c r="G64" s="33" t="s">
        <v>485</v>
      </c>
      <c r="H64" s="203"/>
      <c r="I64" s="34">
        <v>2199.5574999999999</v>
      </c>
      <c r="J64" s="38">
        <v>2845</v>
      </c>
      <c r="K64" s="34">
        <v>118</v>
      </c>
      <c r="L64" s="35">
        <v>28877.557499999999</v>
      </c>
      <c r="M64" s="33"/>
      <c r="N64" s="34">
        <v>2199.5574999999999</v>
      </c>
      <c r="O64" s="34">
        <v>118</v>
      </c>
      <c r="P64" s="36">
        <v>26032.557499999999</v>
      </c>
      <c r="R64" s="37">
        <f t="shared" si="0"/>
        <v>17.501549999999998</v>
      </c>
      <c r="S64" s="37">
        <f>R64/HLOOKUP(prog_header!$I$16,'selections(hide)'!$L$40:$S$47,MATCH(prog_header!$I$15,'selections(hide)'!$K$40:$K$47,FALSE))</f>
        <v>17.501549999999998</v>
      </c>
      <c r="U64" s="23">
        <f t="shared" si="1"/>
        <v>68.19740757575758</v>
      </c>
      <c r="V64" s="23">
        <v>59</v>
      </c>
    </row>
    <row r="65" spans="1:22" ht="15" x14ac:dyDescent="0.25">
      <c r="A65" s="179">
        <v>15</v>
      </c>
      <c r="B65" s="180"/>
      <c r="C65" s="210"/>
      <c r="D65" s="179"/>
      <c r="E65" s="202">
        <v>23144</v>
      </c>
      <c r="F65" s="203"/>
      <c r="G65" s="33" t="s">
        <v>485</v>
      </c>
      <c r="H65" s="203"/>
      <c r="I65" s="34">
        <v>2113.6219999999998</v>
      </c>
      <c r="J65" s="38">
        <v>2777</v>
      </c>
      <c r="K65" s="34">
        <v>115</v>
      </c>
      <c r="L65" s="35">
        <v>28149.621999999999</v>
      </c>
      <c r="M65" s="33"/>
      <c r="N65" s="34">
        <v>2113.6219999999998</v>
      </c>
      <c r="O65" s="34">
        <v>115</v>
      </c>
      <c r="P65" s="36">
        <v>25372.621999999999</v>
      </c>
      <c r="R65" s="37">
        <f t="shared" si="0"/>
        <v>17.060376969696968</v>
      </c>
      <c r="S65" s="37">
        <f>R65/HLOOKUP(prog_header!$I$16,'selections(hide)'!$L$40:$S$47,MATCH(prog_header!$I$15,'selections(hide)'!$K$40:$K$47,FALSE))</f>
        <v>17.060376969696968</v>
      </c>
      <c r="U65" s="23">
        <f t="shared" si="1"/>
        <v>70.266949999999994</v>
      </c>
      <c r="V65" s="23">
        <v>60</v>
      </c>
    </row>
    <row r="66" spans="1:22" ht="15" x14ac:dyDescent="0.25">
      <c r="A66" s="179">
        <v>14</v>
      </c>
      <c r="B66" s="180"/>
      <c r="C66" s="211" t="s">
        <v>167</v>
      </c>
      <c r="D66" s="179"/>
      <c r="E66" s="202">
        <v>22662</v>
      </c>
      <c r="F66" s="203"/>
      <c r="G66" s="33" t="s">
        <v>485</v>
      </c>
      <c r="H66" s="203"/>
      <c r="I66" s="34">
        <v>2041.0809999999999</v>
      </c>
      <c r="J66" s="38">
        <v>2719</v>
      </c>
      <c r="K66" s="34">
        <v>113</v>
      </c>
      <c r="L66" s="35">
        <v>27535.080999999998</v>
      </c>
      <c r="M66" s="33"/>
      <c r="N66" s="34">
        <v>2041.0809999999999</v>
      </c>
      <c r="O66" s="34">
        <v>113</v>
      </c>
      <c r="P66" s="36">
        <v>24816.080999999998</v>
      </c>
      <c r="R66" s="37">
        <f t="shared" si="0"/>
        <v>16.687927878787878</v>
      </c>
      <c r="S66" s="37">
        <f>R66/HLOOKUP(prog_header!$I$16,'selections(hide)'!$L$40:$S$47,MATCH(prog_header!$I$15,'selections(hide)'!$K$40:$K$47,FALSE))</f>
        <v>16.687927878787878</v>
      </c>
      <c r="U66" s="23">
        <f t="shared" si="1"/>
        <v>72.399788181818181</v>
      </c>
      <c r="V66" s="23">
        <v>61</v>
      </c>
    </row>
    <row r="67" spans="1:22" ht="15" x14ac:dyDescent="0.25">
      <c r="A67" s="179"/>
      <c r="B67" s="180"/>
      <c r="C67" s="215"/>
      <c r="D67" s="179"/>
      <c r="E67" s="216"/>
      <c r="F67" s="203"/>
      <c r="G67" s="41"/>
      <c r="H67" s="203"/>
      <c r="I67" s="217"/>
      <c r="J67" s="40"/>
      <c r="K67" s="217"/>
      <c r="L67" s="41"/>
      <c r="M67" s="41"/>
      <c r="N67" s="217"/>
      <c r="O67" s="217"/>
      <c r="P67" s="41"/>
      <c r="R67" s="37">
        <f t="shared" si="0"/>
        <v>0</v>
      </c>
      <c r="S67" s="37">
        <f>R67/HLOOKUP(prog_header!$I$16,'selections(hide)'!$L$40:$S$47,MATCH(prog_header!$I$15,'selections(hide)'!$K$40:$K$47,FALSE))</f>
        <v>0</v>
      </c>
      <c r="U67" s="23">
        <f t="shared" si="1"/>
        <v>74.597316666666657</v>
      </c>
      <c r="V67" s="23">
        <v>62</v>
      </c>
    </row>
    <row r="68" spans="1:22" ht="15" x14ac:dyDescent="0.25">
      <c r="A68" s="179"/>
      <c r="B68" s="215"/>
      <c r="C68" s="215"/>
      <c r="D68" s="179"/>
      <c r="E68" s="216"/>
      <c r="F68" s="203"/>
      <c r="G68" s="41"/>
      <c r="H68" s="203"/>
      <c r="I68" s="217"/>
      <c r="J68" s="40"/>
      <c r="K68" s="217"/>
      <c r="L68" s="41"/>
      <c r="M68" s="41"/>
      <c r="N68" s="217"/>
      <c r="O68" s="217"/>
      <c r="P68" s="41"/>
      <c r="R68" s="37">
        <f t="shared" si="0"/>
        <v>0</v>
      </c>
      <c r="S68" s="37">
        <f>R68/HLOOKUP(prog_header!$I$16,'selections(hide)'!$L$40:$S$47,MATCH(prog_header!$I$15,'selections(hide)'!$K$40:$K$47,FALSE))</f>
        <v>0</v>
      </c>
      <c r="U68" s="23">
        <f t="shared" si="1"/>
        <v>76.859444242424246</v>
      </c>
      <c r="V68" s="23">
        <v>63</v>
      </c>
    </row>
    <row r="69" spans="1:22" ht="15" x14ac:dyDescent="0.25">
      <c r="A69" s="179"/>
      <c r="B69" s="215"/>
      <c r="C69" s="200"/>
      <c r="D69" s="179"/>
      <c r="E69" s="216"/>
      <c r="F69" s="203"/>
      <c r="G69" s="41"/>
      <c r="H69" s="203"/>
      <c r="I69" s="217"/>
      <c r="J69" s="40"/>
      <c r="K69" s="217"/>
      <c r="L69" s="41"/>
      <c r="M69" s="41"/>
      <c r="N69" s="217"/>
      <c r="O69" s="217"/>
      <c r="P69" s="41"/>
      <c r="R69" s="37">
        <f t="shared" si="0"/>
        <v>0</v>
      </c>
      <c r="S69" s="37">
        <f>R69/HLOOKUP(prog_header!$I$16,'selections(hide)'!$L$40:$S$47,MATCH(prog_header!$I$15,'selections(hide)'!$K$40:$K$47,FALSE))</f>
        <v>0</v>
      </c>
      <c r="U69" s="23">
        <f t="shared" si="1"/>
        <v>79.190354545454539</v>
      </c>
      <c r="V69" s="23">
        <v>64</v>
      </c>
    </row>
    <row r="70" spans="1:22" ht="15" x14ac:dyDescent="0.25">
      <c r="A70" s="179" t="s">
        <v>480</v>
      </c>
      <c r="B70" s="205"/>
      <c r="C70" s="215"/>
      <c r="D70" s="179"/>
      <c r="E70" s="32">
        <v>23715</v>
      </c>
      <c r="F70" s="203"/>
      <c r="G70" s="33" t="s">
        <v>485</v>
      </c>
      <c r="H70" s="203"/>
      <c r="I70" s="34">
        <v>2199.5574999999999</v>
      </c>
      <c r="J70" s="38">
        <v>2845</v>
      </c>
      <c r="K70" s="34">
        <v>118</v>
      </c>
      <c r="L70" s="35">
        <v>28877.557499999999</v>
      </c>
      <c r="M70" s="33"/>
      <c r="N70" s="34">
        <v>2199.5574999999999</v>
      </c>
      <c r="O70" s="34">
        <v>118</v>
      </c>
      <c r="P70" s="36">
        <v>26032.557499999999</v>
      </c>
      <c r="R70" s="37">
        <f t="shared" si="0"/>
        <v>17.501549999999998</v>
      </c>
      <c r="S70" s="37">
        <f>R70/HLOOKUP(prog_header!$I$16,'selections(hide)'!$L$40:$S$47,MATCH(prog_header!$I$15,'selections(hide)'!$K$40:$K$47,FALSE))</f>
        <v>17.501549999999998</v>
      </c>
      <c r="U70" s="23">
        <f t="shared" si="1"/>
        <v>81.591442121212111</v>
      </c>
      <c r="V70" s="23">
        <v>65</v>
      </c>
    </row>
    <row r="71" spans="1:22" ht="15" x14ac:dyDescent="0.25">
      <c r="A71" s="179" t="s">
        <v>479</v>
      </c>
      <c r="B71" s="205"/>
      <c r="C71" s="200"/>
      <c r="D71" s="179"/>
      <c r="E71" s="32">
        <v>23144</v>
      </c>
      <c r="F71" s="203"/>
      <c r="G71" s="33" t="s">
        <v>485</v>
      </c>
      <c r="H71" s="203"/>
      <c r="I71" s="34">
        <v>2113.6219999999998</v>
      </c>
      <c r="J71" s="38">
        <v>2777</v>
      </c>
      <c r="K71" s="34">
        <v>115</v>
      </c>
      <c r="L71" s="35">
        <v>28149.621999999999</v>
      </c>
      <c r="M71" s="33"/>
      <c r="N71" s="34">
        <v>2113.6219999999998</v>
      </c>
      <c r="O71" s="34">
        <v>115</v>
      </c>
      <c r="P71" s="36">
        <v>25372.621999999999</v>
      </c>
      <c r="R71" s="37">
        <f t="shared" si="0"/>
        <v>17.060376969696968</v>
      </c>
      <c r="S71" s="37">
        <f>R71/HLOOKUP(prog_header!$I$16,'selections(hide)'!$L$40:$S$47,MATCH(prog_header!$I$15,'selections(hide)'!$K$40:$K$47,FALSE))</f>
        <v>17.060376969696968</v>
      </c>
      <c r="U71" s="23">
        <f t="shared" si="1"/>
        <v>84.062615757575756</v>
      </c>
      <c r="V71" s="23">
        <v>66</v>
      </c>
    </row>
    <row r="72" spans="1:22" ht="15" x14ac:dyDescent="0.25">
      <c r="A72" s="179" t="s">
        <v>478</v>
      </c>
      <c r="B72" s="205"/>
      <c r="C72" s="200"/>
      <c r="D72" s="179"/>
      <c r="E72" s="32">
        <v>22662</v>
      </c>
      <c r="F72" s="203"/>
      <c r="G72" s="33" t="s">
        <v>485</v>
      </c>
      <c r="H72" s="203"/>
      <c r="I72" s="34">
        <v>2041.0809999999999</v>
      </c>
      <c r="J72" s="38">
        <v>2719</v>
      </c>
      <c r="K72" s="34">
        <v>113</v>
      </c>
      <c r="L72" s="35">
        <v>27535.080999999998</v>
      </c>
      <c r="M72" s="33"/>
      <c r="N72" s="34">
        <v>2041.0809999999999</v>
      </c>
      <c r="O72" s="34">
        <v>113</v>
      </c>
      <c r="P72" s="36">
        <v>24816.080999999998</v>
      </c>
      <c r="R72" s="37">
        <f t="shared" si="0"/>
        <v>16.687927878787878</v>
      </c>
      <c r="S72" s="37">
        <f>R72/HLOOKUP(prog_header!$I$16,'selections(hide)'!$L$40:$S$47,MATCH(prog_header!$I$15,'selections(hide)'!$K$40:$K$47,FALSE))</f>
        <v>16.687927878787878</v>
      </c>
      <c r="U72" s="23">
        <f t="shared" si="1"/>
        <v>86.60866515151514</v>
      </c>
      <c r="V72" s="23">
        <v>67</v>
      </c>
    </row>
    <row r="73" spans="1:22" ht="15" x14ac:dyDescent="0.25">
      <c r="A73" s="179" t="s">
        <v>477</v>
      </c>
      <c r="B73" s="198"/>
      <c r="C73" s="200"/>
      <c r="D73" s="179"/>
      <c r="E73" s="32">
        <v>22149</v>
      </c>
      <c r="F73" s="203"/>
      <c r="G73" s="33" t="s">
        <v>485</v>
      </c>
      <c r="H73" s="203"/>
      <c r="I73" s="34">
        <v>1963.8744999999999</v>
      </c>
      <c r="J73" s="38">
        <v>2657</v>
      </c>
      <c r="K73" s="34">
        <v>110</v>
      </c>
      <c r="L73" s="35">
        <v>26879.874499999998</v>
      </c>
      <c r="M73" s="33"/>
      <c r="N73" s="34">
        <v>1963.8744999999999</v>
      </c>
      <c r="O73" s="34">
        <v>110</v>
      </c>
      <c r="P73" s="36">
        <v>24222.874499999998</v>
      </c>
      <c r="R73" s="37">
        <f t="shared" si="0"/>
        <v>16.29083303030303</v>
      </c>
      <c r="S73" s="37">
        <f>R73/HLOOKUP(prog_header!$I$16,'selections(hide)'!$L$40:$S$47,MATCH(prog_header!$I$15,'selections(hide)'!$K$40:$K$47,FALSE))</f>
        <v>16.29083303030303</v>
      </c>
      <c r="U73" s="23">
        <f t="shared" si="1"/>
        <v>89.233682727272722</v>
      </c>
      <c r="V73" s="23">
        <v>68</v>
      </c>
    </row>
    <row r="74" spans="1:22" ht="15" x14ac:dyDescent="0.25">
      <c r="A74" s="179" t="s">
        <v>476</v>
      </c>
      <c r="B74" s="210"/>
      <c r="C74" s="200"/>
      <c r="D74" s="179"/>
      <c r="E74" s="32">
        <v>21630</v>
      </c>
      <c r="F74" s="203"/>
      <c r="G74" s="33" t="s">
        <v>485</v>
      </c>
      <c r="H74" s="203"/>
      <c r="I74" s="34">
        <v>1885.7649999999999</v>
      </c>
      <c r="J74" s="38">
        <v>2595</v>
      </c>
      <c r="K74" s="34">
        <v>108</v>
      </c>
      <c r="L74" s="35">
        <v>26218.764999999999</v>
      </c>
      <c r="M74" s="33"/>
      <c r="N74" s="34">
        <v>1885.7649999999999</v>
      </c>
      <c r="O74" s="34">
        <v>108</v>
      </c>
      <c r="P74" s="36">
        <v>23623.764999999999</v>
      </c>
      <c r="R74" s="37">
        <f>L74/1650</f>
        <v>15.890160606060606</v>
      </c>
      <c r="S74" s="37">
        <f>R74/HLOOKUP(prog_header!$I$16,'selections(hide)'!$L$40:$S$47,MATCH(prog_header!$I$15,'selections(hide)'!$K$40:$K$47,FALSE))</f>
        <v>15.890160606060606</v>
      </c>
      <c r="U74" s="23">
        <f>VLOOKUP(V74,$A:$S,18,FALSE)</f>
        <v>91.935576666666663</v>
      </c>
      <c r="V74" s="23">
        <v>69</v>
      </c>
    </row>
    <row r="75" spans="1:22" ht="15" x14ac:dyDescent="0.25">
      <c r="A75" s="179" t="s">
        <v>475</v>
      </c>
      <c r="B75" s="210"/>
      <c r="C75" s="215"/>
      <c r="D75" s="179"/>
      <c r="E75" s="32">
        <v>21227</v>
      </c>
      <c r="F75" s="203"/>
      <c r="G75" s="33" t="s">
        <v>485</v>
      </c>
      <c r="H75" s="203"/>
      <c r="I75" s="34">
        <v>1825.1134999999999</v>
      </c>
      <c r="J75" s="38">
        <v>2547</v>
      </c>
      <c r="K75" s="34">
        <v>106</v>
      </c>
      <c r="L75" s="35">
        <v>25705.113499999999</v>
      </c>
      <c r="M75" s="33"/>
      <c r="N75" s="34">
        <v>1825.1134999999999</v>
      </c>
      <c r="O75" s="34">
        <v>106</v>
      </c>
      <c r="P75" s="36">
        <v>23158.113499999999</v>
      </c>
      <c r="R75" s="37">
        <f>L75/1650</f>
        <v>15.578856666666667</v>
      </c>
      <c r="S75" s="37">
        <f>R75/HLOOKUP(prog_header!$I$16,'selections(hide)'!$L$40:$S$47,MATCH(prog_header!$I$15,'selections(hide)'!$K$40:$K$47,FALSE))</f>
        <v>15.578856666666667</v>
      </c>
      <c r="U75" s="23">
        <f>VLOOKUP(V75,$A:$S,18,FALSE)</f>
        <v>94.717924545454551</v>
      </c>
      <c r="V75" s="23">
        <v>70</v>
      </c>
    </row>
    <row r="76" spans="1:22" ht="15" x14ac:dyDescent="0.25">
      <c r="A76" s="179" t="s">
        <v>474</v>
      </c>
      <c r="B76" s="210"/>
      <c r="C76" s="180"/>
      <c r="D76" s="179"/>
      <c r="E76" s="32">
        <v>20913</v>
      </c>
      <c r="F76" s="203"/>
      <c r="G76" s="33"/>
      <c r="H76" s="203"/>
      <c r="I76" s="34">
        <v>1777.8564999999999</v>
      </c>
      <c r="J76" s="38">
        <v>2509</v>
      </c>
      <c r="K76" s="34">
        <v>104</v>
      </c>
      <c r="L76" s="35">
        <v>25303.856500000002</v>
      </c>
      <c r="M76" s="33"/>
      <c r="N76" s="34">
        <v>1777.8564999999999</v>
      </c>
      <c r="O76" s="34">
        <v>104</v>
      </c>
      <c r="P76" s="36">
        <v>22794.856500000002</v>
      </c>
      <c r="R76" s="37">
        <f t="shared" ref="R76:R79" si="2">L76/1650</f>
        <v>15.335670606060607</v>
      </c>
      <c r="S76" s="37">
        <f>R76/HLOOKUP(prog_header!$I$16,'selections(hide)'!$L$40:$S$47,MATCH(prog_header!$I$15,'selections(hide)'!$K$40:$K$47,FALSE))</f>
        <v>15.335670606060607</v>
      </c>
      <c r="U76" s="23">
        <f t="shared" ref="U76" si="3">VLOOKUP(V76,$A:$S,18,FALSE)</f>
        <v>97.583939090909098</v>
      </c>
      <c r="V76" s="23">
        <v>71</v>
      </c>
    </row>
    <row r="77" spans="1:22" ht="15" x14ac:dyDescent="0.25">
      <c r="A77" s="179" t="s">
        <v>473</v>
      </c>
      <c r="B77" s="211" t="s">
        <v>486</v>
      </c>
      <c r="C77" s="180"/>
      <c r="D77" s="179"/>
      <c r="E77" s="32">
        <v>20604</v>
      </c>
      <c r="F77" s="203"/>
      <c r="G77" s="33"/>
      <c r="H77" s="203"/>
      <c r="I77" s="34">
        <v>1731.3519999999999</v>
      </c>
      <c r="J77" s="38">
        <v>2472</v>
      </c>
      <c r="K77" s="34">
        <v>103</v>
      </c>
      <c r="L77" s="35">
        <v>24910.351999999999</v>
      </c>
      <c r="M77" s="33"/>
      <c r="N77" s="34">
        <v>1731.3519999999999</v>
      </c>
      <c r="O77" s="34">
        <v>103</v>
      </c>
      <c r="P77" s="36">
        <v>22438.351999999999</v>
      </c>
      <c r="R77" s="37">
        <f t="shared" si="2"/>
        <v>15.097183030303031</v>
      </c>
      <c r="S77" s="37">
        <f>R77/HLOOKUP(prog_header!$I$16,'selections(hide)'!$L$40:$S$47,MATCH(prog_header!$I$15,'selections(hide)'!$K$40:$K$47,FALSE))</f>
        <v>15.097183030303031</v>
      </c>
    </row>
    <row r="78" spans="1:22" ht="15" x14ac:dyDescent="0.25">
      <c r="A78" s="179" t="s">
        <v>472</v>
      </c>
      <c r="B78" s="200"/>
      <c r="C78" s="210"/>
      <c r="D78" s="179"/>
      <c r="E78" s="32">
        <v>19623</v>
      </c>
      <c r="F78" s="203"/>
      <c r="G78" s="33"/>
      <c r="H78" s="203"/>
      <c r="I78" s="34">
        <v>1583.7114999999999</v>
      </c>
      <c r="J78" s="38">
        <v>2354</v>
      </c>
      <c r="K78" s="34">
        <v>98</v>
      </c>
      <c r="L78" s="35">
        <v>23658.711500000001</v>
      </c>
      <c r="M78" s="33"/>
      <c r="N78" s="34">
        <v>1583.7114999999999</v>
      </c>
      <c r="O78" s="34">
        <v>98</v>
      </c>
      <c r="P78" s="36">
        <v>21304.711500000001</v>
      </c>
      <c r="R78" s="37">
        <f t="shared" si="2"/>
        <v>14.338613030303032</v>
      </c>
      <c r="S78" s="37">
        <f>R78/HLOOKUP(prog_header!$I$16,'selections(hide)'!$L$40:$S$47,MATCH(prog_header!$I$15,'selections(hide)'!$K$40:$K$47,FALSE))</f>
        <v>14.338613030303032</v>
      </c>
    </row>
    <row r="79" spans="1:22" ht="15" x14ac:dyDescent="0.25">
      <c r="A79" s="179" t="s">
        <v>471</v>
      </c>
      <c r="B79" s="215"/>
      <c r="C79" s="211" t="s">
        <v>487</v>
      </c>
      <c r="D79" s="179"/>
      <c r="E79" s="32">
        <v>19333</v>
      </c>
      <c r="F79" s="203"/>
      <c r="G79" s="33"/>
      <c r="H79" s="203"/>
      <c r="I79" s="34">
        <v>1540.0664999999999</v>
      </c>
      <c r="J79" s="38">
        <v>2319</v>
      </c>
      <c r="K79" s="34">
        <v>96</v>
      </c>
      <c r="L79" s="35">
        <v>23288.066500000001</v>
      </c>
      <c r="M79" s="33"/>
      <c r="N79" s="34">
        <v>1540.0664999999999</v>
      </c>
      <c r="O79" s="34">
        <v>96</v>
      </c>
      <c r="P79" s="36">
        <v>20969.066500000001</v>
      </c>
      <c r="R79" s="37">
        <f t="shared" si="2"/>
        <v>14.113979696969697</v>
      </c>
      <c r="S79" s="37">
        <f>R79/HLOOKUP(prog_header!$I$16,'selections(hide)'!$L$40:$S$47,MATCH(prog_header!$I$15,'selections(hide)'!$K$40:$K$47,FALSE))</f>
        <v>14.113979696969697</v>
      </c>
    </row>
    <row r="80" spans="1:22" x14ac:dyDescent="0.2">
      <c r="A80" s="218" t="s">
        <v>488</v>
      </c>
      <c r="B80" s="215"/>
      <c r="C80" s="219"/>
      <c r="D80" s="179"/>
      <c r="E80" s="180"/>
      <c r="F80" s="180"/>
      <c r="G80" s="180"/>
      <c r="H80" s="180"/>
      <c r="I80" s="180"/>
      <c r="J80" s="180"/>
      <c r="K80" s="180"/>
      <c r="L80" s="180"/>
      <c r="M80" s="180"/>
      <c r="N80" s="180"/>
      <c r="O80" s="180"/>
      <c r="P80" s="180"/>
      <c r="Q80" s="220"/>
    </row>
    <row r="81" spans="1:17" x14ac:dyDescent="0.2">
      <c r="A81" s="221"/>
      <c r="B81" s="180"/>
      <c r="C81" s="180"/>
      <c r="D81" s="179"/>
      <c r="E81" s="180"/>
      <c r="F81" s="180"/>
      <c r="G81" s="180"/>
      <c r="H81" s="180"/>
      <c r="I81" s="180"/>
      <c r="J81" s="180"/>
      <c r="K81" s="180"/>
      <c r="L81" s="180"/>
      <c r="M81" s="180"/>
      <c r="N81" s="180"/>
      <c r="O81" s="180"/>
      <c r="P81" s="180"/>
      <c r="Q81" s="220"/>
    </row>
    <row r="82" spans="1:17" ht="24.75" customHeight="1" x14ac:dyDescent="0.2">
      <c r="A82" s="265" t="s">
        <v>489</v>
      </c>
      <c r="B82" s="265"/>
      <c r="C82" s="265"/>
      <c r="D82" s="265"/>
      <c r="E82" s="265"/>
      <c r="F82" s="265"/>
      <c r="G82" s="265"/>
      <c r="H82" s="265"/>
      <c r="I82" s="265"/>
      <c r="J82" s="265"/>
      <c r="K82" s="265"/>
      <c r="L82" s="265"/>
      <c r="M82" s="265"/>
      <c r="N82" s="265"/>
      <c r="O82" s="265"/>
      <c r="P82" s="265"/>
      <c r="Q82" s="265"/>
    </row>
    <row r="83" spans="1:17" ht="24.75" customHeight="1" x14ac:dyDescent="0.2">
      <c r="A83" s="265" t="s">
        <v>490</v>
      </c>
      <c r="B83" s="265"/>
      <c r="C83" s="265"/>
      <c r="D83" s="265"/>
      <c r="E83" s="265"/>
      <c r="F83" s="265"/>
      <c r="G83" s="265"/>
      <c r="H83" s="265"/>
      <c r="I83" s="265"/>
      <c r="J83" s="265"/>
      <c r="K83" s="265"/>
      <c r="L83" s="265"/>
      <c r="M83" s="265"/>
      <c r="N83" s="265"/>
      <c r="O83" s="265"/>
      <c r="P83" s="265"/>
      <c r="Q83" s="222"/>
    </row>
    <row r="84" spans="1:17" x14ac:dyDescent="0.2">
      <c r="A84" s="223" t="s">
        <v>491</v>
      </c>
      <c r="B84" s="180"/>
      <c r="C84" s="180"/>
      <c r="D84" s="179"/>
      <c r="E84" s="224"/>
      <c r="F84" s="224"/>
      <c r="G84" s="224"/>
      <c r="H84" s="224"/>
      <c r="I84" s="224"/>
      <c r="J84" s="224"/>
      <c r="K84" s="224"/>
      <c r="L84" s="224"/>
      <c r="M84" s="224"/>
      <c r="N84" s="224"/>
      <c r="O84" s="224"/>
      <c r="P84" s="224"/>
      <c r="Q84" s="220"/>
    </row>
    <row r="85" spans="1:17" x14ac:dyDescent="0.2">
      <c r="A85" s="225" t="s">
        <v>492</v>
      </c>
      <c r="B85" s="180"/>
      <c r="C85" s="180"/>
      <c r="D85" s="179"/>
      <c r="E85" s="224"/>
      <c r="F85" s="224"/>
      <c r="G85" s="224"/>
      <c r="H85" s="224"/>
      <c r="I85" s="224"/>
      <c r="J85" s="224"/>
      <c r="K85" s="224"/>
      <c r="L85" s="224"/>
      <c r="M85" s="224"/>
      <c r="N85" s="224"/>
      <c r="O85" s="224"/>
      <c r="P85" s="224"/>
      <c r="Q85" s="220"/>
    </row>
    <row r="86" spans="1:17" x14ac:dyDescent="0.2">
      <c r="A86" s="225"/>
      <c r="B86" s="180"/>
      <c r="C86" s="180"/>
      <c r="D86" s="179"/>
      <c r="E86" s="224"/>
      <c r="F86" s="224"/>
      <c r="G86" s="224"/>
      <c r="H86" s="224"/>
      <c r="I86" s="224"/>
      <c r="J86" s="224"/>
      <c r="K86" s="224"/>
      <c r="L86" s="224"/>
      <c r="M86" s="224"/>
      <c r="N86" s="224"/>
      <c r="O86" s="224"/>
      <c r="P86" s="224"/>
      <c r="Q86" s="220"/>
    </row>
    <row r="87" spans="1:17" x14ac:dyDescent="0.2">
      <c r="A87" s="179"/>
      <c r="B87" s="180"/>
      <c r="C87" s="180"/>
      <c r="D87" s="179"/>
      <c r="E87" s="226"/>
      <c r="F87" s="182"/>
      <c r="G87" s="258" t="s">
        <v>458</v>
      </c>
      <c r="H87" s="259"/>
      <c r="I87" s="259"/>
      <c r="J87" s="259"/>
      <c r="K87" s="259"/>
      <c r="L87" s="260"/>
      <c r="M87" s="182"/>
      <c r="N87" s="182"/>
      <c r="O87" s="182"/>
      <c r="P87" s="182"/>
      <c r="Q87" s="220"/>
    </row>
    <row r="88" spans="1:17" ht="38.25" x14ac:dyDescent="0.2">
      <c r="A88" s="183" t="s">
        <v>460</v>
      </c>
      <c r="B88" s="180"/>
      <c r="C88" s="180"/>
      <c r="D88" s="179"/>
      <c r="E88" s="176" t="s">
        <v>461</v>
      </c>
      <c r="F88" s="185"/>
      <c r="G88" s="227" t="s">
        <v>462</v>
      </c>
      <c r="H88" s="185"/>
      <c r="I88" s="191" t="s">
        <v>493</v>
      </c>
      <c r="J88" s="227" t="s">
        <v>464</v>
      </c>
      <c r="K88" s="227"/>
      <c r="L88" s="191" t="s">
        <v>466</v>
      </c>
      <c r="M88" s="190"/>
      <c r="N88" s="190"/>
      <c r="O88" s="190"/>
      <c r="P88" s="190"/>
      <c r="Q88" s="220"/>
    </row>
    <row r="89" spans="1:17" ht="15" x14ac:dyDescent="0.25">
      <c r="A89" s="179">
        <v>31</v>
      </c>
      <c r="B89" s="198"/>
      <c r="C89" s="200"/>
      <c r="D89" s="179"/>
      <c r="E89" s="202">
        <v>36386</v>
      </c>
      <c r="F89" s="203"/>
      <c r="G89" s="33" t="s">
        <v>485</v>
      </c>
      <c r="H89" s="203"/>
      <c r="I89" s="34">
        <v>4106.5429999999997</v>
      </c>
      <c r="J89" s="39">
        <v>4366</v>
      </c>
      <c r="K89" s="34">
        <v>181</v>
      </c>
      <c r="L89" s="35">
        <v>44858.542999999998</v>
      </c>
      <c r="M89" s="33"/>
      <c r="N89" s="40"/>
      <c r="O89" s="40"/>
      <c r="P89" s="41"/>
      <c r="Q89" s="220"/>
    </row>
    <row r="90" spans="1:17" ht="15" x14ac:dyDescent="0.25">
      <c r="A90" s="179">
        <v>30</v>
      </c>
      <c r="B90" s="198"/>
      <c r="C90" s="200"/>
      <c r="D90" s="179"/>
      <c r="E90" s="202">
        <v>35333</v>
      </c>
      <c r="F90" s="203"/>
      <c r="G90" s="33" t="s">
        <v>485</v>
      </c>
      <c r="H90" s="203"/>
      <c r="I90" s="34">
        <v>3948.0664999999999</v>
      </c>
      <c r="J90" s="39">
        <v>4239</v>
      </c>
      <c r="K90" s="34">
        <v>176</v>
      </c>
      <c r="L90" s="35">
        <v>43520.066500000001</v>
      </c>
      <c r="M90" s="33"/>
      <c r="N90" s="40"/>
      <c r="O90" s="40"/>
      <c r="P90" s="41"/>
      <c r="Q90" s="220"/>
    </row>
    <row r="91" spans="1:17" ht="15" x14ac:dyDescent="0.25">
      <c r="A91" s="179">
        <v>29</v>
      </c>
      <c r="B91" s="198"/>
      <c r="C91" s="200"/>
      <c r="D91" s="179"/>
      <c r="E91" s="202">
        <v>34308</v>
      </c>
      <c r="F91" s="203"/>
      <c r="G91" s="33" t="s">
        <v>485</v>
      </c>
      <c r="H91" s="203"/>
      <c r="I91" s="34">
        <v>3793.8040000000001</v>
      </c>
      <c r="J91" s="39">
        <v>4116</v>
      </c>
      <c r="K91" s="34">
        <v>171</v>
      </c>
      <c r="L91" s="35">
        <v>42217.804000000004</v>
      </c>
      <c r="M91" s="33"/>
      <c r="N91" s="40"/>
      <c r="O91" s="40"/>
      <c r="P91" s="41"/>
      <c r="Q91" s="220"/>
    </row>
    <row r="92" spans="1:17" ht="15" x14ac:dyDescent="0.25">
      <c r="A92" s="179">
        <v>28</v>
      </c>
      <c r="B92" s="198"/>
      <c r="C92" s="200"/>
      <c r="D92" s="179"/>
      <c r="E92" s="202">
        <v>33314</v>
      </c>
      <c r="F92" s="203"/>
      <c r="G92" s="33" t="s">
        <v>485</v>
      </c>
      <c r="H92" s="203"/>
      <c r="I92" s="34">
        <v>3644.2069999999999</v>
      </c>
      <c r="J92" s="39">
        <v>3997</v>
      </c>
      <c r="K92" s="34">
        <v>166</v>
      </c>
      <c r="L92" s="35">
        <v>40955.207000000002</v>
      </c>
      <c r="M92" s="33"/>
      <c r="N92" s="40"/>
      <c r="O92" s="40"/>
      <c r="P92" s="41"/>
      <c r="Q92" s="220"/>
    </row>
    <row r="93" spans="1:17" ht="15" x14ac:dyDescent="0.25">
      <c r="A93" s="179">
        <v>27</v>
      </c>
      <c r="B93" s="210"/>
      <c r="C93" s="200"/>
      <c r="D93" s="179"/>
      <c r="E93" s="202">
        <v>32348</v>
      </c>
      <c r="F93" s="203"/>
      <c r="G93" s="33" t="s">
        <v>485</v>
      </c>
      <c r="H93" s="203"/>
      <c r="I93" s="34">
        <v>3498.8240000000001</v>
      </c>
      <c r="J93" s="39">
        <v>3881</v>
      </c>
      <c r="K93" s="34">
        <v>161</v>
      </c>
      <c r="L93" s="35">
        <v>39727.824000000001</v>
      </c>
      <c r="M93" s="33"/>
      <c r="N93" s="40"/>
      <c r="O93" s="40"/>
      <c r="P93" s="41"/>
      <c r="Q93" s="220"/>
    </row>
    <row r="94" spans="1:17" ht="15" x14ac:dyDescent="0.25">
      <c r="A94" s="179">
        <v>26</v>
      </c>
      <c r="B94" s="210"/>
      <c r="C94" s="200"/>
      <c r="D94" s="179"/>
      <c r="E94" s="202">
        <v>31411</v>
      </c>
      <c r="F94" s="203"/>
      <c r="G94" s="33" t="s">
        <v>485</v>
      </c>
      <c r="H94" s="203"/>
      <c r="I94" s="34">
        <v>3357.8054999999999</v>
      </c>
      <c r="J94" s="39">
        <v>3769</v>
      </c>
      <c r="K94" s="34">
        <v>157</v>
      </c>
      <c r="L94" s="35">
        <v>38537.805500000002</v>
      </c>
      <c r="M94" s="33"/>
      <c r="N94" s="40"/>
      <c r="O94" s="40"/>
      <c r="P94" s="41"/>
      <c r="Q94" s="220"/>
    </row>
    <row r="95" spans="1:17" ht="15" x14ac:dyDescent="0.25">
      <c r="A95" s="206">
        <v>25</v>
      </c>
      <c r="B95" s="213"/>
      <c r="C95" s="228"/>
      <c r="D95" s="195" t="s">
        <v>426</v>
      </c>
      <c r="E95" s="202">
        <v>30502</v>
      </c>
      <c r="F95" s="208"/>
      <c r="G95" s="33" t="s">
        <v>485</v>
      </c>
      <c r="H95" s="208"/>
      <c r="I95" s="34">
        <v>3221.0009999999997</v>
      </c>
      <c r="J95" s="39">
        <v>3660</v>
      </c>
      <c r="K95" s="34">
        <v>152</v>
      </c>
      <c r="L95" s="35">
        <v>37383.000999999997</v>
      </c>
      <c r="M95" s="33"/>
      <c r="N95" s="40"/>
      <c r="O95" s="40"/>
      <c r="P95" s="41"/>
      <c r="Q95" s="220"/>
    </row>
    <row r="96" spans="1:17" ht="15" x14ac:dyDescent="0.25">
      <c r="A96" s="179">
        <v>24</v>
      </c>
      <c r="B96" s="210"/>
      <c r="C96" s="200"/>
      <c r="D96" s="179"/>
      <c r="E96" s="202">
        <v>29619</v>
      </c>
      <c r="F96" s="203"/>
      <c r="G96" s="33" t="s">
        <v>485</v>
      </c>
      <c r="H96" s="203"/>
      <c r="I96" s="34">
        <v>3088.1095</v>
      </c>
      <c r="J96" s="39">
        <v>3554</v>
      </c>
      <c r="K96" s="34">
        <v>148</v>
      </c>
      <c r="L96" s="35">
        <v>36261.109499999999</v>
      </c>
      <c r="M96" s="33"/>
      <c r="N96" s="40"/>
      <c r="O96" s="40"/>
      <c r="P96" s="41"/>
      <c r="Q96" s="220"/>
    </row>
    <row r="97" spans="1:17" ht="15" x14ac:dyDescent="0.25">
      <c r="A97" s="179">
        <v>23</v>
      </c>
      <c r="B97" s="211" t="s">
        <v>484</v>
      </c>
      <c r="C97" s="200"/>
      <c r="D97" s="179"/>
      <c r="E97" s="202">
        <v>28762</v>
      </c>
      <c r="F97" s="203"/>
      <c r="G97" s="33" t="s">
        <v>485</v>
      </c>
      <c r="H97" s="203"/>
      <c r="I97" s="34">
        <v>2959.1309999999999</v>
      </c>
      <c r="J97" s="39">
        <v>3451</v>
      </c>
      <c r="K97" s="34">
        <v>143</v>
      </c>
      <c r="L97" s="35">
        <v>35172.131000000001</v>
      </c>
      <c r="M97" s="180"/>
      <c r="N97" s="180"/>
      <c r="O97" s="180"/>
      <c r="P97" s="180"/>
      <c r="Q97" s="220"/>
    </row>
  </sheetData>
  <mergeCells count="6">
    <mergeCell ref="G87:L87"/>
    <mergeCell ref="A5:Q5"/>
    <mergeCell ref="G7:L7"/>
    <mergeCell ref="N7:P7"/>
    <mergeCell ref="A82:Q82"/>
    <mergeCell ref="A83:P83"/>
  </mergeCells>
  <phoneticPr fontId="41" type="noConversion"/>
  <pageMargins left="0.59055118110236227" right="0.19685039370078741" top="0.19685039370078741" bottom="0.19685039370078741" header="0.51181102362204722" footer="0.51181102362204722"/>
  <pageSetup paperSize="9" scale="5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0.79998168889431442"/>
  </sheetPr>
  <dimension ref="A1:D27"/>
  <sheetViews>
    <sheetView workbookViewId="0">
      <selection activeCell="D36" sqref="D36"/>
    </sheetView>
  </sheetViews>
  <sheetFormatPr defaultRowHeight="15" x14ac:dyDescent="0.25"/>
  <cols>
    <col min="1" max="1" width="9.140625" customWidth="1"/>
    <col min="2" max="2" width="14.5703125" bestFit="1" customWidth="1"/>
    <col min="3" max="3" width="35.5703125" bestFit="1" customWidth="1"/>
    <col min="4" max="4" width="10.28515625" bestFit="1" customWidth="1"/>
  </cols>
  <sheetData>
    <row r="1" spans="1:4" x14ac:dyDescent="0.25">
      <c r="A1" s="42" t="s">
        <v>494</v>
      </c>
      <c r="B1" s="42" t="s">
        <v>495</v>
      </c>
      <c r="C1" s="42" t="s">
        <v>69</v>
      </c>
      <c r="D1" s="42" t="s">
        <v>496</v>
      </c>
    </row>
    <row r="2" spans="1:4" x14ac:dyDescent="0.25">
      <c r="A2" t="s">
        <v>149</v>
      </c>
      <c r="B2" t="s">
        <v>497</v>
      </c>
      <c r="C2" t="s">
        <v>72</v>
      </c>
      <c r="D2" t="s">
        <v>167</v>
      </c>
    </row>
    <row r="3" spans="1:4" x14ac:dyDescent="0.25">
      <c r="A3" t="s">
        <v>149</v>
      </c>
      <c r="B3" t="s">
        <v>498</v>
      </c>
      <c r="C3" t="s">
        <v>75</v>
      </c>
      <c r="D3" t="s">
        <v>167</v>
      </c>
    </row>
    <row r="4" spans="1:4" x14ac:dyDescent="0.25">
      <c r="A4" t="s">
        <v>149</v>
      </c>
      <c r="B4" t="s">
        <v>499</v>
      </c>
      <c r="C4" t="s">
        <v>77</v>
      </c>
      <c r="D4" t="s">
        <v>167</v>
      </c>
    </row>
    <row r="5" spans="1:4" x14ac:dyDescent="0.25">
      <c r="A5" t="s">
        <v>264</v>
      </c>
      <c r="B5" t="s">
        <v>500</v>
      </c>
      <c r="C5" t="s">
        <v>501</v>
      </c>
      <c r="D5" t="s">
        <v>487</v>
      </c>
    </row>
    <row r="6" spans="1:4" x14ac:dyDescent="0.25">
      <c r="A6" t="s">
        <v>264</v>
      </c>
      <c r="B6" t="s">
        <v>502</v>
      </c>
      <c r="C6" t="s">
        <v>79</v>
      </c>
      <c r="D6" t="s">
        <v>503</v>
      </c>
    </row>
    <row r="7" spans="1:4" x14ac:dyDescent="0.25">
      <c r="A7" t="s">
        <v>264</v>
      </c>
      <c r="B7" t="s">
        <v>504</v>
      </c>
      <c r="C7" t="s">
        <v>505</v>
      </c>
      <c r="D7" t="s">
        <v>487</v>
      </c>
    </row>
    <row r="8" spans="1:4" x14ac:dyDescent="0.25">
      <c r="A8" t="s">
        <v>264</v>
      </c>
      <c r="B8" t="s">
        <v>506</v>
      </c>
      <c r="C8" t="s">
        <v>86</v>
      </c>
      <c r="D8" t="s">
        <v>507</v>
      </c>
    </row>
    <row r="9" spans="1:4" x14ac:dyDescent="0.25">
      <c r="A9" t="s">
        <v>264</v>
      </c>
      <c r="B9" t="s">
        <v>508</v>
      </c>
      <c r="C9" t="s">
        <v>88</v>
      </c>
      <c r="D9" t="s">
        <v>487</v>
      </c>
    </row>
    <row r="10" spans="1:4" x14ac:dyDescent="0.25">
      <c r="A10" t="s">
        <v>265</v>
      </c>
      <c r="B10" t="s">
        <v>509</v>
      </c>
      <c r="C10" t="s">
        <v>90</v>
      </c>
      <c r="D10" t="s">
        <v>487</v>
      </c>
    </row>
    <row r="11" spans="1:4" x14ac:dyDescent="0.25">
      <c r="A11" t="s">
        <v>265</v>
      </c>
      <c r="B11" t="s">
        <v>510</v>
      </c>
      <c r="C11" t="s">
        <v>93</v>
      </c>
      <c r="D11" t="s">
        <v>507</v>
      </c>
    </row>
    <row r="12" spans="1:4" x14ac:dyDescent="0.25">
      <c r="A12" t="s">
        <v>265</v>
      </c>
      <c r="B12" t="s">
        <v>511</v>
      </c>
      <c r="C12" t="s">
        <v>95</v>
      </c>
      <c r="D12" t="s">
        <v>507</v>
      </c>
    </row>
    <row r="13" spans="1:4" x14ac:dyDescent="0.25">
      <c r="A13" t="s">
        <v>265</v>
      </c>
      <c r="B13" t="s">
        <v>512</v>
      </c>
      <c r="C13" t="s">
        <v>97</v>
      </c>
      <c r="D13" t="s">
        <v>507</v>
      </c>
    </row>
    <row r="14" spans="1:4" x14ac:dyDescent="0.25">
      <c r="A14" t="s">
        <v>266</v>
      </c>
      <c r="B14" t="s">
        <v>513</v>
      </c>
      <c r="C14" t="s">
        <v>98</v>
      </c>
      <c r="D14" t="s">
        <v>503</v>
      </c>
    </row>
    <row r="15" spans="1:4" x14ac:dyDescent="0.25">
      <c r="A15" t="s">
        <v>266</v>
      </c>
      <c r="B15" t="s">
        <v>514</v>
      </c>
      <c r="C15" t="s">
        <v>100</v>
      </c>
      <c r="D15" t="s">
        <v>167</v>
      </c>
    </row>
    <row r="16" spans="1:4" x14ac:dyDescent="0.25">
      <c r="A16" t="s">
        <v>266</v>
      </c>
      <c r="B16" t="s">
        <v>515</v>
      </c>
      <c r="C16" t="s">
        <v>103</v>
      </c>
      <c r="D16" t="s">
        <v>503</v>
      </c>
    </row>
    <row r="17" spans="1:4" x14ac:dyDescent="0.25">
      <c r="A17" t="s">
        <v>266</v>
      </c>
      <c r="B17" t="s">
        <v>516</v>
      </c>
      <c r="C17" t="s">
        <v>105</v>
      </c>
      <c r="D17" t="s">
        <v>167</v>
      </c>
    </row>
    <row r="18" spans="1:4" x14ac:dyDescent="0.25">
      <c r="A18" t="s">
        <v>266</v>
      </c>
      <c r="B18" t="s">
        <v>517</v>
      </c>
      <c r="C18" t="s">
        <v>106</v>
      </c>
      <c r="D18" t="s">
        <v>167</v>
      </c>
    </row>
    <row r="19" spans="1:4" x14ac:dyDescent="0.25">
      <c r="A19" t="s">
        <v>266</v>
      </c>
      <c r="B19" t="s">
        <v>518</v>
      </c>
      <c r="C19" t="s">
        <v>108</v>
      </c>
      <c r="D19" t="s">
        <v>507</v>
      </c>
    </row>
    <row r="20" spans="1:4" x14ac:dyDescent="0.25">
      <c r="A20" t="s">
        <v>266</v>
      </c>
      <c r="B20" t="s">
        <v>519</v>
      </c>
      <c r="C20" t="s">
        <v>109</v>
      </c>
      <c r="D20" t="s">
        <v>167</v>
      </c>
    </row>
    <row r="21" spans="1:4" x14ac:dyDescent="0.25">
      <c r="A21" t="s">
        <v>267</v>
      </c>
      <c r="B21" t="s">
        <v>520</v>
      </c>
      <c r="C21" t="s">
        <v>521</v>
      </c>
      <c r="D21" t="s">
        <v>167</v>
      </c>
    </row>
    <row r="22" spans="1:4" x14ac:dyDescent="0.25">
      <c r="A22" t="s">
        <v>267</v>
      </c>
      <c r="B22" t="s">
        <v>522</v>
      </c>
      <c r="C22" t="s">
        <v>523</v>
      </c>
      <c r="D22" t="s">
        <v>167</v>
      </c>
    </row>
    <row r="23" spans="1:4" x14ac:dyDescent="0.25">
      <c r="A23" t="s">
        <v>267</v>
      </c>
      <c r="B23" t="s">
        <v>524</v>
      </c>
      <c r="C23" t="s">
        <v>115</v>
      </c>
      <c r="D23" t="s">
        <v>167</v>
      </c>
    </row>
    <row r="24" spans="1:4" x14ac:dyDescent="0.25">
      <c r="A24" t="s">
        <v>267</v>
      </c>
      <c r="B24" t="s">
        <v>525</v>
      </c>
      <c r="C24" t="s">
        <v>120</v>
      </c>
      <c r="D24" t="s">
        <v>167</v>
      </c>
    </row>
    <row r="25" spans="1:4" x14ac:dyDescent="0.25">
      <c r="A25" t="s">
        <v>267</v>
      </c>
      <c r="B25" t="s">
        <v>526</v>
      </c>
      <c r="C25" t="s">
        <v>122</v>
      </c>
      <c r="D25" t="s">
        <v>167</v>
      </c>
    </row>
    <row r="26" spans="1:4" x14ac:dyDescent="0.25">
      <c r="A26" t="s">
        <v>268</v>
      </c>
      <c r="B26" t="s">
        <v>527</v>
      </c>
      <c r="C26" t="s">
        <v>128</v>
      </c>
      <c r="D26" t="s">
        <v>507</v>
      </c>
    </row>
    <row r="27" spans="1:4" x14ac:dyDescent="0.25">
      <c r="A27" t="s">
        <v>268</v>
      </c>
      <c r="B27" t="s">
        <v>528</v>
      </c>
      <c r="C27" t="s">
        <v>124</v>
      </c>
      <c r="D27" t="s">
        <v>487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79998168889431442"/>
  </sheetPr>
  <dimension ref="A1:KK122"/>
  <sheetViews>
    <sheetView zoomScale="75" zoomScaleNormal="75" workbookViewId="0">
      <pane xSplit="13" ySplit="13" topLeftCell="N14" activePane="bottomRight" state="frozen"/>
      <selection pane="topRight" activeCell="N1" sqref="N1"/>
      <selection pane="bottomLeft" activeCell="A14" sqref="A14"/>
      <selection pane="bottomRight" activeCell="N14" sqref="N14"/>
    </sheetView>
  </sheetViews>
  <sheetFormatPr defaultRowHeight="15" outlineLevelCol="1" x14ac:dyDescent="0.25"/>
  <cols>
    <col min="1" max="1" width="40.5703125" customWidth="1"/>
    <col min="3" max="3" width="12" customWidth="1"/>
    <col min="6" max="6" width="15.85546875" customWidth="1"/>
    <col min="14" max="36" width="12.5703125" customWidth="1" outlineLevel="1"/>
    <col min="37" max="39" width="12.5703125" customWidth="1"/>
    <col min="40" max="62" width="12.5703125" customWidth="1" outlineLevel="1"/>
    <col min="63" max="65" width="12.5703125" customWidth="1"/>
    <col min="66" max="88" width="12.5703125" customWidth="1" outlineLevel="1"/>
    <col min="89" max="91" width="12.5703125" customWidth="1"/>
    <col min="92" max="114" width="12.5703125" customWidth="1" outlineLevel="1"/>
    <col min="115" max="117" width="12.5703125" customWidth="1"/>
    <col min="118" max="140" width="12.5703125" customWidth="1" outlineLevel="1"/>
    <col min="141" max="143" width="12.5703125" customWidth="1"/>
    <col min="144" max="166" width="12.5703125" customWidth="1" outlineLevel="1"/>
    <col min="167" max="169" width="12.5703125" customWidth="1"/>
    <col min="170" max="192" width="12.5703125" customWidth="1" outlineLevel="1"/>
    <col min="193" max="195" width="12.5703125" customWidth="1"/>
    <col min="196" max="218" width="12.5703125" customWidth="1" outlineLevel="1"/>
    <col min="219" max="221" width="12.5703125" customWidth="1"/>
    <col min="222" max="244" width="12.5703125" customWidth="1" outlineLevel="1"/>
    <col min="245" max="247" width="12.5703125" customWidth="1"/>
    <col min="248" max="270" width="12.5703125" customWidth="1" outlineLevel="1"/>
    <col min="271" max="273" width="12.5703125" customWidth="1"/>
    <col min="274" max="296" width="12.5703125" customWidth="1" outlineLevel="1"/>
    <col min="297" max="297" width="12.5703125" customWidth="1"/>
  </cols>
  <sheetData>
    <row r="1" spans="1:297" ht="42" customHeight="1" x14ac:dyDescent="0.25">
      <c r="A1" s="43" t="s">
        <v>529</v>
      </c>
      <c r="B1" s="43" t="str">
        <f>[14]model_cost_rates!$B$1</f>
        <v>2022/23</v>
      </c>
      <c r="N1" s="239" t="s">
        <v>530</v>
      </c>
      <c r="V1" s="239" t="s">
        <v>531</v>
      </c>
      <c r="AD1" s="239" t="s">
        <v>532</v>
      </c>
      <c r="AE1" s="229" t="s">
        <v>533</v>
      </c>
      <c r="AK1" s="153" t="str">
        <f>AD13&amp;" "&amp;AE13</f>
        <v>CA Campus Any</v>
      </c>
      <c r="AN1" s="239" t="s">
        <v>530</v>
      </c>
      <c r="AV1" s="239" t="s">
        <v>531</v>
      </c>
      <c r="BD1" s="239" t="s">
        <v>532</v>
      </c>
      <c r="BK1" s="153" t="str">
        <f>BD13&amp;" "&amp;BE13</f>
        <v>AA Apprenticeship Any</v>
      </c>
      <c r="BN1" s="239" t="s">
        <v>530</v>
      </c>
      <c r="BV1" s="239" t="s">
        <v>531</v>
      </c>
      <c r="CD1" s="239" t="s">
        <v>532</v>
      </c>
      <c r="CK1" s="153" t="str">
        <f>CD13&amp;" "&amp;CE13</f>
        <v>AE Apprenticeship Exeter</v>
      </c>
      <c r="CN1" s="239" t="s">
        <v>530</v>
      </c>
      <c r="CV1" s="239" t="s">
        <v>531</v>
      </c>
      <c r="DD1" s="239" t="s">
        <v>532</v>
      </c>
      <c r="DK1" s="153" t="str">
        <f>DD13&amp;" "&amp;DE13</f>
        <v>AC Apprenticeship Cornwall</v>
      </c>
      <c r="DN1" s="239" t="s">
        <v>530</v>
      </c>
      <c r="DV1" s="239" t="s">
        <v>531</v>
      </c>
      <c r="ED1" s="239" t="s">
        <v>532</v>
      </c>
      <c r="EK1" s="153" t="str">
        <f>ED13&amp;" "&amp;EE13</f>
        <v>K ODLP</v>
      </c>
      <c r="EN1" s="239" t="s">
        <v>530</v>
      </c>
      <c r="EV1" s="239" t="s">
        <v>531</v>
      </c>
      <c r="FD1" s="239" t="s">
        <v>532</v>
      </c>
      <c r="FK1" s="153" t="str">
        <f>FD13&amp;" "&amp;FE13</f>
        <v>CE Campus Exeter</v>
      </c>
      <c r="FN1" s="239" t="s">
        <v>530</v>
      </c>
      <c r="FV1" s="239" t="s">
        <v>531</v>
      </c>
      <c r="GD1" s="239" t="s">
        <v>532</v>
      </c>
      <c r="GK1" s="153" t="str">
        <f>GD13&amp;" "&amp;GE13</f>
        <v>CC Campus Cornwall</v>
      </c>
      <c r="GN1" s="239" t="s">
        <v>530</v>
      </c>
      <c r="GV1" s="239" t="s">
        <v>531</v>
      </c>
      <c r="HD1" s="239" t="s">
        <v>532</v>
      </c>
      <c r="HK1" s="153" t="str">
        <f>HD13&amp;" "&amp;HE13</f>
        <v>O Online</v>
      </c>
      <c r="HN1" s="239" t="s">
        <v>530</v>
      </c>
      <c r="HV1" s="239" t="s">
        <v>531</v>
      </c>
      <c r="ID1" s="239" t="s">
        <v>532</v>
      </c>
      <c r="IK1" s="153" t="str">
        <f>ID13&amp;" "&amp;IE13</f>
        <v>BA Blended Any</v>
      </c>
      <c r="IN1" s="239" t="s">
        <v>530</v>
      </c>
      <c r="IV1" s="239" t="s">
        <v>531</v>
      </c>
      <c r="JD1" s="239" t="s">
        <v>532</v>
      </c>
      <c r="JK1" s="153" t="str">
        <f>JD13&amp;" "&amp;JE13</f>
        <v>BE Blended Exeter</v>
      </c>
      <c r="JN1" s="239" t="s">
        <v>530</v>
      </c>
      <c r="JV1" s="239" t="s">
        <v>531</v>
      </c>
      <c r="KD1" s="239" t="s">
        <v>532</v>
      </c>
      <c r="KK1" s="153" t="str">
        <f>KD13&amp;" "&amp;KE13</f>
        <v>BC Blended Cornwall</v>
      </c>
    </row>
    <row r="2" spans="1:297" x14ac:dyDescent="0.25">
      <c r="A2" s="14"/>
    </row>
    <row r="3" spans="1:297" ht="31.5" customHeight="1" x14ac:dyDescent="0.25">
      <c r="N3" s="240" t="s">
        <v>149</v>
      </c>
      <c r="O3" s="240" t="s">
        <v>264</v>
      </c>
      <c r="P3" s="240" t="s">
        <v>265</v>
      </c>
      <c r="Q3" s="240" t="s">
        <v>266</v>
      </c>
      <c r="R3" s="240" t="s">
        <v>267</v>
      </c>
      <c r="S3" s="240" t="s">
        <v>268</v>
      </c>
      <c r="T3" s="240" t="s">
        <v>534</v>
      </c>
      <c r="V3" s="240" t="s">
        <v>149</v>
      </c>
      <c r="W3" s="240" t="s">
        <v>264</v>
      </c>
      <c r="X3" s="240" t="s">
        <v>265</v>
      </c>
      <c r="Y3" s="240" t="s">
        <v>266</v>
      </c>
      <c r="Z3" s="240" t="s">
        <v>267</v>
      </c>
      <c r="AA3" s="240" t="s">
        <v>268</v>
      </c>
      <c r="AB3" s="240" t="s">
        <v>534</v>
      </c>
      <c r="AD3" s="240" t="s">
        <v>149</v>
      </c>
      <c r="AE3" s="240" t="s">
        <v>264</v>
      </c>
      <c r="AF3" s="240" t="s">
        <v>265</v>
      </c>
      <c r="AG3" s="240" t="s">
        <v>266</v>
      </c>
      <c r="AH3" s="240" t="s">
        <v>267</v>
      </c>
      <c r="AI3" s="240" t="s">
        <v>268</v>
      </c>
      <c r="AJ3" s="240" t="s">
        <v>534</v>
      </c>
      <c r="AN3" s="240" t="s">
        <v>149</v>
      </c>
      <c r="AO3" s="240" t="s">
        <v>264</v>
      </c>
      <c r="AP3" s="240" t="s">
        <v>265</v>
      </c>
      <c r="AQ3" s="240" t="s">
        <v>266</v>
      </c>
      <c r="AR3" s="240" t="s">
        <v>267</v>
      </c>
      <c r="AS3" s="240" t="s">
        <v>268</v>
      </c>
      <c r="AT3" s="240" t="s">
        <v>534</v>
      </c>
      <c r="AV3" s="240" t="s">
        <v>149</v>
      </c>
      <c r="AW3" s="240" t="s">
        <v>264</v>
      </c>
      <c r="AX3" s="240" t="s">
        <v>265</v>
      </c>
      <c r="AY3" s="240" t="s">
        <v>266</v>
      </c>
      <c r="AZ3" s="240" t="s">
        <v>267</v>
      </c>
      <c r="BA3" s="240" t="s">
        <v>268</v>
      </c>
      <c r="BB3" s="240" t="s">
        <v>534</v>
      </c>
      <c r="BD3" s="240" t="s">
        <v>149</v>
      </c>
      <c r="BE3" s="240" t="s">
        <v>264</v>
      </c>
      <c r="BF3" s="240" t="s">
        <v>265</v>
      </c>
      <c r="BG3" s="240" t="s">
        <v>266</v>
      </c>
      <c r="BH3" s="240" t="s">
        <v>267</v>
      </c>
      <c r="BI3" s="240" t="s">
        <v>268</v>
      </c>
      <c r="BJ3" s="240" t="s">
        <v>534</v>
      </c>
      <c r="BN3" s="240" t="s">
        <v>149</v>
      </c>
      <c r="BO3" s="240" t="s">
        <v>264</v>
      </c>
      <c r="BP3" s="240" t="s">
        <v>265</v>
      </c>
      <c r="BQ3" s="240" t="s">
        <v>266</v>
      </c>
      <c r="BR3" s="240" t="s">
        <v>267</v>
      </c>
      <c r="BS3" s="240" t="s">
        <v>268</v>
      </c>
      <c r="BT3" s="240" t="s">
        <v>534</v>
      </c>
      <c r="BV3" s="240" t="s">
        <v>149</v>
      </c>
      <c r="BW3" s="240" t="s">
        <v>264</v>
      </c>
      <c r="BX3" s="240" t="s">
        <v>265</v>
      </c>
      <c r="BY3" s="240" t="s">
        <v>266</v>
      </c>
      <c r="BZ3" s="240" t="s">
        <v>267</v>
      </c>
      <c r="CA3" s="240" t="s">
        <v>268</v>
      </c>
      <c r="CB3" s="240" t="s">
        <v>534</v>
      </c>
      <c r="CD3" s="240" t="s">
        <v>149</v>
      </c>
      <c r="CE3" s="240" t="s">
        <v>264</v>
      </c>
      <c r="CF3" s="240" t="s">
        <v>265</v>
      </c>
      <c r="CG3" s="240" t="s">
        <v>266</v>
      </c>
      <c r="CH3" s="240" t="s">
        <v>267</v>
      </c>
      <c r="CI3" s="240" t="s">
        <v>268</v>
      </c>
      <c r="CJ3" s="240" t="s">
        <v>534</v>
      </c>
      <c r="CN3" s="240" t="s">
        <v>149</v>
      </c>
      <c r="CO3" s="240" t="s">
        <v>264</v>
      </c>
      <c r="CP3" s="240" t="s">
        <v>265</v>
      </c>
      <c r="CQ3" s="240" t="s">
        <v>266</v>
      </c>
      <c r="CR3" s="240" t="s">
        <v>267</v>
      </c>
      <c r="CS3" s="240" t="s">
        <v>268</v>
      </c>
      <c r="CT3" s="240" t="s">
        <v>534</v>
      </c>
      <c r="CV3" s="240" t="s">
        <v>149</v>
      </c>
      <c r="CW3" s="240" t="s">
        <v>264</v>
      </c>
      <c r="CX3" s="240" t="s">
        <v>265</v>
      </c>
      <c r="CY3" s="240" t="s">
        <v>266</v>
      </c>
      <c r="CZ3" s="240" t="s">
        <v>267</v>
      </c>
      <c r="DA3" s="240" t="s">
        <v>268</v>
      </c>
      <c r="DB3" s="240" t="s">
        <v>534</v>
      </c>
      <c r="DD3" s="240" t="s">
        <v>149</v>
      </c>
      <c r="DE3" s="240" t="s">
        <v>264</v>
      </c>
      <c r="DF3" s="240" t="s">
        <v>265</v>
      </c>
      <c r="DG3" s="240" t="s">
        <v>266</v>
      </c>
      <c r="DH3" s="240" t="s">
        <v>267</v>
      </c>
      <c r="DI3" s="240" t="s">
        <v>268</v>
      </c>
      <c r="DJ3" s="240" t="s">
        <v>534</v>
      </c>
      <c r="DN3" s="240" t="s">
        <v>149</v>
      </c>
      <c r="DO3" s="240" t="s">
        <v>264</v>
      </c>
      <c r="DP3" s="240" t="s">
        <v>265</v>
      </c>
      <c r="DQ3" s="240" t="s">
        <v>266</v>
      </c>
      <c r="DR3" s="240" t="s">
        <v>267</v>
      </c>
      <c r="DS3" s="240" t="s">
        <v>268</v>
      </c>
      <c r="DT3" s="240" t="s">
        <v>534</v>
      </c>
      <c r="DV3" s="240" t="s">
        <v>149</v>
      </c>
      <c r="DW3" s="240" t="s">
        <v>264</v>
      </c>
      <c r="DX3" s="240" t="s">
        <v>265</v>
      </c>
      <c r="DY3" s="240" t="s">
        <v>266</v>
      </c>
      <c r="DZ3" s="240" t="s">
        <v>267</v>
      </c>
      <c r="EA3" s="240" t="s">
        <v>268</v>
      </c>
      <c r="EB3" s="240" t="s">
        <v>534</v>
      </c>
      <c r="ED3" s="240" t="s">
        <v>149</v>
      </c>
      <c r="EE3" s="240" t="s">
        <v>264</v>
      </c>
      <c r="EF3" s="240" t="s">
        <v>265</v>
      </c>
      <c r="EG3" s="240" t="s">
        <v>266</v>
      </c>
      <c r="EH3" s="240" t="s">
        <v>267</v>
      </c>
      <c r="EI3" s="240" t="s">
        <v>268</v>
      </c>
      <c r="EJ3" s="240" t="s">
        <v>534</v>
      </c>
      <c r="EN3" s="240" t="s">
        <v>149</v>
      </c>
      <c r="EO3" s="240" t="s">
        <v>264</v>
      </c>
      <c r="EP3" s="240" t="s">
        <v>265</v>
      </c>
      <c r="EQ3" s="240" t="s">
        <v>266</v>
      </c>
      <c r="ER3" s="240" t="s">
        <v>267</v>
      </c>
      <c r="ES3" s="240" t="s">
        <v>268</v>
      </c>
      <c r="ET3" s="240" t="s">
        <v>534</v>
      </c>
      <c r="EV3" s="240" t="s">
        <v>149</v>
      </c>
      <c r="EW3" s="240" t="s">
        <v>264</v>
      </c>
      <c r="EX3" s="240" t="s">
        <v>265</v>
      </c>
      <c r="EY3" s="240" t="s">
        <v>266</v>
      </c>
      <c r="EZ3" s="240" t="s">
        <v>267</v>
      </c>
      <c r="FA3" s="240" t="s">
        <v>268</v>
      </c>
      <c r="FB3" s="240" t="s">
        <v>534</v>
      </c>
      <c r="FD3" s="240" t="s">
        <v>149</v>
      </c>
      <c r="FE3" s="240" t="s">
        <v>264</v>
      </c>
      <c r="FF3" s="240" t="s">
        <v>265</v>
      </c>
      <c r="FG3" s="240" t="s">
        <v>266</v>
      </c>
      <c r="FH3" s="240" t="s">
        <v>267</v>
      </c>
      <c r="FI3" s="240" t="s">
        <v>268</v>
      </c>
      <c r="FJ3" s="240" t="s">
        <v>534</v>
      </c>
      <c r="FN3" s="240" t="s">
        <v>149</v>
      </c>
      <c r="FO3" s="240" t="s">
        <v>264</v>
      </c>
      <c r="FP3" s="240" t="s">
        <v>265</v>
      </c>
      <c r="FQ3" s="240" t="s">
        <v>266</v>
      </c>
      <c r="FR3" s="240" t="s">
        <v>267</v>
      </c>
      <c r="FS3" s="240" t="s">
        <v>268</v>
      </c>
      <c r="FT3" s="240" t="s">
        <v>534</v>
      </c>
      <c r="FV3" s="240" t="s">
        <v>149</v>
      </c>
      <c r="FW3" s="240" t="s">
        <v>264</v>
      </c>
      <c r="FX3" s="240" t="s">
        <v>265</v>
      </c>
      <c r="FY3" s="240" t="s">
        <v>266</v>
      </c>
      <c r="FZ3" s="240" t="s">
        <v>267</v>
      </c>
      <c r="GA3" s="240" t="s">
        <v>268</v>
      </c>
      <c r="GB3" s="240" t="s">
        <v>534</v>
      </c>
      <c r="GD3" s="240" t="s">
        <v>149</v>
      </c>
      <c r="GE3" s="240" t="s">
        <v>264</v>
      </c>
      <c r="GF3" s="240" t="s">
        <v>265</v>
      </c>
      <c r="GG3" s="240" t="s">
        <v>266</v>
      </c>
      <c r="GH3" s="240" t="s">
        <v>267</v>
      </c>
      <c r="GI3" s="240" t="s">
        <v>268</v>
      </c>
      <c r="GJ3" s="240" t="s">
        <v>534</v>
      </c>
      <c r="GN3" s="240" t="s">
        <v>149</v>
      </c>
      <c r="GO3" s="240" t="s">
        <v>264</v>
      </c>
      <c r="GP3" s="240" t="s">
        <v>265</v>
      </c>
      <c r="GQ3" s="240" t="s">
        <v>266</v>
      </c>
      <c r="GR3" s="240" t="s">
        <v>267</v>
      </c>
      <c r="GS3" s="240" t="s">
        <v>268</v>
      </c>
      <c r="GT3" s="240" t="s">
        <v>534</v>
      </c>
      <c r="GV3" s="240" t="s">
        <v>149</v>
      </c>
      <c r="GW3" s="240" t="s">
        <v>264</v>
      </c>
      <c r="GX3" s="240" t="s">
        <v>265</v>
      </c>
      <c r="GY3" s="240" t="s">
        <v>266</v>
      </c>
      <c r="GZ3" s="240" t="s">
        <v>267</v>
      </c>
      <c r="HA3" s="240" t="s">
        <v>268</v>
      </c>
      <c r="HB3" s="240" t="s">
        <v>534</v>
      </c>
      <c r="HD3" s="240" t="s">
        <v>149</v>
      </c>
      <c r="HE3" s="240" t="s">
        <v>264</v>
      </c>
      <c r="HF3" s="240" t="s">
        <v>265</v>
      </c>
      <c r="HG3" s="240" t="s">
        <v>266</v>
      </c>
      <c r="HH3" s="240" t="s">
        <v>267</v>
      </c>
      <c r="HI3" s="240" t="s">
        <v>268</v>
      </c>
      <c r="HJ3" s="240" t="s">
        <v>534</v>
      </c>
      <c r="HN3" s="240" t="s">
        <v>149</v>
      </c>
      <c r="HO3" s="240" t="s">
        <v>264</v>
      </c>
      <c r="HP3" s="240" t="s">
        <v>265</v>
      </c>
      <c r="HQ3" s="240" t="s">
        <v>266</v>
      </c>
      <c r="HR3" s="240" t="s">
        <v>267</v>
      </c>
      <c r="HS3" s="240" t="s">
        <v>268</v>
      </c>
      <c r="HT3" s="240" t="s">
        <v>534</v>
      </c>
      <c r="HV3" s="240" t="s">
        <v>149</v>
      </c>
      <c r="HW3" s="240" t="s">
        <v>264</v>
      </c>
      <c r="HX3" s="240" t="s">
        <v>265</v>
      </c>
      <c r="HY3" s="240" t="s">
        <v>266</v>
      </c>
      <c r="HZ3" s="240" t="s">
        <v>267</v>
      </c>
      <c r="IA3" s="240" t="s">
        <v>268</v>
      </c>
      <c r="IB3" s="240" t="s">
        <v>534</v>
      </c>
      <c r="ID3" s="240" t="s">
        <v>149</v>
      </c>
      <c r="IE3" s="240" t="s">
        <v>264</v>
      </c>
      <c r="IF3" s="240" t="s">
        <v>265</v>
      </c>
      <c r="IG3" s="240" t="s">
        <v>266</v>
      </c>
      <c r="IH3" s="240" t="s">
        <v>267</v>
      </c>
      <c r="II3" s="240" t="s">
        <v>268</v>
      </c>
      <c r="IJ3" s="240" t="s">
        <v>534</v>
      </c>
      <c r="IN3" s="240" t="s">
        <v>149</v>
      </c>
      <c r="IO3" s="240" t="s">
        <v>264</v>
      </c>
      <c r="IP3" s="240" t="s">
        <v>265</v>
      </c>
      <c r="IQ3" s="240" t="s">
        <v>266</v>
      </c>
      <c r="IR3" s="240" t="s">
        <v>267</v>
      </c>
      <c r="IS3" s="240" t="s">
        <v>268</v>
      </c>
      <c r="IT3" s="240" t="s">
        <v>534</v>
      </c>
      <c r="IV3" s="240" t="s">
        <v>149</v>
      </c>
      <c r="IW3" s="240" t="s">
        <v>264</v>
      </c>
      <c r="IX3" s="240" t="s">
        <v>265</v>
      </c>
      <c r="IY3" s="240" t="s">
        <v>266</v>
      </c>
      <c r="IZ3" s="240" t="s">
        <v>267</v>
      </c>
      <c r="JA3" s="240" t="s">
        <v>268</v>
      </c>
      <c r="JB3" s="240" t="s">
        <v>534</v>
      </c>
      <c r="JD3" s="240" t="s">
        <v>149</v>
      </c>
      <c r="JE3" s="240" t="s">
        <v>264</v>
      </c>
      <c r="JF3" s="240" t="s">
        <v>265</v>
      </c>
      <c r="JG3" s="240" t="s">
        <v>266</v>
      </c>
      <c r="JH3" s="240" t="s">
        <v>267</v>
      </c>
      <c r="JI3" s="240" t="s">
        <v>268</v>
      </c>
      <c r="JJ3" s="240" t="s">
        <v>534</v>
      </c>
      <c r="JN3" s="240" t="s">
        <v>149</v>
      </c>
      <c r="JO3" s="240" t="s">
        <v>264</v>
      </c>
      <c r="JP3" s="240" t="s">
        <v>265</v>
      </c>
      <c r="JQ3" s="240" t="s">
        <v>266</v>
      </c>
      <c r="JR3" s="240" t="s">
        <v>267</v>
      </c>
      <c r="JS3" s="240" t="s">
        <v>268</v>
      </c>
      <c r="JT3" s="240" t="s">
        <v>534</v>
      </c>
      <c r="JV3" s="240" t="s">
        <v>149</v>
      </c>
      <c r="JW3" s="240" t="s">
        <v>264</v>
      </c>
      <c r="JX3" s="240" t="s">
        <v>265</v>
      </c>
      <c r="JY3" s="240" t="s">
        <v>266</v>
      </c>
      <c r="JZ3" s="240" t="s">
        <v>267</v>
      </c>
      <c r="KA3" s="240" t="s">
        <v>268</v>
      </c>
      <c r="KB3" s="240" t="s">
        <v>534</v>
      </c>
      <c r="KD3" s="240" t="s">
        <v>149</v>
      </c>
      <c r="KE3" s="240" t="s">
        <v>264</v>
      </c>
      <c r="KF3" s="240" t="s">
        <v>265</v>
      </c>
      <c r="KG3" s="240" t="s">
        <v>266</v>
      </c>
      <c r="KH3" s="240" t="s">
        <v>267</v>
      </c>
      <c r="KI3" s="240" t="s">
        <v>268</v>
      </c>
      <c r="KJ3" s="240" t="s">
        <v>534</v>
      </c>
    </row>
    <row r="5" spans="1:297" x14ac:dyDescent="0.25">
      <c r="A5" s="42" t="s">
        <v>535</v>
      </c>
      <c r="B5" s="149" t="s">
        <v>536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150">
        <f>[14]model_cost_rates!N$12</f>
        <v>0.88808179648411745</v>
      </c>
      <c r="O5" s="150">
        <f>[14]model_cost_rates!O$12</f>
        <v>0.40272290563735347</v>
      </c>
      <c r="P5" s="150">
        <f>[14]model_cost_rates!P$12</f>
        <v>0.47163473599955064</v>
      </c>
      <c r="Q5" s="150">
        <f>[14]model_cost_rates!Q$12</f>
        <v>0.55617886607423739</v>
      </c>
      <c r="R5" s="150">
        <f>[14]model_cost_rates!R$12</f>
        <v>0.2176174602914768</v>
      </c>
      <c r="S5" s="150">
        <f>[14]model_cost_rates!S$12</f>
        <v>0.50655329196727894</v>
      </c>
      <c r="T5" s="150">
        <f>S5</f>
        <v>0.50655329196727894</v>
      </c>
      <c r="U5" s="65"/>
      <c r="V5" s="150">
        <f>[14]model_cost_rates!G$12</f>
        <v>1.0082415100415858</v>
      </c>
      <c r="W5" s="150">
        <f>[14]model_cost_rates!H$12</f>
        <v>0.49597953756666607</v>
      </c>
      <c r="X5" s="150">
        <f>[14]model_cost_rates!I$12</f>
        <v>0.52634181997716412</v>
      </c>
      <c r="Y5" s="150">
        <f>[14]model_cost_rates!J$12</f>
        <v>0.70086171984661505</v>
      </c>
      <c r="Z5" s="150">
        <f>[14]model_cost_rates!K$12</f>
        <v>0.57056956790487157</v>
      </c>
      <c r="AA5" s="150">
        <f>[14]model_cost_rates!L$12</f>
        <v>0.60782090515608989</v>
      </c>
      <c r="AB5" s="150">
        <f>AA5</f>
        <v>0.60782090515608989</v>
      </c>
      <c r="AC5" s="65"/>
      <c r="AD5" s="150">
        <f>V5</f>
        <v>1.0082415100415858</v>
      </c>
      <c r="AE5" s="150">
        <f t="shared" ref="AE5:AJ5" si="0">W5</f>
        <v>0.49597953756666607</v>
      </c>
      <c r="AF5" s="150">
        <f t="shared" si="0"/>
        <v>0.52634181997716412</v>
      </c>
      <c r="AG5" s="150">
        <f t="shared" si="0"/>
        <v>0.70086171984661505</v>
      </c>
      <c r="AH5" s="150">
        <f t="shared" si="0"/>
        <v>0.57056956790487157</v>
      </c>
      <c r="AI5" s="150">
        <f t="shared" si="0"/>
        <v>0.60782090515608989</v>
      </c>
      <c r="AJ5" s="150">
        <f t="shared" si="0"/>
        <v>0.60782090515608989</v>
      </c>
    </row>
    <row r="6" spans="1:297" x14ac:dyDescent="0.25">
      <c r="A6" s="42"/>
    </row>
    <row r="7" spans="1:297" x14ac:dyDescent="0.25">
      <c r="A7" s="42" t="s">
        <v>537</v>
      </c>
      <c r="N7" s="135">
        <f>[14]model_cost_rates!N$158</f>
        <v>0.63744785998046416</v>
      </c>
      <c r="O7" s="135">
        <f>[14]model_cost_rates!O$158</f>
        <v>0.63744785998046416</v>
      </c>
      <c r="P7" s="135">
        <f>[14]model_cost_rates!P$158</f>
        <v>0.63744785998046416</v>
      </c>
      <c r="Q7" s="135">
        <f>[14]model_cost_rates!Q$158</f>
        <v>0.63744785998046416</v>
      </c>
      <c r="R7" s="135">
        <f>[14]model_cost_rates!R$158</f>
        <v>0.63744785998046416</v>
      </c>
      <c r="S7" s="135">
        <f>[14]model_cost_rates!S$158</f>
        <v>0.63744785998046416</v>
      </c>
      <c r="T7" s="135">
        <f>S7</f>
        <v>0.63744785998046416</v>
      </c>
      <c r="V7" s="135">
        <f>[14]model_cost_rates!G$158</f>
        <v>0.63744785998046416</v>
      </c>
      <c r="W7" s="135">
        <f>[14]model_cost_rates!H$158</f>
        <v>0.63744785998046416</v>
      </c>
      <c r="X7" s="135">
        <f>[14]model_cost_rates!I$158</f>
        <v>0.63744785998046416</v>
      </c>
      <c r="Y7" s="135">
        <f>[14]model_cost_rates!J$158</f>
        <v>0.63744785998046416</v>
      </c>
      <c r="Z7" s="135">
        <f>[14]model_cost_rates!K$158</f>
        <v>0.63744785998046416</v>
      </c>
      <c r="AA7" s="135">
        <f>[14]model_cost_rates!L$158</f>
        <v>0.63744785998046416</v>
      </c>
      <c r="AB7" s="135">
        <f>AA7</f>
        <v>0.63744785998046416</v>
      </c>
      <c r="AD7" s="135">
        <f>V7</f>
        <v>0.63744785998046416</v>
      </c>
      <c r="AE7" s="135">
        <f t="shared" ref="AE7:AJ8" si="1">W7</f>
        <v>0.63744785998046416</v>
      </c>
      <c r="AF7" s="135">
        <f t="shared" si="1"/>
        <v>0.63744785998046416</v>
      </c>
      <c r="AG7" s="135">
        <f t="shared" si="1"/>
        <v>0.63744785998046416</v>
      </c>
      <c r="AH7" s="135">
        <f t="shared" si="1"/>
        <v>0.63744785998046416</v>
      </c>
      <c r="AI7" s="135">
        <f t="shared" si="1"/>
        <v>0.63744785998046416</v>
      </c>
      <c r="AJ7" s="135">
        <f t="shared" si="1"/>
        <v>0.63744785998046416</v>
      </c>
    </row>
    <row r="8" spans="1:297" x14ac:dyDescent="0.25">
      <c r="A8" s="42" t="s">
        <v>538</v>
      </c>
      <c r="N8" s="135">
        <f>[14]model_cost_rates!N$175</f>
        <v>0.22224251199474951</v>
      </c>
      <c r="O8" s="135">
        <f>[14]model_cost_rates!O$175</f>
        <v>0.22224251199474951</v>
      </c>
      <c r="P8" s="135">
        <f>[14]model_cost_rates!P$175</f>
        <v>0.22224251199474951</v>
      </c>
      <c r="Q8" s="135">
        <f>[14]model_cost_rates!Q$175</f>
        <v>0.22224251199474951</v>
      </c>
      <c r="R8" s="135">
        <f>[14]model_cost_rates!R$175</f>
        <v>0.22224251199474951</v>
      </c>
      <c r="S8" s="135">
        <f>[14]model_cost_rates!S$175</f>
        <v>0.22224251199474951</v>
      </c>
      <c r="T8" s="135">
        <f>S8</f>
        <v>0.22224251199474951</v>
      </c>
      <c r="V8" s="135">
        <f>[14]model_cost_rates!G$175</f>
        <v>0.22224251199474951</v>
      </c>
      <c r="W8" s="135">
        <f>[14]model_cost_rates!H$175</f>
        <v>0.22224251199474951</v>
      </c>
      <c r="X8" s="135">
        <f>[14]model_cost_rates!I$175</f>
        <v>0.22224251199474951</v>
      </c>
      <c r="Y8" s="135">
        <f>[14]model_cost_rates!J$175</f>
        <v>0.22224251199474951</v>
      </c>
      <c r="Z8" s="135">
        <f>[14]model_cost_rates!K$175</f>
        <v>0.22224251199474951</v>
      </c>
      <c r="AA8" s="135">
        <f>[14]model_cost_rates!L$175</f>
        <v>0.22224251199474951</v>
      </c>
      <c r="AB8" s="135">
        <f>AA8</f>
        <v>0.22224251199474951</v>
      </c>
      <c r="AD8" s="135">
        <f>V8</f>
        <v>0.22224251199474951</v>
      </c>
      <c r="AE8" s="135">
        <f t="shared" si="1"/>
        <v>0.22224251199474951</v>
      </c>
      <c r="AF8" s="135">
        <f t="shared" si="1"/>
        <v>0.22224251199474951</v>
      </c>
      <c r="AG8" s="135">
        <f t="shared" si="1"/>
        <v>0.22224251199474951</v>
      </c>
      <c r="AH8" s="135">
        <f t="shared" si="1"/>
        <v>0.22224251199474951</v>
      </c>
      <c r="AI8" s="135">
        <f t="shared" si="1"/>
        <v>0.22224251199474951</v>
      </c>
      <c r="AJ8" s="135">
        <f t="shared" si="1"/>
        <v>0.22224251199474951</v>
      </c>
    </row>
    <row r="9" spans="1:297" x14ac:dyDescent="0.25">
      <c r="N9" s="135"/>
      <c r="O9" s="135"/>
      <c r="P9" s="135"/>
      <c r="Q9" s="135"/>
      <c r="R9" s="135"/>
      <c r="S9" s="135"/>
      <c r="T9" s="135"/>
      <c r="V9" s="135"/>
      <c r="W9" s="135"/>
      <c r="X9" s="135"/>
      <c r="Y9" s="135"/>
      <c r="Z9" s="135"/>
      <c r="AA9" s="135"/>
      <c r="AB9" s="135"/>
      <c r="AD9" s="135"/>
      <c r="AE9" s="135"/>
      <c r="AF9" s="135"/>
      <c r="AG9" s="135"/>
      <c r="AH9" s="135"/>
      <c r="AI9" s="135"/>
      <c r="AJ9" s="135"/>
      <c r="AN9" s="135"/>
      <c r="AO9" s="135"/>
      <c r="AP9" s="135"/>
      <c r="AQ9" s="135"/>
      <c r="AR9" s="135"/>
      <c r="AS9" s="135"/>
      <c r="AT9" s="135"/>
      <c r="AV9" s="135"/>
      <c r="AW9" s="135"/>
      <c r="AX9" s="135"/>
      <c r="AY9" s="135"/>
      <c r="AZ9" s="135"/>
      <c r="BA9" s="135"/>
      <c r="BB9" s="135"/>
      <c r="BD9" s="135"/>
      <c r="BE9" s="135"/>
      <c r="BF9" s="135"/>
      <c r="BG9" s="135"/>
      <c r="BH9" s="135"/>
      <c r="BI9" s="135"/>
      <c r="BJ9" s="135"/>
      <c r="BN9" s="135"/>
      <c r="BO9" s="135"/>
      <c r="BP9" s="135"/>
      <c r="BQ9" s="135"/>
      <c r="BR9" s="135"/>
      <c r="BS9" s="135"/>
      <c r="BT9" s="135"/>
      <c r="BV9" s="135"/>
      <c r="BW9" s="135"/>
      <c r="BX9" s="135"/>
      <c r="BY9" s="135"/>
      <c r="BZ9" s="135"/>
      <c r="CA9" s="135"/>
      <c r="CB9" s="135"/>
      <c r="CD9" s="135"/>
      <c r="CE9" s="135"/>
      <c r="CF9" s="135"/>
      <c r="CG9" s="135"/>
      <c r="CH9" s="135"/>
      <c r="CI9" s="135"/>
      <c r="CJ9" s="135"/>
      <c r="CN9" s="135"/>
      <c r="CO9" s="135"/>
      <c r="CP9" s="135"/>
      <c r="CQ9" s="135"/>
      <c r="CR9" s="135"/>
      <c r="CS9" s="135"/>
      <c r="CT9" s="135"/>
      <c r="CV9" s="135"/>
      <c r="CW9" s="135"/>
      <c r="CX9" s="135"/>
      <c r="CY9" s="135"/>
      <c r="CZ9" s="135"/>
      <c r="DA9" s="135"/>
      <c r="DB9" s="135"/>
      <c r="DD9" s="135"/>
      <c r="DE9" s="135"/>
      <c r="DF9" s="135"/>
      <c r="DG9" s="135"/>
      <c r="DH9" s="135"/>
      <c r="DI9" s="135"/>
      <c r="DJ9" s="135"/>
      <c r="DN9" s="135"/>
      <c r="DO9" s="135"/>
      <c r="DP9" s="135"/>
      <c r="DQ9" s="135"/>
      <c r="DR9" s="135"/>
      <c r="DS9" s="135"/>
      <c r="DT9" s="135"/>
      <c r="DV9" s="135"/>
      <c r="DW9" s="135"/>
      <c r="DX9" s="135"/>
      <c r="DY9" s="135"/>
      <c r="DZ9" s="135"/>
      <c r="EA9" s="135"/>
      <c r="EB9" s="135"/>
      <c r="ED9" s="135"/>
      <c r="EE9" s="135"/>
      <c r="EF9" s="135"/>
      <c r="EG9" s="135"/>
      <c r="EH9" s="135"/>
      <c r="EI9" s="135"/>
      <c r="EJ9" s="135"/>
      <c r="EN9" s="135"/>
      <c r="EO9" s="135"/>
      <c r="EP9" s="135"/>
      <c r="EQ9" s="135"/>
      <c r="ER9" s="135"/>
      <c r="ES9" s="135"/>
      <c r="ET9" s="135"/>
      <c r="EV9" s="135"/>
      <c r="EW9" s="135"/>
      <c r="EX9" s="135"/>
      <c r="EY9" s="135"/>
      <c r="EZ9" s="135"/>
      <c r="FA9" s="135"/>
      <c r="FB9" s="135"/>
      <c r="FD9" s="135"/>
      <c r="FE9" s="135"/>
      <c r="FF9" s="135"/>
      <c r="FG9" s="135"/>
      <c r="FH9" s="135"/>
      <c r="FI9" s="135"/>
      <c r="FJ9" s="135"/>
      <c r="FN9" s="135"/>
      <c r="FO9" s="135"/>
      <c r="FP9" s="135"/>
      <c r="FQ9" s="135"/>
      <c r="FR9" s="135"/>
      <c r="FS9" s="135"/>
      <c r="FT9" s="135"/>
      <c r="FV9" s="135"/>
      <c r="FW9" s="135"/>
      <c r="FX9" s="135"/>
      <c r="FY9" s="135"/>
      <c r="FZ9" s="135"/>
      <c r="GA9" s="135"/>
      <c r="GB9" s="135"/>
      <c r="GD9" s="135"/>
      <c r="GE9" s="135"/>
      <c r="GF9" s="135"/>
      <c r="GG9" s="135"/>
      <c r="GH9" s="135"/>
      <c r="GI9" s="135"/>
      <c r="GJ9" s="135"/>
      <c r="GN9" s="135"/>
      <c r="GO9" s="135"/>
      <c r="GP9" s="135"/>
      <c r="GQ9" s="135"/>
      <c r="GR9" s="135"/>
      <c r="GS9" s="135"/>
      <c r="GT9" s="135"/>
      <c r="GV9" s="135"/>
      <c r="GW9" s="135"/>
      <c r="GX9" s="135"/>
      <c r="GY9" s="135"/>
      <c r="GZ9" s="135"/>
      <c r="HA9" s="135"/>
      <c r="HB9" s="135"/>
      <c r="HD9" s="135"/>
      <c r="HE9" s="135"/>
      <c r="HF9" s="135"/>
      <c r="HG9" s="135"/>
      <c r="HH9" s="135"/>
      <c r="HI9" s="135"/>
      <c r="HJ9" s="135"/>
      <c r="HN9" s="135"/>
      <c r="HO9" s="135"/>
      <c r="HP9" s="135"/>
      <c r="HQ9" s="135"/>
      <c r="HR9" s="135"/>
      <c r="HS9" s="135"/>
      <c r="HT9" s="135"/>
      <c r="HV9" s="135"/>
      <c r="HW9" s="135"/>
      <c r="HX9" s="135"/>
      <c r="HY9" s="135"/>
      <c r="HZ9" s="135"/>
      <c r="IA9" s="135"/>
      <c r="IB9" s="135"/>
      <c r="ID9" s="135"/>
      <c r="IE9" s="135"/>
      <c r="IF9" s="135"/>
      <c r="IG9" s="135"/>
      <c r="IH9" s="135"/>
      <c r="II9" s="135"/>
      <c r="IJ9" s="135"/>
      <c r="IN9" s="135"/>
      <c r="IO9" s="135"/>
      <c r="IP9" s="135"/>
      <c r="IQ9" s="135"/>
      <c r="IR9" s="135"/>
      <c r="IS9" s="135"/>
      <c r="IT9" s="135"/>
      <c r="IV9" s="135"/>
      <c r="IW9" s="135"/>
      <c r="IX9" s="135"/>
      <c r="IY9" s="135"/>
      <c r="IZ9" s="135"/>
      <c r="JA9" s="135"/>
      <c r="JB9" s="135"/>
      <c r="JD9" s="135"/>
      <c r="JE9" s="135"/>
      <c r="JF9" s="135"/>
      <c r="JG9" s="135"/>
      <c r="JH9" s="135"/>
      <c r="JI9" s="135"/>
      <c r="JJ9" s="135"/>
      <c r="JN9" s="135"/>
      <c r="JO9" s="135"/>
      <c r="JP9" s="135"/>
      <c r="JQ9" s="135"/>
      <c r="JR9" s="135"/>
      <c r="JS9" s="135"/>
      <c r="JT9" s="135"/>
      <c r="JV9" s="135"/>
      <c r="JW9" s="135"/>
      <c r="JX9" s="135"/>
      <c r="JY9" s="135"/>
      <c r="JZ9" s="135"/>
      <c r="KA9" s="135"/>
      <c r="KB9" s="135"/>
      <c r="KD9" s="135"/>
      <c r="KE9" s="135"/>
      <c r="KF9" s="135"/>
      <c r="KG9" s="135"/>
      <c r="KH9" s="135"/>
      <c r="KI9" s="135"/>
      <c r="KJ9" s="135"/>
    </row>
    <row r="10" spans="1:297" x14ac:dyDescent="0.25">
      <c r="F10" t="s">
        <v>539</v>
      </c>
      <c r="G10" t="s">
        <v>539</v>
      </c>
      <c r="N10" s="135"/>
      <c r="O10" s="135"/>
      <c r="P10" s="135"/>
      <c r="Q10" s="135"/>
      <c r="R10" s="135"/>
      <c r="S10" s="135"/>
      <c r="T10" s="135"/>
      <c r="V10" s="135"/>
      <c r="W10" s="135"/>
      <c r="X10" s="135"/>
      <c r="Y10" s="135"/>
      <c r="Z10" s="135"/>
      <c r="AA10" s="135"/>
      <c r="AB10" s="135"/>
      <c r="AD10" s="135"/>
      <c r="AE10" s="135"/>
      <c r="AF10" s="135"/>
      <c r="AG10" s="135"/>
      <c r="AH10" s="135"/>
      <c r="AI10" s="135"/>
      <c r="AJ10" s="135"/>
      <c r="AN10" s="135"/>
      <c r="AO10" s="135"/>
      <c r="AP10" s="135"/>
      <c r="AQ10" s="135"/>
      <c r="AR10" s="135"/>
      <c r="AS10" s="135"/>
      <c r="AT10" s="135"/>
      <c r="AV10" s="135"/>
      <c r="AW10" s="135"/>
      <c r="AX10" s="135"/>
      <c r="AY10" s="135"/>
      <c r="AZ10" s="135"/>
      <c r="BA10" s="135"/>
      <c r="BB10" s="135"/>
      <c r="BD10" s="135"/>
      <c r="BE10" s="135"/>
      <c r="BF10" s="135"/>
      <c r="BG10" s="135"/>
      <c r="BH10" s="135"/>
      <c r="BI10" s="135"/>
      <c r="BJ10" s="135"/>
      <c r="BN10" s="135"/>
      <c r="BO10" s="135"/>
      <c r="BP10" s="135"/>
      <c r="BQ10" s="135"/>
      <c r="BR10" s="135"/>
      <c r="BS10" s="135"/>
      <c r="BT10" s="135"/>
      <c r="BV10" s="135"/>
      <c r="BW10" s="135"/>
      <c r="BX10" s="135"/>
      <c r="BY10" s="135"/>
      <c r="BZ10" s="135"/>
      <c r="CA10" s="135"/>
      <c r="CB10" s="135"/>
      <c r="CD10" s="135"/>
      <c r="CE10" s="135"/>
      <c r="CF10" s="135"/>
      <c r="CG10" s="135"/>
      <c r="CH10" s="135"/>
      <c r="CI10" s="135"/>
      <c r="CJ10" s="135"/>
      <c r="CN10" s="135"/>
      <c r="CO10" s="135"/>
      <c r="CP10" s="135"/>
      <c r="CQ10" s="135"/>
      <c r="CR10" s="135"/>
      <c r="CS10" s="135"/>
      <c r="CT10" s="135"/>
      <c r="CV10" s="135"/>
      <c r="CW10" s="135"/>
      <c r="CX10" s="135"/>
      <c r="CY10" s="135"/>
      <c r="CZ10" s="135"/>
      <c r="DA10" s="135"/>
      <c r="DB10" s="135"/>
      <c r="DD10" s="135"/>
      <c r="DE10" s="135"/>
      <c r="DF10" s="135"/>
      <c r="DG10" s="135"/>
      <c r="DH10" s="135"/>
      <c r="DI10" s="135"/>
      <c r="DJ10" s="135"/>
      <c r="DN10" s="135"/>
      <c r="DO10" s="135"/>
      <c r="DP10" s="135"/>
      <c r="DQ10" s="135"/>
      <c r="DR10" s="135"/>
      <c r="DS10" s="135"/>
      <c r="DT10" s="135"/>
      <c r="DV10" s="135"/>
      <c r="DW10" s="135"/>
      <c r="DX10" s="135"/>
      <c r="DY10" s="135"/>
      <c r="DZ10" s="135"/>
      <c r="EA10" s="135"/>
      <c r="EB10" s="135"/>
      <c r="ED10" s="135"/>
      <c r="EE10" s="135"/>
      <c r="EF10" s="135"/>
      <c r="EG10" s="135"/>
      <c r="EH10" s="135"/>
      <c r="EI10" s="135"/>
      <c r="EJ10" s="135"/>
      <c r="EN10" s="135"/>
      <c r="EO10" s="135"/>
      <c r="EP10" s="135"/>
      <c r="EQ10" s="135"/>
      <c r="ER10" s="135"/>
      <c r="ES10" s="135"/>
      <c r="ET10" s="135"/>
      <c r="EV10" s="135"/>
      <c r="EW10" s="135"/>
      <c r="EX10" s="135"/>
      <c r="EY10" s="135"/>
      <c r="EZ10" s="135"/>
      <c r="FA10" s="135"/>
      <c r="FB10" s="135"/>
      <c r="FD10" s="135"/>
      <c r="FE10" s="135"/>
      <c r="FF10" s="135"/>
      <c r="FG10" s="135"/>
      <c r="FH10" s="135"/>
      <c r="FI10" s="135"/>
      <c r="FJ10" s="135"/>
      <c r="FN10" s="135"/>
      <c r="FO10" s="135"/>
      <c r="FP10" s="135"/>
      <c r="FQ10" s="135"/>
      <c r="FR10" s="135"/>
      <c r="FS10" s="135"/>
      <c r="FT10" s="135"/>
      <c r="FV10" s="135"/>
      <c r="FW10" s="135"/>
      <c r="FX10" s="135"/>
      <c r="FY10" s="135"/>
      <c r="FZ10" s="135"/>
      <c r="GA10" s="135"/>
      <c r="GB10" s="135"/>
      <c r="GD10" s="135"/>
      <c r="GE10" s="135"/>
      <c r="GF10" s="135"/>
      <c r="GG10" s="135"/>
      <c r="GH10" s="135"/>
      <c r="GI10" s="135"/>
      <c r="GJ10" s="135"/>
      <c r="GN10" s="135"/>
      <c r="GO10" s="135"/>
      <c r="GP10" s="135"/>
      <c r="GQ10" s="135"/>
      <c r="GR10" s="135"/>
      <c r="GS10" s="135"/>
      <c r="GT10" s="135"/>
      <c r="GV10" s="135"/>
      <c r="GW10" s="135"/>
      <c r="GX10" s="135"/>
      <c r="GY10" s="135"/>
      <c r="GZ10" s="135"/>
      <c r="HA10" s="135"/>
      <c r="HB10" s="135"/>
      <c r="HD10" s="135"/>
      <c r="HE10" s="135"/>
      <c r="HF10" s="135"/>
      <c r="HG10" s="135"/>
      <c r="HH10" s="135"/>
      <c r="HI10" s="135"/>
      <c r="HJ10" s="135"/>
      <c r="HN10" s="135"/>
      <c r="HO10" s="135"/>
      <c r="HP10" s="135"/>
      <c r="HQ10" s="135"/>
      <c r="HR10" s="135"/>
      <c r="HS10" s="135"/>
      <c r="HT10" s="135"/>
      <c r="HV10" s="135"/>
      <c r="HW10" s="135"/>
      <c r="HX10" s="135"/>
      <c r="HY10" s="135"/>
      <c r="HZ10" s="135"/>
      <c r="IA10" s="135"/>
      <c r="IB10" s="135"/>
      <c r="ID10" s="135"/>
      <c r="IE10" s="135"/>
      <c r="IF10" s="135"/>
      <c r="IG10" s="135"/>
      <c r="IH10" s="135"/>
      <c r="II10" s="135"/>
      <c r="IJ10" s="135"/>
      <c r="IN10" s="135"/>
      <c r="IO10" s="135"/>
      <c r="IP10" s="135"/>
      <c r="IQ10" s="135"/>
      <c r="IR10" s="135"/>
      <c r="IS10" s="135"/>
      <c r="IT10" s="135"/>
      <c r="IV10" s="135"/>
      <c r="IW10" s="135"/>
      <c r="IX10" s="135"/>
      <c r="IY10" s="135"/>
      <c r="IZ10" s="135"/>
      <c r="JA10" s="135"/>
      <c r="JB10" s="135"/>
      <c r="JD10" s="135"/>
      <c r="JE10" s="135"/>
      <c r="JF10" s="135"/>
      <c r="JG10" s="135"/>
      <c r="JH10" s="135"/>
      <c r="JI10" s="135"/>
      <c r="JJ10" s="135"/>
      <c r="JN10" s="135"/>
      <c r="JO10" s="135"/>
      <c r="JP10" s="135"/>
      <c r="JQ10" s="135"/>
      <c r="JR10" s="135"/>
      <c r="JS10" s="135"/>
      <c r="JT10" s="135"/>
      <c r="JV10" s="135"/>
      <c r="JW10" s="135"/>
      <c r="JX10" s="135"/>
      <c r="JY10" s="135"/>
      <c r="JZ10" s="135"/>
      <c r="KA10" s="135"/>
      <c r="KB10" s="135"/>
      <c r="KD10" s="135"/>
      <c r="KE10" s="135"/>
      <c r="KF10" s="135"/>
      <c r="KG10" s="135"/>
      <c r="KH10" s="135"/>
      <c r="KI10" s="135"/>
      <c r="KJ10" s="135"/>
    </row>
    <row r="11" spans="1:297" x14ac:dyDescent="0.25">
      <c r="F11" t="s">
        <v>540</v>
      </c>
      <c r="G11" t="s">
        <v>541</v>
      </c>
      <c r="I11" t="s">
        <v>539</v>
      </c>
      <c r="J11" t="s">
        <v>539</v>
      </c>
      <c r="N11" s="135"/>
      <c r="O11" s="135"/>
      <c r="P11" s="135"/>
      <c r="Q11" s="135"/>
      <c r="R11" s="135"/>
      <c r="S11" s="135"/>
      <c r="T11" s="135"/>
      <c r="V11" s="135"/>
      <c r="W11" s="135"/>
      <c r="X11" s="135"/>
      <c r="Y11" s="135"/>
      <c r="Z11" s="135"/>
      <c r="AA11" s="135"/>
      <c r="AB11" s="135"/>
      <c r="AD11" s="135"/>
      <c r="AE11" s="135"/>
      <c r="AF11" s="135"/>
      <c r="AG11" s="135"/>
      <c r="AH11" s="135"/>
      <c r="AI11" s="135"/>
      <c r="AJ11" s="135"/>
      <c r="AN11" s="135"/>
      <c r="AO11" s="135"/>
      <c r="AP11" s="135"/>
      <c r="AQ11" s="135"/>
      <c r="AR11" s="135"/>
      <c r="AS11" s="135"/>
      <c r="AT11" s="135"/>
      <c r="AV11" s="135"/>
      <c r="AW11" s="135"/>
      <c r="AX11" s="135"/>
      <c r="AY11" s="135"/>
      <c r="AZ11" s="135"/>
      <c r="BA11" s="135"/>
      <c r="BB11" s="135"/>
      <c r="BD11" s="135"/>
      <c r="BE11" s="135"/>
      <c r="BF11" s="135"/>
      <c r="BG11" s="135"/>
      <c r="BH11" s="135"/>
      <c r="BI11" s="135"/>
      <c r="BJ11" s="135"/>
      <c r="BN11" s="135"/>
      <c r="BO11" s="135"/>
      <c r="BP11" s="135"/>
      <c r="BQ11" s="135"/>
      <c r="BR11" s="135"/>
      <c r="BS11" s="135"/>
      <c r="BT11" s="135"/>
      <c r="BV11" s="135"/>
      <c r="BW11" s="135"/>
      <c r="BX11" s="135"/>
      <c r="BY11" s="135"/>
      <c r="BZ11" s="135"/>
      <c r="CA11" s="135"/>
      <c r="CB11" s="135"/>
      <c r="CD11" s="135"/>
      <c r="CE11" s="135"/>
      <c r="CF11" s="135"/>
      <c r="CG11" s="135"/>
      <c r="CH11" s="135"/>
      <c r="CI11" s="135"/>
      <c r="CJ11" s="135"/>
      <c r="CN11" s="135"/>
      <c r="CO11" s="135"/>
      <c r="CP11" s="135"/>
      <c r="CQ11" s="135"/>
      <c r="CR11" s="135"/>
      <c r="CS11" s="135"/>
      <c r="CT11" s="135"/>
      <c r="CV11" s="135"/>
      <c r="CW11" s="135"/>
      <c r="CX11" s="135"/>
      <c r="CY11" s="135"/>
      <c r="CZ11" s="135"/>
      <c r="DA11" s="135"/>
      <c r="DB11" s="135"/>
      <c r="DD11" s="135"/>
      <c r="DE11" s="135"/>
      <c r="DF11" s="135"/>
      <c r="DG11" s="135"/>
      <c r="DH11" s="135"/>
      <c r="DI11" s="135"/>
      <c r="DJ11" s="135"/>
      <c r="DN11" s="135"/>
      <c r="DO11" s="135"/>
      <c r="DP11" s="135"/>
      <c r="DQ11" s="135"/>
      <c r="DR11" s="135"/>
      <c r="DS11" s="135"/>
      <c r="DT11" s="135"/>
      <c r="DV11" s="135"/>
      <c r="DW11" s="135"/>
      <c r="DX11" s="135"/>
      <c r="DY11" s="135"/>
      <c r="DZ11" s="135"/>
      <c r="EA11" s="135"/>
      <c r="EB11" s="135"/>
      <c r="ED11" s="135"/>
      <c r="EE11" s="135"/>
      <c r="EF11" s="135"/>
      <c r="EG11" s="135"/>
      <c r="EH11" s="135"/>
      <c r="EI11" s="135"/>
      <c r="EJ11" s="135"/>
      <c r="EN11" s="135"/>
      <c r="EO11" s="135"/>
      <c r="EP11" s="135"/>
      <c r="EQ11" s="135"/>
      <c r="ER11" s="135"/>
      <c r="ES11" s="135"/>
      <c r="ET11" s="135"/>
      <c r="EV11" s="135"/>
      <c r="EW11" s="135"/>
      <c r="EX11" s="135"/>
      <c r="EY11" s="135"/>
      <c r="EZ11" s="135"/>
      <c r="FA11" s="135"/>
      <c r="FB11" s="135"/>
      <c r="FD11" s="135"/>
      <c r="FE11" s="135"/>
      <c r="FF11" s="135"/>
      <c r="FG11" s="135"/>
      <c r="FH11" s="135"/>
      <c r="FI11" s="135"/>
      <c r="FJ11" s="135"/>
      <c r="FN11" s="135"/>
      <c r="FO11" s="135"/>
      <c r="FP11" s="135"/>
      <c r="FQ11" s="135"/>
      <c r="FR11" s="135"/>
      <c r="FS11" s="135"/>
      <c r="FT11" s="135"/>
      <c r="FV11" s="135"/>
      <c r="FW11" s="135"/>
      <c r="FX11" s="135"/>
      <c r="FY11" s="135"/>
      <c r="FZ11" s="135"/>
      <c r="GA11" s="135"/>
      <c r="GB11" s="135"/>
      <c r="GD11" s="135"/>
      <c r="GE11" s="135"/>
      <c r="GF11" s="135"/>
      <c r="GG11" s="135"/>
      <c r="GH11" s="135"/>
      <c r="GI11" s="135"/>
      <c r="GJ11" s="135"/>
      <c r="GN11" s="135"/>
      <c r="GO11" s="135"/>
      <c r="GP11" s="135"/>
      <c r="GQ11" s="135"/>
      <c r="GR11" s="135"/>
      <c r="GS11" s="135"/>
      <c r="GT11" s="135"/>
      <c r="GV11" s="135"/>
      <c r="GW11" s="135"/>
      <c r="GX11" s="135"/>
      <c r="GY11" s="135"/>
      <c r="GZ11" s="135"/>
      <c r="HA11" s="135"/>
      <c r="HB11" s="135"/>
      <c r="HD11" s="135"/>
      <c r="HE11" s="135"/>
      <c r="HF11" s="135"/>
      <c r="HG11" s="135"/>
      <c r="HH11" s="135"/>
      <c r="HI11" s="135"/>
      <c r="HJ11" s="135"/>
      <c r="HN11" s="135"/>
      <c r="HO11" s="135"/>
      <c r="HP11" s="135"/>
      <c r="HQ11" s="135"/>
      <c r="HR11" s="135"/>
      <c r="HS11" s="135"/>
      <c r="HT11" s="135"/>
      <c r="HV11" s="135"/>
      <c r="HW11" s="135"/>
      <c r="HX11" s="135"/>
      <c r="HY11" s="135"/>
      <c r="HZ11" s="135"/>
      <c r="IA11" s="135"/>
      <c r="IB11" s="135"/>
      <c r="ID11" s="135"/>
      <c r="IE11" s="135"/>
      <c r="IF11" s="135"/>
      <c r="IG11" s="135"/>
      <c r="IH11" s="135"/>
      <c r="II11" s="135"/>
      <c r="IJ11" s="135"/>
      <c r="IN11" s="135"/>
      <c r="IO11" s="135"/>
      <c r="IP11" s="135"/>
      <c r="IQ11" s="135"/>
      <c r="IR11" s="135"/>
      <c r="IS11" s="135"/>
      <c r="IT11" s="135"/>
      <c r="IV11" s="135"/>
      <c r="IW11" s="135"/>
      <c r="IX11" s="135"/>
      <c r="IY11" s="135"/>
      <c r="IZ11" s="135"/>
      <c r="JA11" s="135"/>
      <c r="JB11" s="135"/>
      <c r="JD11" s="135"/>
      <c r="JE11" s="135"/>
      <c r="JF11" s="135"/>
      <c r="JG11" s="135"/>
      <c r="JH11" s="135"/>
      <c r="JI11" s="135"/>
      <c r="JJ11" s="135"/>
      <c r="JN11" s="135"/>
      <c r="JO11" s="135"/>
      <c r="JP11" s="135"/>
      <c r="JQ11" s="135"/>
      <c r="JR11" s="135"/>
      <c r="JS11" s="135"/>
      <c r="JT11" s="135"/>
      <c r="JV11" s="135"/>
      <c r="JW11" s="135"/>
      <c r="JX11" s="135"/>
      <c r="JY11" s="135"/>
      <c r="JZ11" s="135"/>
      <c r="KA11" s="135"/>
      <c r="KB11" s="135"/>
      <c r="KD11" s="135"/>
      <c r="KE11" s="135"/>
      <c r="KF11" s="135"/>
      <c r="KG11" s="135"/>
      <c r="KH11" s="135"/>
      <c r="KI11" s="135"/>
      <c r="KJ11" s="135"/>
    </row>
    <row r="12" spans="1:297" x14ac:dyDescent="0.25">
      <c r="C12" t="s">
        <v>542</v>
      </c>
      <c r="F12" t="s">
        <v>543</v>
      </c>
      <c r="G12" t="s">
        <v>544</v>
      </c>
      <c r="H12" t="s">
        <v>545</v>
      </c>
      <c r="I12" t="s">
        <v>541</v>
      </c>
      <c r="J12" t="s">
        <v>540</v>
      </c>
      <c r="K12" t="s">
        <v>539</v>
      </c>
      <c r="L12" t="s">
        <v>546</v>
      </c>
      <c r="M12" t="s">
        <v>547</v>
      </c>
      <c r="N12" s="135"/>
      <c r="O12" s="135"/>
      <c r="P12" s="135"/>
      <c r="Q12" s="135"/>
      <c r="R12" s="135"/>
      <c r="S12" s="135"/>
      <c r="T12" s="135"/>
      <c r="V12" s="135"/>
      <c r="W12" s="135"/>
      <c r="X12" s="135"/>
      <c r="Y12" s="135"/>
      <c r="Z12" s="135"/>
      <c r="AA12" s="135"/>
      <c r="AB12" s="135"/>
      <c r="AD12" s="135"/>
      <c r="AE12" s="135"/>
      <c r="AF12" s="135"/>
      <c r="AG12" s="135"/>
      <c r="AH12" s="135"/>
      <c r="AI12" s="135"/>
      <c r="AJ12" s="135"/>
      <c r="AN12" s="135"/>
      <c r="AO12" s="135"/>
      <c r="AP12" s="135"/>
      <c r="AQ12" s="135"/>
      <c r="AR12" s="135"/>
      <c r="AS12" s="135"/>
      <c r="AT12" s="135"/>
      <c r="AV12" s="135"/>
      <c r="AW12" s="135"/>
      <c r="AX12" s="135"/>
      <c r="AY12" s="135"/>
      <c r="AZ12" s="135"/>
      <c r="BA12" s="135"/>
      <c r="BB12" s="135"/>
      <c r="BD12" s="135"/>
      <c r="BE12" s="135"/>
      <c r="BF12" s="135"/>
      <c r="BG12" s="135"/>
      <c r="BH12" s="135"/>
      <c r="BI12" s="135"/>
      <c r="BJ12" s="135"/>
      <c r="BN12" s="135"/>
      <c r="BO12" s="135"/>
      <c r="BP12" s="135"/>
      <c r="BQ12" s="135"/>
      <c r="BR12" s="135"/>
      <c r="BS12" s="135"/>
      <c r="BT12" s="135"/>
      <c r="BV12" s="135"/>
      <c r="BW12" s="135"/>
      <c r="BX12" s="135"/>
      <c r="BY12" s="135"/>
      <c r="BZ12" s="135"/>
      <c r="CA12" s="135"/>
      <c r="CB12" s="135"/>
      <c r="CD12" s="135"/>
      <c r="CE12" s="135"/>
      <c r="CF12" s="135"/>
      <c r="CG12" s="135"/>
      <c r="CH12" s="135"/>
      <c r="CI12" s="135"/>
      <c r="CJ12" s="135"/>
      <c r="CN12" s="135"/>
      <c r="CO12" s="135"/>
      <c r="CP12" s="135"/>
      <c r="CQ12" s="135"/>
      <c r="CR12" s="135"/>
      <c r="CS12" s="135"/>
      <c r="CT12" s="135"/>
      <c r="CV12" s="135"/>
      <c r="CW12" s="135"/>
      <c r="CX12" s="135"/>
      <c r="CY12" s="135"/>
      <c r="CZ12" s="135"/>
      <c r="DA12" s="135"/>
      <c r="DB12" s="135"/>
      <c r="DD12" s="135"/>
      <c r="DE12" s="135"/>
      <c r="DF12" s="135"/>
      <c r="DG12" s="135"/>
      <c r="DH12" s="135"/>
      <c r="DI12" s="135"/>
      <c r="DJ12" s="135"/>
      <c r="DN12" s="135"/>
      <c r="DO12" s="135"/>
      <c r="DP12" s="135"/>
      <c r="DQ12" s="135"/>
      <c r="DR12" s="135"/>
      <c r="DS12" s="135"/>
      <c r="DT12" s="135"/>
      <c r="DV12" s="135"/>
      <c r="DW12" s="135"/>
      <c r="DX12" s="135"/>
      <c r="DY12" s="135"/>
      <c r="DZ12" s="135"/>
      <c r="EA12" s="135"/>
      <c r="EB12" s="135"/>
      <c r="ED12" s="135"/>
      <c r="EE12" s="135"/>
      <c r="EF12" s="135"/>
      <c r="EG12" s="135"/>
      <c r="EH12" s="135"/>
      <c r="EI12" s="135"/>
      <c r="EJ12" s="135"/>
      <c r="EN12" s="135"/>
      <c r="EO12" s="135"/>
      <c r="EP12" s="135"/>
      <c r="EQ12" s="135"/>
      <c r="ER12" s="135"/>
      <c r="ES12" s="135"/>
      <c r="ET12" s="135"/>
      <c r="EV12" s="135"/>
      <c r="EW12" s="135"/>
      <c r="EX12" s="135"/>
      <c r="EY12" s="135"/>
      <c r="EZ12" s="135"/>
      <c r="FA12" s="135"/>
      <c r="FB12" s="135"/>
      <c r="FD12" s="135"/>
      <c r="FE12" s="135"/>
      <c r="FF12" s="135"/>
      <c r="FG12" s="135"/>
      <c r="FH12" s="135"/>
      <c r="FI12" s="135"/>
      <c r="FJ12" s="135"/>
      <c r="FN12" s="135"/>
      <c r="FO12" s="135"/>
      <c r="FP12" s="135"/>
      <c r="FQ12" s="135"/>
      <c r="FR12" s="135"/>
      <c r="FS12" s="135"/>
      <c r="FT12" s="135"/>
      <c r="FV12" s="135"/>
      <c r="FW12" s="135"/>
      <c r="FX12" s="135"/>
      <c r="FY12" s="135"/>
      <c r="FZ12" s="135"/>
      <c r="GA12" s="135"/>
      <c r="GB12" s="135"/>
      <c r="GD12" s="135"/>
      <c r="GE12" s="135"/>
      <c r="GF12" s="135"/>
      <c r="GG12" s="135"/>
      <c r="GH12" s="135"/>
      <c r="GI12" s="135"/>
      <c r="GJ12" s="135"/>
      <c r="GN12" s="135"/>
      <c r="GO12" s="135"/>
      <c r="GP12" s="135"/>
      <c r="GQ12" s="135"/>
      <c r="GR12" s="135"/>
      <c r="GS12" s="135"/>
      <c r="GT12" s="135"/>
      <c r="GV12" s="135"/>
      <c r="GW12" s="135"/>
      <c r="GX12" s="135"/>
      <c r="GY12" s="135"/>
      <c r="GZ12" s="135"/>
      <c r="HA12" s="135"/>
      <c r="HB12" s="135"/>
      <c r="HD12" s="135"/>
      <c r="HE12" s="135"/>
      <c r="HF12" s="135"/>
      <c r="HG12" s="135"/>
      <c r="HH12" s="135"/>
      <c r="HI12" s="135"/>
      <c r="HJ12" s="135"/>
      <c r="HN12" s="135"/>
      <c r="HO12" s="135"/>
      <c r="HP12" s="135"/>
      <c r="HQ12" s="135"/>
      <c r="HR12" s="135"/>
      <c r="HS12" s="135"/>
      <c r="HT12" s="135"/>
      <c r="HV12" s="135"/>
      <c r="HW12" s="135"/>
      <c r="HX12" s="135"/>
      <c r="HY12" s="135"/>
      <c r="HZ12" s="135"/>
      <c r="IA12" s="135"/>
      <c r="IB12" s="135"/>
      <c r="ID12" s="135"/>
      <c r="IE12" s="135"/>
      <c r="IF12" s="135"/>
      <c r="IG12" s="135"/>
      <c r="IH12" s="135"/>
      <c r="II12" s="135"/>
      <c r="IJ12" s="135"/>
      <c r="IN12" s="135"/>
      <c r="IO12" s="135"/>
      <c r="IP12" s="135"/>
      <c r="IQ12" s="135"/>
      <c r="IR12" s="135"/>
      <c r="IS12" s="135"/>
      <c r="IT12" s="135"/>
      <c r="IV12" s="135"/>
      <c r="IW12" s="135"/>
      <c r="IX12" s="135"/>
      <c r="IY12" s="135"/>
      <c r="IZ12" s="135"/>
      <c r="JA12" s="135"/>
      <c r="JB12" s="135"/>
      <c r="JD12" s="135"/>
      <c r="JE12" s="135"/>
      <c r="JF12" s="135"/>
      <c r="JG12" s="135"/>
      <c r="JH12" s="135"/>
      <c r="JI12" s="135"/>
      <c r="JJ12" s="135"/>
      <c r="JN12" s="135"/>
      <c r="JO12" s="135"/>
      <c r="JP12" s="135"/>
      <c r="JQ12" s="135"/>
      <c r="JR12" s="135"/>
      <c r="JS12" s="135"/>
      <c r="JT12" s="135"/>
      <c r="JV12" s="135"/>
      <c r="JW12" s="135"/>
      <c r="JX12" s="135"/>
      <c r="JY12" s="135"/>
      <c r="JZ12" s="135"/>
      <c r="KA12" s="135"/>
      <c r="KB12" s="135"/>
      <c r="KD12" s="135"/>
      <c r="KE12" s="135"/>
      <c r="KF12" s="135"/>
      <c r="KG12" s="135"/>
      <c r="KH12" s="135"/>
      <c r="KI12" s="135"/>
      <c r="KJ12" s="135"/>
    </row>
    <row r="13" spans="1:297" x14ac:dyDescent="0.25">
      <c r="C13" t="s">
        <v>548</v>
      </c>
      <c r="F13" s="15">
        <f>'selections(hide)'!Y23</f>
        <v>5.4545454545454543E-2</v>
      </c>
      <c r="G13" s="15">
        <v>0.5</v>
      </c>
      <c r="H13" s="15">
        <v>1</v>
      </c>
      <c r="I13" s="15">
        <v>0.5</v>
      </c>
      <c r="J13" s="15">
        <v>0.5</v>
      </c>
      <c r="K13" s="15">
        <v>1</v>
      </c>
      <c r="L13" s="15">
        <f>[15]SUMMARY_DETAIL!$J$109</f>
        <v>1.0078175575608264</v>
      </c>
      <c r="M13" s="15">
        <f>[15]SUMMARY_DETAIL!$J$108</f>
        <v>0.94178111142728471</v>
      </c>
      <c r="N13" s="152" t="s">
        <v>549</v>
      </c>
      <c r="O13" s="95" t="s">
        <v>550</v>
      </c>
      <c r="P13" s="135"/>
      <c r="Q13" s="135"/>
      <c r="R13" s="135"/>
      <c r="S13" s="135"/>
      <c r="T13" s="135"/>
      <c r="V13" s="152" t="str">
        <f>N13</f>
        <v>CA</v>
      </c>
      <c r="W13" s="152" t="str">
        <f>O13</f>
        <v>Campus Any</v>
      </c>
      <c r="X13" s="135"/>
      <c r="Y13" s="135"/>
      <c r="Z13" s="135"/>
      <c r="AA13" s="135"/>
      <c r="AB13" s="135"/>
      <c r="AD13" s="152" t="str">
        <f>N13</f>
        <v>CA</v>
      </c>
      <c r="AE13" s="152" t="str">
        <f>O13</f>
        <v>Campus Any</v>
      </c>
      <c r="AF13" s="135"/>
      <c r="AG13" s="135"/>
      <c r="AH13" s="135"/>
      <c r="AI13" s="135"/>
      <c r="AJ13" s="135"/>
      <c r="AN13" s="152" t="s">
        <v>551</v>
      </c>
      <c r="AO13" s="95" t="s">
        <v>552</v>
      </c>
      <c r="AP13" s="135"/>
      <c r="AQ13" s="135"/>
      <c r="AR13" s="135"/>
      <c r="AS13" s="135"/>
      <c r="AT13" s="135"/>
      <c r="AV13" s="152" t="str">
        <f>AN13</f>
        <v>AA</v>
      </c>
      <c r="AW13" s="152" t="str">
        <f>AO13</f>
        <v>Apprenticeship Any</v>
      </c>
      <c r="AX13" s="135"/>
      <c r="AY13" s="135"/>
      <c r="AZ13" s="135"/>
      <c r="BA13" s="135"/>
      <c r="BB13" s="135"/>
      <c r="BD13" s="152" t="str">
        <f>AN13</f>
        <v>AA</v>
      </c>
      <c r="BE13" s="152" t="str">
        <f>AO13</f>
        <v>Apprenticeship Any</v>
      </c>
      <c r="BF13" s="135"/>
      <c r="BG13" s="135"/>
      <c r="BH13" s="135"/>
      <c r="BI13" s="135"/>
      <c r="BJ13" s="135"/>
      <c r="BN13" s="152" t="s">
        <v>553</v>
      </c>
      <c r="BO13" s="95" t="s">
        <v>554</v>
      </c>
      <c r="BP13" s="135"/>
      <c r="BQ13" s="135"/>
      <c r="BR13" s="135"/>
      <c r="BS13" s="135"/>
      <c r="BT13" s="135"/>
      <c r="BV13" s="152" t="str">
        <f>BN13</f>
        <v>AE</v>
      </c>
      <c r="BW13" s="152" t="str">
        <f>BO13</f>
        <v>Apprenticeship Exeter</v>
      </c>
      <c r="BX13" s="135"/>
      <c r="BY13" s="135"/>
      <c r="BZ13" s="135"/>
      <c r="CA13" s="135"/>
      <c r="CB13" s="135"/>
      <c r="CD13" s="152" t="str">
        <f>BN13</f>
        <v>AE</v>
      </c>
      <c r="CE13" s="152" t="str">
        <f>BO13</f>
        <v>Apprenticeship Exeter</v>
      </c>
      <c r="CF13" s="135"/>
      <c r="CG13" s="135"/>
      <c r="CH13" s="135"/>
      <c r="CI13" s="135"/>
      <c r="CJ13" s="135"/>
      <c r="CN13" s="152" t="s">
        <v>555</v>
      </c>
      <c r="CO13" s="95" t="s">
        <v>556</v>
      </c>
      <c r="CP13" s="135"/>
      <c r="CQ13" s="135"/>
      <c r="CR13" s="135"/>
      <c r="CS13" s="135"/>
      <c r="CT13" s="135"/>
      <c r="CV13" s="152" t="str">
        <f>CN13</f>
        <v>AC</v>
      </c>
      <c r="CW13" s="152" t="str">
        <f>CO13</f>
        <v>Apprenticeship Cornwall</v>
      </c>
      <c r="CX13" s="135"/>
      <c r="CY13" s="135"/>
      <c r="CZ13" s="135"/>
      <c r="DA13" s="135"/>
      <c r="DB13" s="135"/>
      <c r="DD13" s="152" t="str">
        <f>CN13</f>
        <v>AC</v>
      </c>
      <c r="DE13" s="152" t="str">
        <f>CO13</f>
        <v>Apprenticeship Cornwall</v>
      </c>
      <c r="DF13" s="135"/>
      <c r="DG13" s="135"/>
      <c r="DH13" s="135"/>
      <c r="DI13" s="135"/>
      <c r="DJ13" s="135"/>
      <c r="DN13" s="152" t="s">
        <v>557</v>
      </c>
      <c r="DO13" s="95" t="s">
        <v>558</v>
      </c>
      <c r="DP13" s="135"/>
      <c r="DQ13" s="135"/>
      <c r="DR13" s="135"/>
      <c r="DS13" s="135"/>
      <c r="DT13" s="135"/>
      <c r="DV13" s="152" t="str">
        <f>DN13</f>
        <v>K</v>
      </c>
      <c r="DW13" s="152" t="str">
        <f>DO13</f>
        <v>ODLP</v>
      </c>
      <c r="DX13" s="135"/>
      <c r="DY13" s="135"/>
      <c r="DZ13" s="135"/>
      <c r="EA13" s="135"/>
      <c r="EB13" s="135"/>
      <c r="ED13" s="152" t="str">
        <f>DN13</f>
        <v>K</v>
      </c>
      <c r="EE13" s="152" t="str">
        <f>DO13</f>
        <v>ODLP</v>
      </c>
      <c r="EF13" s="135"/>
      <c r="EG13" s="135"/>
      <c r="EH13" s="135"/>
      <c r="EI13" s="135"/>
      <c r="EJ13" s="135"/>
      <c r="EN13" s="152" t="s">
        <v>559</v>
      </c>
      <c r="EO13" s="95" t="s">
        <v>560</v>
      </c>
      <c r="EP13" s="135"/>
      <c r="EQ13" s="135"/>
      <c r="ER13" s="135"/>
      <c r="ES13" s="135"/>
      <c r="ET13" s="135"/>
      <c r="EV13" s="152" t="str">
        <f>EN13</f>
        <v>CE</v>
      </c>
      <c r="EW13" s="152" t="str">
        <f>EO13</f>
        <v>Campus Exeter</v>
      </c>
      <c r="EX13" s="135"/>
      <c r="EY13" s="135"/>
      <c r="EZ13" s="135"/>
      <c r="FA13" s="135"/>
      <c r="FB13" s="135"/>
      <c r="FD13" s="152" t="str">
        <f>EN13</f>
        <v>CE</v>
      </c>
      <c r="FE13" s="152" t="str">
        <f>EO13</f>
        <v>Campus Exeter</v>
      </c>
      <c r="FF13" s="135"/>
      <c r="FG13" s="135"/>
      <c r="FH13" s="135"/>
      <c r="FI13" s="135"/>
      <c r="FJ13" s="135"/>
      <c r="FN13" s="152" t="s">
        <v>561</v>
      </c>
      <c r="FO13" s="95" t="s">
        <v>562</v>
      </c>
      <c r="FP13" s="135"/>
      <c r="FQ13" s="135"/>
      <c r="FR13" s="135"/>
      <c r="FS13" s="135"/>
      <c r="FT13" s="135"/>
      <c r="FV13" s="152" t="str">
        <f>FN13</f>
        <v>CC</v>
      </c>
      <c r="FW13" s="152" t="str">
        <f>FO13</f>
        <v>Campus Cornwall</v>
      </c>
      <c r="FX13" s="135"/>
      <c r="FY13" s="135"/>
      <c r="FZ13" s="135"/>
      <c r="GA13" s="135"/>
      <c r="GB13" s="135"/>
      <c r="GD13" s="152" t="str">
        <f>FN13</f>
        <v>CC</v>
      </c>
      <c r="GE13" s="152" t="str">
        <f>FO13</f>
        <v>Campus Cornwall</v>
      </c>
      <c r="GF13" s="135"/>
      <c r="GG13" s="135"/>
      <c r="GH13" s="135"/>
      <c r="GI13" s="135"/>
      <c r="GJ13" s="135"/>
      <c r="GN13" s="152" t="s">
        <v>563</v>
      </c>
      <c r="GO13" s="95" t="s">
        <v>541</v>
      </c>
      <c r="GP13" s="135"/>
      <c r="GQ13" s="135"/>
      <c r="GR13" s="135"/>
      <c r="GS13" s="135"/>
      <c r="GT13" s="135"/>
      <c r="GV13" s="152" t="str">
        <f>GN13</f>
        <v>O</v>
      </c>
      <c r="GW13" s="152" t="str">
        <f>GO13</f>
        <v>Online</v>
      </c>
      <c r="GX13" s="135"/>
      <c r="GY13" s="135"/>
      <c r="GZ13" s="135"/>
      <c r="HA13" s="135"/>
      <c r="HB13" s="135"/>
      <c r="HD13" s="152" t="str">
        <f>GN13</f>
        <v>O</v>
      </c>
      <c r="HE13" s="152" t="str">
        <f>GO13</f>
        <v>Online</v>
      </c>
      <c r="HF13" s="135"/>
      <c r="HG13" s="135"/>
      <c r="HH13" s="135"/>
      <c r="HI13" s="135"/>
      <c r="HJ13" s="135"/>
      <c r="HN13" s="152" t="s">
        <v>564</v>
      </c>
      <c r="HO13" s="95" t="s">
        <v>565</v>
      </c>
      <c r="HP13" s="135"/>
      <c r="HQ13" s="135"/>
      <c r="HR13" s="135"/>
      <c r="HS13" s="135"/>
      <c r="HT13" s="135"/>
      <c r="HV13" s="152" t="str">
        <f>HN13</f>
        <v>BA</v>
      </c>
      <c r="HW13" s="152" t="str">
        <f>HO13</f>
        <v>Blended Any</v>
      </c>
      <c r="HX13" s="135"/>
      <c r="HY13" s="135"/>
      <c r="HZ13" s="135"/>
      <c r="IA13" s="135"/>
      <c r="IB13" s="135"/>
      <c r="ID13" s="152" t="str">
        <f>HN13</f>
        <v>BA</v>
      </c>
      <c r="IE13" s="152" t="str">
        <f>HO13</f>
        <v>Blended Any</v>
      </c>
      <c r="IF13" s="135"/>
      <c r="IG13" s="135"/>
      <c r="IH13" s="135"/>
      <c r="II13" s="135"/>
      <c r="IJ13" s="135"/>
      <c r="IN13" s="152" t="s">
        <v>566</v>
      </c>
      <c r="IO13" s="95" t="s">
        <v>567</v>
      </c>
      <c r="IP13" s="135"/>
      <c r="IQ13" s="135"/>
      <c r="IR13" s="135"/>
      <c r="IS13" s="135"/>
      <c r="IT13" s="135"/>
      <c r="IV13" s="152" t="str">
        <f>IN13</f>
        <v>BE</v>
      </c>
      <c r="IW13" s="152" t="str">
        <f>IO13</f>
        <v>Blended Exeter</v>
      </c>
      <c r="IX13" s="135"/>
      <c r="IY13" s="135"/>
      <c r="IZ13" s="135"/>
      <c r="JA13" s="135"/>
      <c r="JB13" s="135"/>
      <c r="JD13" s="152" t="str">
        <f>IN13</f>
        <v>BE</v>
      </c>
      <c r="JE13" s="152" t="str">
        <f>IO13</f>
        <v>Blended Exeter</v>
      </c>
      <c r="JF13" s="135"/>
      <c r="JG13" s="135"/>
      <c r="JH13" s="135"/>
      <c r="JI13" s="135"/>
      <c r="JJ13" s="135"/>
      <c r="JN13" s="152" t="s">
        <v>568</v>
      </c>
      <c r="JO13" s="95" t="s">
        <v>569</v>
      </c>
      <c r="JP13" s="135"/>
      <c r="JQ13" s="135"/>
      <c r="JR13" s="135"/>
      <c r="JS13" s="135"/>
      <c r="JT13" s="135"/>
      <c r="JV13" s="152" t="str">
        <f>JN13</f>
        <v>BC</v>
      </c>
      <c r="JW13" s="152" t="str">
        <f>JO13</f>
        <v>Blended Cornwall</v>
      </c>
      <c r="JX13" s="135"/>
      <c r="JY13" s="135"/>
      <c r="JZ13" s="135"/>
      <c r="KA13" s="135"/>
      <c r="KB13" s="135"/>
      <c r="KD13" s="152" t="str">
        <f>JN13</f>
        <v>BC</v>
      </c>
      <c r="KE13" s="152" t="str">
        <f>JO13</f>
        <v>Blended Cornwall</v>
      </c>
      <c r="KF13" s="135"/>
      <c r="KG13" s="135"/>
      <c r="KH13" s="135"/>
      <c r="KI13" s="135"/>
      <c r="KJ13" s="135"/>
    </row>
    <row r="14" spans="1:297" x14ac:dyDescent="0.25">
      <c r="A14" s="14" t="s">
        <v>308</v>
      </c>
      <c r="N14" s="135"/>
      <c r="O14" s="135"/>
      <c r="P14" s="135"/>
      <c r="Q14" s="135"/>
      <c r="R14" s="135"/>
      <c r="S14" s="135"/>
      <c r="T14" s="135"/>
      <c r="V14" s="135"/>
      <c r="W14" s="135"/>
      <c r="X14" s="135"/>
      <c r="Y14" s="135"/>
      <c r="Z14" s="135"/>
      <c r="AA14" s="135"/>
      <c r="AB14" s="135"/>
      <c r="AD14" s="135"/>
      <c r="AE14" s="135"/>
      <c r="AF14" s="135"/>
      <c r="AG14" s="135"/>
      <c r="AH14" s="135"/>
      <c r="AI14" s="135"/>
      <c r="AJ14" s="135"/>
      <c r="AN14" s="135"/>
      <c r="AO14" s="135"/>
      <c r="AP14" s="135"/>
      <c r="AQ14" s="135"/>
      <c r="AR14" s="135"/>
      <c r="AS14" s="135"/>
      <c r="AT14" s="135"/>
      <c r="AV14" s="135"/>
      <c r="AW14" s="135"/>
      <c r="AX14" s="135"/>
      <c r="AY14" s="135"/>
      <c r="AZ14" s="135"/>
      <c r="BA14" s="135"/>
      <c r="BB14" s="135"/>
      <c r="BD14" s="135"/>
      <c r="BE14" s="135"/>
      <c r="BF14" s="135"/>
      <c r="BG14" s="135"/>
      <c r="BH14" s="135"/>
      <c r="BI14" s="135"/>
      <c r="BJ14" s="135"/>
      <c r="BN14" s="135"/>
      <c r="BO14" s="135"/>
      <c r="BP14" s="135"/>
      <c r="BQ14" s="135"/>
      <c r="BR14" s="135"/>
      <c r="BS14" s="135"/>
      <c r="BT14" s="135"/>
      <c r="BV14" s="135"/>
      <c r="BW14" s="135"/>
      <c r="BX14" s="135"/>
      <c r="BY14" s="135"/>
      <c r="BZ14" s="135"/>
      <c r="CA14" s="135"/>
      <c r="CB14" s="135"/>
      <c r="CD14" s="135"/>
      <c r="CE14" s="135"/>
      <c r="CF14" s="135"/>
      <c r="CG14" s="135"/>
      <c r="CH14" s="135"/>
      <c r="CI14" s="135"/>
      <c r="CJ14" s="135"/>
      <c r="CN14" s="135"/>
      <c r="CO14" s="135"/>
      <c r="CP14" s="135"/>
      <c r="CQ14" s="135"/>
      <c r="CR14" s="135"/>
      <c r="CS14" s="135"/>
      <c r="CT14" s="135"/>
      <c r="CV14" s="135"/>
      <c r="CW14" s="135"/>
      <c r="CX14" s="135"/>
      <c r="CY14" s="135"/>
      <c r="CZ14" s="135"/>
      <c r="DA14" s="135"/>
      <c r="DB14" s="135"/>
      <c r="DD14" s="135"/>
      <c r="DE14" s="135"/>
      <c r="DF14" s="135"/>
      <c r="DG14" s="135"/>
      <c r="DH14" s="135"/>
      <c r="DI14" s="135"/>
      <c r="DJ14" s="135"/>
      <c r="DN14" s="135"/>
      <c r="DO14" s="135"/>
      <c r="DP14" s="135"/>
      <c r="DQ14" s="135"/>
      <c r="DR14" s="135"/>
      <c r="DS14" s="135"/>
      <c r="DT14" s="135"/>
      <c r="DV14" s="135"/>
      <c r="DW14" s="135"/>
      <c r="DX14" s="135"/>
      <c r="DY14" s="135"/>
      <c r="DZ14" s="135"/>
      <c r="EA14" s="135"/>
      <c r="EB14" s="135"/>
      <c r="ED14" s="135"/>
      <c r="EE14" s="135"/>
      <c r="EF14" s="135"/>
      <c r="EG14" s="135"/>
      <c r="EH14" s="135"/>
      <c r="EI14" s="135"/>
      <c r="EJ14" s="135"/>
      <c r="EN14" s="135"/>
      <c r="EO14" s="135"/>
      <c r="EP14" s="135"/>
      <c r="EQ14" s="135"/>
      <c r="ER14" s="135"/>
      <c r="ES14" s="135"/>
      <c r="ET14" s="135"/>
      <c r="EV14" s="135"/>
      <c r="EW14" s="135"/>
      <c r="EX14" s="135"/>
      <c r="EY14" s="135"/>
      <c r="EZ14" s="135"/>
      <c r="FA14" s="135"/>
      <c r="FB14" s="135"/>
      <c r="FD14" s="135"/>
      <c r="FE14" s="135"/>
      <c r="FF14" s="135"/>
      <c r="FG14" s="135"/>
      <c r="FH14" s="135"/>
      <c r="FI14" s="135"/>
      <c r="FJ14" s="135"/>
      <c r="FN14" s="135"/>
      <c r="FO14" s="135"/>
      <c r="FP14" s="135"/>
      <c r="FQ14" s="135"/>
      <c r="FR14" s="135"/>
      <c r="FS14" s="135"/>
      <c r="FT14" s="135"/>
      <c r="FV14" s="135"/>
      <c r="FW14" s="135"/>
      <c r="FX14" s="135"/>
      <c r="FY14" s="135"/>
      <c r="FZ14" s="135"/>
      <c r="GA14" s="135"/>
      <c r="GB14" s="135"/>
      <c r="GD14" s="135"/>
      <c r="GE14" s="135"/>
      <c r="GF14" s="135"/>
      <c r="GG14" s="135"/>
      <c r="GH14" s="135"/>
      <c r="GI14" s="135"/>
      <c r="GJ14" s="135"/>
      <c r="GN14" s="135"/>
      <c r="GO14" s="135"/>
      <c r="GP14" s="135"/>
      <c r="GQ14" s="135"/>
      <c r="GR14" s="135"/>
      <c r="GS14" s="135"/>
      <c r="GT14" s="135"/>
      <c r="GV14" s="135"/>
      <c r="GW14" s="135"/>
      <c r="GX14" s="135"/>
      <c r="GY14" s="135"/>
      <c r="GZ14" s="135"/>
      <c r="HA14" s="135"/>
      <c r="HB14" s="135"/>
      <c r="HD14" s="135"/>
      <c r="HE14" s="135"/>
      <c r="HF14" s="135"/>
      <c r="HG14" s="135"/>
      <c r="HH14" s="135"/>
      <c r="HI14" s="135"/>
      <c r="HJ14" s="135"/>
      <c r="HN14" s="135"/>
      <c r="HO14" s="135"/>
      <c r="HP14" s="135"/>
      <c r="HQ14" s="135"/>
      <c r="HR14" s="135"/>
      <c r="HS14" s="135"/>
      <c r="HT14" s="135"/>
      <c r="HV14" s="135"/>
      <c r="HW14" s="135"/>
      <c r="HX14" s="135"/>
      <c r="HY14" s="135"/>
      <c r="HZ14" s="135"/>
      <c r="IA14" s="135"/>
      <c r="IB14" s="135"/>
      <c r="ID14" s="135"/>
      <c r="IE14" s="135"/>
      <c r="IF14" s="135"/>
      <c r="IG14" s="135"/>
      <c r="IH14" s="135"/>
      <c r="II14" s="135"/>
      <c r="IJ14" s="135"/>
      <c r="IN14" s="135"/>
      <c r="IO14" s="135"/>
      <c r="IP14" s="135"/>
      <c r="IQ14" s="135"/>
      <c r="IR14" s="135"/>
      <c r="IS14" s="135"/>
      <c r="IT14" s="135"/>
      <c r="IV14" s="135"/>
      <c r="IW14" s="135"/>
      <c r="IX14" s="135"/>
      <c r="IY14" s="135"/>
      <c r="IZ14" s="135"/>
      <c r="JA14" s="135"/>
      <c r="JB14" s="135"/>
      <c r="JD14" s="135"/>
      <c r="JE14" s="135"/>
      <c r="JF14" s="135"/>
      <c r="JG14" s="135"/>
      <c r="JH14" s="135"/>
      <c r="JI14" s="135"/>
      <c r="JJ14" s="135"/>
      <c r="JN14" s="135"/>
      <c r="JO14" s="135"/>
      <c r="JP14" s="135"/>
      <c r="JQ14" s="135"/>
      <c r="JR14" s="135"/>
      <c r="JS14" s="135"/>
      <c r="JT14" s="135"/>
      <c r="JV14" s="135"/>
      <c r="JW14" s="135"/>
      <c r="JX14" s="135"/>
      <c r="JY14" s="135"/>
      <c r="JZ14" s="135"/>
      <c r="KA14" s="135"/>
      <c r="KB14" s="135"/>
      <c r="KD14" s="135"/>
      <c r="KE14" s="135"/>
      <c r="KF14" s="135"/>
      <c r="KG14" s="135"/>
      <c r="KH14" s="135"/>
      <c r="KI14" s="135"/>
      <c r="KJ14" s="135"/>
    </row>
    <row r="15" spans="1:297" x14ac:dyDescent="0.25">
      <c r="N15" s="135"/>
      <c r="O15" s="135"/>
      <c r="P15" s="135"/>
      <c r="Q15" s="135"/>
      <c r="R15" s="135"/>
      <c r="S15" s="135"/>
      <c r="T15" s="135"/>
      <c r="V15" s="135"/>
      <c r="W15" s="135"/>
      <c r="X15" s="135"/>
      <c r="Y15" s="135"/>
      <c r="Z15" s="135"/>
      <c r="AA15" s="135"/>
      <c r="AB15" s="135"/>
      <c r="AD15" s="135"/>
      <c r="AE15" s="135"/>
      <c r="AF15" s="135"/>
      <c r="AG15" s="135"/>
      <c r="AH15" s="135"/>
      <c r="AI15" s="135"/>
      <c r="AJ15" s="135"/>
      <c r="AN15" s="135"/>
      <c r="AO15" s="135"/>
      <c r="AP15" s="135"/>
      <c r="AQ15" s="135"/>
      <c r="AR15" s="135"/>
      <c r="AS15" s="135"/>
      <c r="AT15" s="135"/>
      <c r="AV15" s="135"/>
      <c r="AW15" s="135"/>
      <c r="AX15" s="135"/>
      <c r="AY15" s="135"/>
      <c r="AZ15" s="135"/>
      <c r="BA15" s="135"/>
      <c r="BB15" s="135"/>
      <c r="BD15" s="135"/>
      <c r="BE15" s="135"/>
      <c r="BF15" s="135"/>
      <c r="BG15" s="135"/>
      <c r="BH15" s="135"/>
      <c r="BI15" s="135"/>
      <c r="BJ15" s="135"/>
      <c r="BN15" s="135"/>
      <c r="BO15" s="135"/>
      <c r="BP15" s="135"/>
      <c r="BQ15" s="135"/>
      <c r="BR15" s="135"/>
      <c r="BS15" s="135"/>
      <c r="BT15" s="135"/>
      <c r="BV15" s="135"/>
      <c r="BW15" s="135"/>
      <c r="BX15" s="135"/>
      <c r="BY15" s="135"/>
      <c r="BZ15" s="135"/>
      <c r="CA15" s="135"/>
      <c r="CB15" s="135"/>
      <c r="CD15" s="135"/>
      <c r="CE15" s="135"/>
      <c r="CF15" s="135"/>
      <c r="CG15" s="135"/>
      <c r="CH15" s="135"/>
      <c r="CI15" s="135"/>
      <c r="CJ15" s="135"/>
      <c r="CN15" s="135"/>
      <c r="CO15" s="135"/>
      <c r="CP15" s="135"/>
      <c r="CQ15" s="135"/>
      <c r="CR15" s="135"/>
      <c r="CS15" s="135"/>
      <c r="CT15" s="135"/>
      <c r="CV15" s="135"/>
      <c r="CW15" s="135"/>
      <c r="CX15" s="135"/>
      <c r="CY15" s="135"/>
      <c r="CZ15" s="135"/>
      <c r="DA15" s="135"/>
      <c r="DB15" s="135"/>
      <c r="DD15" s="135"/>
      <c r="DE15" s="135"/>
      <c r="DF15" s="135"/>
      <c r="DG15" s="135"/>
      <c r="DH15" s="135"/>
      <c r="DI15" s="135"/>
      <c r="DJ15" s="135"/>
      <c r="DN15" s="135"/>
      <c r="DO15" s="135"/>
      <c r="DP15" s="135"/>
      <c r="DQ15" s="135"/>
      <c r="DR15" s="135"/>
      <c r="DS15" s="135"/>
      <c r="DT15" s="135"/>
      <c r="DV15" s="135"/>
      <c r="DW15" s="135"/>
      <c r="DX15" s="135"/>
      <c r="DY15" s="135"/>
      <c r="DZ15" s="135"/>
      <c r="EA15" s="135"/>
      <c r="EB15" s="135"/>
      <c r="ED15" s="135"/>
      <c r="EE15" s="135"/>
      <c r="EF15" s="135"/>
      <c r="EG15" s="135"/>
      <c r="EH15" s="135"/>
      <c r="EI15" s="135"/>
      <c r="EJ15" s="135"/>
      <c r="EN15" s="135"/>
      <c r="EO15" s="135"/>
      <c r="EP15" s="135"/>
      <c r="EQ15" s="135"/>
      <c r="ER15" s="135"/>
      <c r="ES15" s="135"/>
      <c r="ET15" s="135"/>
      <c r="EV15" s="135"/>
      <c r="EW15" s="135"/>
      <c r="EX15" s="135"/>
      <c r="EY15" s="135"/>
      <c r="EZ15" s="135"/>
      <c r="FA15" s="135"/>
      <c r="FB15" s="135"/>
      <c r="FD15" s="135"/>
      <c r="FE15" s="135"/>
      <c r="FF15" s="135"/>
      <c r="FG15" s="135"/>
      <c r="FH15" s="135"/>
      <c r="FI15" s="135"/>
      <c r="FJ15" s="135"/>
      <c r="FN15" s="135"/>
      <c r="FO15" s="135"/>
      <c r="FP15" s="135"/>
      <c r="FQ15" s="135"/>
      <c r="FR15" s="135"/>
      <c r="FS15" s="135"/>
      <c r="FT15" s="135"/>
      <c r="FV15" s="135"/>
      <c r="FW15" s="135"/>
      <c r="FX15" s="135"/>
      <c r="FY15" s="135"/>
      <c r="FZ15" s="135"/>
      <c r="GA15" s="135"/>
      <c r="GB15" s="135"/>
      <c r="GD15" s="135"/>
      <c r="GE15" s="135"/>
      <c r="GF15" s="135"/>
      <c r="GG15" s="135"/>
      <c r="GH15" s="135"/>
      <c r="GI15" s="135"/>
      <c r="GJ15" s="135"/>
      <c r="GN15" s="135"/>
      <c r="GO15" s="135"/>
      <c r="GP15" s="135"/>
      <c r="GQ15" s="135"/>
      <c r="GR15" s="135"/>
      <c r="GS15" s="135"/>
      <c r="GT15" s="135"/>
      <c r="GV15" s="135"/>
      <c r="GW15" s="135"/>
      <c r="GX15" s="135"/>
      <c r="GY15" s="135"/>
      <c r="GZ15" s="135"/>
      <c r="HA15" s="135"/>
      <c r="HB15" s="135"/>
      <c r="HD15" s="135"/>
      <c r="HE15" s="135"/>
      <c r="HF15" s="135"/>
      <c r="HG15" s="135"/>
      <c r="HH15" s="135"/>
      <c r="HI15" s="135"/>
      <c r="HJ15" s="135"/>
      <c r="HN15" s="135"/>
      <c r="HO15" s="135"/>
      <c r="HP15" s="135"/>
      <c r="HQ15" s="135"/>
      <c r="HR15" s="135"/>
      <c r="HS15" s="135"/>
      <c r="HT15" s="135"/>
      <c r="HV15" s="135"/>
      <c r="HW15" s="135"/>
      <c r="HX15" s="135"/>
      <c r="HY15" s="135"/>
      <c r="HZ15" s="135"/>
      <c r="IA15" s="135"/>
      <c r="IB15" s="135"/>
      <c r="ID15" s="135"/>
      <c r="IE15" s="135"/>
      <c r="IF15" s="135"/>
      <c r="IG15" s="135"/>
      <c r="IH15" s="135"/>
      <c r="II15" s="135"/>
      <c r="IJ15" s="135"/>
      <c r="IN15" s="135"/>
      <c r="IO15" s="135"/>
      <c r="IP15" s="135"/>
      <c r="IQ15" s="135"/>
      <c r="IR15" s="135"/>
      <c r="IS15" s="135"/>
      <c r="IT15" s="135"/>
      <c r="IV15" s="135"/>
      <c r="IW15" s="135"/>
      <c r="IX15" s="135"/>
      <c r="IY15" s="135"/>
      <c r="IZ15" s="135"/>
      <c r="JA15" s="135"/>
      <c r="JB15" s="135"/>
      <c r="JD15" s="135"/>
      <c r="JE15" s="135"/>
      <c r="JF15" s="135"/>
      <c r="JG15" s="135"/>
      <c r="JH15" s="135"/>
      <c r="JI15" s="135"/>
      <c r="JJ15" s="135"/>
      <c r="JN15" s="135"/>
      <c r="JO15" s="135"/>
      <c r="JP15" s="135"/>
      <c r="JQ15" s="135"/>
      <c r="JR15" s="135"/>
      <c r="JS15" s="135"/>
      <c r="JT15" s="135"/>
      <c r="JV15" s="135"/>
      <c r="JW15" s="135"/>
      <c r="JX15" s="135"/>
      <c r="JY15" s="135"/>
      <c r="JZ15" s="135"/>
      <c r="KA15" s="135"/>
      <c r="KB15" s="135"/>
      <c r="KD15" s="135"/>
      <c r="KE15" s="135"/>
      <c r="KF15" s="135"/>
      <c r="KG15" s="135"/>
      <c r="KH15" s="135"/>
      <c r="KI15" s="135"/>
      <c r="KJ15" s="135"/>
    </row>
    <row r="16" spans="1:297" x14ac:dyDescent="0.25">
      <c r="A16" s="18" t="s">
        <v>570</v>
      </c>
      <c r="B16" s="18"/>
      <c r="C16" s="18"/>
      <c r="D16" s="18"/>
      <c r="E16" s="18"/>
      <c r="F16" t="s">
        <v>571</v>
      </c>
      <c r="G16" t="s">
        <v>571</v>
      </c>
      <c r="H16" t="s">
        <v>571</v>
      </c>
      <c r="I16" t="s">
        <v>571</v>
      </c>
      <c r="J16" t="s">
        <v>571</v>
      </c>
      <c r="K16" t="s">
        <v>571</v>
      </c>
      <c r="L16" t="s">
        <v>571</v>
      </c>
      <c r="M16" t="s">
        <v>571</v>
      </c>
      <c r="N16" s="16">
        <f>[14]model_cost_rates!N$16</f>
        <v>4.0004647158978592</v>
      </c>
      <c r="O16" s="16">
        <f>[14]model_cost_rates!O$16</f>
        <v>1.1659412283044674</v>
      </c>
      <c r="P16" s="16">
        <f>[14]model_cost_rates!P$16</f>
        <v>3.3316914834476177</v>
      </c>
      <c r="Q16" s="16">
        <f>[14]model_cost_rates!Q$16</f>
        <v>6.1147681330248256</v>
      </c>
      <c r="R16" s="16">
        <f>[14]model_cost_rates!R$16</f>
        <v>2.161758341066546</v>
      </c>
      <c r="S16" s="16">
        <f>[14]model_cost_rates!S$16</f>
        <v>3.0081901958488499</v>
      </c>
      <c r="T16" s="16">
        <f>S16</f>
        <v>3.0081901958488499</v>
      </c>
      <c r="V16" s="16">
        <f>[14]model_cost_rates!G$16</f>
        <v>3.1062999293188205</v>
      </c>
      <c r="W16" s="16">
        <f>[14]model_cost_rates!H$16</f>
        <v>0.8102193752037391</v>
      </c>
      <c r="X16" s="16">
        <f>[14]model_cost_rates!I$16</f>
        <v>2.1377720429111884</v>
      </c>
      <c r="Y16" s="16">
        <f>[14]model_cost_rates!J$16</f>
        <v>13.017345379344322</v>
      </c>
      <c r="Z16" s="16">
        <f>[14]model_cost_rates!K$16</f>
        <v>1.232941807726617</v>
      </c>
      <c r="AA16" s="16">
        <f>[14]model_cost_rates!L$16</f>
        <v>3.0685300279786749</v>
      </c>
      <c r="AB16" s="16">
        <f>AA16</f>
        <v>3.0685300279786749</v>
      </c>
      <c r="AD16" s="16">
        <f>V16</f>
        <v>3.1062999293188205</v>
      </c>
      <c r="AE16" s="16">
        <f t="shared" ref="AE16" si="2">W16</f>
        <v>0.8102193752037391</v>
      </c>
      <c r="AF16" s="16">
        <f t="shared" ref="AF16" si="3">X16</f>
        <v>2.1377720429111884</v>
      </c>
      <c r="AG16" s="16">
        <f t="shared" ref="AG16" si="4">Y16</f>
        <v>13.017345379344322</v>
      </c>
      <c r="AH16" s="16">
        <f t="shared" ref="AH16" si="5">Z16</f>
        <v>1.232941807726617</v>
      </c>
      <c r="AI16" s="16">
        <f t="shared" ref="AI16" si="6">AA16</f>
        <v>3.0685300279786749</v>
      </c>
      <c r="AJ16" s="16">
        <f t="shared" ref="AJ16" si="7">AB16</f>
        <v>3.0685300279786749</v>
      </c>
      <c r="AN16" s="16">
        <f>IF($F16="Y",N16,IF($F16="A",N16*$F$13,0))</f>
        <v>4.0004647158978592</v>
      </c>
      <c r="AO16" s="16">
        <f t="shared" ref="AO16:AT16" si="8">IF($F16="Y",O16,IF($F16="A",O16*$F$13,0))</f>
        <v>1.1659412283044674</v>
      </c>
      <c r="AP16" s="16">
        <f t="shared" si="8"/>
        <v>3.3316914834476177</v>
      </c>
      <c r="AQ16" s="16">
        <f t="shared" si="8"/>
        <v>6.1147681330248256</v>
      </c>
      <c r="AR16" s="16">
        <f t="shared" si="8"/>
        <v>2.161758341066546</v>
      </c>
      <c r="AS16" s="16">
        <f t="shared" si="8"/>
        <v>3.0081901958488499</v>
      </c>
      <c r="AT16" s="16">
        <f t="shared" si="8"/>
        <v>3.0081901958488499</v>
      </c>
      <c r="AV16" s="16">
        <f t="shared" ref="AV16:BB16" si="9">IF($F16="Y",V16,IF($F16="A",V16*$F$13,0))</f>
        <v>3.1062999293188205</v>
      </c>
      <c r="AW16" s="16">
        <f t="shared" si="9"/>
        <v>0.8102193752037391</v>
      </c>
      <c r="AX16" s="16">
        <f t="shared" si="9"/>
        <v>2.1377720429111884</v>
      </c>
      <c r="AY16" s="16">
        <f t="shared" si="9"/>
        <v>13.017345379344322</v>
      </c>
      <c r="AZ16" s="16">
        <f t="shared" si="9"/>
        <v>1.232941807726617</v>
      </c>
      <c r="BA16" s="16">
        <f t="shared" si="9"/>
        <v>3.0685300279786749</v>
      </c>
      <c r="BB16" s="16">
        <f t="shared" si="9"/>
        <v>3.0685300279786749</v>
      </c>
      <c r="BD16" s="16">
        <f t="shared" ref="BD16:BJ16" si="10">IF($F16="Y",AD16,IF($F16="A",AD16*$F$13,0))</f>
        <v>3.1062999293188205</v>
      </c>
      <c r="BE16" s="16">
        <f t="shared" si="10"/>
        <v>0.8102193752037391</v>
      </c>
      <c r="BF16" s="16">
        <f t="shared" si="10"/>
        <v>2.1377720429111884</v>
      </c>
      <c r="BG16" s="16">
        <f t="shared" si="10"/>
        <v>13.017345379344322</v>
      </c>
      <c r="BH16" s="16">
        <f t="shared" si="10"/>
        <v>1.232941807726617</v>
      </c>
      <c r="BI16" s="16">
        <f t="shared" si="10"/>
        <v>3.0685300279786749</v>
      </c>
      <c r="BJ16" s="16">
        <f t="shared" si="10"/>
        <v>3.0685300279786749</v>
      </c>
      <c r="BN16" s="16">
        <f t="shared" ref="BN16:BN28" si="11">IF(AND($F16="Y",$L16="Y"),N16,IF(AND($F16="A",$L16="A"),N16*$F$13*$L$13,IF(AND($F16="Y",$L16="A"),N16*$L$13,IF(AND($F16="A",$L16="Y"),N16*$F$13,0))))</f>
        <v>4.0004647158978592</v>
      </c>
      <c r="BO16" s="16">
        <f t="shared" ref="BO16:BT16" si="12">IF(AND($F16="Y",$L16="Y"),O16,IF(AND($F16="A",$L16="A"),O16*$F$13*$L$13,IF(AND($F16="Y",$L16="A"),O16*$L$13,IF(AND($F16="A",$L16="Y"),O16*$F$13,0))))</f>
        <v>1.1659412283044674</v>
      </c>
      <c r="BP16" s="16">
        <f t="shared" si="12"/>
        <v>3.3316914834476177</v>
      </c>
      <c r="BQ16" s="16">
        <f t="shared" si="12"/>
        <v>6.1147681330248256</v>
      </c>
      <c r="BR16" s="16">
        <f t="shared" si="12"/>
        <v>2.161758341066546</v>
      </c>
      <c r="BS16" s="16">
        <f t="shared" si="12"/>
        <v>3.0081901958488499</v>
      </c>
      <c r="BT16" s="16">
        <f t="shared" si="12"/>
        <v>3.0081901958488499</v>
      </c>
      <c r="BV16" s="16">
        <f t="shared" ref="BV16:CB16" si="13">IF(AND($F16="Y",$L16="Y"),V16,IF(AND($F16="A",$L16="A"),V16*$F$13*$L$13,IF(AND($F16="Y",$L16="A"),V16*$L$13,IF(AND($F16="A",$L16="Y"),V16*$F$13,0))))</f>
        <v>3.1062999293188205</v>
      </c>
      <c r="BW16" s="16">
        <f t="shared" si="13"/>
        <v>0.8102193752037391</v>
      </c>
      <c r="BX16" s="16">
        <f t="shared" si="13"/>
        <v>2.1377720429111884</v>
      </c>
      <c r="BY16" s="16">
        <f t="shared" si="13"/>
        <v>13.017345379344322</v>
      </c>
      <c r="BZ16" s="16">
        <f t="shared" si="13"/>
        <v>1.232941807726617</v>
      </c>
      <c r="CA16" s="16">
        <f t="shared" si="13"/>
        <v>3.0685300279786749</v>
      </c>
      <c r="CB16" s="16">
        <f t="shared" si="13"/>
        <v>3.0685300279786749</v>
      </c>
      <c r="CD16" s="16">
        <f t="shared" ref="CD16:CJ16" si="14">IF(AND($F16="Y",$L16="Y"),AD16,IF(AND($F16="A",$L16="A"),AD16*$F$13*$L$13,IF(AND($F16="Y",$L16="A"),AD16*$L$13,IF(AND($F16="A",$L16="Y"),AD16*$F$13,0))))</f>
        <v>3.1062999293188205</v>
      </c>
      <c r="CE16" s="16">
        <f t="shared" si="14"/>
        <v>0.8102193752037391</v>
      </c>
      <c r="CF16" s="16">
        <f t="shared" si="14"/>
        <v>2.1377720429111884</v>
      </c>
      <c r="CG16" s="16">
        <f t="shared" si="14"/>
        <v>13.017345379344322</v>
      </c>
      <c r="CH16" s="16">
        <f t="shared" si="14"/>
        <v>1.232941807726617</v>
      </c>
      <c r="CI16" s="16">
        <f t="shared" si="14"/>
        <v>3.0685300279786749</v>
      </c>
      <c r="CJ16" s="16">
        <f t="shared" si="14"/>
        <v>3.0685300279786749</v>
      </c>
      <c r="CN16" s="16">
        <f>IF(AND($F16="Y",$M16="Y"),N16,IF(AND($F16="A",$M16="A"),N16*$F$13*$M$13,IF(AND($F16="Y",$M16="A"),N16*$M$13,IF(AND($F16="A",$M16="Y"),N16*$F$13,0))))</f>
        <v>4.0004647158978592</v>
      </c>
      <c r="CO16" s="16">
        <f t="shared" ref="CO16:CT16" si="15">IF(AND($F16="Y",$M16="Y"),O16,IF(AND($F16="A",$M16="A"),O16*$F$13*$M$13,IF(AND($F16="Y",$M16="A"),O16*$M$13,IF(AND($F16="A",$M16="Y"),O16*$F$13,0))))</f>
        <v>1.1659412283044674</v>
      </c>
      <c r="CP16" s="16">
        <f t="shared" si="15"/>
        <v>3.3316914834476177</v>
      </c>
      <c r="CQ16" s="16">
        <f t="shared" si="15"/>
        <v>6.1147681330248256</v>
      </c>
      <c r="CR16" s="16">
        <f t="shared" si="15"/>
        <v>2.161758341066546</v>
      </c>
      <c r="CS16" s="16">
        <f t="shared" si="15"/>
        <v>3.0081901958488499</v>
      </c>
      <c r="CT16" s="16">
        <f t="shared" si="15"/>
        <v>3.0081901958488499</v>
      </c>
      <c r="CV16" s="16">
        <f t="shared" ref="CV16:DB16" si="16">IF(AND($F16="Y",$M16="Y"),V16,IF(AND($F16="A",$M16="A"),V16*$F$13*$M$13,IF(AND($F16="Y",$M16="A"),V16*$M$13,IF(AND($F16="A",$M16="Y"),V16*$F$13,0))))</f>
        <v>3.1062999293188205</v>
      </c>
      <c r="CW16" s="16">
        <f t="shared" si="16"/>
        <v>0.8102193752037391</v>
      </c>
      <c r="CX16" s="16">
        <f t="shared" si="16"/>
        <v>2.1377720429111884</v>
      </c>
      <c r="CY16" s="16">
        <f t="shared" si="16"/>
        <v>13.017345379344322</v>
      </c>
      <c r="CZ16" s="16">
        <f t="shared" si="16"/>
        <v>1.232941807726617</v>
      </c>
      <c r="DA16" s="16">
        <f t="shared" si="16"/>
        <v>3.0685300279786749</v>
      </c>
      <c r="DB16" s="16">
        <f t="shared" si="16"/>
        <v>3.0685300279786749</v>
      </c>
      <c r="DD16" s="16">
        <f t="shared" ref="DD16:DJ16" si="17">IF(AND($F16="Y",$M16="Y"),AD16,IF(AND($F16="A",$M16="A"),AD16*$F$13*$M$13,IF(AND($F16="Y",$M16="A"),AD16*$M$13,IF(AND($F16="A",$M16="Y"),AD16*$F$13,0))))</f>
        <v>3.1062999293188205</v>
      </c>
      <c r="DE16" s="16">
        <f t="shared" si="17"/>
        <v>0.8102193752037391</v>
      </c>
      <c r="DF16" s="16">
        <f t="shared" si="17"/>
        <v>2.1377720429111884</v>
      </c>
      <c r="DG16" s="16">
        <f t="shared" si="17"/>
        <v>13.017345379344322</v>
      </c>
      <c r="DH16" s="16">
        <f t="shared" si="17"/>
        <v>1.232941807726617</v>
      </c>
      <c r="DI16" s="16">
        <f t="shared" si="17"/>
        <v>3.0685300279786749</v>
      </c>
      <c r="DJ16" s="16">
        <f t="shared" si="17"/>
        <v>3.0685300279786749</v>
      </c>
      <c r="DN16" s="16">
        <f>IF($G16="Y",N16,IF($G16="A",N16*$G$13,0))</f>
        <v>4.0004647158978592</v>
      </c>
      <c r="DO16" s="16">
        <f t="shared" ref="DO16:DT16" si="18">IF($G16="Y",O16,IF($G16="A",O16*$G$13,0))</f>
        <v>1.1659412283044674</v>
      </c>
      <c r="DP16" s="16">
        <f t="shared" si="18"/>
        <v>3.3316914834476177</v>
      </c>
      <c r="DQ16" s="16">
        <f t="shared" si="18"/>
        <v>6.1147681330248256</v>
      </c>
      <c r="DR16" s="16">
        <f t="shared" si="18"/>
        <v>2.161758341066546</v>
      </c>
      <c r="DS16" s="16">
        <f t="shared" si="18"/>
        <v>3.0081901958488499</v>
      </c>
      <c r="DT16" s="16">
        <f t="shared" si="18"/>
        <v>3.0081901958488499</v>
      </c>
      <c r="DV16" s="16">
        <f t="shared" ref="DV16:EB16" si="19">IF($G16="Y",V16,IF($G16="A",V16*$G$13,0))</f>
        <v>3.1062999293188205</v>
      </c>
      <c r="DW16" s="16">
        <f t="shared" si="19"/>
        <v>0.8102193752037391</v>
      </c>
      <c r="DX16" s="16">
        <f t="shared" si="19"/>
        <v>2.1377720429111884</v>
      </c>
      <c r="DY16" s="16">
        <f t="shared" si="19"/>
        <v>13.017345379344322</v>
      </c>
      <c r="DZ16" s="16">
        <f t="shared" si="19"/>
        <v>1.232941807726617</v>
      </c>
      <c r="EA16" s="16">
        <f t="shared" si="19"/>
        <v>3.0685300279786749</v>
      </c>
      <c r="EB16" s="16">
        <f t="shared" si="19"/>
        <v>3.0685300279786749</v>
      </c>
      <c r="ED16" s="16">
        <f t="shared" ref="ED16:EJ16" si="20">IF($G16="Y",AD16,IF($G16="A",AD16*$G$13,0))</f>
        <v>3.1062999293188205</v>
      </c>
      <c r="EE16" s="16">
        <f t="shared" si="20"/>
        <v>0.8102193752037391</v>
      </c>
      <c r="EF16" s="16">
        <f t="shared" si="20"/>
        <v>2.1377720429111884</v>
      </c>
      <c r="EG16" s="16">
        <f t="shared" si="20"/>
        <v>13.017345379344322</v>
      </c>
      <c r="EH16" s="16">
        <f t="shared" si="20"/>
        <v>1.232941807726617</v>
      </c>
      <c r="EI16" s="16">
        <f t="shared" si="20"/>
        <v>3.0685300279786749</v>
      </c>
      <c r="EJ16" s="16">
        <f t="shared" si="20"/>
        <v>3.0685300279786749</v>
      </c>
      <c r="EN16" s="16">
        <f>IF($L16="Y",N16,IF($L16="A",N16*$L$13,0))</f>
        <v>4.0004647158978592</v>
      </c>
      <c r="EO16" s="16">
        <f t="shared" ref="EO16:ET16" si="21">IF($L16="Y",O16,IF($L16="A",O16*$L$13,0))</f>
        <v>1.1659412283044674</v>
      </c>
      <c r="EP16" s="16">
        <f t="shared" si="21"/>
        <v>3.3316914834476177</v>
      </c>
      <c r="EQ16" s="16">
        <f t="shared" si="21"/>
        <v>6.1147681330248256</v>
      </c>
      <c r="ER16" s="16">
        <f t="shared" si="21"/>
        <v>2.161758341066546</v>
      </c>
      <c r="ES16" s="16">
        <f t="shared" si="21"/>
        <v>3.0081901958488499</v>
      </c>
      <c r="ET16" s="16">
        <f t="shared" si="21"/>
        <v>3.0081901958488499</v>
      </c>
      <c r="EV16" s="16">
        <f t="shared" ref="EV16:FB16" si="22">IF($L16="Y",V16,IF($L16="A",V16*$L$13,0))</f>
        <v>3.1062999293188205</v>
      </c>
      <c r="EW16" s="16">
        <f t="shared" si="22"/>
        <v>0.8102193752037391</v>
      </c>
      <c r="EX16" s="16">
        <f t="shared" si="22"/>
        <v>2.1377720429111884</v>
      </c>
      <c r="EY16" s="16">
        <f t="shared" si="22"/>
        <v>13.017345379344322</v>
      </c>
      <c r="EZ16" s="16">
        <f t="shared" si="22"/>
        <v>1.232941807726617</v>
      </c>
      <c r="FA16" s="16">
        <f t="shared" si="22"/>
        <v>3.0685300279786749</v>
      </c>
      <c r="FB16" s="16">
        <f t="shared" si="22"/>
        <v>3.0685300279786749</v>
      </c>
      <c r="FD16" s="16">
        <f t="shared" ref="FD16:FJ16" si="23">IF($L16="Y",AD16,IF($L16="A",AD16*$L$13,0))</f>
        <v>3.1062999293188205</v>
      </c>
      <c r="FE16" s="16">
        <f t="shared" si="23"/>
        <v>0.8102193752037391</v>
      </c>
      <c r="FF16" s="16">
        <f t="shared" si="23"/>
        <v>2.1377720429111884</v>
      </c>
      <c r="FG16" s="16">
        <f t="shared" si="23"/>
        <v>13.017345379344322</v>
      </c>
      <c r="FH16" s="16">
        <f t="shared" si="23"/>
        <v>1.232941807726617</v>
      </c>
      <c r="FI16" s="16">
        <f t="shared" si="23"/>
        <v>3.0685300279786749</v>
      </c>
      <c r="FJ16" s="16">
        <f t="shared" si="23"/>
        <v>3.0685300279786749</v>
      </c>
      <c r="FN16" s="16">
        <f>IF($M16="Y",N16,IF($M16="A",N16*$M$13,0))</f>
        <v>4.0004647158978592</v>
      </c>
      <c r="FO16" s="16">
        <f t="shared" ref="FO16:FT16" si="24">IF($M16="Y",O16,IF($M16="A",O16*$M$13,0))</f>
        <v>1.1659412283044674</v>
      </c>
      <c r="FP16" s="16">
        <f t="shared" si="24"/>
        <v>3.3316914834476177</v>
      </c>
      <c r="FQ16" s="16">
        <f t="shared" si="24"/>
        <v>6.1147681330248256</v>
      </c>
      <c r="FR16" s="16">
        <f t="shared" si="24"/>
        <v>2.161758341066546</v>
      </c>
      <c r="FS16" s="16">
        <f t="shared" si="24"/>
        <v>3.0081901958488499</v>
      </c>
      <c r="FT16" s="16">
        <f t="shared" si="24"/>
        <v>3.0081901958488499</v>
      </c>
      <c r="FV16" s="16">
        <f t="shared" ref="FV16:GB16" si="25">IF($M16="Y",V16,IF($M16="A",V16*$M$13,0))</f>
        <v>3.1062999293188205</v>
      </c>
      <c r="FW16" s="16">
        <f t="shared" si="25"/>
        <v>0.8102193752037391</v>
      </c>
      <c r="FX16" s="16">
        <f t="shared" si="25"/>
        <v>2.1377720429111884</v>
      </c>
      <c r="FY16" s="16">
        <f t="shared" si="25"/>
        <v>13.017345379344322</v>
      </c>
      <c r="FZ16" s="16">
        <f t="shared" si="25"/>
        <v>1.232941807726617</v>
      </c>
      <c r="GA16" s="16">
        <f t="shared" si="25"/>
        <v>3.0685300279786749</v>
      </c>
      <c r="GB16" s="16">
        <f t="shared" si="25"/>
        <v>3.0685300279786749</v>
      </c>
      <c r="GD16" s="16">
        <f t="shared" ref="GD16:GJ16" si="26">IF($M16="Y",AD16,IF($M16="A",AD16*$M$13,0))</f>
        <v>3.1062999293188205</v>
      </c>
      <c r="GE16" s="16">
        <f t="shared" si="26"/>
        <v>0.8102193752037391</v>
      </c>
      <c r="GF16" s="16">
        <f t="shared" si="26"/>
        <v>2.1377720429111884</v>
      </c>
      <c r="GG16" s="16">
        <f t="shared" si="26"/>
        <v>13.017345379344322</v>
      </c>
      <c r="GH16" s="16">
        <f t="shared" si="26"/>
        <v>1.232941807726617</v>
      </c>
      <c r="GI16" s="16">
        <f t="shared" si="26"/>
        <v>3.0685300279786749</v>
      </c>
      <c r="GJ16" s="16">
        <f t="shared" si="26"/>
        <v>3.0685300279786749</v>
      </c>
      <c r="GN16" s="16">
        <f>IF($I16="Y",N16,IF($I16="A",N16*$I$13,0))</f>
        <v>4.0004647158978592</v>
      </c>
      <c r="GO16" s="16">
        <f t="shared" ref="GO16:GT16" si="27">IF($I16="Y",O16,IF($I16="A",O16*$I$13,0))</f>
        <v>1.1659412283044674</v>
      </c>
      <c r="GP16" s="16">
        <f t="shared" si="27"/>
        <v>3.3316914834476177</v>
      </c>
      <c r="GQ16" s="16">
        <f t="shared" si="27"/>
        <v>6.1147681330248256</v>
      </c>
      <c r="GR16" s="16">
        <f t="shared" si="27"/>
        <v>2.161758341066546</v>
      </c>
      <c r="GS16" s="16">
        <f t="shared" si="27"/>
        <v>3.0081901958488499</v>
      </c>
      <c r="GT16" s="16">
        <f t="shared" si="27"/>
        <v>3.0081901958488499</v>
      </c>
      <c r="GV16" s="16">
        <f t="shared" ref="GV16:HB16" si="28">IF($I16="Y",V16,IF($I16="A",V16*$I$13,0))</f>
        <v>3.1062999293188205</v>
      </c>
      <c r="GW16" s="16">
        <f t="shared" si="28"/>
        <v>0.8102193752037391</v>
      </c>
      <c r="GX16" s="16">
        <f t="shared" si="28"/>
        <v>2.1377720429111884</v>
      </c>
      <c r="GY16" s="16">
        <f t="shared" si="28"/>
        <v>13.017345379344322</v>
      </c>
      <c r="GZ16" s="16">
        <f t="shared" si="28"/>
        <v>1.232941807726617</v>
      </c>
      <c r="HA16" s="16">
        <f t="shared" si="28"/>
        <v>3.0685300279786749</v>
      </c>
      <c r="HB16" s="16">
        <f t="shared" si="28"/>
        <v>3.0685300279786749</v>
      </c>
      <c r="HD16" s="16">
        <f t="shared" ref="HD16:HJ16" si="29">IF($I16="Y",AD16,IF($I16="A",AD16*$I$13,0))</f>
        <v>3.1062999293188205</v>
      </c>
      <c r="HE16" s="16">
        <f t="shared" si="29"/>
        <v>0.8102193752037391</v>
      </c>
      <c r="HF16" s="16">
        <f t="shared" si="29"/>
        <v>2.1377720429111884</v>
      </c>
      <c r="HG16" s="16">
        <f t="shared" si="29"/>
        <v>13.017345379344322</v>
      </c>
      <c r="HH16" s="16">
        <f t="shared" si="29"/>
        <v>1.232941807726617</v>
      </c>
      <c r="HI16" s="16">
        <f t="shared" si="29"/>
        <v>3.0685300279786749</v>
      </c>
      <c r="HJ16" s="16">
        <f t="shared" si="29"/>
        <v>3.0685300279786749</v>
      </c>
      <c r="HN16" s="16">
        <f>IF($J16="Y",N16,IF($J16="A",N16*$J$13,0))</f>
        <v>4.0004647158978592</v>
      </c>
      <c r="HO16" s="16">
        <f t="shared" ref="HO16:HT16" si="30">IF($J16="Y",O16,IF($J16="A",O16*$J$13,0))</f>
        <v>1.1659412283044674</v>
      </c>
      <c r="HP16" s="16">
        <f t="shared" si="30"/>
        <v>3.3316914834476177</v>
      </c>
      <c r="HQ16" s="16">
        <f t="shared" si="30"/>
        <v>6.1147681330248256</v>
      </c>
      <c r="HR16" s="16">
        <f t="shared" si="30"/>
        <v>2.161758341066546</v>
      </c>
      <c r="HS16" s="16">
        <f t="shared" si="30"/>
        <v>3.0081901958488499</v>
      </c>
      <c r="HT16" s="16">
        <f t="shared" si="30"/>
        <v>3.0081901958488499</v>
      </c>
      <c r="HV16" s="16">
        <f t="shared" ref="HV16:IB16" si="31">IF($J16="Y",V16,IF($J16="A",V16*$J$13,0))</f>
        <v>3.1062999293188205</v>
      </c>
      <c r="HW16" s="16">
        <f t="shared" si="31"/>
        <v>0.8102193752037391</v>
      </c>
      <c r="HX16" s="16">
        <f t="shared" si="31"/>
        <v>2.1377720429111884</v>
      </c>
      <c r="HY16" s="16">
        <f t="shared" si="31"/>
        <v>13.017345379344322</v>
      </c>
      <c r="HZ16" s="16">
        <f t="shared" si="31"/>
        <v>1.232941807726617</v>
      </c>
      <c r="IA16" s="16">
        <f t="shared" si="31"/>
        <v>3.0685300279786749</v>
      </c>
      <c r="IB16" s="16">
        <f t="shared" si="31"/>
        <v>3.0685300279786749</v>
      </c>
      <c r="ID16" s="16">
        <f t="shared" ref="ID16:IJ16" si="32">IF($J16="Y",AD16,IF($J16="A",AD16*$J$13,0))</f>
        <v>3.1062999293188205</v>
      </c>
      <c r="IE16" s="16">
        <f t="shared" si="32"/>
        <v>0.8102193752037391</v>
      </c>
      <c r="IF16" s="16">
        <f t="shared" si="32"/>
        <v>2.1377720429111884</v>
      </c>
      <c r="IG16" s="16">
        <f t="shared" si="32"/>
        <v>13.017345379344322</v>
      </c>
      <c r="IH16" s="16">
        <f t="shared" si="32"/>
        <v>1.232941807726617</v>
      </c>
      <c r="II16" s="16">
        <f t="shared" si="32"/>
        <v>3.0685300279786749</v>
      </c>
      <c r="IJ16" s="16">
        <f t="shared" si="32"/>
        <v>3.0685300279786749</v>
      </c>
      <c r="IN16" s="16">
        <f>IF(AND($J16="Y",$L16="Y"),N16,IF(AND($J16="A",$L16="A"),N16*$J$13*$L$13,IF(AND($J16="Y",$L16="A"),N16*$L$13,IF(AND($J16="A",$L16="Y"),N16*$J$13,0))))</f>
        <v>4.0004647158978592</v>
      </c>
      <c r="IO16" s="16">
        <f t="shared" ref="IO16:IT16" si="33">IF(AND($J16="Y",$L16="Y"),O16,IF(AND($J16="A",$L16="A"),O16*$J$13*$L$13,IF(AND($J16="Y",$L16="A"),O16*$L$13,IF(AND($J16="A",$L16="Y"),O16*$J$13,0))))</f>
        <v>1.1659412283044674</v>
      </c>
      <c r="IP16" s="16">
        <f t="shared" si="33"/>
        <v>3.3316914834476177</v>
      </c>
      <c r="IQ16" s="16">
        <f t="shared" si="33"/>
        <v>6.1147681330248256</v>
      </c>
      <c r="IR16" s="16">
        <f t="shared" si="33"/>
        <v>2.161758341066546</v>
      </c>
      <c r="IS16" s="16">
        <f t="shared" si="33"/>
        <v>3.0081901958488499</v>
      </c>
      <c r="IT16" s="16">
        <f t="shared" si="33"/>
        <v>3.0081901958488499</v>
      </c>
      <c r="IV16" s="16">
        <f t="shared" ref="IV16:JB16" si="34">IF(AND($J16="Y",$L16="Y"),V16,IF(AND($J16="A",$L16="A"),V16*$J$13*$L$13,IF(AND($J16="Y",$L16="A"),V16*$L$13,IF(AND($J16="A",$L16="Y"),V16*$J$13,0))))</f>
        <v>3.1062999293188205</v>
      </c>
      <c r="IW16" s="16">
        <f t="shared" si="34"/>
        <v>0.8102193752037391</v>
      </c>
      <c r="IX16" s="16">
        <f t="shared" si="34"/>
        <v>2.1377720429111884</v>
      </c>
      <c r="IY16" s="16">
        <f t="shared" si="34"/>
        <v>13.017345379344322</v>
      </c>
      <c r="IZ16" s="16">
        <f t="shared" si="34"/>
        <v>1.232941807726617</v>
      </c>
      <c r="JA16" s="16">
        <f t="shared" si="34"/>
        <v>3.0685300279786749</v>
      </c>
      <c r="JB16" s="16">
        <f t="shared" si="34"/>
        <v>3.0685300279786749</v>
      </c>
      <c r="JD16" s="16">
        <f t="shared" ref="JD16:JJ16" si="35">IF(AND($J16="Y",$L16="Y"),AD16,IF(AND($J16="A",$L16="A"),AD16*$J$13*$L$13,IF(AND($J16="Y",$L16="A"),AD16*$L$13,IF(AND($J16="A",$L16="Y"),AD16*$J$13,0))))</f>
        <v>3.1062999293188205</v>
      </c>
      <c r="JE16" s="16">
        <f t="shared" si="35"/>
        <v>0.8102193752037391</v>
      </c>
      <c r="JF16" s="16">
        <f t="shared" si="35"/>
        <v>2.1377720429111884</v>
      </c>
      <c r="JG16" s="16">
        <f t="shared" si="35"/>
        <v>13.017345379344322</v>
      </c>
      <c r="JH16" s="16">
        <f t="shared" si="35"/>
        <v>1.232941807726617</v>
      </c>
      <c r="JI16" s="16">
        <f t="shared" si="35"/>
        <v>3.0685300279786749</v>
      </c>
      <c r="JJ16" s="16">
        <f t="shared" si="35"/>
        <v>3.0685300279786749</v>
      </c>
      <c r="JN16" s="16">
        <f>IF(AND($J16="Y",$M16="Y"),N16,IF(AND($J16="A",$M16="A"),N16*$J$13*$M$13,IF(AND($J16="Y",$M16="A"),N16*$M$13,IF(AND($J16="A",$M16="Y"),N16*$J$13,0))))</f>
        <v>4.0004647158978592</v>
      </c>
      <c r="JO16" s="16">
        <f t="shared" ref="JO16:JT16" si="36">IF(AND($J16="Y",$M16="Y"),O16,IF(AND($J16="A",$M16="A"),O16*$J$13*$M$13,IF(AND($J16="Y",$M16="A"),O16*$M$13,IF(AND($J16="A",$M16="Y"),O16*$J$13,0))))</f>
        <v>1.1659412283044674</v>
      </c>
      <c r="JP16" s="16">
        <f t="shared" si="36"/>
        <v>3.3316914834476177</v>
      </c>
      <c r="JQ16" s="16">
        <f t="shared" si="36"/>
        <v>6.1147681330248256</v>
      </c>
      <c r="JR16" s="16">
        <f t="shared" si="36"/>
        <v>2.161758341066546</v>
      </c>
      <c r="JS16" s="16">
        <f t="shared" si="36"/>
        <v>3.0081901958488499</v>
      </c>
      <c r="JT16" s="16">
        <f t="shared" si="36"/>
        <v>3.0081901958488499</v>
      </c>
      <c r="JV16" s="16">
        <f t="shared" ref="JV16:KB16" si="37">IF(AND($J16="Y",$M16="Y"),V16,IF(AND($J16="A",$M16="A"),V16*$J$13*$M$13,IF(AND($J16="Y",$M16="A"),V16*$M$13,IF(AND($J16="A",$M16="Y"),V16*$J$13,0))))</f>
        <v>3.1062999293188205</v>
      </c>
      <c r="JW16" s="16">
        <f t="shared" si="37"/>
        <v>0.8102193752037391</v>
      </c>
      <c r="JX16" s="16">
        <f t="shared" si="37"/>
        <v>2.1377720429111884</v>
      </c>
      <c r="JY16" s="16">
        <f t="shared" si="37"/>
        <v>13.017345379344322</v>
      </c>
      <c r="JZ16" s="16">
        <f t="shared" si="37"/>
        <v>1.232941807726617</v>
      </c>
      <c r="KA16" s="16">
        <f t="shared" si="37"/>
        <v>3.0685300279786749</v>
      </c>
      <c r="KB16" s="16">
        <f t="shared" si="37"/>
        <v>3.0685300279786749</v>
      </c>
      <c r="KD16" s="16">
        <f t="shared" ref="KD16:KJ16" si="38">IF(AND($J16="Y",$M16="Y"),AD16,IF(AND($J16="A",$M16="A"),AD16*$J$13*$M$13,IF(AND($J16="Y",$M16="A"),AD16*$M$13,IF(AND($J16="A",$M16="Y"),AD16*$J$13,0))))</f>
        <v>3.1062999293188205</v>
      </c>
      <c r="KE16" s="16">
        <f t="shared" si="38"/>
        <v>0.8102193752037391</v>
      </c>
      <c r="KF16" s="16">
        <f t="shared" si="38"/>
        <v>2.1377720429111884</v>
      </c>
      <c r="KG16" s="16">
        <f t="shared" si="38"/>
        <v>13.017345379344322</v>
      </c>
      <c r="KH16" s="16">
        <f t="shared" si="38"/>
        <v>1.232941807726617</v>
      </c>
      <c r="KI16" s="16">
        <f t="shared" si="38"/>
        <v>3.0685300279786749</v>
      </c>
      <c r="KJ16" s="16">
        <f t="shared" si="38"/>
        <v>3.0685300279786749</v>
      </c>
    </row>
    <row r="17" spans="1:296" x14ac:dyDescent="0.25">
      <c r="N17" s="135"/>
      <c r="O17" s="135"/>
      <c r="P17" s="135"/>
      <c r="Q17" s="135"/>
      <c r="R17" s="135"/>
      <c r="S17" s="135"/>
      <c r="T17" s="135"/>
      <c r="V17" s="135"/>
      <c r="W17" s="135"/>
      <c r="X17" s="135"/>
      <c r="Y17" s="135"/>
      <c r="Z17" s="135"/>
      <c r="AA17" s="135"/>
      <c r="AB17" s="135"/>
      <c r="AD17" s="135"/>
      <c r="AE17" s="135"/>
      <c r="AF17" s="135"/>
      <c r="AG17" s="135"/>
      <c r="AH17" s="135"/>
      <c r="AI17" s="135"/>
      <c r="AJ17" s="135"/>
      <c r="AN17" s="135"/>
      <c r="AO17" s="135"/>
      <c r="AP17" s="135"/>
      <c r="AQ17" s="135"/>
      <c r="AR17" s="135"/>
      <c r="AS17" s="135"/>
      <c r="AT17" s="135"/>
      <c r="AV17" s="135"/>
      <c r="AW17" s="135"/>
      <c r="AX17" s="135"/>
      <c r="AY17" s="135"/>
      <c r="AZ17" s="135"/>
      <c r="BA17" s="135"/>
      <c r="BB17" s="135"/>
      <c r="BD17" s="135"/>
      <c r="BE17" s="135"/>
      <c r="BF17" s="135"/>
      <c r="BG17" s="135"/>
      <c r="BH17" s="135"/>
      <c r="BI17" s="135"/>
      <c r="BJ17" s="135"/>
      <c r="BN17" s="135"/>
      <c r="BO17" s="135"/>
      <c r="BP17" s="135"/>
      <c r="BQ17" s="135"/>
      <c r="BR17" s="135"/>
      <c r="BS17" s="135"/>
      <c r="BT17" s="135"/>
      <c r="BV17" s="135"/>
      <c r="BW17" s="135"/>
      <c r="BX17" s="135"/>
      <c r="BY17" s="135"/>
      <c r="BZ17" s="135"/>
      <c r="CA17" s="135"/>
      <c r="CB17" s="135"/>
      <c r="CD17" s="135"/>
      <c r="CE17" s="135"/>
      <c r="CF17" s="135"/>
      <c r="CG17" s="135"/>
      <c r="CH17" s="135"/>
      <c r="CI17" s="135"/>
      <c r="CJ17" s="135"/>
      <c r="CN17" s="135"/>
      <c r="CO17" s="135"/>
      <c r="CP17" s="135"/>
      <c r="CQ17" s="135"/>
      <c r="CR17" s="135"/>
      <c r="CS17" s="135"/>
      <c r="CT17" s="135"/>
      <c r="CV17" s="135"/>
      <c r="CW17" s="135"/>
      <c r="CX17" s="135"/>
      <c r="CY17" s="135"/>
      <c r="CZ17" s="135"/>
      <c r="DA17" s="135"/>
      <c r="DB17" s="135"/>
      <c r="DD17" s="135"/>
      <c r="DE17" s="135"/>
      <c r="DF17" s="135"/>
      <c r="DG17" s="135"/>
      <c r="DH17" s="135"/>
      <c r="DI17" s="135"/>
      <c r="DJ17" s="135"/>
      <c r="DN17" s="135"/>
      <c r="DO17" s="135"/>
      <c r="DP17" s="135"/>
      <c r="DQ17" s="135"/>
      <c r="DR17" s="135"/>
      <c r="DS17" s="135"/>
      <c r="DT17" s="135"/>
      <c r="DV17" s="135"/>
      <c r="DW17" s="135"/>
      <c r="DX17" s="135"/>
      <c r="DY17" s="135"/>
      <c r="DZ17" s="135"/>
      <c r="EA17" s="135"/>
      <c r="EB17" s="135"/>
      <c r="ED17" s="135"/>
      <c r="EE17" s="135"/>
      <c r="EF17" s="135"/>
      <c r="EG17" s="135"/>
      <c r="EH17" s="135"/>
      <c r="EI17" s="135"/>
      <c r="EJ17" s="135"/>
      <c r="EN17" s="135"/>
      <c r="EO17" s="135"/>
      <c r="EP17" s="135"/>
      <c r="EQ17" s="135"/>
      <c r="ER17" s="135"/>
      <c r="ES17" s="135"/>
      <c r="ET17" s="135"/>
      <c r="EV17" s="135"/>
      <c r="EW17" s="135"/>
      <c r="EX17" s="135"/>
      <c r="EY17" s="135"/>
      <c r="EZ17" s="135"/>
      <c r="FA17" s="135"/>
      <c r="FB17" s="135"/>
      <c r="FD17" s="135"/>
      <c r="FE17" s="135"/>
      <c r="FF17" s="135"/>
      <c r="FG17" s="135"/>
      <c r="FH17" s="135"/>
      <c r="FI17" s="135"/>
      <c r="FJ17" s="135"/>
      <c r="FN17" s="135"/>
      <c r="FO17" s="135"/>
      <c r="FP17" s="135"/>
      <c r="FQ17" s="135"/>
      <c r="FR17" s="135"/>
      <c r="FS17" s="135"/>
      <c r="FT17" s="135"/>
      <c r="FV17" s="135"/>
      <c r="FW17" s="135"/>
      <c r="FX17" s="135"/>
      <c r="FY17" s="135"/>
      <c r="FZ17" s="135"/>
      <c r="GA17" s="135"/>
      <c r="GB17" s="135"/>
      <c r="GD17" s="135"/>
      <c r="GE17" s="135"/>
      <c r="GF17" s="135"/>
      <c r="GG17" s="135"/>
      <c r="GH17" s="135"/>
      <c r="GI17" s="135"/>
      <c r="GJ17" s="135"/>
      <c r="GN17" s="135"/>
      <c r="GO17" s="135"/>
      <c r="GP17" s="135"/>
      <c r="GQ17" s="135"/>
      <c r="GR17" s="135"/>
      <c r="GS17" s="135"/>
      <c r="GT17" s="135"/>
      <c r="GV17" s="135"/>
      <c r="GW17" s="135"/>
      <c r="GX17" s="135"/>
      <c r="GY17" s="135"/>
      <c r="GZ17" s="135"/>
      <c r="HA17" s="135"/>
      <c r="HB17" s="135"/>
      <c r="HD17" s="135"/>
      <c r="HE17" s="135"/>
      <c r="HF17" s="135"/>
      <c r="HG17" s="135"/>
      <c r="HH17" s="135"/>
      <c r="HI17" s="135"/>
      <c r="HJ17" s="135"/>
      <c r="HN17" s="135"/>
      <c r="HO17" s="135"/>
      <c r="HP17" s="135"/>
      <c r="HQ17" s="135"/>
      <c r="HR17" s="135"/>
      <c r="HS17" s="135"/>
      <c r="HT17" s="135"/>
      <c r="HV17" s="135"/>
      <c r="HW17" s="135"/>
      <c r="HX17" s="135"/>
      <c r="HY17" s="135"/>
      <c r="HZ17" s="135"/>
      <c r="IA17" s="135"/>
      <c r="IB17" s="135"/>
      <c r="ID17" s="135"/>
      <c r="IE17" s="135"/>
      <c r="IF17" s="135"/>
      <c r="IG17" s="135"/>
      <c r="IH17" s="135"/>
      <c r="II17" s="135"/>
      <c r="IJ17" s="135"/>
      <c r="IN17" s="135"/>
      <c r="IO17" s="135"/>
      <c r="IP17" s="135"/>
      <c r="IQ17" s="135"/>
      <c r="IR17" s="135"/>
      <c r="IS17" s="135"/>
      <c r="IT17" s="135"/>
      <c r="IV17" s="135"/>
      <c r="IW17" s="135"/>
      <c r="IX17" s="135"/>
      <c r="IY17" s="135"/>
      <c r="IZ17" s="135"/>
      <c r="JA17" s="135"/>
      <c r="JB17" s="135"/>
      <c r="JD17" s="135"/>
      <c r="JE17" s="135"/>
      <c r="JF17" s="135"/>
      <c r="JG17" s="135"/>
      <c r="JH17" s="135"/>
      <c r="JI17" s="135"/>
      <c r="JJ17" s="135"/>
      <c r="JN17" s="135"/>
      <c r="JO17" s="135"/>
      <c r="JP17" s="135"/>
      <c r="JQ17" s="135"/>
      <c r="JR17" s="135"/>
      <c r="JS17" s="135"/>
      <c r="JT17" s="135"/>
      <c r="JV17" s="135"/>
      <c r="JW17" s="135"/>
      <c r="JX17" s="135"/>
      <c r="JY17" s="135"/>
      <c r="JZ17" s="135"/>
      <c r="KA17" s="135"/>
      <c r="KB17" s="135"/>
      <c r="KD17" s="135"/>
      <c r="KE17" s="135"/>
      <c r="KF17" s="135"/>
      <c r="KG17" s="135"/>
      <c r="KH17" s="135"/>
      <c r="KI17" s="135"/>
      <c r="KJ17" s="135"/>
    </row>
    <row r="18" spans="1:296" x14ac:dyDescent="0.25">
      <c r="A18" s="18" t="s">
        <v>572</v>
      </c>
      <c r="B18" s="18"/>
      <c r="C18" s="18"/>
      <c r="D18" s="18"/>
      <c r="E18" s="18"/>
      <c r="F18" t="s">
        <v>571</v>
      </c>
      <c r="G18" t="s">
        <v>571</v>
      </c>
      <c r="H18" t="s">
        <v>571</v>
      </c>
      <c r="I18" t="s">
        <v>571</v>
      </c>
      <c r="J18" t="s">
        <v>571</v>
      </c>
      <c r="K18" t="s">
        <v>571</v>
      </c>
      <c r="L18" t="s">
        <v>571</v>
      </c>
      <c r="M18" t="s">
        <v>571</v>
      </c>
      <c r="N18" s="16">
        <f>[14]model_cost_rates!N$17</f>
        <v>2.330941444059111</v>
      </c>
      <c r="O18" s="16">
        <f>[14]model_cost_rates!O$17</f>
        <v>0.29391530906664654</v>
      </c>
      <c r="P18" s="16">
        <f>[14]model_cost_rates!P$17</f>
        <v>0.56741709990180644</v>
      </c>
      <c r="Q18" s="16">
        <f>[14]model_cost_rates!Q$17</f>
        <v>0.30661769478365691</v>
      </c>
      <c r="R18" s="16">
        <f>[14]model_cost_rates!R$17</f>
        <v>0.37286412577556993</v>
      </c>
      <c r="S18" s="16">
        <f>[14]model_cost_rates!S$17</f>
        <v>0.88481410880926314</v>
      </c>
      <c r="T18" s="16">
        <f>S18</f>
        <v>0.88481410880926314</v>
      </c>
      <c r="V18" s="16">
        <f>[14]model_cost_rates!G$17</f>
        <v>4.1240291107078493</v>
      </c>
      <c r="W18" s="16">
        <f>[14]model_cost_rates!H$17</f>
        <v>0.24639911002733766</v>
      </c>
      <c r="X18" s="16">
        <f>[14]model_cost_rates!I$17</f>
        <v>0.53931995731814852</v>
      </c>
      <c r="Y18" s="16">
        <f>[14]model_cost_rates!J$17</f>
        <v>0.80752344156866485</v>
      </c>
      <c r="Z18" s="16">
        <f>[14]model_cost_rates!K$17</f>
        <v>0.70918650153538298</v>
      </c>
      <c r="AA18" s="16">
        <f>[14]model_cost_rates!L$17</f>
        <v>0.99016411166393659</v>
      </c>
      <c r="AB18" s="16">
        <f>AA18</f>
        <v>0.99016411166393659</v>
      </c>
      <c r="AD18" s="16">
        <f>V18</f>
        <v>4.1240291107078493</v>
      </c>
      <c r="AE18" s="16">
        <f t="shared" ref="AE18" si="39">W18</f>
        <v>0.24639911002733766</v>
      </c>
      <c r="AF18" s="16">
        <f t="shared" ref="AF18" si="40">X18</f>
        <v>0.53931995731814852</v>
      </c>
      <c r="AG18" s="16">
        <f t="shared" ref="AG18" si="41">Y18</f>
        <v>0.80752344156866485</v>
      </c>
      <c r="AH18" s="16">
        <f t="shared" ref="AH18" si="42">Z18</f>
        <v>0.70918650153538298</v>
      </c>
      <c r="AI18" s="16">
        <f t="shared" ref="AI18" si="43">AA18</f>
        <v>0.99016411166393659</v>
      </c>
      <c r="AJ18" s="16">
        <f t="shared" ref="AJ18" si="44">AB18</f>
        <v>0.99016411166393659</v>
      </c>
      <c r="AN18" s="16">
        <f t="shared" ref="AN18:AN28" si="45">IF($F18="Y",N18,IF($F18="A",N18*$F$13,0))</f>
        <v>2.330941444059111</v>
      </c>
      <c r="AO18" s="16">
        <f t="shared" ref="AO18:AT22" si="46">IF($F18="Y",O18,IF($F18="A",O18*$F$13,0))</f>
        <v>0.29391530906664654</v>
      </c>
      <c r="AP18" s="16">
        <f t="shared" si="46"/>
        <v>0.56741709990180644</v>
      </c>
      <c r="AQ18" s="16">
        <f t="shared" si="46"/>
        <v>0.30661769478365691</v>
      </c>
      <c r="AR18" s="16">
        <f t="shared" si="46"/>
        <v>0.37286412577556993</v>
      </c>
      <c r="AS18" s="16">
        <f t="shared" si="46"/>
        <v>0.88481410880926314</v>
      </c>
      <c r="AT18" s="16">
        <f t="shared" si="46"/>
        <v>0.88481410880926314</v>
      </c>
      <c r="AV18" s="16">
        <f t="shared" ref="AV18:BB22" si="47">IF($F18="Y",V18,IF($F18="A",V18*$F$13,0))</f>
        <v>4.1240291107078493</v>
      </c>
      <c r="AW18" s="16">
        <f t="shared" si="47"/>
        <v>0.24639911002733766</v>
      </c>
      <c r="AX18" s="16">
        <f t="shared" si="47"/>
        <v>0.53931995731814852</v>
      </c>
      <c r="AY18" s="16">
        <f t="shared" si="47"/>
        <v>0.80752344156866485</v>
      </c>
      <c r="AZ18" s="16">
        <f t="shared" si="47"/>
        <v>0.70918650153538298</v>
      </c>
      <c r="BA18" s="16">
        <f t="shared" si="47"/>
        <v>0.99016411166393659</v>
      </c>
      <c r="BB18" s="16">
        <f t="shared" si="47"/>
        <v>0.99016411166393659</v>
      </c>
      <c r="BD18" s="16">
        <f t="shared" ref="BD18:BJ22" si="48">IF($F18="Y",AD18,IF($F18="A",AD18*$F$13,0))</f>
        <v>4.1240291107078493</v>
      </c>
      <c r="BE18" s="16">
        <f t="shared" si="48"/>
        <v>0.24639911002733766</v>
      </c>
      <c r="BF18" s="16">
        <f t="shared" si="48"/>
        <v>0.53931995731814852</v>
      </c>
      <c r="BG18" s="16">
        <f t="shared" si="48"/>
        <v>0.80752344156866485</v>
      </c>
      <c r="BH18" s="16">
        <f t="shared" si="48"/>
        <v>0.70918650153538298</v>
      </c>
      <c r="BI18" s="16">
        <f t="shared" si="48"/>
        <v>0.99016411166393659</v>
      </c>
      <c r="BJ18" s="16">
        <f t="shared" si="48"/>
        <v>0.99016411166393659</v>
      </c>
      <c r="BN18" s="16">
        <f t="shared" si="11"/>
        <v>2.330941444059111</v>
      </c>
      <c r="BO18" s="16">
        <f t="shared" ref="BO18:BT22" si="49">IF(AND($F18="Y",$L18="Y"),O18,IF(AND($F18="A",$L18="A"),O18*$F$13*$L$13,IF(AND($F18="Y",$L18="A"),O18*$L$13,IF(AND($F18="A",$L18="Y"),O18*$F$13,0))))</f>
        <v>0.29391530906664654</v>
      </c>
      <c r="BP18" s="16">
        <f t="shared" si="49"/>
        <v>0.56741709990180644</v>
      </c>
      <c r="BQ18" s="16">
        <f t="shared" si="49"/>
        <v>0.30661769478365691</v>
      </c>
      <c r="BR18" s="16">
        <f t="shared" si="49"/>
        <v>0.37286412577556993</v>
      </c>
      <c r="BS18" s="16">
        <f t="shared" si="49"/>
        <v>0.88481410880926314</v>
      </c>
      <c r="BT18" s="16">
        <f t="shared" si="49"/>
        <v>0.88481410880926314</v>
      </c>
      <c r="BV18" s="16">
        <f t="shared" ref="BV18:CB22" si="50">IF(AND($F18="Y",$L18="Y"),V18,IF(AND($F18="A",$L18="A"),V18*$F$13*$L$13,IF(AND($F18="Y",$L18="A"),V18*$L$13,IF(AND($F18="A",$L18="Y"),V18*$F$13,0))))</f>
        <v>4.1240291107078493</v>
      </c>
      <c r="BW18" s="16">
        <f t="shared" si="50"/>
        <v>0.24639911002733766</v>
      </c>
      <c r="BX18" s="16">
        <f t="shared" si="50"/>
        <v>0.53931995731814852</v>
      </c>
      <c r="BY18" s="16">
        <f t="shared" si="50"/>
        <v>0.80752344156866485</v>
      </c>
      <c r="BZ18" s="16">
        <f t="shared" si="50"/>
        <v>0.70918650153538298</v>
      </c>
      <c r="CA18" s="16">
        <f t="shared" si="50"/>
        <v>0.99016411166393659</v>
      </c>
      <c r="CB18" s="16">
        <f t="shared" si="50"/>
        <v>0.99016411166393659</v>
      </c>
      <c r="CD18" s="16">
        <f t="shared" ref="CD18:CJ22" si="51">IF(AND($F18="Y",$L18="Y"),AD18,IF(AND($F18="A",$L18="A"),AD18*$F$13*$L$13,IF(AND($F18="Y",$L18="A"),AD18*$L$13,IF(AND($F18="A",$L18="Y"),AD18*$F$13,0))))</f>
        <v>4.1240291107078493</v>
      </c>
      <c r="CE18" s="16">
        <f t="shared" si="51"/>
        <v>0.24639911002733766</v>
      </c>
      <c r="CF18" s="16">
        <f t="shared" si="51"/>
        <v>0.53931995731814852</v>
      </c>
      <c r="CG18" s="16">
        <f t="shared" si="51"/>
        <v>0.80752344156866485</v>
      </c>
      <c r="CH18" s="16">
        <f t="shared" si="51"/>
        <v>0.70918650153538298</v>
      </c>
      <c r="CI18" s="16">
        <f t="shared" si="51"/>
        <v>0.99016411166393659</v>
      </c>
      <c r="CJ18" s="16">
        <f t="shared" si="51"/>
        <v>0.99016411166393659</v>
      </c>
      <c r="CN18" s="16">
        <f t="shared" ref="CN18:CN28" si="52">IF(AND($F18="Y",$M18="Y"),N18,IF(AND($F18="A",$M18="A"),N18*$F$13*$M$13,IF(AND($F18="Y",$M18="A"),N18*$M$13,IF(AND($F18="A",$M18="Y"),N18*$F$13,0))))</f>
        <v>2.330941444059111</v>
      </c>
      <c r="CO18" s="16">
        <f t="shared" ref="CO18:CT22" si="53">IF(AND($F18="Y",$M18="Y"),O18,IF(AND($F18="A",$M18="A"),O18*$F$13*$M$13,IF(AND($F18="Y",$M18="A"),O18*$M$13,IF(AND($F18="A",$M18="Y"),O18*$F$13,0))))</f>
        <v>0.29391530906664654</v>
      </c>
      <c r="CP18" s="16">
        <f t="shared" si="53"/>
        <v>0.56741709990180644</v>
      </c>
      <c r="CQ18" s="16">
        <f t="shared" si="53"/>
        <v>0.30661769478365691</v>
      </c>
      <c r="CR18" s="16">
        <f t="shared" si="53"/>
        <v>0.37286412577556993</v>
      </c>
      <c r="CS18" s="16">
        <f t="shared" si="53"/>
        <v>0.88481410880926314</v>
      </c>
      <c r="CT18" s="16">
        <f t="shared" si="53"/>
        <v>0.88481410880926314</v>
      </c>
      <c r="CV18" s="16">
        <f t="shared" ref="CV18:DB22" si="54">IF(AND($F18="Y",$M18="Y"),V18,IF(AND($F18="A",$M18="A"),V18*$F$13*$M$13,IF(AND($F18="Y",$M18="A"),V18*$M$13,IF(AND($F18="A",$M18="Y"),V18*$F$13,0))))</f>
        <v>4.1240291107078493</v>
      </c>
      <c r="CW18" s="16">
        <f t="shared" si="54"/>
        <v>0.24639911002733766</v>
      </c>
      <c r="CX18" s="16">
        <f t="shared" si="54"/>
        <v>0.53931995731814852</v>
      </c>
      <c r="CY18" s="16">
        <f t="shared" si="54"/>
        <v>0.80752344156866485</v>
      </c>
      <c r="CZ18" s="16">
        <f t="shared" si="54"/>
        <v>0.70918650153538298</v>
      </c>
      <c r="DA18" s="16">
        <f t="shared" si="54"/>
        <v>0.99016411166393659</v>
      </c>
      <c r="DB18" s="16">
        <f t="shared" si="54"/>
        <v>0.99016411166393659</v>
      </c>
      <c r="DD18" s="16">
        <f t="shared" ref="DD18:DJ22" si="55">IF(AND($F18="Y",$M18="Y"),AD18,IF(AND($F18="A",$M18="A"),AD18*$F$13*$M$13,IF(AND($F18="Y",$M18="A"),AD18*$M$13,IF(AND($F18="A",$M18="Y"),AD18*$F$13,0))))</f>
        <v>4.1240291107078493</v>
      </c>
      <c r="DE18" s="16">
        <f t="shared" si="55"/>
        <v>0.24639911002733766</v>
      </c>
      <c r="DF18" s="16">
        <f t="shared" si="55"/>
        <v>0.53931995731814852</v>
      </c>
      <c r="DG18" s="16">
        <f t="shared" si="55"/>
        <v>0.80752344156866485</v>
      </c>
      <c r="DH18" s="16">
        <f t="shared" si="55"/>
        <v>0.70918650153538298</v>
      </c>
      <c r="DI18" s="16">
        <f t="shared" si="55"/>
        <v>0.99016411166393659</v>
      </c>
      <c r="DJ18" s="16">
        <f t="shared" si="55"/>
        <v>0.99016411166393659</v>
      </c>
      <c r="DN18" s="16">
        <f t="shared" ref="DN18:DN28" si="56">IF($G18="Y",N18,IF($G18="A",N18*$G$13,0))</f>
        <v>2.330941444059111</v>
      </c>
      <c r="DO18" s="16">
        <f t="shared" ref="DO18:DT22" si="57">IF($G18="Y",O18,IF($G18="A",O18*$G$13,0))</f>
        <v>0.29391530906664654</v>
      </c>
      <c r="DP18" s="16">
        <f t="shared" si="57"/>
        <v>0.56741709990180644</v>
      </c>
      <c r="DQ18" s="16">
        <f t="shared" si="57"/>
        <v>0.30661769478365691</v>
      </c>
      <c r="DR18" s="16">
        <f t="shared" si="57"/>
        <v>0.37286412577556993</v>
      </c>
      <c r="DS18" s="16">
        <f t="shared" si="57"/>
        <v>0.88481410880926314</v>
      </c>
      <c r="DT18" s="16">
        <f t="shared" si="57"/>
        <v>0.88481410880926314</v>
      </c>
      <c r="DV18" s="16">
        <f t="shared" ref="DV18:EB22" si="58">IF($G18="Y",V18,IF($G18="A",V18*$G$13,0))</f>
        <v>4.1240291107078493</v>
      </c>
      <c r="DW18" s="16">
        <f t="shared" si="58"/>
        <v>0.24639911002733766</v>
      </c>
      <c r="DX18" s="16">
        <f t="shared" si="58"/>
        <v>0.53931995731814852</v>
      </c>
      <c r="DY18" s="16">
        <f t="shared" si="58"/>
        <v>0.80752344156866485</v>
      </c>
      <c r="DZ18" s="16">
        <f t="shared" si="58"/>
        <v>0.70918650153538298</v>
      </c>
      <c r="EA18" s="16">
        <f t="shared" si="58"/>
        <v>0.99016411166393659</v>
      </c>
      <c r="EB18" s="16">
        <f t="shared" si="58"/>
        <v>0.99016411166393659</v>
      </c>
      <c r="ED18" s="16">
        <f t="shared" ref="ED18:EJ22" si="59">IF($G18="Y",AD18,IF($G18="A",AD18*$G$13,0))</f>
        <v>4.1240291107078493</v>
      </c>
      <c r="EE18" s="16">
        <f t="shared" si="59"/>
        <v>0.24639911002733766</v>
      </c>
      <c r="EF18" s="16">
        <f t="shared" si="59"/>
        <v>0.53931995731814852</v>
      </c>
      <c r="EG18" s="16">
        <f t="shared" si="59"/>
        <v>0.80752344156866485</v>
      </c>
      <c r="EH18" s="16">
        <f t="shared" si="59"/>
        <v>0.70918650153538298</v>
      </c>
      <c r="EI18" s="16">
        <f t="shared" si="59"/>
        <v>0.99016411166393659</v>
      </c>
      <c r="EJ18" s="16">
        <f t="shared" si="59"/>
        <v>0.99016411166393659</v>
      </c>
      <c r="EN18" s="16">
        <f t="shared" ref="EN18:EN28" si="60">IF($L18="Y",N18,IF($L18="A",N18*$L$13,0))</f>
        <v>2.330941444059111</v>
      </c>
      <c r="EO18" s="16">
        <f t="shared" ref="EO18:ET22" si="61">IF($L18="Y",O18,IF($L18="A",O18*$L$13,0))</f>
        <v>0.29391530906664654</v>
      </c>
      <c r="EP18" s="16">
        <f t="shared" si="61"/>
        <v>0.56741709990180644</v>
      </c>
      <c r="EQ18" s="16">
        <f t="shared" si="61"/>
        <v>0.30661769478365691</v>
      </c>
      <c r="ER18" s="16">
        <f t="shared" si="61"/>
        <v>0.37286412577556993</v>
      </c>
      <c r="ES18" s="16">
        <f t="shared" si="61"/>
        <v>0.88481410880926314</v>
      </c>
      <c r="ET18" s="16">
        <f t="shared" si="61"/>
        <v>0.88481410880926314</v>
      </c>
      <c r="EV18" s="16">
        <f t="shared" ref="EV18:FB22" si="62">IF($L18="Y",V18,IF($L18="A",V18*$L$13,0))</f>
        <v>4.1240291107078493</v>
      </c>
      <c r="EW18" s="16">
        <f t="shared" si="62"/>
        <v>0.24639911002733766</v>
      </c>
      <c r="EX18" s="16">
        <f t="shared" si="62"/>
        <v>0.53931995731814852</v>
      </c>
      <c r="EY18" s="16">
        <f t="shared" si="62"/>
        <v>0.80752344156866485</v>
      </c>
      <c r="EZ18" s="16">
        <f t="shared" si="62"/>
        <v>0.70918650153538298</v>
      </c>
      <c r="FA18" s="16">
        <f t="shared" si="62"/>
        <v>0.99016411166393659</v>
      </c>
      <c r="FB18" s="16">
        <f t="shared" si="62"/>
        <v>0.99016411166393659</v>
      </c>
      <c r="FD18" s="16">
        <f t="shared" ref="FD18:FJ22" si="63">IF($L18="Y",AD18,IF($L18="A",AD18*$L$13,0))</f>
        <v>4.1240291107078493</v>
      </c>
      <c r="FE18" s="16">
        <f t="shared" si="63"/>
        <v>0.24639911002733766</v>
      </c>
      <c r="FF18" s="16">
        <f t="shared" si="63"/>
        <v>0.53931995731814852</v>
      </c>
      <c r="FG18" s="16">
        <f t="shared" si="63"/>
        <v>0.80752344156866485</v>
      </c>
      <c r="FH18" s="16">
        <f t="shared" si="63"/>
        <v>0.70918650153538298</v>
      </c>
      <c r="FI18" s="16">
        <f t="shared" si="63"/>
        <v>0.99016411166393659</v>
      </c>
      <c r="FJ18" s="16">
        <f t="shared" si="63"/>
        <v>0.99016411166393659</v>
      </c>
      <c r="FN18" s="16">
        <f t="shared" ref="FN18:FN28" si="64">IF($M18="Y",N18,IF($M18="A",N18*$M$13,0))</f>
        <v>2.330941444059111</v>
      </c>
      <c r="FO18" s="16">
        <f t="shared" ref="FO18:FT22" si="65">IF($M18="Y",O18,IF($M18="A",O18*$M$13,0))</f>
        <v>0.29391530906664654</v>
      </c>
      <c r="FP18" s="16">
        <f t="shared" si="65"/>
        <v>0.56741709990180644</v>
      </c>
      <c r="FQ18" s="16">
        <f t="shared" si="65"/>
        <v>0.30661769478365691</v>
      </c>
      <c r="FR18" s="16">
        <f t="shared" si="65"/>
        <v>0.37286412577556993</v>
      </c>
      <c r="FS18" s="16">
        <f t="shared" si="65"/>
        <v>0.88481410880926314</v>
      </c>
      <c r="FT18" s="16">
        <f t="shared" si="65"/>
        <v>0.88481410880926314</v>
      </c>
      <c r="FV18" s="16">
        <f t="shared" ref="FV18:GB22" si="66">IF($M18="Y",V18,IF($M18="A",V18*$M$13,0))</f>
        <v>4.1240291107078493</v>
      </c>
      <c r="FW18" s="16">
        <f t="shared" si="66"/>
        <v>0.24639911002733766</v>
      </c>
      <c r="FX18" s="16">
        <f t="shared" si="66"/>
        <v>0.53931995731814852</v>
      </c>
      <c r="FY18" s="16">
        <f t="shared" si="66"/>
        <v>0.80752344156866485</v>
      </c>
      <c r="FZ18" s="16">
        <f t="shared" si="66"/>
        <v>0.70918650153538298</v>
      </c>
      <c r="GA18" s="16">
        <f t="shared" si="66"/>
        <v>0.99016411166393659</v>
      </c>
      <c r="GB18" s="16">
        <f t="shared" si="66"/>
        <v>0.99016411166393659</v>
      </c>
      <c r="GD18" s="16">
        <f t="shared" ref="GD18:GJ22" si="67">IF($M18="Y",AD18,IF($M18="A",AD18*$M$13,0))</f>
        <v>4.1240291107078493</v>
      </c>
      <c r="GE18" s="16">
        <f t="shared" si="67"/>
        <v>0.24639911002733766</v>
      </c>
      <c r="GF18" s="16">
        <f t="shared" si="67"/>
        <v>0.53931995731814852</v>
      </c>
      <c r="GG18" s="16">
        <f t="shared" si="67"/>
        <v>0.80752344156866485</v>
      </c>
      <c r="GH18" s="16">
        <f t="shared" si="67"/>
        <v>0.70918650153538298</v>
      </c>
      <c r="GI18" s="16">
        <f t="shared" si="67"/>
        <v>0.99016411166393659</v>
      </c>
      <c r="GJ18" s="16">
        <f t="shared" si="67"/>
        <v>0.99016411166393659</v>
      </c>
      <c r="GN18" s="16">
        <f t="shared" ref="GN18:GN28" si="68">IF($I18="Y",N18,IF($I18="A",N18*$I$13,0))</f>
        <v>2.330941444059111</v>
      </c>
      <c r="GO18" s="16">
        <f t="shared" ref="GO18:GT22" si="69">IF($I18="Y",O18,IF($I18="A",O18*$I$13,0))</f>
        <v>0.29391530906664654</v>
      </c>
      <c r="GP18" s="16">
        <f t="shared" si="69"/>
        <v>0.56741709990180644</v>
      </c>
      <c r="GQ18" s="16">
        <f t="shared" si="69"/>
        <v>0.30661769478365691</v>
      </c>
      <c r="GR18" s="16">
        <f t="shared" si="69"/>
        <v>0.37286412577556993</v>
      </c>
      <c r="GS18" s="16">
        <f t="shared" si="69"/>
        <v>0.88481410880926314</v>
      </c>
      <c r="GT18" s="16">
        <f t="shared" si="69"/>
        <v>0.88481410880926314</v>
      </c>
      <c r="GV18" s="16">
        <f t="shared" ref="GV18:HB22" si="70">IF($I18="Y",V18,IF($I18="A",V18*$I$13,0))</f>
        <v>4.1240291107078493</v>
      </c>
      <c r="GW18" s="16">
        <f t="shared" si="70"/>
        <v>0.24639911002733766</v>
      </c>
      <c r="GX18" s="16">
        <f t="shared" si="70"/>
        <v>0.53931995731814852</v>
      </c>
      <c r="GY18" s="16">
        <f t="shared" si="70"/>
        <v>0.80752344156866485</v>
      </c>
      <c r="GZ18" s="16">
        <f t="shared" si="70"/>
        <v>0.70918650153538298</v>
      </c>
      <c r="HA18" s="16">
        <f t="shared" si="70"/>
        <v>0.99016411166393659</v>
      </c>
      <c r="HB18" s="16">
        <f t="shared" si="70"/>
        <v>0.99016411166393659</v>
      </c>
      <c r="HD18" s="16">
        <f t="shared" ref="HD18:HJ22" si="71">IF($I18="Y",AD18,IF($I18="A",AD18*$I$13,0))</f>
        <v>4.1240291107078493</v>
      </c>
      <c r="HE18" s="16">
        <f t="shared" si="71"/>
        <v>0.24639911002733766</v>
      </c>
      <c r="HF18" s="16">
        <f t="shared" si="71"/>
        <v>0.53931995731814852</v>
      </c>
      <c r="HG18" s="16">
        <f t="shared" si="71"/>
        <v>0.80752344156866485</v>
      </c>
      <c r="HH18" s="16">
        <f t="shared" si="71"/>
        <v>0.70918650153538298</v>
      </c>
      <c r="HI18" s="16">
        <f t="shared" si="71"/>
        <v>0.99016411166393659</v>
      </c>
      <c r="HJ18" s="16">
        <f t="shared" si="71"/>
        <v>0.99016411166393659</v>
      </c>
      <c r="HN18" s="16">
        <f t="shared" ref="HN18:HN28" si="72">IF($J18="Y",N18,IF($J18="A",N18*$J$13,0))</f>
        <v>2.330941444059111</v>
      </c>
      <c r="HO18" s="16">
        <f t="shared" ref="HO18:HT22" si="73">IF($J18="Y",O18,IF($J18="A",O18*$J$13,0))</f>
        <v>0.29391530906664654</v>
      </c>
      <c r="HP18" s="16">
        <f t="shared" si="73"/>
        <v>0.56741709990180644</v>
      </c>
      <c r="HQ18" s="16">
        <f t="shared" si="73"/>
        <v>0.30661769478365691</v>
      </c>
      <c r="HR18" s="16">
        <f t="shared" si="73"/>
        <v>0.37286412577556993</v>
      </c>
      <c r="HS18" s="16">
        <f t="shared" si="73"/>
        <v>0.88481410880926314</v>
      </c>
      <c r="HT18" s="16">
        <f t="shared" si="73"/>
        <v>0.88481410880926314</v>
      </c>
      <c r="HV18" s="16">
        <f t="shared" ref="HV18:IB22" si="74">IF($J18="Y",V18,IF($J18="A",V18*$J$13,0))</f>
        <v>4.1240291107078493</v>
      </c>
      <c r="HW18" s="16">
        <f t="shared" si="74"/>
        <v>0.24639911002733766</v>
      </c>
      <c r="HX18" s="16">
        <f t="shared" si="74"/>
        <v>0.53931995731814852</v>
      </c>
      <c r="HY18" s="16">
        <f t="shared" si="74"/>
        <v>0.80752344156866485</v>
      </c>
      <c r="HZ18" s="16">
        <f t="shared" si="74"/>
        <v>0.70918650153538298</v>
      </c>
      <c r="IA18" s="16">
        <f t="shared" si="74"/>
        <v>0.99016411166393659</v>
      </c>
      <c r="IB18" s="16">
        <f t="shared" si="74"/>
        <v>0.99016411166393659</v>
      </c>
      <c r="ID18" s="16">
        <f t="shared" ref="ID18:IJ22" si="75">IF($J18="Y",AD18,IF($J18="A",AD18*$J$13,0))</f>
        <v>4.1240291107078493</v>
      </c>
      <c r="IE18" s="16">
        <f t="shared" si="75"/>
        <v>0.24639911002733766</v>
      </c>
      <c r="IF18" s="16">
        <f t="shared" si="75"/>
        <v>0.53931995731814852</v>
      </c>
      <c r="IG18" s="16">
        <f t="shared" si="75"/>
        <v>0.80752344156866485</v>
      </c>
      <c r="IH18" s="16">
        <f t="shared" si="75"/>
        <v>0.70918650153538298</v>
      </c>
      <c r="II18" s="16">
        <f t="shared" si="75"/>
        <v>0.99016411166393659</v>
      </c>
      <c r="IJ18" s="16">
        <f t="shared" si="75"/>
        <v>0.99016411166393659</v>
      </c>
      <c r="IN18" s="16">
        <f t="shared" ref="IN18:IN28" si="76">IF(AND($J18="Y",$L18="Y"),N18,IF(AND($J18="A",$L18="A"),N18*$J$13*$L$13,IF(AND($J18="Y",$L18="A"),N18*$L$13,IF(AND($J18="A",$L18="Y"),N18*$J$13,0))))</f>
        <v>2.330941444059111</v>
      </c>
      <c r="IO18" s="16">
        <f t="shared" ref="IO18:IT22" si="77">IF(AND($J18="Y",$L18="Y"),O18,IF(AND($J18="A",$L18="A"),O18*$J$13*$L$13,IF(AND($J18="Y",$L18="A"),O18*$L$13,IF(AND($J18="A",$L18="Y"),O18*$J$13,0))))</f>
        <v>0.29391530906664654</v>
      </c>
      <c r="IP18" s="16">
        <f t="shared" si="77"/>
        <v>0.56741709990180644</v>
      </c>
      <c r="IQ18" s="16">
        <f t="shared" si="77"/>
        <v>0.30661769478365691</v>
      </c>
      <c r="IR18" s="16">
        <f t="shared" si="77"/>
        <v>0.37286412577556993</v>
      </c>
      <c r="IS18" s="16">
        <f t="shared" si="77"/>
        <v>0.88481410880926314</v>
      </c>
      <c r="IT18" s="16">
        <f t="shared" si="77"/>
        <v>0.88481410880926314</v>
      </c>
      <c r="IV18" s="16">
        <f t="shared" ref="IV18:JB22" si="78">IF(AND($J18="Y",$L18="Y"),V18,IF(AND($J18="A",$L18="A"),V18*$J$13*$L$13,IF(AND($J18="Y",$L18="A"),V18*$L$13,IF(AND($J18="A",$L18="Y"),V18*$J$13,0))))</f>
        <v>4.1240291107078493</v>
      </c>
      <c r="IW18" s="16">
        <f t="shared" si="78"/>
        <v>0.24639911002733766</v>
      </c>
      <c r="IX18" s="16">
        <f t="shared" si="78"/>
        <v>0.53931995731814852</v>
      </c>
      <c r="IY18" s="16">
        <f t="shared" si="78"/>
        <v>0.80752344156866485</v>
      </c>
      <c r="IZ18" s="16">
        <f t="shared" si="78"/>
        <v>0.70918650153538298</v>
      </c>
      <c r="JA18" s="16">
        <f t="shared" si="78"/>
        <v>0.99016411166393659</v>
      </c>
      <c r="JB18" s="16">
        <f t="shared" si="78"/>
        <v>0.99016411166393659</v>
      </c>
      <c r="JD18" s="16">
        <f t="shared" ref="JD18:JJ22" si="79">IF(AND($J18="Y",$L18="Y"),AD18,IF(AND($J18="A",$L18="A"),AD18*$J$13*$L$13,IF(AND($J18="Y",$L18="A"),AD18*$L$13,IF(AND($J18="A",$L18="Y"),AD18*$J$13,0))))</f>
        <v>4.1240291107078493</v>
      </c>
      <c r="JE18" s="16">
        <f t="shared" si="79"/>
        <v>0.24639911002733766</v>
      </c>
      <c r="JF18" s="16">
        <f t="shared" si="79"/>
        <v>0.53931995731814852</v>
      </c>
      <c r="JG18" s="16">
        <f t="shared" si="79"/>
        <v>0.80752344156866485</v>
      </c>
      <c r="JH18" s="16">
        <f t="shared" si="79"/>
        <v>0.70918650153538298</v>
      </c>
      <c r="JI18" s="16">
        <f t="shared" si="79"/>
        <v>0.99016411166393659</v>
      </c>
      <c r="JJ18" s="16">
        <f t="shared" si="79"/>
        <v>0.99016411166393659</v>
      </c>
      <c r="JN18" s="16">
        <f t="shared" ref="JN18:JN28" si="80">IF(AND($J18="Y",$M18="Y"),N18,IF(AND($J18="A",$M18="A"),N18*$J$13*$M$13,IF(AND($J18="Y",$M18="A"),N18*$M$13,IF(AND($J18="A",$M18="Y"),N18*$J$13,0))))</f>
        <v>2.330941444059111</v>
      </c>
      <c r="JO18" s="16">
        <f t="shared" ref="JO18:JT22" si="81">IF(AND($J18="Y",$M18="Y"),O18,IF(AND($J18="A",$M18="A"),O18*$J$13*$M$13,IF(AND($J18="Y",$M18="A"),O18*$M$13,IF(AND($J18="A",$M18="Y"),O18*$J$13,0))))</f>
        <v>0.29391530906664654</v>
      </c>
      <c r="JP18" s="16">
        <f t="shared" si="81"/>
        <v>0.56741709990180644</v>
      </c>
      <c r="JQ18" s="16">
        <f t="shared" si="81"/>
        <v>0.30661769478365691</v>
      </c>
      <c r="JR18" s="16">
        <f t="shared" si="81"/>
        <v>0.37286412577556993</v>
      </c>
      <c r="JS18" s="16">
        <f t="shared" si="81"/>
        <v>0.88481410880926314</v>
      </c>
      <c r="JT18" s="16">
        <f t="shared" si="81"/>
        <v>0.88481410880926314</v>
      </c>
      <c r="JV18" s="16">
        <f t="shared" ref="JV18:KB22" si="82">IF(AND($J18="Y",$M18="Y"),V18,IF(AND($J18="A",$M18="A"),V18*$J$13*$M$13,IF(AND($J18="Y",$M18="A"),V18*$M$13,IF(AND($J18="A",$M18="Y"),V18*$J$13,0))))</f>
        <v>4.1240291107078493</v>
      </c>
      <c r="JW18" s="16">
        <f t="shared" si="82"/>
        <v>0.24639911002733766</v>
      </c>
      <c r="JX18" s="16">
        <f t="shared" si="82"/>
        <v>0.53931995731814852</v>
      </c>
      <c r="JY18" s="16">
        <f t="shared" si="82"/>
        <v>0.80752344156866485</v>
      </c>
      <c r="JZ18" s="16">
        <f t="shared" si="82"/>
        <v>0.70918650153538298</v>
      </c>
      <c r="KA18" s="16">
        <f t="shared" si="82"/>
        <v>0.99016411166393659</v>
      </c>
      <c r="KB18" s="16">
        <f t="shared" si="82"/>
        <v>0.99016411166393659</v>
      </c>
      <c r="KD18" s="16">
        <f t="shared" ref="KD18:KJ22" si="83">IF(AND($J18="Y",$M18="Y"),AD18,IF(AND($J18="A",$M18="A"),AD18*$J$13*$M$13,IF(AND($J18="Y",$M18="A"),AD18*$M$13,IF(AND($J18="A",$M18="Y"),AD18*$J$13,0))))</f>
        <v>4.1240291107078493</v>
      </c>
      <c r="KE18" s="16">
        <f t="shared" si="83"/>
        <v>0.24639911002733766</v>
      </c>
      <c r="KF18" s="16">
        <f t="shared" si="83"/>
        <v>0.53931995731814852</v>
      </c>
      <c r="KG18" s="16">
        <f t="shared" si="83"/>
        <v>0.80752344156866485</v>
      </c>
      <c r="KH18" s="16">
        <f t="shared" si="83"/>
        <v>0.70918650153538298</v>
      </c>
      <c r="KI18" s="16">
        <f t="shared" si="83"/>
        <v>0.99016411166393659</v>
      </c>
      <c r="KJ18" s="16">
        <f t="shared" si="83"/>
        <v>0.99016411166393659</v>
      </c>
    </row>
    <row r="19" spans="1:296" x14ac:dyDescent="0.25">
      <c r="A19" s="19" t="s">
        <v>573</v>
      </c>
      <c r="B19" s="19"/>
      <c r="C19" s="19"/>
      <c r="D19" s="19"/>
      <c r="E19" s="19"/>
      <c r="F19" t="s">
        <v>571</v>
      </c>
      <c r="G19" t="s">
        <v>571</v>
      </c>
      <c r="H19" t="s">
        <v>571</v>
      </c>
      <c r="I19" t="s">
        <v>571</v>
      </c>
      <c r="J19" t="s">
        <v>571</v>
      </c>
      <c r="K19" t="s">
        <v>571</v>
      </c>
      <c r="L19" t="s">
        <v>571</v>
      </c>
      <c r="M19" t="s">
        <v>571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D19" s="16">
        <f t="shared" ref="AD19:AD22" si="84">V19</f>
        <v>0</v>
      </c>
      <c r="AE19" s="16">
        <f t="shared" ref="AE19:AE22" si="85">W19</f>
        <v>0</v>
      </c>
      <c r="AF19" s="16">
        <f t="shared" ref="AF19:AF22" si="86">X19</f>
        <v>0</v>
      </c>
      <c r="AG19" s="16">
        <f t="shared" ref="AG19:AG22" si="87">Y19</f>
        <v>0</v>
      </c>
      <c r="AH19" s="16">
        <f t="shared" ref="AH19:AH22" si="88">Z19</f>
        <v>0</v>
      </c>
      <c r="AI19" s="16">
        <f t="shared" ref="AI19:AI22" si="89">AA19</f>
        <v>0</v>
      </c>
      <c r="AJ19" s="16">
        <f t="shared" ref="AJ19:AJ22" si="90">AB19</f>
        <v>0</v>
      </c>
      <c r="AN19" s="16">
        <f t="shared" si="45"/>
        <v>0</v>
      </c>
      <c r="AO19" s="16">
        <f t="shared" si="46"/>
        <v>0</v>
      </c>
      <c r="AP19" s="16">
        <f t="shared" si="46"/>
        <v>0</v>
      </c>
      <c r="AQ19" s="16">
        <f t="shared" si="46"/>
        <v>0</v>
      </c>
      <c r="AR19" s="16">
        <f t="shared" si="46"/>
        <v>0</v>
      </c>
      <c r="AS19" s="16">
        <f t="shared" si="46"/>
        <v>0</v>
      </c>
      <c r="AT19" s="16">
        <f t="shared" si="46"/>
        <v>0</v>
      </c>
      <c r="AV19" s="16">
        <f t="shared" si="47"/>
        <v>0</v>
      </c>
      <c r="AW19" s="16">
        <f t="shared" si="47"/>
        <v>0</v>
      </c>
      <c r="AX19" s="16">
        <f t="shared" si="47"/>
        <v>0</v>
      </c>
      <c r="AY19" s="16">
        <f t="shared" si="47"/>
        <v>0</v>
      </c>
      <c r="AZ19" s="16">
        <f t="shared" si="47"/>
        <v>0</v>
      </c>
      <c r="BA19" s="16">
        <f t="shared" si="47"/>
        <v>0</v>
      </c>
      <c r="BB19" s="16">
        <f t="shared" si="47"/>
        <v>0</v>
      </c>
      <c r="BD19" s="16">
        <f t="shared" si="48"/>
        <v>0</v>
      </c>
      <c r="BE19" s="16">
        <f t="shared" si="48"/>
        <v>0</v>
      </c>
      <c r="BF19" s="16">
        <f t="shared" si="48"/>
        <v>0</v>
      </c>
      <c r="BG19" s="16">
        <f t="shared" si="48"/>
        <v>0</v>
      </c>
      <c r="BH19" s="16">
        <f t="shared" si="48"/>
        <v>0</v>
      </c>
      <c r="BI19" s="16">
        <f t="shared" si="48"/>
        <v>0</v>
      </c>
      <c r="BJ19" s="16">
        <f t="shared" si="48"/>
        <v>0</v>
      </c>
      <c r="BN19" s="16">
        <f t="shared" si="11"/>
        <v>0</v>
      </c>
      <c r="BO19" s="16">
        <f t="shared" si="49"/>
        <v>0</v>
      </c>
      <c r="BP19" s="16">
        <f t="shared" si="49"/>
        <v>0</v>
      </c>
      <c r="BQ19" s="16">
        <f t="shared" si="49"/>
        <v>0</v>
      </c>
      <c r="BR19" s="16">
        <f t="shared" si="49"/>
        <v>0</v>
      </c>
      <c r="BS19" s="16">
        <f t="shared" si="49"/>
        <v>0</v>
      </c>
      <c r="BT19" s="16">
        <f t="shared" si="49"/>
        <v>0</v>
      </c>
      <c r="BV19" s="16">
        <f t="shared" si="50"/>
        <v>0</v>
      </c>
      <c r="BW19" s="16">
        <f t="shared" si="50"/>
        <v>0</v>
      </c>
      <c r="BX19" s="16">
        <f t="shared" si="50"/>
        <v>0</v>
      </c>
      <c r="BY19" s="16">
        <f t="shared" si="50"/>
        <v>0</v>
      </c>
      <c r="BZ19" s="16">
        <f t="shared" si="50"/>
        <v>0</v>
      </c>
      <c r="CA19" s="16">
        <f t="shared" si="50"/>
        <v>0</v>
      </c>
      <c r="CB19" s="16">
        <f t="shared" si="50"/>
        <v>0</v>
      </c>
      <c r="CD19" s="16">
        <f t="shared" si="51"/>
        <v>0</v>
      </c>
      <c r="CE19" s="16">
        <f t="shared" si="51"/>
        <v>0</v>
      </c>
      <c r="CF19" s="16">
        <f t="shared" si="51"/>
        <v>0</v>
      </c>
      <c r="CG19" s="16">
        <f t="shared" si="51"/>
        <v>0</v>
      </c>
      <c r="CH19" s="16">
        <f t="shared" si="51"/>
        <v>0</v>
      </c>
      <c r="CI19" s="16">
        <f t="shared" si="51"/>
        <v>0</v>
      </c>
      <c r="CJ19" s="16">
        <f t="shared" si="51"/>
        <v>0</v>
      </c>
      <c r="CN19" s="16">
        <f t="shared" si="52"/>
        <v>0</v>
      </c>
      <c r="CO19" s="16">
        <f t="shared" si="53"/>
        <v>0</v>
      </c>
      <c r="CP19" s="16">
        <f t="shared" si="53"/>
        <v>0</v>
      </c>
      <c r="CQ19" s="16">
        <f t="shared" si="53"/>
        <v>0</v>
      </c>
      <c r="CR19" s="16">
        <f t="shared" si="53"/>
        <v>0</v>
      </c>
      <c r="CS19" s="16">
        <f t="shared" si="53"/>
        <v>0</v>
      </c>
      <c r="CT19" s="16">
        <f t="shared" si="53"/>
        <v>0</v>
      </c>
      <c r="CV19" s="16">
        <f t="shared" si="54"/>
        <v>0</v>
      </c>
      <c r="CW19" s="16">
        <f t="shared" si="54"/>
        <v>0</v>
      </c>
      <c r="CX19" s="16">
        <f t="shared" si="54"/>
        <v>0</v>
      </c>
      <c r="CY19" s="16">
        <f t="shared" si="54"/>
        <v>0</v>
      </c>
      <c r="CZ19" s="16">
        <f t="shared" si="54"/>
        <v>0</v>
      </c>
      <c r="DA19" s="16">
        <f t="shared" si="54"/>
        <v>0</v>
      </c>
      <c r="DB19" s="16">
        <f t="shared" si="54"/>
        <v>0</v>
      </c>
      <c r="DD19" s="16">
        <f t="shared" si="55"/>
        <v>0</v>
      </c>
      <c r="DE19" s="16">
        <f t="shared" si="55"/>
        <v>0</v>
      </c>
      <c r="DF19" s="16">
        <f t="shared" si="55"/>
        <v>0</v>
      </c>
      <c r="DG19" s="16">
        <f t="shared" si="55"/>
        <v>0</v>
      </c>
      <c r="DH19" s="16">
        <f t="shared" si="55"/>
        <v>0</v>
      </c>
      <c r="DI19" s="16">
        <f t="shared" si="55"/>
        <v>0</v>
      </c>
      <c r="DJ19" s="16">
        <f t="shared" si="55"/>
        <v>0</v>
      </c>
      <c r="DN19" s="16">
        <f t="shared" si="56"/>
        <v>0</v>
      </c>
      <c r="DO19" s="16">
        <f t="shared" si="57"/>
        <v>0</v>
      </c>
      <c r="DP19" s="16">
        <f t="shared" si="57"/>
        <v>0</v>
      </c>
      <c r="DQ19" s="16">
        <f t="shared" si="57"/>
        <v>0</v>
      </c>
      <c r="DR19" s="16">
        <f t="shared" si="57"/>
        <v>0</v>
      </c>
      <c r="DS19" s="16">
        <f t="shared" si="57"/>
        <v>0</v>
      </c>
      <c r="DT19" s="16">
        <f t="shared" si="57"/>
        <v>0</v>
      </c>
      <c r="DV19" s="16">
        <f t="shared" si="58"/>
        <v>0</v>
      </c>
      <c r="DW19" s="16">
        <f t="shared" si="58"/>
        <v>0</v>
      </c>
      <c r="DX19" s="16">
        <f t="shared" si="58"/>
        <v>0</v>
      </c>
      <c r="DY19" s="16">
        <f t="shared" si="58"/>
        <v>0</v>
      </c>
      <c r="DZ19" s="16">
        <f t="shared" si="58"/>
        <v>0</v>
      </c>
      <c r="EA19" s="16">
        <f t="shared" si="58"/>
        <v>0</v>
      </c>
      <c r="EB19" s="16">
        <f t="shared" si="58"/>
        <v>0</v>
      </c>
      <c r="ED19" s="16">
        <f t="shared" si="59"/>
        <v>0</v>
      </c>
      <c r="EE19" s="16">
        <f t="shared" si="59"/>
        <v>0</v>
      </c>
      <c r="EF19" s="16">
        <f t="shared" si="59"/>
        <v>0</v>
      </c>
      <c r="EG19" s="16">
        <f t="shared" si="59"/>
        <v>0</v>
      </c>
      <c r="EH19" s="16">
        <f t="shared" si="59"/>
        <v>0</v>
      </c>
      <c r="EI19" s="16">
        <f t="shared" si="59"/>
        <v>0</v>
      </c>
      <c r="EJ19" s="16">
        <f t="shared" si="59"/>
        <v>0</v>
      </c>
      <c r="EN19" s="16">
        <f t="shared" si="60"/>
        <v>0</v>
      </c>
      <c r="EO19" s="16">
        <f t="shared" si="61"/>
        <v>0</v>
      </c>
      <c r="EP19" s="16">
        <f t="shared" si="61"/>
        <v>0</v>
      </c>
      <c r="EQ19" s="16">
        <f t="shared" si="61"/>
        <v>0</v>
      </c>
      <c r="ER19" s="16">
        <f t="shared" si="61"/>
        <v>0</v>
      </c>
      <c r="ES19" s="16">
        <f t="shared" si="61"/>
        <v>0</v>
      </c>
      <c r="ET19" s="16">
        <f t="shared" si="61"/>
        <v>0</v>
      </c>
      <c r="EV19" s="16">
        <f t="shared" si="62"/>
        <v>0</v>
      </c>
      <c r="EW19" s="16">
        <f t="shared" si="62"/>
        <v>0</v>
      </c>
      <c r="EX19" s="16">
        <f t="shared" si="62"/>
        <v>0</v>
      </c>
      <c r="EY19" s="16">
        <f t="shared" si="62"/>
        <v>0</v>
      </c>
      <c r="EZ19" s="16">
        <f t="shared" si="62"/>
        <v>0</v>
      </c>
      <c r="FA19" s="16">
        <f t="shared" si="62"/>
        <v>0</v>
      </c>
      <c r="FB19" s="16">
        <f t="shared" si="62"/>
        <v>0</v>
      </c>
      <c r="FD19" s="16">
        <f t="shared" si="63"/>
        <v>0</v>
      </c>
      <c r="FE19" s="16">
        <f t="shared" si="63"/>
        <v>0</v>
      </c>
      <c r="FF19" s="16">
        <f t="shared" si="63"/>
        <v>0</v>
      </c>
      <c r="FG19" s="16">
        <f t="shared" si="63"/>
        <v>0</v>
      </c>
      <c r="FH19" s="16">
        <f t="shared" si="63"/>
        <v>0</v>
      </c>
      <c r="FI19" s="16">
        <f t="shared" si="63"/>
        <v>0</v>
      </c>
      <c r="FJ19" s="16">
        <f t="shared" si="63"/>
        <v>0</v>
      </c>
      <c r="FN19" s="16">
        <f t="shared" si="64"/>
        <v>0</v>
      </c>
      <c r="FO19" s="16">
        <f t="shared" si="65"/>
        <v>0</v>
      </c>
      <c r="FP19" s="16">
        <f t="shared" si="65"/>
        <v>0</v>
      </c>
      <c r="FQ19" s="16">
        <f t="shared" si="65"/>
        <v>0</v>
      </c>
      <c r="FR19" s="16">
        <f t="shared" si="65"/>
        <v>0</v>
      </c>
      <c r="FS19" s="16">
        <f t="shared" si="65"/>
        <v>0</v>
      </c>
      <c r="FT19" s="16">
        <f t="shared" si="65"/>
        <v>0</v>
      </c>
      <c r="FV19" s="16">
        <f t="shared" si="66"/>
        <v>0</v>
      </c>
      <c r="FW19" s="16">
        <f t="shared" si="66"/>
        <v>0</v>
      </c>
      <c r="FX19" s="16">
        <f t="shared" si="66"/>
        <v>0</v>
      </c>
      <c r="FY19" s="16">
        <f t="shared" si="66"/>
        <v>0</v>
      </c>
      <c r="FZ19" s="16">
        <f t="shared" si="66"/>
        <v>0</v>
      </c>
      <c r="GA19" s="16">
        <f t="shared" si="66"/>
        <v>0</v>
      </c>
      <c r="GB19" s="16">
        <f t="shared" si="66"/>
        <v>0</v>
      </c>
      <c r="GD19" s="16">
        <f t="shared" si="67"/>
        <v>0</v>
      </c>
      <c r="GE19" s="16">
        <f t="shared" si="67"/>
        <v>0</v>
      </c>
      <c r="GF19" s="16">
        <f t="shared" si="67"/>
        <v>0</v>
      </c>
      <c r="GG19" s="16">
        <f t="shared" si="67"/>
        <v>0</v>
      </c>
      <c r="GH19" s="16">
        <f t="shared" si="67"/>
        <v>0</v>
      </c>
      <c r="GI19" s="16">
        <f t="shared" si="67"/>
        <v>0</v>
      </c>
      <c r="GJ19" s="16">
        <f t="shared" si="67"/>
        <v>0</v>
      </c>
      <c r="GN19" s="16">
        <f t="shared" si="68"/>
        <v>0</v>
      </c>
      <c r="GO19" s="16">
        <f t="shared" si="69"/>
        <v>0</v>
      </c>
      <c r="GP19" s="16">
        <f t="shared" si="69"/>
        <v>0</v>
      </c>
      <c r="GQ19" s="16">
        <f t="shared" si="69"/>
        <v>0</v>
      </c>
      <c r="GR19" s="16">
        <f t="shared" si="69"/>
        <v>0</v>
      </c>
      <c r="GS19" s="16">
        <f t="shared" si="69"/>
        <v>0</v>
      </c>
      <c r="GT19" s="16">
        <f t="shared" si="69"/>
        <v>0</v>
      </c>
      <c r="GV19" s="16">
        <f t="shared" si="70"/>
        <v>0</v>
      </c>
      <c r="GW19" s="16">
        <f t="shared" si="70"/>
        <v>0</v>
      </c>
      <c r="GX19" s="16">
        <f t="shared" si="70"/>
        <v>0</v>
      </c>
      <c r="GY19" s="16">
        <f t="shared" si="70"/>
        <v>0</v>
      </c>
      <c r="GZ19" s="16">
        <f t="shared" si="70"/>
        <v>0</v>
      </c>
      <c r="HA19" s="16">
        <f t="shared" si="70"/>
        <v>0</v>
      </c>
      <c r="HB19" s="16">
        <f t="shared" si="70"/>
        <v>0</v>
      </c>
      <c r="HD19" s="16">
        <f t="shared" si="71"/>
        <v>0</v>
      </c>
      <c r="HE19" s="16">
        <f t="shared" si="71"/>
        <v>0</v>
      </c>
      <c r="HF19" s="16">
        <f t="shared" si="71"/>
        <v>0</v>
      </c>
      <c r="HG19" s="16">
        <f t="shared" si="71"/>
        <v>0</v>
      </c>
      <c r="HH19" s="16">
        <f t="shared" si="71"/>
        <v>0</v>
      </c>
      <c r="HI19" s="16">
        <f t="shared" si="71"/>
        <v>0</v>
      </c>
      <c r="HJ19" s="16">
        <f t="shared" si="71"/>
        <v>0</v>
      </c>
      <c r="HN19" s="16">
        <f t="shared" si="72"/>
        <v>0</v>
      </c>
      <c r="HO19" s="16">
        <f t="shared" si="73"/>
        <v>0</v>
      </c>
      <c r="HP19" s="16">
        <f t="shared" si="73"/>
        <v>0</v>
      </c>
      <c r="HQ19" s="16">
        <f t="shared" si="73"/>
        <v>0</v>
      </c>
      <c r="HR19" s="16">
        <f t="shared" si="73"/>
        <v>0</v>
      </c>
      <c r="HS19" s="16">
        <f t="shared" si="73"/>
        <v>0</v>
      </c>
      <c r="HT19" s="16">
        <f t="shared" si="73"/>
        <v>0</v>
      </c>
      <c r="HV19" s="16">
        <f t="shared" si="74"/>
        <v>0</v>
      </c>
      <c r="HW19" s="16">
        <f t="shared" si="74"/>
        <v>0</v>
      </c>
      <c r="HX19" s="16">
        <f t="shared" si="74"/>
        <v>0</v>
      </c>
      <c r="HY19" s="16">
        <f t="shared" si="74"/>
        <v>0</v>
      </c>
      <c r="HZ19" s="16">
        <f t="shared" si="74"/>
        <v>0</v>
      </c>
      <c r="IA19" s="16">
        <f t="shared" si="74"/>
        <v>0</v>
      </c>
      <c r="IB19" s="16">
        <f t="shared" si="74"/>
        <v>0</v>
      </c>
      <c r="ID19" s="16">
        <f t="shared" si="75"/>
        <v>0</v>
      </c>
      <c r="IE19" s="16">
        <f t="shared" si="75"/>
        <v>0</v>
      </c>
      <c r="IF19" s="16">
        <f t="shared" si="75"/>
        <v>0</v>
      </c>
      <c r="IG19" s="16">
        <f t="shared" si="75"/>
        <v>0</v>
      </c>
      <c r="IH19" s="16">
        <f t="shared" si="75"/>
        <v>0</v>
      </c>
      <c r="II19" s="16">
        <f t="shared" si="75"/>
        <v>0</v>
      </c>
      <c r="IJ19" s="16">
        <f t="shared" si="75"/>
        <v>0</v>
      </c>
      <c r="IN19" s="16">
        <f t="shared" si="76"/>
        <v>0</v>
      </c>
      <c r="IO19" s="16">
        <f t="shared" si="77"/>
        <v>0</v>
      </c>
      <c r="IP19" s="16">
        <f t="shared" si="77"/>
        <v>0</v>
      </c>
      <c r="IQ19" s="16">
        <f t="shared" si="77"/>
        <v>0</v>
      </c>
      <c r="IR19" s="16">
        <f t="shared" si="77"/>
        <v>0</v>
      </c>
      <c r="IS19" s="16">
        <f t="shared" si="77"/>
        <v>0</v>
      </c>
      <c r="IT19" s="16">
        <f t="shared" si="77"/>
        <v>0</v>
      </c>
      <c r="IV19" s="16">
        <f t="shared" si="78"/>
        <v>0</v>
      </c>
      <c r="IW19" s="16">
        <f t="shared" si="78"/>
        <v>0</v>
      </c>
      <c r="IX19" s="16">
        <f t="shared" si="78"/>
        <v>0</v>
      </c>
      <c r="IY19" s="16">
        <f t="shared" si="78"/>
        <v>0</v>
      </c>
      <c r="IZ19" s="16">
        <f t="shared" si="78"/>
        <v>0</v>
      </c>
      <c r="JA19" s="16">
        <f t="shared" si="78"/>
        <v>0</v>
      </c>
      <c r="JB19" s="16">
        <f t="shared" si="78"/>
        <v>0</v>
      </c>
      <c r="JD19" s="16">
        <f t="shared" si="79"/>
        <v>0</v>
      </c>
      <c r="JE19" s="16">
        <f t="shared" si="79"/>
        <v>0</v>
      </c>
      <c r="JF19" s="16">
        <f t="shared" si="79"/>
        <v>0</v>
      </c>
      <c r="JG19" s="16">
        <f t="shared" si="79"/>
        <v>0</v>
      </c>
      <c r="JH19" s="16">
        <f t="shared" si="79"/>
        <v>0</v>
      </c>
      <c r="JI19" s="16">
        <f t="shared" si="79"/>
        <v>0</v>
      </c>
      <c r="JJ19" s="16">
        <f t="shared" si="79"/>
        <v>0</v>
      </c>
      <c r="JN19" s="16">
        <f t="shared" si="80"/>
        <v>0</v>
      </c>
      <c r="JO19" s="16">
        <f t="shared" si="81"/>
        <v>0</v>
      </c>
      <c r="JP19" s="16">
        <f t="shared" si="81"/>
        <v>0</v>
      </c>
      <c r="JQ19" s="16">
        <f t="shared" si="81"/>
        <v>0</v>
      </c>
      <c r="JR19" s="16">
        <f t="shared" si="81"/>
        <v>0</v>
      </c>
      <c r="JS19" s="16">
        <f t="shared" si="81"/>
        <v>0</v>
      </c>
      <c r="JT19" s="16">
        <f t="shared" si="81"/>
        <v>0</v>
      </c>
      <c r="JV19" s="16">
        <f t="shared" si="82"/>
        <v>0</v>
      </c>
      <c r="JW19" s="16">
        <f t="shared" si="82"/>
        <v>0</v>
      </c>
      <c r="JX19" s="16">
        <f t="shared" si="82"/>
        <v>0</v>
      </c>
      <c r="JY19" s="16">
        <f t="shared" si="82"/>
        <v>0</v>
      </c>
      <c r="JZ19" s="16">
        <f t="shared" si="82"/>
        <v>0</v>
      </c>
      <c r="KA19" s="16">
        <f t="shared" si="82"/>
        <v>0</v>
      </c>
      <c r="KB19" s="16">
        <f t="shared" si="82"/>
        <v>0</v>
      </c>
      <c r="KD19" s="16">
        <f t="shared" si="83"/>
        <v>0</v>
      </c>
      <c r="KE19" s="16">
        <f t="shared" si="83"/>
        <v>0</v>
      </c>
      <c r="KF19" s="16">
        <f t="shared" si="83"/>
        <v>0</v>
      </c>
      <c r="KG19" s="16">
        <f t="shared" si="83"/>
        <v>0</v>
      </c>
      <c r="KH19" s="16">
        <f t="shared" si="83"/>
        <v>0</v>
      </c>
      <c r="KI19" s="16">
        <f t="shared" si="83"/>
        <v>0</v>
      </c>
      <c r="KJ19" s="16">
        <f t="shared" si="83"/>
        <v>0</v>
      </c>
    </row>
    <row r="20" spans="1:296" x14ac:dyDescent="0.25">
      <c r="A20" s="19" t="s">
        <v>574</v>
      </c>
      <c r="B20" s="19"/>
      <c r="C20" s="19"/>
      <c r="D20" s="19"/>
      <c r="E20" s="19"/>
      <c r="F20" t="s">
        <v>571</v>
      </c>
      <c r="G20" t="s">
        <v>571</v>
      </c>
      <c r="H20" t="s">
        <v>571</v>
      </c>
      <c r="I20" t="s">
        <v>571</v>
      </c>
      <c r="J20" t="s">
        <v>571</v>
      </c>
      <c r="K20" t="s">
        <v>571</v>
      </c>
      <c r="L20" t="s">
        <v>571</v>
      </c>
      <c r="M20" t="s">
        <v>571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D20" s="16">
        <f t="shared" si="84"/>
        <v>0</v>
      </c>
      <c r="AE20" s="16">
        <f t="shared" si="85"/>
        <v>0</v>
      </c>
      <c r="AF20" s="16">
        <f t="shared" si="86"/>
        <v>0</v>
      </c>
      <c r="AG20" s="16">
        <f t="shared" si="87"/>
        <v>0</v>
      </c>
      <c r="AH20" s="16">
        <f t="shared" si="88"/>
        <v>0</v>
      </c>
      <c r="AI20" s="16">
        <f t="shared" si="89"/>
        <v>0</v>
      </c>
      <c r="AJ20" s="16">
        <f t="shared" si="90"/>
        <v>0</v>
      </c>
      <c r="AN20" s="16">
        <f t="shared" si="45"/>
        <v>0</v>
      </c>
      <c r="AO20" s="16">
        <f t="shared" si="46"/>
        <v>0</v>
      </c>
      <c r="AP20" s="16">
        <f t="shared" si="46"/>
        <v>0</v>
      </c>
      <c r="AQ20" s="16">
        <f t="shared" si="46"/>
        <v>0</v>
      </c>
      <c r="AR20" s="16">
        <f t="shared" si="46"/>
        <v>0</v>
      </c>
      <c r="AS20" s="16">
        <f t="shared" si="46"/>
        <v>0</v>
      </c>
      <c r="AT20" s="16">
        <f t="shared" si="46"/>
        <v>0</v>
      </c>
      <c r="AV20" s="16">
        <f t="shared" si="47"/>
        <v>0</v>
      </c>
      <c r="AW20" s="16">
        <f t="shared" si="47"/>
        <v>0</v>
      </c>
      <c r="AX20" s="16">
        <f t="shared" si="47"/>
        <v>0</v>
      </c>
      <c r="AY20" s="16">
        <f t="shared" si="47"/>
        <v>0</v>
      </c>
      <c r="AZ20" s="16">
        <f t="shared" si="47"/>
        <v>0</v>
      </c>
      <c r="BA20" s="16">
        <f t="shared" si="47"/>
        <v>0</v>
      </c>
      <c r="BB20" s="16">
        <f t="shared" si="47"/>
        <v>0</v>
      </c>
      <c r="BD20" s="16">
        <f t="shared" si="48"/>
        <v>0</v>
      </c>
      <c r="BE20" s="16">
        <f t="shared" si="48"/>
        <v>0</v>
      </c>
      <c r="BF20" s="16">
        <f t="shared" si="48"/>
        <v>0</v>
      </c>
      <c r="BG20" s="16">
        <f t="shared" si="48"/>
        <v>0</v>
      </c>
      <c r="BH20" s="16">
        <f t="shared" si="48"/>
        <v>0</v>
      </c>
      <c r="BI20" s="16">
        <f t="shared" si="48"/>
        <v>0</v>
      </c>
      <c r="BJ20" s="16">
        <f t="shared" si="48"/>
        <v>0</v>
      </c>
      <c r="BN20" s="16">
        <f t="shared" si="11"/>
        <v>0</v>
      </c>
      <c r="BO20" s="16">
        <f t="shared" si="49"/>
        <v>0</v>
      </c>
      <c r="BP20" s="16">
        <f t="shared" si="49"/>
        <v>0</v>
      </c>
      <c r="BQ20" s="16">
        <f t="shared" si="49"/>
        <v>0</v>
      </c>
      <c r="BR20" s="16">
        <f t="shared" si="49"/>
        <v>0</v>
      </c>
      <c r="BS20" s="16">
        <f t="shared" si="49"/>
        <v>0</v>
      </c>
      <c r="BT20" s="16">
        <f t="shared" si="49"/>
        <v>0</v>
      </c>
      <c r="BV20" s="16">
        <f t="shared" si="50"/>
        <v>0</v>
      </c>
      <c r="BW20" s="16">
        <f t="shared" si="50"/>
        <v>0</v>
      </c>
      <c r="BX20" s="16">
        <f t="shared" si="50"/>
        <v>0</v>
      </c>
      <c r="BY20" s="16">
        <f t="shared" si="50"/>
        <v>0</v>
      </c>
      <c r="BZ20" s="16">
        <f t="shared" si="50"/>
        <v>0</v>
      </c>
      <c r="CA20" s="16">
        <f t="shared" si="50"/>
        <v>0</v>
      </c>
      <c r="CB20" s="16">
        <f t="shared" si="50"/>
        <v>0</v>
      </c>
      <c r="CD20" s="16">
        <f t="shared" si="51"/>
        <v>0</v>
      </c>
      <c r="CE20" s="16">
        <f t="shared" si="51"/>
        <v>0</v>
      </c>
      <c r="CF20" s="16">
        <f t="shared" si="51"/>
        <v>0</v>
      </c>
      <c r="CG20" s="16">
        <f t="shared" si="51"/>
        <v>0</v>
      </c>
      <c r="CH20" s="16">
        <f t="shared" si="51"/>
        <v>0</v>
      </c>
      <c r="CI20" s="16">
        <f t="shared" si="51"/>
        <v>0</v>
      </c>
      <c r="CJ20" s="16">
        <f t="shared" si="51"/>
        <v>0</v>
      </c>
      <c r="CN20" s="16">
        <f t="shared" si="52"/>
        <v>0</v>
      </c>
      <c r="CO20" s="16">
        <f t="shared" si="53"/>
        <v>0</v>
      </c>
      <c r="CP20" s="16">
        <f t="shared" si="53"/>
        <v>0</v>
      </c>
      <c r="CQ20" s="16">
        <f t="shared" si="53"/>
        <v>0</v>
      </c>
      <c r="CR20" s="16">
        <f t="shared" si="53"/>
        <v>0</v>
      </c>
      <c r="CS20" s="16">
        <f t="shared" si="53"/>
        <v>0</v>
      </c>
      <c r="CT20" s="16">
        <f t="shared" si="53"/>
        <v>0</v>
      </c>
      <c r="CV20" s="16">
        <f t="shared" si="54"/>
        <v>0</v>
      </c>
      <c r="CW20" s="16">
        <f t="shared" si="54"/>
        <v>0</v>
      </c>
      <c r="CX20" s="16">
        <f t="shared" si="54"/>
        <v>0</v>
      </c>
      <c r="CY20" s="16">
        <f t="shared" si="54"/>
        <v>0</v>
      </c>
      <c r="CZ20" s="16">
        <f t="shared" si="54"/>
        <v>0</v>
      </c>
      <c r="DA20" s="16">
        <f t="shared" si="54"/>
        <v>0</v>
      </c>
      <c r="DB20" s="16">
        <f t="shared" si="54"/>
        <v>0</v>
      </c>
      <c r="DD20" s="16">
        <f t="shared" si="55"/>
        <v>0</v>
      </c>
      <c r="DE20" s="16">
        <f t="shared" si="55"/>
        <v>0</v>
      </c>
      <c r="DF20" s="16">
        <f t="shared" si="55"/>
        <v>0</v>
      </c>
      <c r="DG20" s="16">
        <f t="shared" si="55"/>
        <v>0</v>
      </c>
      <c r="DH20" s="16">
        <f t="shared" si="55"/>
        <v>0</v>
      </c>
      <c r="DI20" s="16">
        <f t="shared" si="55"/>
        <v>0</v>
      </c>
      <c r="DJ20" s="16">
        <f t="shared" si="55"/>
        <v>0</v>
      </c>
      <c r="DN20" s="16">
        <f t="shared" si="56"/>
        <v>0</v>
      </c>
      <c r="DO20" s="16">
        <f t="shared" si="57"/>
        <v>0</v>
      </c>
      <c r="DP20" s="16">
        <f t="shared" si="57"/>
        <v>0</v>
      </c>
      <c r="DQ20" s="16">
        <f t="shared" si="57"/>
        <v>0</v>
      </c>
      <c r="DR20" s="16">
        <f t="shared" si="57"/>
        <v>0</v>
      </c>
      <c r="DS20" s="16">
        <f t="shared" si="57"/>
        <v>0</v>
      </c>
      <c r="DT20" s="16">
        <f t="shared" si="57"/>
        <v>0</v>
      </c>
      <c r="DV20" s="16">
        <f t="shared" si="58"/>
        <v>0</v>
      </c>
      <c r="DW20" s="16">
        <f t="shared" si="58"/>
        <v>0</v>
      </c>
      <c r="DX20" s="16">
        <f t="shared" si="58"/>
        <v>0</v>
      </c>
      <c r="DY20" s="16">
        <f t="shared" si="58"/>
        <v>0</v>
      </c>
      <c r="DZ20" s="16">
        <f t="shared" si="58"/>
        <v>0</v>
      </c>
      <c r="EA20" s="16">
        <f t="shared" si="58"/>
        <v>0</v>
      </c>
      <c r="EB20" s="16">
        <f t="shared" si="58"/>
        <v>0</v>
      </c>
      <c r="ED20" s="16">
        <f t="shared" si="59"/>
        <v>0</v>
      </c>
      <c r="EE20" s="16">
        <f t="shared" si="59"/>
        <v>0</v>
      </c>
      <c r="EF20" s="16">
        <f t="shared" si="59"/>
        <v>0</v>
      </c>
      <c r="EG20" s="16">
        <f t="shared" si="59"/>
        <v>0</v>
      </c>
      <c r="EH20" s="16">
        <f t="shared" si="59"/>
        <v>0</v>
      </c>
      <c r="EI20" s="16">
        <f t="shared" si="59"/>
        <v>0</v>
      </c>
      <c r="EJ20" s="16">
        <f t="shared" si="59"/>
        <v>0</v>
      </c>
      <c r="EN20" s="16">
        <f t="shared" si="60"/>
        <v>0</v>
      </c>
      <c r="EO20" s="16">
        <f t="shared" si="61"/>
        <v>0</v>
      </c>
      <c r="EP20" s="16">
        <f t="shared" si="61"/>
        <v>0</v>
      </c>
      <c r="EQ20" s="16">
        <f t="shared" si="61"/>
        <v>0</v>
      </c>
      <c r="ER20" s="16">
        <f t="shared" si="61"/>
        <v>0</v>
      </c>
      <c r="ES20" s="16">
        <f t="shared" si="61"/>
        <v>0</v>
      </c>
      <c r="ET20" s="16">
        <f t="shared" si="61"/>
        <v>0</v>
      </c>
      <c r="EV20" s="16">
        <f t="shared" si="62"/>
        <v>0</v>
      </c>
      <c r="EW20" s="16">
        <f t="shared" si="62"/>
        <v>0</v>
      </c>
      <c r="EX20" s="16">
        <f t="shared" si="62"/>
        <v>0</v>
      </c>
      <c r="EY20" s="16">
        <f t="shared" si="62"/>
        <v>0</v>
      </c>
      <c r="EZ20" s="16">
        <f t="shared" si="62"/>
        <v>0</v>
      </c>
      <c r="FA20" s="16">
        <f t="shared" si="62"/>
        <v>0</v>
      </c>
      <c r="FB20" s="16">
        <f t="shared" si="62"/>
        <v>0</v>
      </c>
      <c r="FD20" s="16">
        <f t="shared" si="63"/>
        <v>0</v>
      </c>
      <c r="FE20" s="16">
        <f t="shared" si="63"/>
        <v>0</v>
      </c>
      <c r="FF20" s="16">
        <f t="shared" si="63"/>
        <v>0</v>
      </c>
      <c r="FG20" s="16">
        <f t="shared" si="63"/>
        <v>0</v>
      </c>
      <c r="FH20" s="16">
        <f t="shared" si="63"/>
        <v>0</v>
      </c>
      <c r="FI20" s="16">
        <f t="shared" si="63"/>
        <v>0</v>
      </c>
      <c r="FJ20" s="16">
        <f t="shared" si="63"/>
        <v>0</v>
      </c>
      <c r="FN20" s="16">
        <f t="shared" si="64"/>
        <v>0</v>
      </c>
      <c r="FO20" s="16">
        <f t="shared" si="65"/>
        <v>0</v>
      </c>
      <c r="FP20" s="16">
        <f t="shared" si="65"/>
        <v>0</v>
      </c>
      <c r="FQ20" s="16">
        <f t="shared" si="65"/>
        <v>0</v>
      </c>
      <c r="FR20" s="16">
        <f t="shared" si="65"/>
        <v>0</v>
      </c>
      <c r="FS20" s="16">
        <f t="shared" si="65"/>
        <v>0</v>
      </c>
      <c r="FT20" s="16">
        <f t="shared" si="65"/>
        <v>0</v>
      </c>
      <c r="FV20" s="16">
        <f t="shared" si="66"/>
        <v>0</v>
      </c>
      <c r="FW20" s="16">
        <f t="shared" si="66"/>
        <v>0</v>
      </c>
      <c r="FX20" s="16">
        <f t="shared" si="66"/>
        <v>0</v>
      </c>
      <c r="FY20" s="16">
        <f t="shared" si="66"/>
        <v>0</v>
      </c>
      <c r="FZ20" s="16">
        <f t="shared" si="66"/>
        <v>0</v>
      </c>
      <c r="GA20" s="16">
        <f t="shared" si="66"/>
        <v>0</v>
      </c>
      <c r="GB20" s="16">
        <f t="shared" si="66"/>
        <v>0</v>
      </c>
      <c r="GD20" s="16">
        <f t="shared" si="67"/>
        <v>0</v>
      </c>
      <c r="GE20" s="16">
        <f t="shared" si="67"/>
        <v>0</v>
      </c>
      <c r="GF20" s="16">
        <f t="shared" si="67"/>
        <v>0</v>
      </c>
      <c r="GG20" s="16">
        <f t="shared" si="67"/>
        <v>0</v>
      </c>
      <c r="GH20" s="16">
        <f t="shared" si="67"/>
        <v>0</v>
      </c>
      <c r="GI20" s="16">
        <f t="shared" si="67"/>
        <v>0</v>
      </c>
      <c r="GJ20" s="16">
        <f t="shared" si="67"/>
        <v>0</v>
      </c>
      <c r="GN20" s="16">
        <f t="shared" si="68"/>
        <v>0</v>
      </c>
      <c r="GO20" s="16">
        <f t="shared" si="69"/>
        <v>0</v>
      </c>
      <c r="GP20" s="16">
        <f t="shared" si="69"/>
        <v>0</v>
      </c>
      <c r="GQ20" s="16">
        <f t="shared" si="69"/>
        <v>0</v>
      </c>
      <c r="GR20" s="16">
        <f t="shared" si="69"/>
        <v>0</v>
      </c>
      <c r="GS20" s="16">
        <f t="shared" si="69"/>
        <v>0</v>
      </c>
      <c r="GT20" s="16">
        <f t="shared" si="69"/>
        <v>0</v>
      </c>
      <c r="GV20" s="16">
        <f t="shared" si="70"/>
        <v>0</v>
      </c>
      <c r="GW20" s="16">
        <f t="shared" si="70"/>
        <v>0</v>
      </c>
      <c r="GX20" s="16">
        <f t="shared" si="70"/>
        <v>0</v>
      </c>
      <c r="GY20" s="16">
        <f t="shared" si="70"/>
        <v>0</v>
      </c>
      <c r="GZ20" s="16">
        <f t="shared" si="70"/>
        <v>0</v>
      </c>
      <c r="HA20" s="16">
        <f t="shared" si="70"/>
        <v>0</v>
      </c>
      <c r="HB20" s="16">
        <f t="shared" si="70"/>
        <v>0</v>
      </c>
      <c r="HD20" s="16">
        <f t="shared" si="71"/>
        <v>0</v>
      </c>
      <c r="HE20" s="16">
        <f t="shared" si="71"/>
        <v>0</v>
      </c>
      <c r="HF20" s="16">
        <f t="shared" si="71"/>
        <v>0</v>
      </c>
      <c r="HG20" s="16">
        <f t="shared" si="71"/>
        <v>0</v>
      </c>
      <c r="HH20" s="16">
        <f t="shared" si="71"/>
        <v>0</v>
      </c>
      <c r="HI20" s="16">
        <f t="shared" si="71"/>
        <v>0</v>
      </c>
      <c r="HJ20" s="16">
        <f t="shared" si="71"/>
        <v>0</v>
      </c>
      <c r="HN20" s="16">
        <f t="shared" si="72"/>
        <v>0</v>
      </c>
      <c r="HO20" s="16">
        <f t="shared" si="73"/>
        <v>0</v>
      </c>
      <c r="HP20" s="16">
        <f t="shared" si="73"/>
        <v>0</v>
      </c>
      <c r="HQ20" s="16">
        <f t="shared" si="73"/>
        <v>0</v>
      </c>
      <c r="HR20" s="16">
        <f t="shared" si="73"/>
        <v>0</v>
      </c>
      <c r="HS20" s="16">
        <f t="shared" si="73"/>
        <v>0</v>
      </c>
      <c r="HT20" s="16">
        <f t="shared" si="73"/>
        <v>0</v>
      </c>
      <c r="HV20" s="16">
        <f t="shared" si="74"/>
        <v>0</v>
      </c>
      <c r="HW20" s="16">
        <f t="shared" si="74"/>
        <v>0</v>
      </c>
      <c r="HX20" s="16">
        <f t="shared" si="74"/>
        <v>0</v>
      </c>
      <c r="HY20" s="16">
        <f t="shared" si="74"/>
        <v>0</v>
      </c>
      <c r="HZ20" s="16">
        <f t="shared" si="74"/>
        <v>0</v>
      </c>
      <c r="IA20" s="16">
        <f t="shared" si="74"/>
        <v>0</v>
      </c>
      <c r="IB20" s="16">
        <f t="shared" si="74"/>
        <v>0</v>
      </c>
      <c r="ID20" s="16">
        <f t="shared" si="75"/>
        <v>0</v>
      </c>
      <c r="IE20" s="16">
        <f t="shared" si="75"/>
        <v>0</v>
      </c>
      <c r="IF20" s="16">
        <f t="shared" si="75"/>
        <v>0</v>
      </c>
      <c r="IG20" s="16">
        <f t="shared" si="75"/>
        <v>0</v>
      </c>
      <c r="IH20" s="16">
        <f t="shared" si="75"/>
        <v>0</v>
      </c>
      <c r="II20" s="16">
        <f t="shared" si="75"/>
        <v>0</v>
      </c>
      <c r="IJ20" s="16">
        <f t="shared" si="75"/>
        <v>0</v>
      </c>
      <c r="IN20" s="16">
        <f t="shared" si="76"/>
        <v>0</v>
      </c>
      <c r="IO20" s="16">
        <f t="shared" si="77"/>
        <v>0</v>
      </c>
      <c r="IP20" s="16">
        <f t="shared" si="77"/>
        <v>0</v>
      </c>
      <c r="IQ20" s="16">
        <f t="shared" si="77"/>
        <v>0</v>
      </c>
      <c r="IR20" s="16">
        <f t="shared" si="77"/>
        <v>0</v>
      </c>
      <c r="IS20" s="16">
        <f t="shared" si="77"/>
        <v>0</v>
      </c>
      <c r="IT20" s="16">
        <f t="shared" si="77"/>
        <v>0</v>
      </c>
      <c r="IV20" s="16">
        <f t="shared" si="78"/>
        <v>0</v>
      </c>
      <c r="IW20" s="16">
        <f t="shared" si="78"/>
        <v>0</v>
      </c>
      <c r="IX20" s="16">
        <f t="shared" si="78"/>
        <v>0</v>
      </c>
      <c r="IY20" s="16">
        <f t="shared" si="78"/>
        <v>0</v>
      </c>
      <c r="IZ20" s="16">
        <f t="shared" si="78"/>
        <v>0</v>
      </c>
      <c r="JA20" s="16">
        <f t="shared" si="78"/>
        <v>0</v>
      </c>
      <c r="JB20" s="16">
        <f t="shared" si="78"/>
        <v>0</v>
      </c>
      <c r="JD20" s="16">
        <f t="shared" si="79"/>
        <v>0</v>
      </c>
      <c r="JE20" s="16">
        <f t="shared" si="79"/>
        <v>0</v>
      </c>
      <c r="JF20" s="16">
        <f t="shared" si="79"/>
        <v>0</v>
      </c>
      <c r="JG20" s="16">
        <f t="shared" si="79"/>
        <v>0</v>
      </c>
      <c r="JH20" s="16">
        <f t="shared" si="79"/>
        <v>0</v>
      </c>
      <c r="JI20" s="16">
        <f t="shared" si="79"/>
        <v>0</v>
      </c>
      <c r="JJ20" s="16">
        <f t="shared" si="79"/>
        <v>0</v>
      </c>
      <c r="JN20" s="16">
        <f t="shared" si="80"/>
        <v>0</v>
      </c>
      <c r="JO20" s="16">
        <f t="shared" si="81"/>
        <v>0</v>
      </c>
      <c r="JP20" s="16">
        <f t="shared" si="81"/>
        <v>0</v>
      </c>
      <c r="JQ20" s="16">
        <f t="shared" si="81"/>
        <v>0</v>
      </c>
      <c r="JR20" s="16">
        <f t="shared" si="81"/>
        <v>0</v>
      </c>
      <c r="JS20" s="16">
        <f t="shared" si="81"/>
        <v>0</v>
      </c>
      <c r="JT20" s="16">
        <f t="shared" si="81"/>
        <v>0</v>
      </c>
      <c r="JV20" s="16">
        <f t="shared" si="82"/>
        <v>0</v>
      </c>
      <c r="JW20" s="16">
        <f t="shared" si="82"/>
        <v>0</v>
      </c>
      <c r="JX20" s="16">
        <f t="shared" si="82"/>
        <v>0</v>
      </c>
      <c r="JY20" s="16">
        <f t="shared" si="82"/>
        <v>0</v>
      </c>
      <c r="JZ20" s="16">
        <f t="shared" si="82"/>
        <v>0</v>
      </c>
      <c r="KA20" s="16">
        <f t="shared" si="82"/>
        <v>0</v>
      </c>
      <c r="KB20" s="16">
        <f t="shared" si="82"/>
        <v>0</v>
      </c>
      <c r="KD20" s="16">
        <f t="shared" si="83"/>
        <v>0</v>
      </c>
      <c r="KE20" s="16">
        <f t="shared" si="83"/>
        <v>0</v>
      </c>
      <c r="KF20" s="16">
        <f t="shared" si="83"/>
        <v>0</v>
      </c>
      <c r="KG20" s="16">
        <f t="shared" si="83"/>
        <v>0</v>
      </c>
      <c r="KH20" s="16">
        <f t="shared" si="83"/>
        <v>0</v>
      </c>
      <c r="KI20" s="16">
        <f t="shared" si="83"/>
        <v>0</v>
      </c>
      <c r="KJ20" s="16">
        <f t="shared" si="83"/>
        <v>0</v>
      </c>
    </row>
    <row r="21" spans="1:296" x14ac:dyDescent="0.25">
      <c r="A21" s="18" t="s">
        <v>575</v>
      </c>
      <c r="B21" s="18"/>
      <c r="C21" s="18"/>
      <c r="D21" s="18"/>
      <c r="E21" s="18"/>
      <c r="F21" t="s">
        <v>571</v>
      </c>
      <c r="G21" t="s">
        <v>571</v>
      </c>
      <c r="H21" t="s">
        <v>571</v>
      </c>
      <c r="I21" t="s">
        <v>571</v>
      </c>
      <c r="J21" t="s">
        <v>571</v>
      </c>
      <c r="K21" t="s">
        <v>571</v>
      </c>
      <c r="L21" t="s">
        <v>571</v>
      </c>
      <c r="M21" t="s">
        <v>571</v>
      </c>
      <c r="N21" s="16">
        <f>[14]model_cost_rates!N$20</f>
        <v>7.7732953021914035</v>
      </c>
      <c r="O21" s="16">
        <f>[14]model_cost_rates!O$20</f>
        <v>3.1640926098854325</v>
      </c>
      <c r="P21" s="16">
        <f>[14]model_cost_rates!P$20</f>
        <v>3.5774581690367495</v>
      </c>
      <c r="Q21" s="16">
        <f>[14]model_cost_rates!Q$20</f>
        <v>22.174384906891994</v>
      </c>
      <c r="R21" s="16">
        <f>[14]model_cost_rates!R$20</f>
        <v>10.615304771696733</v>
      </c>
      <c r="S21" s="16">
        <f>[14]model_cost_rates!S$20</f>
        <v>7.4695303606987506</v>
      </c>
      <c r="T21" s="16">
        <f>S21</f>
        <v>7.4695303606987506</v>
      </c>
      <c r="V21" s="16">
        <f>[14]model_cost_rates!G$20</f>
        <v>3.9776917201942927</v>
      </c>
      <c r="W21" s="16">
        <f>[14]model_cost_rates!H$20</f>
        <v>4.4618498891475564</v>
      </c>
      <c r="X21" s="16">
        <f>[14]model_cost_rates!I$20</f>
        <v>2.4887281284510023</v>
      </c>
      <c r="Y21" s="16">
        <f>[14]model_cost_rates!J$20</f>
        <v>3.7606785760625172</v>
      </c>
      <c r="Z21" s="16">
        <f>[14]model_cost_rates!K$20</f>
        <v>8.1615557893908228</v>
      </c>
      <c r="AA21" s="16">
        <f>[14]model_cost_rates!L$20</f>
        <v>4.104414598587268</v>
      </c>
      <c r="AB21" s="16">
        <f t="shared" ref="AB21:AB28" si="91">AA21</f>
        <v>4.104414598587268</v>
      </c>
      <c r="AD21" s="16">
        <f t="shared" si="84"/>
        <v>3.9776917201942927</v>
      </c>
      <c r="AE21" s="16">
        <f t="shared" si="85"/>
        <v>4.4618498891475564</v>
      </c>
      <c r="AF21" s="16">
        <f t="shared" si="86"/>
        <v>2.4887281284510023</v>
      </c>
      <c r="AG21" s="16">
        <f t="shared" si="87"/>
        <v>3.7606785760625172</v>
      </c>
      <c r="AH21" s="16">
        <f t="shared" si="88"/>
        <v>8.1615557893908228</v>
      </c>
      <c r="AI21" s="16">
        <f t="shared" si="89"/>
        <v>4.104414598587268</v>
      </c>
      <c r="AJ21" s="16">
        <f t="shared" si="90"/>
        <v>4.104414598587268</v>
      </c>
      <c r="AN21" s="16">
        <f t="shared" si="45"/>
        <v>7.7732953021914035</v>
      </c>
      <c r="AO21" s="16">
        <f t="shared" si="46"/>
        <v>3.1640926098854325</v>
      </c>
      <c r="AP21" s="16">
        <f t="shared" si="46"/>
        <v>3.5774581690367495</v>
      </c>
      <c r="AQ21" s="16">
        <f t="shared" si="46"/>
        <v>22.174384906891994</v>
      </c>
      <c r="AR21" s="16">
        <f t="shared" si="46"/>
        <v>10.615304771696733</v>
      </c>
      <c r="AS21" s="16">
        <f t="shared" si="46"/>
        <v>7.4695303606987506</v>
      </c>
      <c r="AT21" s="16">
        <f t="shared" si="46"/>
        <v>7.4695303606987506</v>
      </c>
      <c r="AV21" s="16">
        <f t="shared" si="47"/>
        <v>3.9776917201942927</v>
      </c>
      <c r="AW21" s="16">
        <f t="shared" si="47"/>
        <v>4.4618498891475564</v>
      </c>
      <c r="AX21" s="16">
        <f t="shared" si="47"/>
        <v>2.4887281284510023</v>
      </c>
      <c r="AY21" s="16">
        <f t="shared" si="47"/>
        <v>3.7606785760625172</v>
      </c>
      <c r="AZ21" s="16">
        <f t="shared" si="47"/>
        <v>8.1615557893908228</v>
      </c>
      <c r="BA21" s="16">
        <f t="shared" si="47"/>
        <v>4.104414598587268</v>
      </c>
      <c r="BB21" s="16">
        <f t="shared" si="47"/>
        <v>4.104414598587268</v>
      </c>
      <c r="BD21" s="16">
        <f t="shared" si="48"/>
        <v>3.9776917201942927</v>
      </c>
      <c r="BE21" s="16">
        <f t="shared" si="48"/>
        <v>4.4618498891475564</v>
      </c>
      <c r="BF21" s="16">
        <f t="shared" si="48"/>
        <v>2.4887281284510023</v>
      </c>
      <c r="BG21" s="16">
        <f t="shared" si="48"/>
        <v>3.7606785760625172</v>
      </c>
      <c r="BH21" s="16">
        <f t="shared" si="48"/>
        <v>8.1615557893908228</v>
      </c>
      <c r="BI21" s="16">
        <f t="shared" si="48"/>
        <v>4.104414598587268</v>
      </c>
      <c r="BJ21" s="16">
        <f t="shared" si="48"/>
        <v>4.104414598587268</v>
      </c>
      <c r="BN21" s="16">
        <f t="shared" si="11"/>
        <v>7.7732953021914035</v>
      </c>
      <c r="BO21" s="16">
        <f t="shared" si="49"/>
        <v>3.1640926098854325</v>
      </c>
      <c r="BP21" s="16">
        <f t="shared" si="49"/>
        <v>3.5774581690367495</v>
      </c>
      <c r="BQ21" s="16">
        <f t="shared" si="49"/>
        <v>22.174384906891994</v>
      </c>
      <c r="BR21" s="16">
        <f t="shared" si="49"/>
        <v>10.615304771696733</v>
      </c>
      <c r="BS21" s="16">
        <f t="shared" si="49"/>
        <v>7.4695303606987506</v>
      </c>
      <c r="BT21" s="16">
        <f t="shared" si="49"/>
        <v>7.4695303606987506</v>
      </c>
      <c r="BV21" s="16">
        <f t="shared" si="50"/>
        <v>3.9776917201942927</v>
      </c>
      <c r="BW21" s="16">
        <f t="shared" si="50"/>
        <v>4.4618498891475564</v>
      </c>
      <c r="BX21" s="16">
        <f t="shared" si="50"/>
        <v>2.4887281284510023</v>
      </c>
      <c r="BY21" s="16">
        <f t="shared" si="50"/>
        <v>3.7606785760625172</v>
      </c>
      <c r="BZ21" s="16">
        <f t="shared" si="50"/>
        <v>8.1615557893908228</v>
      </c>
      <c r="CA21" s="16">
        <f t="shared" si="50"/>
        <v>4.104414598587268</v>
      </c>
      <c r="CB21" s="16">
        <f t="shared" si="50"/>
        <v>4.104414598587268</v>
      </c>
      <c r="CD21" s="16">
        <f t="shared" si="51"/>
        <v>3.9776917201942927</v>
      </c>
      <c r="CE21" s="16">
        <f t="shared" si="51"/>
        <v>4.4618498891475564</v>
      </c>
      <c r="CF21" s="16">
        <f t="shared" si="51"/>
        <v>2.4887281284510023</v>
      </c>
      <c r="CG21" s="16">
        <f t="shared" si="51"/>
        <v>3.7606785760625172</v>
      </c>
      <c r="CH21" s="16">
        <f t="shared" si="51"/>
        <v>8.1615557893908228</v>
      </c>
      <c r="CI21" s="16">
        <f t="shared" si="51"/>
        <v>4.104414598587268</v>
      </c>
      <c r="CJ21" s="16">
        <f t="shared" si="51"/>
        <v>4.104414598587268</v>
      </c>
      <c r="CN21" s="16">
        <f t="shared" si="52"/>
        <v>7.7732953021914035</v>
      </c>
      <c r="CO21" s="16">
        <f t="shared" si="53"/>
        <v>3.1640926098854325</v>
      </c>
      <c r="CP21" s="16">
        <f t="shared" si="53"/>
        <v>3.5774581690367495</v>
      </c>
      <c r="CQ21" s="16">
        <f t="shared" si="53"/>
        <v>22.174384906891994</v>
      </c>
      <c r="CR21" s="16">
        <f t="shared" si="53"/>
        <v>10.615304771696733</v>
      </c>
      <c r="CS21" s="16">
        <f t="shared" si="53"/>
        <v>7.4695303606987506</v>
      </c>
      <c r="CT21" s="16">
        <f t="shared" si="53"/>
        <v>7.4695303606987506</v>
      </c>
      <c r="CV21" s="16">
        <f t="shared" si="54"/>
        <v>3.9776917201942927</v>
      </c>
      <c r="CW21" s="16">
        <f t="shared" si="54"/>
        <v>4.4618498891475564</v>
      </c>
      <c r="CX21" s="16">
        <f t="shared" si="54"/>
        <v>2.4887281284510023</v>
      </c>
      <c r="CY21" s="16">
        <f t="shared" si="54"/>
        <v>3.7606785760625172</v>
      </c>
      <c r="CZ21" s="16">
        <f t="shared" si="54"/>
        <v>8.1615557893908228</v>
      </c>
      <c r="DA21" s="16">
        <f t="shared" si="54"/>
        <v>4.104414598587268</v>
      </c>
      <c r="DB21" s="16">
        <f t="shared" si="54"/>
        <v>4.104414598587268</v>
      </c>
      <c r="DD21" s="16">
        <f t="shared" si="55"/>
        <v>3.9776917201942927</v>
      </c>
      <c r="DE21" s="16">
        <f t="shared" si="55"/>
        <v>4.4618498891475564</v>
      </c>
      <c r="DF21" s="16">
        <f t="shared" si="55"/>
        <v>2.4887281284510023</v>
      </c>
      <c r="DG21" s="16">
        <f t="shared" si="55"/>
        <v>3.7606785760625172</v>
      </c>
      <c r="DH21" s="16">
        <f t="shared" si="55"/>
        <v>8.1615557893908228</v>
      </c>
      <c r="DI21" s="16">
        <f t="shared" si="55"/>
        <v>4.104414598587268</v>
      </c>
      <c r="DJ21" s="16">
        <f t="shared" si="55"/>
        <v>4.104414598587268</v>
      </c>
      <c r="DN21" s="16">
        <f t="shared" si="56"/>
        <v>7.7732953021914035</v>
      </c>
      <c r="DO21" s="16">
        <f t="shared" si="57"/>
        <v>3.1640926098854325</v>
      </c>
      <c r="DP21" s="16">
        <f t="shared" si="57"/>
        <v>3.5774581690367495</v>
      </c>
      <c r="DQ21" s="16">
        <f t="shared" si="57"/>
        <v>22.174384906891994</v>
      </c>
      <c r="DR21" s="16">
        <f t="shared" si="57"/>
        <v>10.615304771696733</v>
      </c>
      <c r="DS21" s="16">
        <f t="shared" si="57"/>
        <v>7.4695303606987506</v>
      </c>
      <c r="DT21" s="16">
        <f t="shared" si="57"/>
        <v>7.4695303606987506</v>
      </c>
      <c r="DV21" s="16">
        <f t="shared" si="58"/>
        <v>3.9776917201942927</v>
      </c>
      <c r="DW21" s="16">
        <f t="shared" si="58"/>
        <v>4.4618498891475564</v>
      </c>
      <c r="DX21" s="16">
        <f t="shared" si="58"/>
        <v>2.4887281284510023</v>
      </c>
      <c r="DY21" s="16">
        <f t="shared" si="58"/>
        <v>3.7606785760625172</v>
      </c>
      <c r="DZ21" s="16">
        <f t="shared" si="58"/>
        <v>8.1615557893908228</v>
      </c>
      <c r="EA21" s="16">
        <f t="shared" si="58"/>
        <v>4.104414598587268</v>
      </c>
      <c r="EB21" s="16">
        <f t="shared" si="58"/>
        <v>4.104414598587268</v>
      </c>
      <c r="ED21" s="16">
        <f t="shared" si="59"/>
        <v>3.9776917201942927</v>
      </c>
      <c r="EE21" s="16">
        <f t="shared" si="59"/>
        <v>4.4618498891475564</v>
      </c>
      <c r="EF21" s="16">
        <f t="shared" si="59"/>
        <v>2.4887281284510023</v>
      </c>
      <c r="EG21" s="16">
        <f t="shared" si="59"/>
        <v>3.7606785760625172</v>
      </c>
      <c r="EH21" s="16">
        <f t="shared" si="59"/>
        <v>8.1615557893908228</v>
      </c>
      <c r="EI21" s="16">
        <f t="shared" si="59"/>
        <v>4.104414598587268</v>
      </c>
      <c r="EJ21" s="16">
        <f t="shared" si="59"/>
        <v>4.104414598587268</v>
      </c>
      <c r="EN21" s="16">
        <f t="shared" si="60"/>
        <v>7.7732953021914035</v>
      </c>
      <c r="EO21" s="16">
        <f t="shared" si="61"/>
        <v>3.1640926098854325</v>
      </c>
      <c r="EP21" s="16">
        <f t="shared" si="61"/>
        <v>3.5774581690367495</v>
      </c>
      <c r="EQ21" s="16">
        <f t="shared" si="61"/>
        <v>22.174384906891994</v>
      </c>
      <c r="ER21" s="16">
        <f t="shared" si="61"/>
        <v>10.615304771696733</v>
      </c>
      <c r="ES21" s="16">
        <f t="shared" si="61"/>
        <v>7.4695303606987506</v>
      </c>
      <c r="ET21" s="16">
        <f t="shared" si="61"/>
        <v>7.4695303606987506</v>
      </c>
      <c r="EV21" s="16">
        <f t="shared" si="62"/>
        <v>3.9776917201942927</v>
      </c>
      <c r="EW21" s="16">
        <f t="shared" si="62"/>
        <v>4.4618498891475564</v>
      </c>
      <c r="EX21" s="16">
        <f t="shared" si="62"/>
        <v>2.4887281284510023</v>
      </c>
      <c r="EY21" s="16">
        <f t="shared" si="62"/>
        <v>3.7606785760625172</v>
      </c>
      <c r="EZ21" s="16">
        <f t="shared" si="62"/>
        <v>8.1615557893908228</v>
      </c>
      <c r="FA21" s="16">
        <f t="shared" si="62"/>
        <v>4.104414598587268</v>
      </c>
      <c r="FB21" s="16">
        <f t="shared" si="62"/>
        <v>4.104414598587268</v>
      </c>
      <c r="FD21" s="16">
        <f t="shared" si="63"/>
        <v>3.9776917201942927</v>
      </c>
      <c r="FE21" s="16">
        <f t="shared" si="63"/>
        <v>4.4618498891475564</v>
      </c>
      <c r="FF21" s="16">
        <f t="shared" si="63"/>
        <v>2.4887281284510023</v>
      </c>
      <c r="FG21" s="16">
        <f t="shared" si="63"/>
        <v>3.7606785760625172</v>
      </c>
      <c r="FH21" s="16">
        <f t="shared" si="63"/>
        <v>8.1615557893908228</v>
      </c>
      <c r="FI21" s="16">
        <f t="shared" si="63"/>
        <v>4.104414598587268</v>
      </c>
      <c r="FJ21" s="16">
        <f t="shared" si="63"/>
        <v>4.104414598587268</v>
      </c>
      <c r="FN21" s="16">
        <f t="shared" si="64"/>
        <v>7.7732953021914035</v>
      </c>
      <c r="FO21" s="16">
        <f t="shared" si="65"/>
        <v>3.1640926098854325</v>
      </c>
      <c r="FP21" s="16">
        <f t="shared" si="65"/>
        <v>3.5774581690367495</v>
      </c>
      <c r="FQ21" s="16">
        <f t="shared" si="65"/>
        <v>22.174384906891994</v>
      </c>
      <c r="FR21" s="16">
        <f t="shared" si="65"/>
        <v>10.615304771696733</v>
      </c>
      <c r="FS21" s="16">
        <f t="shared" si="65"/>
        <v>7.4695303606987506</v>
      </c>
      <c r="FT21" s="16">
        <f t="shared" si="65"/>
        <v>7.4695303606987506</v>
      </c>
      <c r="FV21" s="16">
        <f t="shared" si="66"/>
        <v>3.9776917201942927</v>
      </c>
      <c r="FW21" s="16">
        <f t="shared" si="66"/>
        <v>4.4618498891475564</v>
      </c>
      <c r="FX21" s="16">
        <f t="shared" si="66"/>
        <v>2.4887281284510023</v>
      </c>
      <c r="FY21" s="16">
        <f t="shared" si="66"/>
        <v>3.7606785760625172</v>
      </c>
      <c r="FZ21" s="16">
        <f t="shared" si="66"/>
        <v>8.1615557893908228</v>
      </c>
      <c r="GA21" s="16">
        <f t="shared" si="66"/>
        <v>4.104414598587268</v>
      </c>
      <c r="GB21" s="16">
        <f t="shared" si="66"/>
        <v>4.104414598587268</v>
      </c>
      <c r="GD21" s="16">
        <f t="shared" si="67"/>
        <v>3.9776917201942927</v>
      </c>
      <c r="GE21" s="16">
        <f t="shared" si="67"/>
        <v>4.4618498891475564</v>
      </c>
      <c r="GF21" s="16">
        <f t="shared" si="67"/>
        <v>2.4887281284510023</v>
      </c>
      <c r="GG21" s="16">
        <f t="shared" si="67"/>
        <v>3.7606785760625172</v>
      </c>
      <c r="GH21" s="16">
        <f t="shared" si="67"/>
        <v>8.1615557893908228</v>
      </c>
      <c r="GI21" s="16">
        <f t="shared" si="67"/>
        <v>4.104414598587268</v>
      </c>
      <c r="GJ21" s="16">
        <f t="shared" si="67"/>
        <v>4.104414598587268</v>
      </c>
      <c r="GN21" s="16">
        <f t="shared" si="68"/>
        <v>7.7732953021914035</v>
      </c>
      <c r="GO21" s="16">
        <f t="shared" si="69"/>
        <v>3.1640926098854325</v>
      </c>
      <c r="GP21" s="16">
        <f t="shared" si="69"/>
        <v>3.5774581690367495</v>
      </c>
      <c r="GQ21" s="16">
        <f t="shared" si="69"/>
        <v>22.174384906891994</v>
      </c>
      <c r="GR21" s="16">
        <f t="shared" si="69"/>
        <v>10.615304771696733</v>
      </c>
      <c r="GS21" s="16">
        <f t="shared" si="69"/>
        <v>7.4695303606987506</v>
      </c>
      <c r="GT21" s="16">
        <f t="shared" si="69"/>
        <v>7.4695303606987506</v>
      </c>
      <c r="GV21" s="16">
        <f t="shared" si="70"/>
        <v>3.9776917201942927</v>
      </c>
      <c r="GW21" s="16">
        <f t="shared" si="70"/>
        <v>4.4618498891475564</v>
      </c>
      <c r="GX21" s="16">
        <f t="shared" si="70"/>
        <v>2.4887281284510023</v>
      </c>
      <c r="GY21" s="16">
        <f t="shared" si="70"/>
        <v>3.7606785760625172</v>
      </c>
      <c r="GZ21" s="16">
        <f t="shared" si="70"/>
        <v>8.1615557893908228</v>
      </c>
      <c r="HA21" s="16">
        <f t="shared" si="70"/>
        <v>4.104414598587268</v>
      </c>
      <c r="HB21" s="16">
        <f t="shared" si="70"/>
        <v>4.104414598587268</v>
      </c>
      <c r="HD21" s="16">
        <f t="shared" si="71"/>
        <v>3.9776917201942927</v>
      </c>
      <c r="HE21" s="16">
        <f t="shared" si="71"/>
        <v>4.4618498891475564</v>
      </c>
      <c r="HF21" s="16">
        <f t="shared" si="71"/>
        <v>2.4887281284510023</v>
      </c>
      <c r="HG21" s="16">
        <f t="shared" si="71"/>
        <v>3.7606785760625172</v>
      </c>
      <c r="HH21" s="16">
        <f t="shared" si="71"/>
        <v>8.1615557893908228</v>
      </c>
      <c r="HI21" s="16">
        <f t="shared" si="71"/>
        <v>4.104414598587268</v>
      </c>
      <c r="HJ21" s="16">
        <f t="shared" si="71"/>
        <v>4.104414598587268</v>
      </c>
      <c r="HN21" s="16">
        <f t="shared" si="72"/>
        <v>7.7732953021914035</v>
      </c>
      <c r="HO21" s="16">
        <f t="shared" si="73"/>
        <v>3.1640926098854325</v>
      </c>
      <c r="HP21" s="16">
        <f t="shared" si="73"/>
        <v>3.5774581690367495</v>
      </c>
      <c r="HQ21" s="16">
        <f t="shared" si="73"/>
        <v>22.174384906891994</v>
      </c>
      <c r="HR21" s="16">
        <f t="shared" si="73"/>
        <v>10.615304771696733</v>
      </c>
      <c r="HS21" s="16">
        <f t="shared" si="73"/>
        <v>7.4695303606987506</v>
      </c>
      <c r="HT21" s="16">
        <f t="shared" si="73"/>
        <v>7.4695303606987506</v>
      </c>
      <c r="HV21" s="16">
        <f t="shared" si="74"/>
        <v>3.9776917201942927</v>
      </c>
      <c r="HW21" s="16">
        <f t="shared" si="74"/>
        <v>4.4618498891475564</v>
      </c>
      <c r="HX21" s="16">
        <f t="shared" si="74"/>
        <v>2.4887281284510023</v>
      </c>
      <c r="HY21" s="16">
        <f t="shared" si="74"/>
        <v>3.7606785760625172</v>
      </c>
      <c r="HZ21" s="16">
        <f t="shared" si="74"/>
        <v>8.1615557893908228</v>
      </c>
      <c r="IA21" s="16">
        <f t="shared" si="74"/>
        <v>4.104414598587268</v>
      </c>
      <c r="IB21" s="16">
        <f t="shared" si="74"/>
        <v>4.104414598587268</v>
      </c>
      <c r="ID21" s="16">
        <f t="shared" si="75"/>
        <v>3.9776917201942927</v>
      </c>
      <c r="IE21" s="16">
        <f t="shared" si="75"/>
        <v>4.4618498891475564</v>
      </c>
      <c r="IF21" s="16">
        <f t="shared" si="75"/>
        <v>2.4887281284510023</v>
      </c>
      <c r="IG21" s="16">
        <f t="shared" si="75"/>
        <v>3.7606785760625172</v>
      </c>
      <c r="IH21" s="16">
        <f t="shared" si="75"/>
        <v>8.1615557893908228</v>
      </c>
      <c r="II21" s="16">
        <f t="shared" si="75"/>
        <v>4.104414598587268</v>
      </c>
      <c r="IJ21" s="16">
        <f t="shared" si="75"/>
        <v>4.104414598587268</v>
      </c>
      <c r="IN21" s="16">
        <f t="shared" si="76"/>
        <v>7.7732953021914035</v>
      </c>
      <c r="IO21" s="16">
        <f t="shared" si="77"/>
        <v>3.1640926098854325</v>
      </c>
      <c r="IP21" s="16">
        <f t="shared" si="77"/>
        <v>3.5774581690367495</v>
      </c>
      <c r="IQ21" s="16">
        <f t="shared" si="77"/>
        <v>22.174384906891994</v>
      </c>
      <c r="IR21" s="16">
        <f t="shared" si="77"/>
        <v>10.615304771696733</v>
      </c>
      <c r="IS21" s="16">
        <f t="shared" si="77"/>
        <v>7.4695303606987506</v>
      </c>
      <c r="IT21" s="16">
        <f t="shared" si="77"/>
        <v>7.4695303606987506</v>
      </c>
      <c r="IV21" s="16">
        <f t="shared" si="78"/>
        <v>3.9776917201942927</v>
      </c>
      <c r="IW21" s="16">
        <f t="shared" si="78"/>
        <v>4.4618498891475564</v>
      </c>
      <c r="IX21" s="16">
        <f t="shared" si="78"/>
        <v>2.4887281284510023</v>
      </c>
      <c r="IY21" s="16">
        <f t="shared" si="78"/>
        <v>3.7606785760625172</v>
      </c>
      <c r="IZ21" s="16">
        <f t="shared" si="78"/>
        <v>8.1615557893908228</v>
      </c>
      <c r="JA21" s="16">
        <f t="shared" si="78"/>
        <v>4.104414598587268</v>
      </c>
      <c r="JB21" s="16">
        <f t="shared" si="78"/>
        <v>4.104414598587268</v>
      </c>
      <c r="JD21" s="16">
        <f t="shared" si="79"/>
        <v>3.9776917201942927</v>
      </c>
      <c r="JE21" s="16">
        <f t="shared" si="79"/>
        <v>4.4618498891475564</v>
      </c>
      <c r="JF21" s="16">
        <f t="shared" si="79"/>
        <v>2.4887281284510023</v>
      </c>
      <c r="JG21" s="16">
        <f t="shared" si="79"/>
        <v>3.7606785760625172</v>
      </c>
      <c r="JH21" s="16">
        <f t="shared" si="79"/>
        <v>8.1615557893908228</v>
      </c>
      <c r="JI21" s="16">
        <f t="shared" si="79"/>
        <v>4.104414598587268</v>
      </c>
      <c r="JJ21" s="16">
        <f t="shared" si="79"/>
        <v>4.104414598587268</v>
      </c>
      <c r="JN21" s="16">
        <f t="shared" si="80"/>
        <v>7.7732953021914035</v>
      </c>
      <c r="JO21" s="16">
        <f t="shared" si="81"/>
        <v>3.1640926098854325</v>
      </c>
      <c r="JP21" s="16">
        <f t="shared" si="81"/>
        <v>3.5774581690367495</v>
      </c>
      <c r="JQ21" s="16">
        <f t="shared" si="81"/>
        <v>22.174384906891994</v>
      </c>
      <c r="JR21" s="16">
        <f t="shared" si="81"/>
        <v>10.615304771696733</v>
      </c>
      <c r="JS21" s="16">
        <f t="shared" si="81"/>
        <v>7.4695303606987506</v>
      </c>
      <c r="JT21" s="16">
        <f t="shared" si="81"/>
        <v>7.4695303606987506</v>
      </c>
      <c r="JV21" s="16">
        <f t="shared" si="82"/>
        <v>3.9776917201942927</v>
      </c>
      <c r="JW21" s="16">
        <f t="shared" si="82"/>
        <v>4.4618498891475564</v>
      </c>
      <c r="JX21" s="16">
        <f t="shared" si="82"/>
        <v>2.4887281284510023</v>
      </c>
      <c r="JY21" s="16">
        <f t="shared" si="82"/>
        <v>3.7606785760625172</v>
      </c>
      <c r="JZ21" s="16">
        <f t="shared" si="82"/>
        <v>8.1615557893908228</v>
      </c>
      <c r="KA21" s="16">
        <f t="shared" si="82"/>
        <v>4.104414598587268</v>
      </c>
      <c r="KB21" s="16">
        <f t="shared" si="82"/>
        <v>4.104414598587268</v>
      </c>
      <c r="KD21" s="16">
        <f t="shared" si="83"/>
        <v>3.9776917201942927</v>
      </c>
      <c r="KE21" s="16">
        <f t="shared" si="83"/>
        <v>4.4618498891475564</v>
      </c>
      <c r="KF21" s="16">
        <f t="shared" si="83"/>
        <v>2.4887281284510023</v>
      </c>
      <c r="KG21" s="16">
        <f t="shared" si="83"/>
        <v>3.7606785760625172</v>
      </c>
      <c r="KH21" s="16">
        <f t="shared" si="83"/>
        <v>8.1615557893908228</v>
      </c>
      <c r="KI21" s="16">
        <f t="shared" si="83"/>
        <v>4.104414598587268</v>
      </c>
      <c r="KJ21" s="16">
        <f t="shared" si="83"/>
        <v>4.104414598587268</v>
      </c>
    </row>
    <row r="22" spans="1:296" x14ac:dyDescent="0.25">
      <c r="A22" s="18" t="s">
        <v>576</v>
      </c>
      <c r="B22" s="18"/>
      <c r="C22" s="18"/>
      <c r="D22" s="18"/>
      <c r="E22" s="18"/>
      <c r="F22" t="s">
        <v>571</v>
      </c>
      <c r="G22" t="s">
        <v>571</v>
      </c>
      <c r="H22" t="s">
        <v>571</v>
      </c>
      <c r="I22" t="s">
        <v>571</v>
      </c>
      <c r="J22" t="s">
        <v>571</v>
      </c>
      <c r="K22" t="s">
        <v>571</v>
      </c>
      <c r="L22" t="s">
        <v>571</v>
      </c>
      <c r="M22" t="s">
        <v>571</v>
      </c>
      <c r="N22" s="16">
        <f>[14]model_cost_rates!N$21</f>
        <v>2.0046768239560691</v>
      </c>
      <c r="O22" s="16">
        <f>[14]model_cost_rates!O$21</f>
        <v>2.0292720396259352</v>
      </c>
      <c r="P22" s="16">
        <f>[14]model_cost_rates!P$21</f>
        <v>0.65530685645575515</v>
      </c>
      <c r="Q22" s="16">
        <f>[14]model_cost_rates!Q$21</f>
        <v>2.4110031625630475</v>
      </c>
      <c r="R22" s="16">
        <f>[14]model_cost_rates!R$21</f>
        <v>1.778617225135392</v>
      </c>
      <c r="S22" s="16">
        <f>[14]model_cost_rates!S$21</f>
        <v>1.6266356122243393</v>
      </c>
      <c r="T22" s="16">
        <f>S22</f>
        <v>1.6266356122243393</v>
      </c>
      <c r="V22" s="16">
        <f>[14]model_cost_rates!G$21</f>
        <v>2.1236425107536645</v>
      </c>
      <c r="W22" s="16">
        <f>[14]model_cost_rates!H$21</f>
        <v>2.2642427133642387</v>
      </c>
      <c r="X22" s="16">
        <f>[14]model_cost_rates!I$21</f>
        <v>1.0483295116426823</v>
      </c>
      <c r="Y22" s="16">
        <f>[14]model_cost_rates!J$21</f>
        <v>5.1188932297144438</v>
      </c>
      <c r="Z22" s="16">
        <f>[14]model_cost_rates!K$21</f>
        <v>2.683366401624327</v>
      </c>
      <c r="AA22" s="16">
        <f>[14]model_cost_rates!L$21</f>
        <v>2.1587669035525843</v>
      </c>
      <c r="AB22" s="16">
        <f t="shared" si="91"/>
        <v>2.1587669035525843</v>
      </c>
      <c r="AD22" s="16">
        <f t="shared" si="84"/>
        <v>2.1236425107536645</v>
      </c>
      <c r="AE22" s="16">
        <f t="shared" si="85"/>
        <v>2.2642427133642387</v>
      </c>
      <c r="AF22" s="16">
        <f t="shared" si="86"/>
        <v>1.0483295116426823</v>
      </c>
      <c r="AG22" s="16">
        <f t="shared" si="87"/>
        <v>5.1188932297144438</v>
      </c>
      <c r="AH22" s="16">
        <f t="shared" si="88"/>
        <v>2.683366401624327</v>
      </c>
      <c r="AI22" s="16">
        <f t="shared" si="89"/>
        <v>2.1587669035525843</v>
      </c>
      <c r="AJ22" s="16">
        <f t="shared" si="90"/>
        <v>2.1587669035525843</v>
      </c>
      <c r="AN22" s="16">
        <f t="shared" si="45"/>
        <v>2.0046768239560691</v>
      </c>
      <c r="AO22" s="16">
        <f t="shared" si="46"/>
        <v>2.0292720396259352</v>
      </c>
      <c r="AP22" s="16">
        <f t="shared" si="46"/>
        <v>0.65530685645575515</v>
      </c>
      <c r="AQ22" s="16">
        <f t="shared" si="46"/>
        <v>2.4110031625630475</v>
      </c>
      <c r="AR22" s="16">
        <f t="shared" si="46"/>
        <v>1.778617225135392</v>
      </c>
      <c r="AS22" s="16">
        <f t="shared" si="46"/>
        <v>1.6266356122243393</v>
      </c>
      <c r="AT22" s="16">
        <f t="shared" si="46"/>
        <v>1.6266356122243393</v>
      </c>
      <c r="AV22" s="16">
        <f t="shared" si="47"/>
        <v>2.1236425107536645</v>
      </c>
      <c r="AW22" s="16">
        <f t="shared" si="47"/>
        <v>2.2642427133642387</v>
      </c>
      <c r="AX22" s="16">
        <f t="shared" si="47"/>
        <v>1.0483295116426823</v>
      </c>
      <c r="AY22" s="16">
        <f t="shared" si="47"/>
        <v>5.1188932297144438</v>
      </c>
      <c r="AZ22" s="16">
        <f t="shared" si="47"/>
        <v>2.683366401624327</v>
      </c>
      <c r="BA22" s="16">
        <f t="shared" si="47"/>
        <v>2.1587669035525843</v>
      </c>
      <c r="BB22" s="16">
        <f t="shared" si="47"/>
        <v>2.1587669035525843</v>
      </c>
      <c r="BD22" s="16">
        <f t="shared" si="48"/>
        <v>2.1236425107536645</v>
      </c>
      <c r="BE22" s="16">
        <f t="shared" si="48"/>
        <v>2.2642427133642387</v>
      </c>
      <c r="BF22" s="16">
        <f t="shared" si="48"/>
        <v>1.0483295116426823</v>
      </c>
      <c r="BG22" s="16">
        <f t="shared" si="48"/>
        <v>5.1188932297144438</v>
      </c>
      <c r="BH22" s="16">
        <f t="shared" si="48"/>
        <v>2.683366401624327</v>
      </c>
      <c r="BI22" s="16">
        <f t="shared" si="48"/>
        <v>2.1587669035525843</v>
      </c>
      <c r="BJ22" s="16">
        <f t="shared" si="48"/>
        <v>2.1587669035525843</v>
      </c>
      <c r="BN22" s="16">
        <f t="shared" si="11"/>
        <v>2.0046768239560691</v>
      </c>
      <c r="BO22" s="16">
        <f t="shared" si="49"/>
        <v>2.0292720396259352</v>
      </c>
      <c r="BP22" s="16">
        <f t="shared" si="49"/>
        <v>0.65530685645575515</v>
      </c>
      <c r="BQ22" s="16">
        <f t="shared" si="49"/>
        <v>2.4110031625630475</v>
      </c>
      <c r="BR22" s="16">
        <f t="shared" si="49"/>
        <v>1.778617225135392</v>
      </c>
      <c r="BS22" s="16">
        <f t="shared" si="49"/>
        <v>1.6266356122243393</v>
      </c>
      <c r="BT22" s="16">
        <f t="shared" si="49"/>
        <v>1.6266356122243393</v>
      </c>
      <c r="BV22" s="16">
        <f t="shared" si="50"/>
        <v>2.1236425107536645</v>
      </c>
      <c r="BW22" s="16">
        <f t="shared" si="50"/>
        <v>2.2642427133642387</v>
      </c>
      <c r="BX22" s="16">
        <f t="shared" si="50"/>
        <v>1.0483295116426823</v>
      </c>
      <c r="BY22" s="16">
        <f t="shared" si="50"/>
        <v>5.1188932297144438</v>
      </c>
      <c r="BZ22" s="16">
        <f t="shared" si="50"/>
        <v>2.683366401624327</v>
      </c>
      <c r="CA22" s="16">
        <f t="shared" si="50"/>
        <v>2.1587669035525843</v>
      </c>
      <c r="CB22" s="16">
        <f t="shared" si="50"/>
        <v>2.1587669035525843</v>
      </c>
      <c r="CD22" s="16">
        <f t="shared" si="51"/>
        <v>2.1236425107536645</v>
      </c>
      <c r="CE22" s="16">
        <f t="shared" si="51"/>
        <v>2.2642427133642387</v>
      </c>
      <c r="CF22" s="16">
        <f t="shared" si="51"/>
        <v>1.0483295116426823</v>
      </c>
      <c r="CG22" s="16">
        <f t="shared" si="51"/>
        <v>5.1188932297144438</v>
      </c>
      <c r="CH22" s="16">
        <f t="shared" si="51"/>
        <v>2.683366401624327</v>
      </c>
      <c r="CI22" s="16">
        <f t="shared" si="51"/>
        <v>2.1587669035525843</v>
      </c>
      <c r="CJ22" s="16">
        <f t="shared" si="51"/>
        <v>2.1587669035525843</v>
      </c>
      <c r="CN22" s="16">
        <f t="shared" si="52"/>
        <v>2.0046768239560691</v>
      </c>
      <c r="CO22" s="16">
        <f t="shared" si="53"/>
        <v>2.0292720396259352</v>
      </c>
      <c r="CP22" s="16">
        <f t="shared" si="53"/>
        <v>0.65530685645575515</v>
      </c>
      <c r="CQ22" s="16">
        <f t="shared" si="53"/>
        <v>2.4110031625630475</v>
      </c>
      <c r="CR22" s="16">
        <f t="shared" si="53"/>
        <v>1.778617225135392</v>
      </c>
      <c r="CS22" s="16">
        <f t="shared" si="53"/>
        <v>1.6266356122243393</v>
      </c>
      <c r="CT22" s="16">
        <f t="shared" si="53"/>
        <v>1.6266356122243393</v>
      </c>
      <c r="CV22" s="16">
        <f t="shared" si="54"/>
        <v>2.1236425107536645</v>
      </c>
      <c r="CW22" s="16">
        <f t="shared" si="54"/>
        <v>2.2642427133642387</v>
      </c>
      <c r="CX22" s="16">
        <f t="shared" si="54"/>
        <v>1.0483295116426823</v>
      </c>
      <c r="CY22" s="16">
        <f t="shared" si="54"/>
        <v>5.1188932297144438</v>
      </c>
      <c r="CZ22" s="16">
        <f t="shared" si="54"/>
        <v>2.683366401624327</v>
      </c>
      <c r="DA22" s="16">
        <f t="shared" si="54"/>
        <v>2.1587669035525843</v>
      </c>
      <c r="DB22" s="16">
        <f t="shared" si="54"/>
        <v>2.1587669035525843</v>
      </c>
      <c r="DD22" s="16">
        <f t="shared" si="55"/>
        <v>2.1236425107536645</v>
      </c>
      <c r="DE22" s="16">
        <f t="shared" si="55"/>
        <v>2.2642427133642387</v>
      </c>
      <c r="DF22" s="16">
        <f t="shared" si="55"/>
        <v>1.0483295116426823</v>
      </c>
      <c r="DG22" s="16">
        <f t="shared" si="55"/>
        <v>5.1188932297144438</v>
      </c>
      <c r="DH22" s="16">
        <f t="shared" si="55"/>
        <v>2.683366401624327</v>
      </c>
      <c r="DI22" s="16">
        <f t="shared" si="55"/>
        <v>2.1587669035525843</v>
      </c>
      <c r="DJ22" s="16">
        <f t="shared" si="55"/>
        <v>2.1587669035525843</v>
      </c>
      <c r="DN22" s="16">
        <f t="shared" si="56"/>
        <v>2.0046768239560691</v>
      </c>
      <c r="DO22" s="16">
        <f t="shared" si="57"/>
        <v>2.0292720396259352</v>
      </c>
      <c r="DP22" s="16">
        <f t="shared" si="57"/>
        <v>0.65530685645575515</v>
      </c>
      <c r="DQ22" s="16">
        <f t="shared" si="57"/>
        <v>2.4110031625630475</v>
      </c>
      <c r="DR22" s="16">
        <f t="shared" si="57"/>
        <v>1.778617225135392</v>
      </c>
      <c r="DS22" s="16">
        <f t="shared" si="57"/>
        <v>1.6266356122243393</v>
      </c>
      <c r="DT22" s="16">
        <f t="shared" si="57"/>
        <v>1.6266356122243393</v>
      </c>
      <c r="DV22" s="16">
        <f t="shared" si="58"/>
        <v>2.1236425107536645</v>
      </c>
      <c r="DW22" s="16">
        <f t="shared" si="58"/>
        <v>2.2642427133642387</v>
      </c>
      <c r="DX22" s="16">
        <f t="shared" si="58"/>
        <v>1.0483295116426823</v>
      </c>
      <c r="DY22" s="16">
        <f t="shared" si="58"/>
        <v>5.1188932297144438</v>
      </c>
      <c r="DZ22" s="16">
        <f t="shared" si="58"/>
        <v>2.683366401624327</v>
      </c>
      <c r="EA22" s="16">
        <f t="shared" si="58"/>
        <v>2.1587669035525843</v>
      </c>
      <c r="EB22" s="16">
        <f t="shared" si="58"/>
        <v>2.1587669035525843</v>
      </c>
      <c r="ED22" s="16">
        <f t="shared" si="59"/>
        <v>2.1236425107536645</v>
      </c>
      <c r="EE22" s="16">
        <f t="shared" si="59"/>
        <v>2.2642427133642387</v>
      </c>
      <c r="EF22" s="16">
        <f t="shared" si="59"/>
        <v>1.0483295116426823</v>
      </c>
      <c r="EG22" s="16">
        <f t="shared" si="59"/>
        <v>5.1188932297144438</v>
      </c>
      <c r="EH22" s="16">
        <f t="shared" si="59"/>
        <v>2.683366401624327</v>
      </c>
      <c r="EI22" s="16">
        <f t="shared" si="59"/>
        <v>2.1587669035525843</v>
      </c>
      <c r="EJ22" s="16">
        <f t="shared" si="59"/>
        <v>2.1587669035525843</v>
      </c>
      <c r="EN22" s="16">
        <f t="shared" si="60"/>
        <v>2.0046768239560691</v>
      </c>
      <c r="EO22" s="16">
        <f t="shared" si="61"/>
        <v>2.0292720396259352</v>
      </c>
      <c r="EP22" s="16">
        <f t="shared" si="61"/>
        <v>0.65530685645575515</v>
      </c>
      <c r="EQ22" s="16">
        <f t="shared" si="61"/>
        <v>2.4110031625630475</v>
      </c>
      <c r="ER22" s="16">
        <f t="shared" si="61"/>
        <v>1.778617225135392</v>
      </c>
      <c r="ES22" s="16">
        <f t="shared" si="61"/>
        <v>1.6266356122243393</v>
      </c>
      <c r="ET22" s="16">
        <f t="shared" si="61"/>
        <v>1.6266356122243393</v>
      </c>
      <c r="EV22" s="16">
        <f t="shared" si="62"/>
        <v>2.1236425107536645</v>
      </c>
      <c r="EW22" s="16">
        <f t="shared" si="62"/>
        <v>2.2642427133642387</v>
      </c>
      <c r="EX22" s="16">
        <f t="shared" si="62"/>
        <v>1.0483295116426823</v>
      </c>
      <c r="EY22" s="16">
        <f t="shared" si="62"/>
        <v>5.1188932297144438</v>
      </c>
      <c r="EZ22" s="16">
        <f t="shared" si="62"/>
        <v>2.683366401624327</v>
      </c>
      <c r="FA22" s="16">
        <f t="shared" si="62"/>
        <v>2.1587669035525843</v>
      </c>
      <c r="FB22" s="16">
        <f t="shared" si="62"/>
        <v>2.1587669035525843</v>
      </c>
      <c r="FD22" s="16">
        <f t="shared" si="63"/>
        <v>2.1236425107536645</v>
      </c>
      <c r="FE22" s="16">
        <f t="shared" si="63"/>
        <v>2.2642427133642387</v>
      </c>
      <c r="FF22" s="16">
        <f t="shared" si="63"/>
        <v>1.0483295116426823</v>
      </c>
      <c r="FG22" s="16">
        <f t="shared" si="63"/>
        <v>5.1188932297144438</v>
      </c>
      <c r="FH22" s="16">
        <f t="shared" si="63"/>
        <v>2.683366401624327</v>
      </c>
      <c r="FI22" s="16">
        <f t="shared" si="63"/>
        <v>2.1587669035525843</v>
      </c>
      <c r="FJ22" s="16">
        <f t="shared" si="63"/>
        <v>2.1587669035525843</v>
      </c>
      <c r="FN22" s="16">
        <f t="shared" si="64"/>
        <v>2.0046768239560691</v>
      </c>
      <c r="FO22" s="16">
        <f t="shared" si="65"/>
        <v>2.0292720396259352</v>
      </c>
      <c r="FP22" s="16">
        <f t="shared" si="65"/>
        <v>0.65530685645575515</v>
      </c>
      <c r="FQ22" s="16">
        <f t="shared" si="65"/>
        <v>2.4110031625630475</v>
      </c>
      <c r="FR22" s="16">
        <f t="shared" si="65"/>
        <v>1.778617225135392</v>
      </c>
      <c r="FS22" s="16">
        <f t="shared" si="65"/>
        <v>1.6266356122243393</v>
      </c>
      <c r="FT22" s="16">
        <f t="shared" si="65"/>
        <v>1.6266356122243393</v>
      </c>
      <c r="FV22" s="16">
        <f t="shared" si="66"/>
        <v>2.1236425107536645</v>
      </c>
      <c r="FW22" s="16">
        <f t="shared" si="66"/>
        <v>2.2642427133642387</v>
      </c>
      <c r="FX22" s="16">
        <f t="shared" si="66"/>
        <v>1.0483295116426823</v>
      </c>
      <c r="FY22" s="16">
        <f t="shared" si="66"/>
        <v>5.1188932297144438</v>
      </c>
      <c r="FZ22" s="16">
        <f t="shared" si="66"/>
        <v>2.683366401624327</v>
      </c>
      <c r="GA22" s="16">
        <f t="shared" si="66"/>
        <v>2.1587669035525843</v>
      </c>
      <c r="GB22" s="16">
        <f t="shared" si="66"/>
        <v>2.1587669035525843</v>
      </c>
      <c r="GD22" s="16">
        <f t="shared" si="67"/>
        <v>2.1236425107536645</v>
      </c>
      <c r="GE22" s="16">
        <f t="shared" si="67"/>
        <v>2.2642427133642387</v>
      </c>
      <c r="GF22" s="16">
        <f t="shared" si="67"/>
        <v>1.0483295116426823</v>
      </c>
      <c r="GG22" s="16">
        <f t="shared" si="67"/>
        <v>5.1188932297144438</v>
      </c>
      <c r="GH22" s="16">
        <f t="shared" si="67"/>
        <v>2.683366401624327</v>
      </c>
      <c r="GI22" s="16">
        <f t="shared" si="67"/>
        <v>2.1587669035525843</v>
      </c>
      <c r="GJ22" s="16">
        <f t="shared" si="67"/>
        <v>2.1587669035525843</v>
      </c>
      <c r="GN22" s="16">
        <f t="shared" si="68"/>
        <v>2.0046768239560691</v>
      </c>
      <c r="GO22" s="16">
        <f t="shared" si="69"/>
        <v>2.0292720396259352</v>
      </c>
      <c r="GP22" s="16">
        <f t="shared" si="69"/>
        <v>0.65530685645575515</v>
      </c>
      <c r="GQ22" s="16">
        <f t="shared" si="69"/>
        <v>2.4110031625630475</v>
      </c>
      <c r="GR22" s="16">
        <f t="shared" si="69"/>
        <v>1.778617225135392</v>
      </c>
      <c r="GS22" s="16">
        <f t="shared" si="69"/>
        <v>1.6266356122243393</v>
      </c>
      <c r="GT22" s="16">
        <f t="shared" si="69"/>
        <v>1.6266356122243393</v>
      </c>
      <c r="GV22" s="16">
        <f t="shared" si="70"/>
        <v>2.1236425107536645</v>
      </c>
      <c r="GW22" s="16">
        <f t="shared" si="70"/>
        <v>2.2642427133642387</v>
      </c>
      <c r="GX22" s="16">
        <f t="shared" si="70"/>
        <v>1.0483295116426823</v>
      </c>
      <c r="GY22" s="16">
        <f t="shared" si="70"/>
        <v>5.1188932297144438</v>
      </c>
      <c r="GZ22" s="16">
        <f t="shared" si="70"/>
        <v>2.683366401624327</v>
      </c>
      <c r="HA22" s="16">
        <f t="shared" si="70"/>
        <v>2.1587669035525843</v>
      </c>
      <c r="HB22" s="16">
        <f t="shared" si="70"/>
        <v>2.1587669035525843</v>
      </c>
      <c r="HD22" s="16">
        <f t="shared" si="71"/>
        <v>2.1236425107536645</v>
      </c>
      <c r="HE22" s="16">
        <f t="shared" si="71"/>
        <v>2.2642427133642387</v>
      </c>
      <c r="HF22" s="16">
        <f t="shared" si="71"/>
        <v>1.0483295116426823</v>
      </c>
      <c r="HG22" s="16">
        <f t="shared" si="71"/>
        <v>5.1188932297144438</v>
      </c>
      <c r="HH22" s="16">
        <f t="shared" si="71"/>
        <v>2.683366401624327</v>
      </c>
      <c r="HI22" s="16">
        <f t="shared" si="71"/>
        <v>2.1587669035525843</v>
      </c>
      <c r="HJ22" s="16">
        <f t="shared" si="71"/>
        <v>2.1587669035525843</v>
      </c>
      <c r="HN22" s="16">
        <f t="shared" si="72"/>
        <v>2.0046768239560691</v>
      </c>
      <c r="HO22" s="16">
        <f t="shared" si="73"/>
        <v>2.0292720396259352</v>
      </c>
      <c r="HP22" s="16">
        <f t="shared" si="73"/>
        <v>0.65530685645575515</v>
      </c>
      <c r="HQ22" s="16">
        <f t="shared" si="73"/>
        <v>2.4110031625630475</v>
      </c>
      <c r="HR22" s="16">
        <f t="shared" si="73"/>
        <v>1.778617225135392</v>
      </c>
      <c r="HS22" s="16">
        <f t="shared" si="73"/>
        <v>1.6266356122243393</v>
      </c>
      <c r="HT22" s="16">
        <f t="shared" si="73"/>
        <v>1.6266356122243393</v>
      </c>
      <c r="HV22" s="16">
        <f t="shared" si="74"/>
        <v>2.1236425107536645</v>
      </c>
      <c r="HW22" s="16">
        <f t="shared" si="74"/>
        <v>2.2642427133642387</v>
      </c>
      <c r="HX22" s="16">
        <f t="shared" si="74"/>
        <v>1.0483295116426823</v>
      </c>
      <c r="HY22" s="16">
        <f t="shared" si="74"/>
        <v>5.1188932297144438</v>
      </c>
      <c r="HZ22" s="16">
        <f t="shared" si="74"/>
        <v>2.683366401624327</v>
      </c>
      <c r="IA22" s="16">
        <f t="shared" si="74"/>
        <v>2.1587669035525843</v>
      </c>
      <c r="IB22" s="16">
        <f t="shared" si="74"/>
        <v>2.1587669035525843</v>
      </c>
      <c r="ID22" s="16">
        <f t="shared" si="75"/>
        <v>2.1236425107536645</v>
      </c>
      <c r="IE22" s="16">
        <f t="shared" si="75"/>
        <v>2.2642427133642387</v>
      </c>
      <c r="IF22" s="16">
        <f t="shared" si="75"/>
        <v>1.0483295116426823</v>
      </c>
      <c r="IG22" s="16">
        <f t="shared" si="75"/>
        <v>5.1188932297144438</v>
      </c>
      <c r="IH22" s="16">
        <f t="shared" si="75"/>
        <v>2.683366401624327</v>
      </c>
      <c r="II22" s="16">
        <f t="shared" si="75"/>
        <v>2.1587669035525843</v>
      </c>
      <c r="IJ22" s="16">
        <f t="shared" si="75"/>
        <v>2.1587669035525843</v>
      </c>
      <c r="IN22" s="16">
        <f t="shared" si="76"/>
        <v>2.0046768239560691</v>
      </c>
      <c r="IO22" s="16">
        <f t="shared" si="77"/>
        <v>2.0292720396259352</v>
      </c>
      <c r="IP22" s="16">
        <f t="shared" si="77"/>
        <v>0.65530685645575515</v>
      </c>
      <c r="IQ22" s="16">
        <f t="shared" si="77"/>
        <v>2.4110031625630475</v>
      </c>
      <c r="IR22" s="16">
        <f t="shared" si="77"/>
        <v>1.778617225135392</v>
      </c>
      <c r="IS22" s="16">
        <f t="shared" si="77"/>
        <v>1.6266356122243393</v>
      </c>
      <c r="IT22" s="16">
        <f t="shared" si="77"/>
        <v>1.6266356122243393</v>
      </c>
      <c r="IV22" s="16">
        <f t="shared" si="78"/>
        <v>2.1236425107536645</v>
      </c>
      <c r="IW22" s="16">
        <f t="shared" si="78"/>
        <v>2.2642427133642387</v>
      </c>
      <c r="IX22" s="16">
        <f t="shared" si="78"/>
        <v>1.0483295116426823</v>
      </c>
      <c r="IY22" s="16">
        <f t="shared" si="78"/>
        <v>5.1188932297144438</v>
      </c>
      <c r="IZ22" s="16">
        <f t="shared" si="78"/>
        <v>2.683366401624327</v>
      </c>
      <c r="JA22" s="16">
        <f t="shared" si="78"/>
        <v>2.1587669035525843</v>
      </c>
      <c r="JB22" s="16">
        <f t="shared" si="78"/>
        <v>2.1587669035525843</v>
      </c>
      <c r="JD22" s="16">
        <f t="shared" si="79"/>
        <v>2.1236425107536645</v>
      </c>
      <c r="JE22" s="16">
        <f t="shared" si="79"/>
        <v>2.2642427133642387</v>
      </c>
      <c r="JF22" s="16">
        <f t="shared" si="79"/>
        <v>1.0483295116426823</v>
      </c>
      <c r="JG22" s="16">
        <f t="shared" si="79"/>
        <v>5.1188932297144438</v>
      </c>
      <c r="JH22" s="16">
        <f t="shared" si="79"/>
        <v>2.683366401624327</v>
      </c>
      <c r="JI22" s="16">
        <f t="shared" si="79"/>
        <v>2.1587669035525843</v>
      </c>
      <c r="JJ22" s="16">
        <f t="shared" si="79"/>
        <v>2.1587669035525843</v>
      </c>
      <c r="JN22" s="16">
        <f t="shared" si="80"/>
        <v>2.0046768239560691</v>
      </c>
      <c r="JO22" s="16">
        <f t="shared" si="81"/>
        <v>2.0292720396259352</v>
      </c>
      <c r="JP22" s="16">
        <f t="shared" si="81"/>
        <v>0.65530685645575515</v>
      </c>
      <c r="JQ22" s="16">
        <f t="shared" si="81"/>
        <v>2.4110031625630475</v>
      </c>
      <c r="JR22" s="16">
        <f t="shared" si="81"/>
        <v>1.778617225135392</v>
      </c>
      <c r="JS22" s="16">
        <f t="shared" si="81"/>
        <v>1.6266356122243393</v>
      </c>
      <c r="JT22" s="16">
        <f t="shared" si="81"/>
        <v>1.6266356122243393</v>
      </c>
      <c r="JV22" s="16">
        <f t="shared" si="82"/>
        <v>2.1236425107536645</v>
      </c>
      <c r="JW22" s="16">
        <f t="shared" si="82"/>
        <v>2.2642427133642387</v>
      </c>
      <c r="JX22" s="16">
        <f t="shared" si="82"/>
        <v>1.0483295116426823</v>
      </c>
      <c r="JY22" s="16">
        <f t="shared" si="82"/>
        <v>5.1188932297144438</v>
      </c>
      <c r="JZ22" s="16">
        <f t="shared" si="82"/>
        <v>2.683366401624327</v>
      </c>
      <c r="KA22" s="16">
        <f t="shared" si="82"/>
        <v>2.1587669035525843</v>
      </c>
      <c r="KB22" s="16">
        <f t="shared" si="82"/>
        <v>2.1587669035525843</v>
      </c>
      <c r="KD22" s="16">
        <f t="shared" si="83"/>
        <v>2.1236425107536645</v>
      </c>
      <c r="KE22" s="16">
        <f t="shared" si="83"/>
        <v>2.2642427133642387</v>
      </c>
      <c r="KF22" s="16">
        <f t="shared" si="83"/>
        <v>1.0483295116426823</v>
      </c>
      <c r="KG22" s="16">
        <f t="shared" si="83"/>
        <v>5.1188932297144438</v>
      </c>
      <c r="KH22" s="16">
        <f t="shared" si="83"/>
        <v>2.683366401624327</v>
      </c>
      <c r="KI22" s="16">
        <f t="shared" si="83"/>
        <v>2.1587669035525843</v>
      </c>
      <c r="KJ22" s="16">
        <f t="shared" si="83"/>
        <v>2.1587669035525843</v>
      </c>
    </row>
    <row r="23" spans="1:296" x14ac:dyDescent="0.25">
      <c r="N23" s="135"/>
      <c r="O23" s="135"/>
      <c r="P23" s="135"/>
      <c r="Q23" s="135"/>
      <c r="R23" s="135"/>
      <c r="S23" s="135"/>
      <c r="T23" s="135"/>
      <c r="V23" s="135"/>
      <c r="W23" s="135"/>
      <c r="X23" s="135"/>
      <c r="Y23" s="135"/>
      <c r="Z23" s="135"/>
      <c r="AA23" s="135"/>
      <c r="AB23" s="135"/>
      <c r="AD23" s="135"/>
      <c r="AE23" s="135"/>
      <c r="AF23" s="135"/>
      <c r="AG23" s="135"/>
      <c r="AH23" s="135"/>
      <c r="AI23" s="135"/>
      <c r="AJ23" s="135"/>
      <c r="AN23" s="135"/>
      <c r="AO23" s="135"/>
      <c r="AP23" s="135"/>
      <c r="AQ23" s="135"/>
      <c r="AR23" s="135"/>
      <c r="AS23" s="135"/>
      <c r="AT23" s="135"/>
      <c r="AV23" s="135"/>
      <c r="AW23" s="135"/>
      <c r="AX23" s="135"/>
      <c r="AY23" s="135"/>
      <c r="AZ23" s="135"/>
      <c r="BA23" s="135"/>
      <c r="BB23" s="135"/>
      <c r="BD23" s="135"/>
      <c r="BE23" s="135"/>
      <c r="BF23" s="135"/>
      <c r="BG23" s="135"/>
      <c r="BH23" s="135"/>
      <c r="BI23" s="135"/>
      <c r="BJ23" s="135"/>
      <c r="BN23" s="135"/>
      <c r="BO23" s="135"/>
      <c r="BP23" s="135"/>
      <c r="BQ23" s="135"/>
      <c r="BR23" s="135"/>
      <c r="BS23" s="135"/>
      <c r="BT23" s="135"/>
      <c r="BV23" s="135"/>
      <c r="BW23" s="135"/>
      <c r="BX23" s="135"/>
      <c r="BY23" s="135"/>
      <c r="BZ23" s="135"/>
      <c r="CA23" s="135"/>
      <c r="CB23" s="135"/>
      <c r="CD23" s="135"/>
      <c r="CE23" s="135"/>
      <c r="CF23" s="135"/>
      <c r="CG23" s="135"/>
      <c r="CH23" s="135"/>
      <c r="CI23" s="135"/>
      <c r="CJ23" s="135"/>
      <c r="CN23" s="135"/>
      <c r="CO23" s="135"/>
      <c r="CP23" s="135"/>
      <c r="CQ23" s="135"/>
      <c r="CR23" s="135"/>
      <c r="CS23" s="135"/>
      <c r="CT23" s="135"/>
      <c r="CV23" s="135"/>
      <c r="CW23" s="135"/>
      <c r="CX23" s="135"/>
      <c r="CY23" s="135"/>
      <c r="CZ23" s="135"/>
      <c r="DA23" s="135"/>
      <c r="DB23" s="135"/>
      <c r="DD23" s="135"/>
      <c r="DE23" s="135"/>
      <c r="DF23" s="135"/>
      <c r="DG23" s="135"/>
      <c r="DH23" s="135"/>
      <c r="DI23" s="135"/>
      <c r="DJ23" s="135"/>
      <c r="DN23" s="135"/>
      <c r="DO23" s="135"/>
      <c r="DP23" s="135"/>
      <c r="DQ23" s="135"/>
      <c r="DR23" s="135"/>
      <c r="DS23" s="135"/>
      <c r="DT23" s="135"/>
      <c r="DV23" s="135"/>
      <c r="DW23" s="135"/>
      <c r="DX23" s="135"/>
      <c r="DY23" s="135"/>
      <c r="DZ23" s="135"/>
      <c r="EA23" s="135"/>
      <c r="EB23" s="135"/>
      <c r="ED23" s="135"/>
      <c r="EE23" s="135"/>
      <c r="EF23" s="135"/>
      <c r="EG23" s="135"/>
      <c r="EH23" s="135"/>
      <c r="EI23" s="135"/>
      <c r="EJ23" s="135"/>
      <c r="EN23" s="135"/>
      <c r="EO23" s="135"/>
      <c r="EP23" s="135"/>
      <c r="EQ23" s="135"/>
      <c r="ER23" s="135"/>
      <c r="ES23" s="135"/>
      <c r="ET23" s="135"/>
      <c r="EV23" s="135"/>
      <c r="EW23" s="135"/>
      <c r="EX23" s="135"/>
      <c r="EY23" s="135"/>
      <c r="EZ23" s="135"/>
      <c r="FA23" s="135"/>
      <c r="FB23" s="135"/>
      <c r="FD23" s="135"/>
      <c r="FE23" s="135"/>
      <c r="FF23" s="135"/>
      <c r="FG23" s="135"/>
      <c r="FH23" s="135"/>
      <c r="FI23" s="135"/>
      <c r="FJ23" s="135"/>
      <c r="FN23" s="135"/>
      <c r="FO23" s="135"/>
      <c r="FP23" s="135"/>
      <c r="FQ23" s="135"/>
      <c r="FR23" s="135"/>
      <c r="FS23" s="135"/>
      <c r="FT23" s="135"/>
      <c r="FV23" s="135"/>
      <c r="FW23" s="135"/>
      <c r="FX23" s="135"/>
      <c r="FY23" s="135"/>
      <c r="FZ23" s="135"/>
      <c r="GA23" s="135"/>
      <c r="GB23" s="135"/>
      <c r="GD23" s="135"/>
      <c r="GE23" s="135"/>
      <c r="GF23" s="135"/>
      <c r="GG23" s="135"/>
      <c r="GH23" s="135"/>
      <c r="GI23" s="135"/>
      <c r="GJ23" s="135"/>
      <c r="GN23" s="135"/>
      <c r="GO23" s="135"/>
      <c r="GP23" s="135"/>
      <c r="GQ23" s="135"/>
      <c r="GR23" s="135"/>
      <c r="GS23" s="135"/>
      <c r="GT23" s="135"/>
      <c r="GV23" s="135"/>
      <c r="GW23" s="135"/>
      <c r="GX23" s="135"/>
      <c r="GY23" s="135"/>
      <c r="GZ23" s="135"/>
      <c r="HA23" s="135"/>
      <c r="HB23" s="135"/>
      <c r="HD23" s="135"/>
      <c r="HE23" s="135"/>
      <c r="HF23" s="135"/>
      <c r="HG23" s="135"/>
      <c r="HH23" s="135"/>
      <c r="HI23" s="135"/>
      <c r="HJ23" s="135"/>
      <c r="HN23" s="135"/>
      <c r="HO23" s="135"/>
      <c r="HP23" s="135"/>
      <c r="HQ23" s="135"/>
      <c r="HR23" s="135"/>
      <c r="HS23" s="135"/>
      <c r="HT23" s="135"/>
      <c r="HV23" s="135"/>
      <c r="HW23" s="135"/>
      <c r="HX23" s="135"/>
      <c r="HY23" s="135"/>
      <c r="HZ23" s="135"/>
      <c r="IA23" s="135"/>
      <c r="IB23" s="135"/>
      <c r="ID23" s="135"/>
      <c r="IE23" s="135"/>
      <c r="IF23" s="135"/>
      <c r="IG23" s="135"/>
      <c r="IH23" s="135"/>
      <c r="II23" s="135"/>
      <c r="IJ23" s="135"/>
      <c r="IN23" s="135"/>
      <c r="IO23" s="135"/>
      <c r="IP23" s="135"/>
      <c r="IQ23" s="135"/>
      <c r="IR23" s="135"/>
      <c r="IS23" s="135"/>
      <c r="IT23" s="135"/>
      <c r="IV23" s="135"/>
      <c r="IW23" s="135"/>
      <c r="IX23" s="135"/>
      <c r="IY23" s="135"/>
      <c r="IZ23" s="135"/>
      <c r="JA23" s="135"/>
      <c r="JB23" s="135"/>
      <c r="JD23" s="135"/>
      <c r="JE23" s="135"/>
      <c r="JF23" s="135"/>
      <c r="JG23" s="135"/>
      <c r="JH23" s="135"/>
      <c r="JI23" s="135"/>
      <c r="JJ23" s="135"/>
      <c r="JN23" s="135"/>
      <c r="JO23" s="135"/>
      <c r="JP23" s="135"/>
      <c r="JQ23" s="135"/>
      <c r="JR23" s="135"/>
      <c r="JS23" s="135"/>
      <c r="JT23" s="135"/>
      <c r="JV23" s="135"/>
      <c r="JW23" s="135"/>
      <c r="JX23" s="135"/>
      <c r="JY23" s="135"/>
      <c r="JZ23" s="135"/>
      <c r="KA23" s="135"/>
      <c r="KB23" s="135"/>
      <c r="KD23" s="135"/>
      <c r="KE23" s="135"/>
      <c r="KF23" s="135"/>
      <c r="KG23" s="135"/>
      <c r="KH23" s="135"/>
      <c r="KI23" s="135"/>
      <c r="KJ23" s="135"/>
    </row>
    <row r="24" spans="1:296" x14ac:dyDescent="0.25">
      <c r="A24" s="19" t="s">
        <v>577</v>
      </c>
      <c r="B24" s="19"/>
      <c r="C24" s="19"/>
      <c r="D24" s="19"/>
      <c r="E24" s="19"/>
      <c r="F24" t="s">
        <v>571</v>
      </c>
      <c r="G24" t="s">
        <v>571</v>
      </c>
      <c r="H24" t="s">
        <v>571</v>
      </c>
      <c r="I24" t="s">
        <v>571</v>
      </c>
      <c r="J24" t="s">
        <v>571</v>
      </c>
      <c r="K24" t="s">
        <v>571</v>
      </c>
      <c r="L24" t="s">
        <v>571</v>
      </c>
      <c r="M24" t="s">
        <v>571</v>
      </c>
      <c r="N24" s="16">
        <f>[14]model_cost_rates!N$18</f>
        <v>75.158017633807688</v>
      </c>
      <c r="O24" s="16">
        <f>[14]model_cost_rates!O$18</f>
        <v>134.85021209383893</v>
      </c>
      <c r="P24" s="16">
        <f>[14]model_cost_rates!P$18</f>
        <v>66.57610170093254</v>
      </c>
      <c r="Q24" s="16">
        <f>[14]model_cost_rates!Q$18</f>
        <v>234.58159989403291</v>
      </c>
      <c r="R24" s="16">
        <f>[14]model_cost_rates!R$18</f>
        <v>65.554915404110901</v>
      </c>
      <c r="S24" s="16">
        <f>[14]model_cost_rates!S$18</f>
        <v>98.329286262037471</v>
      </c>
      <c r="T24" s="16">
        <f>S24</f>
        <v>98.329286262037471</v>
      </c>
      <c r="V24" s="16">
        <f>[14]model_cost_rates!G$18</f>
        <v>75.158017633807688</v>
      </c>
      <c r="W24" s="16">
        <f>[14]model_cost_rates!H$18</f>
        <v>134.85021209383893</v>
      </c>
      <c r="X24" s="16">
        <f>[14]model_cost_rates!I$18</f>
        <v>66.57610170093254</v>
      </c>
      <c r="Y24" s="16">
        <f>[14]model_cost_rates!J$18</f>
        <v>234.58159989403291</v>
      </c>
      <c r="Z24" s="16">
        <f>[14]model_cost_rates!K$18</f>
        <v>65.554915404110901</v>
      </c>
      <c r="AA24" s="16">
        <f>[14]model_cost_rates!L$18</f>
        <v>98.329286262037471</v>
      </c>
      <c r="AB24" s="16">
        <f t="shared" si="91"/>
        <v>98.329286262037471</v>
      </c>
      <c r="AD24" s="16">
        <f t="shared" ref="AD24" si="92">V24</f>
        <v>75.158017633807688</v>
      </c>
      <c r="AE24" s="16">
        <f t="shared" ref="AE24" si="93">W24</f>
        <v>134.85021209383893</v>
      </c>
      <c r="AF24" s="16">
        <f t="shared" ref="AF24" si="94">X24</f>
        <v>66.57610170093254</v>
      </c>
      <c r="AG24" s="16">
        <f t="shared" ref="AG24" si="95">Y24</f>
        <v>234.58159989403291</v>
      </c>
      <c r="AH24" s="16">
        <f t="shared" ref="AH24" si="96">Z24</f>
        <v>65.554915404110901</v>
      </c>
      <c r="AI24" s="16">
        <f t="shared" ref="AI24" si="97">AA24</f>
        <v>98.329286262037471</v>
      </c>
      <c r="AJ24" s="16">
        <f t="shared" ref="AJ24" si="98">AB24</f>
        <v>98.329286262037471</v>
      </c>
      <c r="AN24" s="16">
        <f t="shared" si="45"/>
        <v>75.158017633807688</v>
      </c>
      <c r="AO24" s="16">
        <f t="shared" ref="AO24:AT24" si="99">IF($F24="Y",O24,IF($F24="A",O24*$F$13,0))</f>
        <v>134.85021209383893</v>
      </c>
      <c r="AP24" s="16">
        <f t="shared" si="99"/>
        <v>66.57610170093254</v>
      </c>
      <c r="AQ24" s="16">
        <f t="shared" si="99"/>
        <v>234.58159989403291</v>
      </c>
      <c r="AR24" s="16">
        <f t="shared" si="99"/>
        <v>65.554915404110901</v>
      </c>
      <c r="AS24" s="16">
        <f t="shared" si="99"/>
        <v>98.329286262037471</v>
      </c>
      <c r="AT24" s="16">
        <f t="shared" si="99"/>
        <v>98.329286262037471</v>
      </c>
      <c r="AV24" s="16">
        <f t="shared" ref="AV24:BB24" si="100">IF($F24="Y",V24,IF($F24="A",V24*$F$13,0))</f>
        <v>75.158017633807688</v>
      </c>
      <c r="AW24" s="16">
        <f t="shared" si="100"/>
        <v>134.85021209383893</v>
      </c>
      <c r="AX24" s="16">
        <f t="shared" si="100"/>
        <v>66.57610170093254</v>
      </c>
      <c r="AY24" s="16">
        <f t="shared" si="100"/>
        <v>234.58159989403291</v>
      </c>
      <c r="AZ24" s="16">
        <f t="shared" si="100"/>
        <v>65.554915404110901</v>
      </c>
      <c r="BA24" s="16">
        <f t="shared" si="100"/>
        <v>98.329286262037471</v>
      </c>
      <c r="BB24" s="16">
        <f t="shared" si="100"/>
        <v>98.329286262037471</v>
      </c>
      <c r="BD24" s="16">
        <f t="shared" ref="BD24:BJ24" si="101">IF($F24="Y",AD24,IF($F24="A",AD24*$F$13,0))</f>
        <v>75.158017633807688</v>
      </c>
      <c r="BE24" s="16">
        <f t="shared" si="101"/>
        <v>134.85021209383893</v>
      </c>
      <c r="BF24" s="16">
        <f t="shared" si="101"/>
        <v>66.57610170093254</v>
      </c>
      <c r="BG24" s="16">
        <f t="shared" si="101"/>
        <v>234.58159989403291</v>
      </c>
      <c r="BH24" s="16">
        <f t="shared" si="101"/>
        <v>65.554915404110901</v>
      </c>
      <c r="BI24" s="16">
        <f t="shared" si="101"/>
        <v>98.329286262037471</v>
      </c>
      <c r="BJ24" s="16">
        <f t="shared" si="101"/>
        <v>98.329286262037471</v>
      </c>
      <c r="BN24" s="16">
        <f t="shared" si="11"/>
        <v>75.158017633807688</v>
      </c>
      <c r="BO24" s="16">
        <f t="shared" ref="BO24:BT24" si="102">IF(AND($F24="Y",$L24="Y"),O24,IF(AND($F24="A",$L24="A"),O24*$F$13*$L$13,IF(AND($F24="Y",$L24="A"),O24*$L$13,IF(AND($F24="A",$L24="Y"),O24*$F$13,0))))</f>
        <v>134.85021209383893</v>
      </c>
      <c r="BP24" s="16">
        <f t="shared" si="102"/>
        <v>66.57610170093254</v>
      </c>
      <c r="BQ24" s="16">
        <f t="shared" si="102"/>
        <v>234.58159989403291</v>
      </c>
      <c r="BR24" s="16">
        <f t="shared" si="102"/>
        <v>65.554915404110901</v>
      </c>
      <c r="BS24" s="16">
        <f t="shared" si="102"/>
        <v>98.329286262037471</v>
      </c>
      <c r="BT24" s="16">
        <f t="shared" si="102"/>
        <v>98.329286262037471</v>
      </c>
      <c r="BV24" s="16">
        <f t="shared" ref="BV24:CB24" si="103">IF(AND($F24="Y",$L24="Y"),V24,IF(AND($F24="A",$L24="A"),V24*$F$13*$L$13,IF(AND($F24="Y",$L24="A"),V24*$L$13,IF(AND($F24="A",$L24="Y"),V24*$F$13,0))))</f>
        <v>75.158017633807688</v>
      </c>
      <c r="BW24" s="16">
        <f t="shared" si="103"/>
        <v>134.85021209383893</v>
      </c>
      <c r="BX24" s="16">
        <f t="shared" si="103"/>
        <v>66.57610170093254</v>
      </c>
      <c r="BY24" s="16">
        <f t="shared" si="103"/>
        <v>234.58159989403291</v>
      </c>
      <c r="BZ24" s="16">
        <f t="shared" si="103"/>
        <v>65.554915404110901</v>
      </c>
      <c r="CA24" s="16">
        <f t="shared" si="103"/>
        <v>98.329286262037471</v>
      </c>
      <c r="CB24" s="16">
        <f t="shared" si="103"/>
        <v>98.329286262037471</v>
      </c>
      <c r="CD24" s="16">
        <f t="shared" ref="CD24:CJ24" si="104">IF(AND($F24="Y",$L24="Y"),AD24,IF(AND($F24="A",$L24="A"),AD24*$F$13*$L$13,IF(AND($F24="Y",$L24="A"),AD24*$L$13,IF(AND($F24="A",$L24="Y"),AD24*$F$13,0))))</f>
        <v>75.158017633807688</v>
      </c>
      <c r="CE24" s="16">
        <f t="shared" si="104"/>
        <v>134.85021209383893</v>
      </c>
      <c r="CF24" s="16">
        <f t="shared" si="104"/>
        <v>66.57610170093254</v>
      </c>
      <c r="CG24" s="16">
        <f t="shared" si="104"/>
        <v>234.58159989403291</v>
      </c>
      <c r="CH24" s="16">
        <f t="shared" si="104"/>
        <v>65.554915404110901</v>
      </c>
      <c r="CI24" s="16">
        <f t="shared" si="104"/>
        <v>98.329286262037471</v>
      </c>
      <c r="CJ24" s="16">
        <f t="shared" si="104"/>
        <v>98.329286262037471</v>
      </c>
      <c r="CN24" s="16">
        <f t="shared" si="52"/>
        <v>75.158017633807688</v>
      </c>
      <c r="CO24" s="16">
        <f t="shared" ref="CO24:CT24" si="105">IF(AND($F24="Y",$M24="Y"),O24,IF(AND($F24="A",$M24="A"),O24*$F$13*$M$13,IF(AND($F24="Y",$M24="A"),O24*$M$13,IF(AND($F24="A",$M24="Y"),O24*$F$13,0))))</f>
        <v>134.85021209383893</v>
      </c>
      <c r="CP24" s="16">
        <f t="shared" si="105"/>
        <v>66.57610170093254</v>
      </c>
      <c r="CQ24" s="16">
        <f t="shared" si="105"/>
        <v>234.58159989403291</v>
      </c>
      <c r="CR24" s="16">
        <f t="shared" si="105"/>
        <v>65.554915404110901</v>
      </c>
      <c r="CS24" s="16">
        <f t="shared" si="105"/>
        <v>98.329286262037471</v>
      </c>
      <c r="CT24" s="16">
        <f t="shared" si="105"/>
        <v>98.329286262037471</v>
      </c>
      <c r="CV24" s="16">
        <f t="shared" ref="CV24:DB24" si="106">IF(AND($F24="Y",$M24="Y"),V24,IF(AND($F24="A",$M24="A"),V24*$F$13*$M$13,IF(AND($F24="Y",$M24="A"),V24*$M$13,IF(AND($F24="A",$M24="Y"),V24*$F$13,0))))</f>
        <v>75.158017633807688</v>
      </c>
      <c r="CW24" s="16">
        <f t="shared" si="106"/>
        <v>134.85021209383893</v>
      </c>
      <c r="CX24" s="16">
        <f t="shared" si="106"/>
        <v>66.57610170093254</v>
      </c>
      <c r="CY24" s="16">
        <f t="shared" si="106"/>
        <v>234.58159989403291</v>
      </c>
      <c r="CZ24" s="16">
        <f t="shared" si="106"/>
        <v>65.554915404110901</v>
      </c>
      <c r="DA24" s="16">
        <f t="shared" si="106"/>
        <v>98.329286262037471</v>
      </c>
      <c r="DB24" s="16">
        <f t="shared" si="106"/>
        <v>98.329286262037471</v>
      </c>
      <c r="DD24" s="16">
        <f t="shared" ref="DD24:DJ24" si="107">IF(AND($F24="Y",$M24="Y"),AD24,IF(AND($F24="A",$M24="A"),AD24*$F$13*$M$13,IF(AND($F24="Y",$M24="A"),AD24*$M$13,IF(AND($F24="A",$M24="Y"),AD24*$F$13,0))))</f>
        <v>75.158017633807688</v>
      </c>
      <c r="DE24" s="16">
        <f t="shared" si="107"/>
        <v>134.85021209383893</v>
      </c>
      <c r="DF24" s="16">
        <f t="shared" si="107"/>
        <v>66.57610170093254</v>
      </c>
      <c r="DG24" s="16">
        <f t="shared" si="107"/>
        <v>234.58159989403291</v>
      </c>
      <c r="DH24" s="16">
        <f t="shared" si="107"/>
        <v>65.554915404110901</v>
      </c>
      <c r="DI24" s="16">
        <f t="shared" si="107"/>
        <v>98.329286262037471</v>
      </c>
      <c r="DJ24" s="16">
        <f t="shared" si="107"/>
        <v>98.329286262037471</v>
      </c>
      <c r="DN24" s="16">
        <f t="shared" si="56"/>
        <v>75.158017633807688</v>
      </c>
      <c r="DO24" s="16">
        <f t="shared" ref="DO24:DT24" si="108">IF($G24="Y",O24,IF($G24="A",O24*$G$13,0))</f>
        <v>134.85021209383893</v>
      </c>
      <c r="DP24" s="16">
        <f t="shared" si="108"/>
        <v>66.57610170093254</v>
      </c>
      <c r="DQ24" s="16">
        <f t="shared" si="108"/>
        <v>234.58159989403291</v>
      </c>
      <c r="DR24" s="16">
        <f t="shared" si="108"/>
        <v>65.554915404110901</v>
      </c>
      <c r="DS24" s="16">
        <f t="shared" si="108"/>
        <v>98.329286262037471</v>
      </c>
      <c r="DT24" s="16">
        <f t="shared" si="108"/>
        <v>98.329286262037471</v>
      </c>
      <c r="DV24" s="16">
        <f t="shared" ref="DV24:EB24" si="109">IF($G24="Y",V24,IF($G24="A",V24*$G$13,0))</f>
        <v>75.158017633807688</v>
      </c>
      <c r="DW24" s="16">
        <f t="shared" si="109"/>
        <v>134.85021209383893</v>
      </c>
      <c r="DX24" s="16">
        <f t="shared" si="109"/>
        <v>66.57610170093254</v>
      </c>
      <c r="DY24" s="16">
        <f t="shared" si="109"/>
        <v>234.58159989403291</v>
      </c>
      <c r="DZ24" s="16">
        <f t="shared" si="109"/>
        <v>65.554915404110901</v>
      </c>
      <c r="EA24" s="16">
        <f t="shared" si="109"/>
        <v>98.329286262037471</v>
      </c>
      <c r="EB24" s="16">
        <f t="shared" si="109"/>
        <v>98.329286262037471</v>
      </c>
      <c r="ED24" s="16">
        <f t="shared" ref="ED24:EJ24" si="110">IF($G24="Y",AD24,IF($G24="A",AD24*$G$13,0))</f>
        <v>75.158017633807688</v>
      </c>
      <c r="EE24" s="16">
        <f t="shared" si="110"/>
        <v>134.85021209383893</v>
      </c>
      <c r="EF24" s="16">
        <f t="shared" si="110"/>
        <v>66.57610170093254</v>
      </c>
      <c r="EG24" s="16">
        <f t="shared" si="110"/>
        <v>234.58159989403291</v>
      </c>
      <c r="EH24" s="16">
        <f t="shared" si="110"/>
        <v>65.554915404110901</v>
      </c>
      <c r="EI24" s="16">
        <f t="shared" si="110"/>
        <v>98.329286262037471</v>
      </c>
      <c r="EJ24" s="16">
        <f t="shared" si="110"/>
        <v>98.329286262037471</v>
      </c>
      <c r="EN24" s="16">
        <f t="shared" si="60"/>
        <v>75.158017633807688</v>
      </c>
      <c r="EO24" s="16">
        <f t="shared" ref="EO24:ET24" si="111">IF($L24="Y",O24,IF($L24="A",O24*$L$13,0))</f>
        <v>134.85021209383893</v>
      </c>
      <c r="EP24" s="16">
        <f t="shared" si="111"/>
        <v>66.57610170093254</v>
      </c>
      <c r="EQ24" s="16">
        <f t="shared" si="111"/>
        <v>234.58159989403291</v>
      </c>
      <c r="ER24" s="16">
        <f t="shared" si="111"/>
        <v>65.554915404110901</v>
      </c>
      <c r="ES24" s="16">
        <f t="shared" si="111"/>
        <v>98.329286262037471</v>
      </c>
      <c r="ET24" s="16">
        <f t="shared" si="111"/>
        <v>98.329286262037471</v>
      </c>
      <c r="EV24" s="16">
        <f t="shared" ref="EV24:FB24" si="112">IF($L24="Y",V24,IF($L24="A",V24*$L$13,0))</f>
        <v>75.158017633807688</v>
      </c>
      <c r="EW24" s="16">
        <f t="shared" si="112"/>
        <v>134.85021209383893</v>
      </c>
      <c r="EX24" s="16">
        <f t="shared" si="112"/>
        <v>66.57610170093254</v>
      </c>
      <c r="EY24" s="16">
        <f t="shared" si="112"/>
        <v>234.58159989403291</v>
      </c>
      <c r="EZ24" s="16">
        <f t="shared" si="112"/>
        <v>65.554915404110901</v>
      </c>
      <c r="FA24" s="16">
        <f t="shared" si="112"/>
        <v>98.329286262037471</v>
      </c>
      <c r="FB24" s="16">
        <f t="shared" si="112"/>
        <v>98.329286262037471</v>
      </c>
      <c r="FD24" s="16">
        <f t="shared" ref="FD24:FJ24" si="113">IF($L24="Y",AD24,IF($L24="A",AD24*$L$13,0))</f>
        <v>75.158017633807688</v>
      </c>
      <c r="FE24" s="16">
        <f t="shared" si="113"/>
        <v>134.85021209383893</v>
      </c>
      <c r="FF24" s="16">
        <f t="shared" si="113"/>
        <v>66.57610170093254</v>
      </c>
      <c r="FG24" s="16">
        <f t="shared" si="113"/>
        <v>234.58159989403291</v>
      </c>
      <c r="FH24" s="16">
        <f t="shared" si="113"/>
        <v>65.554915404110901</v>
      </c>
      <c r="FI24" s="16">
        <f t="shared" si="113"/>
        <v>98.329286262037471</v>
      </c>
      <c r="FJ24" s="16">
        <f t="shared" si="113"/>
        <v>98.329286262037471</v>
      </c>
      <c r="FN24" s="16">
        <f t="shared" si="64"/>
        <v>75.158017633807688</v>
      </c>
      <c r="FO24" s="16">
        <f t="shared" ref="FO24:FT24" si="114">IF($M24="Y",O24,IF($M24="A",O24*$M$13,0))</f>
        <v>134.85021209383893</v>
      </c>
      <c r="FP24" s="16">
        <f t="shared" si="114"/>
        <v>66.57610170093254</v>
      </c>
      <c r="FQ24" s="16">
        <f t="shared" si="114"/>
        <v>234.58159989403291</v>
      </c>
      <c r="FR24" s="16">
        <f t="shared" si="114"/>
        <v>65.554915404110901</v>
      </c>
      <c r="FS24" s="16">
        <f t="shared" si="114"/>
        <v>98.329286262037471</v>
      </c>
      <c r="FT24" s="16">
        <f t="shared" si="114"/>
        <v>98.329286262037471</v>
      </c>
      <c r="FV24" s="16">
        <f t="shared" ref="FV24:GB24" si="115">IF($M24="Y",V24,IF($M24="A",V24*$M$13,0))</f>
        <v>75.158017633807688</v>
      </c>
      <c r="FW24" s="16">
        <f t="shared" si="115"/>
        <v>134.85021209383893</v>
      </c>
      <c r="FX24" s="16">
        <f t="shared" si="115"/>
        <v>66.57610170093254</v>
      </c>
      <c r="FY24" s="16">
        <f t="shared" si="115"/>
        <v>234.58159989403291</v>
      </c>
      <c r="FZ24" s="16">
        <f t="shared" si="115"/>
        <v>65.554915404110901</v>
      </c>
      <c r="GA24" s="16">
        <f t="shared" si="115"/>
        <v>98.329286262037471</v>
      </c>
      <c r="GB24" s="16">
        <f t="shared" si="115"/>
        <v>98.329286262037471</v>
      </c>
      <c r="GD24" s="16">
        <f t="shared" ref="GD24:GJ24" si="116">IF($M24="Y",AD24,IF($M24="A",AD24*$M$13,0))</f>
        <v>75.158017633807688</v>
      </c>
      <c r="GE24" s="16">
        <f t="shared" si="116"/>
        <v>134.85021209383893</v>
      </c>
      <c r="GF24" s="16">
        <f t="shared" si="116"/>
        <v>66.57610170093254</v>
      </c>
      <c r="GG24" s="16">
        <f t="shared" si="116"/>
        <v>234.58159989403291</v>
      </c>
      <c r="GH24" s="16">
        <f t="shared" si="116"/>
        <v>65.554915404110901</v>
      </c>
      <c r="GI24" s="16">
        <f t="shared" si="116"/>
        <v>98.329286262037471</v>
      </c>
      <c r="GJ24" s="16">
        <f t="shared" si="116"/>
        <v>98.329286262037471</v>
      </c>
      <c r="GN24" s="16">
        <f t="shared" si="68"/>
        <v>75.158017633807688</v>
      </c>
      <c r="GO24" s="16">
        <f t="shared" ref="GO24:GT24" si="117">IF($I24="Y",O24,IF($I24="A",O24*$I$13,0))</f>
        <v>134.85021209383893</v>
      </c>
      <c r="GP24" s="16">
        <f t="shared" si="117"/>
        <v>66.57610170093254</v>
      </c>
      <c r="GQ24" s="16">
        <f t="shared" si="117"/>
        <v>234.58159989403291</v>
      </c>
      <c r="GR24" s="16">
        <f t="shared" si="117"/>
        <v>65.554915404110901</v>
      </c>
      <c r="GS24" s="16">
        <f t="shared" si="117"/>
        <v>98.329286262037471</v>
      </c>
      <c r="GT24" s="16">
        <f t="shared" si="117"/>
        <v>98.329286262037471</v>
      </c>
      <c r="GV24" s="16">
        <f t="shared" ref="GV24:HB24" si="118">IF($I24="Y",V24,IF($I24="A",V24*$I$13,0))</f>
        <v>75.158017633807688</v>
      </c>
      <c r="GW24" s="16">
        <f t="shared" si="118"/>
        <v>134.85021209383893</v>
      </c>
      <c r="GX24" s="16">
        <f t="shared" si="118"/>
        <v>66.57610170093254</v>
      </c>
      <c r="GY24" s="16">
        <f t="shared" si="118"/>
        <v>234.58159989403291</v>
      </c>
      <c r="GZ24" s="16">
        <f t="shared" si="118"/>
        <v>65.554915404110901</v>
      </c>
      <c r="HA24" s="16">
        <f t="shared" si="118"/>
        <v>98.329286262037471</v>
      </c>
      <c r="HB24" s="16">
        <f t="shared" si="118"/>
        <v>98.329286262037471</v>
      </c>
      <c r="HD24" s="16">
        <f t="shared" ref="HD24:HJ24" si="119">IF($I24="Y",AD24,IF($I24="A",AD24*$I$13,0))</f>
        <v>75.158017633807688</v>
      </c>
      <c r="HE24" s="16">
        <f t="shared" si="119"/>
        <v>134.85021209383893</v>
      </c>
      <c r="HF24" s="16">
        <f t="shared" si="119"/>
        <v>66.57610170093254</v>
      </c>
      <c r="HG24" s="16">
        <f t="shared" si="119"/>
        <v>234.58159989403291</v>
      </c>
      <c r="HH24" s="16">
        <f t="shared" si="119"/>
        <v>65.554915404110901</v>
      </c>
      <c r="HI24" s="16">
        <f t="shared" si="119"/>
        <v>98.329286262037471</v>
      </c>
      <c r="HJ24" s="16">
        <f t="shared" si="119"/>
        <v>98.329286262037471</v>
      </c>
      <c r="HN24" s="16">
        <f t="shared" si="72"/>
        <v>75.158017633807688</v>
      </c>
      <c r="HO24" s="16">
        <f t="shared" ref="HO24:HT24" si="120">IF($J24="Y",O24,IF($J24="A",O24*$J$13,0))</f>
        <v>134.85021209383893</v>
      </c>
      <c r="HP24" s="16">
        <f t="shared" si="120"/>
        <v>66.57610170093254</v>
      </c>
      <c r="HQ24" s="16">
        <f t="shared" si="120"/>
        <v>234.58159989403291</v>
      </c>
      <c r="HR24" s="16">
        <f t="shared" si="120"/>
        <v>65.554915404110901</v>
      </c>
      <c r="HS24" s="16">
        <f t="shared" si="120"/>
        <v>98.329286262037471</v>
      </c>
      <c r="HT24" s="16">
        <f t="shared" si="120"/>
        <v>98.329286262037471</v>
      </c>
      <c r="HV24" s="16">
        <f t="shared" ref="HV24:IB24" si="121">IF($J24="Y",V24,IF($J24="A",V24*$J$13,0))</f>
        <v>75.158017633807688</v>
      </c>
      <c r="HW24" s="16">
        <f t="shared" si="121"/>
        <v>134.85021209383893</v>
      </c>
      <c r="HX24" s="16">
        <f t="shared" si="121"/>
        <v>66.57610170093254</v>
      </c>
      <c r="HY24" s="16">
        <f t="shared" si="121"/>
        <v>234.58159989403291</v>
      </c>
      <c r="HZ24" s="16">
        <f t="shared" si="121"/>
        <v>65.554915404110901</v>
      </c>
      <c r="IA24" s="16">
        <f t="shared" si="121"/>
        <v>98.329286262037471</v>
      </c>
      <c r="IB24" s="16">
        <f t="shared" si="121"/>
        <v>98.329286262037471</v>
      </c>
      <c r="ID24" s="16">
        <f t="shared" ref="ID24:IJ24" si="122">IF($J24="Y",AD24,IF($J24="A",AD24*$J$13,0))</f>
        <v>75.158017633807688</v>
      </c>
      <c r="IE24" s="16">
        <f t="shared" si="122"/>
        <v>134.85021209383893</v>
      </c>
      <c r="IF24" s="16">
        <f t="shared" si="122"/>
        <v>66.57610170093254</v>
      </c>
      <c r="IG24" s="16">
        <f t="shared" si="122"/>
        <v>234.58159989403291</v>
      </c>
      <c r="IH24" s="16">
        <f t="shared" si="122"/>
        <v>65.554915404110901</v>
      </c>
      <c r="II24" s="16">
        <f t="shared" si="122"/>
        <v>98.329286262037471</v>
      </c>
      <c r="IJ24" s="16">
        <f t="shared" si="122"/>
        <v>98.329286262037471</v>
      </c>
      <c r="IN24" s="16">
        <f t="shared" si="76"/>
        <v>75.158017633807688</v>
      </c>
      <c r="IO24" s="16">
        <f t="shared" ref="IO24:IT24" si="123">IF(AND($J24="Y",$L24="Y"),O24,IF(AND($J24="A",$L24="A"),O24*$J$13*$L$13,IF(AND($J24="Y",$L24="A"),O24*$L$13,IF(AND($J24="A",$L24="Y"),O24*$J$13,0))))</f>
        <v>134.85021209383893</v>
      </c>
      <c r="IP24" s="16">
        <f t="shared" si="123"/>
        <v>66.57610170093254</v>
      </c>
      <c r="IQ24" s="16">
        <f t="shared" si="123"/>
        <v>234.58159989403291</v>
      </c>
      <c r="IR24" s="16">
        <f t="shared" si="123"/>
        <v>65.554915404110901</v>
      </c>
      <c r="IS24" s="16">
        <f t="shared" si="123"/>
        <v>98.329286262037471</v>
      </c>
      <c r="IT24" s="16">
        <f t="shared" si="123"/>
        <v>98.329286262037471</v>
      </c>
      <c r="IV24" s="16">
        <f t="shared" ref="IV24:JB24" si="124">IF(AND($J24="Y",$L24="Y"),V24,IF(AND($J24="A",$L24="A"),V24*$J$13*$L$13,IF(AND($J24="Y",$L24="A"),V24*$L$13,IF(AND($J24="A",$L24="Y"),V24*$J$13,0))))</f>
        <v>75.158017633807688</v>
      </c>
      <c r="IW24" s="16">
        <f t="shared" si="124"/>
        <v>134.85021209383893</v>
      </c>
      <c r="IX24" s="16">
        <f t="shared" si="124"/>
        <v>66.57610170093254</v>
      </c>
      <c r="IY24" s="16">
        <f t="shared" si="124"/>
        <v>234.58159989403291</v>
      </c>
      <c r="IZ24" s="16">
        <f t="shared" si="124"/>
        <v>65.554915404110901</v>
      </c>
      <c r="JA24" s="16">
        <f t="shared" si="124"/>
        <v>98.329286262037471</v>
      </c>
      <c r="JB24" s="16">
        <f t="shared" si="124"/>
        <v>98.329286262037471</v>
      </c>
      <c r="JD24" s="16">
        <f t="shared" ref="JD24:JJ24" si="125">IF(AND($J24="Y",$L24="Y"),AD24,IF(AND($J24="A",$L24="A"),AD24*$J$13*$L$13,IF(AND($J24="Y",$L24="A"),AD24*$L$13,IF(AND($J24="A",$L24="Y"),AD24*$J$13,0))))</f>
        <v>75.158017633807688</v>
      </c>
      <c r="JE24" s="16">
        <f t="shared" si="125"/>
        <v>134.85021209383893</v>
      </c>
      <c r="JF24" s="16">
        <f t="shared" si="125"/>
        <v>66.57610170093254</v>
      </c>
      <c r="JG24" s="16">
        <f t="shared" si="125"/>
        <v>234.58159989403291</v>
      </c>
      <c r="JH24" s="16">
        <f t="shared" si="125"/>
        <v>65.554915404110901</v>
      </c>
      <c r="JI24" s="16">
        <f t="shared" si="125"/>
        <v>98.329286262037471</v>
      </c>
      <c r="JJ24" s="16">
        <f t="shared" si="125"/>
        <v>98.329286262037471</v>
      </c>
      <c r="JN24" s="16">
        <f t="shared" si="80"/>
        <v>75.158017633807688</v>
      </c>
      <c r="JO24" s="16">
        <f t="shared" ref="JO24:JT24" si="126">IF(AND($J24="Y",$M24="Y"),O24,IF(AND($J24="A",$M24="A"),O24*$J$13*$M$13,IF(AND($J24="Y",$M24="A"),O24*$M$13,IF(AND($J24="A",$M24="Y"),O24*$J$13,0))))</f>
        <v>134.85021209383893</v>
      </c>
      <c r="JP24" s="16">
        <f t="shared" si="126"/>
        <v>66.57610170093254</v>
      </c>
      <c r="JQ24" s="16">
        <f t="shared" si="126"/>
        <v>234.58159989403291</v>
      </c>
      <c r="JR24" s="16">
        <f t="shared" si="126"/>
        <v>65.554915404110901</v>
      </c>
      <c r="JS24" s="16">
        <f t="shared" si="126"/>
        <v>98.329286262037471</v>
      </c>
      <c r="JT24" s="16">
        <f t="shared" si="126"/>
        <v>98.329286262037471</v>
      </c>
      <c r="JV24" s="16">
        <f t="shared" ref="JV24:KB24" si="127">IF(AND($J24="Y",$M24="Y"),V24,IF(AND($J24="A",$M24="A"),V24*$J$13*$M$13,IF(AND($J24="Y",$M24="A"),V24*$M$13,IF(AND($J24="A",$M24="Y"),V24*$J$13,0))))</f>
        <v>75.158017633807688</v>
      </c>
      <c r="JW24" s="16">
        <f t="shared" si="127"/>
        <v>134.85021209383893</v>
      </c>
      <c r="JX24" s="16">
        <f t="shared" si="127"/>
        <v>66.57610170093254</v>
      </c>
      <c r="JY24" s="16">
        <f t="shared" si="127"/>
        <v>234.58159989403291</v>
      </c>
      <c r="JZ24" s="16">
        <f t="shared" si="127"/>
        <v>65.554915404110901</v>
      </c>
      <c r="KA24" s="16">
        <f t="shared" si="127"/>
        <v>98.329286262037471</v>
      </c>
      <c r="KB24" s="16">
        <f t="shared" si="127"/>
        <v>98.329286262037471</v>
      </c>
      <c r="KD24" s="16">
        <f t="shared" ref="KD24:KJ24" si="128">IF(AND($J24="Y",$M24="Y"),AD24,IF(AND($J24="A",$M24="A"),AD24*$J$13*$M$13,IF(AND($J24="Y",$M24="A"),AD24*$M$13,IF(AND($J24="A",$M24="Y"),AD24*$J$13,0))))</f>
        <v>75.158017633807688</v>
      </c>
      <c r="KE24" s="16">
        <f t="shared" si="128"/>
        <v>134.85021209383893</v>
      </c>
      <c r="KF24" s="16">
        <f t="shared" si="128"/>
        <v>66.57610170093254</v>
      </c>
      <c r="KG24" s="16">
        <f t="shared" si="128"/>
        <v>234.58159989403291</v>
      </c>
      <c r="KH24" s="16">
        <f t="shared" si="128"/>
        <v>65.554915404110901</v>
      </c>
      <c r="KI24" s="16">
        <f t="shared" si="128"/>
        <v>98.329286262037471</v>
      </c>
      <c r="KJ24" s="16">
        <f t="shared" si="128"/>
        <v>98.329286262037471</v>
      </c>
    </row>
    <row r="25" spans="1:296" x14ac:dyDescent="0.25">
      <c r="N25" s="135"/>
      <c r="O25" s="135"/>
      <c r="P25" s="135"/>
      <c r="Q25" s="135"/>
      <c r="R25" s="135"/>
      <c r="S25" s="135"/>
      <c r="T25" s="135"/>
      <c r="V25" s="135"/>
      <c r="W25" s="135"/>
      <c r="X25" s="135"/>
      <c r="Y25" s="135"/>
      <c r="Z25" s="135"/>
      <c r="AA25" s="135"/>
      <c r="AB25" s="135"/>
      <c r="AD25" s="135"/>
      <c r="AE25" s="135"/>
      <c r="AF25" s="135"/>
      <c r="AG25" s="135"/>
      <c r="AH25" s="135"/>
      <c r="AI25" s="135"/>
      <c r="AJ25" s="135"/>
      <c r="AN25" s="135"/>
      <c r="AO25" s="135"/>
      <c r="AP25" s="135"/>
      <c r="AQ25" s="135"/>
      <c r="AR25" s="135"/>
      <c r="AS25" s="135"/>
      <c r="AT25" s="135"/>
      <c r="AV25" s="135"/>
      <c r="AW25" s="135"/>
      <c r="AX25" s="135"/>
      <c r="AY25" s="135"/>
      <c r="AZ25" s="135"/>
      <c r="BA25" s="135"/>
      <c r="BB25" s="135"/>
      <c r="BD25" s="135"/>
      <c r="BE25" s="135"/>
      <c r="BF25" s="135"/>
      <c r="BG25" s="135"/>
      <c r="BH25" s="135"/>
      <c r="BI25" s="135"/>
      <c r="BJ25" s="135"/>
      <c r="BN25" s="135"/>
      <c r="BO25" s="135"/>
      <c r="BP25" s="135"/>
      <c r="BQ25" s="135"/>
      <c r="BR25" s="135"/>
      <c r="BS25" s="135"/>
      <c r="BT25" s="135"/>
      <c r="BV25" s="135"/>
      <c r="BW25" s="135"/>
      <c r="BX25" s="135"/>
      <c r="BY25" s="135"/>
      <c r="BZ25" s="135"/>
      <c r="CA25" s="135"/>
      <c r="CB25" s="135"/>
      <c r="CD25" s="135"/>
      <c r="CE25" s="135"/>
      <c r="CF25" s="135"/>
      <c r="CG25" s="135"/>
      <c r="CH25" s="135"/>
      <c r="CI25" s="135"/>
      <c r="CJ25" s="135"/>
      <c r="CN25" s="135"/>
      <c r="CO25" s="135"/>
      <c r="CP25" s="135"/>
      <c r="CQ25" s="135"/>
      <c r="CR25" s="135"/>
      <c r="CS25" s="135"/>
      <c r="CT25" s="135"/>
      <c r="CV25" s="135"/>
      <c r="CW25" s="135"/>
      <c r="CX25" s="135"/>
      <c r="CY25" s="135"/>
      <c r="CZ25" s="135"/>
      <c r="DA25" s="135"/>
      <c r="DB25" s="135"/>
      <c r="DD25" s="135"/>
      <c r="DE25" s="135"/>
      <c r="DF25" s="135"/>
      <c r="DG25" s="135"/>
      <c r="DH25" s="135"/>
      <c r="DI25" s="135"/>
      <c r="DJ25" s="135"/>
      <c r="DN25" s="135"/>
      <c r="DO25" s="135"/>
      <c r="DP25" s="135"/>
      <c r="DQ25" s="135"/>
      <c r="DR25" s="135"/>
      <c r="DS25" s="135"/>
      <c r="DT25" s="135"/>
      <c r="DV25" s="135"/>
      <c r="DW25" s="135"/>
      <c r="DX25" s="135"/>
      <c r="DY25" s="135"/>
      <c r="DZ25" s="135"/>
      <c r="EA25" s="135"/>
      <c r="EB25" s="135"/>
      <c r="ED25" s="135"/>
      <c r="EE25" s="135"/>
      <c r="EF25" s="135"/>
      <c r="EG25" s="135"/>
      <c r="EH25" s="135"/>
      <c r="EI25" s="135"/>
      <c r="EJ25" s="135"/>
      <c r="EN25" s="135"/>
      <c r="EO25" s="135"/>
      <c r="EP25" s="135"/>
      <c r="EQ25" s="135"/>
      <c r="ER25" s="135"/>
      <c r="ES25" s="135"/>
      <c r="ET25" s="135"/>
      <c r="EV25" s="135"/>
      <c r="EW25" s="135"/>
      <c r="EX25" s="135"/>
      <c r="EY25" s="135"/>
      <c r="EZ25" s="135"/>
      <c r="FA25" s="135"/>
      <c r="FB25" s="135"/>
      <c r="FD25" s="135"/>
      <c r="FE25" s="135"/>
      <c r="FF25" s="135"/>
      <c r="FG25" s="135"/>
      <c r="FH25" s="135"/>
      <c r="FI25" s="135"/>
      <c r="FJ25" s="135"/>
      <c r="FN25" s="135"/>
      <c r="FO25" s="135"/>
      <c r="FP25" s="135"/>
      <c r="FQ25" s="135"/>
      <c r="FR25" s="135"/>
      <c r="FS25" s="135"/>
      <c r="FT25" s="135"/>
      <c r="FV25" s="135"/>
      <c r="FW25" s="135"/>
      <c r="FX25" s="135"/>
      <c r="FY25" s="135"/>
      <c r="FZ25" s="135"/>
      <c r="GA25" s="135"/>
      <c r="GB25" s="135"/>
      <c r="GD25" s="135"/>
      <c r="GE25" s="135"/>
      <c r="GF25" s="135"/>
      <c r="GG25" s="135"/>
      <c r="GH25" s="135"/>
      <c r="GI25" s="135"/>
      <c r="GJ25" s="135"/>
      <c r="GN25" s="135"/>
      <c r="GO25" s="135"/>
      <c r="GP25" s="135"/>
      <c r="GQ25" s="135"/>
      <c r="GR25" s="135"/>
      <c r="GS25" s="135"/>
      <c r="GT25" s="135"/>
      <c r="GV25" s="135"/>
      <c r="GW25" s="135"/>
      <c r="GX25" s="135"/>
      <c r="GY25" s="135"/>
      <c r="GZ25" s="135"/>
      <c r="HA25" s="135"/>
      <c r="HB25" s="135"/>
      <c r="HD25" s="135"/>
      <c r="HE25" s="135"/>
      <c r="HF25" s="135"/>
      <c r="HG25" s="135"/>
      <c r="HH25" s="135"/>
      <c r="HI25" s="135"/>
      <c r="HJ25" s="135"/>
      <c r="HN25" s="135"/>
      <c r="HO25" s="135"/>
      <c r="HP25" s="135"/>
      <c r="HQ25" s="135"/>
      <c r="HR25" s="135"/>
      <c r="HS25" s="135"/>
      <c r="HT25" s="135"/>
      <c r="HV25" s="135"/>
      <c r="HW25" s="135"/>
      <c r="HX25" s="135"/>
      <c r="HY25" s="135"/>
      <c r="HZ25" s="135"/>
      <c r="IA25" s="135"/>
      <c r="IB25" s="135"/>
      <c r="ID25" s="135"/>
      <c r="IE25" s="135"/>
      <c r="IF25" s="135"/>
      <c r="IG25" s="135"/>
      <c r="IH25" s="135"/>
      <c r="II25" s="135"/>
      <c r="IJ25" s="135"/>
      <c r="IN25" s="135"/>
      <c r="IO25" s="135"/>
      <c r="IP25" s="135"/>
      <c r="IQ25" s="135"/>
      <c r="IR25" s="135"/>
      <c r="IS25" s="135"/>
      <c r="IT25" s="135"/>
      <c r="IV25" s="135"/>
      <c r="IW25" s="135"/>
      <c r="IX25" s="135"/>
      <c r="IY25" s="135"/>
      <c r="IZ25" s="135"/>
      <c r="JA25" s="135"/>
      <c r="JB25" s="135"/>
      <c r="JD25" s="135"/>
      <c r="JE25" s="135"/>
      <c r="JF25" s="135"/>
      <c r="JG25" s="135"/>
      <c r="JH25" s="135"/>
      <c r="JI25" s="135"/>
      <c r="JJ25" s="135"/>
      <c r="JN25" s="135"/>
      <c r="JO25" s="135"/>
      <c r="JP25" s="135"/>
      <c r="JQ25" s="135"/>
      <c r="JR25" s="135"/>
      <c r="JS25" s="135"/>
      <c r="JT25" s="135"/>
      <c r="JV25" s="135"/>
      <c r="JW25" s="135"/>
      <c r="JX25" s="135"/>
      <c r="JY25" s="135"/>
      <c r="JZ25" s="135"/>
      <c r="KA25" s="135"/>
      <c r="KB25" s="135"/>
      <c r="KD25" s="135"/>
      <c r="KE25" s="135"/>
      <c r="KF25" s="135"/>
      <c r="KG25" s="135"/>
      <c r="KH25" s="135"/>
      <c r="KI25" s="135"/>
      <c r="KJ25" s="135"/>
    </row>
    <row r="26" spans="1:296" x14ac:dyDescent="0.25">
      <c r="A26" s="19" t="s">
        <v>578</v>
      </c>
      <c r="B26" s="19"/>
      <c r="C26" s="19"/>
      <c r="D26" s="19"/>
      <c r="E26" s="19"/>
      <c r="F26" t="s">
        <v>571</v>
      </c>
      <c r="G26" t="s">
        <v>571</v>
      </c>
      <c r="H26" t="s">
        <v>571</v>
      </c>
      <c r="I26" t="s">
        <v>571</v>
      </c>
      <c r="J26" t="s">
        <v>571</v>
      </c>
      <c r="K26" t="s">
        <v>571</v>
      </c>
      <c r="L26" t="s">
        <v>571</v>
      </c>
      <c r="M26" t="s">
        <v>571</v>
      </c>
      <c r="N26" s="16">
        <f>[14]model_cost_rates!N$19</f>
        <v>1869.4434064303518</v>
      </c>
      <c r="O26" s="16">
        <f>[14]model_cost_rates!O$19</f>
        <v>2048.145348942578</v>
      </c>
      <c r="P26" s="16">
        <f>[14]model_cost_rates!P$19</f>
        <v>1610.4621228661324</v>
      </c>
      <c r="Q26" s="16">
        <f>[14]model_cost_rates!Q$19</f>
        <v>1386.0612803411695</v>
      </c>
      <c r="R26" s="16">
        <f>[14]model_cost_rates!R$19</f>
        <v>1195.4516294139414</v>
      </c>
      <c r="S26" s="16">
        <f>[14]model_cost_rates!S$19</f>
        <v>1783.6999756907039</v>
      </c>
      <c r="T26" s="16">
        <f>S26</f>
        <v>1783.6999756907039</v>
      </c>
      <c r="V26" s="16">
        <f>[14]model_cost_rates!G$19</f>
        <v>1869.4434064303518</v>
      </c>
      <c r="W26" s="16">
        <f>[14]model_cost_rates!H$19</f>
        <v>2048.145348942578</v>
      </c>
      <c r="X26" s="16">
        <f>[14]model_cost_rates!I$19</f>
        <v>1610.4621228661324</v>
      </c>
      <c r="Y26" s="16">
        <f>[14]model_cost_rates!J$19</f>
        <v>1386.0612803411695</v>
      </c>
      <c r="Z26" s="16">
        <f>[14]model_cost_rates!K$19</f>
        <v>1195.4516294139414</v>
      </c>
      <c r="AA26" s="16">
        <f>[14]model_cost_rates!L$19</f>
        <v>1783.6999756907039</v>
      </c>
      <c r="AB26" s="16">
        <f t="shared" si="91"/>
        <v>1783.6999756907039</v>
      </c>
      <c r="AD26" s="16">
        <f t="shared" ref="AD26" si="129">V26</f>
        <v>1869.4434064303518</v>
      </c>
      <c r="AE26" s="16">
        <f t="shared" ref="AE26" si="130">W26</f>
        <v>2048.145348942578</v>
      </c>
      <c r="AF26" s="16">
        <f t="shared" ref="AF26" si="131">X26</f>
        <v>1610.4621228661324</v>
      </c>
      <c r="AG26" s="16">
        <f t="shared" ref="AG26" si="132">Y26</f>
        <v>1386.0612803411695</v>
      </c>
      <c r="AH26" s="16">
        <f t="shared" ref="AH26" si="133">Z26</f>
        <v>1195.4516294139414</v>
      </c>
      <c r="AI26" s="16">
        <f t="shared" ref="AI26" si="134">AA26</f>
        <v>1783.6999756907039</v>
      </c>
      <c r="AJ26" s="16">
        <f t="shared" ref="AJ26" si="135">AB26</f>
        <v>1783.6999756907039</v>
      </c>
      <c r="AN26" s="16">
        <f t="shared" si="45"/>
        <v>1869.4434064303518</v>
      </c>
      <c r="AO26" s="16">
        <f t="shared" ref="AO26:AT26" si="136">IF($F26="Y",O26,IF($F26="A",O26*$F$13,0))</f>
        <v>2048.145348942578</v>
      </c>
      <c r="AP26" s="16">
        <f t="shared" si="136"/>
        <v>1610.4621228661324</v>
      </c>
      <c r="AQ26" s="16">
        <f t="shared" si="136"/>
        <v>1386.0612803411695</v>
      </c>
      <c r="AR26" s="16">
        <f t="shared" si="136"/>
        <v>1195.4516294139414</v>
      </c>
      <c r="AS26" s="16">
        <f t="shared" si="136"/>
        <v>1783.6999756907039</v>
      </c>
      <c r="AT26" s="16">
        <f t="shared" si="136"/>
        <v>1783.6999756907039</v>
      </c>
      <c r="AV26" s="16">
        <f t="shared" ref="AV26:BB26" si="137">IF($F26="Y",V26,IF($F26="A",V26*$F$13,0))</f>
        <v>1869.4434064303518</v>
      </c>
      <c r="AW26" s="16">
        <f t="shared" si="137"/>
        <v>2048.145348942578</v>
      </c>
      <c r="AX26" s="16">
        <f t="shared" si="137"/>
        <v>1610.4621228661324</v>
      </c>
      <c r="AY26" s="16">
        <f t="shared" si="137"/>
        <v>1386.0612803411695</v>
      </c>
      <c r="AZ26" s="16">
        <f t="shared" si="137"/>
        <v>1195.4516294139414</v>
      </c>
      <c r="BA26" s="16">
        <f t="shared" si="137"/>
        <v>1783.6999756907039</v>
      </c>
      <c r="BB26" s="16">
        <f t="shared" si="137"/>
        <v>1783.6999756907039</v>
      </c>
      <c r="BD26" s="16">
        <f t="shared" ref="BD26:BJ26" si="138">IF($F26="Y",AD26,IF($F26="A",AD26*$F$13,0))</f>
        <v>1869.4434064303518</v>
      </c>
      <c r="BE26" s="16">
        <f t="shared" si="138"/>
        <v>2048.145348942578</v>
      </c>
      <c r="BF26" s="16">
        <f t="shared" si="138"/>
        <v>1610.4621228661324</v>
      </c>
      <c r="BG26" s="16">
        <f t="shared" si="138"/>
        <v>1386.0612803411695</v>
      </c>
      <c r="BH26" s="16">
        <f t="shared" si="138"/>
        <v>1195.4516294139414</v>
      </c>
      <c r="BI26" s="16">
        <f t="shared" si="138"/>
        <v>1783.6999756907039</v>
      </c>
      <c r="BJ26" s="16">
        <f t="shared" si="138"/>
        <v>1783.6999756907039</v>
      </c>
      <c r="BN26" s="16">
        <f t="shared" si="11"/>
        <v>1869.4434064303518</v>
      </c>
      <c r="BO26" s="16">
        <f t="shared" ref="BO26:BT26" si="139">IF(AND($F26="Y",$L26="Y"),O26,IF(AND($F26="A",$L26="A"),O26*$F$13*$L$13,IF(AND($F26="Y",$L26="A"),O26*$L$13,IF(AND($F26="A",$L26="Y"),O26*$F$13,0))))</f>
        <v>2048.145348942578</v>
      </c>
      <c r="BP26" s="16">
        <f t="shared" si="139"/>
        <v>1610.4621228661324</v>
      </c>
      <c r="BQ26" s="16">
        <f t="shared" si="139"/>
        <v>1386.0612803411695</v>
      </c>
      <c r="BR26" s="16">
        <f t="shared" si="139"/>
        <v>1195.4516294139414</v>
      </c>
      <c r="BS26" s="16">
        <f t="shared" si="139"/>
        <v>1783.6999756907039</v>
      </c>
      <c r="BT26" s="16">
        <f t="shared" si="139"/>
        <v>1783.6999756907039</v>
      </c>
      <c r="BV26" s="16">
        <f t="shared" ref="BV26:CB26" si="140">IF(AND($F26="Y",$L26="Y"),V26,IF(AND($F26="A",$L26="A"),V26*$F$13*$L$13,IF(AND($F26="Y",$L26="A"),V26*$L$13,IF(AND($F26="A",$L26="Y"),V26*$F$13,0))))</f>
        <v>1869.4434064303518</v>
      </c>
      <c r="BW26" s="16">
        <f t="shared" si="140"/>
        <v>2048.145348942578</v>
      </c>
      <c r="BX26" s="16">
        <f t="shared" si="140"/>
        <v>1610.4621228661324</v>
      </c>
      <c r="BY26" s="16">
        <f t="shared" si="140"/>
        <v>1386.0612803411695</v>
      </c>
      <c r="BZ26" s="16">
        <f t="shared" si="140"/>
        <v>1195.4516294139414</v>
      </c>
      <c r="CA26" s="16">
        <f t="shared" si="140"/>
        <v>1783.6999756907039</v>
      </c>
      <c r="CB26" s="16">
        <f t="shared" si="140"/>
        <v>1783.6999756907039</v>
      </c>
      <c r="CD26" s="16">
        <f t="shared" ref="CD26:CJ26" si="141">IF(AND($F26="Y",$L26="Y"),AD26,IF(AND($F26="A",$L26="A"),AD26*$F$13*$L$13,IF(AND($F26="Y",$L26="A"),AD26*$L$13,IF(AND($F26="A",$L26="Y"),AD26*$F$13,0))))</f>
        <v>1869.4434064303518</v>
      </c>
      <c r="CE26" s="16">
        <f t="shared" si="141"/>
        <v>2048.145348942578</v>
      </c>
      <c r="CF26" s="16">
        <f t="shared" si="141"/>
        <v>1610.4621228661324</v>
      </c>
      <c r="CG26" s="16">
        <f t="shared" si="141"/>
        <v>1386.0612803411695</v>
      </c>
      <c r="CH26" s="16">
        <f t="shared" si="141"/>
        <v>1195.4516294139414</v>
      </c>
      <c r="CI26" s="16">
        <f t="shared" si="141"/>
        <v>1783.6999756907039</v>
      </c>
      <c r="CJ26" s="16">
        <f t="shared" si="141"/>
        <v>1783.6999756907039</v>
      </c>
      <c r="CN26" s="16">
        <f t="shared" si="52"/>
        <v>1869.4434064303518</v>
      </c>
      <c r="CO26" s="16">
        <f t="shared" ref="CO26:CT26" si="142">IF(AND($F26="Y",$M26="Y"),O26,IF(AND($F26="A",$M26="A"),O26*$F$13*$M$13,IF(AND($F26="Y",$M26="A"),O26*$M$13,IF(AND($F26="A",$M26="Y"),O26*$F$13,0))))</f>
        <v>2048.145348942578</v>
      </c>
      <c r="CP26" s="16">
        <f t="shared" si="142"/>
        <v>1610.4621228661324</v>
      </c>
      <c r="CQ26" s="16">
        <f t="shared" si="142"/>
        <v>1386.0612803411695</v>
      </c>
      <c r="CR26" s="16">
        <f t="shared" si="142"/>
        <v>1195.4516294139414</v>
      </c>
      <c r="CS26" s="16">
        <f t="shared" si="142"/>
        <v>1783.6999756907039</v>
      </c>
      <c r="CT26" s="16">
        <f t="shared" si="142"/>
        <v>1783.6999756907039</v>
      </c>
      <c r="CV26" s="16">
        <f t="shared" ref="CV26:DB26" si="143">IF(AND($F26="Y",$M26="Y"),V26,IF(AND($F26="A",$M26="A"),V26*$F$13*$M$13,IF(AND($F26="Y",$M26="A"),V26*$M$13,IF(AND($F26="A",$M26="Y"),V26*$F$13,0))))</f>
        <v>1869.4434064303518</v>
      </c>
      <c r="CW26" s="16">
        <f t="shared" si="143"/>
        <v>2048.145348942578</v>
      </c>
      <c r="CX26" s="16">
        <f t="shared" si="143"/>
        <v>1610.4621228661324</v>
      </c>
      <c r="CY26" s="16">
        <f t="shared" si="143"/>
        <v>1386.0612803411695</v>
      </c>
      <c r="CZ26" s="16">
        <f t="shared" si="143"/>
        <v>1195.4516294139414</v>
      </c>
      <c r="DA26" s="16">
        <f t="shared" si="143"/>
        <v>1783.6999756907039</v>
      </c>
      <c r="DB26" s="16">
        <f t="shared" si="143"/>
        <v>1783.6999756907039</v>
      </c>
      <c r="DD26" s="16">
        <f t="shared" ref="DD26:DJ26" si="144">IF(AND($F26="Y",$M26="Y"),AD26,IF(AND($F26="A",$M26="A"),AD26*$F$13*$M$13,IF(AND($F26="Y",$M26="A"),AD26*$M$13,IF(AND($F26="A",$M26="Y"),AD26*$F$13,0))))</f>
        <v>1869.4434064303518</v>
      </c>
      <c r="DE26" s="16">
        <f t="shared" si="144"/>
        <v>2048.145348942578</v>
      </c>
      <c r="DF26" s="16">
        <f t="shared" si="144"/>
        <v>1610.4621228661324</v>
      </c>
      <c r="DG26" s="16">
        <f t="shared" si="144"/>
        <v>1386.0612803411695</v>
      </c>
      <c r="DH26" s="16">
        <f t="shared" si="144"/>
        <v>1195.4516294139414</v>
      </c>
      <c r="DI26" s="16">
        <f t="shared" si="144"/>
        <v>1783.6999756907039</v>
      </c>
      <c r="DJ26" s="16">
        <f t="shared" si="144"/>
        <v>1783.6999756907039</v>
      </c>
      <c r="DN26" s="16">
        <f t="shared" si="56"/>
        <v>1869.4434064303518</v>
      </c>
      <c r="DO26" s="16">
        <f t="shared" ref="DO26:DT26" si="145">IF($G26="Y",O26,IF($G26="A",O26*$G$13,0))</f>
        <v>2048.145348942578</v>
      </c>
      <c r="DP26" s="16">
        <f t="shared" si="145"/>
        <v>1610.4621228661324</v>
      </c>
      <c r="DQ26" s="16">
        <f t="shared" si="145"/>
        <v>1386.0612803411695</v>
      </c>
      <c r="DR26" s="16">
        <f t="shared" si="145"/>
        <v>1195.4516294139414</v>
      </c>
      <c r="DS26" s="16">
        <f t="shared" si="145"/>
        <v>1783.6999756907039</v>
      </c>
      <c r="DT26" s="16">
        <f t="shared" si="145"/>
        <v>1783.6999756907039</v>
      </c>
      <c r="DV26" s="16">
        <f t="shared" ref="DV26:EB26" si="146">IF($G26="Y",V26,IF($G26="A",V26*$G$13,0))</f>
        <v>1869.4434064303518</v>
      </c>
      <c r="DW26" s="16">
        <f t="shared" si="146"/>
        <v>2048.145348942578</v>
      </c>
      <c r="DX26" s="16">
        <f t="shared" si="146"/>
        <v>1610.4621228661324</v>
      </c>
      <c r="DY26" s="16">
        <f t="shared" si="146"/>
        <v>1386.0612803411695</v>
      </c>
      <c r="DZ26" s="16">
        <f t="shared" si="146"/>
        <v>1195.4516294139414</v>
      </c>
      <c r="EA26" s="16">
        <f t="shared" si="146"/>
        <v>1783.6999756907039</v>
      </c>
      <c r="EB26" s="16">
        <f t="shared" si="146"/>
        <v>1783.6999756907039</v>
      </c>
      <c r="ED26" s="16">
        <f t="shared" ref="ED26:EJ26" si="147">IF($G26="Y",AD26,IF($G26="A",AD26*$G$13,0))</f>
        <v>1869.4434064303518</v>
      </c>
      <c r="EE26" s="16">
        <f t="shared" si="147"/>
        <v>2048.145348942578</v>
      </c>
      <c r="EF26" s="16">
        <f t="shared" si="147"/>
        <v>1610.4621228661324</v>
      </c>
      <c r="EG26" s="16">
        <f t="shared" si="147"/>
        <v>1386.0612803411695</v>
      </c>
      <c r="EH26" s="16">
        <f t="shared" si="147"/>
        <v>1195.4516294139414</v>
      </c>
      <c r="EI26" s="16">
        <f t="shared" si="147"/>
        <v>1783.6999756907039</v>
      </c>
      <c r="EJ26" s="16">
        <f t="shared" si="147"/>
        <v>1783.6999756907039</v>
      </c>
      <c r="EN26" s="16">
        <f t="shared" si="60"/>
        <v>1869.4434064303518</v>
      </c>
      <c r="EO26" s="16">
        <f t="shared" ref="EO26:ET26" si="148">IF($L26="Y",O26,IF($L26="A",O26*$L$13,0))</f>
        <v>2048.145348942578</v>
      </c>
      <c r="EP26" s="16">
        <f t="shared" si="148"/>
        <v>1610.4621228661324</v>
      </c>
      <c r="EQ26" s="16">
        <f t="shared" si="148"/>
        <v>1386.0612803411695</v>
      </c>
      <c r="ER26" s="16">
        <f t="shared" si="148"/>
        <v>1195.4516294139414</v>
      </c>
      <c r="ES26" s="16">
        <f t="shared" si="148"/>
        <v>1783.6999756907039</v>
      </c>
      <c r="ET26" s="16">
        <f t="shared" si="148"/>
        <v>1783.6999756907039</v>
      </c>
      <c r="EV26" s="16">
        <f t="shared" ref="EV26:FB26" si="149">IF($L26="Y",V26,IF($L26="A",V26*$L$13,0))</f>
        <v>1869.4434064303518</v>
      </c>
      <c r="EW26" s="16">
        <f t="shared" si="149"/>
        <v>2048.145348942578</v>
      </c>
      <c r="EX26" s="16">
        <f t="shared" si="149"/>
        <v>1610.4621228661324</v>
      </c>
      <c r="EY26" s="16">
        <f t="shared" si="149"/>
        <v>1386.0612803411695</v>
      </c>
      <c r="EZ26" s="16">
        <f t="shared" si="149"/>
        <v>1195.4516294139414</v>
      </c>
      <c r="FA26" s="16">
        <f t="shared" si="149"/>
        <v>1783.6999756907039</v>
      </c>
      <c r="FB26" s="16">
        <f t="shared" si="149"/>
        <v>1783.6999756907039</v>
      </c>
      <c r="FD26" s="16">
        <f t="shared" ref="FD26:FJ26" si="150">IF($L26="Y",AD26,IF($L26="A",AD26*$L$13,0))</f>
        <v>1869.4434064303518</v>
      </c>
      <c r="FE26" s="16">
        <f t="shared" si="150"/>
        <v>2048.145348942578</v>
      </c>
      <c r="FF26" s="16">
        <f t="shared" si="150"/>
        <v>1610.4621228661324</v>
      </c>
      <c r="FG26" s="16">
        <f t="shared" si="150"/>
        <v>1386.0612803411695</v>
      </c>
      <c r="FH26" s="16">
        <f t="shared" si="150"/>
        <v>1195.4516294139414</v>
      </c>
      <c r="FI26" s="16">
        <f t="shared" si="150"/>
        <v>1783.6999756907039</v>
      </c>
      <c r="FJ26" s="16">
        <f t="shared" si="150"/>
        <v>1783.6999756907039</v>
      </c>
      <c r="FN26" s="16">
        <f t="shared" si="64"/>
        <v>1869.4434064303518</v>
      </c>
      <c r="FO26" s="16">
        <f t="shared" ref="FO26:FT26" si="151">IF($M26="Y",O26,IF($M26="A",O26*$M$13,0))</f>
        <v>2048.145348942578</v>
      </c>
      <c r="FP26" s="16">
        <f t="shared" si="151"/>
        <v>1610.4621228661324</v>
      </c>
      <c r="FQ26" s="16">
        <f t="shared" si="151"/>
        <v>1386.0612803411695</v>
      </c>
      <c r="FR26" s="16">
        <f t="shared" si="151"/>
        <v>1195.4516294139414</v>
      </c>
      <c r="FS26" s="16">
        <f t="shared" si="151"/>
        <v>1783.6999756907039</v>
      </c>
      <c r="FT26" s="16">
        <f t="shared" si="151"/>
        <v>1783.6999756907039</v>
      </c>
      <c r="FV26" s="16">
        <f t="shared" ref="FV26:GB26" si="152">IF($M26="Y",V26,IF($M26="A",V26*$M$13,0))</f>
        <v>1869.4434064303518</v>
      </c>
      <c r="FW26" s="16">
        <f t="shared" si="152"/>
        <v>2048.145348942578</v>
      </c>
      <c r="FX26" s="16">
        <f t="shared" si="152"/>
        <v>1610.4621228661324</v>
      </c>
      <c r="FY26" s="16">
        <f t="shared" si="152"/>
        <v>1386.0612803411695</v>
      </c>
      <c r="FZ26" s="16">
        <f t="shared" si="152"/>
        <v>1195.4516294139414</v>
      </c>
      <c r="GA26" s="16">
        <f t="shared" si="152"/>
        <v>1783.6999756907039</v>
      </c>
      <c r="GB26" s="16">
        <f t="shared" si="152"/>
        <v>1783.6999756907039</v>
      </c>
      <c r="GD26" s="16">
        <f t="shared" ref="GD26:GJ26" si="153">IF($M26="Y",AD26,IF($M26="A",AD26*$M$13,0))</f>
        <v>1869.4434064303518</v>
      </c>
      <c r="GE26" s="16">
        <f t="shared" si="153"/>
        <v>2048.145348942578</v>
      </c>
      <c r="GF26" s="16">
        <f t="shared" si="153"/>
        <v>1610.4621228661324</v>
      </c>
      <c r="GG26" s="16">
        <f t="shared" si="153"/>
        <v>1386.0612803411695</v>
      </c>
      <c r="GH26" s="16">
        <f t="shared" si="153"/>
        <v>1195.4516294139414</v>
      </c>
      <c r="GI26" s="16">
        <f t="shared" si="153"/>
        <v>1783.6999756907039</v>
      </c>
      <c r="GJ26" s="16">
        <f t="shared" si="153"/>
        <v>1783.6999756907039</v>
      </c>
      <c r="GN26" s="16">
        <f t="shared" si="68"/>
        <v>1869.4434064303518</v>
      </c>
      <c r="GO26" s="16">
        <f t="shared" ref="GO26:GT26" si="154">IF($I26="Y",O26,IF($I26="A",O26*$I$13,0))</f>
        <v>2048.145348942578</v>
      </c>
      <c r="GP26" s="16">
        <f t="shared" si="154"/>
        <v>1610.4621228661324</v>
      </c>
      <c r="GQ26" s="16">
        <f t="shared" si="154"/>
        <v>1386.0612803411695</v>
      </c>
      <c r="GR26" s="16">
        <f t="shared" si="154"/>
        <v>1195.4516294139414</v>
      </c>
      <c r="GS26" s="16">
        <f t="shared" si="154"/>
        <v>1783.6999756907039</v>
      </c>
      <c r="GT26" s="16">
        <f t="shared" si="154"/>
        <v>1783.6999756907039</v>
      </c>
      <c r="GV26" s="16">
        <f t="shared" ref="GV26:HB26" si="155">IF($I26="Y",V26,IF($I26="A",V26*$I$13,0))</f>
        <v>1869.4434064303518</v>
      </c>
      <c r="GW26" s="16">
        <f t="shared" si="155"/>
        <v>2048.145348942578</v>
      </c>
      <c r="GX26" s="16">
        <f t="shared" si="155"/>
        <v>1610.4621228661324</v>
      </c>
      <c r="GY26" s="16">
        <f t="shared" si="155"/>
        <v>1386.0612803411695</v>
      </c>
      <c r="GZ26" s="16">
        <f t="shared" si="155"/>
        <v>1195.4516294139414</v>
      </c>
      <c r="HA26" s="16">
        <f t="shared" si="155"/>
        <v>1783.6999756907039</v>
      </c>
      <c r="HB26" s="16">
        <f t="shared" si="155"/>
        <v>1783.6999756907039</v>
      </c>
      <c r="HD26" s="16">
        <f t="shared" ref="HD26:HJ26" si="156">IF($I26="Y",AD26,IF($I26="A",AD26*$I$13,0))</f>
        <v>1869.4434064303518</v>
      </c>
      <c r="HE26" s="16">
        <f t="shared" si="156"/>
        <v>2048.145348942578</v>
      </c>
      <c r="HF26" s="16">
        <f t="shared" si="156"/>
        <v>1610.4621228661324</v>
      </c>
      <c r="HG26" s="16">
        <f t="shared" si="156"/>
        <v>1386.0612803411695</v>
      </c>
      <c r="HH26" s="16">
        <f t="shared" si="156"/>
        <v>1195.4516294139414</v>
      </c>
      <c r="HI26" s="16">
        <f t="shared" si="156"/>
        <v>1783.6999756907039</v>
      </c>
      <c r="HJ26" s="16">
        <f t="shared" si="156"/>
        <v>1783.6999756907039</v>
      </c>
      <c r="HN26" s="16">
        <f t="shared" si="72"/>
        <v>1869.4434064303518</v>
      </c>
      <c r="HO26" s="16">
        <f t="shared" ref="HO26:HT26" si="157">IF($J26="Y",O26,IF($J26="A",O26*$J$13,0))</f>
        <v>2048.145348942578</v>
      </c>
      <c r="HP26" s="16">
        <f t="shared" si="157"/>
        <v>1610.4621228661324</v>
      </c>
      <c r="HQ26" s="16">
        <f t="shared" si="157"/>
        <v>1386.0612803411695</v>
      </c>
      <c r="HR26" s="16">
        <f t="shared" si="157"/>
        <v>1195.4516294139414</v>
      </c>
      <c r="HS26" s="16">
        <f t="shared" si="157"/>
        <v>1783.6999756907039</v>
      </c>
      <c r="HT26" s="16">
        <f t="shared" si="157"/>
        <v>1783.6999756907039</v>
      </c>
      <c r="HV26" s="16">
        <f t="shared" ref="HV26:IB26" si="158">IF($J26="Y",V26,IF($J26="A",V26*$J$13,0))</f>
        <v>1869.4434064303518</v>
      </c>
      <c r="HW26" s="16">
        <f t="shared" si="158"/>
        <v>2048.145348942578</v>
      </c>
      <c r="HX26" s="16">
        <f t="shared" si="158"/>
        <v>1610.4621228661324</v>
      </c>
      <c r="HY26" s="16">
        <f t="shared" si="158"/>
        <v>1386.0612803411695</v>
      </c>
      <c r="HZ26" s="16">
        <f t="shared" si="158"/>
        <v>1195.4516294139414</v>
      </c>
      <c r="IA26" s="16">
        <f t="shared" si="158"/>
        <v>1783.6999756907039</v>
      </c>
      <c r="IB26" s="16">
        <f t="shared" si="158"/>
        <v>1783.6999756907039</v>
      </c>
      <c r="ID26" s="16">
        <f t="shared" ref="ID26:IJ26" si="159">IF($J26="Y",AD26,IF($J26="A",AD26*$J$13,0))</f>
        <v>1869.4434064303518</v>
      </c>
      <c r="IE26" s="16">
        <f t="shared" si="159"/>
        <v>2048.145348942578</v>
      </c>
      <c r="IF26" s="16">
        <f t="shared" si="159"/>
        <v>1610.4621228661324</v>
      </c>
      <c r="IG26" s="16">
        <f t="shared" si="159"/>
        <v>1386.0612803411695</v>
      </c>
      <c r="IH26" s="16">
        <f t="shared" si="159"/>
        <v>1195.4516294139414</v>
      </c>
      <c r="II26" s="16">
        <f t="shared" si="159"/>
        <v>1783.6999756907039</v>
      </c>
      <c r="IJ26" s="16">
        <f t="shared" si="159"/>
        <v>1783.6999756907039</v>
      </c>
      <c r="IN26" s="16">
        <f t="shared" si="76"/>
        <v>1869.4434064303518</v>
      </c>
      <c r="IO26" s="16">
        <f t="shared" ref="IO26:IT26" si="160">IF(AND($J26="Y",$L26="Y"),O26,IF(AND($J26="A",$L26="A"),O26*$J$13*$L$13,IF(AND($J26="Y",$L26="A"),O26*$L$13,IF(AND($J26="A",$L26="Y"),O26*$J$13,0))))</f>
        <v>2048.145348942578</v>
      </c>
      <c r="IP26" s="16">
        <f t="shared" si="160"/>
        <v>1610.4621228661324</v>
      </c>
      <c r="IQ26" s="16">
        <f t="shared" si="160"/>
        <v>1386.0612803411695</v>
      </c>
      <c r="IR26" s="16">
        <f t="shared" si="160"/>
        <v>1195.4516294139414</v>
      </c>
      <c r="IS26" s="16">
        <f t="shared" si="160"/>
        <v>1783.6999756907039</v>
      </c>
      <c r="IT26" s="16">
        <f t="shared" si="160"/>
        <v>1783.6999756907039</v>
      </c>
      <c r="IV26" s="16">
        <f t="shared" ref="IV26:JB26" si="161">IF(AND($J26="Y",$L26="Y"),V26,IF(AND($J26="A",$L26="A"),V26*$J$13*$L$13,IF(AND($J26="Y",$L26="A"),V26*$L$13,IF(AND($J26="A",$L26="Y"),V26*$J$13,0))))</f>
        <v>1869.4434064303518</v>
      </c>
      <c r="IW26" s="16">
        <f t="shared" si="161"/>
        <v>2048.145348942578</v>
      </c>
      <c r="IX26" s="16">
        <f t="shared" si="161"/>
        <v>1610.4621228661324</v>
      </c>
      <c r="IY26" s="16">
        <f t="shared" si="161"/>
        <v>1386.0612803411695</v>
      </c>
      <c r="IZ26" s="16">
        <f t="shared" si="161"/>
        <v>1195.4516294139414</v>
      </c>
      <c r="JA26" s="16">
        <f t="shared" si="161"/>
        <v>1783.6999756907039</v>
      </c>
      <c r="JB26" s="16">
        <f t="shared" si="161"/>
        <v>1783.6999756907039</v>
      </c>
      <c r="JD26" s="16">
        <f t="shared" ref="JD26:JJ26" si="162">IF(AND($J26="Y",$L26="Y"),AD26,IF(AND($J26="A",$L26="A"),AD26*$J$13*$L$13,IF(AND($J26="Y",$L26="A"),AD26*$L$13,IF(AND($J26="A",$L26="Y"),AD26*$J$13,0))))</f>
        <v>1869.4434064303518</v>
      </c>
      <c r="JE26" s="16">
        <f t="shared" si="162"/>
        <v>2048.145348942578</v>
      </c>
      <c r="JF26" s="16">
        <f t="shared" si="162"/>
        <v>1610.4621228661324</v>
      </c>
      <c r="JG26" s="16">
        <f t="shared" si="162"/>
        <v>1386.0612803411695</v>
      </c>
      <c r="JH26" s="16">
        <f t="shared" si="162"/>
        <v>1195.4516294139414</v>
      </c>
      <c r="JI26" s="16">
        <f t="shared" si="162"/>
        <v>1783.6999756907039</v>
      </c>
      <c r="JJ26" s="16">
        <f t="shared" si="162"/>
        <v>1783.6999756907039</v>
      </c>
      <c r="JN26" s="16">
        <f t="shared" si="80"/>
        <v>1869.4434064303518</v>
      </c>
      <c r="JO26" s="16">
        <f t="shared" ref="JO26:JT26" si="163">IF(AND($J26="Y",$M26="Y"),O26,IF(AND($J26="A",$M26="A"),O26*$J$13*$M$13,IF(AND($J26="Y",$M26="A"),O26*$M$13,IF(AND($J26="A",$M26="Y"),O26*$J$13,0))))</f>
        <v>2048.145348942578</v>
      </c>
      <c r="JP26" s="16">
        <f t="shared" si="163"/>
        <v>1610.4621228661324</v>
      </c>
      <c r="JQ26" s="16">
        <f t="shared" si="163"/>
        <v>1386.0612803411695</v>
      </c>
      <c r="JR26" s="16">
        <f t="shared" si="163"/>
        <v>1195.4516294139414</v>
      </c>
      <c r="JS26" s="16">
        <f t="shared" si="163"/>
        <v>1783.6999756907039</v>
      </c>
      <c r="JT26" s="16">
        <f t="shared" si="163"/>
        <v>1783.6999756907039</v>
      </c>
      <c r="JV26" s="16">
        <f t="shared" ref="JV26:KB26" si="164">IF(AND($J26="Y",$M26="Y"),V26,IF(AND($J26="A",$M26="A"),V26*$J$13*$M$13,IF(AND($J26="Y",$M26="A"),V26*$M$13,IF(AND($J26="A",$M26="Y"),V26*$J$13,0))))</f>
        <v>1869.4434064303518</v>
      </c>
      <c r="JW26" s="16">
        <f t="shared" si="164"/>
        <v>2048.145348942578</v>
      </c>
      <c r="JX26" s="16">
        <f t="shared" si="164"/>
        <v>1610.4621228661324</v>
      </c>
      <c r="JY26" s="16">
        <f t="shared" si="164"/>
        <v>1386.0612803411695</v>
      </c>
      <c r="JZ26" s="16">
        <f t="shared" si="164"/>
        <v>1195.4516294139414</v>
      </c>
      <c r="KA26" s="16">
        <f t="shared" si="164"/>
        <v>1783.6999756907039</v>
      </c>
      <c r="KB26" s="16">
        <f t="shared" si="164"/>
        <v>1783.6999756907039</v>
      </c>
      <c r="KD26" s="16">
        <f t="shared" ref="KD26:KJ26" si="165">IF(AND($J26="Y",$M26="Y"),AD26,IF(AND($J26="A",$M26="A"),AD26*$J$13*$M$13,IF(AND($J26="Y",$M26="A"),AD26*$M$13,IF(AND($J26="A",$M26="Y"),AD26*$J$13,0))))</f>
        <v>1869.4434064303518</v>
      </c>
      <c r="KE26" s="16">
        <f t="shared" si="165"/>
        <v>2048.145348942578</v>
      </c>
      <c r="KF26" s="16">
        <f t="shared" si="165"/>
        <v>1610.4621228661324</v>
      </c>
      <c r="KG26" s="16">
        <f t="shared" si="165"/>
        <v>1386.0612803411695</v>
      </c>
      <c r="KH26" s="16">
        <f t="shared" si="165"/>
        <v>1195.4516294139414</v>
      </c>
      <c r="KI26" s="16">
        <f t="shared" si="165"/>
        <v>1783.6999756907039</v>
      </c>
      <c r="KJ26" s="16">
        <f t="shared" si="165"/>
        <v>1783.6999756907039</v>
      </c>
    </row>
    <row r="27" spans="1:296" x14ac:dyDescent="0.25">
      <c r="N27" s="135"/>
      <c r="O27" s="135"/>
      <c r="P27" s="135"/>
      <c r="Q27" s="135"/>
      <c r="R27" s="135"/>
      <c r="S27" s="135"/>
      <c r="T27" s="135"/>
      <c r="V27" s="135"/>
      <c r="W27" s="135"/>
      <c r="X27" s="135"/>
      <c r="Y27" s="135"/>
      <c r="Z27" s="135"/>
      <c r="AA27" s="135"/>
      <c r="AB27" s="135"/>
      <c r="AD27" s="135"/>
      <c r="AE27" s="135"/>
      <c r="AF27" s="135"/>
      <c r="AG27" s="135"/>
      <c r="AH27" s="135"/>
      <c r="AI27" s="135"/>
      <c r="AJ27" s="135"/>
      <c r="AN27" s="135"/>
      <c r="AO27" s="135"/>
      <c r="AP27" s="135"/>
      <c r="AQ27" s="135"/>
      <c r="AR27" s="135"/>
      <c r="AS27" s="135"/>
      <c r="AT27" s="135"/>
      <c r="AV27" s="135"/>
      <c r="AW27" s="135"/>
      <c r="AX27" s="135"/>
      <c r="AY27" s="135"/>
      <c r="AZ27" s="135"/>
      <c r="BA27" s="135"/>
      <c r="BB27" s="135"/>
      <c r="BD27" s="135"/>
      <c r="BE27" s="135"/>
      <c r="BF27" s="135"/>
      <c r="BG27" s="135"/>
      <c r="BH27" s="135"/>
      <c r="BI27" s="135"/>
      <c r="BJ27" s="135"/>
      <c r="BN27" s="135"/>
      <c r="BO27" s="135"/>
      <c r="BP27" s="135"/>
      <c r="BQ27" s="135"/>
      <c r="BR27" s="135"/>
      <c r="BS27" s="135"/>
      <c r="BT27" s="135"/>
      <c r="BV27" s="135"/>
      <c r="BW27" s="135"/>
      <c r="BX27" s="135"/>
      <c r="BY27" s="135"/>
      <c r="BZ27" s="135"/>
      <c r="CA27" s="135"/>
      <c r="CB27" s="135"/>
      <c r="CD27" s="135"/>
      <c r="CE27" s="135"/>
      <c r="CF27" s="135"/>
      <c r="CG27" s="135"/>
      <c r="CH27" s="135"/>
      <c r="CI27" s="135"/>
      <c r="CJ27" s="135"/>
      <c r="CN27" s="135"/>
      <c r="CO27" s="135"/>
      <c r="CP27" s="135"/>
      <c r="CQ27" s="135"/>
      <c r="CR27" s="135"/>
      <c r="CS27" s="135"/>
      <c r="CT27" s="135"/>
      <c r="CV27" s="135"/>
      <c r="CW27" s="135"/>
      <c r="CX27" s="135"/>
      <c r="CY27" s="135"/>
      <c r="CZ27" s="135"/>
      <c r="DA27" s="135"/>
      <c r="DB27" s="135"/>
      <c r="DD27" s="135"/>
      <c r="DE27" s="135"/>
      <c r="DF27" s="135"/>
      <c r="DG27" s="135"/>
      <c r="DH27" s="135"/>
      <c r="DI27" s="135"/>
      <c r="DJ27" s="135"/>
      <c r="DN27" s="135"/>
      <c r="DO27" s="135"/>
      <c r="DP27" s="135"/>
      <c r="DQ27" s="135"/>
      <c r="DR27" s="135"/>
      <c r="DS27" s="135"/>
      <c r="DT27" s="135"/>
      <c r="DV27" s="135"/>
      <c r="DW27" s="135"/>
      <c r="DX27" s="135"/>
      <c r="DY27" s="135"/>
      <c r="DZ27" s="135"/>
      <c r="EA27" s="135"/>
      <c r="EB27" s="135"/>
      <c r="ED27" s="135"/>
      <c r="EE27" s="135"/>
      <c r="EF27" s="135"/>
      <c r="EG27" s="135"/>
      <c r="EH27" s="135"/>
      <c r="EI27" s="135"/>
      <c r="EJ27" s="135"/>
      <c r="EN27" s="135"/>
      <c r="EO27" s="135"/>
      <c r="EP27" s="135"/>
      <c r="EQ27" s="135"/>
      <c r="ER27" s="135"/>
      <c r="ES27" s="135"/>
      <c r="ET27" s="135"/>
      <c r="EV27" s="135"/>
      <c r="EW27" s="135"/>
      <c r="EX27" s="135"/>
      <c r="EY27" s="135"/>
      <c r="EZ27" s="135"/>
      <c r="FA27" s="135"/>
      <c r="FB27" s="135"/>
      <c r="FD27" s="135"/>
      <c r="FE27" s="135"/>
      <c r="FF27" s="135"/>
      <c r="FG27" s="135"/>
      <c r="FH27" s="135"/>
      <c r="FI27" s="135"/>
      <c r="FJ27" s="135"/>
      <c r="FN27" s="135"/>
      <c r="FO27" s="135"/>
      <c r="FP27" s="135"/>
      <c r="FQ27" s="135"/>
      <c r="FR27" s="135"/>
      <c r="FS27" s="135"/>
      <c r="FT27" s="135"/>
      <c r="FV27" s="135"/>
      <c r="FW27" s="135"/>
      <c r="FX27" s="135"/>
      <c r="FY27" s="135"/>
      <c r="FZ27" s="135"/>
      <c r="GA27" s="135"/>
      <c r="GB27" s="135"/>
      <c r="GD27" s="135"/>
      <c r="GE27" s="135"/>
      <c r="GF27" s="135"/>
      <c r="GG27" s="135"/>
      <c r="GH27" s="135"/>
      <c r="GI27" s="135"/>
      <c r="GJ27" s="135"/>
      <c r="GN27" s="135"/>
      <c r="GO27" s="135"/>
      <c r="GP27" s="135"/>
      <c r="GQ27" s="135"/>
      <c r="GR27" s="135"/>
      <c r="GS27" s="135"/>
      <c r="GT27" s="135"/>
      <c r="GV27" s="135"/>
      <c r="GW27" s="135"/>
      <c r="GX27" s="135"/>
      <c r="GY27" s="135"/>
      <c r="GZ27" s="135"/>
      <c r="HA27" s="135"/>
      <c r="HB27" s="135"/>
      <c r="HD27" s="135"/>
      <c r="HE27" s="135"/>
      <c r="HF27" s="135"/>
      <c r="HG27" s="135"/>
      <c r="HH27" s="135"/>
      <c r="HI27" s="135"/>
      <c r="HJ27" s="135"/>
      <c r="HN27" s="135"/>
      <c r="HO27" s="135"/>
      <c r="HP27" s="135"/>
      <c r="HQ27" s="135"/>
      <c r="HR27" s="135"/>
      <c r="HS27" s="135"/>
      <c r="HT27" s="135"/>
      <c r="HV27" s="135"/>
      <c r="HW27" s="135"/>
      <c r="HX27" s="135"/>
      <c r="HY27" s="135"/>
      <c r="HZ27" s="135"/>
      <c r="IA27" s="135"/>
      <c r="IB27" s="135"/>
      <c r="ID27" s="135"/>
      <c r="IE27" s="135"/>
      <c r="IF27" s="135"/>
      <c r="IG27" s="135"/>
      <c r="IH27" s="135"/>
      <c r="II27" s="135"/>
      <c r="IJ27" s="135"/>
      <c r="IN27" s="135"/>
      <c r="IO27" s="135"/>
      <c r="IP27" s="135"/>
      <c r="IQ27" s="135"/>
      <c r="IR27" s="135"/>
      <c r="IS27" s="135"/>
      <c r="IT27" s="135"/>
      <c r="IV27" s="135"/>
      <c r="IW27" s="135"/>
      <c r="IX27" s="135"/>
      <c r="IY27" s="135"/>
      <c r="IZ27" s="135"/>
      <c r="JA27" s="135"/>
      <c r="JB27" s="135"/>
      <c r="JD27" s="135"/>
      <c r="JE27" s="135"/>
      <c r="JF27" s="135"/>
      <c r="JG27" s="135"/>
      <c r="JH27" s="135"/>
      <c r="JI27" s="135"/>
      <c r="JJ27" s="135"/>
      <c r="JN27" s="135"/>
      <c r="JO27" s="135"/>
      <c r="JP27" s="135"/>
      <c r="JQ27" s="135"/>
      <c r="JR27" s="135"/>
      <c r="JS27" s="135"/>
      <c r="JT27" s="135"/>
      <c r="JV27" s="135"/>
      <c r="JW27" s="135"/>
      <c r="JX27" s="135"/>
      <c r="JY27" s="135"/>
      <c r="JZ27" s="135"/>
      <c r="KA27" s="135"/>
      <c r="KB27" s="135"/>
      <c r="KD27" s="135"/>
      <c r="KE27" s="135"/>
      <c r="KF27" s="135"/>
      <c r="KG27" s="135"/>
      <c r="KH27" s="135"/>
      <c r="KI27" s="135"/>
      <c r="KJ27" s="135"/>
    </row>
    <row r="28" spans="1:296" x14ac:dyDescent="0.25">
      <c r="A28" s="19" t="s">
        <v>579</v>
      </c>
      <c r="B28" s="19"/>
      <c r="C28" s="19"/>
      <c r="D28" s="19"/>
      <c r="E28" s="19"/>
      <c r="F28" t="s">
        <v>580</v>
      </c>
      <c r="G28" t="s">
        <v>580</v>
      </c>
      <c r="H28" t="s">
        <v>571</v>
      </c>
      <c r="I28" t="s">
        <v>580</v>
      </c>
      <c r="J28" t="s">
        <v>571</v>
      </c>
      <c r="K28" t="s">
        <v>571</v>
      </c>
      <c r="L28" t="s">
        <v>571</v>
      </c>
      <c r="M28" t="s">
        <v>571</v>
      </c>
      <c r="N28" s="16">
        <f>[14]model_cost_rates!N$30</f>
        <v>542.58812118217986</v>
      </c>
      <c r="O28" s="16">
        <f>[14]model_cost_rates!O$30</f>
        <v>433.61838371751406</v>
      </c>
      <c r="P28" s="16">
        <f>[14]model_cost_rates!P$30</f>
        <v>420.27304258992655</v>
      </c>
      <c r="Q28" s="16">
        <f>[14]model_cost_rates!Q$30</f>
        <v>412.02012590389</v>
      </c>
      <c r="R28" s="16">
        <f>[14]model_cost_rates!R$30</f>
        <v>414.48552972784074</v>
      </c>
      <c r="S28" s="16">
        <f>[14]model_cost_rates!S$30</f>
        <v>440.07987220481107</v>
      </c>
      <c r="T28" s="16">
        <f>S28</f>
        <v>440.07987220481107</v>
      </c>
      <c r="V28" s="16">
        <f>[14]model_cost_rates!G$30</f>
        <v>542.58812118217986</v>
      </c>
      <c r="W28" s="16">
        <f>[14]model_cost_rates!H$30</f>
        <v>433.61838371751406</v>
      </c>
      <c r="X28" s="16">
        <f>[14]model_cost_rates!I$30</f>
        <v>420.27304258992655</v>
      </c>
      <c r="Y28" s="16">
        <f>[14]model_cost_rates!J$30</f>
        <v>412.02012590389</v>
      </c>
      <c r="Z28" s="16">
        <f>[14]model_cost_rates!K$30</f>
        <v>414.48552972784074</v>
      </c>
      <c r="AA28" s="16">
        <f>[14]model_cost_rates!L$30</f>
        <v>440.07987220481107</v>
      </c>
      <c r="AB28" s="16">
        <f t="shared" si="91"/>
        <v>440.07987220481107</v>
      </c>
      <c r="AD28" s="16">
        <f t="shared" ref="AD28" si="166">V28</f>
        <v>542.58812118217986</v>
      </c>
      <c r="AE28" s="16">
        <f t="shared" ref="AE28" si="167">W28</f>
        <v>433.61838371751406</v>
      </c>
      <c r="AF28" s="16">
        <f t="shared" ref="AF28" si="168">X28</f>
        <v>420.27304258992655</v>
      </c>
      <c r="AG28" s="16">
        <f t="shared" ref="AG28" si="169">Y28</f>
        <v>412.02012590389</v>
      </c>
      <c r="AH28" s="16">
        <f t="shared" ref="AH28" si="170">Z28</f>
        <v>414.48552972784074</v>
      </c>
      <c r="AI28" s="16">
        <f t="shared" ref="AI28" si="171">AA28</f>
        <v>440.07987220481107</v>
      </c>
      <c r="AJ28" s="16">
        <f t="shared" ref="AJ28" si="172">AB28</f>
        <v>440.07987220481107</v>
      </c>
      <c r="AN28" s="16">
        <f t="shared" si="45"/>
        <v>0</v>
      </c>
      <c r="AO28" s="16">
        <f t="shared" ref="AO28:AT28" si="173">IF($F28="Y",O28,IF($F28="A",O28*$F$13,0))</f>
        <v>0</v>
      </c>
      <c r="AP28" s="16">
        <f t="shared" si="173"/>
        <v>0</v>
      </c>
      <c r="AQ28" s="16">
        <f t="shared" si="173"/>
        <v>0</v>
      </c>
      <c r="AR28" s="16">
        <f t="shared" si="173"/>
        <v>0</v>
      </c>
      <c r="AS28" s="16">
        <f t="shared" si="173"/>
        <v>0</v>
      </c>
      <c r="AT28" s="16">
        <f t="shared" si="173"/>
        <v>0</v>
      </c>
      <c r="AV28" s="16">
        <f t="shared" ref="AV28:BB28" si="174">IF($F28="Y",V28,IF($F28="A",V28*$F$13,0))</f>
        <v>0</v>
      </c>
      <c r="AW28" s="16">
        <f t="shared" si="174"/>
        <v>0</v>
      </c>
      <c r="AX28" s="16">
        <f t="shared" si="174"/>
        <v>0</v>
      </c>
      <c r="AY28" s="16">
        <f t="shared" si="174"/>
        <v>0</v>
      </c>
      <c r="AZ28" s="16">
        <f t="shared" si="174"/>
        <v>0</v>
      </c>
      <c r="BA28" s="16">
        <f t="shared" si="174"/>
        <v>0</v>
      </c>
      <c r="BB28" s="16">
        <f t="shared" si="174"/>
        <v>0</v>
      </c>
      <c r="BD28" s="16">
        <f t="shared" ref="BD28:BJ28" si="175">IF($F28="Y",AD28,IF($F28="A",AD28*$F$13,0))</f>
        <v>0</v>
      </c>
      <c r="BE28" s="16">
        <f t="shared" si="175"/>
        <v>0</v>
      </c>
      <c r="BF28" s="16">
        <f t="shared" si="175"/>
        <v>0</v>
      </c>
      <c r="BG28" s="16">
        <f t="shared" si="175"/>
        <v>0</v>
      </c>
      <c r="BH28" s="16">
        <f t="shared" si="175"/>
        <v>0</v>
      </c>
      <c r="BI28" s="16">
        <f t="shared" si="175"/>
        <v>0</v>
      </c>
      <c r="BJ28" s="16">
        <f t="shared" si="175"/>
        <v>0</v>
      </c>
      <c r="BN28" s="16">
        <f t="shared" si="11"/>
        <v>0</v>
      </c>
      <c r="BO28" s="16">
        <f t="shared" ref="BO28:BT28" si="176">IF(AND($F28="Y",$L28="Y"),O28,IF(AND($F28="A",$L28="A"),O28*$F$13*$L$13,IF(AND($F28="Y",$L28="A"),O28*$L$13,IF(AND($F28="A",$L28="Y"),O28*$F$13,0))))</f>
        <v>0</v>
      </c>
      <c r="BP28" s="16">
        <f t="shared" si="176"/>
        <v>0</v>
      </c>
      <c r="BQ28" s="16">
        <f t="shared" si="176"/>
        <v>0</v>
      </c>
      <c r="BR28" s="16">
        <f t="shared" si="176"/>
        <v>0</v>
      </c>
      <c r="BS28" s="16">
        <f t="shared" si="176"/>
        <v>0</v>
      </c>
      <c r="BT28" s="16">
        <f t="shared" si="176"/>
        <v>0</v>
      </c>
      <c r="BV28" s="16">
        <f t="shared" ref="BV28:CB28" si="177">IF(AND($F28="Y",$L28="Y"),V28,IF(AND($F28="A",$L28="A"),V28*$F$13*$L$13,IF(AND($F28="Y",$L28="A"),V28*$L$13,IF(AND($F28="A",$L28="Y"),V28*$F$13,0))))</f>
        <v>0</v>
      </c>
      <c r="BW28" s="16">
        <f t="shared" si="177"/>
        <v>0</v>
      </c>
      <c r="BX28" s="16">
        <f t="shared" si="177"/>
        <v>0</v>
      </c>
      <c r="BY28" s="16">
        <f t="shared" si="177"/>
        <v>0</v>
      </c>
      <c r="BZ28" s="16">
        <f t="shared" si="177"/>
        <v>0</v>
      </c>
      <c r="CA28" s="16">
        <f t="shared" si="177"/>
        <v>0</v>
      </c>
      <c r="CB28" s="16">
        <f t="shared" si="177"/>
        <v>0</v>
      </c>
      <c r="CD28" s="16">
        <f t="shared" ref="CD28:CJ28" si="178">IF(AND($F28="Y",$L28="Y"),AD28,IF(AND($F28="A",$L28="A"),AD28*$F$13*$L$13,IF(AND($F28="Y",$L28="A"),AD28*$L$13,IF(AND($F28="A",$L28="Y"),AD28*$F$13,0))))</f>
        <v>0</v>
      </c>
      <c r="CE28" s="16">
        <f t="shared" si="178"/>
        <v>0</v>
      </c>
      <c r="CF28" s="16">
        <f t="shared" si="178"/>
        <v>0</v>
      </c>
      <c r="CG28" s="16">
        <f t="shared" si="178"/>
        <v>0</v>
      </c>
      <c r="CH28" s="16">
        <f t="shared" si="178"/>
        <v>0</v>
      </c>
      <c r="CI28" s="16">
        <f t="shared" si="178"/>
        <v>0</v>
      </c>
      <c r="CJ28" s="16">
        <f t="shared" si="178"/>
        <v>0</v>
      </c>
      <c r="CN28" s="16">
        <f t="shared" si="52"/>
        <v>0</v>
      </c>
      <c r="CO28" s="16">
        <f t="shared" ref="CO28:CT28" si="179">IF(AND($F28="Y",$M28="Y"),O28,IF(AND($F28="A",$M28="A"),O28*$F$13*$M$13,IF(AND($F28="Y",$M28="A"),O28*$M$13,IF(AND($F28="A",$M28="Y"),O28*$F$13,0))))</f>
        <v>0</v>
      </c>
      <c r="CP28" s="16">
        <f t="shared" si="179"/>
        <v>0</v>
      </c>
      <c r="CQ28" s="16">
        <f t="shared" si="179"/>
        <v>0</v>
      </c>
      <c r="CR28" s="16">
        <f t="shared" si="179"/>
        <v>0</v>
      </c>
      <c r="CS28" s="16">
        <f t="shared" si="179"/>
        <v>0</v>
      </c>
      <c r="CT28" s="16">
        <f t="shared" si="179"/>
        <v>0</v>
      </c>
      <c r="CV28" s="16">
        <f t="shared" ref="CV28:DB28" si="180">IF(AND($F28="Y",$M28="Y"),V28,IF(AND($F28="A",$M28="A"),V28*$F$13*$M$13,IF(AND($F28="Y",$M28="A"),V28*$M$13,IF(AND($F28="A",$M28="Y"),V28*$F$13,0))))</f>
        <v>0</v>
      </c>
      <c r="CW28" s="16">
        <f t="shared" si="180"/>
        <v>0</v>
      </c>
      <c r="CX28" s="16">
        <f t="shared" si="180"/>
        <v>0</v>
      </c>
      <c r="CY28" s="16">
        <f t="shared" si="180"/>
        <v>0</v>
      </c>
      <c r="CZ28" s="16">
        <f t="shared" si="180"/>
        <v>0</v>
      </c>
      <c r="DA28" s="16">
        <f t="shared" si="180"/>
        <v>0</v>
      </c>
      <c r="DB28" s="16">
        <f t="shared" si="180"/>
        <v>0</v>
      </c>
      <c r="DD28" s="16">
        <f t="shared" ref="DD28:DJ28" si="181">IF(AND($F28="Y",$M28="Y"),AD28,IF(AND($F28="A",$M28="A"),AD28*$F$13*$M$13,IF(AND($F28="Y",$M28="A"),AD28*$M$13,IF(AND($F28="A",$M28="Y"),AD28*$F$13,0))))</f>
        <v>0</v>
      </c>
      <c r="DE28" s="16">
        <f t="shared" si="181"/>
        <v>0</v>
      </c>
      <c r="DF28" s="16">
        <f t="shared" si="181"/>
        <v>0</v>
      </c>
      <c r="DG28" s="16">
        <f t="shared" si="181"/>
        <v>0</v>
      </c>
      <c r="DH28" s="16">
        <f t="shared" si="181"/>
        <v>0</v>
      </c>
      <c r="DI28" s="16">
        <f t="shared" si="181"/>
        <v>0</v>
      </c>
      <c r="DJ28" s="16">
        <f t="shared" si="181"/>
        <v>0</v>
      </c>
      <c r="DN28" s="16">
        <f t="shared" si="56"/>
        <v>0</v>
      </c>
      <c r="DO28" s="16">
        <f t="shared" ref="DO28:DT28" si="182">IF($G28="Y",O28,IF($G28="A",O28*$G$13,0))</f>
        <v>0</v>
      </c>
      <c r="DP28" s="16">
        <f t="shared" si="182"/>
        <v>0</v>
      </c>
      <c r="DQ28" s="16">
        <f t="shared" si="182"/>
        <v>0</v>
      </c>
      <c r="DR28" s="16">
        <f t="shared" si="182"/>
        <v>0</v>
      </c>
      <c r="DS28" s="16">
        <f t="shared" si="182"/>
        <v>0</v>
      </c>
      <c r="DT28" s="16">
        <f t="shared" si="182"/>
        <v>0</v>
      </c>
      <c r="DV28" s="16">
        <f t="shared" ref="DV28:EB28" si="183">IF($G28="Y",V28,IF($G28="A",V28*$G$13,0))</f>
        <v>0</v>
      </c>
      <c r="DW28" s="16">
        <f t="shared" si="183"/>
        <v>0</v>
      </c>
      <c r="DX28" s="16">
        <f t="shared" si="183"/>
        <v>0</v>
      </c>
      <c r="DY28" s="16">
        <f t="shared" si="183"/>
        <v>0</v>
      </c>
      <c r="DZ28" s="16">
        <f t="shared" si="183"/>
        <v>0</v>
      </c>
      <c r="EA28" s="16">
        <f t="shared" si="183"/>
        <v>0</v>
      </c>
      <c r="EB28" s="16">
        <f t="shared" si="183"/>
        <v>0</v>
      </c>
      <c r="ED28" s="16">
        <f t="shared" ref="ED28:EJ28" si="184">IF($G28="Y",AD28,IF($G28="A",AD28*$G$13,0))</f>
        <v>0</v>
      </c>
      <c r="EE28" s="16">
        <f t="shared" si="184"/>
        <v>0</v>
      </c>
      <c r="EF28" s="16">
        <f t="shared" si="184"/>
        <v>0</v>
      </c>
      <c r="EG28" s="16">
        <f t="shared" si="184"/>
        <v>0</v>
      </c>
      <c r="EH28" s="16">
        <f t="shared" si="184"/>
        <v>0</v>
      </c>
      <c r="EI28" s="16">
        <f t="shared" si="184"/>
        <v>0</v>
      </c>
      <c r="EJ28" s="16">
        <f t="shared" si="184"/>
        <v>0</v>
      </c>
      <c r="EN28" s="16">
        <f t="shared" si="60"/>
        <v>542.58812118217986</v>
      </c>
      <c r="EO28" s="16">
        <f t="shared" ref="EO28:ET28" si="185">IF($L28="Y",O28,IF($L28="A",O28*$L$13,0))</f>
        <v>433.61838371751406</v>
      </c>
      <c r="EP28" s="16">
        <f t="shared" si="185"/>
        <v>420.27304258992655</v>
      </c>
      <c r="EQ28" s="16">
        <f t="shared" si="185"/>
        <v>412.02012590389</v>
      </c>
      <c r="ER28" s="16">
        <f t="shared" si="185"/>
        <v>414.48552972784074</v>
      </c>
      <c r="ES28" s="16">
        <f t="shared" si="185"/>
        <v>440.07987220481107</v>
      </c>
      <c r="ET28" s="16">
        <f t="shared" si="185"/>
        <v>440.07987220481107</v>
      </c>
      <c r="EV28" s="16">
        <f t="shared" ref="EV28:FB28" si="186">IF($L28="Y",V28,IF($L28="A",V28*$L$13,0))</f>
        <v>542.58812118217986</v>
      </c>
      <c r="EW28" s="16">
        <f t="shared" si="186"/>
        <v>433.61838371751406</v>
      </c>
      <c r="EX28" s="16">
        <f t="shared" si="186"/>
        <v>420.27304258992655</v>
      </c>
      <c r="EY28" s="16">
        <f t="shared" si="186"/>
        <v>412.02012590389</v>
      </c>
      <c r="EZ28" s="16">
        <f t="shared" si="186"/>
        <v>414.48552972784074</v>
      </c>
      <c r="FA28" s="16">
        <f t="shared" si="186"/>
        <v>440.07987220481107</v>
      </c>
      <c r="FB28" s="16">
        <f t="shared" si="186"/>
        <v>440.07987220481107</v>
      </c>
      <c r="FD28" s="16">
        <f t="shared" ref="FD28:FJ28" si="187">IF($L28="Y",AD28,IF($L28="A",AD28*$L$13,0))</f>
        <v>542.58812118217986</v>
      </c>
      <c r="FE28" s="16">
        <f t="shared" si="187"/>
        <v>433.61838371751406</v>
      </c>
      <c r="FF28" s="16">
        <f t="shared" si="187"/>
        <v>420.27304258992655</v>
      </c>
      <c r="FG28" s="16">
        <f t="shared" si="187"/>
        <v>412.02012590389</v>
      </c>
      <c r="FH28" s="16">
        <f t="shared" si="187"/>
        <v>414.48552972784074</v>
      </c>
      <c r="FI28" s="16">
        <f t="shared" si="187"/>
        <v>440.07987220481107</v>
      </c>
      <c r="FJ28" s="16">
        <f t="shared" si="187"/>
        <v>440.07987220481107</v>
      </c>
      <c r="FN28" s="16">
        <f t="shared" si="64"/>
        <v>542.58812118217986</v>
      </c>
      <c r="FO28" s="16">
        <f t="shared" ref="FO28:FT28" si="188">IF($M28="Y",O28,IF($M28="A",O28*$M$13,0))</f>
        <v>433.61838371751406</v>
      </c>
      <c r="FP28" s="16">
        <f t="shared" si="188"/>
        <v>420.27304258992655</v>
      </c>
      <c r="FQ28" s="16">
        <f t="shared" si="188"/>
        <v>412.02012590389</v>
      </c>
      <c r="FR28" s="16">
        <f t="shared" si="188"/>
        <v>414.48552972784074</v>
      </c>
      <c r="FS28" s="16">
        <f t="shared" si="188"/>
        <v>440.07987220481107</v>
      </c>
      <c r="FT28" s="16">
        <f t="shared" si="188"/>
        <v>440.07987220481107</v>
      </c>
      <c r="FV28" s="16">
        <f t="shared" ref="FV28:GB28" si="189">IF($M28="Y",V28,IF($M28="A",V28*$M$13,0))</f>
        <v>542.58812118217986</v>
      </c>
      <c r="FW28" s="16">
        <f t="shared" si="189"/>
        <v>433.61838371751406</v>
      </c>
      <c r="FX28" s="16">
        <f t="shared" si="189"/>
        <v>420.27304258992655</v>
      </c>
      <c r="FY28" s="16">
        <f t="shared" si="189"/>
        <v>412.02012590389</v>
      </c>
      <c r="FZ28" s="16">
        <f t="shared" si="189"/>
        <v>414.48552972784074</v>
      </c>
      <c r="GA28" s="16">
        <f t="shared" si="189"/>
        <v>440.07987220481107</v>
      </c>
      <c r="GB28" s="16">
        <f t="shared" si="189"/>
        <v>440.07987220481107</v>
      </c>
      <c r="GD28" s="16">
        <f t="shared" ref="GD28:GJ28" si="190">IF($M28="Y",AD28,IF($M28="A",AD28*$M$13,0))</f>
        <v>542.58812118217986</v>
      </c>
      <c r="GE28" s="16">
        <f t="shared" si="190"/>
        <v>433.61838371751406</v>
      </c>
      <c r="GF28" s="16">
        <f t="shared" si="190"/>
        <v>420.27304258992655</v>
      </c>
      <c r="GG28" s="16">
        <f t="shared" si="190"/>
        <v>412.02012590389</v>
      </c>
      <c r="GH28" s="16">
        <f t="shared" si="190"/>
        <v>414.48552972784074</v>
      </c>
      <c r="GI28" s="16">
        <f t="shared" si="190"/>
        <v>440.07987220481107</v>
      </c>
      <c r="GJ28" s="16">
        <f t="shared" si="190"/>
        <v>440.07987220481107</v>
      </c>
      <c r="GN28" s="16">
        <f t="shared" si="68"/>
        <v>0</v>
      </c>
      <c r="GO28" s="16">
        <f t="shared" ref="GO28:GT28" si="191">IF($I28="Y",O28,IF($I28="A",O28*$I$13,0))</f>
        <v>0</v>
      </c>
      <c r="GP28" s="16">
        <f t="shared" si="191"/>
        <v>0</v>
      </c>
      <c r="GQ28" s="16">
        <f t="shared" si="191"/>
        <v>0</v>
      </c>
      <c r="GR28" s="16">
        <f t="shared" si="191"/>
        <v>0</v>
      </c>
      <c r="GS28" s="16">
        <f t="shared" si="191"/>
        <v>0</v>
      </c>
      <c r="GT28" s="16">
        <f t="shared" si="191"/>
        <v>0</v>
      </c>
      <c r="GV28" s="16">
        <f t="shared" ref="GV28:HB28" si="192">IF($I28="Y",V28,IF($I28="A",V28*$I$13,0))</f>
        <v>0</v>
      </c>
      <c r="GW28" s="16">
        <f t="shared" si="192"/>
        <v>0</v>
      </c>
      <c r="GX28" s="16">
        <f t="shared" si="192"/>
        <v>0</v>
      </c>
      <c r="GY28" s="16">
        <f t="shared" si="192"/>
        <v>0</v>
      </c>
      <c r="GZ28" s="16">
        <f t="shared" si="192"/>
        <v>0</v>
      </c>
      <c r="HA28" s="16">
        <f t="shared" si="192"/>
        <v>0</v>
      </c>
      <c r="HB28" s="16">
        <f t="shared" si="192"/>
        <v>0</v>
      </c>
      <c r="HD28" s="16">
        <f t="shared" ref="HD28:HJ28" si="193">IF($I28="Y",AD28,IF($I28="A",AD28*$I$13,0))</f>
        <v>0</v>
      </c>
      <c r="HE28" s="16">
        <f t="shared" si="193"/>
        <v>0</v>
      </c>
      <c r="HF28" s="16">
        <f t="shared" si="193"/>
        <v>0</v>
      </c>
      <c r="HG28" s="16">
        <f t="shared" si="193"/>
        <v>0</v>
      </c>
      <c r="HH28" s="16">
        <f t="shared" si="193"/>
        <v>0</v>
      </c>
      <c r="HI28" s="16">
        <f t="shared" si="193"/>
        <v>0</v>
      </c>
      <c r="HJ28" s="16">
        <f t="shared" si="193"/>
        <v>0</v>
      </c>
      <c r="HN28" s="16">
        <f t="shared" si="72"/>
        <v>542.58812118217986</v>
      </c>
      <c r="HO28" s="16">
        <f t="shared" ref="HO28:HT28" si="194">IF($J28="Y",O28,IF($J28="A",O28*$J$13,0))</f>
        <v>433.61838371751406</v>
      </c>
      <c r="HP28" s="16">
        <f t="shared" si="194"/>
        <v>420.27304258992655</v>
      </c>
      <c r="HQ28" s="16">
        <f t="shared" si="194"/>
        <v>412.02012590389</v>
      </c>
      <c r="HR28" s="16">
        <f t="shared" si="194"/>
        <v>414.48552972784074</v>
      </c>
      <c r="HS28" s="16">
        <f t="shared" si="194"/>
        <v>440.07987220481107</v>
      </c>
      <c r="HT28" s="16">
        <f t="shared" si="194"/>
        <v>440.07987220481107</v>
      </c>
      <c r="HV28" s="16">
        <f t="shared" ref="HV28:IB28" si="195">IF($J28="Y",V28,IF($J28="A",V28*$J$13,0))</f>
        <v>542.58812118217986</v>
      </c>
      <c r="HW28" s="16">
        <f t="shared" si="195"/>
        <v>433.61838371751406</v>
      </c>
      <c r="HX28" s="16">
        <f t="shared" si="195"/>
        <v>420.27304258992655</v>
      </c>
      <c r="HY28" s="16">
        <f t="shared" si="195"/>
        <v>412.02012590389</v>
      </c>
      <c r="HZ28" s="16">
        <f t="shared" si="195"/>
        <v>414.48552972784074</v>
      </c>
      <c r="IA28" s="16">
        <f t="shared" si="195"/>
        <v>440.07987220481107</v>
      </c>
      <c r="IB28" s="16">
        <f t="shared" si="195"/>
        <v>440.07987220481107</v>
      </c>
      <c r="ID28" s="16">
        <f t="shared" ref="ID28:IJ28" si="196">IF($J28="Y",AD28,IF($J28="A",AD28*$J$13,0))</f>
        <v>542.58812118217986</v>
      </c>
      <c r="IE28" s="16">
        <f t="shared" si="196"/>
        <v>433.61838371751406</v>
      </c>
      <c r="IF28" s="16">
        <f t="shared" si="196"/>
        <v>420.27304258992655</v>
      </c>
      <c r="IG28" s="16">
        <f t="shared" si="196"/>
        <v>412.02012590389</v>
      </c>
      <c r="IH28" s="16">
        <f t="shared" si="196"/>
        <v>414.48552972784074</v>
      </c>
      <c r="II28" s="16">
        <f t="shared" si="196"/>
        <v>440.07987220481107</v>
      </c>
      <c r="IJ28" s="16">
        <f t="shared" si="196"/>
        <v>440.07987220481107</v>
      </c>
      <c r="IN28" s="16">
        <f t="shared" si="76"/>
        <v>542.58812118217986</v>
      </c>
      <c r="IO28" s="16">
        <f t="shared" ref="IO28:IT28" si="197">IF(AND($J28="Y",$L28="Y"),O28,IF(AND($J28="A",$L28="A"),O28*$J$13*$L$13,IF(AND($J28="Y",$L28="A"),O28*$L$13,IF(AND($J28="A",$L28="Y"),O28*$J$13,0))))</f>
        <v>433.61838371751406</v>
      </c>
      <c r="IP28" s="16">
        <f t="shared" si="197"/>
        <v>420.27304258992655</v>
      </c>
      <c r="IQ28" s="16">
        <f t="shared" si="197"/>
        <v>412.02012590389</v>
      </c>
      <c r="IR28" s="16">
        <f t="shared" si="197"/>
        <v>414.48552972784074</v>
      </c>
      <c r="IS28" s="16">
        <f t="shared" si="197"/>
        <v>440.07987220481107</v>
      </c>
      <c r="IT28" s="16">
        <f t="shared" si="197"/>
        <v>440.07987220481107</v>
      </c>
      <c r="IV28" s="16">
        <f t="shared" ref="IV28:JB28" si="198">IF(AND($J28="Y",$L28="Y"),V28,IF(AND($J28="A",$L28="A"),V28*$J$13*$L$13,IF(AND($J28="Y",$L28="A"),V28*$L$13,IF(AND($J28="A",$L28="Y"),V28*$J$13,0))))</f>
        <v>542.58812118217986</v>
      </c>
      <c r="IW28" s="16">
        <f t="shared" si="198"/>
        <v>433.61838371751406</v>
      </c>
      <c r="IX28" s="16">
        <f t="shared" si="198"/>
        <v>420.27304258992655</v>
      </c>
      <c r="IY28" s="16">
        <f t="shared" si="198"/>
        <v>412.02012590389</v>
      </c>
      <c r="IZ28" s="16">
        <f t="shared" si="198"/>
        <v>414.48552972784074</v>
      </c>
      <c r="JA28" s="16">
        <f t="shared" si="198"/>
        <v>440.07987220481107</v>
      </c>
      <c r="JB28" s="16">
        <f t="shared" si="198"/>
        <v>440.07987220481107</v>
      </c>
      <c r="JD28" s="16">
        <f t="shared" ref="JD28:JJ28" si="199">IF(AND($J28="Y",$L28="Y"),AD28,IF(AND($J28="A",$L28="A"),AD28*$J$13*$L$13,IF(AND($J28="Y",$L28="A"),AD28*$L$13,IF(AND($J28="A",$L28="Y"),AD28*$J$13,0))))</f>
        <v>542.58812118217986</v>
      </c>
      <c r="JE28" s="16">
        <f t="shared" si="199"/>
        <v>433.61838371751406</v>
      </c>
      <c r="JF28" s="16">
        <f t="shared" si="199"/>
        <v>420.27304258992655</v>
      </c>
      <c r="JG28" s="16">
        <f t="shared" si="199"/>
        <v>412.02012590389</v>
      </c>
      <c r="JH28" s="16">
        <f t="shared" si="199"/>
        <v>414.48552972784074</v>
      </c>
      <c r="JI28" s="16">
        <f t="shared" si="199"/>
        <v>440.07987220481107</v>
      </c>
      <c r="JJ28" s="16">
        <f t="shared" si="199"/>
        <v>440.07987220481107</v>
      </c>
      <c r="JN28" s="16">
        <f t="shared" si="80"/>
        <v>542.58812118217986</v>
      </c>
      <c r="JO28" s="16">
        <f t="shared" ref="JO28:JT28" si="200">IF(AND($J28="Y",$M28="Y"),O28,IF(AND($J28="A",$M28="A"),O28*$J$13*$M$13,IF(AND($J28="Y",$M28="A"),O28*$M$13,IF(AND($J28="A",$M28="Y"),O28*$J$13,0))))</f>
        <v>433.61838371751406</v>
      </c>
      <c r="JP28" s="16">
        <f t="shared" si="200"/>
        <v>420.27304258992655</v>
      </c>
      <c r="JQ28" s="16">
        <f t="shared" si="200"/>
        <v>412.02012590389</v>
      </c>
      <c r="JR28" s="16">
        <f t="shared" si="200"/>
        <v>414.48552972784074</v>
      </c>
      <c r="JS28" s="16">
        <f t="shared" si="200"/>
        <v>440.07987220481107</v>
      </c>
      <c r="JT28" s="16">
        <f t="shared" si="200"/>
        <v>440.07987220481107</v>
      </c>
      <c r="JV28" s="16">
        <f t="shared" ref="JV28:KB28" si="201">IF(AND($J28="Y",$M28="Y"),V28,IF(AND($J28="A",$M28="A"),V28*$J$13*$M$13,IF(AND($J28="Y",$M28="A"),V28*$M$13,IF(AND($J28="A",$M28="Y"),V28*$J$13,0))))</f>
        <v>542.58812118217986</v>
      </c>
      <c r="JW28" s="16">
        <f t="shared" si="201"/>
        <v>433.61838371751406</v>
      </c>
      <c r="JX28" s="16">
        <f t="shared" si="201"/>
        <v>420.27304258992655</v>
      </c>
      <c r="JY28" s="16">
        <f t="shared" si="201"/>
        <v>412.02012590389</v>
      </c>
      <c r="JZ28" s="16">
        <f t="shared" si="201"/>
        <v>414.48552972784074</v>
      </c>
      <c r="KA28" s="16">
        <f t="shared" si="201"/>
        <v>440.07987220481107</v>
      </c>
      <c r="KB28" s="16">
        <f t="shared" si="201"/>
        <v>440.07987220481107</v>
      </c>
      <c r="KD28" s="16">
        <f t="shared" ref="KD28:KJ28" si="202">IF(AND($J28="Y",$M28="Y"),AD28,IF(AND($J28="A",$M28="A"),AD28*$J$13*$M$13,IF(AND($J28="Y",$M28="A"),AD28*$M$13,IF(AND($J28="A",$M28="Y"),AD28*$J$13,0))))</f>
        <v>542.58812118217986</v>
      </c>
      <c r="KE28" s="16">
        <f t="shared" si="202"/>
        <v>433.61838371751406</v>
      </c>
      <c r="KF28" s="16">
        <f t="shared" si="202"/>
        <v>420.27304258992655</v>
      </c>
      <c r="KG28" s="16">
        <f t="shared" si="202"/>
        <v>412.02012590389</v>
      </c>
      <c r="KH28" s="16">
        <f t="shared" si="202"/>
        <v>414.48552972784074</v>
      </c>
      <c r="KI28" s="16">
        <f t="shared" si="202"/>
        <v>440.07987220481107</v>
      </c>
      <c r="KJ28" s="16">
        <f t="shared" si="202"/>
        <v>440.07987220481107</v>
      </c>
    </row>
    <row r="29" spans="1:296" x14ac:dyDescent="0.25">
      <c r="N29" s="135"/>
      <c r="O29" s="135"/>
      <c r="P29" s="135"/>
      <c r="Q29" s="135"/>
      <c r="R29" s="135"/>
      <c r="S29" s="135"/>
      <c r="T29" s="135"/>
      <c r="V29" s="135"/>
      <c r="W29" s="135"/>
      <c r="X29" s="135"/>
      <c r="Y29" s="135"/>
      <c r="Z29" s="135"/>
      <c r="AA29" s="135"/>
      <c r="AB29" s="135"/>
      <c r="AD29" s="135"/>
      <c r="AE29" s="135"/>
      <c r="AF29" s="135"/>
      <c r="AG29" s="135"/>
      <c r="AH29" s="135"/>
      <c r="AI29" s="135"/>
      <c r="AJ29" s="135"/>
      <c r="AN29" s="135"/>
      <c r="AO29" s="135"/>
      <c r="AP29" s="135"/>
      <c r="AQ29" s="135"/>
      <c r="AR29" s="135"/>
      <c r="AS29" s="135"/>
      <c r="AT29" s="135"/>
      <c r="AV29" s="135"/>
      <c r="AW29" s="135"/>
      <c r="AX29" s="135"/>
      <c r="AY29" s="135"/>
      <c r="AZ29" s="135"/>
      <c r="BA29" s="135"/>
      <c r="BB29" s="135"/>
      <c r="BD29" s="135"/>
      <c r="BE29" s="135"/>
      <c r="BF29" s="135"/>
      <c r="BG29" s="135"/>
      <c r="BH29" s="135"/>
      <c r="BI29" s="135"/>
      <c r="BJ29" s="135"/>
      <c r="BN29" s="135"/>
      <c r="BO29" s="135"/>
      <c r="BP29" s="135"/>
      <c r="BQ29" s="135"/>
      <c r="BR29" s="135"/>
      <c r="BS29" s="135"/>
      <c r="BT29" s="135"/>
      <c r="BV29" s="135"/>
      <c r="BW29" s="135"/>
      <c r="BX29" s="135"/>
      <c r="BY29" s="135"/>
      <c r="BZ29" s="135"/>
      <c r="CA29" s="135"/>
      <c r="CB29" s="135"/>
      <c r="CD29" s="135"/>
      <c r="CE29" s="135"/>
      <c r="CF29" s="135"/>
      <c r="CG29" s="135"/>
      <c r="CH29" s="135"/>
      <c r="CI29" s="135"/>
      <c r="CJ29" s="135"/>
      <c r="CN29" s="135"/>
      <c r="CO29" s="135"/>
      <c r="CP29" s="135"/>
      <c r="CQ29" s="135"/>
      <c r="CR29" s="135"/>
      <c r="CS29" s="135"/>
      <c r="CT29" s="135"/>
      <c r="CV29" s="135"/>
      <c r="CW29" s="135"/>
      <c r="CX29" s="135"/>
      <c r="CY29" s="135"/>
      <c r="CZ29" s="135"/>
      <c r="DA29" s="135"/>
      <c r="DB29" s="135"/>
      <c r="DD29" s="135"/>
      <c r="DE29" s="135"/>
      <c r="DF29" s="135"/>
      <c r="DG29" s="135"/>
      <c r="DH29" s="135"/>
      <c r="DI29" s="135"/>
      <c r="DJ29" s="135"/>
      <c r="DN29" s="135"/>
      <c r="DO29" s="135"/>
      <c r="DP29" s="135"/>
      <c r="DQ29" s="135"/>
      <c r="DR29" s="135"/>
      <c r="DS29" s="135"/>
      <c r="DT29" s="135"/>
      <c r="DV29" s="135"/>
      <c r="DW29" s="135"/>
      <c r="DX29" s="135"/>
      <c r="DY29" s="135"/>
      <c r="DZ29" s="135"/>
      <c r="EA29" s="135"/>
      <c r="EB29" s="135"/>
      <c r="ED29" s="135"/>
      <c r="EE29" s="135"/>
      <c r="EF29" s="135"/>
      <c r="EG29" s="135"/>
      <c r="EH29" s="135"/>
      <c r="EI29" s="135"/>
      <c r="EJ29" s="135"/>
      <c r="EN29" s="135"/>
      <c r="EO29" s="135"/>
      <c r="EP29" s="135"/>
      <c r="EQ29" s="135"/>
      <c r="ER29" s="135"/>
      <c r="ES29" s="135"/>
      <c r="ET29" s="135"/>
      <c r="EV29" s="135"/>
      <c r="EW29" s="135"/>
      <c r="EX29" s="135"/>
      <c r="EY29" s="135"/>
      <c r="EZ29" s="135"/>
      <c r="FA29" s="135"/>
      <c r="FB29" s="135"/>
      <c r="FD29" s="135"/>
      <c r="FE29" s="135"/>
      <c r="FF29" s="135"/>
      <c r="FG29" s="135"/>
      <c r="FH29" s="135"/>
      <c r="FI29" s="135"/>
      <c r="FJ29" s="135"/>
      <c r="FN29" s="135"/>
      <c r="FO29" s="135"/>
      <c r="FP29" s="135"/>
      <c r="FQ29" s="135"/>
      <c r="FR29" s="135"/>
      <c r="FS29" s="135"/>
      <c r="FT29" s="135"/>
      <c r="FV29" s="135"/>
      <c r="FW29" s="135"/>
      <c r="FX29" s="135"/>
      <c r="FY29" s="135"/>
      <c r="FZ29" s="135"/>
      <c r="GA29" s="135"/>
      <c r="GB29" s="135"/>
      <c r="GD29" s="135"/>
      <c r="GE29" s="135"/>
      <c r="GF29" s="135"/>
      <c r="GG29" s="135"/>
      <c r="GH29" s="135"/>
      <c r="GI29" s="135"/>
      <c r="GJ29" s="135"/>
      <c r="GN29" s="135"/>
      <c r="GO29" s="135"/>
      <c r="GP29" s="135"/>
      <c r="GQ29" s="135"/>
      <c r="GR29" s="135"/>
      <c r="GS29" s="135"/>
      <c r="GT29" s="135"/>
      <c r="GV29" s="135"/>
      <c r="GW29" s="135"/>
      <c r="GX29" s="135"/>
      <c r="GY29" s="135"/>
      <c r="GZ29" s="135"/>
      <c r="HA29" s="135"/>
      <c r="HB29" s="135"/>
      <c r="HD29" s="135"/>
      <c r="HE29" s="135"/>
      <c r="HF29" s="135"/>
      <c r="HG29" s="135"/>
      <c r="HH29" s="135"/>
      <c r="HI29" s="135"/>
      <c r="HJ29" s="135"/>
      <c r="HN29" s="135"/>
      <c r="HO29" s="135"/>
      <c r="HP29" s="135"/>
      <c r="HQ29" s="135"/>
      <c r="HR29" s="135"/>
      <c r="HS29" s="135"/>
      <c r="HT29" s="135"/>
      <c r="HV29" s="135"/>
      <c r="HW29" s="135"/>
      <c r="HX29" s="135"/>
      <c r="HY29" s="135"/>
      <c r="HZ29" s="135"/>
      <c r="IA29" s="135"/>
      <c r="IB29" s="135"/>
      <c r="ID29" s="135"/>
      <c r="IE29" s="135"/>
      <c r="IF29" s="135"/>
      <c r="IG29" s="135"/>
      <c r="IH29" s="135"/>
      <c r="II29" s="135"/>
      <c r="IJ29" s="135"/>
      <c r="IN29" s="135"/>
      <c r="IO29" s="135"/>
      <c r="IP29" s="135"/>
      <c r="IQ29" s="135"/>
      <c r="IR29" s="135"/>
      <c r="IS29" s="135"/>
      <c r="IT29" s="135"/>
      <c r="IV29" s="135"/>
      <c r="IW29" s="135"/>
      <c r="IX29" s="135"/>
      <c r="IY29" s="135"/>
      <c r="IZ29" s="135"/>
      <c r="JA29" s="135"/>
      <c r="JB29" s="135"/>
      <c r="JD29" s="135"/>
      <c r="JE29" s="135"/>
      <c r="JF29" s="135"/>
      <c r="JG29" s="135"/>
      <c r="JH29" s="135"/>
      <c r="JI29" s="135"/>
      <c r="JJ29" s="135"/>
      <c r="JN29" s="135"/>
      <c r="JO29" s="135"/>
      <c r="JP29" s="135"/>
      <c r="JQ29" s="135"/>
      <c r="JR29" s="135"/>
      <c r="JS29" s="135"/>
      <c r="JT29" s="135"/>
      <c r="JV29" s="135"/>
      <c r="JW29" s="135"/>
      <c r="JX29" s="135"/>
      <c r="JY29" s="135"/>
      <c r="JZ29" s="135"/>
      <c r="KA29" s="135"/>
      <c r="KB29" s="135"/>
      <c r="KD29" s="135"/>
      <c r="KE29" s="135"/>
      <c r="KF29" s="135"/>
      <c r="KG29" s="135"/>
      <c r="KH29" s="135"/>
      <c r="KI29" s="135"/>
      <c r="KJ29" s="135"/>
    </row>
    <row r="30" spans="1:296" x14ac:dyDescent="0.25">
      <c r="N30" s="135"/>
      <c r="O30" s="135"/>
      <c r="P30" s="135"/>
      <c r="Q30" s="135"/>
      <c r="R30" s="135"/>
      <c r="S30" s="135"/>
      <c r="T30" s="135"/>
      <c r="V30" s="135"/>
      <c r="W30" s="135"/>
      <c r="X30" s="135"/>
      <c r="Y30" s="135"/>
      <c r="Z30" s="135"/>
      <c r="AA30" s="135"/>
      <c r="AB30" s="135"/>
      <c r="AD30" s="135"/>
      <c r="AE30" s="135"/>
      <c r="AF30" s="135"/>
      <c r="AG30" s="135"/>
      <c r="AH30" s="135"/>
      <c r="AI30" s="135"/>
      <c r="AJ30" s="135"/>
      <c r="AN30" s="135"/>
      <c r="AO30" s="135"/>
      <c r="AP30" s="135"/>
      <c r="AQ30" s="135"/>
      <c r="AR30" s="135"/>
      <c r="AS30" s="135"/>
      <c r="AT30" s="135"/>
      <c r="AV30" s="135"/>
      <c r="AW30" s="135"/>
      <c r="AX30" s="135"/>
      <c r="AY30" s="135"/>
      <c r="AZ30" s="135"/>
      <c r="BA30" s="135"/>
      <c r="BB30" s="135"/>
      <c r="BD30" s="135"/>
      <c r="BE30" s="135"/>
      <c r="BF30" s="135"/>
      <c r="BG30" s="135"/>
      <c r="BH30" s="135"/>
      <c r="BI30" s="135"/>
      <c r="BJ30" s="135"/>
      <c r="BN30" s="135"/>
      <c r="BO30" s="135"/>
      <c r="BP30" s="135"/>
      <c r="BQ30" s="135"/>
      <c r="BR30" s="135"/>
      <c r="BS30" s="135"/>
      <c r="BT30" s="135"/>
      <c r="BV30" s="135"/>
      <c r="BW30" s="135"/>
      <c r="BX30" s="135"/>
      <c r="BY30" s="135"/>
      <c r="BZ30" s="135"/>
      <c r="CA30" s="135"/>
      <c r="CB30" s="135"/>
      <c r="CD30" s="135"/>
      <c r="CE30" s="135"/>
      <c r="CF30" s="135"/>
      <c r="CG30" s="135"/>
      <c r="CH30" s="135"/>
      <c r="CI30" s="135"/>
      <c r="CJ30" s="135"/>
      <c r="CN30" s="135"/>
      <c r="CO30" s="135"/>
      <c r="CP30" s="135"/>
      <c r="CQ30" s="135"/>
      <c r="CR30" s="135"/>
      <c r="CS30" s="135"/>
      <c r="CT30" s="135"/>
      <c r="CV30" s="135"/>
      <c r="CW30" s="135"/>
      <c r="CX30" s="135"/>
      <c r="CY30" s="135"/>
      <c r="CZ30" s="135"/>
      <c r="DA30" s="135"/>
      <c r="DB30" s="135"/>
      <c r="DD30" s="135"/>
      <c r="DE30" s="135"/>
      <c r="DF30" s="135"/>
      <c r="DG30" s="135"/>
      <c r="DH30" s="135"/>
      <c r="DI30" s="135"/>
      <c r="DJ30" s="135"/>
      <c r="DN30" s="135"/>
      <c r="DO30" s="135"/>
      <c r="DP30" s="135"/>
      <c r="DQ30" s="135"/>
      <c r="DR30" s="135"/>
      <c r="DS30" s="135"/>
      <c r="DT30" s="135"/>
      <c r="DV30" s="135"/>
      <c r="DW30" s="135"/>
      <c r="DX30" s="135"/>
      <c r="DY30" s="135"/>
      <c r="DZ30" s="135"/>
      <c r="EA30" s="135"/>
      <c r="EB30" s="135"/>
      <c r="ED30" s="135"/>
      <c r="EE30" s="135"/>
      <c r="EF30" s="135"/>
      <c r="EG30" s="135"/>
      <c r="EH30" s="135"/>
      <c r="EI30" s="135"/>
      <c r="EJ30" s="135"/>
      <c r="EN30" s="135"/>
      <c r="EO30" s="135"/>
      <c r="EP30" s="135"/>
      <c r="EQ30" s="135"/>
      <c r="ER30" s="135"/>
      <c r="ES30" s="135"/>
      <c r="ET30" s="135"/>
      <c r="EV30" s="135"/>
      <c r="EW30" s="135"/>
      <c r="EX30" s="135"/>
      <c r="EY30" s="135"/>
      <c r="EZ30" s="135"/>
      <c r="FA30" s="135"/>
      <c r="FB30" s="135"/>
      <c r="FD30" s="135"/>
      <c r="FE30" s="135"/>
      <c r="FF30" s="135"/>
      <c r="FG30" s="135"/>
      <c r="FH30" s="135"/>
      <c r="FI30" s="135"/>
      <c r="FJ30" s="135"/>
      <c r="FN30" s="135"/>
      <c r="FO30" s="135"/>
      <c r="FP30" s="135"/>
      <c r="FQ30" s="135"/>
      <c r="FR30" s="135"/>
      <c r="FS30" s="135"/>
      <c r="FT30" s="135"/>
      <c r="FV30" s="135"/>
      <c r="FW30" s="135"/>
      <c r="FX30" s="135"/>
      <c r="FY30" s="135"/>
      <c r="FZ30" s="135"/>
      <c r="GA30" s="135"/>
      <c r="GB30" s="135"/>
      <c r="GD30" s="135"/>
      <c r="GE30" s="135"/>
      <c r="GF30" s="135"/>
      <c r="GG30" s="135"/>
      <c r="GH30" s="135"/>
      <c r="GI30" s="135"/>
      <c r="GJ30" s="135"/>
      <c r="GN30" s="135"/>
      <c r="GO30" s="135"/>
      <c r="GP30" s="135"/>
      <c r="GQ30" s="135"/>
      <c r="GR30" s="135"/>
      <c r="GS30" s="135"/>
      <c r="GT30" s="135"/>
      <c r="GV30" s="135"/>
      <c r="GW30" s="135"/>
      <c r="GX30" s="135"/>
      <c r="GY30" s="135"/>
      <c r="GZ30" s="135"/>
      <c r="HA30" s="135"/>
      <c r="HB30" s="135"/>
      <c r="HD30" s="135"/>
      <c r="HE30" s="135"/>
      <c r="HF30" s="135"/>
      <c r="HG30" s="135"/>
      <c r="HH30" s="135"/>
      <c r="HI30" s="135"/>
      <c r="HJ30" s="135"/>
      <c r="HN30" s="135"/>
      <c r="HO30" s="135"/>
      <c r="HP30" s="135"/>
      <c r="HQ30" s="135"/>
      <c r="HR30" s="135"/>
      <c r="HS30" s="135"/>
      <c r="HT30" s="135"/>
      <c r="HV30" s="135"/>
      <c r="HW30" s="135"/>
      <c r="HX30" s="135"/>
      <c r="HY30" s="135"/>
      <c r="HZ30" s="135"/>
      <c r="IA30" s="135"/>
      <c r="IB30" s="135"/>
      <c r="ID30" s="135"/>
      <c r="IE30" s="135"/>
      <c r="IF30" s="135"/>
      <c r="IG30" s="135"/>
      <c r="IH30" s="135"/>
      <c r="II30" s="135"/>
      <c r="IJ30" s="135"/>
      <c r="IN30" s="135"/>
      <c r="IO30" s="135"/>
      <c r="IP30" s="135"/>
      <c r="IQ30" s="135"/>
      <c r="IR30" s="135"/>
      <c r="IS30" s="135"/>
      <c r="IT30" s="135"/>
      <c r="IV30" s="135"/>
      <c r="IW30" s="135"/>
      <c r="IX30" s="135"/>
      <c r="IY30" s="135"/>
      <c r="IZ30" s="135"/>
      <c r="JA30" s="135"/>
      <c r="JB30" s="135"/>
      <c r="JD30" s="135"/>
      <c r="JE30" s="135"/>
      <c r="JF30" s="135"/>
      <c r="JG30" s="135"/>
      <c r="JH30" s="135"/>
      <c r="JI30" s="135"/>
      <c r="JJ30" s="135"/>
      <c r="JN30" s="135"/>
      <c r="JO30" s="135"/>
      <c r="JP30" s="135"/>
      <c r="JQ30" s="135"/>
      <c r="JR30" s="135"/>
      <c r="JS30" s="135"/>
      <c r="JT30" s="135"/>
      <c r="JV30" s="135"/>
      <c r="JW30" s="135"/>
      <c r="JX30" s="135"/>
      <c r="JY30" s="135"/>
      <c r="JZ30" s="135"/>
      <c r="KA30" s="135"/>
      <c r="KB30" s="135"/>
      <c r="KD30" s="135"/>
      <c r="KE30" s="135"/>
      <c r="KF30" s="135"/>
      <c r="KG30" s="135"/>
      <c r="KH30" s="135"/>
      <c r="KI30" s="135"/>
      <c r="KJ30" s="135"/>
    </row>
    <row r="31" spans="1:296" x14ac:dyDescent="0.25">
      <c r="N31" s="135"/>
      <c r="O31" s="135"/>
      <c r="P31" s="135"/>
      <c r="Q31" s="135"/>
      <c r="R31" s="135"/>
      <c r="S31" s="135"/>
      <c r="T31" s="135"/>
      <c r="V31" s="135"/>
      <c r="W31" s="135"/>
      <c r="X31" s="135"/>
      <c r="Y31" s="135"/>
      <c r="Z31" s="135"/>
      <c r="AA31" s="135"/>
      <c r="AB31" s="135"/>
      <c r="AD31" s="135"/>
      <c r="AE31" s="135"/>
      <c r="AF31" s="135"/>
      <c r="AG31" s="135"/>
      <c r="AH31" s="135"/>
      <c r="AI31" s="135"/>
      <c r="AJ31" s="135"/>
      <c r="AN31" s="135"/>
      <c r="AO31" s="135"/>
      <c r="AP31" s="135"/>
      <c r="AQ31" s="135"/>
      <c r="AR31" s="135"/>
      <c r="AS31" s="135"/>
      <c r="AT31" s="135"/>
      <c r="AV31" s="135"/>
      <c r="AW31" s="135"/>
      <c r="AX31" s="135"/>
      <c r="AY31" s="135"/>
      <c r="AZ31" s="135"/>
      <c r="BA31" s="135"/>
      <c r="BB31" s="135"/>
      <c r="BD31" s="135"/>
      <c r="BE31" s="135"/>
      <c r="BF31" s="135"/>
      <c r="BG31" s="135"/>
      <c r="BH31" s="135"/>
      <c r="BI31" s="135"/>
      <c r="BJ31" s="135"/>
      <c r="BN31" s="135"/>
      <c r="BO31" s="135"/>
      <c r="BP31" s="135"/>
      <c r="BQ31" s="135"/>
      <c r="BR31" s="135"/>
      <c r="BS31" s="135"/>
      <c r="BT31" s="135"/>
      <c r="BV31" s="135"/>
      <c r="BW31" s="135"/>
      <c r="BX31" s="135"/>
      <c r="BY31" s="135"/>
      <c r="BZ31" s="135"/>
      <c r="CA31" s="135"/>
      <c r="CB31" s="135"/>
      <c r="CD31" s="135"/>
      <c r="CE31" s="135"/>
      <c r="CF31" s="135"/>
      <c r="CG31" s="135"/>
      <c r="CH31" s="135"/>
      <c r="CI31" s="135"/>
      <c r="CJ31" s="135"/>
      <c r="CN31" s="135"/>
      <c r="CO31" s="135"/>
      <c r="CP31" s="135"/>
      <c r="CQ31" s="135"/>
      <c r="CR31" s="135"/>
      <c r="CS31" s="135"/>
      <c r="CT31" s="135"/>
      <c r="CV31" s="135"/>
      <c r="CW31" s="135"/>
      <c r="CX31" s="135"/>
      <c r="CY31" s="135"/>
      <c r="CZ31" s="135"/>
      <c r="DA31" s="135"/>
      <c r="DB31" s="135"/>
      <c r="DD31" s="135"/>
      <c r="DE31" s="135"/>
      <c r="DF31" s="135"/>
      <c r="DG31" s="135"/>
      <c r="DH31" s="135"/>
      <c r="DI31" s="135"/>
      <c r="DJ31" s="135"/>
      <c r="DN31" s="135"/>
      <c r="DO31" s="135"/>
      <c r="DP31" s="135"/>
      <c r="DQ31" s="135"/>
      <c r="DR31" s="135"/>
      <c r="DS31" s="135"/>
      <c r="DT31" s="135"/>
      <c r="DV31" s="135"/>
      <c r="DW31" s="135"/>
      <c r="DX31" s="135"/>
      <c r="DY31" s="135"/>
      <c r="DZ31" s="135"/>
      <c r="EA31" s="135"/>
      <c r="EB31" s="135"/>
      <c r="ED31" s="135"/>
      <c r="EE31" s="135"/>
      <c r="EF31" s="135"/>
      <c r="EG31" s="135"/>
      <c r="EH31" s="135"/>
      <c r="EI31" s="135"/>
      <c r="EJ31" s="135"/>
      <c r="EN31" s="135"/>
      <c r="EO31" s="135"/>
      <c r="EP31" s="135"/>
      <c r="EQ31" s="135"/>
      <c r="ER31" s="135"/>
      <c r="ES31" s="135"/>
      <c r="ET31" s="135"/>
      <c r="EV31" s="135"/>
      <c r="EW31" s="135"/>
      <c r="EX31" s="135"/>
      <c r="EY31" s="135"/>
      <c r="EZ31" s="135"/>
      <c r="FA31" s="135"/>
      <c r="FB31" s="135"/>
      <c r="FD31" s="135"/>
      <c r="FE31" s="135"/>
      <c r="FF31" s="135"/>
      <c r="FG31" s="135"/>
      <c r="FH31" s="135"/>
      <c r="FI31" s="135"/>
      <c r="FJ31" s="135"/>
      <c r="FN31" s="135"/>
      <c r="FO31" s="135"/>
      <c r="FP31" s="135"/>
      <c r="FQ31" s="135"/>
      <c r="FR31" s="135"/>
      <c r="FS31" s="135"/>
      <c r="FT31" s="135"/>
      <c r="FV31" s="135"/>
      <c r="FW31" s="135"/>
      <c r="FX31" s="135"/>
      <c r="FY31" s="135"/>
      <c r="FZ31" s="135"/>
      <c r="GA31" s="135"/>
      <c r="GB31" s="135"/>
      <c r="GD31" s="135"/>
      <c r="GE31" s="135"/>
      <c r="GF31" s="135"/>
      <c r="GG31" s="135"/>
      <c r="GH31" s="135"/>
      <c r="GI31" s="135"/>
      <c r="GJ31" s="135"/>
      <c r="GN31" s="135"/>
      <c r="GO31" s="135"/>
      <c r="GP31" s="135"/>
      <c r="GQ31" s="135"/>
      <c r="GR31" s="135"/>
      <c r="GS31" s="135"/>
      <c r="GT31" s="135"/>
      <c r="GV31" s="135"/>
      <c r="GW31" s="135"/>
      <c r="GX31" s="135"/>
      <c r="GY31" s="135"/>
      <c r="GZ31" s="135"/>
      <c r="HA31" s="135"/>
      <c r="HB31" s="135"/>
      <c r="HD31" s="135"/>
      <c r="HE31" s="135"/>
      <c r="HF31" s="135"/>
      <c r="HG31" s="135"/>
      <c r="HH31" s="135"/>
      <c r="HI31" s="135"/>
      <c r="HJ31" s="135"/>
      <c r="HN31" s="135"/>
      <c r="HO31" s="135"/>
      <c r="HP31" s="135"/>
      <c r="HQ31" s="135"/>
      <c r="HR31" s="135"/>
      <c r="HS31" s="135"/>
      <c r="HT31" s="135"/>
      <c r="HV31" s="135"/>
      <c r="HW31" s="135"/>
      <c r="HX31" s="135"/>
      <c r="HY31" s="135"/>
      <c r="HZ31" s="135"/>
      <c r="IA31" s="135"/>
      <c r="IB31" s="135"/>
      <c r="ID31" s="135"/>
      <c r="IE31" s="135"/>
      <c r="IF31" s="135"/>
      <c r="IG31" s="135"/>
      <c r="IH31" s="135"/>
      <c r="II31" s="135"/>
      <c r="IJ31" s="135"/>
      <c r="IN31" s="135"/>
      <c r="IO31" s="135"/>
      <c r="IP31" s="135"/>
      <c r="IQ31" s="135"/>
      <c r="IR31" s="135"/>
      <c r="IS31" s="135"/>
      <c r="IT31" s="135"/>
      <c r="IV31" s="135"/>
      <c r="IW31" s="135"/>
      <c r="IX31" s="135"/>
      <c r="IY31" s="135"/>
      <c r="IZ31" s="135"/>
      <c r="JA31" s="135"/>
      <c r="JB31" s="135"/>
      <c r="JD31" s="135"/>
      <c r="JE31" s="135"/>
      <c r="JF31" s="135"/>
      <c r="JG31" s="135"/>
      <c r="JH31" s="135"/>
      <c r="JI31" s="135"/>
      <c r="JJ31" s="135"/>
      <c r="JN31" s="135"/>
      <c r="JO31" s="135"/>
      <c r="JP31" s="135"/>
      <c r="JQ31" s="135"/>
      <c r="JR31" s="135"/>
      <c r="JS31" s="135"/>
      <c r="JT31" s="135"/>
      <c r="JV31" s="135"/>
      <c r="JW31" s="135"/>
      <c r="JX31" s="135"/>
      <c r="JY31" s="135"/>
      <c r="JZ31" s="135"/>
      <c r="KA31" s="135"/>
      <c r="KB31" s="135"/>
      <c r="KD31" s="135"/>
      <c r="KE31" s="135"/>
      <c r="KF31" s="135"/>
      <c r="KG31" s="135"/>
      <c r="KH31" s="135"/>
      <c r="KI31" s="135"/>
      <c r="KJ31" s="135"/>
    </row>
    <row r="32" spans="1:296" x14ac:dyDescent="0.25">
      <c r="C32" t="s">
        <v>581</v>
      </c>
      <c r="N32" s="16">
        <f>N16</f>
        <v>4.0004647158978592</v>
      </c>
      <c r="O32" s="16">
        <f t="shared" ref="O32:T32" si="203">O16</f>
        <v>1.1659412283044674</v>
      </c>
      <c r="P32" s="16">
        <f t="shared" si="203"/>
        <v>3.3316914834476177</v>
      </c>
      <c r="Q32" s="16">
        <f t="shared" si="203"/>
        <v>6.1147681330248256</v>
      </c>
      <c r="R32" s="16">
        <f t="shared" si="203"/>
        <v>2.161758341066546</v>
      </c>
      <c r="S32" s="16">
        <f t="shared" si="203"/>
        <v>3.0081901958488499</v>
      </c>
      <c r="T32" s="16">
        <f t="shared" si="203"/>
        <v>3.0081901958488499</v>
      </c>
      <c r="V32" s="16">
        <f>V16</f>
        <v>3.1062999293188205</v>
      </c>
      <c r="W32" s="16">
        <f t="shared" ref="W32:AB32" si="204">W16</f>
        <v>0.8102193752037391</v>
      </c>
      <c r="X32" s="16">
        <f t="shared" si="204"/>
        <v>2.1377720429111884</v>
      </c>
      <c r="Y32" s="16">
        <f t="shared" si="204"/>
        <v>13.017345379344322</v>
      </c>
      <c r="Z32" s="16">
        <f t="shared" si="204"/>
        <v>1.232941807726617</v>
      </c>
      <c r="AA32" s="16">
        <f t="shared" si="204"/>
        <v>3.0685300279786749</v>
      </c>
      <c r="AB32" s="16">
        <f t="shared" si="204"/>
        <v>3.0685300279786749</v>
      </c>
      <c r="AD32" s="16">
        <f>AD16</f>
        <v>3.1062999293188205</v>
      </c>
      <c r="AE32" s="16">
        <f t="shared" ref="AE32:AJ32" si="205">AE16</f>
        <v>0.8102193752037391</v>
      </c>
      <c r="AF32" s="16">
        <f t="shared" si="205"/>
        <v>2.1377720429111884</v>
      </c>
      <c r="AG32" s="16">
        <f t="shared" si="205"/>
        <v>13.017345379344322</v>
      </c>
      <c r="AH32" s="16">
        <f t="shared" si="205"/>
        <v>1.232941807726617</v>
      </c>
      <c r="AI32" s="16">
        <f t="shared" si="205"/>
        <v>3.0685300279786749</v>
      </c>
      <c r="AJ32" s="16">
        <f t="shared" si="205"/>
        <v>3.0685300279786749</v>
      </c>
      <c r="AN32" s="16">
        <f>AN16</f>
        <v>4.0004647158978592</v>
      </c>
      <c r="AO32" s="16">
        <f t="shared" ref="AO32:AT32" si="206">AO16</f>
        <v>1.1659412283044674</v>
      </c>
      <c r="AP32" s="16">
        <f t="shared" si="206"/>
        <v>3.3316914834476177</v>
      </c>
      <c r="AQ32" s="16">
        <f t="shared" si="206"/>
        <v>6.1147681330248256</v>
      </c>
      <c r="AR32" s="16">
        <f t="shared" si="206"/>
        <v>2.161758341066546</v>
      </c>
      <c r="AS32" s="16">
        <f t="shared" si="206"/>
        <v>3.0081901958488499</v>
      </c>
      <c r="AT32" s="16">
        <f t="shared" si="206"/>
        <v>3.0081901958488499</v>
      </c>
      <c r="AV32" s="16">
        <f>AV16</f>
        <v>3.1062999293188205</v>
      </c>
      <c r="AW32" s="16">
        <f t="shared" ref="AW32:BB32" si="207">AW16</f>
        <v>0.8102193752037391</v>
      </c>
      <c r="AX32" s="16">
        <f t="shared" si="207"/>
        <v>2.1377720429111884</v>
      </c>
      <c r="AY32" s="16">
        <f t="shared" si="207"/>
        <v>13.017345379344322</v>
      </c>
      <c r="AZ32" s="16">
        <f t="shared" si="207"/>
        <v>1.232941807726617</v>
      </c>
      <c r="BA32" s="16">
        <f t="shared" si="207"/>
        <v>3.0685300279786749</v>
      </c>
      <c r="BB32" s="16">
        <f t="shared" si="207"/>
        <v>3.0685300279786749</v>
      </c>
      <c r="BD32" s="16">
        <f>BD16</f>
        <v>3.1062999293188205</v>
      </c>
      <c r="BE32" s="16">
        <f t="shared" ref="BE32:BJ32" si="208">BE16</f>
        <v>0.8102193752037391</v>
      </c>
      <c r="BF32" s="16">
        <f t="shared" si="208"/>
        <v>2.1377720429111884</v>
      </c>
      <c r="BG32" s="16">
        <f t="shared" si="208"/>
        <v>13.017345379344322</v>
      </c>
      <c r="BH32" s="16">
        <f t="shared" si="208"/>
        <v>1.232941807726617</v>
      </c>
      <c r="BI32" s="16">
        <f t="shared" si="208"/>
        <v>3.0685300279786749</v>
      </c>
      <c r="BJ32" s="16">
        <f t="shared" si="208"/>
        <v>3.0685300279786749</v>
      </c>
      <c r="BN32" s="16">
        <f>BN16</f>
        <v>4.0004647158978592</v>
      </c>
      <c r="BO32" s="16">
        <f t="shared" ref="BO32:BT32" si="209">BO16</f>
        <v>1.1659412283044674</v>
      </c>
      <c r="BP32" s="16">
        <f t="shared" si="209"/>
        <v>3.3316914834476177</v>
      </c>
      <c r="BQ32" s="16">
        <f t="shared" si="209"/>
        <v>6.1147681330248256</v>
      </c>
      <c r="BR32" s="16">
        <f t="shared" si="209"/>
        <v>2.161758341066546</v>
      </c>
      <c r="BS32" s="16">
        <f t="shared" si="209"/>
        <v>3.0081901958488499</v>
      </c>
      <c r="BT32" s="16">
        <f t="shared" si="209"/>
        <v>3.0081901958488499</v>
      </c>
      <c r="BV32" s="16">
        <f>BV16</f>
        <v>3.1062999293188205</v>
      </c>
      <c r="BW32" s="16">
        <f t="shared" ref="BW32:CB32" si="210">BW16</f>
        <v>0.8102193752037391</v>
      </c>
      <c r="BX32" s="16">
        <f t="shared" si="210"/>
        <v>2.1377720429111884</v>
      </c>
      <c r="BY32" s="16">
        <f t="shared" si="210"/>
        <v>13.017345379344322</v>
      </c>
      <c r="BZ32" s="16">
        <f t="shared" si="210"/>
        <v>1.232941807726617</v>
      </c>
      <c r="CA32" s="16">
        <f t="shared" si="210"/>
        <v>3.0685300279786749</v>
      </c>
      <c r="CB32" s="16">
        <f t="shared" si="210"/>
        <v>3.0685300279786749</v>
      </c>
      <c r="CD32" s="16">
        <f>CD16</f>
        <v>3.1062999293188205</v>
      </c>
      <c r="CE32" s="16">
        <f t="shared" ref="CE32:CJ32" si="211">CE16</f>
        <v>0.8102193752037391</v>
      </c>
      <c r="CF32" s="16">
        <f t="shared" si="211"/>
        <v>2.1377720429111884</v>
      </c>
      <c r="CG32" s="16">
        <f t="shared" si="211"/>
        <v>13.017345379344322</v>
      </c>
      <c r="CH32" s="16">
        <f t="shared" si="211"/>
        <v>1.232941807726617</v>
      </c>
      <c r="CI32" s="16">
        <f t="shared" si="211"/>
        <v>3.0685300279786749</v>
      </c>
      <c r="CJ32" s="16">
        <f t="shared" si="211"/>
        <v>3.0685300279786749</v>
      </c>
      <c r="CN32" s="16">
        <f>CN16</f>
        <v>4.0004647158978592</v>
      </c>
      <c r="CO32" s="16">
        <f t="shared" ref="CO32:CT32" si="212">CO16</f>
        <v>1.1659412283044674</v>
      </c>
      <c r="CP32" s="16">
        <f t="shared" si="212"/>
        <v>3.3316914834476177</v>
      </c>
      <c r="CQ32" s="16">
        <f t="shared" si="212"/>
        <v>6.1147681330248256</v>
      </c>
      <c r="CR32" s="16">
        <f t="shared" si="212"/>
        <v>2.161758341066546</v>
      </c>
      <c r="CS32" s="16">
        <f t="shared" si="212"/>
        <v>3.0081901958488499</v>
      </c>
      <c r="CT32" s="16">
        <f t="shared" si="212"/>
        <v>3.0081901958488499</v>
      </c>
      <c r="CV32" s="16">
        <f>CV16</f>
        <v>3.1062999293188205</v>
      </c>
      <c r="CW32" s="16">
        <f t="shared" ref="CW32:DB32" si="213">CW16</f>
        <v>0.8102193752037391</v>
      </c>
      <c r="CX32" s="16">
        <f t="shared" si="213"/>
        <v>2.1377720429111884</v>
      </c>
      <c r="CY32" s="16">
        <f t="shared" si="213"/>
        <v>13.017345379344322</v>
      </c>
      <c r="CZ32" s="16">
        <f t="shared" si="213"/>
        <v>1.232941807726617</v>
      </c>
      <c r="DA32" s="16">
        <f t="shared" si="213"/>
        <v>3.0685300279786749</v>
      </c>
      <c r="DB32" s="16">
        <f t="shared" si="213"/>
        <v>3.0685300279786749</v>
      </c>
      <c r="DD32" s="16">
        <f>DD16</f>
        <v>3.1062999293188205</v>
      </c>
      <c r="DE32" s="16">
        <f t="shared" ref="DE32:DJ32" si="214">DE16</f>
        <v>0.8102193752037391</v>
      </c>
      <c r="DF32" s="16">
        <f t="shared" si="214"/>
        <v>2.1377720429111884</v>
      </c>
      <c r="DG32" s="16">
        <f t="shared" si="214"/>
        <v>13.017345379344322</v>
      </c>
      <c r="DH32" s="16">
        <f t="shared" si="214"/>
        <v>1.232941807726617</v>
      </c>
      <c r="DI32" s="16">
        <f t="shared" si="214"/>
        <v>3.0685300279786749</v>
      </c>
      <c r="DJ32" s="16">
        <f t="shared" si="214"/>
        <v>3.0685300279786749</v>
      </c>
      <c r="DN32" s="16">
        <f>DN16</f>
        <v>4.0004647158978592</v>
      </c>
      <c r="DO32" s="16">
        <f t="shared" ref="DO32:DT32" si="215">DO16</f>
        <v>1.1659412283044674</v>
      </c>
      <c r="DP32" s="16">
        <f t="shared" si="215"/>
        <v>3.3316914834476177</v>
      </c>
      <c r="DQ32" s="16">
        <f t="shared" si="215"/>
        <v>6.1147681330248256</v>
      </c>
      <c r="DR32" s="16">
        <f t="shared" si="215"/>
        <v>2.161758341066546</v>
      </c>
      <c r="DS32" s="16">
        <f t="shared" si="215"/>
        <v>3.0081901958488499</v>
      </c>
      <c r="DT32" s="16">
        <f t="shared" si="215"/>
        <v>3.0081901958488499</v>
      </c>
      <c r="DV32" s="16">
        <f>DV16</f>
        <v>3.1062999293188205</v>
      </c>
      <c r="DW32" s="16">
        <f t="shared" ref="DW32:EB32" si="216">DW16</f>
        <v>0.8102193752037391</v>
      </c>
      <c r="DX32" s="16">
        <f t="shared" si="216"/>
        <v>2.1377720429111884</v>
      </c>
      <c r="DY32" s="16">
        <f t="shared" si="216"/>
        <v>13.017345379344322</v>
      </c>
      <c r="DZ32" s="16">
        <f t="shared" si="216"/>
        <v>1.232941807726617</v>
      </c>
      <c r="EA32" s="16">
        <f t="shared" si="216"/>
        <v>3.0685300279786749</v>
      </c>
      <c r="EB32" s="16">
        <f t="shared" si="216"/>
        <v>3.0685300279786749</v>
      </c>
      <c r="ED32" s="16">
        <f>ED16</f>
        <v>3.1062999293188205</v>
      </c>
      <c r="EE32" s="16">
        <f t="shared" ref="EE32:EJ32" si="217">EE16</f>
        <v>0.8102193752037391</v>
      </c>
      <c r="EF32" s="16">
        <f t="shared" si="217"/>
        <v>2.1377720429111884</v>
      </c>
      <c r="EG32" s="16">
        <f t="shared" si="217"/>
        <v>13.017345379344322</v>
      </c>
      <c r="EH32" s="16">
        <f t="shared" si="217"/>
        <v>1.232941807726617</v>
      </c>
      <c r="EI32" s="16">
        <f t="shared" si="217"/>
        <v>3.0685300279786749</v>
      </c>
      <c r="EJ32" s="16">
        <f t="shared" si="217"/>
        <v>3.0685300279786749</v>
      </c>
      <c r="EN32" s="16">
        <f>EN16</f>
        <v>4.0004647158978592</v>
      </c>
      <c r="EO32" s="16">
        <f t="shared" ref="EO32:ET32" si="218">EO16</f>
        <v>1.1659412283044674</v>
      </c>
      <c r="EP32" s="16">
        <f t="shared" si="218"/>
        <v>3.3316914834476177</v>
      </c>
      <c r="EQ32" s="16">
        <f t="shared" si="218"/>
        <v>6.1147681330248256</v>
      </c>
      <c r="ER32" s="16">
        <f t="shared" si="218"/>
        <v>2.161758341066546</v>
      </c>
      <c r="ES32" s="16">
        <f t="shared" si="218"/>
        <v>3.0081901958488499</v>
      </c>
      <c r="ET32" s="16">
        <f t="shared" si="218"/>
        <v>3.0081901958488499</v>
      </c>
      <c r="EV32" s="16">
        <f>EV16</f>
        <v>3.1062999293188205</v>
      </c>
      <c r="EW32" s="16">
        <f t="shared" ref="EW32:FB32" si="219">EW16</f>
        <v>0.8102193752037391</v>
      </c>
      <c r="EX32" s="16">
        <f t="shared" si="219"/>
        <v>2.1377720429111884</v>
      </c>
      <c r="EY32" s="16">
        <f t="shared" si="219"/>
        <v>13.017345379344322</v>
      </c>
      <c r="EZ32" s="16">
        <f t="shared" si="219"/>
        <v>1.232941807726617</v>
      </c>
      <c r="FA32" s="16">
        <f t="shared" si="219"/>
        <v>3.0685300279786749</v>
      </c>
      <c r="FB32" s="16">
        <f t="shared" si="219"/>
        <v>3.0685300279786749</v>
      </c>
      <c r="FD32" s="16">
        <f>FD16</f>
        <v>3.1062999293188205</v>
      </c>
      <c r="FE32" s="16">
        <f t="shared" ref="FE32:FJ32" si="220">FE16</f>
        <v>0.8102193752037391</v>
      </c>
      <c r="FF32" s="16">
        <f t="shared" si="220"/>
        <v>2.1377720429111884</v>
      </c>
      <c r="FG32" s="16">
        <f t="shared" si="220"/>
        <v>13.017345379344322</v>
      </c>
      <c r="FH32" s="16">
        <f t="shared" si="220"/>
        <v>1.232941807726617</v>
      </c>
      <c r="FI32" s="16">
        <f t="shared" si="220"/>
        <v>3.0685300279786749</v>
      </c>
      <c r="FJ32" s="16">
        <f t="shared" si="220"/>
        <v>3.0685300279786749</v>
      </c>
      <c r="FN32" s="16">
        <f>FN16</f>
        <v>4.0004647158978592</v>
      </c>
      <c r="FO32" s="16">
        <f t="shared" ref="FO32:FT32" si="221">FO16</f>
        <v>1.1659412283044674</v>
      </c>
      <c r="FP32" s="16">
        <f t="shared" si="221"/>
        <v>3.3316914834476177</v>
      </c>
      <c r="FQ32" s="16">
        <f t="shared" si="221"/>
        <v>6.1147681330248256</v>
      </c>
      <c r="FR32" s="16">
        <f t="shared" si="221"/>
        <v>2.161758341066546</v>
      </c>
      <c r="FS32" s="16">
        <f t="shared" si="221"/>
        <v>3.0081901958488499</v>
      </c>
      <c r="FT32" s="16">
        <f t="shared" si="221"/>
        <v>3.0081901958488499</v>
      </c>
      <c r="FV32" s="16">
        <f>FV16</f>
        <v>3.1062999293188205</v>
      </c>
      <c r="FW32" s="16">
        <f t="shared" ref="FW32:GB32" si="222">FW16</f>
        <v>0.8102193752037391</v>
      </c>
      <c r="FX32" s="16">
        <f t="shared" si="222"/>
        <v>2.1377720429111884</v>
      </c>
      <c r="FY32" s="16">
        <f t="shared" si="222"/>
        <v>13.017345379344322</v>
      </c>
      <c r="FZ32" s="16">
        <f t="shared" si="222"/>
        <v>1.232941807726617</v>
      </c>
      <c r="GA32" s="16">
        <f t="shared" si="222"/>
        <v>3.0685300279786749</v>
      </c>
      <c r="GB32" s="16">
        <f t="shared" si="222"/>
        <v>3.0685300279786749</v>
      </c>
      <c r="GD32" s="16">
        <f>GD16</f>
        <v>3.1062999293188205</v>
      </c>
      <c r="GE32" s="16">
        <f t="shared" ref="GE32:GJ32" si="223">GE16</f>
        <v>0.8102193752037391</v>
      </c>
      <c r="GF32" s="16">
        <f t="shared" si="223"/>
        <v>2.1377720429111884</v>
      </c>
      <c r="GG32" s="16">
        <f t="shared" si="223"/>
        <v>13.017345379344322</v>
      </c>
      <c r="GH32" s="16">
        <f t="shared" si="223"/>
        <v>1.232941807726617</v>
      </c>
      <c r="GI32" s="16">
        <f t="shared" si="223"/>
        <v>3.0685300279786749</v>
      </c>
      <c r="GJ32" s="16">
        <f t="shared" si="223"/>
        <v>3.0685300279786749</v>
      </c>
      <c r="GN32" s="16">
        <f>GN16</f>
        <v>4.0004647158978592</v>
      </c>
      <c r="GO32" s="16">
        <f t="shared" ref="GO32:GT32" si="224">GO16</f>
        <v>1.1659412283044674</v>
      </c>
      <c r="GP32" s="16">
        <f t="shared" si="224"/>
        <v>3.3316914834476177</v>
      </c>
      <c r="GQ32" s="16">
        <f t="shared" si="224"/>
        <v>6.1147681330248256</v>
      </c>
      <c r="GR32" s="16">
        <f t="shared" si="224"/>
        <v>2.161758341066546</v>
      </c>
      <c r="GS32" s="16">
        <f t="shared" si="224"/>
        <v>3.0081901958488499</v>
      </c>
      <c r="GT32" s="16">
        <f t="shared" si="224"/>
        <v>3.0081901958488499</v>
      </c>
      <c r="GV32" s="16">
        <f>GV16</f>
        <v>3.1062999293188205</v>
      </c>
      <c r="GW32" s="16">
        <f t="shared" ref="GW32:HB32" si="225">GW16</f>
        <v>0.8102193752037391</v>
      </c>
      <c r="GX32" s="16">
        <f t="shared" si="225"/>
        <v>2.1377720429111884</v>
      </c>
      <c r="GY32" s="16">
        <f t="shared" si="225"/>
        <v>13.017345379344322</v>
      </c>
      <c r="GZ32" s="16">
        <f t="shared" si="225"/>
        <v>1.232941807726617</v>
      </c>
      <c r="HA32" s="16">
        <f t="shared" si="225"/>
        <v>3.0685300279786749</v>
      </c>
      <c r="HB32" s="16">
        <f t="shared" si="225"/>
        <v>3.0685300279786749</v>
      </c>
      <c r="HD32" s="16">
        <f>HD16</f>
        <v>3.1062999293188205</v>
      </c>
      <c r="HE32" s="16">
        <f t="shared" ref="HE32:HJ32" si="226">HE16</f>
        <v>0.8102193752037391</v>
      </c>
      <c r="HF32" s="16">
        <f t="shared" si="226"/>
        <v>2.1377720429111884</v>
      </c>
      <c r="HG32" s="16">
        <f t="shared" si="226"/>
        <v>13.017345379344322</v>
      </c>
      <c r="HH32" s="16">
        <f t="shared" si="226"/>
        <v>1.232941807726617</v>
      </c>
      <c r="HI32" s="16">
        <f t="shared" si="226"/>
        <v>3.0685300279786749</v>
      </c>
      <c r="HJ32" s="16">
        <f t="shared" si="226"/>
        <v>3.0685300279786749</v>
      </c>
      <c r="HN32" s="16">
        <f>HN16</f>
        <v>4.0004647158978592</v>
      </c>
      <c r="HO32" s="16">
        <f t="shared" ref="HO32:HT32" si="227">HO16</f>
        <v>1.1659412283044674</v>
      </c>
      <c r="HP32" s="16">
        <f t="shared" si="227"/>
        <v>3.3316914834476177</v>
      </c>
      <c r="HQ32" s="16">
        <f t="shared" si="227"/>
        <v>6.1147681330248256</v>
      </c>
      <c r="HR32" s="16">
        <f t="shared" si="227"/>
        <v>2.161758341066546</v>
      </c>
      <c r="HS32" s="16">
        <f t="shared" si="227"/>
        <v>3.0081901958488499</v>
      </c>
      <c r="HT32" s="16">
        <f t="shared" si="227"/>
        <v>3.0081901958488499</v>
      </c>
      <c r="HV32" s="16">
        <f>HV16</f>
        <v>3.1062999293188205</v>
      </c>
      <c r="HW32" s="16">
        <f t="shared" ref="HW32:IB32" si="228">HW16</f>
        <v>0.8102193752037391</v>
      </c>
      <c r="HX32" s="16">
        <f t="shared" si="228"/>
        <v>2.1377720429111884</v>
      </c>
      <c r="HY32" s="16">
        <f t="shared" si="228"/>
        <v>13.017345379344322</v>
      </c>
      <c r="HZ32" s="16">
        <f t="shared" si="228"/>
        <v>1.232941807726617</v>
      </c>
      <c r="IA32" s="16">
        <f t="shared" si="228"/>
        <v>3.0685300279786749</v>
      </c>
      <c r="IB32" s="16">
        <f t="shared" si="228"/>
        <v>3.0685300279786749</v>
      </c>
      <c r="ID32" s="16">
        <f>ID16</f>
        <v>3.1062999293188205</v>
      </c>
      <c r="IE32" s="16">
        <f t="shared" ref="IE32:IJ32" si="229">IE16</f>
        <v>0.8102193752037391</v>
      </c>
      <c r="IF32" s="16">
        <f t="shared" si="229"/>
        <v>2.1377720429111884</v>
      </c>
      <c r="IG32" s="16">
        <f t="shared" si="229"/>
        <v>13.017345379344322</v>
      </c>
      <c r="IH32" s="16">
        <f t="shared" si="229"/>
        <v>1.232941807726617</v>
      </c>
      <c r="II32" s="16">
        <f t="shared" si="229"/>
        <v>3.0685300279786749</v>
      </c>
      <c r="IJ32" s="16">
        <f t="shared" si="229"/>
        <v>3.0685300279786749</v>
      </c>
      <c r="IN32" s="16">
        <f>IN16</f>
        <v>4.0004647158978592</v>
      </c>
      <c r="IO32" s="16">
        <f t="shared" ref="IO32:IT32" si="230">IO16</f>
        <v>1.1659412283044674</v>
      </c>
      <c r="IP32" s="16">
        <f t="shared" si="230"/>
        <v>3.3316914834476177</v>
      </c>
      <c r="IQ32" s="16">
        <f t="shared" si="230"/>
        <v>6.1147681330248256</v>
      </c>
      <c r="IR32" s="16">
        <f t="shared" si="230"/>
        <v>2.161758341066546</v>
      </c>
      <c r="IS32" s="16">
        <f t="shared" si="230"/>
        <v>3.0081901958488499</v>
      </c>
      <c r="IT32" s="16">
        <f t="shared" si="230"/>
        <v>3.0081901958488499</v>
      </c>
      <c r="IV32" s="16">
        <f>IV16</f>
        <v>3.1062999293188205</v>
      </c>
      <c r="IW32" s="16">
        <f t="shared" ref="IW32:JB32" si="231">IW16</f>
        <v>0.8102193752037391</v>
      </c>
      <c r="IX32" s="16">
        <f t="shared" si="231"/>
        <v>2.1377720429111884</v>
      </c>
      <c r="IY32" s="16">
        <f t="shared" si="231"/>
        <v>13.017345379344322</v>
      </c>
      <c r="IZ32" s="16">
        <f t="shared" si="231"/>
        <v>1.232941807726617</v>
      </c>
      <c r="JA32" s="16">
        <f t="shared" si="231"/>
        <v>3.0685300279786749</v>
      </c>
      <c r="JB32" s="16">
        <f t="shared" si="231"/>
        <v>3.0685300279786749</v>
      </c>
      <c r="JD32" s="16">
        <f>JD16</f>
        <v>3.1062999293188205</v>
      </c>
      <c r="JE32" s="16">
        <f t="shared" ref="JE32:JJ32" si="232">JE16</f>
        <v>0.8102193752037391</v>
      </c>
      <c r="JF32" s="16">
        <f t="shared" si="232"/>
        <v>2.1377720429111884</v>
      </c>
      <c r="JG32" s="16">
        <f t="shared" si="232"/>
        <v>13.017345379344322</v>
      </c>
      <c r="JH32" s="16">
        <f t="shared" si="232"/>
        <v>1.232941807726617</v>
      </c>
      <c r="JI32" s="16">
        <f t="shared" si="232"/>
        <v>3.0685300279786749</v>
      </c>
      <c r="JJ32" s="16">
        <f t="shared" si="232"/>
        <v>3.0685300279786749</v>
      </c>
      <c r="JN32" s="16">
        <f>JN16</f>
        <v>4.0004647158978592</v>
      </c>
      <c r="JO32" s="16">
        <f t="shared" ref="JO32:JT32" si="233">JO16</f>
        <v>1.1659412283044674</v>
      </c>
      <c r="JP32" s="16">
        <f t="shared" si="233"/>
        <v>3.3316914834476177</v>
      </c>
      <c r="JQ32" s="16">
        <f t="shared" si="233"/>
        <v>6.1147681330248256</v>
      </c>
      <c r="JR32" s="16">
        <f t="shared" si="233"/>
        <v>2.161758341066546</v>
      </c>
      <c r="JS32" s="16">
        <f t="shared" si="233"/>
        <v>3.0081901958488499</v>
      </c>
      <c r="JT32" s="16">
        <f t="shared" si="233"/>
        <v>3.0081901958488499</v>
      </c>
      <c r="JV32" s="16">
        <f>JV16</f>
        <v>3.1062999293188205</v>
      </c>
      <c r="JW32" s="16">
        <f t="shared" ref="JW32:KB32" si="234">JW16</f>
        <v>0.8102193752037391</v>
      </c>
      <c r="JX32" s="16">
        <f t="shared" si="234"/>
        <v>2.1377720429111884</v>
      </c>
      <c r="JY32" s="16">
        <f t="shared" si="234"/>
        <v>13.017345379344322</v>
      </c>
      <c r="JZ32" s="16">
        <f t="shared" si="234"/>
        <v>1.232941807726617</v>
      </c>
      <c r="KA32" s="16">
        <f t="shared" si="234"/>
        <v>3.0685300279786749</v>
      </c>
      <c r="KB32" s="16">
        <f t="shared" si="234"/>
        <v>3.0685300279786749</v>
      </c>
      <c r="KD32" s="16">
        <f>KD16</f>
        <v>3.1062999293188205</v>
      </c>
      <c r="KE32" s="16">
        <f t="shared" ref="KE32:KJ32" si="235">KE16</f>
        <v>0.8102193752037391</v>
      </c>
      <c r="KF32" s="16">
        <f t="shared" si="235"/>
        <v>2.1377720429111884</v>
      </c>
      <c r="KG32" s="16">
        <f t="shared" si="235"/>
        <v>13.017345379344322</v>
      </c>
      <c r="KH32" s="16">
        <f t="shared" si="235"/>
        <v>1.232941807726617</v>
      </c>
      <c r="KI32" s="16">
        <f t="shared" si="235"/>
        <v>3.0685300279786749</v>
      </c>
      <c r="KJ32" s="16">
        <f t="shared" si="235"/>
        <v>3.0685300279786749</v>
      </c>
    </row>
    <row r="33" spans="1:296" x14ac:dyDescent="0.25">
      <c r="C33" t="s">
        <v>582</v>
      </c>
      <c r="N33" s="16">
        <f>N18+N21+N22</f>
        <v>12.108913570206584</v>
      </c>
      <c r="O33" s="16">
        <f t="shared" ref="O33:T33" si="236">O18+O21+O22</f>
        <v>5.4872799585780143</v>
      </c>
      <c r="P33" s="16">
        <f t="shared" si="236"/>
        <v>4.8001821253943113</v>
      </c>
      <c r="Q33" s="16">
        <f t="shared" si="236"/>
        <v>24.8920057642387</v>
      </c>
      <c r="R33" s="16">
        <f t="shared" si="236"/>
        <v>12.766786122607694</v>
      </c>
      <c r="S33" s="16">
        <f t="shared" si="236"/>
        <v>9.9809800817323531</v>
      </c>
      <c r="T33" s="16">
        <f t="shared" si="236"/>
        <v>9.9809800817323531</v>
      </c>
      <c r="V33" s="16">
        <f>V18+V21+V22</f>
        <v>10.225363341655807</v>
      </c>
      <c r="W33" s="16">
        <f t="shared" ref="W33:AB33" si="237">W18+W21+W22</f>
        <v>6.9724917125391332</v>
      </c>
      <c r="X33" s="16">
        <f t="shared" si="237"/>
        <v>4.0763775974118328</v>
      </c>
      <c r="Y33" s="16">
        <f t="shared" si="237"/>
        <v>9.687095247345626</v>
      </c>
      <c r="Z33" s="16">
        <f t="shared" si="237"/>
        <v>11.554108692550532</v>
      </c>
      <c r="AA33" s="16">
        <f t="shared" si="237"/>
        <v>7.2533456138037895</v>
      </c>
      <c r="AB33" s="16">
        <f t="shared" si="237"/>
        <v>7.2533456138037895</v>
      </c>
      <c r="AD33" s="16">
        <f>AD18+AD21+AD22</f>
        <v>10.225363341655807</v>
      </c>
      <c r="AE33" s="16">
        <f t="shared" ref="AE33:AJ33" si="238">AE18+AE21+AE22</f>
        <v>6.9724917125391332</v>
      </c>
      <c r="AF33" s="16">
        <f t="shared" si="238"/>
        <v>4.0763775974118328</v>
      </c>
      <c r="AG33" s="16">
        <f t="shared" si="238"/>
        <v>9.687095247345626</v>
      </c>
      <c r="AH33" s="16">
        <f t="shared" si="238"/>
        <v>11.554108692550532</v>
      </c>
      <c r="AI33" s="16">
        <f t="shared" si="238"/>
        <v>7.2533456138037895</v>
      </c>
      <c r="AJ33" s="16">
        <f t="shared" si="238"/>
        <v>7.2533456138037895</v>
      </c>
      <c r="AN33" s="16">
        <f>AN18+AN21+AN22</f>
        <v>12.108913570206584</v>
      </c>
      <c r="AO33" s="16">
        <f t="shared" ref="AO33:AT33" si="239">AO18+AO21+AO22</f>
        <v>5.4872799585780143</v>
      </c>
      <c r="AP33" s="16">
        <f t="shared" si="239"/>
        <v>4.8001821253943113</v>
      </c>
      <c r="AQ33" s="16">
        <f t="shared" si="239"/>
        <v>24.8920057642387</v>
      </c>
      <c r="AR33" s="16">
        <f t="shared" si="239"/>
        <v>12.766786122607694</v>
      </c>
      <c r="AS33" s="16">
        <f t="shared" si="239"/>
        <v>9.9809800817323531</v>
      </c>
      <c r="AT33" s="16">
        <f t="shared" si="239"/>
        <v>9.9809800817323531</v>
      </c>
      <c r="AV33" s="16">
        <f>AV18+AV21+AV22</f>
        <v>10.225363341655807</v>
      </c>
      <c r="AW33" s="16">
        <f t="shared" ref="AW33:BB33" si="240">AW18+AW21+AW22</f>
        <v>6.9724917125391332</v>
      </c>
      <c r="AX33" s="16">
        <f t="shared" si="240"/>
        <v>4.0763775974118328</v>
      </c>
      <c r="AY33" s="16">
        <f t="shared" si="240"/>
        <v>9.687095247345626</v>
      </c>
      <c r="AZ33" s="16">
        <f t="shared" si="240"/>
        <v>11.554108692550532</v>
      </c>
      <c r="BA33" s="16">
        <f t="shared" si="240"/>
        <v>7.2533456138037895</v>
      </c>
      <c r="BB33" s="16">
        <f t="shared" si="240"/>
        <v>7.2533456138037895</v>
      </c>
      <c r="BD33" s="16">
        <f>BD18+BD21+BD22</f>
        <v>10.225363341655807</v>
      </c>
      <c r="BE33" s="16">
        <f t="shared" ref="BE33:BJ33" si="241">BE18+BE21+BE22</f>
        <v>6.9724917125391332</v>
      </c>
      <c r="BF33" s="16">
        <f t="shared" si="241"/>
        <v>4.0763775974118328</v>
      </c>
      <c r="BG33" s="16">
        <f t="shared" si="241"/>
        <v>9.687095247345626</v>
      </c>
      <c r="BH33" s="16">
        <f t="shared" si="241"/>
        <v>11.554108692550532</v>
      </c>
      <c r="BI33" s="16">
        <f t="shared" si="241"/>
        <v>7.2533456138037895</v>
      </c>
      <c r="BJ33" s="16">
        <f t="shared" si="241"/>
        <v>7.2533456138037895</v>
      </c>
      <c r="BN33" s="16">
        <f>BN18+BN21+BN22</f>
        <v>12.108913570206584</v>
      </c>
      <c r="BO33" s="16">
        <f t="shared" ref="BO33:BT33" si="242">BO18+BO21+BO22</f>
        <v>5.4872799585780143</v>
      </c>
      <c r="BP33" s="16">
        <f t="shared" si="242"/>
        <v>4.8001821253943113</v>
      </c>
      <c r="BQ33" s="16">
        <f t="shared" si="242"/>
        <v>24.8920057642387</v>
      </c>
      <c r="BR33" s="16">
        <f t="shared" si="242"/>
        <v>12.766786122607694</v>
      </c>
      <c r="BS33" s="16">
        <f t="shared" si="242"/>
        <v>9.9809800817323531</v>
      </c>
      <c r="BT33" s="16">
        <f t="shared" si="242"/>
        <v>9.9809800817323531</v>
      </c>
      <c r="BV33" s="16">
        <f>BV18+BV21+BV22</f>
        <v>10.225363341655807</v>
      </c>
      <c r="BW33" s="16">
        <f t="shared" ref="BW33:CB33" si="243">BW18+BW21+BW22</f>
        <v>6.9724917125391332</v>
      </c>
      <c r="BX33" s="16">
        <f t="shared" si="243"/>
        <v>4.0763775974118328</v>
      </c>
      <c r="BY33" s="16">
        <f t="shared" si="243"/>
        <v>9.687095247345626</v>
      </c>
      <c r="BZ33" s="16">
        <f t="shared" si="243"/>
        <v>11.554108692550532</v>
      </c>
      <c r="CA33" s="16">
        <f t="shared" si="243"/>
        <v>7.2533456138037895</v>
      </c>
      <c r="CB33" s="16">
        <f t="shared" si="243"/>
        <v>7.2533456138037895</v>
      </c>
      <c r="CD33" s="16">
        <f>CD18+CD21+CD22</f>
        <v>10.225363341655807</v>
      </c>
      <c r="CE33" s="16">
        <f t="shared" ref="CE33:CJ33" si="244">CE18+CE21+CE22</f>
        <v>6.9724917125391332</v>
      </c>
      <c r="CF33" s="16">
        <f t="shared" si="244"/>
        <v>4.0763775974118328</v>
      </c>
      <c r="CG33" s="16">
        <f t="shared" si="244"/>
        <v>9.687095247345626</v>
      </c>
      <c r="CH33" s="16">
        <f t="shared" si="244"/>
        <v>11.554108692550532</v>
      </c>
      <c r="CI33" s="16">
        <f t="shared" si="244"/>
        <v>7.2533456138037895</v>
      </c>
      <c r="CJ33" s="16">
        <f t="shared" si="244"/>
        <v>7.2533456138037895</v>
      </c>
      <c r="CN33" s="16">
        <f>CN18+CN21+CN22</f>
        <v>12.108913570206584</v>
      </c>
      <c r="CO33" s="16">
        <f t="shared" ref="CO33:CT33" si="245">CO18+CO21+CO22</f>
        <v>5.4872799585780143</v>
      </c>
      <c r="CP33" s="16">
        <f t="shared" si="245"/>
        <v>4.8001821253943113</v>
      </c>
      <c r="CQ33" s="16">
        <f t="shared" si="245"/>
        <v>24.8920057642387</v>
      </c>
      <c r="CR33" s="16">
        <f t="shared" si="245"/>
        <v>12.766786122607694</v>
      </c>
      <c r="CS33" s="16">
        <f t="shared" si="245"/>
        <v>9.9809800817323531</v>
      </c>
      <c r="CT33" s="16">
        <f t="shared" si="245"/>
        <v>9.9809800817323531</v>
      </c>
      <c r="CV33" s="16">
        <f>CV18+CV21+CV22</f>
        <v>10.225363341655807</v>
      </c>
      <c r="CW33" s="16">
        <f t="shared" ref="CW33:DB33" si="246">CW18+CW21+CW22</f>
        <v>6.9724917125391332</v>
      </c>
      <c r="CX33" s="16">
        <f t="shared" si="246"/>
        <v>4.0763775974118328</v>
      </c>
      <c r="CY33" s="16">
        <f t="shared" si="246"/>
        <v>9.687095247345626</v>
      </c>
      <c r="CZ33" s="16">
        <f t="shared" si="246"/>
        <v>11.554108692550532</v>
      </c>
      <c r="DA33" s="16">
        <f t="shared" si="246"/>
        <v>7.2533456138037895</v>
      </c>
      <c r="DB33" s="16">
        <f t="shared" si="246"/>
        <v>7.2533456138037895</v>
      </c>
      <c r="DD33" s="16">
        <f>DD18+DD21+DD22</f>
        <v>10.225363341655807</v>
      </c>
      <c r="DE33" s="16">
        <f t="shared" ref="DE33:DJ33" si="247">DE18+DE21+DE22</f>
        <v>6.9724917125391332</v>
      </c>
      <c r="DF33" s="16">
        <f t="shared" si="247"/>
        <v>4.0763775974118328</v>
      </c>
      <c r="DG33" s="16">
        <f t="shared" si="247"/>
        <v>9.687095247345626</v>
      </c>
      <c r="DH33" s="16">
        <f t="shared" si="247"/>
        <v>11.554108692550532</v>
      </c>
      <c r="DI33" s="16">
        <f t="shared" si="247"/>
        <v>7.2533456138037895</v>
      </c>
      <c r="DJ33" s="16">
        <f t="shared" si="247"/>
        <v>7.2533456138037895</v>
      </c>
      <c r="DN33" s="16">
        <f>DN18+DN21+DN22</f>
        <v>12.108913570206584</v>
      </c>
      <c r="DO33" s="16">
        <f t="shared" ref="DO33:DT33" si="248">DO18+DO21+DO22</f>
        <v>5.4872799585780143</v>
      </c>
      <c r="DP33" s="16">
        <f t="shared" si="248"/>
        <v>4.8001821253943113</v>
      </c>
      <c r="DQ33" s="16">
        <f t="shared" si="248"/>
        <v>24.8920057642387</v>
      </c>
      <c r="DR33" s="16">
        <f t="shared" si="248"/>
        <v>12.766786122607694</v>
      </c>
      <c r="DS33" s="16">
        <f t="shared" si="248"/>
        <v>9.9809800817323531</v>
      </c>
      <c r="DT33" s="16">
        <f t="shared" si="248"/>
        <v>9.9809800817323531</v>
      </c>
      <c r="DV33" s="16">
        <f>DV18+DV21+DV22</f>
        <v>10.225363341655807</v>
      </c>
      <c r="DW33" s="16">
        <f t="shared" ref="DW33:EB33" si="249">DW18+DW21+DW22</f>
        <v>6.9724917125391332</v>
      </c>
      <c r="DX33" s="16">
        <f t="shared" si="249"/>
        <v>4.0763775974118328</v>
      </c>
      <c r="DY33" s="16">
        <f t="shared" si="249"/>
        <v>9.687095247345626</v>
      </c>
      <c r="DZ33" s="16">
        <f t="shared" si="249"/>
        <v>11.554108692550532</v>
      </c>
      <c r="EA33" s="16">
        <f t="shared" si="249"/>
        <v>7.2533456138037895</v>
      </c>
      <c r="EB33" s="16">
        <f t="shared" si="249"/>
        <v>7.2533456138037895</v>
      </c>
      <c r="ED33" s="16">
        <f>ED18+ED21+ED22</f>
        <v>10.225363341655807</v>
      </c>
      <c r="EE33" s="16">
        <f t="shared" ref="EE33:EJ33" si="250">EE18+EE21+EE22</f>
        <v>6.9724917125391332</v>
      </c>
      <c r="EF33" s="16">
        <f t="shared" si="250"/>
        <v>4.0763775974118328</v>
      </c>
      <c r="EG33" s="16">
        <f t="shared" si="250"/>
        <v>9.687095247345626</v>
      </c>
      <c r="EH33" s="16">
        <f t="shared" si="250"/>
        <v>11.554108692550532</v>
      </c>
      <c r="EI33" s="16">
        <f t="shared" si="250"/>
        <v>7.2533456138037895</v>
      </c>
      <c r="EJ33" s="16">
        <f t="shared" si="250"/>
        <v>7.2533456138037895</v>
      </c>
      <c r="EN33" s="16">
        <f>EN18+EN21+EN22</f>
        <v>12.108913570206584</v>
      </c>
      <c r="EO33" s="16">
        <f t="shared" ref="EO33:ET33" si="251">EO18+EO21+EO22</f>
        <v>5.4872799585780143</v>
      </c>
      <c r="EP33" s="16">
        <f t="shared" si="251"/>
        <v>4.8001821253943113</v>
      </c>
      <c r="EQ33" s="16">
        <f t="shared" si="251"/>
        <v>24.8920057642387</v>
      </c>
      <c r="ER33" s="16">
        <f t="shared" si="251"/>
        <v>12.766786122607694</v>
      </c>
      <c r="ES33" s="16">
        <f t="shared" si="251"/>
        <v>9.9809800817323531</v>
      </c>
      <c r="ET33" s="16">
        <f t="shared" si="251"/>
        <v>9.9809800817323531</v>
      </c>
      <c r="EV33" s="16">
        <f>EV18+EV21+EV22</f>
        <v>10.225363341655807</v>
      </c>
      <c r="EW33" s="16">
        <f t="shared" ref="EW33:FB33" si="252">EW18+EW21+EW22</f>
        <v>6.9724917125391332</v>
      </c>
      <c r="EX33" s="16">
        <f t="shared" si="252"/>
        <v>4.0763775974118328</v>
      </c>
      <c r="EY33" s="16">
        <f t="shared" si="252"/>
        <v>9.687095247345626</v>
      </c>
      <c r="EZ33" s="16">
        <f t="shared" si="252"/>
        <v>11.554108692550532</v>
      </c>
      <c r="FA33" s="16">
        <f t="shared" si="252"/>
        <v>7.2533456138037895</v>
      </c>
      <c r="FB33" s="16">
        <f t="shared" si="252"/>
        <v>7.2533456138037895</v>
      </c>
      <c r="FD33" s="16">
        <f>FD18+FD21+FD22</f>
        <v>10.225363341655807</v>
      </c>
      <c r="FE33" s="16">
        <f t="shared" ref="FE33:FJ33" si="253">FE18+FE21+FE22</f>
        <v>6.9724917125391332</v>
      </c>
      <c r="FF33" s="16">
        <f t="shared" si="253"/>
        <v>4.0763775974118328</v>
      </c>
      <c r="FG33" s="16">
        <f t="shared" si="253"/>
        <v>9.687095247345626</v>
      </c>
      <c r="FH33" s="16">
        <f t="shared" si="253"/>
        <v>11.554108692550532</v>
      </c>
      <c r="FI33" s="16">
        <f t="shared" si="253"/>
        <v>7.2533456138037895</v>
      </c>
      <c r="FJ33" s="16">
        <f t="shared" si="253"/>
        <v>7.2533456138037895</v>
      </c>
      <c r="FN33" s="16">
        <f>FN18+FN21+FN22</f>
        <v>12.108913570206584</v>
      </c>
      <c r="FO33" s="16">
        <f t="shared" ref="FO33:FT33" si="254">FO18+FO21+FO22</f>
        <v>5.4872799585780143</v>
      </c>
      <c r="FP33" s="16">
        <f t="shared" si="254"/>
        <v>4.8001821253943113</v>
      </c>
      <c r="FQ33" s="16">
        <f t="shared" si="254"/>
        <v>24.8920057642387</v>
      </c>
      <c r="FR33" s="16">
        <f t="shared" si="254"/>
        <v>12.766786122607694</v>
      </c>
      <c r="FS33" s="16">
        <f t="shared" si="254"/>
        <v>9.9809800817323531</v>
      </c>
      <c r="FT33" s="16">
        <f t="shared" si="254"/>
        <v>9.9809800817323531</v>
      </c>
      <c r="FV33" s="16">
        <f>FV18+FV21+FV22</f>
        <v>10.225363341655807</v>
      </c>
      <c r="FW33" s="16">
        <f t="shared" ref="FW33:GB33" si="255">FW18+FW21+FW22</f>
        <v>6.9724917125391332</v>
      </c>
      <c r="FX33" s="16">
        <f t="shared" si="255"/>
        <v>4.0763775974118328</v>
      </c>
      <c r="FY33" s="16">
        <f t="shared" si="255"/>
        <v>9.687095247345626</v>
      </c>
      <c r="FZ33" s="16">
        <f t="shared" si="255"/>
        <v>11.554108692550532</v>
      </c>
      <c r="GA33" s="16">
        <f t="shared" si="255"/>
        <v>7.2533456138037895</v>
      </c>
      <c r="GB33" s="16">
        <f t="shared" si="255"/>
        <v>7.2533456138037895</v>
      </c>
      <c r="GD33" s="16">
        <f>GD18+GD21+GD22</f>
        <v>10.225363341655807</v>
      </c>
      <c r="GE33" s="16">
        <f t="shared" ref="GE33:GJ33" si="256">GE18+GE21+GE22</f>
        <v>6.9724917125391332</v>
      </c>
      <c r="GF33" s="16">
        <f t="shared" si="256"/>
        <v>4.0763775974118328</v>
      </c>
      <c r="GG33" s="16">
        <f t="shared" si="256"/>
        <v>9.687095247345626</v>
      </c>
      <c r="GH33" s="16">
        <f t="shared" si="256"/>
        <v>11.554108692550532</v>
      </c>
      <c r="GI33" s="16">
        <f t="shared" si="256"/>
        <v>7.2533456138037895</v>
      </c>
      <c r="GJ33" s="16">
        <f t="shared" si="256"/>
        <v>7.2533456138037895</v>
      </c>
      <c r="GN33" s="16">
        <f>GN18+GN21+GN22</f>
        <v>12.108913570206584</v>
      </c>
      <c r="GO33" s="16">
        <f t="shared" ref="GO33:GT33" si="257">GO18+GO21+GO22</f>
        <v>5.4872799585780143</v>
      </c>
      <c r="GP33" s="16">
        <f t="shared" si="257"/>
        <v>4.8001821253943113</v>
      </c>
      <c r="GQ33" s="16">
        <f t="shared" si="257"/>
        <v>24.8920057642387</v>
      </c>
      <c r="GR33" s="16">
        <f t="shared" si="257"/>
        <v>12.766786122607694</v>
      </c>
      <c r="GS33" s="16">
        <f t="shared" si="257"/>
        <v>9.9809800817323531</v>
      </c>
      <c r="GT33" s="16">
        <f t="shared" si="257"/>
        <v>9.9809800817323531</v>
      </c>
      <c r="GV33" s="16">
        <f>GV18+GV21+GV22</f>
        <v>10.225363341655807</v>
      </c>
      <c r="GW33" s="16">
        <f t="shared" ref="GW33:HB33" si="258">GW18+GW21+GW22</f>
        <v>6.9724917125391332</v>
      </c>
      <c r="GX33" s="16">
        <f t="shared" si="258"/>
        <v>4.0763775974118328</v>
      </c>
      <c r="GY33" s="16">
        <f t="shared" si="258"/>
        <v>9.687095247345626</v>
      </c>
      <c r="GZ33" s="16">
        <f t="shared" si="258"/>
        <v>11.554108692550532</v>
      </c>
      <c r="HA33" s="16">
        <f t="shared" si="258"/>
        <v>7.2533456138037895</v>
      </c>
      <c r="HB33" s="16">
        <f t="shared" si="258"/>
        <v>7.2533456138037895</v>
      </c>
      <c r="HD33" s="16">
        <f>HD18+HD21+HD22</f>
        <v>10.225363341655807</v>
      </c>
      <c r="HE33" s="16">
        <f t="shared" ref="HE33:HJ33" si="259">HE18+HE21+HE22</f>
        <v>6.9724917125391332</v>
      </c>
      <c r="HF33" s="16">
        <f t="shared" si="259"/>
        <v>4.0763775974118328</v>
      </c>
      <c r="HG33" s="16">
        <f t="shared" si="259"/>
        <v>9.687095247345626</v>
      </c>
      <c r="HH33" s="16">
        <f t="shared" si="259"/>
        <v>11.554108692550532</v>
      </c>
      <c r="HI33" s="16">
        <f t="shared" si="259"/>
        <v>7.2533456138037895</v>
      </c>
      <c r="HJ33" s="16">
        <f t="shared" si="259"/>
        <v>7.2533456138037895</v>
      </c>
      <c r="HN33" s="16">
        <f>HN18+HN21+HN22</f>
        <v>12.108913570206584</v>
      </c>
      <c r="HO33" s="16">
        <f t="shared" ref="HO33:HT33" si="260">HO18+HO21+HO22</f>
        <v>5.4872799585780143</v>
      </c>
      <c r="HP33" s="16">
        <f t="shared" si="260"/>
        <v>4.8001821253943113</v>
      </c>
      <c r="HQ33" s="16">
        <f t="shared" si="260"/>
        <v>24.8920057642387</v>
      </c>
      <c r="HR33" s="16">
        <f t="shared" si="260"/>
        <v>12.766786122607694</v>
      </c>
      <c r="HS33" s="16">
        <f t="shared" si="260"/>
        <v>9.9809800817323531</v>
      </c>
      <c r="HT33" s="16">
        <f t="shared" si="260"/>
        <v>9.9809800817323531</v>
      </c>
      <c r="HV33" s="16">
        <f>HV18+HV21+HV22</f>
        <v>10.225363341655807</v>
      </c>
      <c r="HW33" s="16">
        <f t="shared" ref="HW33:IB33" si="261">HW18+HW21+HW22</f>
        <v>6.9724917125391332</v>
      </c>
      <c r="HX33" s="16">
        <f t="shared" si="261"/>
        <v>4.0763775974118328</v>
      </c>
      <c r="HY33" s="16">
        <f t="shared" si="261"/>
        <v>9.687095247345626</v>
      </c>
      <c r="HZ33" s="16">
        <f t="shared" si="261"/>
        <v>11.554108692550532</v>
      </c>
      <c r="IA33" s="16">
        <f t="shared" si="261"/>
        <v>7.2533456138037895</v>
      </c>
      <c r="IB33" s="16">
        <f t="shared" si="261"/>
        <v>7.2533456138037895</v>
      </c>
      <c r="ID33" s="16">
        <f>ID18+ID21+ID22</f>
        <v>10.225363341655807</v>
      </c>
      <c r="IE33" s="16">
        <f t="shared" ref="IE33:IJ33" si="262">IE18+IE21+IE22</f>
        <v>6.9724917125391332</v>
      </c>
      <c r="IF33" s="16">
        <f t="shared" si="262"/>
        <v>4.0763775974118328</v>
      </c>
      <c r="IG33" s="16">
        <f t="shared" si="262"/>
        <v>9.687095247345626</v>
      </c>
      <c r="IH33" s="16">
        <f t="shared" si="262"/>
        <v>11.554108692550532</v>
      </c>
      <c r="II33" s="16">
        <f t="shared" si="262"/>
        <v>7.2533456138037895</v>
      </c>
      <c r="IJ33" s="16">
        <f t="shared" si="262"/>
        <v>7.2533456138037895</v>
      </c>
      <c r="IN33" s="16">
        <f>IN18+IN21+IN22</f>
        <v>12.108913570206584</v>
      </c>
      <c r="IO33" s="16">
        <f t="shared" ref="IO33:IT33" si="263">IO18+IO21+IO22</f>
        <v>5.4872799585780143</v>
      </c>
      <c r="IP33" s="16">
        <f t="shared" si="263"/>
        <v>4.8001821253943113</v>
      </c>
      <c r="IQ33" s="16">
        <f t="shared" si="263"/>
        <v>24.8920057642387</v>
      </c>
      <c r="IR33" s="16">
        <f t="shared" si="263"/>
        <v>12.766786122607694</v>
      </c>
      <c r="IS33" s="16">
        <f t="shared" si="263"/>
        <v>9.9809800817323531</v>
      </c>
      <c r="IT33" s="16">
        <f t="shared" si="263"/>
        <v>9.9809800817323531</v>
      </c>
      <c r="IV33" s="16">
        <f>IV18+IV21+IV22</f>
        <v>10.225363341655807</v>
      </c>
      <c r="IW33" s="16">
        <f t="shared" ref="IW33:JB33" si="264">IW18+IW21+IW22</f>
        <v>6.9724917125391332</v>
      </c>
      <c r="IX33" s="16">
        <f t="shared" si="264"/>
        <v>4.0763775974118328</v>
      </c>
      <c r="IY33" s="16">
        <f t="shared" si="264"/>
        <v>9.687095247345626</v>
      </c>
      <c r="IZ33" s="16">
        <f t="shared" si="264"/>
        <v>11.554108692550532</v>
      </c>
      <c r="JA33" s="16">
        <f t="shared" si="264"/>
        <v>7.2533456138037895</v>
      </c>
      <c r="JB33" s="16">
        <f t="shared" si="264"/>
        <v>7.2533456138037895</v>
      </c>
      <c r="JD33" s="16">
        <f>JD18+JD21+JD22</f>
        <v>10.225363341655807</v>
      </c>
      <c r="JE33" s="16">
        <f t="shared" ref="JE33:JJ33" si="265">JE18+JE21+JE22</f>
        <v>6.9724917125391332</v>
      </c>
      <c r="JF33" s="16">
        <f t="shared" si="265"/>
        <v>4.0763775974118328</v>
      </c>
      <c r="JG33" s="16">
        <f t="shared" si="265"/>
        <v>9.687095247345626</v>
      </c>
      <c r="JH33" s="16">
        <f t="shared" si="265"/>
        <v>11.554108692550532</v>
      </c>
      <c r="JI33" s="16">
        <f t="shared" si="265"/>
        <v>7.2533456138037895</v>
      </c>
      <c r="JJ33" s="16">
        <f t="shared" si="265"/>
        <v>7.2533456138037895</v>
      </c>
      <c r="JN33" s="16">
        <f>JN18+JN21+JN22</f>
        <v>12.108913570206584</v>
      </c>
      <c r="JO33" s="16">
        <f t="shared" ref="JO33:JT33" si="266">JO18+JO21+JO22</f>
        <v>5.4872799585780143</v>
      </c>
      <c r="JP33" s="16">
        <f t="shared" si="266"/>
        <v>4.8001821253943113</v>
      </c>
      <c r="JQ33" s="16">
        <f t="shared" si="266"/>
        <v>24.8920057642387</v>
      </c>
      <c r="JR33" s="16">
        <f t="shared" si="266"/>
        <v>12.766786122607694</v>
      </c>
      <c r="JS33" s="16">
        <f t="shared" si="266"/>
        <v>9.9809800817323531</v>
      </c>
      <c r="JT33" s="16">
        <f t="shared" si="266"/>
        <v>9.9809800817323531</v>
      </c>
      <c r="JV33" s="16">
        <f>JV18+JV21+JV22</f>
        <v>10.225363341655807</v>
      </c>
      <c r="JW33" s="16">
        <f t="shared" ref="JW33:KB33" si="267">JW18+JW21+JW22</f>
        <v>6.9724917125391332</v>
      </c>
      <c r="JX33" s="16">
        <f t="shared" si="267"/>
        <v>4.0763775974118328</v>
      </c>
      <c r="JY33" s="16">
        <f t="shared" si="267"/>
        <v>9.687095247345626</v>
      </c>
      <c r="JZ33" s="16">
        <f t="shared" si="267"/>
        <v>11.554108692550532</v>
      </c>
      <c r="KA33" s="16">
        <f t="shared" si="267"/>
        <v>7.2533456138037895</v>
      </c>
      <c r="KB33" s="16">
        <f t="shared" si="267"/>
        <v>7.2533456138037895</v>
      </c>
      <c r="KD33" s="16">
        <f>KD18+KD21+KD22</f>
        <v>10.225363341655807</v>
      </c>
      <c r="KE33" s="16">
        <f t="shared" ref="KE33:KJ33" si="268">KE18+KE21+KE22</f>
        <v>6.9724917125391332</v>
      </c>
      <c r="KF33" s="16">
        <f t="shared" si="268"/>
        <v>4.0763775974118328</v>
      </c>
      <c r="KG33" s="16">
        <f t="shared" si="268"/>
        <v>9.687095247345626</v>
      </c>
      <c r="KH33" s="16">
        <f t="shared" si="268"/>
        <v>11.554108692550532</v>
      </c>
      <c r="KI33" s="16">
        <f t="shared" si="268"/>
        <v>7.2533456138037895</v>
      </c>
      <c r="KJ33" s="16">
        <f t="shared" si="268"/>
        <v>7.2533456138037895</v>
      </c>
    </row>
    <row r="34" spans="1:296" x14ac:dyDescent="0.25">
      <c r="C34" t="s">
        <v>583</v>
      </c>
      <c r="N34" s="16">
        <f>N19+N20+N24</f>
        <v>75.158017633807688</v>
      </c>
      <c r="O34" s="16">
        <f t="shared" ref="O34:T34" si="269">O19+O20+O24</f>
        <v>134.85021209383893</v>
      </c>
      <c r="P34" s="16">
        <f t="shared" si="269"/>
        <v>66.57610170093254</v>
      </c>
      <c r="Q34" s="16">
        <f t="shared" si="269"/>
        <v>234.58159989403291</v>
      </c>
      <c r="R34" s="16">
        <f t="shared" si="269"/>
        <v>65.554915404110901</v>
      </c>
      <c r="S34" s="16">
        <f t="shared" si="269"/>
        <v>98.329286262037471</v>
      </c>
      <c r="T34" s="16">
        <f t="shared" si="269"/>
        <v>98.329286262037471</v>
      </c>
      <c r="V34" s="16">
        <f>V19+V20+V24</f>
        <v>75.158017633807688</v>
      </c>
      <c r="W34" s="16">
        <f t="shared" ref="W34:AB34" si="270">W19+W20+W24</f>
        <v>134.85021209383893</v>
      </c>
      <c r="X34" s="16">
        <f t="shared" si="270"/>
        <v>66.57610170093254</v>
      </c>
      <c r="Y34" s="16">
        <f t="shared" si="270"/>
        <v>234.58159989403291</v>
      </c>
      <c r="Z34" s="16">
        <f t="shared" si="270"/>
        <v>65.554915404110901</v>
      </c>
      <c r="AA34" s="16">
        <f t="shared" si="270"/>
        <v>98.329286262037471</v>
      </c>
      <c r="AB34" s="16">
        <f t="shared" si="270"/>
        <v>98.329286262037471</v>
      </c>
      <c r="AD34" s="16">
        <f>AD19+AD20+AD24</f>
        <v>75.158017633807688</v>
      </c>
      <c r="AE34" s="16">
        <f t="shared" ref="AE34:AJ34" si="271">AE19+AE20+AE24</f>
        <v>134.85021209383893</v>
      </c>
      <c r="AF34" s="16">
        <f t="shared" si="271"/>
        <v>66.57610170093254</v>
      </c>
      <c r="AG34" s="16">
        <f t="shared" si="271"/>
        <v>234.58159989403291</v>
      </c>
      <c r="AH34" s="16">
        <f t="shared" si="271"/>
        <v>65.554915404110901</v>
      </c>
      <c r="AI34" s="16">
        <f t="shared" si="271"/>
        <v>98.329286262037471</v>
      </c>
      <c r="AJ34" s="16">
        <f t="shared" si="271"/>
        <v>98.329286262037471</v>
      </c>
      <c r="AN34" s="16">
        <f>AN19+AN20+AN24</f>
        <v>75.158017633807688</v>
      </c>
      <c r="AO34" s="16">
        <f t="shared" ref="AO34:AT34" si="272">AO19+AO20+AO24</f>
        <v>134.85021209383893</v>
      </c>
      <c r="AP34" s="16">
        <f t="shared" si="272"/>
        <v>66.57610170093254</v>
      </c>
      <c r="AQ34" s="16">
        <f t="shared" si="272"/>
        <v>234.58159989403291</v>
      </c>
      <c r="AR34" s="16">
        <f t="shared" si="272"/>
        <v>65.554915404110901</v>
      </c>
      <c r="AS34" s="16">
        <f t="shared" si="272"/>
        <v>98.329286262037471</v>
      </c>
      <c r="AT34" s="16">
        <f t="shared" si="272"/>
        <v>98.329286262037471</v>
      </c>
      <c r="AV34" s="16">
        <f>AV19+AV20+AV24</f>
        <v>75.158017633807688</v>
      </c>
      <c r="AW34" s="16">
        <f t="shared" ref="AW34:BB34" si="273">AW19+AW20+AW24</f>
        <v>134.85021209383893</v>
      </c>
      <c r="AX34" s="16">
        <f t="shared" si="273"/>
        <v>66.57610170093254</v>
      </c>
      <c r="AY34" s="16">
        <f t="shared" si="273"/>
        <v>234.58159989403291</v>
      </c>
      <c r="AZ34" s="16">
        <f t="shared" si="273"/>
        <v>65.554915404110901</v>
      </c>
      <c r="BA34" s="16">
        <f t="shared" si="273"/>
        <v>98.329286262037471</v>
      </c>
      <c r="BB34" s="16">
        <f t="shared" si="273"/>
        <v>98.329286262037471</v>
      </c>
      <c r="BD34" s="16">
        <f>BD19+BD20+BD24</f>
        <v>75.158017633807688</v>
      </c>
      <c r="BE34" s="16">
        <f t="shared" ref="BE34:BJ34" si="274">BE19+BE20+BE24</f>
        <v>134.85021209383893</v>
      </c>
      <c r="BF34" s="16">
        <f t="shared" si="274"/>
        <v>66.57610170093254</v>
      </c>
      <c r="BG34" s="16">
        <f t="shared" si="274"/>
        <v>234.58159989403291</v>
      </c>
      <c r="BH34" s="16">
        <f t="shared" si="274"/>
        <v>65.554915404110901</v>
      </c>
      <c r="BI34" s="16">
        <f t="shared" si="274"/>
        <v>98.329286262037471</v>
      </c>
      <c r="BJ34" s="16">
        <f t="shared" si="274"/>
        <v>98.329286262037471</v>
      </c>
      <c r="BN34" s="16">
        <f>BN19+BN20+BN24</f>
        <v>75.158017633807688</v>
      </c>
      <c r="BO34" s="16">
        <f t="shared" ref="BO34:BT34" si="275">BO19+BO20+BO24</f>
        <v>134.85021209383893</v>
      </c>
      <c r="BP34" s="16">
        <f t="shared" si="275"/>
        <v>66.57610170093254</v>
      </c>
      <c r="BQ34" s="16">
        <f t="shared" si="275"/>
        <v>234.58159989403291</v>
      </c>
      <c r="BR34" s="16">
        <f t="shared" si="275"/>
        <v>65.554915404110901</v>
      </c>
      <c r="BS34" s="16">
        <f t="shared" si="275"/>
        <v>98.329286262037471</v>
      </c>
      <c r="BT34" s="16">
        <f t="shared" si="275"/>
        <v>98.329286262037471</v>
      </c>
      <c r="BV34" s="16">
        <f>BV19+BV20+BV24</f>
        <v>75.158017633807688</v>
      </c>
      <c r="BW34" s="16">
        <f t="shared" ref="BW34:CB34" si="276">BW19+BW20+BW24</f>
        <v>134.85021209383893</v>
      </c>
      <c r="BX34" s="16">
        <f t="shared" si="276"/>
        <v>66.57610170093254</v>
      </c>
      <c r="BY34" s="16">
        <f t="shared" si="276"/>
        <v>234.58159989403291</v>
      </c>
      <c r="BZ34" s="16">
        <f t="shared" si="276"/>
        <v>65.554915404110901</v>
      </c>
      <c r="CA34" s="16">
        <f t="shared" si="276"/>
        <v>98.329286262037471</v>
      </c>
      <c r="CB34" s="16">
        <f t="shared" si="276"/>
        <v>98.329286262037471</v>
      </c>
      <c r="CD34" s="16">
        <f>CD19+CD20+CD24</f>
        <v>75.158017633807688</v>
      </c>
      <c r="CE34" s="16">
        <f t="shared" ref="CE34:CJ34" si="277">CE19+CE20+CE24</f>
        <v>134.85021209383893</v>
      </c>
      <c r="CF34" s="16">
        <f t="shared" si="277"/>
        <v>66.57610170093254</v>
      </c>
      <c r="CG34" s="16">
        <f t="shared" si="277"/>
        <v>234.58159989403291</v>
      </c>
      <c r="CH34" s="16">
        <f t="shared" si="277"/>
        <v>65.554915404110901</v>
      </c>
      <c r="CI34" s="16">
        <f t="shared" si="277"/>
        <v>98.329286262037471</v>
      </c>
      <c r="CJ34" s="16">
        <f t="shared" si="277"/>
        <v>98.329286262037471</v>
      </c>
      <c r="CN34" s="16">
        <f>CN19+CN20+CN24</f>
        <v>75.158017633807688</v>
      </c>
      <c r="CO34" s="16">
        <f t="shared" ref="CO34:CT34" si="278">CO19+CO20+CO24</f>
        <v>134.85021209383893</v>
      </c>
      <c r="CP34" s="16">
        <f t="shared" si="278"/>
        <v>66.57610170093254</v>
      </c>
      <c r="CQ34" s="16">
        <f t="shared" si="278"/>
        <v>234.58159989403291</v>
      </c>
      <c r="CR34" s="16">
        <f t="shared" si="278"/>
        <v>65.554915404110901</v>
      </c>
      <c r="CS34" s="16">
        <f t="shared" si="278"/>
        <v>98.329286262037471</v>
      </c>
      <c r="CT34" s="16">
        <f t="shared" si="278"/>
        <v>98.329286262037471</v>
      </c>
      <c r="CV34" s="16">
        <f>CV19+CV20+CV24</f>
        <v>75.158017633807688</v>
      </c>
      <c r="CW34" s="16">
        <f t="shared" ref="CW34:DB34" si="279">CW19+CW20+CW24</f>
        <v>134.85021209383893</v>
      </c>
      <c r="CX34" s="16">
        <f t="shared" si="279"/>
        <v>66.57610170093254</v>
      </c>
      <c r="CY34" s="16">
        <f t="shared" si="279"/>
        <v>234.58159989403291</v>
      </c>
      <c r="CZ34" s="16">
        <f t="shared" si="279"/>
        <v>65.554915404110901</v>
      </c>
      <c r="DA34" s="16">
        <f t="shared" si="279"/>
        <v>98.329286262037471</v>
      </c>
      <c r="DB34" s="16">
        <f t="shared" si="279"/>
        <v>98.329286262037471</v>
      </c>
      <c r="DD34" s="16">
        <f>DD19+DD20+DD24</f>
        <v>75.158017633807688</v>
      </c>
      <c r="DE34" s="16">
        <f t="shared" ref="DE34:DJ34" si="280">DE19+DE20+DE24</f>
        <v>134.85021209383893</v>
      </c>
      <c r="DF34" s="16">
        <f t="shared" si="280"/>
        <v>66.57610170093254</v>
      </c>
      <c r="DG34" s="16">
        <f t="shared" si="280"/>
        <v>234.58159989403291</v>
      </c>
      <c r="DH34" s="16">
        <f t="shared" si="280"/>
        <v>65.554915404110901</v>
      </c>
      <c r="DI34" s="16">
        <f t="shared" si="280"/>
        <v>98.329286262037471</v>
      </c>
      <c r="DJ34" s="16">
        <f t="shared" si="280"/>
        <v>98.329286262037471</v>
      </c>
      <c r="DN34" s="16">
        <f>DN19+DN20+DN24</f>
        <v>75.158017633807688</v>
      </c>
      <c r="DO34" s="16">
        <f t="shared" ref="DO34:DT34" si="281">DO19+DO20+DO24</f>
        <v>134.85021209383893</v>
      </c>
      <c r="DP34" s="16">
        <f t="shared" si="281"/>
        <v>66.57610170093254</v>
      </c>
      <c r="DQ34" s="16">
        <f t="shared" si="281"/>
        <v>234.58159989403291</v>
      </c>
      <c r="DR34" s="16">
        <f t="shared" si="281"/>
        <v>65.554915404110901</v>
      </c>
      <c r="DS34" s="16">
        <f t="shared" si="281"/>
        <v>98.329286262037471</v>
      </c>
      <c r="DT34" s="16">
        <f t="shared" si="281"/>
        <v>98.329286262037471</v>
      </c>
      <c r="DV34" s="16">
        <f>DV19+DV20+DV24</f>
        <v>75.158017633807688</v>
      </c>
      <c r="DW34" s="16">
        <f t="shared" ref="DW34:EB34" si="282">DW19+DW20+DW24</f>
        <v>134.85021209383893</v>
      </c>
      <c r="DX34" s="16">
        <f t="shared" si="282"/>
        <v>66.57610170093254</v>
      </c>
      <c r="DY34" s="16">
        <f t="shared" si="282"/>
        <v>234.58159989403291</v>
      </c>
      <c r="DZ34" s="16">
        <f t="shared" si="282"/>
        <v>65.554915404110901</v>
      </c>
      <c r="EA34" s="16">
        <f t="shared" si="282"/>
        <v>98.329286262037471</v>
      </c>
      <c r="EB34" s="16">
        <f t="shared" si="282"/>
        <v>98.329286262037471</v>
      </c>
      <c r="ED34" s="16">
        <f>ED19+ED20+ED24</f>
        <v>75.158017633807688</v>
      </c>
      <c r="EE34" s="16">
        <f t="shared" ref="EE34:EJ34" si="283">EE19+EE20+EE24</f>
        <v>134.85021209383893</v>
      </c>
      <c r="EF34" s="16">
        <f t="shared" si="283"/>
        <v>66.57610170093254</v>
      </c>
      <c r="EG34" s="16">
        <f t="shared" si="283"/>
        <v>234.58159989403291</v>
      </c>
      <c r="EH34" s="16">
        <f t="shared" si="283"/>
        <v>65.554915404110901</v>
      </c>
      <c r="EI34" s="16">
        <f t="shared" si="283"/>
        <v>98.329286262037471</v>
      </c>
      <c r="EJ34" s="16">
        <f t="shared" si="283"/>
        <v>98.329286262037471</v>
      </c>
      <c r="EN34" s="16">
        <f>EN19+EN20+EN24</f>
        <v>75.158017633807688</v>
      </c>
      <c r="EO34" s="16">
        <f t="shared" ref="EO34:ET34" si="284">EO19+EO20+EO24</f>
        <v>134.85021209383893</v>
      </c>
      <c r="EP34" s="16">
        <f t="shared" si="284"/>
        <v>66.57610170093254</v>
      </c>
      <c r="EQ34" s="16">
        <f t="shared" si="284"/>
        <v>234.58159989403291</v>
      </c>
      <c r="ER34" s="16">
        <f t="shared" si="284"/>
        <v>65.554915404110901</v>
      </c>
      <c r="ES34" s="16">
        <f t="shared" si="284"/>
        <v>98.329286262037471</v>
      </c>
      <c r="ET34" s="16">
        <f t="shared" si="284"/>
        <v>98.329286262037471</v>
      </c>
      <c r="EV34" s="16">
        <f>EV19+EV20+EV24</f>
        <v>75.158017633807688</v>
      </c>
      <c r="EW34" s="16">
        <f t="shared" ref="EW34:FB34" si="285">EW19+EW20+EW24</f>
        <v>134.85021209383893</v>
      </c>
      <c r="EX34" s="16">
        <f t="shared" si="285"/>
        <v>66.57610170093254</v>
      </c>
      <c r="EY34" s="16">
        <f t="shared" si="285"/>
        <v>234.58159989403291</v>
      </c>
      <c r="EZ34" s="16">
        <f t="shared" si="285"/>
        <v>65.554915404110901</v>
      </c>
      <c r="FA34" s="16">
        <f t="shared" si="285"/>
        <v>98.329286262037471</v>
      </c>
      <c r="FB34" s="16">
        <f t="shared" si="285"/>
        <v>98.329286262037471</v>
      </c>
      <c r="FD34" s="16">
        <f>FD19+FD20+FD24</f>
        <v>75.158017633807688</v>
      </c>
      <c r="FE34" s="16">
        <f t="shared" ref="FE34:FJ34" si="286">FE19+FE20+FE24</f>
        <v>134.85021209383893</v>
      </c>
      <c r="FF34" s="16">
        <f t="shared" si="286"/>
        <v>66.57610170093254</v>
      </c>
      <c r="FG34" s="16">
        <f t="shared" si="286"/>
        <v>234.58159989403291</v>
      </c>
      <c r="FH34" s="16">
        <f t="shared" si="286"/>
        <v>65.554915404110901</v>
      </c>
      <c r="FI34" s="16">
        <f t="shared" si="286"/>
        <v>98.329286262037471</v>
      </c>
      <c r="FJ34" s="16">
        <f t="shared" si="286"/>
        <v>98.329286262037471</v>
      </c>
      <c r="FN34" s="16">
        <f>FN19+FN20+FN24</f>
        <v>75.158017633807688</v>
      </c>
      <c r="FO34" s="16">
        <f t="shared" ref="FO34:FT34" si="287">FO19+FO20+FO24</f>
        <v>134.85021209383893</v>
      </c>
      <c r="FP34" s="16">
        <f t="shared" si="287"/>
        <v>66.57610170093254</v>
      </c>
      <c r="FQ34" s="16">
        <f t="shared" si="287"/>
        <v>234.58159989403291</v>
      </c>
      <c r="FR34" s="16">
        <f t="shared" si="287"/>
        <v>65.554915404110901</v>
      </c>
      <c r="FS34" s="16">
        <f t="shared" si="287"/>
        <v>98.329286262037471</v>
      </c>
      <c r="FT34" s="16">
        <f t="shared" si="287"/>
        <v>98.329286262037471</v>
      </c>
      <c r="FV34" s="16">
        <f>FV19+FV20+FV24</f>
        <v>75.158017633807688</v>
      </c>
      <c r="FW34" s="16">
        <f t="shared" ref="FW34:GB34" si="288">FW19+FW20+FW24</f>
        <v>134.85021209383893</v>
      </c>
      <c r="FX34" s="16">
        <f t="shared" si="288"/>
        <v>66.57610170093254</v>
      </c>
      <c r="FY34" s="16">
        <f t="shared" si="288"/>
        <v>234.58159989403291</v>
      </c>
      <c r="FZ34" s="16">
        <f t="shared" si="288"/>
        <v>65.554915404110901</v>
      </c>
      <c r="GA34" s="16">
        <f t="shared" si="288"/>
        <v>98.329286262037471</v>
      </c>
      <c r="GB34" s="16">
        <f t="shared" si="288"/>
        <v>98.329286262037471</v>
      </c>
      <c r="GD34" s="16">
        <f>GD19+GD20+GD24</f>
        <v>75.158017633807688</v>
      </c>
      <c r="GE34" s="16">
        <f t="shared" ref="GE34:GJ34" si="289">GE19+GE20+GE24</f>
        <v>134.85021209383893</v>
      </c>
      <c r="GF34" s="16">
        <f t="shared" si="289"/>
        <v>66.57610170093254</v>
      </c>
      <c r="GG34" s="16">
        <f t="shared" si="289"/>
        <v>234.58159989403291</v>
      </c>
      <c r="GH34" s="16">
        <f t="shared" si="289"/>
        <v>65.554915404110901</v>
      </c>
      <c r="GI34" s="16">
        <f t="shared" si="289"/>
        <v>98.329286262037471</v>
      </c>
      <c r="GJ34" s="16">
        <f t="shared" si="289"/>
        <v>98.329286262037471</v>
      </c>
      <c r="GN34" s="16">
        <f>GN19+GN20+GN24</f>
        <v>75.158017633807688</v>
      </c>
      <c r="GO34" s="16">
        <f t="shared" ref="GO34:GT34" si="290">GO19+GO20+GO24</f>
        <v>134.85021209383893</v>
      </c>
      <c r="GP34" s="16">
        <f t="shared" si="290"/>
        <v>66.57610170093254</v>
      </c>
      <c r="GQ34" s="16">
        <f t="shared" si="290"/>
        <v>234.58159989403291</v>
      </c>
      <c r="GR34" s="16">
        <f t="shared" si="290"/>
        <v>65.554915404110901</v>
      </c>
      <c r="GS34" s="16">
        <f t="shared" si="290"/>
        <v>98.329286262037471</v>
      </c>
      <c r="GT34" s="16">
        <f t="shared" si="290"/>
        <v>98.329286262037471</v>
      </c>
      <c r="GV34" s="16">
        <f>GV19+GV20+GV24</f>
        <v>75.158017633807688</v>
      </c>
      <c r="GW34" s="16">
        <f t="shared" ref="GW34:HB34" si="291">GW19+GW20+GW24</f>
        <v>134.85021209383893</v>
      </c>
      <c r="GX34" s="16">
        <f t="shared" si="291"/>
        <v>66.57610170093254</v>
      </c>
      <c r="GY34" s="16">
        <f t="shared" si="291"/>
        <v>234.58159989403291</v>
      </c>
      <c r="GZ34" s="16">
        <f t="shared" si="291"/>
        <v>65.554915404110901</v>
      </c>
      <c r="HA34" s="16">
        <f t="shared" si="291"/>
        <v>98.329286262037471</v>
      </c>
      <c r="HB34" s="16">
        <f t="shared" si="291"/>
        <v>98.329286262037471</v>
      </c>
      <c r="HD34" s="16">
        <f>HD19+HD20+HD24</f>
        <v>75.158017633807688</v>
      </c>
      <c r="HE34" s="16">
        <f t="shared" ref="HE34:HJ34" si="292">HE19+HE20+HE24</f>
        <v>134.85021209383893</v>
      </c>
      <c r="HF34" s="16">
        <f t="shared" si="292"/>
        <v>66.57610170093254</v>
      </c>
      <c r="HG34" s="16">
        <f t="shared" si="292"/>
        <v>234.58159989403291</v>
      </c>
      <c r="HH34" s="16">
        <f t="shared" si="292"/>
        <v>65.554915404110901</v>
      </c>
      <c r="HI34" s="16">
        <f t="shared" si="292"/>
        <v>98.329286262037471</v>
      </c>
      <c r="HJ34" s="16">
        <f t="shared" si="292"/>
        <v>98.329286262037471</v>
      </c>
      <c r="HN34" s="16">
        <f>HN19+HN20+HN24</f>
        <v>75.158017633807688</v>
      </c>
      <c r="HO34" s="16">
        <f t="shared" ref="HO34:HT34" si="293">HO19+HO20+HO24</f>
        <v>134.85021209383893</v>
      </c>
      <c r="HP34" s="16">
        <f t="shared" si="293"/>
        <v>66.57610170093254</v>
      </c>
      <c r="HQ34" s="16">
        <f t="shared" si="293"/>
        <v>234.58159989403291</v>
      </c>
      <c r="HR34" s="16">
        <f t="shared" si="293"/>
        <v>65.554915404110901</v>
      </c>
      <c r="HS34" s="16">
        <f t="shared" si="293"/>
        <v>98.329286262037471</v>
      </c>
      <c r="HT34" s="16">
        <f t="shared" si="293"/>
        <v>98.329286262037471</v>
      </c>
      <c r="HV34" s="16">
        <f>HV19+HV20+HV24</f>
        <v>75.158017633807688</v>
      </c>
      <c r="HW34" s="16">
        <f t="shared" ref="HW34:IB34" si="294">HW19+HW20+HW24</f>
        <v>134.85021209383893</v>
      </c>
      <c r="HX34" s="16">
        <f t="shared" si="294"/>
        <v>66.57610170093254</v>
      </c>
      <c r="HY34" s="16">
        <f t="shared" si="294"/>
        <v>234.58159989403291</v>
      </c>
      <c r="HZ34" s="16">
        <f t="shared" si="294"/>
        <v>65.554915404110901</v>
      </c>
      <c r="IA34" s="16">
        <f t="shared" si="294"/>
        <v>98.329286262037471</v>
      </c>
      <c r="IB34" s="16">
        <f t="shared" si="294"/>
        <v>98.329286262037471</v>
      </c>
      <c r="ID34" s="16">
        <f>ID19+ID20+ID24</f>
        <v>75.158017633807688</v>
      </c>
      <c r="IE34" s="16">
        <f t="shared" ref="IE34:IJ34" si="295">IE19+IE20+IE24</f>
        <v>134.85021209383893</v>
      </c>
      <c r="IF34" s="16">
        <f t="shared" si="295"/>
        <v>66.57610170093254</v>
      </c>
      <c r="IG34" s="16">
        <f t="shared" si="295"/>
        <v>234.58159989403291</v>
      </c>
      <c r="IH34" s="16">
        <f t="shared" si="295"/>
        <v>65.554915404110901</v>
      </c>
      <c r="II34" s="16">
        <f t="shared" si="295"/>
        <v>98.329286262037471</v>
      </c>
      <c r="IJ34" s="16">
        <f t="shared" si="295"/>
        <v>98.329286262037471</v>
      </c>
      <c r="IN34" s="16">
        <f>IN19+IN20+IN24</f>
        <v>75.158017633807688</v>
      </c>
      <c r="IO34" s="16">
        <f t="shared" ref="IO34:IT34" si="296">IO19+IO20+IO24</f>
        <v>134.85021209383893</v>
      </c>
      <c r="IP34" s="16">
        <f t="shared" si="296"/>
        <v>66.57610170093254</v>
      </c>
      <c r="IQ34" s="16">
        <f t="shared" si="296"/>
        <v>234.58159989403291</v>
      </c>
      <c r="IR34" s="16">
        <f t="shared" si="296"/>
        <v>65.554915404110901</v>
      </c>
      <c r="IS34" s="16">
        <f t="shared" si="296"/>
        <v>98.329286262037471</v>
      </c>
      <c r="IT34" s="16">
        <f t="shared" si="296"/>
        <v>98.329286262037471</v>
      </c>
      <c r="IV34" s="16">
        <f>IV19+IV20+IV24</f>
        <v>75.158017633807688</v>
      </c>
      <c r="IW34" s="16">
        <f t="shared" ref="IW34:JB34" si="297">IW19+IW20+IW24</f>
        <v>134.85021209383893</v>
      </c>
      <c r="IX34" s="16">
        <f t="shared" si="297"/>
        <v>66.57610170093254</v>
      </c>
      <c r="IY34" s="16">
        <f t="shared" si="297"/>
        <v>234.58159989403291</v>
      </c>
      <c r="IZ34" s="16">
        <f t="shared" si="297"/>
        <v>65.554915404110901</v>
      </c>
      <c r="JA34" s="16">
        <f t="shared" si="297"/>
        <v>98.329286262037471</v>
      </c>
      <c r="JB34" s="16">
        <f t="shared" si="297"/>
        <v>98.329286262037471</v>
      </c>
      <c r="JD34" s="16">
        <f>JD19+JD20+JD24</f>
        <v>75.158017633807688</v>
      </c>
      <c r="JE34" s="16">
        <f t="shared" ref="JE34:JJ34" si="298">JE19+JE20+JE24</f>
        <v>134.85021209383893</v>
      </c>
      <c r="JF34" s="16">
        <f t="shared" si="298"/>
        <v>66.57610170093254</v>
      </c>
      <c r="JG34" s="16">
        <f t="shared" si="298"/>
        <v>234.58159989403291</v>
      </c>
      <c r="JH34" s="16">
        <f t="shared" si="298"/>
        <v>65.554915404110901</v>
      </c>
      <c r="JI34" s="16">
        <f t="shared" si="298"/>
        <v>98.329286262037471</v>
      </c>
      <c r="JJ34" s="16">
        <f t="shared" si="298"/>
        <v>98.329286262037471</v>
      </c>
      <c r="JN34" s="16">
        <f>JN19+JN20+JN24</f>
        <v>75.158017633807688</v>
      </c>
      <c r="JO34" s="16">
        <f t="shared" ref="JO34:JT34" si="299">JO19+JO20+JO24</f>
        <v>134.85021209383893</v>
      </c>
      <c r="JP34" s="16">
        <f t="shared" si="299"/>
        <v>66.57610170093254</v>
      </c>
      <c r="JQ34" s="16">
        <f t="shared" si="299"/>
        <v>234.58159989403291</v>
      </c>
      <c r="JR34" s="16">
        <f t="shared" si="299"/>
        <v>65.554915404110901</v>
      </c>
      <c r="JS34" s="16">
        <f t="shared" si="299"/>
        <v>98.329286262037471</v>
      </c>
      <c r="JT34" s="16">
        <f t="shared" si="299"/>
        <v>98.329286262037471</v>
      </c>
      <c r="JV34" s="16">
        <f>JV19+JV20+JV24</f>
        <v>75.158017633807688</v>
      </c>
      <c r="JW34" s="16">
        <f t="shared" ref="JW34:KB34" si="300">JW19+JW20+JW24</f>
        <v>134.85021209383893</v>
      </c>
      <c r="JX34" s="16">
        <f t="shared" si="300"/>
        <v>66.57610170093254</v>
      </c>
      <c r="JY34" s="16">
        <f t="shared" si="300"/>
        <v>234.58159989403291</v>
      </c>
      <c r="JZ34" s="16">
        <f t="shared" si="300"/>
        <v>65.554915404110901</v>
      </c>
      <c r="KA34" s="16">
        <f t="shared" si="300"/>
        <v>98.329286262037471</v>
      </c>
      <c r="KB34" s="16">
        <f t="shared" si="300"/>
        <v>98.329286262037471</v>
      </c>
      <c r="KD34" s="16">
        <f>KD19+KD20+KD24</f>
        <v>75.158017633807688</v>
      </c>
      <c r="KE34" s="16">
        <f t="shared" ref="KE34:KJ34" si="301">KE19+KE20+KE24</f>
        <v>134.85021209383893</v>
      </c>
      <c r="KF34" s="16">
        <f t="shared" si="301"/>
        <v>66.57610170093254</v>
      </c>
      <c r="KG34" s="16">
        <f t="shared" si="301"/>
        <v>234.58159989403291</v>
      </c>
      <c r="KH34" s="16">
        <f t="shared" si="301"/>
        <v>65.554915404110901</v>
      </c>
      <c r="KI34" s="16">
        <f t="shared" si="301"/>
        <v>98.329286262037471</v>
      </c>
      <c r="KJ34" s="16">
        <f t="shared" si="301"/>
        <v>98.329286262037471</v>
      </c>
    </row>
    <row r="35" spans="1:296" x14ac:dyDescent="0.25">
      <c r="C35" t="s">
        <v>584</v>
      </c>
      <c r="N35" s="16">
        <f>N26</f>
        <v>1869.4434064303518</v>
      </c>
      <c r="O35" s="16">
        <f t="shared" ref="O35:T35" si="302">O26</f>
        <v>2048.145348942578</v>
      </c>
      <c r="P35" s="16">
        <f t="shared" si="302"/>
        <v>1610.4621228661324</v>
      </c>
      <c r="Q35" s="16">
        <f t="shared" si="302"/>
        <v>1386.0612803411695</v>
      </c>
      <c r="R35" s="16">
        <f t="shared" si="302"/>
        <v>1195.4516294139414</v>
      </c>
      <c r="S35" s="16">
        <f t="shared" si="302"/>
        <v>1783.6999756907039</v>
      </c>
      <c r="T35" s="16">
        <f t="shared" si="302"/>
        <v>1783.6999756907039</v>
      </c>
      <c r="V35" s="16">
        <f>V26</f>
        <v>1869.4434064303518</v>
      </c>
      <c r="W35" s="16">
        <f t="shared" ref="W35:AB35" si="303">W26</f>
        <v>2048.145348942578</v>
      </c>
      <c r="X35" s="16">
        <f t="shared" si="303"/>
        <v>1610.4621228661324</v>
      </c>
      <c r="Y35" s="16">
        <f t="shared" si="303"/>
        <v>1386.0612803411695</v>
      </c>
      <c r="Z35" s="16">
        <f t="shared" si="303"/>
        <v>1195.4516294139414</v>
      </c>
      <c r="AA35" s="16">
        <f t="shared" si="303"/>
        <v>1783.6999756907039</v>
      </c>
      <c r="AB35" s="16">
        <f t="shared" si="303"/>
        <v>1783.6999756907039</v>
      </c>
      <c r="AD35" s="16">
        <f>AD26</f>
        <v>1869.4434064303518</v>
      </c>
      <c r="AE35" s="16">
        <f t="shared" ref="AE35:AJ35" si="304">AE26</f>
        <v>2048.145348942578</v>
      </c>
      <c r="AF35" s="16">
        <f t="shared" si="304"/>
        <v>1610.4621228661324</v>
      </c>
      <c r="AG35" s="16">
        <f t="shared" si="304"/>
        <v>1386.0612803411695</v>
      </c>
      <c r="AH35" s="16">
        <f t="shared" si="304"/>
        <v>1195.4516294139414</v>
      </c>
      <c r="AI35" s="16">
        <f t="shared" si="304"/>
        <v>1783.6999756907039</v>
      </c>
      <c r="AJ35" s="16">
        <f t="shared" si="304"/>
        <v>1783.6999756907039</v>
      </c>
      <c r="AN35" s="16">
        <f>AN26</f>
        <v>1869.4434064303518</v>
      </c>
      <c r="AO35" s="16">
        <f t="shared" ref="AO35:AT35" si="305">AO26</f>
        <v>2048.145348942578</v>
      </c>
      <c r="AP35" s="16">
        <f t="shared" si="305"/>
        <v>1610.4621228661324</v>
      </c>
      <c r="AQ35" s="16">
        <f t="shared" si="305"/>
        <v>1386.0612803411695</v>
      </c>
      <c r="AR35" s="16">
        <f t="shared" si="305"/>
        <v>1195.4516294139414</v>
      </c>
      <c r="AS35" s="16">
        <f t="shared" si="305"/>
        <v>1783.6999756907039</v>
      </c>
      <c r="AT35" s="16">
        <f t="shared" si="305"/>
        <v>1783.6999756907039</v>
      </c>
      <c r="AV35" s="16">
        <f>AV26</f>
        <v>1869.4434064303518</v>
      </c>
      <c r="AW35" s="16">
        <f t="shared" ref="AW35:BB35" si="306">AW26</f>
        <v>2048.145348942578</v>
      </c>
      <c r="AX35" s="16">
        <f t="shared" si="306"/>
        <v>1610.4621228661324</v>
      </c>
      <c r="AY35" s="16">
        <f t="shared" si="306"/>
        <v>1386.0612803411695</v>
      </c>
      <c r="AZ35" s="16">
        <f t="shared" si="306"/>
        <v>1195.4516294139414</v>
      </c>
      <c r="BA35" s="16">
        <f t="shared" si="306"/>
        <v>1783.6999756907039</v>
      </c>
      <c r="BB35" s="16">
        <f t="shared" si="306"/>
        <v>1783.6999756907039</v>
      </c>
      <c r="BD35" s="16">
        <f>BD26</f>
        <v>1869.4434064303518</v>
      </c>
      <c r="BE35" s="16">
        <f t="shared" ref="BE35:BJ35" si="307">BE26</f>
        <v>2048.145348942578</v>
      </c>
      <c r="BF35" s="16">
        <f t="shared" si="307"/>
        <v>1610.4621228661324</v>
      </c>
      <c r="BG35" s="16">
        <f t="shared" si="307"/>
        <v>1386.0612803411695</v>
      </c>
      <c r="BH35" s="16">
        <f t="shared" si="307"/>
        <v>1195.4516294139414</v>
      </c>
      <c r="BI35" s="16">
        <f t="shared" si="307"/>
        <v>1783.6999756907039</v>
      </c>
      <c r="BJ35" s="16">
        <f t="shared" si="307"/>
        <v>1783.6999756907039</v>
      </c>
      <c r="BN35" s="16">
        <f>BN26</f>
        <v>1869.4434064303518</v>
      </c>
      <c r="BO35" s="16">
        <f t="shared" ref="BO35:BT35" si="308">BO26</f>
        <v>2048.145348942578</v>
      </c>
      <c r="BP35" s="16">
        <f t="shared" si="308"/>
        <v>1610.4621228661324</v>
      </c>
      <c r="BQ35" s="16">
        <f t="shared" si="308"/>
        <v>1386.0612803411695</v>
      </c>
      <c r="BR35" s="16">
        <f t="shared" si="308"/>
        <v>1195.4516294139414</v>
      </c>
      <c r="BS35" s="16">
        <f t="shared" si="308"/>
        <v>1783.6999756907039</v>
      </c>
      <c r="BT35" s="16">
        <f t="shared" si="308"/>
        <v>1783.6999756907039</v>
      </c>
      <c r="BV35" s="16">
        <f>BV26</f>
        <v>1869.4434064303518</v>
      </c>
      <c r="BW35" s="16">
        <f t="shared" ref="BW35:CB35" si="309">BW26</f>
        <v>2048.145348942578</v>
      </c>
      <c r="BX35" s="16">
        <f t="shared" si="309"/>
        <v>1610.4621228661324</v>
      </c>
      <c r="BY35" s="16">
        <f t="shared" si="309"/>
        <v>1386.0612803411695</v>
      </c>
      <c r="BZ35" s="16">
        <f t="shared" si="309"/>
        <v>1195.4516294139414</v>
      </c>
      <c r="CA35" s="16">
        <f t="shared" si="309"/>
        <v>1783.6999756907039</v>
      </c>
      <c r="CB35" s="16">
        <f t="shared" si="309"/>
        <v>1783.6999756907039</v>
      </c>
      <c r="CD35" s="16">
        <f>CD26</f>
        <v>1869.4434064303518</v>
      </c>
      <c r="CE35" s="16">
        <f t="shared" ref="CE35:CJ35" si="310">CE26</f>
        <v>2048.145348942578</v>
      </c>
      <c r="CF35" s="16">
        <f t="shared" si="310"/>
        <v>1610.4621228661324</v>
      </c>
      <c r="CG35" s="16">
        <f t="shared" si="310"/>
        <v>1386.0612803411695</v>
      </c>
      <c r="CH35" s="16">
        <f t="shared" si="310"/>
        <v>1195.4516294139414</v>
      </c>
      <c r="CI35" s="16">
        <f t="shared" si="310"/>
        <v>1783.6999756907039</v>
      </c>
      <c r="CJ35" s="16">
        <f t="shared" si="310"/>
        <v>1783.6999756907039</v>
      </c>
      <c r="CN35" s="16">
        <f>CN26</f>
        <v>1869.4434064303518</v>
      </c>
      <c r="CO35" s="16">
        <f t="shared" ref="CO35:CT35" si="311">CO26</f>
        <v>2048.145348942578</v>
      </c>
      <c r="CP35" s="16">
        <f t="shared" si="311"/>
        <v>1610.4621228661324</v>
      </c>
      <c r="CQ35" s="16">
        <f t="shared" si="311"/>
        <v>1386.0612803411695</v>
      </c>
      <c r="CR35" s="16">
        <f t="shared" si="311"/>
        <v>1195.4516294139414</v>
      </c>
      <c r="CS35" s="16">
        <f t="shared" si="311"/>
        <v>1783.6999756907039</v>
      </c>
      <c r="CT35" s="16">
        <f t="shared" si="311"/>
        <v>1783.6999756907039</v>
      </c>
      <c r="CV35" s="16">
        <f>CV26</f>
        <v>1869.4434064303518</v>
      </c>
      <c r="CW35" s="16">
        <f t="shared" ref="CW35:DB35" si="312">CW26</f>
        <v>2048.145348942578</v>
      </c>
      <c r="CX35" s="16">
        <f t="shared" si="312"/>
        <v>1610.4621228661324</v>
      </c>
      <c r="CY35" s="16">
        <f t="shared" si="312"/>
        <v>1386.0612803411695</v>
      </c>
      <c r="CZ35" s="16">
        <f t="shared" si="312"/>
        <v>1195.4516294139414</v>
      </c>
      <c r="DA35" s="16">
        <f t="shared" si="312"/>
        <v>1783.6999756907039</v>
      </c>
      <c r="DB35" s="16">
        <f t="shared" si="312"/>
        <v>1783.6999756907039</v>
      </c>
      <c r="DD35" s="16">
        <f>DD26</f>
        <v>1869.4434064303518</v>
      </c>
      <c r="DE35" s="16">
        <f t="shared" ref="DE35:DJ35" si="313">DE26</f>
        <v>2048.145348942578</v>
      </c>
      <c r="DF35" s="16">
        <f t="shared" si="313"/>
        <v>1610.4621228661324</v>
      </c>
      <c r="DG35" s="16">
        <f t="shared" si="313"/>
        <v>1386.0612803411695</v>
      </c>
      <c r="DH35" s="16">
        <f t="shared" si="313"/>
        <v>1195.4516294139414</v>
      </c>
      <c r="DI35" s="16">
        <f t="shared" si="313"/>
        <v>1783.6999756907039</v>
      </c>
      <c r="DJ35" s="16">
        <f t="shared" si="313"/>
        <v>1783.6999756907039</v>
      </c>
      <c r="DN35" s="16">
        <f>DN26</f>
        <v>1869.4434064303518</v>
      </c>
      <c r="DO35" s="16">
        <f t="shared" ref="DO35:DT35" si="314">DO26</f>
        <v>2048.145348942578</v>
      </c>
      <c r="DP35" s="16">
        <f t="shared" si="314"/>
        <v>1610.4621228661324</v>
      </c>
      <c r="DQ35" s="16">
        <f t="shared" si="314"/>
        <v>1386.0612803411695</v>
      </c>
      <c r="DR35" s="16">
        <f t="shared" si="314"/>
        <v>1195.4516294139414</v>
      </c>
      <c r="DS35" s="16">
        <f t="shared" si="314"/>
        <v>1783.6999756907039</v>
      </c>
      <c r="DT35" s="16">
        <f t="shared" si="314"/>
        <v>1783.6999756907039</v>
      </c>
      <c r="DV35" s="16">
        <f>DV26</f>
        <v>1869.4434064303518</v>
      </c>
      <c r="DW35" s="16">
        <f t="shared" ref="DW35:EB35" si="315">DW26</f>
        <v>2048.145348942578</v>
      </c>
      <c r="DX35" s="16">
        <f t="shared" si="315"/>
        <v>1610.4621228661324</v>
      </c>
      <c r="DY35" s="16">
        <f t="shared" si="315"/>
        <v>1386.0612803411695</v>
      </c>
      <c r="DZ35" s="16">
        <f t="shared" si="315"/>
        <v>1195.4516294139414</v>
      </c>
      <c r="EA35" s="16">
        <f t="shared" si="315"/>
        <v>1783.6999756907039</v>
      </c>
      <c r="EB35" s="16">
        <f t="shared" si="315"/>
        <v>1783.6999756907039</v>
      </c>
      <c r="ED35" s="16">
        <f>ED26</f>
        <v>1869.4434064303518</v>
      </c>
      <c r="EE35" s="16">
        <f t="shared" ref="EE35:EJ35" si="316">EE26</f>
        <v>2048.145348942578</v>
      </c>
      <c r="EF35" s="16">
        <f t="shared" si="316"/>
        <v>1610.4621228661324</v>
      </c>
      <c r="EG35" s="16">
        <f t="shared" si="316"/>
        <v>1386.0612803411695</v>
      </c>
      <c r="EH35" s="16">
        <f t="shared" si="316"/>
        <v>1195.4516294139414</v>
      </c>
      <c r="EI35" s="16">
        <f t="shared" si="316"/>
        <v>1783.6999756907039</v>
      </c>
      <c r="EJ35" s="16">
        <f t="shared" si="316"/>
        <v>1783.6999756907039</v>
      </c>
      <c r="EN35" s="16">
        <f>EN26</f>
        <v>1869.4434064303518</v>
      </c>
      <c r="EO35" s="16">
        <f t="shared" ref="EO35:ET35" si="317">EO26</f>
        <v>2048.145348942578</v>
      </c>
      <c r="EP35" s="16">
        <f t="shared" si="317"/>
        <v>1610.4621228661324</v>
      </c>
      <c r="EQ35" s="16">
        <f t="shared" si="317"/>
        <v>1386.0612803411695</v>
      </c>
      <c r="ER35" s="16">
        <f t="shared" si="317"/>
        <v>1195.4516294139414</v>
      </c>
      <c r="ES35" s="16">
        <f t="shared" si="317"/>
        <v>1783.6999756907039</v>
      </c>
      <c r="ET35" s="16">
        <f t="shared" si="317"/>
        <v>1783.6999756907039</v>
      </c>
      <c r="EV35" s="16">
        <f>EV26</f>
        <v>1869.4434064303518</v>
      </c>
      <c r="EW35" s="16">
        <f t="shared" ref="EW35:FB35" si="318">EW26</f>
        <v>2048.145348942578</v>
      </c>
      <c r="EX35" s="16">
        <f t="shared" si="318"/>
        <v>1610.4621228661324</v>
      </c>
      <c r="EY35" s="16">
        <f t="shared" si="318"/>
        <v>1386.0612803411695</v>
      </c>
      <c r="EZ35" s="16">
        <f t="shared" si="318"/>
        <v>1195.4516294139414</v>
      </c>
      <c r="FA35" s="16">
        <f t="shared" si="318"/>
        <v>1783.6999756907039</v>
      </c>
      <c r="FB35" s="16">
        <f t="shared" si="318"/>
        <v>1783.6999756907039</v>
      </c>
      <c r="FD35" s="16">
        <f>FD26</f>
        <v>1869.4434064303518</v>
      </c>
      <c r="FE35" s="16">
        <f t="shared" ref="FE35:FJ35" si="319">FE26</f>
        <v>2048.145348942578</v>
      </c>
      <c r="FF35" s="16">
        <f t="shared" si="319"/>
        <v>1610.4621228661324</v>
      </c>
      <c r="FG35" s="16">
        <f t="shared" si="319"/>
        <v>1386.0612803411695</v>
      </c>
      <c r="FH35" s="16">
        <f t="shared" si="319"/>
        <v>1195.4516294139414</v>
      </c>
      <c r="FI35" s="16">
        <f t="shared" si="319"/>
        <v>1783.6999756907039</v>
      </c>
      <c r="FJ35" s="16">
        <f t="shared" si="319"/>
        <v>1783.6999756907039</v>
      </c>
      <c r="FN35" s="16">
        <f>FN26</f>
        <v>1869.4434064303518</v>
      </c>
      <c r="FO35" s="16">
        <f t="shared" ref="FO35:FT35" si="320">FO26</f>
        <v>2048.145348942578</v>
      </c>
      <c r="FP35" s="16">
        <f t="shared" si="320"/>
        <v>1610.4621228661324</v>
      </c>
      <c r="FQ35" s="16">
        <f t="shared" si="320"/>
        <v>1386.0612803411695</v>
      </c>
      <c r="FR35" s="16">
        <f t="shared" si="320"/>
        <v>1195.4516294139414</v>
      </c>
      <c r="FS35" s="16">
        <f t="shared" si="320"/>
        <v>1783.6999756907039</v>
      </c>
      <c r="FT35" s="16">
        <f t="shared" si="320"/>
        <v>1783.6999756907039</v>
      </c>
      <c r="FV35" s="16">
        <f>FV26</f>
        <v>1869.4434064303518</v>
      </c>
      <c r="FW35" s="16">
        <f t="shared" ref="FW35:GB35" si="321">FW26</f>
        <v>2048.145348942578</v>
      </c>
      <c r="FX35" s="16">
        <f t="shared" si="321"/>
        <v>1610.4621228661324</v>
      </c>
      <c r="FY35" s="16">
        <f t="shared" si="321"/>
        <v>1386.0612803411695</v>
      </c>
      <c r="FZ35" s="16">
        <f t="shared" si="321"/>
        <v>1195.4516294139414</v>
      </c>
      <c r="GA35" s="16">
        <f t="shared" si="321"/>
        <v>1783.6999756907039</v>
      </c>
      <c r="GB35" s="16">
        <f t="shared" si="321"/>
        <v>1783.6999756907039</v>
      </c>
      <c r="GD35" s="16">
        <f>GD26</f>
        <v>1869.4434064303518</v>
      </c>
      <c r="GE35" s="16">
        <f t="shared" ref="GE35:GJ35" si="322">GE26</f>
        <v>2048.145348942578</v>
      </c>
      <c r="GF35" s="16">
        <f t="shared" si="322"/>
        <v>1610.4621228661324</v>
      </c>
      <c r="GG35" s="16">
        <f t="shared" si="322"/>
        <v>1386.0612803411695</v>
      </c>
      <c r="GH35" s="16">
        <f t="shared" si="322"/>
        <v>1195.4516294139414</v>
      </c>
      <c r="GI35" s="16">
        <f t="shared" si="322"/>
        <v>1783.6999756907039</v>
      </c>
      <c r="GJ35" s="16">
        <f t="shared" si="322"/>
        <v>1783.6999756907039</v>
      </c>
      <c r="GN35" s="16">
        <f>GN26</f>
        <v>1869.4434064303518</v>
      </c>
      <c r="GO35" s="16">
        <f t="shared" ref="GO35:GT35" si="323">GO26</f>
        <v>2048.145348942578</v>
      </c>
      <c r="GP35" s="16">
        <f t="shared" si="323"/>
        <v>1610.4621228661324</v>
      </c>
      <c r="GQ35" s="16">
        <f t="shared" si="323"/>
        <v>1386.0612803411695</v>
      </c>
      <c r="GR35" s="16">
        <f t="shared" si="323"/>
        <v>1195.4516294139414</v>
      </c>
      <c r="GS35" s="16">
        <f t="shared" si="323"/>
        <v>1783.6999756907039</v>
      </c>
      <c r="GT35" s="16">
        <f t="shared" si="323"/>
        <v>1783.6999756907039</v>
      </c>
      <c r="GV35" s="16">
        <f>GV26</f>
        <v>1869.4434064303518</v>
      </c>
      <c r="GW35" s="16">
        <f t="shared" ref="GW35:HB35" si="324">GW26</f>
        <v>2048.145348942578</v>
      </c>
      <c r="GX35" s="16">
        <f t="shared" si="324"/>
        <v>1610.4621228661324</v>
      </c>
      <c r="GY35" s="16">
        <f t="shared" si="324"/>
        <v>1386.0612803411695</v>
      </c>
      <c r="GZ35" s="16">
        <f t="shared" si="324"/>
        <v>1195.4516294139414</v>
      </c>
      <c r="HA35" s="16">
        <f t="shared" si="324"/>
        <v>1783.6999756907039</v>
      </c>
      <c r="HB35" s="16">
        <f t="shared" si="324"/>
        <v>1783.6999756907039</v>
      </c>
      <c r="HD35" s="16">
        <f>HD26</f>
        <v>1869.4434064303518</v>
      </c>
      <c r="HE35" s="16">
        <f t="shared" ref="HE35:HJ35" si="325">HE26</f>
        <v>2048.145348942578</v>
      </c>
      <c r="HF35" s="16">
        <f t="shared" si="325"/>
        <v>1610.4621228661324</v>
      </c>
      <c r="HG35" s="16">
        <f t="shared" si="325"/>
        <v>1386.0612803411695</v>
      </c>
      <c r="HH35" s="16">
        <f t="shared" si="325"/>
        <v>1195.4516294139414</v>
      </c>
      <c r="HI35" s="16">
        <f t="shared" si="325"/>
        <v>1783.6999756907039</v>
      </c>
      <c r="HJ35" s="16">
        <f t="shared" si="325"/>
        <v>1783.6999756907039</v>
      </c>
      <c r="HN35" s="16">
        <f>HN26</f>
        <v>1869.4434064303518</v>
      </c>
      <c r="HO35" s="16">
        <f t="shared" ref="HO35:HT35" si="326">HO26</f>
        <v>2048.145348942578</v>
      </c>
      <c r="HP35" s="16">
        <f t="shared" si="326"/>
        <v>1610.4621228661324</v>
      </c>
      <c r="HQ35" s="16">
        <f t="shared" si="326"/>
        <v>1386.0612803411695</v>
      </c>
      <c r="HR35" s="16">
        <f t="shared" si="326"/>
        <v>1195.4516294139414</v>
      </c>
      <c r="HS35" s="16">
        <f t="shared" si="326"/>
        <v>1783.6999756907039</v>
      </c>
      <c r="HT35" s="16">
        <f t="shared" si="326"/>
        <v>1783.6999756907039</v>
      </c>
      <c r="HV35" s="16">
        <f>HV26</f>
        <v>1869.4434064303518</v>
      </c>
      <c r="HW35" s="16">
        <f t="shared" ref="HW35:IB35" si="327">HW26</f>
        <v>2048.145348942578</v>
      </c>
      <c r="HX35" s="16">
        <f t="shared" si="327"/>
        <v>1610.4621228661324</v>
      </c>
      <c r="HY35" s="16">
        <f t="shared" si="327"/>
        <v>1386.0612803411695</v>
      </c>
      <c r="HZ35" s="16">
        <f t="shared" si="327"/>
        <v>1195.4516294139414</v>
      </c>
      <c r="IA35" s="16">
        <f t="shared" si="327"/>
        <v>1783.6999756907039</v>
      </c>
      <c r="IB35" s="16">
        <f t="shared" si="327"/>
        <v>1783.6999756907039</v>
      </c>
      <c r="ID35" s="16">
        <f>ID26</f>
        <v>1869.4434064303518</v>
      </c>
      <c r="IE35" s="16">
        <f t="shared" ref="IE35:IJ35" si="328">IE26</f>
        <v>2048.145348942578</v>
      </c>
      <c r="IF35" s="16">
        <f t="shared" si="328"/>
        <v>1610.4621228661324</v>
      </c>
      <c r="IG35" s="16">
        <f t="shared" si="328"/>
        <v>1386.0612803411695</v>
      </c>
      <c r="IH35" s="16">
        <f t="shared" si="328"/>
        <v>1195.4516294139414</v>
      </c>
      <c r="II35" s="16">
        <f t="shared" si="328"/>
        <v>1783.6999756907039</v>
      </c>
      <c r="IJ35" s="16">
        <f t="shared" si="328"/>
        <v>1783.6999756907039</v>
      </c>
      <c r="IN35" s="16">
        <f>IN26</f>
        <v>1869.4434064303518</v>
      </c>
      <c r="IO35" s="16">
        <f t="shared" ref="IO35:IT35" si="329">IO26</f>
        <v>2048.145348942578</v>
      </c>
      <c r="IP35" s="16">
        <f t="shared" si="329"/>
        <v>1610.4621228661324</v>
      </c>
      <c r="IQ35" s="16">
        <f t="shared" si="329"/>
        <v>1386.0612803411695</v>
      </c>
      <c r="IR35" s="16">
        <f t="shared" si="329"/>
        <v>1195.4516294139414</v>
      </c>
      <c r="IS35" s="16">
        <f t="shared" si="329"/>
        <v>1783.6999756907039</v>
      </c>
      <c r="IT35" s="16">
        <f t="shared" si="329"/>
        <v>1783.6999756907039</v>
      </c>
      <c r="IV35" s="16">
        <f>IV26</f>
        <v>1869.4434064303518</v>
      </c>
      <c r="IW35" s="16">
        <f t="shared" ref="IW35:JB35" si="330">IW26</f>
        <v>2048.145348942578</v>
      </c>
      <c r="IX35" s="16">
        <f t="shared" si="330"/>
        <v>1610.4621228661324</v>
      </c>
      <c r="IY35" s="16">
        <f t="shared" si="330"/>
        <v>1386.0612803411695</v>
      </c>
      <c r="IZ35" s="16">
        <f t="shared" si="330"/>
        <v>1195.4516294139414</v>
      </c>
      <c r="JA35" s="16">
        <f t="shared" si="330"/>
        <v>1783.6999756907039</v>
      </c>
      <c r="JB35" s="16">
        <f t="shared" si="330"/>
        <v>1783.6999756907039</v>
      </c>
      <c r="JD35" s="16">
        <f>JD26</f>
        <v>1869.4434064303518</v>
      </c>
      <c r="JE35" s="16">
        <f t="shared" ref="JE35:JJ35" si="331">JE26</f>
        <v>2048.145348942578</v>
      </c>
      <c r="JF35" s="16">
        <f t="shared" si="331"/>
        <v>1610.4621228661324</v>
      </c>
      <c r="JG35" s="16">
        <f t="shared" si="331"/>
        <v>1386.0612803411695</v>
      </c>
      <c r="JH35" s="16">
        <f t="shared" si="331"/>
        <v>1195.4516294139414</v>
      </c>
      <c r="JI35" s="16">
        <f t="shared" si="331"/>
        <v>1783.6999756907039</v>
      </c>
      <c r="JJ35" s="16">
        <f t="shared" si="331"/>
        <v>1783.6999756907039</v>
      </c>
      <c r="JN35" s="16">
        <f>JN26</f>
        <v>1869.4434064303518</v>
      </c>
      <c r="JO35" s="16">
        <f t="shared" ref="JO35:JT35" si="332">JO26</f>
        <v>2048.145348942578</v>
      </c>
      <c r="JP35" s="16">
        <f t="shared" si="332"/>
        <v>1610.4621228661324</v>
      </c>
      <c r="JQ35" s="16">
        <f t="shared" si="332"/>
        <v>1386.0612803411695</v>
      </c>
      <c r="JR35" s="16">
        <f t="shared" si="332"/>
        <v>1195.4516294139414</v>
      </c>
      <c r="JS35" s="16">
        <f t="shared" si="332"/>
        <v>1783.6999756907039</v>
      </c>
      <c r="JT35" s="16">
        <f t="shared" si="332"/>
        <v>1783.6999756907039</v>
      </c>
      <c r="JV35" s="16">
        <f>JV26</f>
        <v>1869.4434064303518</v>
      </c>
      <c r="JW35" s="16">
        <f t="shared" ref="JW35:KB35" si="333">JW26</f>
        <v>2048.145348942578</v>
      </c>
      <c r="JX35" s="16">
        <f t="shared" si="333"/>
        <v>1610.4621228661324</v>
      </c>
      <c r="JY35" s="16">
        <f t="shared" si="333"/>
        <v>1386.0612803411695</v>
      </c>
      <c r="JZ35" s="16">
        <f t="shared" si="333"/>
        <v>1195.4516294139414</v>
      </c>
      <c r="KA35" s="16">
        <f t="shared" si="333"/>
        <v>1783.6999756907039</v>
      </c>
      <c r="KB35" s="16">
        <f t="shared" si="333"/>
        <v>1783.6999756907039</v>
      </c>
      <c r="KD35" s="16">
        <f>KD26</f>
        <v>1869.4434064303518</v>
      </c>
      <c r="KE35" s="16">
        <f t="shared" ref="KE35:KJ35" si="334">KE26</f>
        <v>2048.145348942578</v>
      </c>
      <c r="KF35" s="16">
        <f t="shared" si="334"/>
        <v>1610.4621228661324</v>
      </c>
      <c r="KG35" s="16">
        <f t="shared" si="334"/>
        <v>1386.0612803411695</v>
      </c>
      <c r="KH35" s="16">
        <f t="shared" si="334"/>
        <v>1195.4516294139414</v>
      </c>
      <c r="KI35" s="16">
        <f t="shared" si="334"/>
        <v>1783.6999756907039</v>
      </c>
      <c r="KJ35" s="16">
        <f t="shared" si="334"/>
        <v>1783.6999756907039</v>
      </c>
    </row>
    <row r="36" spans="1:296" x14ac:dyDescent="0.25">
      <c r="C36" t="s">
        <v>585</v>
      </c>
      <c r="N36" s="16">
        <f>N28</f>
        <v>542.58812118217986</v>
      </c>
      <c r="O36" s="16">
        <f t="shared" ref="O36:T36" si="335">O28</f>
        <v>433.61838371751406</v>
      </c>
      <c r="P36" s="16">
        <f t="shared" si="335"/>
        <v>420.27304258992655</v>
      </c>
      <c r="Q36" s="16">
        <f t="shared" si="335"/>
        <v>412.02012590389</v>
      </c>
      <c r="R36" s="16">
        <f t="shared" si="335"/>
        <v>414.48552972784074</v>
      </c>
      <c r="S36" s="16">
        <f t="shared" si="335"/>
        <v>440.07987220481107</v>
      </c>
      <c r="T36" s="16">
        <f t="shared" si="335"/>
        <v>440.07987220481107</v>
      </c>
      <c r="V36" s="16">
        <f>V28</f>
        <v>542.58812118217986</v>
      </c>
      <c r="W36" s="16">
        <f t="shared" ref="W36:AB36" si="336">W28</f>
        <v>433.61838371751406</v>
      </c>
      <c r="X36" s="16">
        <f t="shared" si="336"/>
        <v>420.27304258992655</v>
      </c>
      <c r="Y36" s="16">
        <f t="shared" si="336"/>
        <v>412.02012590389</v>
      </c>
      <c r="Z36" s="16">
        <f t="shared" si="336"/>
        <v>414.48552972784074</v>
      </c>
      <c r="AA36" s="16">
        <f t="shared" si="336"/>
        <v>440.07987220481107</v>
      </c>
      <c r="AB36" s="16">
        <f t="shared" si="336"/>
        <v>440.07987220481107</v>
      </c>
      <c r="AD36" s="16">
        <f>AD28</f>
        <v>542.58812118217986</v>
      </c>
      <c r="AE36" s="16">
        <f t="shared" ref="AE36:AJ36" si="337">AE28</f>
        <v>433.61838371751406</v>
      </c>
      <c r="AF36" s="16">
        <f t="shared" si="337"/>
        <v>420.27304258992655</v>
      </c>
      <c r="AG36" s="16">
        <f t="shared" si="337"/>
        <v>412.02012590389</v>
      </c>
      <c r="AH36" s="16">
        <f t="shared" si="337"/>
        <v>414.48552972784074</v>
      </c>
      <c r="AI36" s="16">
        <f t="shared" si="337"/>
        <v>440.07987220481107</v>
      </c>
      <c r="AJ36" s="16">
        <f t="shared" si="337"/>
        <v>440.07987220481107</v>
      </c>
      <c r="AN36" s="16">
        <f>AN28</f>
        <v>0</v>
      </c>
      <c r="AO36" s="16">
        <f t="shared" ref="AO36:AT36" si="338">AO28</f>
        <v>0</v>
      </c>
      <c r="AP36" s="16">
        <f t="shared" si="338"/>
        <v>0</v>
      </c>
      <c r="AQ36" s="16">
        <f t="shared" si="338"/>
        <v>0</v>
      </c>
      <c r="AR36" s="16">
        <f t="shared" si="338"/>
        <v>0</v>
      </c>
      <c r="AS36" s="16">
        <f t="shared" si="338"/>
        <v>0</v>
      </c>
      <c r="AT36" s="16">
        <f t="shared" si="338"/>
        <v>0</v>
      </c>
      <c r="AV36" s="16">
        <f>AV28</f>
        <v>0</v>
      </c>
      <c r="AW36" s="16">
        <f t="shared" ref="AW36:BB36" si="339">AW28</f>
        <v>0</v>
      </c>
      <c r="AX36" s="16">
        <f t="shared" si="339"/>
        <v>0</v>
      </c>
      <c r="AY36" s="16">
        <f t="shared" si="339"/>
        <v>0</v>
      </c>
      <c r="AZ36" s="16">
        <f t="shared" si="339"/>
        <v>0</v>
      </c>
      <c r="BA36" s="16">
        <f t="shared" si="339"/>
        <v>0</v>
      </c>
      <c r="BB36" s="16">
        <f t="shared" si="339"/>
        <v>0</v>
      </c>
      <c r="BD36" s="16">
        <f>BD28</f>
        <v>0</v>
      </c>
      <c r="BE36" s="16">
        <f t="shared" ref="BE36:BJ36" si="340">BE28</f>
        <v>0</v>
      </c>
      <c r="BF36" s="16">
        <f t="shared" si="340"/>
        <v>0</v>
      </c>
      <c r="BG36" s="16">
        <f t="shared" si="340"/>
        <v>0</v>
      </c>
      <c r="BH36" s="16">
        <f t="shared" si="340"/>
        <v>0</v>
      </c>
      <c r="BI36" s="16">
        <f t="shared" si="340"/>
        <v>0</v>
      </c>
      <c r="BJ36" s="16">
        <f t="shared" si="340"/>
        <v>0</v>
      </c>
      <c r="BN36" s="16">
        <f>BN28</f>
        <v>0</v>
      </c>
      <c r="BO36" s="16">
        <f t="shared" ref="BO36:BT36" si="341">BO28</f>
        <v>0</v>
      </c>
      <c r="BP36" s="16">
        <f t="shared" si="341"/>
        <v>0</v>
      </c>
      <c r="BQ36" s="16">
        <f t="shared" si="341"/>
        <v>0</v>
      </c>
      <c r="BR36" s="16">
        <f t="shared" si="341"/>
        <v>0</v>
      </c>
      <c r="BS36" s="16">
        <f t="shared" si="341"/>
        <v>0</v>
      </c>
      <c r="BT36" s="16">
        <f t="shared" si="341"/>
        <v>0</v>
      </c>
      <c r="BV36" s="16">
        <f>BV28</f>
        <v>0</v>
      </c>
      <c r="BW36" s="16">
        <f t="shared" ref="BW36:CB36" si="342">BW28</f>
        <v>0</v>
      </c>
      <c r="BX36" s="16">
        <f t="shared" si="342"/>
        <v>0</v>
      </c>
      <c r="BY36" s="16">
        <f t="shared" si="342"/>
        <v>0</v>
      </c>
      <c r="BZ36" s="16">
        <f t="shared" si="342"/>
        <v>0</v>
      </c>
      <c r="CA36" s="16">
        <f t="shared" si="342"/>
        <v>0</v>
      </c>
      <c r="CB36" s="16">
        <f t="shared" si="342"/>
        <v>0</v>
      </c>
      <c r="CD36" s="16">
        <f>CD28</f>
        <v>0</v>
      </c>
      <c r="CE36" s="16">
        <f t="shared" ref="CE36:CJ36" si="343">CE28</f>
        <v>0</v>
      </c>
      <c r="CF36" s="16">
        <f t="shared" si="343"/>
        <v>0</v>
      </c>
      <c r="CG36" s="16">
        <f t="shared" si="343"/>
        <v>0</v>
      </c>
      <c r="CH36" s="16">
        <f t="shared" si="343"/>
        <v>0</v>
      </c>
      <c r="CI36" s="16">
        <f t="shared" si="343"/>
        <v>0</v>
      </c>
      <c r="CJ36" s="16">
        <f t="shared" si="343"/>
        <v>0</v>
      </c>
      <c r="CN36" s="16">
        <f>CN28</f>
        <v>0</v>
      </c>
      <c r="CO36" s="16">
        <f t="shared" ref="CO36:CT36" si="344">CO28</f>
        <v>0</v>
      </c>
      <c r="CP36" s="16">
        <f t="shared" si="344"/>
        <v>0</v>
      </c>
      <c r="CQ36" s="16">
        <f t="shared" si="344"/>
        <v>0</v>
      </c>
      <c r="CR36" s="16">
        <f t="shared" si="344"/>
        <v>0</v>
      </c>
      <c r="CS36" s="16">
        <f t="shared" si="344"/>
        <v>0</v>
      </c>
      <c r="CT36" s="16">
        <f t="shared" si="344"/>
        <v>0</v>
      </c>
      <c r="CV36" s="16">
        <f>CV28</f>
        <v>0</v>
      </c>
      <c r="CW36" s="16">
        <f t="shared" ref="CW36:DB36" si="345">CW28</f>
        <v>0</v>
      </c>
      <c r="CX36" s="16">
        <f t="shared" si="345"/>
        <v>0</v>
      </c>
      <c r="CY36" s="16">
        <f t="shared" si="345"/>
        <v>0</v>
      </c>
      <c r="CZ36" s="16">
        <f t="shared" si="345"/>
        <v>0</v>
      </c>
      <c r="DA36" s="16">
        <f t="shared" si="345"/>
        <v>0</v>
      </c>
      <c r="DB36" s="16">
        <f t="shared" si="345"/>
        <v>0</v>
      </c>
      <c r="DD36" s="16">
        <f>DD28</f>
        <v>0</v>
      </c>
      <c r="DE36" s="16">
        <f t="shared" ref="DE36:DJ36" si="346">DE28</f>
        <v>0</v>
      </c>
      <c r="DF36" s="16">
        <f t="shared" si="346"/>
        <v>0</v>
      </c>
      <c r="DG36" s="16">
        <f t="shared" si="346"/>
        <v>0</v>
      </c>
      <c r="DH36" s="16">
        <f t="shared" si="346"/>
        <v>0</v>
      </c>
      <c r="DI36" s="16">
        <f t="shared" si="346"/>
        <v>0</v>
      </c>
      <c r="DJ36" s="16">
        <f t="shared" si="346"/>
        <v>0</v>
      </c>
      <c r="DN36" s="16">
        <f>DN28</f>
        <v>0</v>
      </c>
      <c r="DO36" s="16">
        <f t="shared" ref="DO36:DT36" si="347">DO28</f>
        <v>0</v>
      </c>
      <c r="DP36" s="16">
        <f t="shared" si="347"/>
        <v>0</v>
      </c>
      <c r="DQ36" s="16">
        <f t="shared" si="347"/>
        <v>0</v>
      </c>
      <c r="DR36" s="16">
        <f t="shared" si="347"/>
        <v>0</v>
      </c>
      <c r="DS36" s="16">
        <f t="shared" si="347"/>
        <v>0</v>
      </c>
      <c r="DT36" s="16">
        <f t="shared" si="347"/>
        <v>0</v>
      </c>
      <c r="DV36" s="16">
        <f>DV28</f>
        <v>0</v>
      </c>
      <c r="DW36" s="16">
        <f t="shared" ref="DW36:EB36" si="348">DW28</f>
        <v>0</v>
      </c>
      <c r="DX36" s="16">
        <f t="shared" si="348"/>
        <v>0</v>
      </c>
      <c r="DY36" s="16">
        <f t="shared" si="348"/>
        <v>0</v>
      </c>
      <c r="DZ36" s="16">
        <f t="shared" si="348"/>
        <v>0</v>
      </c>
      <c r="EA36" s="16">
        <f t="shared" si="348"/>
        <v>0</v>
      </c>
      <c r="EB36" s="16">
        <f t="shared" si="348"/>
        <v>0</v>
      </c>
      <c r="ED36" s="16">
        <f>ED28</f>
        <v>0</v>
      </c>
      <c r="EE36" s="16">
        <f t="shared" ref="EE36:EJ36" si="349">EE28</f>
        <v>0</v>
      </c>
      <c r="EF36" s="16">
        <f t="shared" si="349"/>
        <v>0</v>
      </c>
      <c r="EG36" s="16">
        <f t="shared" si="349"/>
        <v>0</v>
      </c>
      <c r="EH36" s="16">
        <f t="shared" si="349"/>
        <v>0</v>
      </c>
      <c r="EI36" s="16">
        <f t="shared" si="349"/>
        <v>0</v>
      </c>
      <c r="EJ36" s="16">
        <f t="shared" si="349"/>
        <v>0</v>
      </c>
      <c r="EN36" s="16">
        <f>EN28</f>
        <v>542.58812118217986</v>
      </c>
      <c r="EO36" s="16">
        <f t="shared" ref="EO36:ET36" si="350">EO28</f>
        <v>433.61838371751406</v>
      </c>
      <c r="EP36" s="16">
        <f t="shared" si="350"/>
        <v>420.27304258992655</v>
      </c>
      <c r="EQ36" s="16">
        <f t="shared" si="350"/>
        <v>412.02012590389</v>
      </c>
      <c r="ER36" s="16">
        <f t="shared" si="350"/>
        <v>414.48552972784074</v>
      </c>
      <c r="ES36" s="16">
        <f t="shared" si="350"/>
        <v>440.07987220481107</v>
      </c>
      <c r="ET36" s="16">
        <f t="shared" si="350"/>
        <v>440.07987220481107</v>
      </c>
      <c r="EV36" s="16">
        <f>EV28</f>
        <v>542.58812118217986</v>
      </c>
      <c r="EW36" s="16">
        <f t="shared" ref="EW36:FB36" si="351">EW28</f>
        <v>433.61838371751406</v>
      </c>
      <c r="EX36" s="16">
        <f t="shared" si="351"/>
        <v>420.27304258992655</v>
      </c>
      <c r="EY36" s="16">
        <f t="shared" si="351"/>
        <v>412.02012590389</v>
      </c>
      <c r="EZ36" s="16">
        <f t="shared" si="351"/>
        <v>414.48552972784074</v>
      </c>
      <c r="FA36" s="16">
        <f t="shared" si="351"/>
        <v>440.07987220481107</v>
      </c>
      <c r="FB36" s="16">
        <f t="shared" si="351"/>
        <v>440.07987220481107</v>
      </c>
      <c r="FD36" s="16">
        <f>FD28</f>
        <v>542.58812118217986</v>
      </c>
      <c r="FE36" s="16">
        <f t="shared" ref="FE36:FJ36" si="352">FE28</f>
        <v>433.61838371751406</v>
      </c>
      <c r="FF36" s="16">
        <f t="shared" si="352"/>
        <v>420.27304258992655</v>
      </c>
      <c r="FG36" s="16">
        <f t="shared" si="352"/>
        <v>412.02012590389</v>
      </c>
      <c r="FH36" s="16">
        <f t="shared" si="352"/>
        <v>414.48552972784074</v>
      </c>
      <c r="FI36" s="16">
        <f t="shared" si="352"/>
        <v>440.07987220481107</v>
      </c>
      <c r="FJ36" s="16">
        <f t="shared" si="352"/>
        <v>440.07987220481107</v>
      </c>
      <c r="FN36" s="16">
        <f>FN28</f>
        <v>542.58812118217986</v>
      </c>
      <c r="FO36" s="16">
        <f t="shared" ref="FO36:FT36" si="353">FO28</f>
        <v>433.61838371751406</v>
      </c>
      <c r="FP36" s="16">
        <f t="shared" si="353"/>
        <v>420.27304258992655</v>
      </c>
      <c r="FQ36" s="16">
        <f t="shared" si="353"/>
        <v>412.02012590389</v>
      </c>
      <c r="FR36" s="16">
        <f t="shared" si="353"/>
        <v>414.48552972784074</v>
      </c>
      <c r="FS36" s="16">
        <f t="shared" si="353"/>
        <v>440.07987220481107</v>
      </c>
      <c r="FT36" s="16">
        <f t="shared" si="353"/>
        <v>440.07987220481107</v>
      </c>
      <c r="FV36" s="16">
        <f>FV28</f>
        <v>542.58812118217986</v>
      </c>
      <c r="FW36" s="16">
        <f t="shared" ref="FW36:GB36" si="354">FW28</f>
        <v>433.61838371751406</v>
      </c>
      <c r="FX36" s="16">
        <f t="shared" si="354"/>
        <v>420.27304258992655</v>
      </c>
      <c r="FY36" s="16">
        <f t="shared" si="354"/>
        <v>412.02012590389</v>
      </c>
      <c r="FZ36" s="16">
        <f t="shared" si="354"/>
        <v>414.48552972784074</v>
      </c>
      <c r="GA36" s="16">
        <f t="shared" si="354"/>
        <v>440.07987220481107</v>
      </c>
      <c r="GB36" s="16">
        <f t="shared" si="354"/>
        <v>440.07987220481107</v>
      </c>
      <c r="GD36" s="16">
        <f>GD28</f>
        <v>542.58812118217986</v>
      </c>
      <c r="GE36" s="16">
        <f t="shared" ref="GE36:GJ36" si="355">GE28</f>
        <v>433.61838371751406</v>
      </c>
      <c r="GF36" s="16">
        <f t="shared" si="355"/>
        <v>420.27304258992655</v>
      </c>
      <c r="GG36" s="16">
        <f t="shared" si="355"/>
        <v>412.02012590389</v>
      </c>
      <c r="GH36" s="16">
        <f t="shared" si="355"/>
        <v>414.48552972784074</v>
      </c>
      <c r="GI36" s="16">
        <f t="shared" si="355"/>
        <v>440.07987220481107</v>
      </c>
      <c r="GJ36" s="16">
        <f t="shared" si="355"/>
        <v>440.07987220481107</v>
      </c>
      <c r="GN36" s="16">
        <f>GN28</f>
        <v>0</v>
      </c>
      <c r="GO36" s="16">
        <f t="shared" ref="GO36:GT36" si="356">GO28</f>
        <v>0</v>
      </c>
      <c r="GP36" s="16">
        <f t="shared" si="356"/>
        <v>0</v>
      </c>
      <c r="GQ36" s="16">
        <f t="shared" si="356"/>
        <v>0</v>
      </c>
      <c r="GR36" s="16">
        <f t="shared" si="356"/>
        <v>0</v>
      </c>
      <c r="GS36" s="16">
        <f t="shared" si="356"/>
        <v>0</v>
      </c>
      <c r="GT36" s="16">
        <f t="shared" si="356"/>
        <v>0</v>
      </c>
      <c r="GV36" s="16">
        <f>GV28</f>
        <v>0</v>
      </c>
      <c r="GW36" s="16">
        <f t="shared" ref="GW36:HB36" si="357">GW28</f>
        <v>0</v>
      </c>
      <c r="GX36" s="16">
        <f t="shared" si="357"/>
        <v>0</v>
      </c>
      <c r="GY36" s="16">
        <f t="shared" si="357"/>
        <v>0</v>
      </c>
      <c r="GZ36" s="16">
        <f t="shared" si="357"/>
        <v>0</v>
      </c>
      <c r="HA36" s="16">
        <f t="shared" si="357"/>
        <v>0</v>
      </c>
      <c r="HB36" s="16">
        <f t="shared" si="357"/>
        <v>0</v>
      </c>
      <c r="HD36" s="16">
        <f>HD28</f>
        <v>0</v>
      </c>
      <c r="HE36" s="16">
        <f t="shared" ref="HE36:HJ36" si="358">HE28</f>
        <v>0</v>
      </c>
      <c r="HF36" s="16">
        <f t="shared" si="358"/>
        <v>0</v>
      </c>
      <c r="HG36" s="16">
        <f t="shared" si="358"/>
        <v>0</v>
      </c>
      <c r="HH36" s="16">
        <f t="shared" si="358"/>
        <v>0</v>
      </c>
      <c r="HI36" s="16">
        <f t="shared" si="358"/>
        <v>0</v>
      </c>
      <c r="HJ36" s="16">
        <f t="shared" si="358"/>
        <v>0</v>
      </c>
      <c r="HN36" s="16">
        <f>HN28</f>
        <v>542.58812118217986</v>
      </c>
      <c r="HO36" s="16">
        <f t="shared" ref="HO36:HT36" si="359">HO28</f>
        <v>433.61838371751406</v>
      </c>
      <c r="HP36" s="16">
        <f t="shared" si="359"/>
        <v>420.27304258992655</v>
      </c>
      <c r="HQ36" s="16">
        <f t="shared" si="359"/>
        <v>412.02012590389</v>
      </c>
      <c r="HR36" s="16">
        <f t="shared" si="359"/>
        <v>414.48552972784074</v>
      </c>
      <c r="HS36" s="16">
        <f t="shared" si="359"/>
        <v>440.07987220481107</v>
      </c>
      <c r="HT36" s="16">
        <f t="shared" si="359"/>
        <v>440.07987220481107</v>
      </c>
      <c r="HV36" s="16">
        <f>HV28</f>
        <v>542.58812118217986</v>
      </c>
      <c r="HW36" s="16">
        <f t="shared" ref="HW36:IB36" si="360">HW28</f>
        <v>433.61838371751406</v>
      </c>
      <c r="HX36" s="16">
        <f t="shared" si="360"/>
        <v>420.27304258992655</v>
      </c>
      <c r="HY36" s="16">
        <f t="shared" si="360"/>
        <v>412.02012590389</v>
      </c>
      <c r="HZ36" s="16">
        <f t="shared" si="360"/>
        <v>414.48552972784074</v>
      </c>
      <c r="IA36" s="16">
        <f t="shared" si="360"/>
        <v>440.07987220481107</v>
      </c>
      <c r="IB36" s="16">
        <f t="shared" si="360"/>
        <v>440.07987220481107</v>
      </c>
      <c r="ID36" s="16">
        <f>ID28</f>
        <v>542.58812118217986</v>
      </c>
      <c r="IE36" s="16">
        <f t="shared" ref="IE36:IJ36" si="361">IE28</f>
        <v>433.61838371751406</v>
      </c>
      <c r="IF36" s="16">
        <f t="shared" si="361"/>
        <v>420.27304258992655</v>
      </c>
      <c r="IG36" s="16">
        <f t="shared" si="361"/>
        <v>412.02012590389</v>
      </c>
      <c r="IH36" s="16">
        <f t="shared" si="361"/>
        <v>414.48552972784074</v>
      </c>
      <c r="II36" s="16">
        <f t="shared" si="361"/>
        <v>440.07987220481107</v>
      </c>
      <c r="IJ36" s="16">
        <f t="shared" si="361"/>
        <v>440.07987220481107</v>
      </c>
      <c r="IN36" s="16">
        <f>IN28</f>
        <v>542.58812118217986</v>
      </c>
      <c r="IO36" s="16">
        <f t="shared" ref="IO36:IT36" si="362">IO28</f>
        <v>433.61838371751406</v>
      </c>
      <c r="IP36" s="16">
        <f t="shared" si="362"/>
        <v>420.27304258992655</v>
      </c>
      <c r="IQ36" s="16">
        <f t="shared" si="362"/>
        <v>412.02012590389</v>
      </c>
      <c r="IR36" s="16">
        <f t="shared" si="362"/>
        <v>414.48552972784074</v>
      </c>
      <c r="IS36" s="16">
        <f t="shared" si="362"/>
        <v>440.07987220481107</v>
      </c>
      <c r="IT36" s="16">
        <f t="shared" si="362"/>
        <v>440.07987220481107</v>
      </c>
      <c r="IV36" s="16">
        <f>IV28</f>
        <v>542.58812118217986</v>
      </c>
      <c r="IW36" s="16">
        <f t="shared" ref="IW36:JB36" si="363">IW28</f>
        <v>433.61838371751406</v>
      </c>
      <c r="IX36" s="16">
        <f t="shared" si="363"/>
        <v>420.27304258992655</v>
      </c>
      <c r="IY36" s="16">
        <f t="shared" si="363"/>
        <v>412.02012590389</v>
      </c>
      <c r="IZ36" s="16">
        <f t="shared" si="363"/>
        <v>414.48552972784074</v>
      </c>
      <c r="JA36" s="16">
        <f t="shared" si="363"/>
        <v>440.07987220481107</v>
      </c>
      <c r="JB36" s="16">
        <f t="shared" si="363"/>
        <v>440.07987220481107</v>
      </c>
      <c r="JD36" s="16">
        <f>JD28</f>
        <v>542.58812118217986</v>
      </c>
      <c r="JE36" s="16">
        <f t="shared" ref="JE36:JJ36" si="364">JE28</f>
        <v>433.61838371751406</v>
      </c>
      <c r="JF36" s="16">
        <f t="shared" si="364"/>
        <v>420.27304258992655</v>
      </c>
      <c r="JG36" s="16">
        <f t="shared" si="364"/>
        <v>412.02012590389</v>
      </c>
      <c r="JH36" s="16">
        <f t="shared" si="364"/>
        <v>414.48552972784074</v>
      </c>
      <c r="JI36" s="16">
        <f t="shared" si="364"/>
        <v>440.07987220481107</v>
      </c>
      <c r="JJ36" s="16">
        <f t="shared" si="364"/>
        <v>440.07987220481107</v>
      </c>
      <c r="JN36" s="16">
        <f>JN28</f>
        <v>542.58812118217986</v>
      </c>
      <c r="JO36" s="16">
        <f t="shared" ref="JO36:JT36" si="365">JO28</f>
        <v>433.61838371751406</v>
      </c>
      <c r="JP36" s="16">
        <f t="shared" si="365"/>
        <v>420.27304258992655</v>
      </c>
      <c r="JQ36" s="16">
        <f t="shared" si="365"/>
        <v>412.02012590389</v>
      </c>
      <c r="JR36" s="16">
        <f t="shared" si="365"/>
        <v>414.48552972784074</v>
      </c>
      <c r="JS36" s="16">
        <f t="shared" si="365"/>
        <v>440.07987220481107</v>
      </c>
      <c r="JT36" s="16">
        <f t="shared" si="365"/>
        <v>440.07987220481107</v>
      </c>
      <c r="JV36" s="16">
        <f>JV28</f>
        <v>542.58812118217986</v>
      </c>
      <c r="JW36" s="16">
        <f t="shared" ref="JW36:KB36" si="366">JW28</f>
        <v>433.61838371751406</v>
      </c>
      <c r="JX36" s="16">
        <f t="shared" si="366"/>
        <v>420.27304258992655</v>
      </c>
      <c r="JY36" s="16">
        <f t="shared" si="366"/>
        <v>412.02012590389</v>
      </c>
      <c r="JZ36" s="16">
        <f t="shared" si="366"/>
        <v>414.48552972784074</v>
      </c>
      <c r="KA36" s="16">
        <f t="shared" si="366"/>
        <v>440.07987220481107</v>
      </c>
      <c r="KB36" s="16">
        <f t="shared" si="366"/>
        <v>440.07987220481107</v>
      </c>
      <c r="KD36" s="16">
        <f>KD28</f>
        <v>542.58812118217986</v>
      </c>
      <c r="KE36" s="16">
        <f t="shared" ref="KE36:KJ36" si="367">KE28</f>
        <v>433.61838371751406</v>
      </c>
      <c r="KF36" s="16">
        <f t="shared" si="367"/>
        <v>420.27304258992655</v>
      </c>
      <c r="KG36" s="16">
        <f t="shared" si="367"/>
        <v>412.02012590389</v>
      </c>
      <c r="KH36" s="16">
        <f t="shared" si="367"/>
        <v>414.48552972784074</v>
      </c>
      <c r="KI36" s="16">
        <f t="shared" si="367"/>
        <v>440.07987220481107</v>
      </c>
      <c r="KJ36" s="16">
        <f t="shared" si="367"/>
        <v>440.07987220481107</v>
      </c>
    </row>
    <row r="37" spans="1:296" x14ac:dyDescent="0.25">
      <c r="N37" s="135"/>
      <c r="O37" s="135"/>
      <c r="P37" s="135"/>
      <c r="Q37" s="135"/>
      <c r="R37" s="135"/>
      <c r="S37" s="135"/>
      <c r="T37" s="135"/>
      <c r="V37" s="135"/>
      <c r="W37" s="135"/>
      <c r="X37" s="135"/>
      <c r="Y37" s="135"/>
      <c r="Z37" s="135"/>
      <c r="AA37" s="135"/>
      <c r="AB37" s="135"/>
      <c r="AD37" s="135"/>
      <c r="AE37" s="135"/>
      <c r="AF37" s="135"/>
      <c r="AG37" s="135"/>
      <c r="AH37" s="135"/>
      <c r="AI37" s="135"/>
      <c r="AJ37" s="135"/>
      <c r="AN37" s="135"/>
      <c r="AO37" s="135"/>
      <c r="AP37" s="135"/>
      <c r="AQ37" s="135"/>
      <c r="AR37" s="135"/>
      <c r="AS37" s="135"/>
      <c r="AT37" s="135"/>
      <c r="AV37" s="135"/>
      <c r="AW37" s="135"/>
      <c r="AX37" s="135"/>
      <c r="AY37" s="135"/>
      <c r="AZ37" s="135"/>
      <c r="BA37" s="135"/>
      <c r="BB37" s="135"/>
      <c r="BD37" s="135"/>
      <c r="BE37" s="135"/>
      <c r="BF37" s="135"/>
      <c r="BG37" s="135"/>
      <c r="BH37" s="135"/>
      <c r="BI37" s="135"/>
      <c r="BJ37" s="135"/>
      <c r="BN37" s="135"/>
      <c r="BO37" s="135"/>
      <c r="BP37" s="135"/>
      <c r="BQ37" s="135"/>
      <c r="BR37" s="135"/>
      <c r="BS37" s="135"/>
      <c r="BT37" s="135"/>
      <c r="BV37" s="135"/>
      <c r="BW37" s="135"/>
      <c r="BX37" s="135"/>
      <c r="BY37" s="135"/>
      <c r="BZ37" s="135"/>
      <c r="CA37" s="135"/>
      <c r="CB37" s="135"/>
      <c r="CD37" s="135"/>
      <c r="CE37" s="135"/>
      <c r="CF37" s="135"/>
      <c r="CG37" s="135"/>
      <c r="CH37" s="135"/>
      <c r="CI37" s="135"/>
      <c r="CJ37" s="135"/>
      <c r="CN37" s="135"/>
      <c r="CO37" s="135"/>
      <c r="CP37" s="135"/>
      <c r="CQ37" s="135"/>
      <c r="CR37" s="135"/>
      <c r="CS37" s="135"/>
      <c r="CT37" s="135"/>
      <c r="CV37" s="135"/>
      <c r="CW37" s="135"/>
      <c r="CX37" s="135"/>
      <c r="CY37" s="135"/>
      <c r="CZ37" s="135"/>
      <c r="DA37" s="135"/>
      <c r="DB37" s="135"/>
      <c r="DD37" s="135"/>
      <c r="DE37" s="135"/>
      <c r="DF37" s="135"/>
      <c r="DG37" s="135"/>
      <c r="DH37" s="135"/>
      <c r="DI37" s="135"/>
      <c r="DJ37" s="135"/>
      <c r="DN37" s="135"/>
      <c r="DO37" s="135"/>
      <c r="DP37" s="135"/>
      <c r="DQ37" s="135"/>
      <c r="DR37" s="135"/>
      <c r="DS37" s="135"/>
      <c r="DT37" s="135"/>
      <c r="DV37" s="135"/>
      <c r="DW37" s="135"/>
      <c r="DX37" s="135"/>
      <c r="DY37" s="135"/>
      <c r="DZ37" s="135"/>
      <c r="EA37" s="135"/>
      <c r="EB37" s="135"/>
      <c r="ED37" s="135"/>
      <c r="EE37" s="135"/>
      <c r="EF37" s="135"/>
      <c r="EG37" s="135"/>
      <c r="EH37" s="135"/>
      <c r="EI37" s="135"/>
      <c r="EJ37" s="135"/>
      <c r="EN37" s="135"/>
      <c r="EO37" s="135"/>
      <c r="EP37" s="135"/>
      <c r="EQ37" s="135"/>
      <c r="ER37" s="135"/>
      <c r="ES37" s="135"/>
      <c r="ET37" s="135"/>
      <c r="EV37" s="135"/>
      <c r="EW37" s="135"/>
      <c r="EX37" s="135"/>
      <c r="EY37" s="135"/>
      <c r="EZ37" s="135"/>
      <c r="FA37" s="135"/>
      <c r="FB37" s="135"/>
      <c r="FD37" s="135"/>
      <c r="FE37" s="135"/>
      <c r="FF37" s="135"/>
      <c r="FG37" s="135"/>
      <c r="FH37" s="135"/>
      <c r="FI37" s="135"/>
      <c r="FJ37" s="135"/>
      <c r="FN37" s="135"/>
      <c r="FO37" s="135"/>
      <c r="FP37" s="135"/>
      <c r="FQ37" s="135"/>
      <c r="FR37" s="135"/>
      <c r="FS37" s="135"/>
      <c r="FT37" s="135"/>
      <c r="FV37" s="135"/>
      <c r="FW37" s="135"/>
      <c r="FX37" s="135"/>
      <c r="FY37" s="135"/>
      <c r="FZ37" s="135"/>
      <c r="GA37" s="135"/>
      <c r="GB37" s="135"/>
      <c r="GD37" s="135"/>
      <c r="GE37" s="135"/>
      <c r="GF37" s="135"/>
      <c r="GG37" s="135"/>
      <c r="GH37" s="135"/>
      <c r="GI37" s="135"/>
      <c r="GJ37" s="135"/>
      <c r="GN37" s="135"/>
      <c r="GO37" s="135"/>
      <c r="GP37" s="135"/>
      <c r="GQ37" s="135"/>
      <c r="GR37" s="135"/>
      <c r="GS37" s="135"/>
      <c r="GT37" s="135"/>
      <c r="GV37" s="135"/>
      <c r="GW37" s="135"/>
      <c r="GX37" s="135"/>
      <c r="GY37" s="135"/>
      <c r="GZ37" s="135"/>
      <c r="HA37" s="135"/>
      <c r="HB37" s="135"/>
      <c r="HD37" s="135"/>
      <c r="HE37" s="135"/>
      <c r="HF37" s="135"/>
      <c r="HG37" s="135"/>
      <c r="HH37" s="135"/>
      <c r="HI37" s="135"/>
      <c r="HJ37" s="135"/>
      <c r="HN37" s="135"/>
      <c r="HO37" s="135"/>
      <c r="HP37" s="135"/>
      <c r="HQ37" s="135"/>
      <c r="HR37" s="135"/>
      <c r="HS37" s="135"/>
      <c r="HT37" s="135"/>
      <c r="HV37" s="135"/>
      <c r="HW37" s="135"/>
      <c r="HX37" s="135"/>
      <c r="HY37" s="135"/>
      <c r="HZ37" s="135"/>
      <c r="IA37" s="135"/>
      <c r="IB37" s="135"/>
      <c r="ID37" s="135"/>
      <c r="IE37" s="135"/>
      <c r="IF37" s="135"/>
      <c r="IG37" s="135"/>
      <c r="IH37" s="135"/>
      <c r="II37" s="135"/>
      <c r="IJ37" s="135"/>
      <c r="IN37" s="135"/>
      <c r="IO37" s="135"/>
      <c r="IP37" s="135"/>
      <c r="IQ37" s="135"/>
      <c r="IR37" s="135"/>
      <c r="IS37" s="135"/>
      <c r="IT37" s="135"/>
      <c r="IV37" s="135"/>
      <c r="IW37" s="135"/>
      <c r="IX37" s="135"/>
      <c r="IY37" s="135"/>
      <c r="IZ37" s="135"/>
      <c r="JA37" s="135"/>
      <c r="JB37" s="135"/>
      <c r="JD37" s="135"/>
      <c r="JE37" s="135"/>
      <c r="JF37" s="135"/>
      <c r="JG37" s="135"/>
      <c r="JH37" s="135"/>
      <c r="JI37" s="135"/>
      <c r="JJ37" s="135"/>
      <c r="JN37" s="135"/>
      <c r="JO37" s="135"/>
      <c r="JP37" s="135"/>
      <c r="JQ37" s="135"/>
      <c r="JR37" s="135"/>
      <c r="JS37" s="135"/>
      <c r="JT37" s="135"/>
      <c r="JV37" s="135"/>
      <c r="JW37" s="135"/>
      <c r="JX37" s="135"/>
      <c r="JY37" s="135"/>
      <c r="JZ37" s="135"/>
      <c r="KA37" s="135"/>
      <c r="KB37" s="135"/>
      <c r="KD37" s="135"/>
      <c r="KE37" s="135"/>
      <c r="KF37" s="135"/>
      <c r="KG37" s="135"/>
      <c r="KH37" s="135"/>
      <c r="KI37" s="135"/>
      <c r="KJ37" s="135"/>
    </row>
    <row r="38" spans="1:296" x14ac:dyDescent="0.25">
      <c r="A38" s="14" t="s">
        <v>586</v>
      </c>
    </row>
    <row r="39" spans="1:296" x14ac:dyDescent="0.25">
      <c r="A39" s="14"/>
    </row>
    <row r="41" spans="1:296" x14ac:dyDescent="0.25">
      <c r="A41" s="12" t="s">
        <v>587</v>
      </c>
      <c r="B41" s="12"/>
      <c r="C41" s="12" t="s">
        <v>588</v>
      </c>
      <c r="D41" s="12"/>
      <c r="E41" s="12"/>
      <c r="F41" t="s">
        <v>589</v>
      </c>
      <c r="G41" t="s">
        <v>589</v>
      </c>
      <c r="H41" t="s">
        <v>571</v>
      </c>
      <c r="I41" t="s">
        <v>589</v>
      </c>
      <c r="J41" t="s">
        <v>589</v>
      </c>
      <c r="K41" t="s">
        <v>571</v>
      </c>
      <c r="L41" t="s">
        <v>589</v>
      </c>
      <c r="M41" t="s">
        <v>589</v>
      </c>
      <c r="N41" s="16">
        <f>[14]model_cost_rates!N$28</f>
        <v>0.23739292318997085</v>
      </c>
      <c r="O41" s="16">
        <f>[14]model_cost_rates!O$28</f>
        <v>4.1703637636041284</v>
      </c>
      <c r="P41" s="16">
        <f>[14]model_cost_rates!P$28</f>
        <v>0.9175174622571417</v>
      </c>
      <c r="Q41" s="16">
        <f>[14]model_cost_rates!Q$28</f>
        <v>3.4727707097828664</v>
      </c>
      <c r="R41" s="16">
        <f>[14]model_cost_rates!R$28</f>
        <v>0.27086892601096724</v>
      </c>
      <c r="S41" s="16">
        <f>[14]model_cost_rates!S$28</f>
        <v>1.3756448896401294</v>
      </c>
      <c r="T41" s="16">
        <f>S41</f>
        <v>1.3756448896401294</v>
      </c>
      <c r="V41" s="16">
        <f>[14]model_cost_rates!G$28</f>
        <v>0.16953561650590807</v>
      </c>
      <c r="W41" s="16">
        <f>[14]model_cost_rates!H$28</f>
        <v>4.5595291688650095</v>
      </c>
      <c r="X41" s="16">
        <f>[14]model_cost_rates!I$28</f>
        <v>0.77230474114368064</v>
      </c>
      <c r="Y41" s="16">
        <f>[14]model_cost_rates!J$28</f>
        <v>5.3026711203433177</v>
      </c>
      <c r="Z41" s="16">
        <f>[14]model_cost_rates!K$28</f>
        <v>1.8134348908965552</v>
      </c>
      <c r="AA41" s="16">
        <f>[14]model_cost_rates!L$28</f>
        <v>2.1955910574466988</v>
      </c>
      <c r="AB41" s="16">
        <f>AA41</f>
        <v>2.1955910574466988</v>
      </c>
      <c r="AD41" s="16">
        <f>[16]TRAC_rates!V49</f>
        <v>0</v>
      </c>
      <c r="AE41" s="16">
        <f>[16]TRAC_rates!W49</f>
        <v>4.0768934145208053</v>
      </c>
      <c r="AF41" s="16">
        <f>[16]TRAC_rates!X49</f>
        <v>2.714207787870984</v>
      </c>
      <c r="AG41" s="16">
        <f>[16]TRAC_rates!Y49</f>
        <v>0.99493348862560071</v>
      </c>
      <c r="AH41" s="16">
        <f>[16]TRAC_rates!Z49</f>
        <v>0.13771588704221577</v>
      </c>
      <c r="AI41" s="16">
        <f>[16]TRAC_rates!AA49</f>
        <v>3.3145261033209934</v>
      </c>
      <c r="AJ41" s="16">
        <f>[16]TRAC_rates!AB49</f>
        <v>1.7633475969559167</v>
      </c>
      <c r="AN41" s="16">
        <f t="shared" ref="AN41:AN69" si="368">IF($F41="Y",N41,IF($F41="A",N41*$F$13,0))</f>
        <v>1.2948704901271136E-2</v>
      </c>
      <c r="AO41" s="16">
        <f t="shared" ref="AO41:AT42" si="369">IF($F41="Y",O41,IF($F41="A",O41*$F$13,0))</f>
        <v>0.22747438710567972</v>
      </c>
      <c r="AP41" s="16">
        <f t="shared" si="369"/>
        <v>5.0046407032207724E-2</v>
      </c>
      <c r="AQ41" s="16">
        <f t="shared" si="369"/>
        <v>0.18942385689724725</v>
      </c>
      <c r="AR41" s="16">
        <f t="shared" si="369"/>
        <v>1.4774668691507302E-2</v>
      </c>
      <c r="AS41" s="16">
        <f t="shared" si="369"/>
        <v>7.5035175798552511E-2</v>
      </c>
      <c r="AT41" s="16">
        <f t="shared" si="369"/>
        <v>7.5035175798552511E-2</v>
      </c>
      <c r="AV41" s="16">
        <f t="shared" ref="AV41:BB42" si="370">IF($F41="Y",V41,IF($F41="A",V41*$F$13,0))</f>
        <v>9.2473972639586215E-3</v>
      </c>
      <c r="AW41" s="16">
        <f t="shared" si="370"/>
        <v>0.2487015910290005</v>
      </c>
      <c r="AX41" s="16">
        <f t="shared" si="370"/>
        <v>4.2125713153291666E-2</v>
      </c>
      <c r="AY41" s="16">
        <f t="shared" si="370"/>
        <v>0.28923660656418093</v>
      </c>
      <c r="AZ41" s="16">
        <f t="shared" si="370"/>
        <v>9.8914630412539367E-2</v>
      </c>
      <c r="BA41" s="16">
        <f t="shared" si="370"/>
        <v>0.11975951222436539</v>
      </c>
      <c r="BB41" s="16">
        <f t="shared" si="370"/>
        <v>0.11975951222436539</v>
      </c>
      <c r="BD41" s="16">
        <f t="shared" ref="BD41:BJ42" si="371">IF($F41="Y",AD41,IF($F41="A",AD41*$F$13,0))</f>
        <v>0</v>
      </c>
      <c r="BE41" s="16">
        <f t="shared" si="371"/>
        <v>0.22237600442840755</v>
      </c>
      <c r="BF41" s="16">
        <f t="shared" si="371"/>
        <v>0.1480476975202355</v>
      </c>
      <c r="BG41" s="16">
        <f t="shared" si="371"/>
        <v>5.4269099379578217E-2</v>
      </c>
      <c r="BH41" s="16">
        <f t="shared" si="371"/>
        <v>7.5117756568481324E-3</v>
      </c>
      <c r="BI41" s="16">
        <f t="shared" si="371"/>
        <v>0.18079233290841781</v>
      </c>
      <c r="BJ41" s="16">
        <f t="shared" si="371"/>
        <v>9.6182596197595449E-2</v>
      </c>
      <c r="BN41" s="16">
        <f>IF(AND($F41="Y",$L41="Y"),N41,IF(AND($F41="A",$L41="A"),N41*$F$13*$L$13,IF(AND($F41="Y",$L41="A"),N41*$L$13,IF(AND($F41="A",$L41="Y"),N41*$F$13,0))))</f>
        <v>1.3049932147174977E-2</v>
      </c>
      <c r="BO41" s="16">
        <f t="shared" ref="BO41:BT42" si="372">IF(AND($F41="Y",$L41="Y"),O41,IF(AND($F41="A",$L41="A"),O41*$F$13*$L$13,IF(AND($F41="Y",$L41="A"),O41*$L$13,IF(AND($F41="A",$L41="Y"),O41*$F$13,0))))</f>
        <v>0.22925268122049205</v>
      </c>
      <c r="BP41" s="16">
        <f t="shared" si="372"/>
        <v>5.0437647699894554E-2</v>
      </c>
      <c r="BQ41" s="16">
        <f t="shared" si="372"/>
        <v>0.19090468880193523</v>
      </c>
      <c r="BR41" s="16">
        <f t="shared" si="372"/>
        <v>1.48901705144453E-2</v>
      </c>
      <c r="BS41" s="16">
        <f t="shared" si="372"/>
        <v>7.5621767604444418E-2</v>
      </c>
      <c r="BT41" s="16">
        <f t="shared" si="372"/>
        <v>7.5621767604444418E-2</v>
      </c>
      <c r="BV41" s="16">
        <f t="shared" ref="BV41:CB42" si="373">IF(AND($F41="Y",$L41="Y"),V41,IF(AND($F41="A",$L41="A"),V41*$F$13*$L$13,IF(AND($F41="Y",$L41="A"),V41*$L$13,IF(AND($F41="A",$L41="Y"),V41*$F$13,0))))</f>
        <v>9.3196893243574462E-3</v>
      </c>
      <c r="BW41" s="16">
        <f t="shared" si="373"/>
        <v>0.25064583003233881</v>
      </c>
      <c r="BX41" s="16">
        <f t="shared" si="373"/>
        <v>4.2455033340658387E-2</v>
      </c>
      <c r="BY41" s="16">
        <f t="shared" si="373"/>
        <v>0.29149773038469451</v>
      </c>
      <c r="BZ41" s="16">
        <f t="shared" si="373"/>
        <v>9.9687901229397261E-2</v>
      </c>
      <c r="CA41" s="16">
        <f t="shared" si="373"/>
        <v>0.12069573910463585</v>
      </c>
      <c r="CB41" s="16">
        <f t="shared" si="373"/>
        <v>0.12069573910463585</v>
      </c>
      <c r="CD41" s="16">
        <f t="shared" ref="CD41:CJ42" si="374">IF(AND($F41="Y",$L41="Y"),AD41,IF(AND($F41="A",$L41="A"),AD41*$F$13*$L$13,IF(AND($F41="Y",$L41="A"),AD41*$L$13,IF(AND($F41="A",$L41="Y"),AD41*$F$13,0))))</f>
        <v>0</v>
      </c>
      <c r="CE41" s="16">
        <f t="shared" si="374"/>
        <v>0.22411444164317321</v>
      </c>
      <c r="CF41" s="16">
        <f t="shared" si="374"/>
        <v>0.14920506891734775</v>
      </c>
      <c r="CG41" s="16">
        <f t="shared" si="374"/>
        <v>5.4693351187752273E-2</v>
      </c>
      <c r="CH41" s="16">
        <f t="shared" si="374"/>
        <v>7.5704993954295568E-3</v>
      </c>
      <c r="CI41" s="16">
        <f t="shared" si="374"/>
        <v>0.18220568737748546</v>
      </c>
      <c r="CJ41" s="16">
        <f t="shared" si="374"/>
        <v>9.6934509179719866E-2</v>
      </c>
      <c r="CN41" s="16">
        <f>IF(AND($F41="Y",$M41="Y"),N41,IF(AND($F41="A",$M41="A"),N41*$F$13*$M$13,IF(AND($F41="Y",$M41="A"),N41*$M$13,IF(AND($F41="A",$M41="Y"),N41*$F$13,0))))</f>
        <v>1.2194845693463059E-2</v>
      </c>
      <c r="CO41" s="16">
        <f t="shared" ref="CO41:CT42" si="375">IF(AND($F41="Y",$M41="Y"),O41,IF(AND($F41="A",$M41="A"),O41*$F$13*$M$13,IF(AND($F41="Y",$M41="A"),O41*$M$13,IF(AND($F41="A",$M41="Y"),O41*$F$13,0))))</f>
        <v>0.21423108110962744</v>
      </c>
      <c r="CP41" s="16">
        <f t="shared" si="375"/>
        <v>4.713276083773487E-2</v>
      </c>
      <c r="CQ41" s="16">
        <f t="shared" si="375"/>
        <v>0.17839581047953246</v>
      </c>
      <c r="CR41" s="16">
        <f t="shared" si="375"/>
        <v>1.3914503901257654E-2</v>
      </c>
      <c r="CS41" s="16">
        <f t="shared" si="375"/>
        <v>7.0666711259702475E-2</v>
      </c>
      <c r="CT41" s="16">
        <f t="shared" si="375"/>
        <v>7.0666711259702475E-2</v>
      </c>
      <c r="CV41" s="16">
        <f t="shared" ref="CV41:DB42" si="376">IF(AND($F41="Y",$M41="Y"),V41,IF(AND($F41="A",$M41="A"),V41*$F$13*$M$13,IF(AND($F41="Y",$M41="A"),V41*$M$13,IF(AND($F41="A",$M41="Y"),V41*$F$13,0))))</f>
        <v>8.7090240730605829E-3</v>
      </c>
      <c r="CW41" s="16">
        <f t="shared" si="376"/>
        <v>0.23422246081302611</v>
      </c>
      <c r="CX41" s="16">
        <f t="shared" si="376"/>
        <v>3.9673200953174011E-2</v>
      </c>
      <c r="CY41" s="16">
        <f t="shared" si="376"/>
        <v>0.27239757279547061</v>
      </c>
      <c r="CZ41" s="16">
        <f t="shared" si="376"/>
        <v>9.3155930566340417E-2</v>
      </c>
      <c r="DA41" s="16">
        <f t="shared" si="376"/>
        <v>0.11278724652665233</v>
      </c>
      <c r="DB41" s="16">
        <f t="shared" si="376"/>
        <v>0.11278724652665233</v>
      </c>
      <c r="DD41" s="16">
        <f t="shared" ref="DD41:DJ42" si="377">IF(AND($F41="Y",$M41="Y"),AD41,IF(AND($F41="A",$M41="A"),AD41*$F$13*$M$13,IF(AND($F41="Y",$M41="A"),AD41*$M$13,IF(AND($F41="A",$M41="Y"),AD41*$F$13,0))))</f>
        <v>0</v>
      </c>
      <c r="DE41" s="16">
        <f t="shared" si="377"/>
        <v>0.20942952060534445</v>
      </c>
      <c r="DF41" s="16">
        <f t="shared" si="377"/>
        <v>0.13942852511485784</v>
      </c>
      <c r="DG41" s="16">
        <f t="shared" si="377"/>
        <v>5.1109612729856937E-2</v>
      </c>
      <c r="DH41" s="16">
        <f t="shared" si="377"/>
        <v>7.0744484268988553E-3</v>
      </c>
      <c r="DI41" s="16">
        <f t="shared" si="377"/>
        <v>0.17026680422402138</v>
      </c>
      <c r="DJ41" s="16">
        <f t="shared" si="377"/>
        <v>9.0582952346933171E-2</v>
      </c>
      <c r="DN41" s="16">
        <f>IF($G41="Y",N41,IF($G41="A",N41*$G$13,0))</f>
        <v>0.11869646159498543</v>
      </c>
      <c r="DO41" s="16">
        <f t="shared" ref="DO41:DT42" si="378">IF($G41="Y",O41,IF($G41="A",O41*$G$13,0))</f>
        <v>2.0851818818020642</v>
      </c>
      <c r="DP41" s="16">
        <f t="shared" si="378"/>
        <v>0.45875873112857085</v>
      </c>
      <c r="DQ41" s="16">
        <f t="shared" si="378"/>
        <v>1.7363853548914332</v>
      </c>
      <c r="DR41" s="16">
        <f t="shared" si="378"/>
        <v>0.13543446300548362</v>
      </c>
      <c r="DS41" s="16">
        <f t="shared" si="378"/>
        <v>0.68782244482006472</v>
      </c>
      <c r="DT41" s="16">
        <f t="shared" si="378"/>
        <v>0.68782244482006472</v>
      </c>
      <c r="DV41" s="16">
        <f t="shared" ref="DV41:EB42" si="379">IF($G41="Y",V41,IF($G41="A",V41*$G$13,0))</f>
        <v>8.4767808252954033E-2</v>
      </c>
      <c r="DW41" s="16">
        <f t="shared" si="379"/>
        <v>2.2797645844325047</v>
      </c>
      <c r="DX41" s="16">
        <f t="shared" si="379"/>
        <v>0.38615237057184032</v>
      </c>
      <c r="DY41" s="16">
        <f t="shared" si="379"/>
        <v>2.6513355601716588</v>
      </c>
      <c r="DZ41" s="16">
        <f t="shared" si="379"/>
        <v>0.90671744544827759</v>
      </c>
      <c r="EA41" s="16">
        <f t="shared" si="379"/>
        <v>1.0977955287233494</v>
      </c>
      <c r="EB41" s="16">
        <f t="shared" si="379"/>
        <v>1.0977955287233494</v>
      </c>
      <c r="ED41" s="16">
        <f t="shared" ref="ED41:EJ42" si="380">IF($G41="Y",AD41,IF($G41="A",AD41*$G$13,0))</f>
        <v>0</v>
      </c>
      <c r="EE41" s="16">
        <f t="shared" si="380"/>
        <v>2.0384467072604027</v>
      </c>
      <c r="EF41" s="16">
        <f t="shared" si="380"/>
        <v>1.357103893935492</v>
      </c>
      <c r="EG41" s="16">
        <f t="shared" si="380"/>
        <v>0.49746674431280036</v>
      </c>
      <c r="EH41" s="16">
        <f t="shared" si="380"/>
        <v>6.8857943521107884E-2</v>
      </c>
      <c r="EI41" s="16">
        <f t="shared" si="380"/>
        <v>1.6572630516604967</v>
      </c>
      <c r="EJ41" s="16">
        <f t="shared" si="380"/>
        <v>0.88167379847795835</v>
      </c>
      <c r="EN41" s="16">
        <f>IF($L41="Y",N41,IF($L41="A",N41*$L$13,0))</f>
        <v>0.23924875603154128</v>
      </c>
      <c r="EO41" s="16">
        <f t="shared" ref="EO41:ET42" si="381">IF($L41="Y",O41,IF($L41="A",O41*$L$13,0))</f>
        <v>4.2029658223756883</v>
      </c>
      <c r="EP41" s="16">
        <f t="shared" si="381"/>
        <v>0.92469020783140021</v>
      </c>
      <c r="EQ41" s="16">
        <f t="shared" si="381"/>
        <v>3.4999192947021456</v>
      </c>
      <c r="ER41" s="16">
        <f t="shared" si="381"/>
        <v>0.27298645943149719</v>
      </c>
      <c r="ES41" s="16">
        <f t="shared" si="381"/>
        <v>1.3863990727481477</v>
      </c>
      <c r="ET41" s="16">
        <f t="shared" si="381"/>
        <v>1.3863990727481477</v>
      </c>
      <c r="EV41" s="16">
        <f t="shared" ref="EV41:FB42" si="382">IF($L41="Y",V41,IF($L41="A",V41*$L$13,0))</f>
        <v>0.1708609709465532</v>
      </c>
      <c r="EW41" s="16">
        <f t="shared" si="382"/>
        <v>4.5951735505928788</v>
      </c>
      <c r="EX41" s="16">
        <f t="shared" si="382"/>
        <v>0.77834227791207045</v>
      </c>
      <c r="EY41" s="16">
        <f t="shared" si="382"/>
        <v>5.3441250570527332</v>
      </c>
      <c r="EZ41" s="16">
        <f t="shared" si="382"/>
        <v>1.82761152253895</v>
      </c>
      <c r="FA41" s="16">
        <f t="shared" si="382"/>
        <v>2.2127552169183238</v>
      </c>
      <c r="FB41" s="16">
        <f t="shared" si="382"/>
        <v>2.2127552169183238</v>
      </c>
      <c r="FD41" s="16">
        <f t="shared" ref="FD41:FJ42" si="383">IF($L41="Y",AD41,IF($L41="A",AD41*$L$13,0))</f>
        <v>0</v>
      </c>
      <c r="FE41" s="16">
        <f t="shared" si="383"/>
        <v>4.1087647634581757</v>
      </c>
      <c r="FF41" s="16">
        <f t="shared" si="383"/>
        <v>2.7354262634847086</v>
      </c>
      <c r="FG41" s="16">
        <f t="shared" si="383"/>
        <v>1.0027114384421252</v>
      </c>
      <c r="FH41" s="16">
        <f t="shared" si="383"/>
        <v>0.13879248891620855</v>
      </c>
      <c r="FI41" s="16">
        <f t="shared" si="383"/>
        <v>3.3404376019205668</v>
      </c>
      <c r="FJ41" s="16">
        <f t="shared" si="383"/>
        <v>1.7771326682948645</v>
      </c>
      <c r="FN41" s="16">
        <f>IF($M41="Y",N41,IF($M41="A",N41*$M$13,0))</f>
        <v>0.22357217104682278</v>
      </c>
      <c r="FO41" s="16">
        <f t="shared" ref="FO41:FT42" si="384">IF($M41="Y",O41,IF($M41="A",O41*$M$13,0))</f>
        <v>3.9275698203431699</v>
      </c>
      <c r="FP41" s="16">
        <f t="shared" si="384"/>
        <v>0.86410061535847271</v>
      </c>
      <c r="FQ41" s="16">
        <f t="shared" si="384"/>
        <v>3.2705898587914284</v>
      </c>
      <c r="FR41" s="16">
        <f t="shared" si="384"/>
        <v>0.25509923818972369</v>
      </c>
      <c r="FS41" s="16">
        <f t="shared" si="384"/>
        <v>1.2955563730945454</v>
      </c>
      <c r="FT41" s="16">
        <f t="shared" si="384"/>
        <v>1.2955563730945454</v>
      </c>
      <c r="FV41" s="16">
        <f t="shared" ref="FV41:GB42" si="385">IF($M41="Y",V41,IF($M41="A",V41*$M$13,0))</f>
        <v>0.15966544133944402</v>
      </c>
      <c r="FW41" s="16">
        <f t="shared" si="385"/>
        <v>4.2940784482388121</v>
      </c>
      <c r="FX41" s="16">
        <f t="shared" si="385"/>
        <v>0.72734201747485694</v>
      </c>
      <c r="FY41" s="16">
        <f t="shared" si="385"/>
        <v>4.9939555012502943</v>
      </c>
      <c r="FZ41" s="16">
        <f t="shared" si="385"/>
        <v>1.7078587270495746</v>
      </c>
      <c r="GA41" s="16">
        <f t="shared" si="385"/>
        <v>2.0677661863219594</v>
      </c>
      <c r="GB41" s="16">
        <f t="shared" si="385"/>
        <v>2.0677661863219594</v>
      </c>
      <c r="GD41" s="16">
        <f t="shared" ref="GD41:GJ42" si="386">IF($M41="Y",AD41,IF($M41="A",AD41*$M$13,0))</f>
        <v>0</v>
      </c>
      <c r="GE41" s="16">
        <f t="shared" si="386"/>
        <v>3.8395412110979819</v>
      </c>
      <c r="GF41" s="16">
        <f t="shared" si="386"/>
        <v>2.5561896271057272</v>
      </c>
      <c r="GG41" s="16">
        <f t="shared" si="386"/>
        <v>0.93700956671404401</v>
      </c>
      <c r="GH41" s="16">
        <f t="shared" si="386"/>
        <v>0.12969822115981236</v>
      </c>
      <c r="GI41" s="16">
        <f t="shared" si="386"/>
        <v>3.1215580774403922</v>
      </c>
      <c r="GJ41" s="16">
        <f t="shared" si="386"/>
        <v>1.6606874596937748</v>
      </c>
      <c r="GN41" s="16">
        <f>IF($I41="Y",N41,IF($I41="A",N41*$I$13,0))</f>
        <v>0.11869646159498543</v>
      </c>
      <c r="GO41" s="16">
        <f t="shared" ref="GO41:GT42" si="387">IF($I41="Y",O41,IF($I41="A",O41*$I$13,0))</f>
        <v>2.0851818818020642</v>
      </c>
      <c r="GP41" s="16">
        <f t="shared" si="387"/>
        <v>0.45875873112857085</v>
      </c>
      <c r="GQ41" s="16">
        <f t="shared" si="387"/>
        <v>1.7363853548914332</v>
      </c>
      <c r="GR41" s="16">
        <f t="shared" si="387"/>
        <v>0.13543446300548362</v>
      </c>
      <c r="GS41" s="16">
        <f t="shared" si="387"/>
        <v>0.68782244482006472</v>
      </c>
      <c r="GT41" s="16">
        <f t="shared" si="387"/>
        <v>0.68782244482006472</v>
      </c>
      <c r="GV41" s="16">
        <f t="shared" ref="GV41:HB42" si="388">IF($I41="Y",V41,IF($I41="A",V41*$I$13,0))</f>
        <v>8.4767808252954033E-2</v>
      </c>
      <c r="GW41" s="16">
        <f t="shared" si="388"/>
        <v>2.2797645844325047</v>
      </c>
      <c r="GX41" s="16">
        <f t="shared" si="388"/>
        <v>0.38615237057184032</v>
      </c>
      <c r="GY41" s="16">
        <f t="shared" si="388"/>
        <v>2.6513355601716588</v>
      </c>
      <c r="GZ41" s="16">
        <f t="shared" si="388"/>
        <v>0.90671744544827759</v>
      </c>
      <c r="HA41" s="16">
        <f t="shared" si="388"/>
        <v>1.0977955287233494</v>
      </c>
      <c r="HB41" s="16">
        <f t="shared" si="388"/>
        <v>1.0977955287233494</v>
      </c>
      <c r="HD41" s="16">
        <f t="shared" ref="HD41:HJ42" si="389">IF($I41="Y",AD41,IF($I41="A",AD41*$I$13,0))</f>
        <v>0</v>
      </c>
      <c r="HE41" s="16">
        <f t="shared" si="389"/>
        <v>2.0384467072604027</v>
      </c>
      <c r="HF41" s="16">
        <f t="shared" si="389"/>
        <v>1.357103893935492</v>
      </c>
      <c r="HG41" s="16">
        <f t="shared" si="389"/>
        <v>0.49746674431280036</v>
      </c>
      <c r="HH41" s="16">
        <f t="shared" si="389"/>
        <v>6.8857943521107884E-2</v>
      </c>
      <c r="HI41" s="16">
        <f t="shared" si="389"/>
        <v>1.6572630516604967</v>
      </c>
      <c r="HJ41" s="16">
        <f t="shared" si="389"/>
        <v>0.88167379847795835</v>
      </c>
      <c r="HN41" s="16">
        <f t="shared" ref="HN41:HN69" si="390">IF($J41="Y",N41,IF($J41="A",N41*$J$13,0))</f>
        <v>0.11869646159498543</v>
      </c>
      <c r="HO41" s="16">
        <f t="shared" ref="HO41:HT42" si="391">IF($J41="Y",O41,IF($J41="A",O41*$J$13,0))</f>
        <v>2.0851818818020642</v>
      </c>
      <c r="HP41" s="16">
        <f t="shared" si="391"/>
        <v>0.45875873112857085</v>
      </c>
      <c r="HQ41" s="16">
        <f t="shared" si="391"/>
        <v>1.7363853548914332</v>
      </c>
      <c r="HR41" s="16">
        <f t="shared" si="391"/>
        <v>0.13543446300548362</v>
      </c>
      <c r="HS41" s="16">
        <f t="shared" si="391"/>
        <v>0.68782244482006472</v>
      </c>
      <c r="HT41" s="16">
        <f t="shared" si="391"/>
        <v>0.68782244482006472</v>
      </c>
      <c r="HV41" s="16">
        <f t="shared" ref="HV41:IB42" si="392">IF($J41="Y",V41,IF($J41="A",V41*$J$13,0))</f>
        <v>8.4767808252954033E-2</v>
      </c>
      <c r="HW41" s="16">
        <f t="shared" si="392"/>
        <v>2.2797645844325047</v>
      </c>
      <c r="HX41" s="16">
        <f t="shared" si="392"/>
        <v>0.38615237057184032</v>
      </c>
      <c r="HY41" s="16">
        <f t="shared" si="392"/>
        <v>2.6513355601716588</v>
      </c>
      <c r="HZ41" s="16">
        <f t="shared" si="392"/>
        <v>0.90671744544827759</v>
      </c>
      <c r="IA41" s="16">
        <f t="shared" si="392"/>
        <v>1.0977955287233494</v>
      </c>
      <c r="IB41" s="16">
        <f t="shared" si="392"/>
        <v>1.0977955287233494</v>
      </c>
      <c r="ID41" s="16">
        <f t="shared" ref="ID41:IJ42" si="393">IF($J41="Y",AD41,IF($J41="A",AD41*$J$13,0))</f>
        <v>0</v>
      </c>
      <c r="IE41" s="16">
        <f t="shared" si="393"/>
        <v>2.0384467072604027</v>
      </c>
      <c r="IF41" s="16">
        <f t="shared" si="393"/>
        <v>1.357103893935492</v>
      </c>
      <c r="IG41" s="16">
        <f t="shared" si="393"/>
        <v>0.49746674431280036</v>
      </c>
      <c r="IH41" s="16">
        <f t="shared" si="393"/>
        <v>6.8857943521107884E-2</v>
      </c>
      <c r="II41" s="16">
        <f t="shared" si="393"/>
        <v>1.6572630516604967</v>
      </c>
      <c r="IJ41" s="16">
        <f t="shared" si="393"/>
        <v>0.88167379847795835</v>
      </c>
      <c r="IN41" s="16">
        <f t="shared" ref="IN41:IN69" si="394">IF(AND($J41="Y",$L41="Y"),N41,IF(AND($J41="A",$L41="A"),N41*$J$13*$L$13,IF(AND($J41="Y",$L41="A"),N41*$L$13,IF(AND($J41="A",$L41="Y"),N41*$J$13,0))))</f>
        <v>0.11962437801577064</v>
      </c>
      <c r="IO41" s="16">
        <f t="shared" ref="IO41:IT42" si="395">IF(AND($J41="Y",$L41="Y"),O41,IF(AND($J41="A",$L41="A"),O41*$J$13*$L$13,IF(AND($J41="Y",$L41="A"),O41*$L$13,IF(AND($J41="A",$L41="Y"),O41*$J$13,0))))</f>
        <v>2.1014829111878441</v>
      </c>
      <c r="IP41" s="16">
        <f t="shared" si="395"/>
        <v>0.46234510391570011</v>
      </c>
      <c r="IQ41" s="16">
        <f t="shared" si="395"/>
        <v>1.7499596473510728</v>
      </c>
      <c r="IR41" s="16">
        <f t="shared" si="395"/>
        <v>0.13649322971574859</v>
      </c>
      <c r="IS41" s="16">
        <f t="shared" si="395"/>
        <v>0.69319953637407383</v>
      </c>
      <c r="IT41" s="16">
        <f t="shared" si="395"/>
        <v>0.69319953637407383</v>
      </c>
      <c r="IV41" s="16">
        <f t="shared" ref="IV41:JB42" si="396">IF(AND($J41="Y",$L41="Y"),V41,IF(AND($J41="A",$L41="A"),V41*$J$13*$L$13,IF(AND($J41="Y",$L41="A"),V41*$L$13,IF(AND($J41="A",$L41="Y"),V41*$J$13,0))))</f>
        <v>8.5430485473276599E-2</v>
      </c>
      <c r="IW41" s="16">
        <f t="shared" si="396"/>
        <v>2.2975867752964394</v>
      </c>
      <c r="IX41" s="16">
        <f t="shared" si="396"/>
        <v>0.38917113895603522</v>
      </c>
      <c r="IY41" s="16">
        <f t="shared" si="396"/>
        <v>2.6720625285263666</v>
      </c>
      <c r="IZ41" s="16">
        <f t="shared" si="396"/>
        <v>0.91380576126947499</v>
      </c>
      <c r="JA41" s="16">
        <f t="shared" si="396"/>
        <v>1.1063776084591619</v>
      </c>
      <c r="JB41" s="16">
        <f t="shared" si="396"/>
        <v>1.1063776084591619</v>
      </c>
      <c r="JD41" s="16">
        <f t="shared" ref="JD41:JJ42" si="397">IF(AND($J41="Y",$L41="Y"),AD41,IF(AND($J41="A",$L41="A"),AD41*$J$13*$L$13,IF(AND($J41="Y",$L41="A"),AD41*$L$13,IF(AND($J41="A",$L41="Y"),AD41*$J$13,0))))</f>
        <v>0</v>
      </c>
      <c r="JE41" s="16">
        <f t="shared" si="397"/>
        <v>2.0543823817290878</v>
      </c>
      <c r="JF41" s="16">
        <f t="shared" si="397"/>
        <v>1.3677131317423543</v>
      </c>
      <c r="JG41" s="16">
        <f t="shared" si="397"/>
        <v>0.50135571922106259</v>
      </c>
      <c r="JH41" s="16">
        <f t="shared" si="397"/>
        <v>6.9396244458104273E-2</v>
      </c>
      <c r="JI41" s="16">
        <f t="shared" si="397"/>
        <v>1.6702188009602834</v>
      </c>
      <c r="JJ41" s="16">
        <f t="shared" si="397"/>
        <v>0.88856633414743225</v>
      </c>
      <c r="JN41" s="16">
        <f t="shared" ref="JN41:JN69" si="398">IF(AND($J41="Y",$M41="Y"),N41,IF(AND($J41="A",$M41="A"),N41*$J$13*$M$13,IF(AND($J41="Y",$M41="A"),N41*$M$13,IF(AND($J41="A",$M41="Y"),N41*$J$13,0))))</f>
        <v>0.11178608552341139</v>
      </c>
      <c r="JO41" s="16">
        <f t="shared" ref="JO41:JT42" si="399">IF(AND($J41="Y",$M41="Y"),O41,IF(AND($J41="A",$M41="A"),O41*$J$13*$M$13,IF(AND($J41="Y",$M41="A"),O41*$M$13,IF(AND($J41="A",$M41="Y"),O41*$J$13,0))))</f>
        <v>1.963784910171585</v>
      </c>
      <c r="JP41" s="16">
        <f t="shared" si="399"/>
        <v>0.43205030767923636</v>
      </c>
      <c r="JQ41" s="16">
        <f t="shared" si="399"/>
        <v>1.6352949293957142</v>
      </c>
      <c r="JR41" s="16">
        <f t="shared" si="399"/>
        <v>0.12754961909486184</v>
      </c>
      <c r="JS41" s="16">
        <f t="shared" si="399"/>
        <v>0.64777818654727271</v>
      </c>
      <c r="JT41" s="16">
        <f t="shared" si="399"/>
        <v>0.64777818654727271</v>
      </c>
      <c r="JV41" s="16">
        <f t="shared" ref="JV41:KB42" si="400">IF(AND($J41="Y",$M41="Y"),V41,IF(AND($J41="A",$M41="A"),V41*$J$13*$M$13,IF(AND($J41="Y",$M41="A"),V41*$M$13,IF(AND($J41="A",$M41="Y"),V41*$J$13,0))))</f>
        <v>7.983272066972201E-2</v>
      </c>
      <c r="JW41" s="16">
        <f t="shared" si="400"/>
        <v>2.1470392241194061</v>
      </c>
      <c r="JX41" s="16">
        <f t="shared" si="400"/>
        <v>0.36367100873742847</v>
      </c>
      <c r="JY41" s="16">
        <f t="shared" si="400"/>
        <v>2.4969777506251472</v>
      </c>
      <c r="JZ41" s="16">
        <f t="shared" si="400"/>
        <v>0.85392936352478732</v>
      </c>
      <c r="KA41" s="16">
        <f t="shared" si="400"/>
        <v>1.0338830931609797</v>
      </c>
      <c r="KB41" s="16">
        <f t="shared" si="400"/>
        <v>1.0338830931609797</v>
      </c>
      <c r="KD41" s="16">
        <f t="shared" ref="KD41:KJ42" si="401">IF(AND($J41="Y",$M41="Y"),AD41,IF(AND($J41="A",$M41="A"),AD41*$J$13*$M$13,IF(AND($J41="Y",$M41="A"),AD41*$M$13,IF(AND($J41="A",$M41="Y"),AD41*$J$13,0))))</f>
        <v>0</v>
      </c>
      <c r="KE41" s="16">
        <f t="shared" si="401"/>
        <v>1.9197706055489909</v>
      </c>
      <c r="KF41" s="16">
        <f t="shared" si="401"/>
        <v>1.2780948135528636</v>
      </c>
      <c r="KG41" s="16">
        <f t="shared" si="401"/>
        <v>0.468504783357022</v>
      </c>
      <c r="KH41" s="16">
        <f t="shared" si="401"/>
        <v>6.484911057990618E-2</v>
      </c>
      <c r="KI41" s="16">
        <f t="shared" si="401"/>
        <v>1.5607790387201961</v>
      </c>
      <c r="KJ41" s="16">
        <f t="shared" si="401"/>
        <v>0.83034372984688742</v>
      </c>
    </row>
    <row r="42" spans="1:296" x14ac:dyDescent="0.25">
      <c r="A42" s="12" t="s">
        <v>587</v>
      </c>
      <c r="B42" s="12"/>
      <c r="C42" s="12" t="s">
        <v>590</v>
      </c>
      <c r="D42" s="12"/>
      <c r="E42" s="12"/>
      <c r="F42" t="s">
        <v>589</v>
      </c>
      <c r="G42" t="s">
        <v>589</v>
      </c>
      <c r="H42" t="s">
        <v>571</v>
      </c>
      <c r="I42" t="s">
        <v>589</v>
      </c>
      <c r="J42" t="s">
        <v>589</v>
      </c>
      <c r="K42" t="s">
        <v>571</v>
      </c>
      <c r="L42" t="s">
        <v>589</v>
      </c>
      <c r="M42" t="s">
        <v>589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f>S42</f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f>AA42</f>
        <v>0</v>
      </c>
      <c r="AD42" s="16">
        <f>[16]TRAC_rates!V50</f>
        <v>0</v>
      </c>
      <c r="AE42" s="16">
        <f>[16]TRAC_rates!W50</f>
        <v>0</v>
      </c>
      <c r="AF42" s="16">
        <f>[16]TRAC_rates!X50</f>
        <v>0</v>
      </c>
      <c r="AG42" s="16">
        <f>[16]TRAC_rates!Y50</f>
        <v>0</v>
      </c>
      <c r="AH42" s="16">
        <f>[16]TRAC_rates!Z50</f>
        <v>0</v>
      </c>
      <c r="AI42" s="16">
        <f>[16]TRAC_rates!AA50</f>
        <v>0</v>
      </c>
      <c r="AJ42" s="16">
        <f>[16]TRAC_rates!AB50</f>
        <v>0</v>
      </c>
      <c r="AN42" s="16">
        <f t="shared" si="368"/>
        <v>0</v>
      </c>
      <c r="AO42" s="16">
        <f t="shared" si="369"/>
        <v>0</v>
      </c>
      <c r="AP42" s="16">
        <f t="shared" si="369"/>
        <v>0</v>
      </c>
      <c r="AQ42" s="16">
        <f t="shared" si="369"/>
        <v>0</v>
      </c>
      <c r="AR42" s="16">
        <f t="shared" si="369"/>
        <v>0</v>
      </c>
      <c r="AS42" s="16">
        <f t="shared" si="369"/>
        <v>0</v>
      </c>
      <c r="AT42" s="16">
        <f t="shared" si="369"/>
        <v>0</v>
      </c>
      <c r="AV42" s="16">
        <f t="shared" si="370"/>
        <v>0</v>
      </c>
      <c r="AW42" s="16">
        <f t="shared" si="370"/>
        <v>0</v>
      </c>
      <c r="AX42" s="16">
        <f t="shared" si="370"/>
        <v>0</v>
      </c>
      <c r="AY42" s="16">
        <f t="shared" si="370"/>
        <v>0</v>
      </c>
      <c r="AZ42" s="16">
        <f t="shared" si="370"/>
        <v>0</v>
      </c>
      <c r="BA42" s="16">
        <f t="shared" si="370"/>
        <v>0</v>
      </c>
      <c r="BB42" s="16">
        <f t="shared" si="370"/>
        <v>0</v>
      </c>
      <c r="BD42" s="16">
        <f t="shared" si="371"/>
        <v>0</v>
      </c>
      <c r="BE42" s="16">
        <f t="shared" si="371"/>
        <v>0</v>
      </c>
      <c r="BF42" s="16">
        <f t="shared" si="371"/>
        <v>0</v>
      </c>
      <c r="BG42" s="16">
        <f t="shared" si="371"/>
        <v>0</v>
      </c>
      <c r="BH42" s="16">
        <f t="shared" si="371"/>
        <v>0</v>
      </c>
      <c r="BI42" s="16">
        <f t="shared" si="371"/>
        <v>0</v>
      </c>
      <c r="BJ42" s="16">
        <f t="shared" si="371"/>
        <v>0</v>
      </c>
      <c r="BN42" s="16">
        <f>IF(AND($F42="Y",$L42="Y"),N42,IF(AND($F42="A",$L42="A"),N42*$F$13*$L$13,IF(AND($F42="Y",$L42="A"),N42*$L$13,IF(AND($F42="A",$L42="Y"),N42*$F$13,0))))</f>
        <v>0</v>
      </c>
      <c r="BO42" s="16">
        <f t="shared" si="372"/>
        <v>0</v>
      </c>
      <c r="BP42" s="16">
        <f t="shared" si="372"/>
        <v>0</v>
      </c>
      <c r="BQ42" s="16">
        <f t="shared" si="372"/>
        <v>0</v>
      </c>
      <c r="BR42" s="16">
        <f t="shared" si="372"/>
        <v>0</v>
      </c>
      <c r="BS42" s="16">
        <f t="shared" si="372"/>
        <v>0</v>
      </c>
      <c r="BT42" s="16">
        <f t="shared" si="372"/>
        <v>0</v>
      </c>
      <c r="BV42" s="16">
        <f t="shared" si="373"/>
        <v>0</v>
      </c>
      <c r="BW42" s="16">
        <f t="shared" si="373"/>
        <v>0</v>
      </c>
      <c r="BX42" s="16">
        <f t="shared" si="373"/>
        <v>0</v>
      </c>
      <c r="BY42" s="16">
        <f t="shared" si="373"/>
        <v>0</v>
      </c>
      <c r="BZ42" s="16">
        <f t="shared" si="373"/>
        <v>0</v>
      </c>
      <c r="CA42" s="16">
        <f t="shared" si="373"/>
        <v>0</v>
      </c>
      <c r="CB42" s="16">
        <f t="shared" si="373"/>
        <v>0</v>
      </c>
      <c r="CD42" s="16">
        <f t="shared" si="374"/>
        <v>0</v>
      </c>
      <c r="CE42" s="16">
        <f t="shared" si="374"/>
        <v>0</v>
      </c>
      <c r="CF42" s="16">
        <f t="shared" si="374"/>
        <v>0</v>
      </c>
      <c r="CG42" s="16">
        <f t="shared" si="374"/>
        <v>0</v>
      </c>
      <c r="CH42" s="16">
        <f t="shared" si="374"/>
        <v>0</v>
      </c>
      <c r="CI42" s="16">
        <f t="shared" si="374"/>
        <v>0</v>
      </c>
      <c r="CJ42" s="16">
        <f t="shared" si="374"/>
        <v>0</v>
      </c>
      <c r="CN42" s="16">
        <f>IF(AND($F42="Y",$M42="Y"),N42,IF(AND($F42="A",$M42="A"),N42*$F$13*$M$13,IF(AND($F42="Y",$M42="A"),N42*$M$13,IF(AND($F42="A",$M42="Y"),N42*$F$13,0))))</f>
        <v>0</v>
      </c>
      <c r="CO42" s="16">
        <f t="shared" si="375"/>
        <v>0</v>
      </c>
      <c r="CP42" s="16">
        <f t="shared" si="375"/>
        <v>0</v>
      </c>
      <c r="CQ42" s="16">
        <f t="shared" si="375"/>
        <v>0</v>
      </c>
      <c r="CR42" s="16">
        <f t="shared" si="375"/>
        <v>0</v>
      </c>
      <c r="CS42" s="16">
        <f t="shared" si="375"/>
        <v>0</v>
      </c>
      <c r="CT42" s="16">
        <f t="shared" si="375"/>
        <v>0</v>
      </c>
      <c r="CV42" s="16">
        <f t="shared" si="376"/>
        <v>0</v>
      </c>
      <c r="CW42" s="16">
        <f t="shared" si="376"/>
        <v>0</v>
      </c>
      <c r="CX42" s="16">
        <f t="shared" si="376"/>
        <v>0</v>
      </c>
      <c r="CY42" s="16">
        <f t="shared" si="376"/>
        <v>0</v>
      </c>
      <c r="CZ42" s="16">
        <f t="shared" si="376"/>
        <v>0</v>
      </c>
      <c r="DA42" s="16">
        <f t="shared" si="376"/>
        <v>0</v>
      </c>
      <c r="DB42" s="16">
        <f t="shared" si="376"/>
        <v>0</v>
      </c>
      <c r="DD42" s="16">
        <f t="shared" si="377"/>
        <v>0</v>
      </c>
      <c r="DE42" s="16">
        <f t="shared" si="377"/>
        <v>0</v>
      </c>
      <c r="DF42" s="16">
        <f t="shared" si="377"/>
        <v>0</v>
      </c>
      <c r="DG42" s="16">
        <f t="shared" si="377"/>
        <v>0</v>
      </c>
      <c r="DH42" s="16">
        <f t="shared" si="377"/>
        <v>0</v>
      </c>
      <c r="DI42" s="16">
        <f t="shared" si="377"/>
        <v>0</v>
      </c>
      <c r="DJ42" s="16">
        <f t="shared" si="377"/>
        <v>0</v>
      </c>
      <c r="DN42" s="16">
        <f>IF($G42="Y",N42,IF($G42="A",N42*$G$13,0))</f>
        <v>0</v>
      </c>
      <c r="DO42" s="16">
        <f t="shared" si="378"/>
        <v>0</v>
      </c>
      <c r="DP42" s="16">
        <f t="shared" si="378"/>
        <v>0</v>
      </c>
      <c r="DQ42" s="16">
        <f t="shared" si="378"/>
        <v>0</v>
      </c>
      <c r="DR42" s="16">
        <f t="shared" si="378"/>
        <v>0</v>
      </c>
      <c r="DS42" s="16">
        <f t="shared" si="378"/>
        <v>0</v>
      </c>
      <c r="DT42" s="16">
        <f t="shared" si="378"/>
        <v>0</v>
      </c>
      <c r="DV42" s="16">
        <f t="shared" si="379"/>
        <v>0</v>
      </c>
      <c r="DW42" s="16">
        <f t="shared" si="379"/>
        <v>0</v>
      </c>
      <c r="DX42" s="16">
        <f t="shared" si="379"/>
        <v>0</v>
      </c>
      <c r="DY42" s="16">
        <f t="shared" si="379"/>
        <v>0</v>
      </c>
      <c r="DZ42" s="16">
        <f t="shared" si="379"/>
        <v>0</v>
      </c>
      <c r="EA42" s="16">
        <f t="shared" si="379"/>
        <v>0</v>
      </c>
      <c r="EB42" s="16">
        <f t="shared" si="379"/>
        <v>0</v>
      </c>
      <c r="ED42" s="16">
        <f t="shared" si="380"/>
        <v>0</v>
      </c>
      <c r="EE42" s="16">
        <f t="shared" si="380"/>
        <v>0</v>
      </c>
      <c r="EF42" s="16">
        <f t="shared" si="380"/>
        <v>0</v>
      </c>
      <c r="EG42" s="16">
        <f t="shared" si="380"/>
        <v>0</v>
      </c>
      <c r="EH42" s="16">
        <f t="shared" si="380"/>
        <v>0</v>
      </c>
      <c r="EI42" s="16">
        <f t="shared" si="380"/>
        <v>0</v>
      </c>
      <c r="EJ42" s="16">
        <f t="shared" si="380"/>
        <v>0</v>
      </c>
      <c r="EN42" s="16">
        <f>IF($L42="Y",N42,IF($L42="A",N42*$L$13,0))</f>
        <v>0</v>
      </c>
      <c r="EO42" s="16">
        <f t="shared" si="381"/>
        <v>0</v>
      </c>
      <c r="EP42" s="16">
        <f t="shared" si="381"/>
        <v>0</v>
      </c>
      <c r="EQ42" s="16">
        <f t="shared" si="381"/>
        <v>0</v>
      </c>
      <c r="ER42" s="16">
        <f t="shared" si="381"/>
        <v>0</v>
      </c>
      <c r="ES42" s="16">
        <f t="shared" si="381"/>
        <v>0</v>
      </c>
      <c r="ET42" s="16">
        <f t="shared" si="381"/>
        <v>0</v>
      </c>
      <c r="EV42" s="16">
        <f t="shared" si="382"/>
        <v>0</v>
      </c>
      <c r="EW42" s="16">
        <f t="shared" si="382"/>
        <v>0</v>
      </c>
      <c r="EX42" s="16">
        <f t="shared" si="382"/>
        <v>0</v>
      </c>
      <c r="EY42" s="16">
        <f t="shared" si="382"/>
        <v>0</v>
      </c>
      <c r="EZ42" s="16">
        <f t="shared" si="382"/>
        <v>0</v>
      </c>
      <c r="FA42" s="16">
        <f t="shared" si="382"/>
        <v>0</v>
      </c>
      <c r="FB42" s="16">
        <f t="shared" si="382"/>
        <v>0</v>
      </c>
      <c r="FD42" s="16">
        <f t="shared" si="383"/>
        <v>0</v>
      </c>
      <c r="FE42" s="16">
        <f t="shared" si="383"/>
        <v>0</v>
      </c>
      <c r="FF42" s="16">
        <f t="shared" si="383"/>
        <v>0</v>
      </c>
      <c r="FG42" s="16">
        <f t="shared" si="383"/>
        <v>0</v>
      </c>
      <c r="FH42" s="16">
        <f t="shared" si="383"/>
        <v>0</v>
      </c>
      <c r="FI42" s="16">
        <f t="shared" si="383"/>
        <v>0</v>
      </c>
      <c r="FJ42" s="16">
        <f t="shared" si="383"/>
        <v>0</v>
      </c>
      <c r="FN42" s="16">
        <f>IF($M42="Y",N42,IF($M42="A",N42*$M$13,0))</f>
        <v>0</v>
      </c>
      <c r="FO42" s="16">
        <f t="shared" si="384"/>
        <v>0</v>
      </c>
      <c r="FP42" s="16">
        <f t="shared" si="384"/>
        <v>0</v>
      </c>
      <c r="FQ42" s="16">
        <f t="shared" si="384"/>
        <v>0</v>
      </c>
      <c r="FR42" s="16">
        <f t="shared" si="384"/>
        <v>0</v>
      </c>
      <c r="FS42" s="16">
        <f t="shared" si="384"/>
        <v>0</v>
      </c>
      <c r="FT42" s="16">
        <f t="shared" si="384"/>
        <v>0</v>
      </c>
      <c r="FV42" s="16">
        <f t="shared" si="385"/>
        <v>0</v>
      </c>
      <c r="FW42" s="16">
        <f t="shared" si="385"/>
        <v>0</v>
      </c>
      <c r="FX42" s="16">
        <f t="shared" si="385"/>
        <v>0</v>
      </c>
      <c r="FY42" s="16">
        <f t="shared" si="385"/>
        <v>0</v>
      </c>
      <c r="FZ42" s="16">
        <f t="shared" si="385"/>
        <v>0</v>
      </c>
      <c r="GA42" s="16">
        <f t="shared" si="385"/>
        <v>0</v>
      </c>
      <c r="GB42" s="16">
        <f t="shared" si="385"/>
        <v>0</v>
      </c>
      <c r="GD42" s="16">
        <f t="shared" si="386"/>
        <v>0</v>
      </c>
      <c r="GE42" s="16">
        <f t="shared" si="386"/>
        <v>0</v>
      </c>
      <c r="GF42" s="16">
        <f t="shared" si="386"/>
        <v>0</v>
      </c>
      <c r="GG42" s="16">
        <f t="shared" si="386"/>
        <v>0</v>
      </c>
      <c r="GH42" s="16">
        <f t="shared" si="386"/>
        <v>0</v>
      </c>
      <c r="GI42" s="16">
        <f t="shared" si="386"/>
        <v>0</v>
      </c>
      <c r="GJ42" s="16">
        <f t="shared" si="386"/>
        <v>0</v>
      </c>
      <c r="GN42" s="16">
        <f>IF($I42="Y",N42,IF($I42="A",N42*$I$13,0))</f>
        <v>0</v>
      </c>
      <c r="GO42" s="16">
        <f t="shared" si="387"/>
        <v>0</v>
      </c>
      <c r="GP42" s="16">
        <f t="shared" si="387"/>
        <v>0</v>
      </c>
      <c r="GQ42" s="16">
        <f t="shared" si="387"/>
        <v>0</v>
      </c>
      <c r="GR42" s="16">
        <f t="shared" si="387"/>
        <v>0</v>
      </c>
      <c r="GS42" s="16">
        <f t="shared" si="387"/>
        <v>0</v>
      </c>
      <c r="GT42" s="16">
        <f t="shared" si="387"/>
        <v>0</v>
      </c>
      <c r="GV42" s="16">
        <f t="shared" si="388"/>
        <v>0</v>
      </c>
      <c r="GW42" s="16">
        <f t="shared" si="388"/>
        <v>0</v>
      </c>
      <c r="GX42" s="16">
        <f t="shared" si="388"/>
        <v>0</v>
      </c>
      <c r="GY42" s="16">
        <f t="shared" si="388"/>
        <v>0</v>
      </c>
      <c r="GZ42" s="16">
        <f t="shared" si="388"/>
        <v>0</v>
      </c>
      <c r="HA42" s="16">
        <f t="shared" si="388"/>
        <v>0</v>
      </c>
      <c r="HB42" s="16">
        <f t="shared" si="388"/>
        <v>0</v>
      </c>
      <c r="HD42" s="16">
        <f t="shared" si="389"/>
        <v>0</v>
      </c>
      <c r="HE42" s="16">
        <f t="shared" si="389"/>
        <v>0</v>
      </c>
      <c r="HF42" s="16">
        <f t="shared" si="389"/>
        <v>0</v>
      </c>
      <c r="HG42" s="16">
        <f t="shared" si="389"/>
        <v>0</v>
      </c>
      <c r="HH42" s="16">
        <f t="shared" si="389"/>
        <v>0</v>
      </c>
      <c r="HI42" s="16">
        <f t="shared" si="389"/>
        <v>0</v>
      </c>
      <c r="HJ42" s="16">
        <f t="shared" si="389"/>
        <v>0</v>
      </c>
      <c r="HN42" s="16">
        <f t="shared" si="390"/>
        <v>0</v>
      </c>
      <c r="HO42" s="16">
        <f t="shared" si="391"/>
        <v>0</v>
      </c>
      <c r="HP42" s="16">
        <f t="shared" si="391"/>
        <v>0</v>
      </c>
      <c r="HQ42" s="16">
        <f t="shared" si="391"/>
        <v>0</v>
      </c>
      <c r="HR42" s="16">
        <f t="shared" si="391"/>
        <v>0</v>
      </c>
      <c r="HS42" s="16">
        <f t="shared" si="391"/>
        <v>0</v>
      </c>
      <c r="HT42" s="16">
        <f t="shared" si="391"/>
        <v>0</v>
      </c>
      <c r="HV42" s="16">
        <f t="shared" si="392"/>
        <v>0</v>
      </c>
      <c r="HW42" s="16">
        <f t="shared" si="392"/>
        <v>0</v>
      </c>
      <c r="HX42" s="16">
        <f t="shared" si="392"/>
        <v>0</v>
      </c>
      <c r="HY42" s="16">
        <f t="shared" si="392"/>
        <v>0</v>
      </c>
      <c r="HZ42" s="16">
        <f t="shared" si="392"/>
        <v>0</v>
      </c>
      <c r="IA42" s="16">
        <f t="shared" si="392"/>
        <v>0</v>
      </c>
      <c r="IB42" s="16">
        <f t="shared" si="392"/>
        <v>0</v>
      </c>
      <c r="ID42" s="16">
        <f t="shared" si="393"/>
        <v>0</v>
      </c>
      <c r="IE42" s="16">
        <f t="shared" si="393"/>
        <v>0</v>
      </c>
      <c r="IF42" s="16">
        <f t="shared" si="393"/>
        <v>0</v>
      </c>
      <c r="IG42" s="16">
        <f t="shared" si="393"/>
        <v>0</v>
      </c>
      <c r="IH42" s="16">
        <f t="shared" si="393"/>
        <v>0</v>
      </c>
      <c r="II42" s="16">
        <f t="shared" si="393"/>
        <v>0</v>
      </c>
      <c r="IJ42" s="16">
        <f t="shared" si="393"/>
        <v>0</v>
      </c>
      <c r="IN42" s="16">
        <f t="shared" si="394"/>
        <v>0</v>
      </c>
      <c r="IO42" s="16">
        <f t="shared" si="395"/>
        <v>0</v>
      </c>
      <c r="IP42" s="16">
        <f t="shared" si="395"/>
        <v>0</v>
      </c>
      <c r="IQ42" s="16">
        <f t="shared" si="395"/>
        <v>0</v>
      </c>
      <c r="IR42" s="16">
        <f t="shared" si="395"/>
        <v>0</v>
      </c>
      <c r="IS42" s="16">
        <f t="shared" si="395"/>
        <v>0</v>
      </c>
      <c r="IT42" s="16">
        <f t="shared" si="395"/>
        <v>0</v>
      </c>
      <c r="IV42" s="16">
        <f t="shared" si="396"/>
        <v>0</v>
      </c>
      <c r="IW42" s="16">
        <f t="shared" si="396"/>
        <v>0</v>
      </c>
      <c r="IX42" s="16">
        <f t="shared" si="396"/>
        <v>0</v>
      </c>
      <c r="IY42" s="16">
        <f t="shared" si="396"/>
        <v>0</v>
      </c>
      <c r="IZ42" s="16">
        <f t="shared" si="396"/>
        <v>0</v>
      </c>
      <c r="JA42" s="16">
        <f t="shared" si="396"/>
        <v>0</v>
      </c>
      <c r="JB42" s="16">
        <f t="shared" si="396"/>
        <v>0</v>
      </c>
      <c r="JD42" s="16">
        <f t="shared" si="397"/>
        <v>0</v>
      </c>
      <c r="JE42" s="16">
        <f t="shared" si="397"/>
        <v>0</v>
      </c>
      <c r="JF42" s="16">
        <f t="shared" si="397"/>
        <v>0</v>
      </c>
      <c r="JG42" s="16">
        <f t="shared" si="397"/>
        <v>0</v>
      </c>
      <c r="JH42" s="16">
        <f t="shared" si="397"/>
        <v>0</v>
      </c>
      <c r="JI42" s="16">
        <f t="shared" si="397"/>
        <v>0</v>
      </c>
      <c r="JJ42" s="16">
        <f t="shared" si="397"/>
        <v>0</v>
      </c>
      <c r="JN42" s="16">
        <f t="shared" si="398"/>
        <v>0</v>
      </c>
      <c r="JO42" s="16">
        <f t="shared" si="399"/>
        <v>0</v>
      </c>
      <c r="JP42" s="16">
        <f t="shared" si="399"/>
        <v>0</v>
      </c>
      <c r="JQ42" s="16">
        <f t="shared" si="399"/>
        <v>0</v>
      </c>
      <c r="JR42" s="16">
        <f t="shared" si="399"/>
        <v>0</v>
      </c>
      <c r="JS42" s="16">
        <f t="shared" si="399"/>
        <v>0</v>
      </c>
      <c r="JT42" s="16">
        <f t="shared" si="399"/>
        <v>0</v>
      </c>
      <c r="JV42" s="16">
        <f t="shared" si="400"/>
        <v>0</v>
      </c>
      <c r="JW42" s="16">
        <f t="shared" si="400"/>
        <v>0</v>
      </c>
      <c r="JX42" s="16">
        <f t="shared" si="400"/>
        <v>0</v>
      </c>
      <c r="JY42" s="16">
        <f t="shared" si="400"/>
        <v>0</v>
      </c>
      <c r="JZ42" s="16">
        <f t="shared" si="400"/>
        <v>0</v>
      </c>
      <c r="KA42" s="16">
        <f t="shared" si="400"/>
        <v>0</v>
      </c>
      <c r="KB42" s="16">
        <f t="shared" si="400"/>
        <v>0</v>
      </c>
      <c r="KD42" s="16">
        <f t="shared" si="401"/>
        <v>0</v>
      </c>
      <c r="KE42" s="16">
        <f t="shared" si="401"/>
        <v>0</v>
      </c>
      <c r="KF42" s="16">
        <f t="shared" si="401"/>
        <v>0</v>
      </c>
      <c r="KG42" s="16">
        <f t="shared" si="401"/>
        <v>0</v>
      </c>
      <c r="KH42" s="16">
        <f t="shared" si="401"/>
        <v>0</v>
      </c>
      <c r="KI42" s="16">
        <f t="shared" si="401"/>
        <v>0</v>
      </c>
      <c r="KJ42" s="16">
        <f t="shared" si="401"/>
        <v>0</v>
      </c>
    </row>
    <row r="44" spans="1:296" x14ac:dyDescent="0.25">
      <c r="A44" s="21" t="s">
        <v>591</v>
      </c>
      <c r="B44" s="21"/>
      <c r="C44" s="21" t="s">
        <v>588</v>
      </c>
      <c r="D44" s="21"/>
      <c r="E44" s="21"/>
      <c r="F44" t="s">
        <v>571</v>
      </c>
      <c r="G44" t="s">
        <v>589</v>
      </c>
      <c r="H44" t="s">
        <v>571</v>
      </c>
      <c r="I44" t="s">
        <v>571</v>
      </c>
      <c r="J44" t="s">
        <v>571</v>
      </c>
      <c r="K44" t="s">
        <v>571</v>
      </c>
      <c r="L44" t="s">
        <v>571</v>
      </c>
      <c r="M44" t="s">
        <v>571</v>
      </c>
      <c r="N44" s="16">
        <f>[14]model_cost_rates!N180</f>
        <v>3.6617922153044344</v>
      </c>
      <c r="O44" s="16">
        <f>[14]model_cost_rates!O180</f>
        <v>2.1151289923859524</v>
      </c>
      <c r="P44" s="16">
        <f>[14]model_cost_rates!P180</f>
        <v>1.9488326412980557</v>
      </c>
      <c r="Q44" s="16">
        <f>[14]model_cost_rates!Q180</f>
        <v>2.0092559765935576</v>
      </c>
      <c r="R44" s="16">
        <f>[14]model_cost_rates!R180</f>
        <v>1.3564124103070441</v>
      </c>
      <c r="S44" s="16">
        <f>[14]model_cost_rates!S180</f>
        <v>2.2631670226082079</v>
      </c>
      <c r="T44" s="16">
        <f t="shared" ref="T44:T69" si="402">S44</f>
        <v>2.2631670226082079</v>
      </c>
      <c r="V44" s="16">
        <f>[14]model_cost_rates!G180</f>
        <v>3.1044362026539449</v>
      </c>
      <c r="W44" s="16">
        <f>[14]model_cost_rates!H180</f>
        <v>1.6821094768701352</v>
      </c>
      <c r="X44" s="16">
        <f>[14]model_cost_rates!I180</f>
        <v>1.6536307646816664</v>
      </c>
      <c r="Y44" s="16">
        <f>[14]model_cost_rates!J180</f>
        <v>1.6791523162889379</v>
      </c>
      <c r="Z44" s="16">
        <f>[14]model_cost_rates!K180</f>
        <v>1.4450045840624062</v>
      </c>
      <c r="AA44" s="16">
        <f>[14]model_cost_rates!L180</f>
        <v>1.8175237673558662</v>
      </c>
      <c r="AB44" s="16">
        <f>AA44</f>
        <v>1.8175237673558662</v>
      </c>
      <c r="AD44" s="16">
        <f>[16]TRAC_rates!V52</f>
        <v>2.7859187609180216</v>
      </c>
      <c r="AE44" s="16">
        <f>[16]TRAC_rates!W52</f>
        <v>1.854422482621068</v>
      </c>
      <c r="AF44" s="16">
        <f>[16]TRAC_rates!X52</f>
        <v>1.9116491477478785</v>
      </c>
      <c r="AG44" s="16">
        <f>[16]TRAC_rates!Y52</f>
        <v>1.7515855032274004</v>
      </c>
      <c r="AH44" s="16">
        <f>[16]TRAC_rates!Z52</f>
        <v>1.9264774408628287</v>
      </c>
      <c r="AI44" s="16">
        <f>[16]TRAC_rates!AA52</f>
        <v>1.8985981898892479</v>
      </c>
      <c r="AJ44" s="16">
        <f>[16]TRAC_rates!AB52</f>
        <v>1.9792618455134745</v>
      </c>
      <c r="AN44" s="230">
        <f>IF($F44="Y",N44,IF($F44="A",N44*$F$13,0))*0.5</f>
        <v>1.8308961076522172</v>
      </c>
      <c r="AO44" s="230">
        <f t="shared" ref="AO44:AT44" si="403">IF($F44="Y",O44,IF($F44="A",O44*$F$13,0))*0.5</f>
        <v>1.0575644961929762</v>
      </c>
      <c r="AP44" s="230">
        <f t="shared" si="403"/>
        <v>0.97441632064902783</v>
      </c>
      <c r="AQ44" s="230">
        <f t="shared" si="403"/>
        <v>1.0046279882967788</v>
      </c>
      <c r="AR44" s="230">
        <f t="shared" si="403"/>
        <v>0.67820620515352203</v>
      </c>
      <c r="AS44" s="230">
        <f t="shared" si="403"/>
        <v>1.131583511304104</v>
      </c>
      <c r="AT44" s="230">
        <f t="shared" si="403"/>
        <v>1.131583511304104</v>
      </c>
      <c r="AV44" s="230">
        <f>IF($F44="Y",V44,IF($F44="A",V44*$F$13,0))*0.5</f>
        <v>1.5522181013269725</v>
      </c>
      <c r="AW44" s="230">
        <f t="shared" ref="AW44:BB44" si="404">IF($F44="Y",W44,IF($F44="A",W44*$F$13,0))*0.5</f>
        <v>0.84105473843506762</v>
      </c>
      <c r="AX44" s="230">
        <f t="shared" si="404"/>
        <v>0.82681538234083318</v>
      </c>
      <c r="AY44" s="230">
        <f t="shared" si="404"/>
        <v>0.83957615814446895</v>
      </c>
      <c r="AZ44" s="230">
        <f t="shared" si="404"/>
        <v>0.72250229203120309</v>
      </c>
      <c r="BA44" s="230">
        <f t="shared" si="404"/>
        <v>0.90876188367793309</v>
      </c>
      <c r="BB44" s="230">
        <f t="shared" si="404"/>
        <v>0.90876188367793309</v>
      </c>
      <c r="BD44" s="230">
        <f>IF($F44="Y",AD44,IF($F44="A",AD44*$F$13,0))*0.5</f>
        <v>1.3929593804590108</v>
      </c>
      <c r="BE44" s="230">
        <f t="shared" ref="BE44:BJ44" si="405">IF($F44="Y",AE44,IF($F44="A",AE44*$F$13,0))*0.5</f>
        <v>0.92721124131053401</v>
      </c>
      <c r="BF44" s="230">
        <f t="shared" si="405"/>
        <v>0.95582457387393926</v>
      </c>
      <c r="BG44" s="230">
        <f t="shared" si="405"/>
        <v>0.87579275161370018</v>
      </c>
      <c r="BH44" s="230">
        <f t="shared" si="405"/>
        <v>0.96323872043141434</v>
      </c>
      <c r="BI44" s="230">
        <f t="shared" si="405"/>
        <v>0.94929909494462394</v>
      </c>
      <c r="BJ44" s="230">
        <f t="shared" si="405"/>
        <v>0.98963092275673725</v>
      </c>
      <c r="BN44" s="230">
        <f>IF(AND($F44="Y",$L44="Y"),N44,IF(AND($F44="A",$L44="A"),N44*$F$13*$L$13,IF(AND($F44="Y",$L44="A"),N44*$L$13,IF(AND($F44="A",$L44="Y"),N44*$F$13,0))))*0.5</f>
        <v>1.8308961076522172</v>
      </c>
      <c r="BO44" s="230">
        <f t="shared" ref="BO44:BT44" si="406">IF(AND($F44="Y",$L44="Y"),O44,IF(AND($F44="A",$L44="A"),O44*$F$13*$L$13,IF(AND($F44="Y",$L44="A"),O44*$L$13,IF(AND($F44="A",$L44="Y"),O44*$F$13,0))))*0.5</f>
        <v>1.0575644961929762</v>
      </c>
      <c r="BP44" s="230">
        <f t="shared" si="406"/>
        <v>0.97441632064902783</v>
      </c>
      <c r="BQ44" s="230">
        <f t="shared" si="406"/>
        <v>1.0046279882967788</v>
      </c>
      <c r="BR44" s="230">
        <f t="shared" si="406"/>
        <v>0.67820620515352203</v>
      </c>
      <c r="BS44" s="230">
        <f t="shared" si="406"/>
        <v>1.131583511304104</v>
      </c>
      <c r="BT44" s="230">
        <f t="shared" si="406"/>
        <v>1.131583511304104</v>
      </c>
      <c r="BV44" s="230">
        <f>IF(AND($F44="Y",$L44="Y"),V44,IF(AND($F44="A",$L44="A"),V44*$F$13*$L$13,IF(AND($F44="Y",$L44="A"),V44*$L$13,IF(AND($F44="A",$L44="Y"),V44*$F$13,0))))*0.5</f>
        <v>1.5522181013269725</v>
      </c>
      <c r="BW44" s="230">
        <f t="shared" ref="BW44:CB44" si="407">IF(AND($F44="Y",$L44="Y"),W44,IF(AND($F44="A",$L44="A"),W44*$F$13*$L$13,IF(AND($F44="Y",$L44="A"),W44*$L$13,IF(AND($F44="A",$L44="Y"),W44*$F$13,0))))*0.5</f>
        <v>0.84105473843506762</v>
      </c>
      <c r="BX44" s="230">
        <f t="shared" si="407"/>
        <v>0.82681538234083318</v>
      </c>
      <c r="BY44" s="230">
        <f t="shared" si="407"/>
        <v>0.83957615814446895</v>
      </c>
      <c r="BZ44" s="230">
        <f t="shared" si="407"/>
        <v>0.72250229203120309</v>
      </c>
      <c r="CA44" s="230">
        <f t="shared" si="407"/>
        <v>0.90876188367793309</v>
      </c>
      <c r="CB44" s="230">
        <f t="shared" si="407"/>
        <v>0.90876188367793309</v>
      </c>
      <c r="CD44" s="230">
        <f>IF(AND($F44="Y",$L44="Y"),AD44,IF(AND($F44="A",$L44="A"),AD44*$F$13*$L$13,IF(AND($F44="Y",$L44="A"),AD44*$L$13,IF(AND($F44="A",$L44="Y"),AD44*$F$13,0))))*0.5</f>
        <v>1.3929593804590108</v>
      </c>
      <c r="CE44" s="230">
        <f t="shared" ref="CE44:CJ44" si="408">IF(AND($F44="Y",$L44="Y"),AE44,IF(AND($F44="A",$L44="A"),AE44*$F$13*$L$13,IF(AND($F44="Y",$L44="A"),AE44*$L$13,IF(AND($F44="A",$L44="Y"),AE44*$F$13,0))))*0.5</f>
        <v>0.92721124131053401</v>
      </c>
      <c r="CF44" s="230">
        <f t="shared" si="408"/>
        <v>0.95582457387393926</v>
      </c>
      <c r="CG44" s="230">
        <f t="shared" si="408"/>
        <v>0.87579275161370018</v>
      </c>
      <c r="CH44" s="230">
        <f t="shared" si="408"/>
        <v>0.96323872043141434</v>
      </c>
      <c r="CI44" s="230">
        <f t="shared" si="408"/>
        <v>0.94929909494462394</v>
      </c>
      <c r="CJ44" s="230">
        <f t="shared" si="408"/>
        <v>0.98963092275673725</v>
      </c>
      <c r="CN44" s="230">
        <f>IF(AND($F44="Y",$M44="Y"),N44,IF(AND($F44="A",$M44="A"),N44*$F$13*$M$13,IF(AND($F44="Y",$M44="A"),N44*$M$13,IF(AND($F44="A",$M44="Y"),N44*$F$13,0))))*0.5</f>
        <v>1.8308961076522172</v>
      </c>
      <c r="CO44" s="230">
        <f t="shared" ref="CO44:CT44" si="409">IF(AND($F44="Y",$M44="Y"),O44,IF(AND($F44="A",$M44="A"),O44*$F$13*$M$13,IF(AND($F44="Y",$M44="A"),O44*$M$13,IF(AND($F44="A",$M44="Y"),O44*$F$13,0))))*0.5</f>
        <v>1.0575644961929762</v>
      </c>
      <c r="CP44" s="230">
        <f t="shared" si="409"/>
        <v>0.97441632064902783</v>
      </c>
      <c r="CQ44" s="230">
        <f t="shared" si="409"/>
        <v>1.0046279882967788</v>
      </c>
      <c r="CR44" s="230">
        <f t="shared" si="409"/>
        <v>0.67820620515352203</v>
      </c>
      <c r="CS44" s="230">
        <f t="shared" si="409"/>
        <v>1.131583511304104</v>
      </c>
      <c r="CT44" s="230">
        <f t="shared" si="409"/>
        <v>1.131583511304104</v>
      </c>
      <c r="CV44" s="230">
        <f>IF(AND($F44="Y",$M44="Y"),V44,IF(AND($F44="A",$M44="A"),V44*$F$13*$M$13,IF(AND($F44="Y",$M44="A"),V44*$M$13,IF(AND($F44="A",$M44="Y"),V44*$F$13,0))))*0.5</f>
        <v>1.5522181013269725</v>
      </c>
      <c r="CW44" s="230">
        <f t="shared" ref="CW44:DB44" si="410">IF(AND($F44="Y",$M44="Y"),W44,IF(AND($F44="A",$M44="A"),W44*$F$13*$M$13,IF(AND($F44="Y",$M44="A"),W44*$M$13,IF(AND($F44="A",$M44="Y"),W44*$F$13,0))))*0.5</f>
        <v>0.84105473843506762</v>
      </c>
      <c r="CX44" s="230">
        <f t="shared" si="410"/>
        <v>0.82681538234083318</v>
      </c>
      <c r="CY44" s="230">
        <f t="shared" si="410"/>
        <v>0.83957615814446895</v>
      </c>
      <c r="CZ44" s="230">
        <f t="shared" si="410"/>
        <v>0.72250229203120309</v>
      </c>
      <c r="DA44" s="230">
        <f t="shared" si="410"/>
        <v>0.90876188367793309</v>
      </c>
      <c r="DB44" s="230">
        <f t="shared" si="410"/>
        <v>0.90876188367793309</v>
      </c>
      <c r="DD44" s="230">
        <f>IF(AND($F44="Y",$M44="Y"),AD44,IF(AND($F44="A",$M44="A"),AD44*$F$13*$M$13,IF(AND($F44="Y",$M44="A"),AD44*$M$13,IF(AND($F44="A",$M44="Y"),AD44*$F$13,0))))*0.5</f>
        <v>1.3929593804590108</v>
      </c>
      <c r="DE44" s="230">
        <f>IF(AND($F44="Y",$M44="Y"),AE44,IF(AND($F44="A",$M44="A"),AE44*$F$13*$M$13,IF(AND($F44="Y",$M44="A"),AE44*$M$13,IF(AND($F44="A",$M44="Y"),AE44*$F$13,0))))*0.5</f>
        <v>0.92721124131053401</v>
      </c>
      <c r="DF44" s="230">
        <f t="shared" ref="DF44:DJ44" si="411">IF(AND($F44="Y",$M44="Y"),AF44,IF(AND($F44="A",$M44="A"),AF44*$F$13*$M$13,IF(AND($F44="Y",$M44="A"),AF44*$M$13,IF(AND($F44="A",$M44="Y"),AF44*$F$13,0))))*0.5</f>
        <v>0.95582457387393926</v>
      </c>
      <c r="DG44" s="230">
        <f t="shared" si="411"/>
        <v>0.87579275161370018</v>
      </c>
      <c r="DH44" s="230">
        <f t="shared" si="411"/>
        <v>0.96323872043141434</v>
      </c>
      <c r="DI44" s="230">
        <f t="shared" si="411"/>
        <v>0.94929909494462394</v>
      </c>
      <c r="DJ44" s="230">
        <f t="shared" si="411"/>
        <v>0.98963092275673725</v>
      </c>
      <c r="DN44" s="16">
        <f t="shared" ref="DN44:DN69" si="412">IF($G44="Y",N44,IF($G44="A",N44*$G$13,0))</f>
        <v>1.8308961076522172</v>
      </c>
      <c r="DO44" s="16">
        <f t="shared" ref="DO44:DO69" si="413">IF($G44="Y",O44,IF($G44="A",O44*$G$13,0))</f>
        <v>1.0575644961929762</v>
      </c>
      <c r="DP44" s="16">
        <f t="shared" ref="DP44:DP69" si="414">IF($G44="Y",P44,IF($G44="A",P44*$G$13,0))</f>
        <v>0.97441632064902783</v>
      </c>
      <c r="DQ44" s="16">
        <f t="shared" ref="DQ44:DQ69" si="415">IF($G44="Y",Q44,IF($G44="A",Q44*$G$13,0))</f>
        <v>1.0046279882967788</v>
      </c>
      <c r="DR44" s="16">
        <f t="shared" ref="DR44:DR69" si="416">IF($G44="Y",R44,IF($G44="A",R44*$G$13,0))</f>
        <v>0.67820620515352203</v>
      </c>
      <c r="DS44" s="16">
        <f t="shared" ref="DS44:DS69" si="417">IF($G44="Y",S44,IF($G44="A",S44*$G$13,0))</f>
        <v>1.131583511304104</v>
      </c>
      <c r="DT44" s="16">
        <f t="shared" ref="DT44:DT69" si="418">IF($G44="Y",T44,IF($G44="A",T44*$G$13,0))</f>
        <v>1.131583511304104</v>
      </c>
      <c r="DV44" s="16">
        <f t="shared" ref="DV44:DV69" si="419">IF($G44="Y",V44,IF($G44="A",V44*$G$13,0))</f>
        <v>1.5522181013269725</v>
      </c>
      <c r="DW44" s="16">
        <f t="shared" ref="DW44:DW69" si="420">IF($G44="Y",W44,IF($G44="A",W44*$G$13,0))</f>
        <v>0.84105473843506762</v>
      </c>
      <c r="DX44" s="16">
        <f t="shared" ref="DX44:DX69" si="421">IF($G44="Y",X44,IF($G44="A",X44*$G$13,0))</f>
        <v>0.82681538234083318</v>
      </c>
      <c r="DY44" s="16">
        <f t="shared" ref="DY44:DY69" si="422">IF($G44="Y",Y44,IF($G44="A",Y44*$G$13,0))</f>
        <v>0.83957615814446895</v>
      </c>
      <c r="DZ44" s="16">
        <f t="shared" ref="DZ44:DZ69" si="423">IF($G44="Y",Z44,IF($G44="A",Z44*$G$13,0))</f>
        <v>0.72250229203120309</v>
      </c>
      <c r="EA44" s="16">
        <f t="shared" ref="EA44:EA69" si="424">IF($G44="Y",AA44,IF($G44="A",AA44*$G$13,0))</f>
        <v>0.90876188367793309</v>
      </c>
      <c r="EB44" s="16">
        <f t="shared" ref="EB44:EB69" si="425">IF($G44="Y",AB44,IF($G44="A",AB44*$G$13,0))</f>
        <v>0.90876188367793309</v>
      </c>
      <c r="ED44" s="16">
        <f t="shared" ref="ED44:ED69" si="426">IF($G44="Y",AD44,IF($G44="A",AD44*$G$13,0))</f>
        <v>1.3929593804590108</v>
      </c>
      <c r="EE44" s="16">
        <f t="shared" ref="EE44:EE69" si="427">IF($G44="Y",AE44,IF($G44="A",AE44*$G$13,0))</f>
        <v>0.92721124131053401</v>
      </c>
      <c r="EF44" s="16">
        <f t="shared" ref="EF44:EF69" si="428">IF($G44="Y",AF44,IF($G44="A",AF44*$G$13,0))</f>
        <v>0.95582457387393926</v>
      </c>
      <c r="EG44" s="16">
        <f t="shared" ref="EG44:EG69" si="429">IF($G44="Y",AG44,IF($G44="A",AG44*$G$13,0))</f>
        <v>0.87579275161370018</v>
      </c>
      <c r="EH44" s="16">
        <f t="shared" ref="EH44:EH69" si="430">IF($G44="Y",AH44,IF($G44="A",AH44*$G$13,0))</f>
        <v>0.96323872043141434</v>
      </c>
      <c r="EI44" s="16">
        <f t="shared" ref="EI44:EI69" si="431">IF($G44="Y",AI44,IF($G44="A",AI44*$G$13,0))</f>
        <v>0.94929909494462394</v>
      </c>
      <c r="EJ44" s="16">
        <f t="shared" ref="EJ44:EJ69" si="432">IF($G44="Y",AJ44,IF($G44="A",AJ44*$G$13,0))</f>
        <v>0.98963092275673725</v>
      </c>
      <c r="EN44" s="16">
        <f t="shared" ref="EN44:EN69" si="433">IF($L44="Y",N44,IF($L44="A",N44*$L$13,0))</f>
        <v>3.6617922153044344</v>
      </c>
      <c r="EO44" s="16">
        <f t="shared" ref="EO44:EO69" si="434">IF($L44="Y",O44,IF($L44="A",O44*$L$13,0))</f>
        <v>2.1151289923859524</v>
      </c>
      <c r="EP44" s="16">
        <f t="shared" ref="EP44:EP69" si="435">IF($L44="Y",P44,IF($L44="A",P44*$L$13,0))</f>
        <v>1.9488326412980557</v>
      </c>
      <c r="EQ44" s="16">
        <f t="shared" ref="EQ44:EQ69" si="436">IF($L44="Y",Q44,IF($L44="A",Q44*$L$13,0))</f>
        <v>2.0092559765935576</v>
      </c>
      <c r="ER44" s="16">
        <f t="shared" ref="ER44:ER69" si="437">IF($L44="Y",R44,IF($L44="A",R44*$L$13,0))</f>
        <v>1.3564124103070441</v>
      </c>
      <c r="ES44" s="16">
        <f t="shared" ref="ES44:ES69" si="438">IF($L44="Y",S44,IF($L44="A",S44*$L$13,0))</f>
        <v>2.2631670226082079</v>
      </c>
      <c r="ET44" s="16">
        <f t="shared" ref="ET44:ET69" si="439">IF($L44="Y",T44,IF($L44="A",T44*$L$13,0))</f>
        <v>2.2631670226082079</v>
      </c>
      <c r="EV44" s="16">
        <f t="shared" ref="EV44:EV69" si="440">IF($L44="Y",V44,IF($L44="A",V44*$L$13,0))</f>
        <v>3.1044362026539449</v>
      </c>
      <c r="EW44" s="16">
        <f t="shared" ref="EW44:EW69" si="441">IF($L44="Y",W44,IF($L44="A",W44*$L$13,0))</f>
        <v>1.6821094768701352</v>
      </c>
      <c r="EX44" s="16">
        <f t="shared" ref="EX44:EX69" si="442">IF($L44="Y",X44,IF($L44="A",X44*$L$13,0))</f>
        <v>1.6536307646816664</v>
      </c>
      <c r="EY44" s="16">
        <f t="shared" ref="EY44:EY69" si="443">IF($L44="Y",Y44,IF($L44="A",Y44*$L$13,0))</f>
        <v>1.6791523162889379</v>
      </c>
      <c r="EZ44" s="16">
        <f t="shared" ref="EZ44:EZ69" si="444">IF($L44="Y",Z44,IF($L44="A",Z44*$L$13,0))</f>
        <v>1.4450045840624062</v>
      </c>
      <c r="FA44" s="16">
        <f t="shared" ref="FA44:FA69" si="445">IF($L44="Y",AA44,IF($L44="A",AA44*$L$13,0))</f>
        <v>1.8175237673558662</v>
      </c>
      <c r="FB44" s="16">
        <f t="shared" ref="FB44:FB69" si="446">IF($L44="Y",AB44,IF($L44="A",AB44*$L$13,0))</f>
        <v>1.8175237673558662</v>
      </c>
      <c r="FD44" s="16">
        <f t="shared" ref="FD44:FD69" si="447">IF($L44="Y",AD44,IF($L44="A",AD44*$L$13,0))</f>
        <v>2.7859187609180216</v>
      </c>
      <c r="FE44" s="16">
        <f t="shared" ref="FE44:FE69" si="448">IF($L44="Y",AE44,IF($L44="A",AE44*$L$13,0))</f>
        <v>1.854422482621068</v>
      </c>
      <c r="FF44" s="16">
        <f t="shared" ref="FF44:FF69" si="449">IF($L44="Y",AF44,IF($L44="A",AF44*$L$13,0))</f>
        <v>1.9116491477478785</v>
      </c>
      <c r="FG44" s="16">
        <f t="shared" ref="FG44:FG69" si="450">IF($L44="Y",AG44,IF($L44="A",AG44*$L$13,0))</f>
        <v>1.7515855032274004</v>
      </c>
      <c r="FH44" s="16">
        <f t="shared" ref="FH44:FH69" si="451">IF($L44="Y",AH44,IF($L44="A",AH44*$L$13,0))</f>
        <v>1.9264774408628287</v>
      </c>
      <c r="FI44" s="16">
        <f t="shared" ref="FI44:FI69" si="452">IF($L44="Y",AI44,IF($L44="A",AI44*$L$13,0))</f>
        <v>1.8985981898892479</v>
      </c>
      <c r="FJ44" s="16">
        <f t="shared" ref="FJ44:FJ69" si="453">IF($L44="Y",AJ44,IF($L44="A",AJ44*$L$13,0))</f>
        <v>1.9792618455134745</v>
      </c>
      <c r="FN44" s="16">
        <f t="shared" ref="FN44:FN69" si="454">IF($M44="Y",N44,IF($M44="A",N44*$M$13,0))</f>
        <v>3.6617922153044344</v>
      </c>
      <c r="FO44" s="16">
        <f t="shared" ref="FO44:FO69" si="455">IF($M44="Y",O44,IF($M44="A",O44*$M$13,0))</f>
        <v>2.1151289923859524</v>
      </c>
      <c r="FP44" s="16">
        <f t="shared" ref="FP44:FP69" si="456">IF($M44="Y",P44,IF($M44="A",P44*$M$13,0))</f>
        <v>1.9488326412980557</v>
      </c>
      <c r="FQ44" s="16">
        <f t="shared" ref="FQ44:FQ69" si="457">IF($M44="Y",Q44,IF($M44="A",Q44*$M$13,0))</f>
        <v>2.0092559765935576</v>
      </c>
      <c r="FR44" s="16">
        <f t="shared" ref="FR44:FR69" si="458">IF($M44="Y",R44,IF($M44="A",R44*$M$13,0))</f>
        <v>1.3564124103070441</v>
      </c>
      <c r="FS44" s="16">
        <f t="shared" ref="FS44:FS69" si="459">IF($M44="Y",S44,IF($M44="A",S44*$M$13,0))</f>
        <v>2.2631670226082079</v>
      </c>
      <c r="FT44" s="16">
        <f t="shared" ref="FT44:FT69" si="460">IF($M44="Y",T44,IF($M44="A",T44*$M$13,0))</f>
        <v>2.2631670226082079</v>
      </c>
      <c r="FV44" s="16">
        <f t="shared" ref="FV44:FV69" si="461">IF($M44="Y",V44,IF($M44="A",V44*$M$13,0))</f>
        <v>3.1044362026539449</v>
      </c>
      <c r="FW44" s="16">
        <f t="shared" ref="FW44:FW69" si="462">IF($M44="Y",W44,IF($M44="A",W44*$M$13,0))</f>
        <v>1.6821094768701352</v>
      </c>
      <c r="FX44" s="16">
        <f t="shared" ref="FX44:FX69" si="463">IF($M44="Y",X44,IF($M44="A",X44*$M$13,0))</f>
        <v>1.6536307646816664</v>
      </c>
      <c r="FY44" s="16">
        <f t="shared" ref="FY44:FY69" si="464">IF($M44="Y",Y44,IF($M44="A",Y44*$M$13,0))</f>
        <v>1.6791523162889379</v>
      </c>
      <c r="FZ44" s="16">
        <f t="shared" ref="FZ44:FZ69" si="465">IF($M44="Y",Z44,IF($M44="A",Z44*$M$13,0))</f>
        <v>1.4450045840624062</v>
      </c>
      <c r="GA44" s="16">
        <f t="shared" ref="GA44:GA69" si="466">IF($M44="Y",AA44,IF($M44="A",AA44*$M$13,0))</f>
        <v>1.8175237673558662</v>
      </c>
      <c r="GB44" s="16">
        <f t="shared" ref="GB44:GB69" si="467">IF($M44="Y",AB44,IF($M44="A",AB44*$M$13,0))</f>
        <v>1.8175237673558662</v>
      </c>
      <c r="GD44" s="16">
        <f t="shared" ref="GD44:GD69" si="468">IF($M44="Y",AD44,IF($M44="A",AD44*$M$13,0))</f>
        <v>2.7859187609180216</v>
      </c>
      <c r="GE44" s="16">
        <f t="shared" ref="GE44:GE69" si="469">IF($M44="Y",AE44,IF($M44="A",AE44*$M$13,0))</f>
        <v>1.854422482621068</v>
      </c>
      <c r="GF44" s="16">
        <f t="shared" ref="GF44:GF69" si="470">IF($M44="Y",AF44,IF($M44="A",AF44*$M$13,0))</f>
        <v>1.9116491477478785</v>
      </c>
      <c r="GG44" s="16">
        <f t="shared" ref="GG44:GG69" si="471">IF($M44="Y",AG44,IF($M44="A",AG44*$M$13,0))</f>
        <v>1.7515855032274004</v>
      </c>
      <c r="GH44" s="16">
        <f t="shared" ref="GH44:GH69" si="472">IF($M44="Y",AH44,IF($M44="A",AH44*$M$13,0))</f>
        <v>1.9264774408628287</v>
      </c>
      <c r="GI44" s="16">
        <f t="shared" ref="GI44:GI69" si="473">IF($M44="Y",AI44,IF($M44="A",AI44*$M$13,0))</f>
        <v>1.8985981898892479</v>
      </c>
      <c r="GJ44" s="16">
        <f t="shared" ref="GJ44:GJ69" si="474">IF($M44="Y",AJ44,IF($M44="A",AJ44*$M$13,0))</f>
        <v>1.9792618455134745</v>
      </c>
      <c r="GN44" s="16">
        <f t="shared" ref="GN44:GN69" si="475">IF($I44="Y",N44,IF($I44="A",N44*$I$13,0))</f>
        <v>3.6617922153044344</v>
      </c>
      <c r="GO44" s="16">
        <f t="shared" ref="GO44:GO69" si="476">IF($I44="Y",O44,IF($I44="A",O44*$I$13,0))</f>
        <v>2.1151289923859524</v>
      </c>
      <c r="GP44" s="16">
        <f t="shared" ref="GP44:GP69" si="477">IF($I44="Y",P44,IF($I44="A",P44*$I$13,0))</f>
        <v>1.9488326412980557</v>
      </c>
      <c r="GQ44" s="16">
        <f t="shared" ref="GQ44:GQ69" si="478">IF($I44="Y",Q44,IF($I44="A",Q44*$I$13,0))</f>
        <v>2.0092559765935576</v>
      </c>
      <c r="GR44" s="16">
        <f t="shared" ref="GR44:GR69" si="479">IF($I44="Y",R44,IF($I44="A",R44*$I$13,0))</f>
        <v>1.3564124103070441</v>
      </c>
      <c r="GS44" s="16">
        <f t="shared" ref="GS44:GS69" si="480">IF($I44="Y",S44,IF($I44="A",S44*$I$13,0))</f>
        <v>2.2631670226082079</v>
      </c>
      <c r="GT44" s="16">
        <f t="shared" ref="GT44:GT69" si="481">IF($I44="Y",T44,IF($I44="A",T44*$I$13,0))</f>
        <v>2.2631670226082079</v>
      </c>
      <c r="GV44" s="16">
        <f t="shared" ref="GV44:GV69" si="482">IF($I44="Y",V44,IF($I44="A",V44*$I$13,0))</f>
        <v>3.1044362026539449</v>
      </c>
      <c r="GW44" s="16">
        <f t="shared" ref="GW44:GW69" si="483">IF($I44="Y",W44,IF($I44="A",W44*$I$13,0))</f>
        <v>1.6821094768701352</v>
      </c>
      <c r="GX44" s="16">
        <f t="shared" ref="GX44:GX69" si="484">IF($I44="Y",X44,IF($I44="A",X44*$I$13,0))</f>
        <v>1.6536307646816664</v>
      </c>
      <c r="GY44" s="16">
        <f t="shared" ref="GY44:GY69" si="485">IF($I44="Y",Y44,IF($I44="A",Y44*$I$13,0))</f>
        <v>1.6791523162889379</v>
      </c>
      <c r="GZ44" s="16">
        <f t="shared" ref="GZ44:GZ69" si="486">IF($I44="Y",Z44,IF($I44="A",Z44*$I$13,0))</f>
        <v>1.4450045840624062</v>
      </c>
      <c r="HA44" s="16">
        <f t="shared" ref="HA44:HA69" si="487">IF($I44="Y",AA44,IF($I44="A",AA44*$I$13,0))</f>
        <v>1.8175237673558662</v>
      </c>
      <c r="HB44" s="16">
        <f t="shared" ref="HB44:HB69" si="488">IF($I44="Y",AB44,IF($I44="A",AB44*$I$13,0))</f>
        <v>1.8175237673558662</v>
      </c>
      <c r="HD44" s="16">
        <f t="shared" ref="HD44:HD69" si="489">IF($I44="Y",AD44,IF($I44="A",AD44*$I$13,0))</f>
        <v>2.7859187609180216</v>
      </c>
      <c r="HE44" s="16">
        <f t="shared" ref="HE44:HE69" si="490">IF($I44="Y",AE44,IF($I44="A",AE44*$I$13,0))</f>
        <v>1.854422482621068</v>
      </c>
      <c r="HF44" s="16">
        <f t="shared" ref="HF44:HF69" si="491">IF($I44="Y",AF44,IF($I44="A",AF44*$I$13,0))</f>
        <v>1.9116491477478785</v>
      </c>
      <c r="HG44" s="16">
        <f t="shared" ref="HG44:HG69" si="492">IF($I44="Y",AG44,IF($I44="A",AG44*$I$13,0))</f>
        <v>1.7515855032274004</v>
      </c>
      <c r="HH44" s="16">
        <f t="shared" ref="HH44:HH69" si="493">IF($I44="Y",AH44,IF($I44="A",AH44*$I$13,0))</f>
        <v>1.9264774408628287</v>
      </c>
      <c r="HI44" s="16">
        <f t="shared" ref="HI44:HI69" si="494">IF($I44="Y",AI44,IF($I44="A",AI44*$I$13,0))</f>
        <v>1.8985981898892479</v>
      </c>
      <c r="HJ44" s="16">
        <f t="shared" ref="HJ44:HJ69" si="495">IF($I44="Y",AJ44,IF($I44="A",AJ44*$I$13,0))</f>
        <v>1.9792618455134745</v>
      </c>
      <c r="HN44" s="16">
        <f t="shared" si="390"/>
        <v>3.6617922153044344</v>
      </c>
      <c r="HO44" s="16">
        <f t="shared" ref="HO44:HO69" si="496">IF($J44="Y",O44,IF($J44="A",O44*$J$13,0))</f>
        <v>2.1151289923859524</v>
      </c>
      <c r="HP44" s="16">
        <f t="shared" ref="HP44:HP69" si="497">IF($J44="Y",P44,IF($J44="A",P44*$J$13,0))</f>
        <v>1.9488326412980557</v>
      </c>
      <c r="HQ44" s="16">
        <f t="shared" ref="HQ44:HQ69" si="498">IF($J44="Y",Q44,IF($J44="A",Q44*$J$13,0))</f>
        <v>2.0092559765935576</v>
      </c>
      <c r="HR44" s="16">
        <f t="shared" ref="HR44:HR69" si="499">IF($J44="Y",R44,IF($J44="A",R44*$J$13,0))</f>
        <v>1.3564124103070441</v>
      </c>
      <c r="HS44" s="16">
        <f t="shared" ref="HS44:HS69" si="500">IF($J44="Y",S44,IF($J44="A",S44*$J$13,0))</f>
        <v>2.2631670226082079</v>
      </c>
      <c r="HT44" s="16">
        <f t="shared" ref="HT44:HT69" si="501">IF($J44="Y",T44,IF($J44="A",T44*$J$13,0))</f>
        <v>2.2631670226082079</v>
      </c>
      <c r="HV44" s="16">
        <f t="shared" ref="HV44:HV69" si="502">IF($J44="Y",V44,IF($J44="A",V44*$J$13,0))</f>
        <v>3.1044362026539449</v>
      </c>
      <c r="HW44" s="16">
        <f t="shared" ref="HW44:HW69" si="503">IF($J44="Y",W44,IF($J44="A",W44*$J$13,0))</f>
        <v>1.6821094768701352</v>
      </c>
      <c r="HX44" s="16">
        <f t="shared" ref="HX44:HX69" si="504">IF($J44="Y",X44,IF($J44="A",X44*$J$13,0))</f>
        <v>1.6536307646816664</v>
      </c>
      <c r="HY44" s="16">
        <f t="shared" ref="HY44:HY69" si="505">IF($J44="Y",Y44,IF($J44="A",Y44*$J$13,0))</f>
        <v>1.6791523162889379</v>
      </c>
      <c r="HZ44" s="16">
        <f t="shared" ref="HZ44:HZ69" si="506">IF($J44="Y",Z44,IF($J44="A",Z44*$J$13,0))</f>
        <v>1.4450045840624062</v>
      </c>
      <c r="IA44" s="16">
        <f t="shared" ref="IA44:IA69" si="507">IF($J44="Y",AA44,IF($J44="A",AA44*$J$13,0))</f>
        <v>1.8175237673558662</v>
      </c>
      <c r="IB44" s="16">
        <f t="shared" ref="IB44:IB69" si="508">IF($J44="Y",AB44,IF($J44="A",AB44*$J$13,0))</f>
        <v>1.8175237673558662</v>
      </c>
      <c r="ID44" s="16">
        <f t="shared" ref="ID44:ID69" si="509">IF($J44="Y",AD44,IF($J44="A",AD44*$J$13,0))</f>
        <v>2.7859187609180216</v>
      </c>
      <c r="IE44" s="16">
        <f t="shared" ref="IE44:IE69" si="510">IF($J44="Y",AE44,IF($J44="A",AE44*$J$13,0))</f>
        <v>1.854422482621068</v>
      </c>
      <c r="IF44" s="16">
        <f t="shared" ref="IF44:IF69" si="511">IF($J44="Y",AF44,IF($J44="A",AF44*$J$13,0))</f>
        <v>1.9116491477478785</v>
      </c>
      <c r="IG44" s="16">
        <f t="shared" ref="IG44:IG69" si="512">IF($J44="Y",AG44,IF($J44="A",AG44*$J$13,0))</f>
        <v>1.7515855032274004</v>
      </c>
      <c r="IH44" s="16">
        <f t="shared" ref="IH44:IH69" si="513">IF($J44="Y",AH44,IF($J44="A",AH44*$J$13,0))</f>
        <v>1.9264774408628287</v>
      </c>
      <c r="II44" s="16">
        <f t="shared" ref="II44:II69" si="514">IF($J44="Y",AI44,IF($J44="A",AI44*$J$13,0))</f>
        <v>1.8985981898892479</v>
      </c>
      <c r="IJ44" s="16">
        <f t="shared" ref="IJ44:IJ69" si="515">IF($J44="Y",AJ44,IF($J44="A",AJ44*$J$13,0))</f>
        <v>1.9792618455134745</v>
      </c>
      <c r="IN44" s="16">
        <f t="shared" si="394"/>
        <v>3.6617922153044344</v>
      </c>
      <c r="IO44" s="16">
        <f t="shared" ref="IO44:IO69" si="516">IF(AND($J44="Y",$L44="Y"),O44,IF(AND($J44="A",$L44="A"),O44*$J$13*$L$13,IF(AND($J44="Y",$L44="A"),O44*$L$13,IF(AND($J44="A",$L44="Y"),O44*$J$13,0))))</f>
        <v>2.1151289923859524</v>
      </c>
      <c r="IP44" s="16">
        <f t="shared" ref="IP44:IP69" si="517">IF(AND($J44="Y",$L44="Y"),P44,IF(AND($J44="A",$L44="A"),P44*$J$13*$L$13,IF(AND($J44="Y",$L44="A"),P44*$L$13,IF(AND($J44="A",$L44="Y"),P44*$J$13,0))))</f>
        <v>1.9488326412980557</v>
      </c>
      <c r="IQ44" s="16">
        <f t="shared" ref="IQ44:IQ69" si="518">IF(AND($J44="Y",$L44="Y"),Q44,IF(AND($J44="A",$L44="A"),Q44*$J$13*$L$13,IF(AND($J44="Y",$L44="A"),Q44*$L$13,IF(AND($J44="A",$L44="Y"),Q44*$J$13,0))))</f>
        <v>2.0092559765935576</v>
      </c>
      <c r="IR44" s="16">
        <f t="shared" ref="IR44:IR69" si="519">IF(AND($J44="Y",$L44="Y"),R44,IF(AND($J44="A",$L44="A"),R44*$J$13*$L$13,IF(AND($J44="Y",$L44="A"),R44*$L$13,IF(AND($J44="A",$L44="Y"),R44*$J$13,0))))</f>
        <v>1.3564124103070441</v>
      </c>
      <c r="IS44" s="16">
        <f t="shared" ref="IS44:IS69" si="520">IF(AND($J44="Y",$L44="Y"),S44,IF(AND($J44="A",$L44="A"),S44*$J$13*$L$13,IF(AND($J44="Y",$L44="A"),S44*$L$13,IF(AND($J44="A",$L44="Y"),S44*$J$13,0))))</f>
        <v>2.2631670226082079</v>
      </c>
      <c r="IT44" s="16">
        <f t="shared" ref="IT44:IT69" si="521">IF(AND($J44="Y",$L44="Y"),T44,IF(AND($J44="A",$L44="A"),T44*$J$13*$L$13,IF(AND($J44="Y",$L44="A"),T44*$L$13,IF(AND($J44="A",$L44="Y"),T44*$J$13,0))))</f>
        <v>2.2631670226082079</v>
      </c>
      <c r="IV44" s="16">
        <f t="shared" ref="IV44:IV69" si="522">IF(AND($J44="Y",$L44="Y"),V44,IF(AND($J44="A",$L44="A"),V44*$J$13*$L$13,IF(AND($J44="Y",$L44="A"),V44*$L$13,IF(AND($J44="A",$L44="Y"),V44*$J$13,0))))</f>
        <v>3.1044362026539449</v>
      </c>
      <c r="IW44" s="16">
        <f t="shared" ref="IW44:IW69" si="523">IF(AND($J44="Y",$L44="Y"),W44,IF(AND($J44="A",$L44="A"),W44*$J$13*$L$13,IF(AND($J44="Y",$L44="A"),W44*$L$13,IF(AND($J44="A",$L44="Y"),W44*$J$13,0))))</f>
        <v>1.6821094768701352</v>
      </c>
      <c r="IX44" s="16">
        <f t="shared" ref="IX44:IX69" si="524">IF(AND($J44="Y",$L44="Y"),X44,IF(AND($J44="A",$L44="A"),X44*$J$13*$L$13,IF(AND($J44="Y",$L44="A"),X44*$L$13,IF(AND($J44="A",$L44="Y"),X44*$J$13,0))))</f>
        <v>1.6536307646816664</v>
      </c>
      <c r="IY44" s="16">
        <f t="shared" ref="IY44:IY69" si="525">IF(AND($J44="Y",$L44="Y"),Y44,IF(AND($J44="A",$L44="A"),Y44*$J$13*$L$13,IF(AND($J44="Y",$L44="A"),Y44*$L$13,IF(AND($J44="A",$L44="Y"),Y44*$J$13,0))))</f>
        <v>1.6791523162889379</v>
      </c>
      <c r="IZ44" s="16">
        <f t="shared" ref="IZ44:IZ69" si="526">IF(AND($J44="Y",$L44="Y"),Z44,IF(AND($J44="A",$L44="A"),Z44*$J$13*$L$13,IF(AND($J44="Y",$L44="A"),Z44*$L$13,IF(AND($J44="A",$L44="Y"),Z44*$J$13,0))))</f>
        <v>1.4450045840624062</v>
      </c>
      <c r="JA44" s="16">
        <f t="shared" ref="JA44:JA69" si="527">IF(AND($J44="Y",$L44="Y"),AA44,IF(AND($J44="A",$L44="A"),AA44*$J$13*$L$13,IF(AND($J44="Y",$L44="A"),AA44*$L$13,IF(AND($J44="A",$L44="Y"),AA44*$J$13,0))))</f>
        <v>1.8175237673558662</v>
      </c>
      <c r="JB44" s="16">
        <f t="shared" ref="JB44:JB69" si="528">IF(AND($J44="Y",$L44="Y"),AB44,IF(AND($J44="A",$L44="A"),AB44*$J$13*$L$13,IF(AND($J44="Y",$L44="A"),AB44*$L$13,IF(AND($J44="A",$L44="Y"),AB44*$J$13,0))))</f>
        <v>1.8175237673558662</v>
      </c>
      <c r="JD44" s="16">
        <f t="shared" ref="JD44:JD69" si="529">IF(AND($J44="Y",$L44="Y"),AD44,IF(AND($J44="A",$L44="A"),AD44*$J$13*$L$13,IF(AND($J44="Y",$L44="A"),AD44*$L$13,IF(AND($J44="A",$L44="Y"),AD44*$J$13,0))))</f>
        <v>2.7859187609180216</v>
      </c>
      <c r="JE44" s="16">
        <f t="shared" ref="JE44:JE69" si="530">IF(AND($J44="Y",$L44="Y"),AE44,IF(AND($J44="A",$L44="A"),AE44*$J$13*$L$13,IF(AND($J44="Y",$L44="A"),AE44*$L$13,IF(AND($J44="A",$L44="Y"),AE44*$J$13,0))))</f>
        <v>1.854422482621068</v>
      </c>
      <c r="JF44" s="16">
        <f t="shared" ref="JF44:JF69" si="531">IF(AND($J44="Y",$L44="Y"),AF44,IF(AND($J44="A",$L44="A"),AF44*$J$13*$L$13,IF(AND($J44="Y",$L44="A"),AF44*$L$13,IF(AND($J44="A",$L44="Y"),AF44*$J$13,0))))</f>
        <v>1.9116491477478785</v>
      </c>
      <c r="JG44" s="16">
        <f t="shared" ref="JG44:JG69" si="532">IF(AND($J44="Y",$L44="Y"),AG44,IF(AND($J44="A",$L44="A"),AG44*$J$13*$L$13,IF(AND($J44="Y",$L44="A"),AG44*$L$13,IF(AND($J44="A",$L44="Y"),AG44*$J$13,0))))</f>
        <v>1.7515855032274004</v>
      </c>
      <c r="JH44" s="16">
        <f t="shared" ref="JH44:JH69" si="533">IF(AND($J44="Y",$L44="Y"),AH44,IF(AND($J44="A",$L44="A"),AH44*$J$13*$L$13,IF(AND($J44="Y",$L44="A"),AH44*$L$13,IF(AND($J44="A",$L44="Y"),AH44*$J$13,0))))</f>
        <v>1.9264774408628287</v>
      </c>
      <c r="JI44" s="16">
        <f t="shared" ref="JI44:JI69" si="534">IF(AND($J44="Y",$L44="Y"),AI44,IF(AND($J44="A",$L44="A"),AI44*$J$13*$L$13,IF(AND($J44="Y",$L44="A"),AI44*$L$13,IF(AND($J44="A",$L44="Y"),AI44*$J$13,0))))</f>
        <v>1.8985981898892479</v>
      </c>
      <c r="JJ44" s="16">
        <f t="shared" ref="JJ44:JJ69" si="535">IF(AND($J44="Y",$L44="Y"),AJ44,IF(AND($J44="A",$L44="A"),AJ44*$J$13*$L$13,IF(AND($J44="Y",$L44="A"),AJ44*$L$13,IF(AND($J44="A",$L44="Y"),AJ44*$J$13,0))))</f>
        <v>1.9792618455134745</v>
      </c>
      <c r="JN44" s="16">
        <f t="shared" si="398"/>
        <v>3.6617922153044344</v>
      </c>
      <c r="JO44" s="16">
        <f t="shared" ref="JO44:JO69" si="536">IF(AND($J44="Y",$M44="Y"),O44,IF(AND($J44="A",$M44="A"),O44*$J$13*$M$13,IF(AND($J44="Y",$M44="A"),O44*$M$13,IF(AND($J44="A",$M44="Y"),O44*$J$13,0))))</f>
        <v>2.1151289923859524</v>
      </c>
      <c r="JP44" s="16">
        <f t="shared" ref="JP44:JP69" si="537">IF(AND($J44="Y",$M44="Y"),P44,IF(AND($J44="A",$M44="A"),P44*$J$13*$M$13,IF(AND($J44="Y",$M44="A"),P44*$M$13,IF(AND($J44="A",$M44="Y"),P44*$J$13,0))))</f>
        <v>1.9488326412980557</v>
      </c>
      <c r="JQ44" s="16">
        <f t="shared" ref="JQ44:JQ69" si="538">IF(AND($J44="Y",$M44="Y"),Q44,IF(AND($J44="A",$M44="A"),Q44*$J$13*$M$13,IF(AND($J44="Y",$M44="A"),Q44*$M$13,IF(AND($J44="A",$M44="Y"),Q44*$J$13,0))))</f>
        <v>2.0092559765935576</v>
      </c>
      <c r="JR44" s="16">
        <f t="shared" ref="JR44:JR69" si="539">IF(AND($J44="Y",$M44="Y"),R44,IF(AND($J44="A",$M44="A"),R44*$J$13*$M$13,IF(AND($J44="Y",$M44="A"),R44*$M$13,IF(AND($J44="A",$M44="Y"),R44*$J$13,0))))</f>
        <v>1.3564124103070441</v>
      </c>
      <c r="JS44" s="16">
        <f t="shared" ref="JS44:JS69" si="540">IF(AND($J44="Y",$M44="Y"),S44,IF(AND($J44="A",$M44="A"),S44*$J$13*$M$13,IF(AND($J44="Y",$M44="A"),S44*$M$13,IF(AND($J44="A",$M44="Y"),S44*$J$13,0))))</f>
        <v>2.2631670226082079</v>
      </c>
      <c r="JT44" s="16">
        <f t="shared" ref="JT44:JT69" si="541">IF(AND($J44="Y",$M44="Y"),T44,IF(AND($J44="A",$M44="A"),T44*$J$13*$M$13,IF(AND($J44="Y",$M44="A"),T44*$M$13,IF(AND($J44="A",$M44="Y"),T44*$J$13,0))))</f>
        <v>2.2631670226082079</v>
      </c>
      <c r="JV44" s="16">
        <f t="shared" ref="JV44:JV69" si="542">IF(AND($J44="Y",$M44="Y"),V44,IF(AND($J44="A",$M44="A"),V44*$J$13*$M$13,IF(AND($J44="Y",$M44="A"),V44*$M$13,IF(AND($J44="A",$M44="Y"),V44*$J$13,0))))</f>
        <v>3.1044362026539449</v>
      </c>
      <c r="JW44" s="16">
        <f t="shared" ref="JW44:JW69" si="543">IF(AND($J44="Y",$M44="Y"),W44,IF(AND($J44="A",$M44="A"),W44*$J$13*$M$13,IF(AND($J44="Y",$M44="A"),W44*$M$13,IF(AND($J44="A",$M44="Y"),W44*$J$13,0))))</f>
        <v>1.6821094768701352</v>
      </c>
      <c r="JX44" s="16">
        <f t="shared" ref="JX44:JX69" si="544">IF(AND($J44="Y",$M44="Y"),X44,IF(AND($J44="A",$M44="A"),X44*$J$13*$M$13,IF(AND($J44="Y",$M44="A"),X44*$M$13,IF(AND($J44="A",$M44="Y"),X44*$J$13,0))))</f>
        <v>1.6536307646816664</v>
      </c>
      <c r="JY44" s="16">
        <f t="shared" ref="JY44:JY69" si="545">IF(AND($J44="Y",$M44="Y"),Y44,IF(AND($J44="A",$M44="A"),Y44*$J$13*$M$13,IF(AND($J44="Y",$M44="A"),Y44*$M$13,IF(AND($J44="A",$M44="Y"),Y44*$J$13,0))))</f>
        <v>1.6791523162889379</v>
      </c>
      <c r="JZ44" s="16">
        <f t="shared" ref="JZ44:JZ69" si="546">IF(AND($J44="Y",$M44="Y"),Z44,IF(AND($J44="A",$M44="A"),Z44*$J$13*$M$13,IF(AND($J44="Y",$M44="A"),Z44*$M$13,IF(AND($J44="A",$M44="Y"),Z44*$J$13,0))))</f>
        <v>1.4450045840624062</v>
      </c>
      <c r="KA44" s="16">
        <f t="shared" ref="KA44:KA69" si="547">IF(AND($J44="Y",$M44="Y"),AA44,IF(AND($J44="A",$M44="A"),AA44*$J$13*$M$13,IF(AND($J44="Y",$M44="A"),AA44*$M$13,IF(AND($J44="A",$M44="Y"),AA44*$J$13,0))))</f>
        <v>1.8175237673558662</v>
      </c>
      <c r="KB44" s="16">
        <f t="shared" ref="KB44:KB69" si="548">IF(AND($J44="Y",$M44="Y"),AB44,IF(AND($J44="A",$M44="A"),AB44*$J$13*$M$13,IF(AND($J44="Y",$M44="A"),AB44*$M$13,IF(AND($J44="A",$M44="Y"),AB44*$J$13,0))))</f>
        <v>1.8175237673558662</v>
      </c>
      <c r="KD44" s="16">
        <f t="shared" ref="KD44:KD69" si="549">IF(AND($J44="Y",$M44="Y"),AD44,IF(AND($J44="A",$M44="A"),AD44*$J$13*$M$13,IF(AND($J44="Y",$M44="A"),AD44*$M$13,IF(AND($J44="A",$M44="Y"),AD44*$J$13,0))))</f>
        <v>2.7859187609180216</v>
      </c>
      <c r="KE44" s="16">
        <f t="shared" ref="KE44:KE69" si="550">IF(AND($J44="Y",$M44="Y"),AE44,IF(AND($J44="A",$M44="A"),AE44*$J$13*$M$13,IF(AND($J44="Y",$M44="A"),AE44*$M$13,IF(AND($J44="A",$M44="Y"),AE44*$J$13,0))))</f>
        <v>1.854422482621068</v>
      </c>
      <c r="KF44" s="16">
        <f t="shared" ref="KF44:KF69" si="551">IF(AND($J44="Y",$M44="Y"),AF44,IF(AND($J44="A",$M44="A"),AF44*$J$13*$M$13,IF(AND($J44="Y",$M44="A"),AF44*$M$13,IF(AND($J44="A",$M44="Y"),AF44*$J$13,0))))</f>
        <v>1.9116491477478785</v>
      </c>
      <c r="KG44" s="16">
        <f t="shared" ref="KG44:KG69" si="552">IF(AND($J44="Y",$M44="Y"),AG44,IF(AND($J44="A",$M44="A"),AG44*$J$13*$M$13,IF(AND($J44="Y",$M44="A"),AG44*$M$13,IF(AND($J44="A",$M44="Y"),AG44*$J$13,0))))</f>
        <v>1.7515855032274004</v>
      </c>
      <c r="KH44" s="16">
        <f t="shared" ref="KH44:KH69" si="553">IF(AND($J44="Y",$M44="Y"),AH44,IF(AND($J44="A",$M44="A"),AH44*$J$13*$M$13,IF(AND($J44="Y",$M44="A"),AH44*$M$13,IF(AND($J44="A",$M44="Y"),AH44*$J$13,0))))</f>
        <v>1.9264774408628287</v>
      </c>
      <c r="KI44" s="16">
        <f t="shared" ref="KI44:KI69" si="554">IF(AND($J44="Y",$M44="Y"),AI44,IF(AND($J44="A",$M44="A"),AI44*$J$13*$M$13,IF(AND($J44="Y",$M44="A"),AI44*$M$13,IF(AND($J44="A",$M44="Y"),AI44*$J$13,0))))</f>
        <v>1.8985981898892479</v>
      </c>
      <c r="KJ44" s="16">
        <f t="shared" ref="KJ44:KJ69" si="555">IF(AND($J44="Y",$M44="Y"),AJ44,IF(AND($J44="A",$M44="A"),AJ44*$J$13*$M$13,IF(AND($J44="Y",$M44="A"),AJ44*$M$13,IF(AND($J44="A",$M44="Y"),AJ44*$J$13,0))))</f>
        <v>1.9792618455134745</v>
      </c>
    </row>
    <row r="45" spans="1:296" x14ac:dyDescent="0.25">
      <c r="A45" s="21" t="s">
        <v>592</v>
      </c>
      <c r="B45" s="21"/>
      <c r="C45" s="21" t="s">
        <v>588</v>
      </c>
      <c r="D45" s="21"/>
      <c r="E45" s="21"/>
      <c r="F45" t="s">
        <v>571</v>
      </c>
      <c r="G45" t="s">
        <v>571</v>
      </c>
      <c r="H45" t="s">
        <v>571</v>
      </c>
      <c r="I45" t="s">
        <v>571</v>
      </c>
      <c r="J45" t="s">
        <v>571</v>
      </c>
      <c r="K45" t="s">
        <v>571</v>
      </c>
      <c r="L45" t="s">
        <v>589</v>
      </c>
      <c r="M45" t="s">
        <v>589</v>
      </c>
      <c r="N45" s="16">
        <f>[14]model_cost_rates!N181</f>
        <v>2.877356429310606</v>
      </c>
      <c r="O45" s="16">
        <f>[14]model_cost_rates!O181</f>
        <v>1.7679118082020793</v>
      </c>
      <c r="P45" s="16">
        <f>[14]model_cost_rates!P181</f>
        <v>1.8480101661280335</v>
      </c>
      <c r="Q45" s="16">
        <f>[14]model_cost_rates!Q181</f>
        <v>1.9598074791188986</v>
      </c>
      <c r="R45" s="16">
        <f>[14]model_cost_rates!R181</f>
        <v>1.4609542092042846</v>
      </c>
      <c r="S45" s="16">
        <f>[14]model_cost_rates!S181</f>
        <v>2.0013714956592237</v>
      </c>
      <c r="T45" s="16">
        <f t="shared" si="402"/>
        <v>2.0013714956592237</v>
      </c>
      <c r="V45" s="16">
        <f>[14]model_cost_rates!G181</f>
        <v>2.9839526994936807</v>
      </c>
      <c r="W45" s="16">
        <f>[14]model_cost_rates!H181</f>
        <v>1.8178074112974665</v>
      </c>
      <c r="X45" s="16">
        <f>[14]model_cost_rates!I181</f>
        <v>1.802118149877425</v>
      </c>
      <c r="Y45" s="16">
        <f>[14]model_cost_rates!J181</f>
        <v>1.862270834385489</v>
      </c>
      <c r="Z45" s="16">
        <f>[14]model_cost_rates!K181</f>
        <v>1.5321865674111421</v>
      </c>
      <c r="AA45" s="16">
        <f>[14]model_cost_rates!L181</f>
        <v>1.923502156080404</v>
      </c>
      <c r="AB45" s="16">
        <f t="shared" ref="AB45:AB69" si="556">AA45</f>
        <v>1.923502156080404</v>
      </c>
      <c r="AD45" s="16">
        <f>[16]TRAC_rates!V53</f>
        <v>4.4871114452693268</v>
      </c>
      <c r="AE45" s="16">
        <f>[16]TRAC_rates!W53</f>
        <v>2.9297726591446476</v>
      </c>
      <c r="AF45" s="16">
        <f>[16]TRAC_rates!X53</f>
        <v>3.03221208287958</v>
      </c>
      <c r="AG45" s="16">
        <f>[16]TRAC_rates!Y53</f>
        <v>2.8031008657237169</v>
      </c>
      <c r="AH45" s="16">
        <f>[16]TRAC_rates!Z53</f>
        <v>3.0818094532832432</v>
      </c>
      <c r="AI45" s="16">
        <f>[16]TRAC_rates!AA53</f>
        <v>2.9717422442754748</v>
      </c>
      <c r="AJ45" s="16">
        <f>[16]TRAC_rates!AB53</f>
        <v>3.1534915238174435</v>
      </c>
      <c r="AN45" s="16">
        <f t="shared" si="368"/>
        <v>2.877356429310606</v>
      </c>
      <c r="AO45" s="16">
        <f t="shared" ref="AO45:AO69" si="557">IF($F45="Y",O45,IF($F45="A",O45*$F$13,0))</f>
        <v>1.7679118082020793</v>
      </c>
      <c r="AP45" s="16">
        <f t="shared" ref="AP45:AP69" si="558">IF($F45="Y",P45,IF($F45="A",P45*$F$13,0))</f>
        <v>1.8480101661280335</v>
      </c>
      <c r="AQ45" s="16">
        <f t="shared" ref="AQ45:AQ69" si="559">IF($F45="Y",Q45,IF($F45="A",Q45*$F$13,0))</f>
        <v>1.9598074791188986</v>
      </c>
      <c r="AR45" s="16">
        <f t="shared" ref="AR45:AR69" si="560">IF($F45="Y",R45,IF($F45="A",R45*$F$13,0))</f>
        <v>1.4609542092042846</v>
      </c>
      <c r="AS45" s="16">
        <f t="shared" ref="AS45:AS69" si="561">IF($F45="Y",S45,IF($F45="A",S45*$F$13,0))</f>
        <v>2.0013714956592237</v>
      </c>
      <c r="AT45" s="16">
        <f t="shared" ref="AT45:AT69" si="562">IF($F45="Y",T45,IF($F45="A",T45*$F$13,0))</f>
        <v>2.0013714956592237</v>
      </c>
      <c r="AV45" s="16">
        <f t="shared" ref="AV45:AV69" si="563">IF($F45="Y",V45,IF($F45="A",V45*$F$13,0))</f>
        <v>2.9839526994936807</v>
      </c>
      <c r="AW45" s="16">
        <f t="shared" ref="AW45:AW69" si="564">IF($F45="Y",W45,IF($F45="A",W45*$F$13,0))</f>
        <v>1.8178074112974665</v>
      </c>
      <c r="AX45" s="16">
        <f t="shared" ref="AX45:AX69" si="565">IF($F45="Y",X45,IF($F45="A",X45*$F$13,0))</f>
        <v>1.802118149877425</v>
      </c>
      <c r="AY45" s="16">
        <f t="shared" ref="AY45:AY69" si="566">IF($F45="Y",Y45,IF($F45="A",Y45*$F$13,0))</f>
        <v>1.862270834385489</v>
      </c>
      <c r="AZ45" s="16">
        <f t="shared" ref="AZ45:AZ69" si="567">IF($F45="Y",Z45,IF($F45="A",Z45*$F$13,0))</f>
        <v>1.5321865674111421</v>
      </c>
      <c r="BA45" s="16">
        <f t="shared" ref="BA45:BA69" si="568">IF($F45="Y",AA45,IF($F45="A",AA45*$F$13,0))</f>
        <v>1.923502156080404</v>
      </c>
      <c r="BB45" s="16">
        <f t="shared" ref="BB45:BB69" si="569">IF($F45="Y",AB45,IF($F45="A",AB45*$F$13,0))</f>
        <v>1.923502156080404</v>
      </c>
      <c r="BD45" s="16">
        <f t="shared" ref="BD45:BD69" si="570">IF($F45="Y",AD45,IF($F45="A",AD45*$F$13,0))</f>
        <v>4.4871114452693268</v>
      </c>
      <c r="BE45" s="16">
        <f t="shared" ref="BE45:BE69" si="571">IF($F45="Y",AE45,IF($F45="A",AE45*$F$13,0))</f>
        <v>2.9297726591446476</v>
      </c>
      <c r="BF45" s="16">
        <f t="shared" ref="BF45:BF69" si="572">IF($F45="Y",AF45,IF($F45="A",AF45*$F$13,0))</f>
        <v>3.03221208287958</v>
      </c>
      <c r="BG45" s="16">
        <f t="shared" ref="BG45:BG69" si="573">IF($F45="Y",AG45,IF($F45="A",AG45*$F$13,0))</f>
        <v>2.8031008657237169</v>
      </c>
      <c r="BH45" s="16">
        <f t="shared" ref="BH45:BH69" si="574">IF($F45="Y",AH45,IF($F45="A",AH45*$F$13,0))</f>
        <v>3.0818094532832432</v>
      </c>
      <c r="BI45" s="16">
        <f t="shared" ref="BI45:BI69" si="575">IF($F45="Y",AI45,IF($F45="A",AI45*$F$13,0))</f>
        <v>2.9717422442754748</v>
      </c>
      <c r="BJ45" s="16">
        <f t="shared" ref="BJ45:BJ69" si="576">IF($F45="Y",AJ45,IF($F45="A",AJ45*$F$13,0))</f>
        <v>3.1534915238174435</v>
      </c>
      <c r="BN45" s="16">
        <f t="shared" ref="BN45:BN69" si="577">IF(AND($F45="Y",$L45="Y"),N45,IF(AND($F45="A",$L45="A"),N45*$F$13*$L$13,IF(AND($F45="Y",$L45="A"),N45*$L$13,IF(AND($F45="A",$L45="Y"),N45*$F$13,0))))</f>
        <v>2.8998503288197552</v>
      </c>
      <c r="BO45" s="16">
        <f t="shared" ref="BO45:BO69" si="578">IF(AND($F45="Y",$L45="Y"),O45,IF(AND($F45="A",$L45="A"),O45*$F$13*$L$13,IF(AND($F45="Y",$L45="A"),O45*$L$13,IF(AND($F45="A",$L45="Y"),O45*$F$13,0))))</f>
        <v>1.7817325605251637</v>
      </c>
      <c r="BP45" s="16">
        <f t="shared" ref="BP45:BP69" si="579">IF(AND($F45="Y",$L45="Y"),P45,IF(AND($F45="A",$L45="A"),P45*$F$13*$L$13,IF(AND($F45="Y",$L45="A"),P45*$L$13,IF(AND($F45="A",$L45="Y"),P45*$F$13,0))))</f>
        <v>1.8624570919747316</v>
      </c>
      <c r="BQ45" s="16">
        <f t="shared" ref="BQ45:BQ69" si="580">IF(AND($F45="Y",$L45="Y"),Q45,IF(AND($F45="A",$L45="A"),Q45*$F$13*$L$13,IF(AND($F45="Y",$L45="A"),Q45*$L$13,IF(AND($F45="A",$L45="Y"),Q45*$F$13,0))))</f>
        <v>1.9751283868950487</v>
      </c>
      <c r="BR45" s="16">
        <f t="shared" ref="BR45:BR69" si="581">IF(AND($F45="Y",$L45="Y"),R45,IF(AND($F45="A",$L45="A"),R45*$F$13*$L$13,IF(AND($F45="Y",$L45="A"),R45*$L$13,IF(AND($F45="A",$L45="Y"),R45*$F$13,0))))</f>
        <v>1.4723753028284707</v>
      </c>
      <c r="BS45" s="16">
        <f t="shared" ref="BS45:BS69" si="582">IF(AND($F45="Y",$L45="Y"),S45,IF(AND($F45="A",$L45="A"),S45*$F$13*$L$13,IF(AND($F45="Y",$L45="A"),S45*$L$13,IF(AND($F45="A",$L45="Y"),S45*$F$13,0))))</f>
        <v>2.017017332527137</v>
      </c>
      <c r="BT45" s="16">
        <f t="shared" ref="BT45:BT69" si="583">IF(AND($F45="Y",$L45="Y"),T45,IF(AND($F45="A",$L45="A"),T45*$F$13*$L$13,IF(AND($F45="Y",$L45="A"),T45*$L$13,IF(AND($F45="A",$L45="Y"),T45*$F$13,0))))</f>
        <v>2.017017332527137</v>
      </c>
      <c r="BV45" s="16">
        <f t="shared" ref="BV45:BV69" si="584">IF(AND($F45="Y",$L45="Y"),V45,IF(AND($F45="A",$L45="A"),V45*$F$13*$L$13,IF(AND($F45="Y",$L45="A"),V45*$L$13,IF(AND($F45="A",$L45="Y"),V45*$F$13,0))))</f>
        <v>3.0072799214807557</v>
      </c>
      <c r="BW45" s="16">
        <f t="shared" ref="BW45:BW69" si="585">IF(AND($F45="Y",$L45="Y"),W45,IF(AND($F45="A",$L45="A"),W45*$F$13*$L$13,IF(AND($F45="Y",$L45="A"),W45*$L$13,IF(AND($F45="A",$L45="Y"),W45*$F$13,0))))</f>
        <v>1.8320182253697812</v>
      </c>
      <c r="BX45" s="16">
        <f t="shared" ref="BX45:BX69" si="586">IF(AND($F45="Y",$L45="Y"),X45,IF(AND($F45="A",$L45="A"),X45*$F$13*$L$13,IF(AND($F45="Y",$L45="A"),X45*$L$13,IF(AND($F45="A",$L45="Y"),X45*$F$13,0))))</f>
        <v>1.8162063122455017</v>
      </c>
      <c r="BY45" s="16">
        <f t="shared" ref="BY45:BY69" si="587">IF(AND($F45="Y",$L45="Y"),Y45,IF(AND($F45="A",$L45="A"),Y45*$F$13*$L$13,IF(AND($F45="Y",$L45="A"),Y45*$L$13,IF(AND($F45="A",$L45="Y"),Y45*$F$13,0))))</f>
        <v>1.8768292438271457</v>
      </c>
      <c r="BZ45" s="16">
        <f t="shared" ref="BZ45:BZ69" si="588">IF(AND($F45="Y",$L45="Y"),Z45,IF(AND($F45="A",$L45="A"),Z45*$F$13*$L$13,IF(AND($F45="Y",$L45="A"),Z45*$L$13,IF(AND($F45="A",$L45="Y"),Z45*$F$13,0))))</f>
        <v>1.5441645240958037</v>
      </c>
      <c r="CA45" s="16">
        <f t="shared" ref="CA45:CA69" si="589">IF(AND($F45="Y",$L45="Y"),AA45,IF(AND($F45="A",$L45="A"),AA45*$F$13*$L$13,IF(AND($F45="Y",$L45="A"),AA45*$L$13,IF(AND($F45="A",$L45="Y"),AA45*$F$13,0))))</f>
        <v>1.9385392449039363</v>
      </c>
      <c r="CB45" s="16">
        <f t="shared" ref="CB45:CB69" si="590">IF(AND($F45="Y",$L45="Y"),AB45,IF(AND($F45="A",$L45="A"),AB45*$F$13*$L$13,IF(AND($F45="Y",$L45="A"),AB45*$L$13,IF(AND($F45="A",$L45="Y"),AB45*$F$13,0))))</f>
        <v>1.9385392449039363</v>
      </c>
      <c r="CD45" s="16">
        <f t="shared" ref="CD45:CD69" si="591">IF(AND($F45="Y",$L45="Y"),AD45,IF(AND($F45="A",$L45="A"),AD45*$F$13*$L$13,IF(AND($F45="Y",$L45="A"),AD45*$L$13,IF(AND($F45="A",$L45="Y"),AD45*$F$13,0))))</f>
        <v>4.5221896972745625</v>
      </c>
      <c r="CE45" s="16">
        <f t="shared" ref="CE45:CE69" si="592">IF(AND($F45="Y",$L45="Y"),AE45,IF(AND($F45="A",$L45="A"),AE45*$F$13*$L$13,IF(AND($F45="Y",$L45="A"),AE45*$L$13,IF(AND($F45="A",$L45="Y"),AE45*$F$13,0))))</f>
        <v>2.952676325547646</v>
      </c>
      <c r="CF45" s="16">
        <f t="shared" ref="CF45:CF69" si="593">IF(AND($F45="Y",$L45="Y"),AF45,IF(AND($F45="A",$L45="A"),AF45*$F$13*$L$13,IF(AND($F45="Y",$L45="A"),AF45*$L$13,IF(AND($F45="A",$L45="Y"),AF45*$F$13,0))))</f>
        <v>3.0559165753741242</v>
      </c>
      <c r="CG45" s="16">
        <f t="shared" ref="CG45:CG69" si="594">IF(AND($F45="Y",$L45="Y"),AG45,IF(AND($F45="A",$L45="A"),AG45*$F$13*$L$13,IF(AND($F45="Y",$L45="A"),AG45*$L$13,IF(AND($F45="A",$L45="Y"),AG45*$F$13,0))))</f>
        <v>2.8250142680903143</v>
      </c>
      <c r="CH45" s="16">
        <f t="shared" ref="CH45:CH69" si="595">IF(AND($F45="Y",$L45="Y"),AH45,IF(AND($F45="A",$L45="A"),AH45*$F$13*$L$13,IF(AND($F45="Y",$L45="A"),AH45*$L$13,IF(AND($F45="A",$L45="Y"),AH45*$F$13,0))))</f>
        <v>3.1059016760757836</v>
      </c>
      <c r="CI45" s="16">
        <f t="shared" ref="CI45:CI69" si="596">IF(AND($F45="Y",$L45="Y"),AI45,IF(AND($F45="A",$L45="A"),AI45*$F$13*$L$13,IF(AND($F45="Y",$L45="A"),AI45*$L$13,IF(AND($F45="A",$L45="Y"),AI45*$F$13,0))))</f>
        <v>2.9949740103260378</v>
      </c>
      <c r="CJ45" s="16">
        <f t="shared" ref="CJ45:CJ69" si="597">IF(AND($F45="Y",$L45="Y"),AJ45,IF(AND($F45="A",$L45="A"),AJ45*$F$13*$L$13,IF(AND($F45="Y",$L45="A"),AJ45*$L$13,IF(AND($F45="A",$L45="Y"),AJ45*$F$13,0))))</f>
        <v>3.1781441253224645</v>
      </c>
      <c r="CN45" s="16">
        <f t="shared" ref="CN45:CN69" si="598">IF(AND($F45="Y",$M45="Y"),N45,IF(AND($F45="A",$M45="A"),N45*$F$13*$M$13,IF(AND($F45="Y",$M45="A"),N45*$M$13,IF(AND($F45="A",$M45="Y"),N45*$F$13,0))))</f>
        <v>2.7098399359685859</v>
      </c>
      <c r="CO45" s="16">
        <f t="shared" ref="CO45:CO69" si="599">IF(AND($F45="Y",$M45="Y"),O45,IF(AND($F45="A",$M45="A"),O45*$F$13*$M$13,IF(AND($F45="Y",$M45="A"),O45*$M$13,IF(AND($F45="A",$M45="Y"),O45*$F$13,0))))</f>
        <v>1.6649859476339748</v>
      </c>
      <c r="CP45" s="16">
        <f t="shared" ref="CP45:CP69" si="600">IF(AND($F45="Y",$M45="Y"),P45,IF(AND($F45="A",$M45="A"),P45*$F$13*$M$13,IF(AND($F45="Y",$M45="A"),P45*$M$13,IF(AND($F45="A",$M45="Y"),P45*$F$13,0))))</f>
        <v>1.7404210681849803</v>
      </c>
      <c r="CQ45" s="16">
        <f t="shared" ref="CQ45:CQ69" si="601">IF(AND($F45="Y",$M45="Y"),Q45,IF(AND($F45="A",$M45="A"),Q45*$F$13*$M$13,IF(AND($F45="Y",$M45="A"),Q45*$M$13,IF(AND($F45="A",$M45="Y"),Q45*$F$13,0))))</f>
        <v>1.8457096658681014</v>
      </c>
      <c r="CR45" s="16">
        <f t="shared" ref="CR45:CR69" si="602">IF(AND($F45="Y",$M45="Y"),R45,IF(AND($F45="A",$M45="A"),R45*$F$13*$M$13,IF(AND($F45="Y",$M45="A"),R45*$M$13,IF(AND($F45="A",$M45="Y"),R45*$F$13,0))))</f>
        <v>1.375899078888781</v>
      </c>
      <c r="CS45" s="16">
        <f t="shared" ref="CS45:CS69" si="603">IF(AND($F45="Y",$M45="Y"),S45,IF(AND($F45="A",$M45="A"),S45*$F$13*$M$13,IF(AND($F45="Y",$M45="A"),S45*$M$13,IF(AND($F45="A",$M45="Y"),S45*$F$13,0))))</f>
        <v>1.8848538715608307</v>
      </c>
      <c r="CT45" s="16">
        <f t="shared" ref="CT45:CT69" si="604">IF(AND($F45="Y",$M45="Y"),T45,IF(AND($F45="A",$M45="A"),T45*$F$13*$M$13,IF(AND($F45="Y",$M45="A"),T45*$M$13,IF(AND($F45="A",$M45="Y"),T45*$F$13,0))))</f>
        <v>1.8848538715608307</v>
      </c>
      <c r="CV45" s="16">
        <f t="shared" ref="CV45:CV69" si="605">IF(AND($F45="Y",$M45="Y"),V45,IF(AND($F45="A",$M45="A"),V45*$F$13*$M$13,IF(AND($F45="Y",$M45="A"),V45*$M$13,IF(AND($F45="A",$M45="Y"),V45*$F$13,0))))</f>
        <v>2.8102302897756051</v>
      </c>
      <c r="CW45" s="16">
        <f t="shared" ref="CW45:CW69" si="606">IF(AND($F45="Y",$M45="Y"),W45,IF(AND($F45="A",$M45="A"),W45*$F$13*$M$13,IF(AND($F45="Y",$M45="A"),W45*$M$13,IF(AND($F45="A",$M45="Y"),W45*$F$13,0))))</f>
        <v>1.7119766841724833</v>
      </c>
      <c r="CX45" s="16">
        <f t="shared" ref="CX45:CX69" si="607">IF(AND($F45="Y",$M45="Y"),X45,IF(AND($F45="A",$M45="A"),X45*$F$13*$M$13,IF(AND($F45="Y",$M45="A"),X45*$M$13,IF(AND($F45="A",$M45="Y"),X45*$F$13,0))))</f>
        <v>1.6972008341148435</v>
      </c>
      <c r="CY45" s="16">
        <f t="shared" ref="CY45:CY69" si="608">IF(AND($F45="Y",$M45="Y"),Y45,IF(AND($F45="A",$M45="A"),Y45*$F$13*$M$13,IF(AND($F45="Y",$M45="A"),Y45*$M$13,IF(AND($F45="A",$M45="Y"),Y45*$F$13,0))))</f>
        <v>1.7538514961861826</v>
      </c>
      <c r="CZ45" s="16">
        <f t="shared" ref="CZ45:CZ69" si="609">IF(AND($F45="Y",$M45="Y"),Z45,IF(AND($F45="A",$M45="A"),Z45*$F$13*$M$13,IF(AND($F45="Y",$M45="A"),Z45*$M$13,IF(AND($F45="A",$M45="Y"),Z45*$F$13,0))))</f>
        <v>1.4429843683704218</v>
      </c>
      <c r="DA45" s="16">
        <f t="shared" ref="DA45:DA69" si="610">IF(AND($F45="Y",$M45="Y"),AA45,IF(AND($F45="A",$M45="A"),AA45*$F$13*$M$13,IF(AND($F45="Y",$M45="A"),AA45*$M$13,IF(AND($F45="A",$M45="Y"),AA45*$F$13,0))))</f>
        <v>1.8115179983861813</v>
      </c>
      <c r="DB45" s="16">
        <f t="shared" ref="DB45:DB69" si="611">IF(AND($F45="Y",$M45="Y"),AB45,IF(AND($F45="A",$M45="A"),AB45*$F$13*$M$13,IF(AND($F45="Y",$M45="A"),AB45*$M$13,IF(AND($F45="A",$M45="Y"),AB45*$F$13,0))))</f>
        <v>1.8115179983861813</v>
      </c>
      <c r="DD45" s="16">
        <f t="shared" ref="DD45:DD69" si="612">IF(AND($F45="Y",$M45="Y"),AD45,IF(AND($F45="A",$M45="A"),AD45*$F$13*$M$13,IF(AND($F45="Y",$M45="A"),AD45*$M$13,IF(AND($F45="A",$M45="Y"),AD45*$F$13,0))))</f>
        <v>4.2258768040238364</v>
      </c>
      <c r="DE45" s="16">
        <f t="shared" ref="DE45:DE69" si="613">IF(AND($F45="Y",$M45="Y"),AE45,IF(AND($F45="A",$M45="A"),AE45*$F$13*$M$13,IF(AND($F45="Y",$M45="A"),AE45*$M$13,IF(AND($F45="A",$M45="Y"),AE45*$F$13,0))))</f>
        <v>2.7592045511585175</v>
      </c>
      <c r="DF45" s="16">
        <f t="shared" ref="DF45:DF69" si="614">IF(AND($F45="Y",$M45="Y"),AF45,IF(AND($F45="A",$M45="A"),AF45*$F$13*$M$13,IF(AND($F45="Y",$M45="A"),AF45*$M$13,IF(AND($F45="A",$M45="Y"),AF45*$F$13,0))))</f>
        <v>2.8556800654975727</v>
      </c>
      <c r="DG45" s="16">
        <f t="shared" ref="DG45:DG69" si="615">IF(AND($F45="Y",$M45="Y"),AG45,IF(AND($F45="A",$M45="A"),AG45*$F$13*$M$13,IF(AND($F45="Y",$M45="A"),AG45*$M$13,IF(AND($F45="A",$M45="Y"),AG45*$F$13,0))))</f>
        <v>2.6399074487640659</v>
      </c>
      <c r="DH45" s="16">
        <f t="shared" ref="DH45:DH69" si="616">IF(AND($F45="Y",$M45="Y"),AH45,IF(AND($F45="A",$M45="A"),AH45*$F$13*$M$13,IF(AND($F45="Y",$M45="A"),AH45*$M$13,IF(AND($F45="A",$M45="Y"),AH45*$F$13,0))))</f>
        <v>2.9023899321202054</v>
      </c>
      <c r="DI45" s="16">
        <f t="shared" ref="DI45:DI69" si="617">IF(AND($F45="Y",$M45="Y"),AI45,IF(AND($F45="A",$M45="A"),AI45*$F$13*$M$13,IF(AND($F45="Y",$M45="A"),AI45*$M$13,IF(AND($F45="A",$M45="Y"),AI45*$F$13,0))))</f>
        <v>2.7987307136891699</v>
      </c>
      <c r="DJ45" s="16">
        <f t="shared" ref="DJ45:DJ69" si="618">IF(AND($F45="Y",$M45="Y"),AJ45,IF(AND($F45="A",$M45="A"),AJ45*$F$13*$M$13,IF(AND($F45="Y",$M45="A"),AJ45*$M$13,IF(AND($F45="A",$M45="Y"),AJ45*$F$13,0))))</f>
        <v>2.9698987521773135</v>
      </c>
      <c r="DN45" s="16">
        <f t="shared" si="412"/>
        <v>2.877356429310606</v>
      </c>
      <c r="DO45" s="16">
        <f t="shared" si="413"/>
        <v>1.7679118082020793</v>
      </c>
      <c r="DP45" s="16">
        <f t="shared" si="414"/>
        <v>1.8480101661280335</v>
      </c>
      <c r="DQ45" s="16">
        <f t="shared" si="415"/>
        <v>1.9598074791188986</v>
      </c>
      <c r="DR45" s="16">
        <f t="shared" si="416"/>
        <v>1.4609542092042846</v>
      </c>
      <c r="DS45" s="16">
        <f t="shared" si="417"/>
        <v>2.0013714956592237</v>
      </c>
      <c r="DT45" s="16">
        <f t="shared" si="418"/>
        <v>2.0013714956592237</v>
      </c>
      <c r="DV45" s="16">
        <f t="shared" si="419"/>
        <v>2.9839526994936807</v>
      </c>
      <c r="DW45" s="16">
        <f t="shared" si="420"/>
        <v>1.8178074112974665</v>
      </c>
      <c r="DX45" s="16">
        <f t="shared" si="421"/>
        <v>1.802118149877425</v>
      </c>
      <c r="DY45" s="16">
        <f t="shared" si="422"/>
        <v>1.862270834385489</v>
      </c>
      <c r="DZ45" s="16">
        <f t="shared" si="423"/>
        <v>1.5321865674111421</v>
      </c>
      <c r="EA45" s="16">
        <f t="shared" si="424"/>
        <v>1.923502156080404</v>
      </c>
      <c r="EB45" s="16">
        <f t="shared" si="425"/>
        <v>1.923502156080404</v>
      </c>
      <c r="ED45" s="16">
        <f t="shared" si="426"/>
        <v>4.4871114452693268</v>
      </c>
      <c r="EE45" s="16">
        <f t="shared" si="427"/>
        <v>2.9297726591446476</v>
      </c>
      <c r="EF45" s="16">
        <f t="shared" si="428"/>
        <v>3.03221208287958</v>
      </c>
      <c r="EG45" s="16">
        <f t="shared" si="429"/>
        <v>2.8031008657237169</v>
      </c>
      <c r="EH45" s="16">
        <f t="shared" si="430"/>
        <v>3.0818094532832432</v>
      </c>
      <c r="EI45" s="16">
        <f t="shared" si="431"/>
        <v>2.9717422442754748</v>
      </c>
      <c r="EJ45" s="16">
        <f t="shared" si="432"/>
        <v>3.1534915238174435</v>
      </c>
      <c r="EN45" s="16">
        <f t="shared" si="433"/>
        <v>2.8998503288197552</v>
      </c>
      <c r="EO45" s="16">
        <f t="shared" si="434"/>
        <v>1.7817325605251637</v>
      </c>
      <c r="EP45" s="16">
        <f t="shared" si="435"/>
        <v>1.8624570919747316</v>
      </c>
      <c r="EQ45" s="16">
        <f t="shared" si="436"/>
        <v>1.9751283868950487</v>
      </c>
      <c r="ER45" s="16">
        <f t="shared" si="437"/>
        <v>1.4723753028284707</v>
      </c>
      <c r="ES45" s="16">
        <f t="shared" si="438"/>
        <v>2.017017332527137</v>
      </c>
      <c r="ET45" s="16">
        <f t="shared" si="439"/>
        <v>2.017017332527137</v>
      </c>
      <c r="EV45" s="16">
        <f t="shared" si="440"/>
        <v>3.0072799214807557</v>
      </c>
      <c r="EW45" s="16">
        <f t="shared" si="441"/>
        <v>1.8320182253697812</v>
      </c>
      <c r="EX45" s="16">
        <f t="shared" si="442"/>
        <v>1.8162063122455017</v>
      </c>
      <c r="EY45" s="16">
        <f t="shared" si="443"/>
        <v>1.8768292438271457</v>
      </c>
      <c r="EZ45" s="16">
        <f t="shared" si="444"/>
        <v>1.5441645240958037</v>
      </c>
      <c r="FA45" s="16">
        <f t="shared" si="445"/>
        <v>1.9385392449039363</v>
      </c>
      <c r="FB45" s="16">
        <f t="shared" si="446"/>
        <v>1.9385392449039363</v>
      </c>
      <c r="FD45" s="16">
        <f t="shared" si="447"/>
        <v>4.5221896972745625</v>
      </c>
      <c r="FE45" s="16">
        <f t="shared" si="448"/>
        <v>2.952676325547646</v>
      </c>
      <c r="FF45" s="16">
        <f t="shared" si="449"/>
        <v>3.0559165753741242</v>
      </c>
      <c r="FG45" s="16">
        <f t="shared" si="450"/>
        <v>2.8250142680903143</v>
      </c>
      <c r="FH45" s="16">
        <f t="shared" si="451"/>
        <v>3.1059016760757836</v>
      </c>
      <c r="FI45" s="16">
        <f t="shared" si="452"/>
        <v>2.9949740103260378</v>
      </c>
      <c r="FJ45" s="16">
        <f t="shared" si="453"/>
        <v>3.1781441253224645</v>
      </c>
      <c r="FN45" s="16">
        <f t="shared" si="454"/>
        <v>2.7098399359685859</v>
      </c>
      <c r="FO45" s="16">
        <f t="shared" si="455"/>
        <v>1.6649859476339748</v>
      </c>
      <c r="FP45" s="16">
        <f t="shared" si="456"/>
        <v>1.7404210681849803</v>
      </c>
      <c r="FQ45" s="16">
        <f t="shared" si="457"/>
        <v>1.8457096658681014</v>
      </c>
      <c r="FR45" s="16">
        <f t="shared" si="458"/>
        <v>1.375899078888781</v>
      </c>
      <c r="FS45" s="16">
        <f t="shared" si="459"/>
        <v>1.8848538715608307</v>
      </c>
      <c r="FT45" s="16">
        <f t="shared" si="460"/>
        <v>1.8848538715608307</v>
      </c>
      <c r="FV45" s="16">
        <f t="shared" si="461"/>
        <v>2.8102302897756051</v>
      </c>
      <c r="FW45" s="16">
        <f t="shared" si="462"/>
        <v>1.7119766841724833</v>
      </c>
      <c r="FX45" s="16">
        <f t="shared" si="463"/>
        <v>1.6972008341148435</v>
      </c>
      <c r="FY45" s="16">
        <f t="shared" si="464"/>
        <v>1.7538514961861826</v>
      </c>
      <c r="FZ45" s="16">
        <f t="shared" si="465"/>
        <v>1.4429843683704218</v>
      </c>
      <c r="GA45" s="16">
        <f t="shared" si="466"/>
        <v>1.8115179983861813</v>
      </c>
      <c r="GB45" s="16">
        <f t="shared" si="467"/>
        <v>1.8115179983861813</v>
      </c>
      <c r="GD45" s="16">
        <f t="shared" si="468"/>
        <v>4.2258768040238364</v>
      </c>
      <c r="GE45" s="16">
        <f t="shared" si="469"/>
        <v>2.7592045511585175</v>
      </c>
      <c r="GF45" s="16">
        <f t="shared" si="470"/>
        <v>2.8556800654975727</v>
      </c>
      <c r="GG45" s="16">
        <f t="shared" si="471"/>
        <v>2.6399074487640659</v>
      </c>
      <c r="GH45" s="16">
        <f t="shared" si="472"/>
        <v>2.9023899321202054</v>
      </c>
      <c r="GI45" s="16">
        <f t="shared" si="473"/>
        <v>2.7987307136891699</v>
      </c>
      <c r="GJ45" s="16">
        <f t="shared" si="474"/>
        <v>2.9698987521773135</v>
      </c>
      <c r="GN45" s="16">
        <f t="shared" si="475"/>
        <v>2.877356429310606</v>
      </c>
      <c r="GO45" s="16">
        <f t="shared" si="476"/>
        <v>1.7679118082020793</v>
      </c>
      <c r="GP45" s="16">
        <f t="shared" si="477"/>
        <v>1.8480101661280335</v>
      </c>
      <c r="GQ45" s="16">
        <f t="shared" si="478"/>
        <v>1.9598074791188986</v>
      </c>
      <c r="GR45" s="16">
        <f t="shared" si="479"/>
        <v>1.4609542092042846</v>
      </c>
      <c r="GS45" s="16">
        <f t="shared" si="480"/>
        <v>2.0013714956592237</v>
      </c>
      <c r="GT45" s="16">
        <f t="shared" si="481"/>
        <v>2.0013714956592237</v>
      </c>
      <c r="GV45" s="16">
        <f t="shared" si="482"/>
        <v>2.9839526994936807</v>
      </c>
      <c r="GW45" s="16">
        <f t="shared" si="483"/>
        <v>1.8178074112974665</v>
      </c>
      <c r="GX45" s="16">
        <f t="shared" si="484"/>
        <v>1.802118149877425</v>
      </c>
      <c r="GY45" s="16">
        <f t="shared" si="485"/>
        <v>1.862270834385489</v>
      </c>
      <c r="GZ45" s="16">
        <f t="shared" si="486"/>
        <v>1.5321865674111421</v>
      </c>
      <c r="HA45" s="16">
        <f t="shared" si="487"/>
        <v>1.923502156080404</v>
      </c>
      <c r="HB45" s="16">
        <f t="shared" si="488"/>
        <v>1.923502156080404</v>
      </c>
      <c r="HD45" s="16">
        <f t="shared" si="489"/>
        <v>4.4871114452693268</v>
      </c>
      <c r="HE45" s="16">
        <f t="shared" si="490"/>
        <v>2.9297726591446476</v>
      </c>
      <c r="HF45" s="16">
        <f t="shared" si="491"/>
        <v>3.03221208287958</v>
      </c>
      <c r="HG45" s="16">
        <f t="shared" si="492"/>
        <v>2.8031008657237169</v>
      </c>
      <c r="HH45" s="16">
        <f t="shared" si="493"/>
        <v>3.0818094532832432</v>
      </c>
      <c r="HI45" s="16">
        <f t="shared" si="494"/>
        <v>2.9717422442754748</v>
      </c>
      <c r="HJ45" s="16">
        <f t="shared" si="495"/>
        <v>3.1534915238174435</v>
      </c>
      <c r="HN45" s="16">
        <f t="shared" si="390"/>
        <v>2.877356429310606</v>
      </c>
      <c r="HO45" s="16">
        <f t="shared" si="496"/>
        <v>1.7679118082020793</v>
      </c>
      <c r="HP45" s="16">
        <f t="shared" si="497"/>
        <v>1.8480101661280335</v>
      </c>
      <c r="HQ45" s="16">
        <f t="shared" si="498"/>
        <v>1.9598074791188986</v>
      </c>
      <c r="HR45" s="16">
        <f t="shared" si="499"/>
        <v>1.4609542092042846</v>
      </c>
      <c r="HS45" s="16">
        <f t="shared" si="500"/>
        <v>2.0013714956592237</v>
      </c>
      <c r="HT45" s="16">
        <f t="shared" si="501"/>
        <v>2.0013714956592237</v>
      </c>
      <c r="HV45" s="16">
        <f t="shared" si="502"/>
        <v>2.9839526994936807</v>
      </c>
      <c r="HW45" s="16">
        <f t="shared" si="503"/>
        <v>1.8178074112974665</v>
      </c>
      <c r="HX45" s="16">
        <f t="shared" si="504"/>
        <v>1.802118149877425</v>
      </c>
      <c r="HY45" s="16">
        <f t="shared" si="505"/>
        <v>1.862270834385489</v>
      </c>
      <c r="HZ45" s="16">
        <f t="shared" si="506"/>
        <v>1.5321865674111421</v>
      </c>
      <c r="IA45" s="16">
        <f t="shared" si="507"/>
        <v>1.923502156080404</v>
      </c>
      <c r="IB45" s="16">
        <f t="shared" si="508"/>
        <v>1.923502156080404</v>
      </c>
      <c r="ID45" s="16">
        <f t="shared" si="509"/>
        <v>4.4871114452693268</v>
      </c>
      <c r="IE45" s="16">
        <f t="shared" si="510"/>
        <v>2.9297726591446476</v>
      </c>
      <c r="IF45" s="16">
        <f t="shared" si="511"/>
        <v>3.03221208287958</v>
      </c>
      <c r="IG45" s="16">
        <f t="shared" si="512"/>
        <v>2.8031008657237169</v>
      </c>
      <c r="IH45" s="16">
        <f t="shared" si="513"/>
        <v>3.0818094532832432</v>
      </c>
      <c r="II45" s="16">
        <f t="shared" si="514"/>
        <v>2.9717422442754748</v>
      </c>
      <c r="IJ45" s="16">
        <f t="shared" si="515"/>
        <v>3.1534915238174435</v>
      </c>
      <c r="IN45" s="16">
        <f t="shared" si="394"/>
        <v>2.8998503288197552</v>
      </c>
      <c r="IO45" s="16">
        <f t="shared" si="516"/>
        <v>1.7817325605251637</v>
      </c>
      <c r="IP45" s="16">
        <f t="shared" si="517"/>
        <v>1.8624570919747316</v>
      </c>
      <c r="IQ45" s="16">
        <f t="shared" si="518"/>
        <v>1.9751283868950487</v>
      </c>
      <c r="IR45" s="16">
        <f t="shared" si="519"/>
        <v>1.4723753028284707</v>
      </c>
      <c r="IS45" s="16">
        <f t="shared" si="520"/>
        <v>2.017017332527137</v>
      </c>
      <c r="IT45" s="16">
        <f t="shared" si="521"/>
        <v>2.017017332527137</v>
      </c>
      <c r="IV45" s="16">
        <f t="shared" si="522"/>
        <v>3.0072799214807557</v>
      </c>
      <c r="IW45" s="16">
        <f t="shared" si="523"/>
        <v>1.8320182253697812</v>
      </c>
      <c r="IX45" s="16">
        <f t="shared" si="524"/>
        <v>1.8162063122455017</v>
      </c>
      <c r="IY45" s="16">
        <f t="shared" si="525"/>
        <v>1.8768292438271457</v>
      </c>
      <c r="IZ45" s="16">
        <f t="shared" si="526"/>
        <v>1.5441645240958037</v>
      </c>
      <c r="JA45" s="16">
        <f t="shared" si="527"/>
        <v>1.9385392449039363</v>
      </c>
      <c r="JB45" s="16">
        <f t="shared" si="528"/>
        <v>1.9385392449039363</v>
      </c>
      <c r="JD45" s="16">
        <f t="shared" si="529"/>
        <v>4.5221896972745625</v>
      </c>
      <c r="JE45" s="16">
        <f t="shared" si="530"/>
        <v>2.952676325547646</v>
      </c>
      <c r="JF45" s="16">
        <f t="shared" si="531"/>
        <v>3.0559165753741242</v>
      </c>
      <c r="JG45" s="16">
        <f t="shared" si="532"/>
        <v>2.8250142680903143</v>
      </c>
      <c r="JH45" s="16">
        <f t="shared" si="533"/>
        <v>3.1059016760757836</v>
      </c>
      <c r="JI45" s="16">
        <f t="shared" si="534"/>
        <v>2.9949740103260378</v>
      </c>
      <c r="JJ45" s="16">
        <f t="shared" si="535"/>
        <v>3.1781441253224645</v>
      </c>
      <c r="JN45" s="16">
        <f t="shared" si="398"/>
        <v>2.7098399359685859</v>
      </c>
      <c r="JO45" s="16">
        <f t="shared" si="536"/>
        <v>1.6649859476339748</v>
      </c>
      <c r="JP45" s="16">
        <f t="shared" si="537"/>
        <v>1.7404210681849803</v>
      </c>
      <c r="JQ45" s="16">
        <f t="shared" si="538"/>
        <v>1.8457096658681014</v>
      </c>
      <c r="JR45" s="16">
        <f t="shared" si="539"/>
        <v>1.375899078888781</v>
      </c>
      <c r="JS45" s="16">
        <f t="shared" si="540"/>
        <v>1.8848538715608307</v>
      </c>
      <c r="JT45" s="16">
        <f t="shared" si="541"/>
        <v>1.8848538715608307</v>
      </c>
      <c r="JV45" s="16">
        <f t="shared" si="542"/>
        <v>2.8102302897756051</v>
      </c>
      <c r="JW45" s="16">
        <f t="shared" si="543"/>
        <v>1.7119766841724833</v>
      </c>
      <c r="JX45" s="16">
        <f t="shared" si="544"/>
        <v>1.6972008341148435</v>
      </c>
      <c r="JY45" s="16">
        <f t="shared" si="545"/>
        <v>1.7538514961861826</v>
      </c>
      <c r="JZ45" s="16">
        <f t="shared" si="546"/>
        <v>1.4429843683704218</v>
      </c>
      <c r="KA45" s="16">
        <f t="shared" si="547"/>
        <v>1.8115179983861813</v>
      </c>
      <c r="KB45" s="16">
        <f t="shared" si="548"/>
        <v>1.8115179983861813</v>
      </c>
      <c r="KD45" s="16">
        <f t="shared" si="549"/>
        <v>4.2258768040238364</v>
      </c>
      <c r="KE45" s="16">
        <f t="shared" si="550"/>
        <v>2.7592045511585175</v>
      </c>
      <c r="KF45" s="16">
        <f t="shared" si="551"/>
        <v>2.8556800654975727</v>
      </c>
      <c r="KG45" s="16">
        <f t="shared" si="552"/>
        <v>2.6399074487640659</v>
      </c>
      <c r="KH45" s="16">
        <f t="shared" si="553"/>
        <v>2.9023899321202054</v>
      </c>
      <c r="KI45" s="16">
        <f t="shared" si="554"/>
        <v>2.7987307136891699</v>
      </c>
      <c r="KJ45" s="16">
        <f t="shared" si="555"/>
        <v>2.9698987521773135</v>
      </c>
    </row>
    <row r="46" spans="1:296" x14ac:dyDescent="0.25">
      <c r="A46" s="21" t="s">
        <v>593</v>
      </c>
      <c r="B46" s="21"/>
      <c r="C46" s="21" t="s">
        <v>588</v>
      </c>
      <c r="D46" s="21"/>
      <c r="E46" s="21"/>
      <c r="F46" t="s">
        <v>571</v>
      </c>
      <c r="G46" t="s">
        <v>589</v>
      </c>
      <c r="H46" t="s">
        <v>571</v>
      </c>
      <c r="I46" t="s">
        <v>571</v>
      </c>
      <c r="J46" t="s">
        <v>571</v>
      </c>
      <c r="K46" t="s">
        <v>571</v>
      </c>
      <c r="L46" t="s">
        <v>589</v>
      </c>
      <c r="M46" t="s">
        <v>589</v>
      </c>
      <c r="N46" s="16">
        <f>[14]model_cost_rates!N182</f>
        <v>0</v>
      </c>
      <c r="O46" s="16">
        <f>[14]model_cost_rates!O182</f>
        <v>0</v>
      </c>
      <c r="P46" s="16">
        <f>[14]model_cost_rates!P182</f>
        <v>0</v>
      </c>
      <c r="Q46" s="16">
        <f>[14]model_cost_rates!Q182</f>
        <v>0</v>
      </c>
      <c r="R46" s="16">
        <f>[14]model_cost_rates!R182</f>
        <v>0</v>
      </c>
      <c r="S46" s="16">
        <f>[14]model_cost_rates!S182</f>
        <v>0</v>
      </c>
      <c r="T46" s="16">
        <f t="shared" si="402"/>
        <v>0</v>
      </c>
      <c r="V46" s="16">
        <f>[14]model_cost_rates!G182</f>
        <v>0</v>
      </c>
      <c r="W46" s="16">
        <f>[14]model_cost_rates!H182</f>
        <v>0</v>
      </c>
      <c r="X46" s="16">
        <f>[14]model_cost_rates!I182</f>
        <v>0</v>
      </c>
      <c r="Y46" s="16">
        <f>[14]model_cost_rates!J182</f>
        <v>0</v>
      </c>
      <c r="Z46" s="16">
        <f>[14]model_cost_rates!K182</f>
        <v>0</v>
      </c>
      <c r="AA46" s="16">
        <f>[14]model_cost_rates!L182</f>
        <v>0</v>
      </c>
      <c r="AB46" s="16">
        <f t="shared" si="556"/>
        <v>0</v>
      </c>
      <c r="AD46" s="16">
        <f>[16]TRAC_rates!V54</f>
        <v>0</v>
      </c>
      <c r="AE46" s="16">
        <f>[16]TRAC_rates!W54</f>
        <v>0</v>
      </c>
      <c r="AF46" s="16">
        <f>[16]TRAC_rates!X54</f>
        <v>0</v>
      </c>
      <c r="AG46" s="16">
        <f>[16]TRAC_rates!Y54</f>
        <v>0</v>
      </c>
      <c r="AH46" s="16">
        <f>[16]TRAC_rates!Z54</f>
        <v>0</v>
      </c>
      <c r="AI46" s="16">
        <f>[16]TRAC_rates!AA54</f>
        <v>0</v>
      </c>
      <c r="AJ46" s="16">
        <f>[16]TRAC_rates!AB54</f>
        <v>0</v>
      </c>
      <c r="AN46" s="16">
        <f t="shared" si="368"/>
        <v>0</v>
      </c>
      <c r="AO46" s="16">
        <f t="shared" si="557"/>
        <v>0</v>
      </c>
      <c r="AP46" s="16">
        <f t="shared" si="558"/>
        <v>0</v>
      </c>
      <c r="AQ46" s="16">
        <f t="shared" si="559"/>
        <v>0</v>
      </c>
      <c r="AR46" s="16">
        <f t="shared" si="560"/>
        <v>0</v>
      </c>
      <c r="AS46" s="16">
        <f t="shared" si="561"/>
        <v>0</v>
      </c>
      <c r="AT46" s="16">
        <f t="shared" si="562"/>
        <v>0</v>
      </c>
      <c r="AV46" s="16">
        <f t="shared" si="563"/>
        <v>0</v>
      </c>
      <c r="AW46" s="16">
        <f t="shared" si="564"/>
        <v>0</v>
      </c>
      <c r="AX46" s="16">
        <f t="shared" si="565"/>
        <v>0</v>
      </c>
      <c r="AY46" s="16">
        <f t="shared" si="566"/>
        <v>0</v>
      </c>
      <c r="AZ46" s="16">
        <f t="shared" si="567"/>
        <v>0</v>
      </c>
      <c r="BA46" s="16">
        <f t="shared" si="568"/>
        <v>0</v>
      </c>
      <c r="BB46" s="16">
        <f t="shared" si="569"/>
        <v>0</v>
      </c>
      <c r="BD46" s="16">
        <f t="shared" si="570"/>
        <v>0</v>
      </c>
      <c r="BE46" s="16">
        <f t="shared" si="571"/>
        <v>0</v>
      </c>
      <c r="BF46" s="16">
        <f t="shared" si="572"/>
        <v>0</v>
      </c>
      <c r="BG46" s="16">
        <f t="shared" si="573"/>
        <v>0</v>
      </c>
      <c r="BH46" s="16">
        <f t="shared" si="574"/>
        <v>0</v>
      </c>
      <c r="BI46" s="16">
        <f t="shared" si="575"/>
        <v>0</v>
      </c>
      <c r="BJ46" s="16">
        <f t="shared" si="576"/>
        <v>0</v>
      </c>
      <c r="BN46" s="16">
        <f t="shared" si="577"/>
        <v>0</v>
      </c>
      <c r="BO46" s="16">
        <f t="shared" si="578"/>
        <v>0</v>
      </c>
      <c r="BP46" s="16">
        <f t="shared" si="579"/>
        <v>0</v>
      </c>
      <c r="BQ46" s="16">
        <f t="shared" si="580"/>
        <v>0</v>
      </c>
      <c r="BR46" s="16">
        <f t="shared" si="581"/>
        <v>0</v>
      </c>
      <c r="BS46" s="16">
        <f t="shared" si="582"/>
        <v>0</v>
      </c>
      <c r="BT46" s="16">
        <f t="shared" si="583"/>
        <v>0</v>
      </c>
      <c r="BV46" s="16">
        <f t="shared" si="584"/>
        <v>0</v>
      </c>
      <c r="BW46" s="16">
        <f t="shared" si="585"/>
        <v>0</v>
      </c>
      <c r="BX46" s="16">
        <f t="shared" si="586"/>
        <v>0</v>
      </c>
      <c r="BY46" s="16">
        <f t="shared" si="587"/>
        <v>0</v>
      </c>
      <c r="BZ46" s="16">
        <f t="shared" si="588"/>
        <v>0</v>
      </c>
      <c r="CA46" s="16">
        <f t="shared" si="589"/>
        <v>0</v>
      </c>
      <c r="CB46" s="16">
        <f t="shared" si="590"/>
        <v>0</v>
      </c>
      <c r="CD46" s="16">
        <f t="shared" si="591"/>
        <v>0</v>
      </c>
      <c r="CE46" s="16">
        <f t="shared" si="592"/>
        <v>0</v>
      </c>
      <c r="CF46" s="16">
        <f t="shared" si="593"/>
        <v>0</v>
      </c>
      <c r="CG46" s="16">
        <f t="shared" si="594"/>
        <v>0</v>
      </c>
      <c r="CH46" s="16">
        <f t="shared" si="595"/>
        <v>0</v>
      </c>
      <c r="CI46" s="16">
        <f t="shared" si="596"/>
        <v>0</v>
      </c>
      <c r="CJ46" s="16">
        <f t="shared" si="597"/>
        <v>0</v>
      </c>
      <c r="CN46" s="16">
        <f t="shared" si="598"/>
        <v>0</v>
      </c>
      <c r="CO46" s="16">
        <f t="shared" si="599"/>
        <v>0</v>
      </c>
      <c r="CP46" s="16">
        <f t="shared" si="600"/>
        <v>0</v>
      </c>
      <c r="CQ46" s="16">
        <f t="shared" si="601"/>
        <v>0</v>
      </c>
      <c r="CR46" s="16">
        <f t="shared" si="602"/>
        <v>0</v>
      </c>
      <c r="CS46" s="16">
        <f t="shared" si="603"/>
        <v>0</v>
      </c>
      <c r="CT46" s="16">
        <f t="shared" si="604"/>
        <v>0</v>
      </c>
      <c r="CV46" s="16">
        <f t="shared" si="605"/>
        <v>0</v>
      </c>
      <c r="CW46" s="16">
        <f t="shared" si="606"/>
        <v>0</v>
      </c>
      <c r="CX46" s="16">
        <f t="shared" si="607"/>
        <v>0</v>
      </c>
      <c r="CY46" s="16">
        <f t="shared" si="608"/>
        <v>0</v>
      </c>
      <c r="CZ46" s="16">
        <f t="shared" si="609"/>
        <v>0</v>
      </c>
      <c r="DA46" s="16">
        <f t="shared" si="610"/>
        <v>0</v>
      </c>
      <c r="DB46" s="16">
        <f t="shared" si="611"/>
        <v>0</v>
      </c>
      <c r="DD46" s="16">
        <f t="shared" si="612"/>
        <v>0</v>
      </c>
      <c r="DE46" s="16">
        <f t="shared" si="613"/>
        <v>0</v>
      </c>
      <c r="DF46" s="16">
        <f t="shared" si="614"/>
        <v>0</v>
      </c>
      <c r="DG46" s="16">
        <f t="shared" si="615"/>
        <v>0</v>
      </c>
      <c r="DH46" s="16">
        <f t="shared" si="616"/>
        <v>0</v>
      </c>
      <c r="DI46" s="16">
        <f t="shared" si="617"/>
        <v>0</v>
      </c>
      <c r="DJ46" s="16">
        <f t="shared" si="618"/>
        <v>0</v>
      </c>
      <c r="DN46" s="16">
        <f t="shared" si="412"/>
        <v>0</v>
      </c>
      <c r="DO46" s="16">
        <f t="shared" si="413"/>
        <v>0</v>
      </c>
      <c r="DP46" s="16">
        <f t="shared" si="414"/>
        <v>0</v>
      </c>
      <c r="DQ46" s="16">
        <f t="shared" si="415"/>
        <v>0</v>
      </c>
      <c r="DR46" s="16">
        <f t="shared" si="416"/>
        <v>0</v>
      </c>
      <c r="DS46" s="16">
        <f t="shared" si="417"/>
        <v>0</v>
      </c>
      <c r="DT46" s="16">
        <f t="shared" si="418"/>
        <v>0</v>
      </c>
      <c r="DV46" s="16">
        <f t="shared" si="419"/>
        <v>0</v>
      </c>
      <c r="DW46" s="16">
        <f t="shared" si="420"/>
        <v>0</v>
      </c>
      <c r="DX46" s="16">
        <f t="shared" si="421"/>
        <v>0</v>
      </c>
      <c r="DY46" s="16">
        <f t="shared" si="422"/>
        <v>0</v>
      </c>
      <c r="DZ46" s="16">
        <f t="shared" si="423"/>
        <v>0</v>
      </c>
      <c r="EA46" s="16">
        <f t="shared" si="424"/>
        <v>0</v>
      </c>
      <c r="EB46" s="16">
        <f t="shared" si="425"/>
        <v>0</v>
      </c>
      <c r="ED46" s="16">
        <f t="shared" si="426"/>
        <v>0</v>
      </c>
      <c r="EE46" s="16">
        <f t="shared" si="427"/>
        <v>0</v>
      </c>
      <c r="EF46" s="16">
        <f t="shared" si="428"/>
        <v>0</v>
      </c>
      <c r="EG46" s="16">
        <f t="shared" si="429"/>
        <v>0</v>
      </c>
      <c r="EH46" s="16">
        <f t="shared" si="430"/>
        <v>0</v>
      </c>
      <c r="EI46" s="16">
        <f t="shared" si="431"/>
        <v>0</v>
      </c>
      <c r="EJ46" s="16">
        <f t="shared" si="432"/>
        <v>0</v>
      </c>
      <c r="EN46" s="16">
        <f t="shared" si="433"/>
        <v>0</v>
      </c>
      <c r="EO46" s="16">
        <f t="shared" si="434"/>
        <v>0</v>
      </c>
      <c r="EP46" s="16">
        <f t="shared" si="435"/>
        <v>0</v>
      </c>
      <c r="EQ46" s="16">
        <f t="shared" si="436"/>
        <v>0</v>
      </c>
      <c r="ER46" s="16">
        <f t="shared" si="437"/>
        <v>0</v>
      </c>
      <c r="ES46" s="16">
        <f t="shared" si="438"/>
        <v>0</v>
      </c>
      <c r="ET46" s="16">
        <f t="shared" si="439"/>
        <v>0</v>
      </c>
      <c r="EV46" s="16">
        <f t="shared" si="440"/>
        <v>0</v>
      </c>
      <c r="EW46" s="16">
        <f t="shared" si="441"/>
        <v>0</v>
      </c>
      <c r="EX46" s="16">
        <f t="shared" si="442"/>
        <v>0</v>
      </c>
      <c r="EY46" s="16">
        <f t="shared" si="443"/>
        <v>0</v>
      </c>
      <c r="EZ46" s="16">
        <f t="shared" si="444"/>
        <v>0</v>
      </c>
      <c r="FA46" s="16">
        <f t="shared" si="445"/>
        <v>0</v>
      </c>
      <c r="FB46" s="16">
        <f t="shared" si="446"/>
        <v>0</v>
      </c>
      <c r="FD46" s="16">
        <f t="shared" si="447"/>
        <v>0</v>
      </c>
      <c r="FE46" s="16">
        <f t="shared" si="448"/>
        <v>0</v>
      </c>
      <c r="FF46" s="16">
        <f t="shared" si="449"/>
        <v>0</v>
      </c>
      <c r="FG46" s="16">
        <f t="shared" si="450"/>
        <v>0</v>
      </c>
      <c r="FH46" s="16">
        <f t="shared" si="451"/>
        <v>0</v>
      </c>
      <c r="FI46" s="16">
        <f t="shared" si="452"/>
        <v>0</v>
      </c>
      <c r="FJ46" s="16">
        <f t="shared" si="453"/>
        <v>0</v>
      </c>
      <c r="FN46" s="16">
        <f t="shared" si="454"/>
        <v>0</v>
      </c>
      <c r="FO46" s="16">
        <f t="shared" si="455"/>
        <v>0</v>
      </c>
      <c r="FP46" s="16">
        <f t="shared" si="456"/>
        <v>0</v>
      </c>
      <c r="FQ46" s="16">
        <f t="shared" si="457"/>
        <v>0</v>
      </c>
      <c r="FR46" s="16">
        <f t="shared" si="458"/>
        <v>0</v>
      </c>
      <c r="FS46" s="16">
        <f t="shared" si="459"/>
        <v>0</v>
      </c>
      <c r="FT46" s="16">
        <f t="shared" si="460"/>
        <v>0</v>
      </c>
      <c r="FV46" s="16">
        <f t="shared" si="461"/>
        <v>0</v>
      </c>
      <c r="FW46" s="16">
        <f t="shared" si="462"/>
        <v>0</v>
      </c>
      <c r="FX46" s="16">
        <f t="shared" si="463"/>
        <v>0</v>
      </c>
      <c r="FY46" s="16">
        <f t="shared" si="464"/>
        <v>0</v>
      </c>
      <c r="FZ46" s="16">
        <f t="shared" si="465"/>
        <v>0</v>
      </c>
      <c r="GA46" s="16">
        <f t="shared" si="466"/>
        <v>0</v>
      </c>
      <c r="GB46" s="16">
        <f t="shared" si="467"/>
        <v>0</v>
      </c>
      <c r="GD46" s="16">
        <f t="shared" si="468"/>
        <v>0</v>
      </c>
      <c r="GE46" s="16">
        <f t="shared" si="469"/>
        <v>0</v>
      </c>
      <c r="GF46" s="16">
        <f t="shared" si="470"/>
        <v>0</v>
      </c>
      <c r="GG46" s="16">
        <f t="shared" si="471"/>
        <v>0</v>
      </c>
      <c r="GH46" s="16">
        <f t="shared" si="472"/>
        <v>0</v>
      </c>
      <c r="GI46" s="16">
        <f t="shared" si="473"/>
        <v>0</v>
      </c>
      <c r="GJ46" s="16">
        <f t="shared" si="474"/>
        <v>0</v>
      </c>
      <c r="GN46" s="16">
        <f t="shared" si="475"/>
        <v>0</v>
      </c>
      <c r="GO46" s="16">
        <f t="shared" si="476"/>
        <v>0</v>
      </c>
      <c r="GP46" s="16">
        <f t="shared" si="477"/>
        <v>0</v>
      </c>
      <c r="GQ46" s="16">
        <f t="shared" si="478"/>
        <v>0</v>
      </c>
      <c r="GR46" s="16">
        <f t="shared" si="479"/>
        <v>0</v>
      </c>
      <c r="GS46" s="16">
        <f t="shared" si="480"/>
        <v>0</v>
      </c>
      <c r="GT46" s="16">
        <f t="shared" si="481"/>
        <v>0</v>
      </c>
      <c r="GV46" s="16">
        <f t="shared" si="482"/>
        <v>0</v>
      </c>
      <c r="GW46" s="16">
        <f t="shared" si="483"/>
        <v>0</v>
      </c>
      <c r="GX46" s="16">
        <f t="shared" si="484"/>
        <v>0</v>
      </c>
      <c r="GY46" s="16">
        <f t="shared" si="485"/>
        <v>0</v>
      </c>
      <c r="GZ46" s="16">
        <f t="shared" si="486"/>
        <v>0</v>
      </c>
      <c r="HA46" s="16">
        <f t="shared" si="487"/>
        <v>0</v>
      </c>
      <c r="HB46" s="16">
        <f t="shared" si="488"/>
        <v>0</v>
      </c>
      <c r="HD46" s="16">
        <f t="shared" si="489"/>
        <v>0</v>
      </c>
      <c r="HE46" s="16">
        <f t="shared" si="490"/>
        <v>0</v>
      </c>
      <c r="HF46" s="16">
        <f t="shared" si="491"/>
        <v>0</v>
      </c>
      <c r="HG46" s="16">
        <f t="shared" si="492"/>
        <v>0</v>
      </c>
      <c r="HH46" s="16">
        <f t="shared" si="493"/>
        <v>0</v>
      </c>
      <c r="HI46" s="16">
        <f t="shared" si="494"/>
        <v>0</v>
      </c>
      <c r="HJ46" s="16">
        <f t="shared" si="495"/>
        <v>0</v>
      </c>
      <c r="HN46" s="16">
        <f t="shared" si="390"/>
        <v>0</v>
      </c>
      <c r="HO46" s="16">
        <f t="shared" si="496"/>
        <v>0</v>
      </c>
      <c r="HP46" s="16">
        <f t="shared" si="497"/>
        <v>0</v>
      </c>
      <c r="HQ46" s="16">
        <f t="shared" si="498"/>
        <v>0</v>
      </c>
      <c r="HR46" s="16">
        <f t="shared" si="499"/>
        <v>0</v>
      </c>
      <c r="HS46" s="16">
        <f t="shared" si="500"/>
        <v>0</v>
      </c>
      <c r="HT46" s="16">
        <f t="shared" si="501"/>
        <v>0</v>
      </c>
      <c r="HV46" s="16">
        <f t="shared" si="502"/>
        <v>0</v>
      </c>
      <c r="HW46" s="16">
        <f t="shared" si="503"/>
        <v>0</v>
      </c>
      <c r="HX46" s="16">
        <f t="shared" si="504"/>
        <v>0</v>
      </c>
      <c r="HY46" s="16">
        <f t="shared" si="505"/>
        <v>0</v>
      </c>
      <c r="HZ46" s="16">
        <f t="shared" si="506"/>
        <v>0</v>
      </c>
      <c r="IA46" s="16">
        <f t="shared" si="507"/>
        <v>0</v>
      </c>
      <c r="IB46" s="16">
        <f t="shared" si="508"/>
        <v>0</v>
      </c>
      <c r="ID46" s="16">
        <f t="shared" si="509"/>
        <v>0</v>
      </c>
      <c r="IE46" s="16">
        <f t="shared" si="510"/>
        <v>0</v>
      </c>
      <c r="IF46" s="16">
        <f t="shared" si="511"/>
        <v>0</v>
      </c>
      <c r="IG46" s="16">
        <f t="shared" si="512"/>
        <v>0</v>
      </c>
      <c r="IH46" s="16">
        <f t="shared" si="513"/>
        <v>0</v>
      </c>
      <c r="II46" s="16">
        <f t="shared" si="514"/>
        <v>0</v>
      </c>
      <c r="IJ46" s="16">
        <f t="shared" si="515"/>
        <v>0</v>
      </c>
      <c r="IN46" s="16">
        <f t="shared" si="394"/>
        <v>0</v>
      </c>
      <c r="IO46" s="16">
        <f t="shared" si="516"/>
        <v>0</v>
      </c>
      <c r="IP46" s="16">
        <f t="shared" si="517"/>
        <v>0</v>
      </c>
      <c r="IQ46" s="16">
        <f t="shared" si="518"/>
        <v>0</v>
      </c>
      <c r="IR46" s="16">
        <f t="shared" si="519"/>
        <v>0</v>
      </c>
      <c r="IS46" s="16">
        <f t="shared" si="520"/>
        <v>0</v>
      </c>
      <c r="IT46" s="16">
        <f t="shared" si="521"/>
        <v>0</v>
      </c>
      <c r="IV46" s="16">
        <f t="shared" si="522"/>
        <v>0</v>
      </c>
      <c r="IW46" s="16">
        <f t="shared" si="523"/>
        <v>0</v>
      </c>
      <c r="IX46" s="16">
        <f t="shared" si="524"/>
        <v>0</v>
      </c>
      <c r="IY46" s="16">
        <f t="shared" si="525"/>
        <v>0</v>
      </c>
      <c r="IZ46" s="16">
        <f t="shared" si="526"/>
        <v>0</v>
      </c>
      <c r="JA46" s="16">
        <f t="shared" si="527"/>
        <v>0</v>
      </c>
      <c r="JB46" s="16">
        <f t="shared" si="528"/>
        <v>0</v>
      </c>
      <c r="JD46" s="16">
        <f t="shared" si="529"/>
        <v>0</v>
      </c>
      <c r="JE46" s="16">
        <f t="shared" si="530"/>
        <v>0</v>
      </c>
      <c r="JF46" s="16">
        <f t="shared" si="531"/>
        <v>0</v>
      </c>
      <c r="JG46" s="16">
        <f t="shared" si="532"/>
        <v>0</v>
      </c>
      <c r="JH46" s="16">
        <f t="shared" si="533"/>
        <v>0</v>
      </c>
      <c r="JI46" s="16">
        <f t="shared" si="534"/>
        <v>0</v>
      </c>
      <c r="JJ46" s="16">
        <f t="shared" si="535"/>
        <v>0</v>
      </c>
      <c r="JN46" s="16">
        <f t="shared" si="398"/>
        <v>0</v>
      </c>
      <c r="JO46" s="16">
        <f t="shared" si="536"/>
        <v>0</v>
      </c>
      <c r="JP46" s="16">
        <f t="shared" si="537"/>
        <v>0</v>
      </c>
      <c r="JQ46" s="16">
        <f t="shared" si="538"/>
        <v>0</v>
      </c>
      <c r="JR46" s="16">
        <f t="shared" si="539"/>
        <v>0</v>
      </c>
      <c r="JS46" s="16">
        <f t="shared" si="540"/>
        <v>0</v>
      </c>
      <c r="JT46" s="16">
        <f t="shared" si="541"/>
        <v>0</v>
      </c>
      <c r="JV46" s="16">
        <f t="shared" si="542"/>
        <v>0</v>
      </c>
      <c r="JW46" s="16">
        <f t="shared" si="543"/>
        <v>0</v>
      </c>
      <c r="JX46" s="16">
        <f t="shared" si="544"/>
        <v>0</v>
      </c>
      <c r="JY46" s="16">
        <f t="shared" si="545"/>
        <v>0</v>
      </c>
      <c r="JZ46" s="16">
        <f t="shared" si="546"/>
        <v>0</v>
      </c>
      <c r="KA46" s="16">
        <f t="shared" si="547"/>
        <v>0</v>
      </c>
      <c r="KB46" s="16">
        <f t="shared" si="548"/>
        <v>0</v>
      </c>
      <c r="KD46" s="16">
        <f t="shared" si="549"/>
        <v>0</v>
      </c>
      <c r="KE46" s="16">
        <f t="shared" si="550"/>
        <v>0</v>
      </c>
      <c r="KF46" s="16">
        <f t="shared" si="551"/>
        <v>0</v>
      </c>
      <c r="KG46" s="16">
        <f t="shared" si="552"/>
        <v>0</v>
      </c>
      <c r="KH46" s="16">
        <f t="shared" si="553"/>
        <v>0</v>
      </c>
      <c r="KI46" s="16">
        <f t="shared" si="554"/>
        <v>0</v>
      </c>
      <c r="KJ46" s="16">
        <f t="shared" si="555"/>
        <v>0</v>
      </c>
    </row>
    <row r="47" spans="1:296" x14ac:dyDescent="0.25">
      <c r="A47" s="21" t="s">
        <v>594</v>
      </c>
      <c r="B47" s="21"/>
      <c r="C47" s="21" t="s">
        <v>588</v>
      </c>
      <c r="D47" s="21"/>
      <c r="E47" s="21"/>
      <c r="F47" t="s">
        <v>571</v>
      </c>
      <c r="G47" t="s">
        <v>589</v>
      </c>
      <c r="H47" t="s">
        <v>571</v>
      </c>
      <c r="I47" t="s">
        <v>571</v>
      </c>
      <c r="J47" t="s">
        <v>571</v>
      </c>
      <c r="K47" t="s">
        <v>571</v>
      </c>
      <c r="L47" t="s">
        <v>589</v>
      </c>
      <c r="M47" t="s">
        <v>589</v>
      </c>
      <c r="N47" s="16">
        <f>[14]model_cost_rates!N183</f>
        <v>0.33795530363276427</v>
      </c>
      <c r="O47" s="16">
        <f>[14]model_cost_rates!O183</f>
        <v>0.18702431990702212</v>
      </c>
      <c r="P47" s="16">
        <f>[14]model_cost_rates!P183</f>
        <v>0.23901433524334667</v>
      </c>
      <c r="Q47" s="16">
        <f>[14]model_cost_rates!Q183</f>
        <v>0.28257233954404765</v>
      </c>
      <c r="R47" s="16">
        <f>[14]model_cost_rates!R183</f>
        <v>0.15129143484693949</v>
      </c>
      <c r="S47" s="16">
        <f>[14]model_cost_rates!S183</f>
        <v>0.235842332720958</v>
      </c>
      <c r="T47" s="16">
        <f t="shared" si="402"/>
        <v>0.235842332720958</v>
      </c>
      <c r="V47" s="16">
        <f>[14]model_cost_rates!G183</f>
        <v>0.33954680648593188</v>
      </c>
      <c r="W47" s="16">
        <f>[14]model_cost_rates!H183</f>
        <v>0.198108845256111</v>
      </c>
      <c r="X47" s="16">
        <f>[14]model_cost_rates!I183</f>
        <v>0.19679115106498946</v>
      </c>
      <c r="Y47" s="16">
        <f>[14]model_cost_rates!J183</f>
        <v>0.20010504667951293</v>
      </c>
      <c r="Z47" s="16">
        <f>[14]model_cost_rates!K183</f>
        <v>0.16751540292251982</v>
      </c>
      <c r="AA47" s="16">
        <f>[14]model_cost_rates!L183</f>
        <v>0.21137601689614866</v>
      </c>
      <c r="AB47" s="16">
        <f t="shared" si="556"/>
        <v>0.21137601689614866</v>
      </c>
      <c r="AD47" s="16">
        <f>[16]TRAC_rates!V55</f>
        <v>0.81185404408900652</v>
      </c>
      <c r="AE47" s="16">
        <f>[16]TRAC_rates!W55</f>
        <v>0.45269837910839839</v>
      </c>
      <c r="AF47" s="16">
        <f>[16]TRAC_rates!X55</f>
        <v>0.4851646740777345</v>
      </c>
      <c r="AG47" s="16">
        <f>[16]TRAC_rates!Y55</f>
        <v>0.48264431473944358</v>
      </c>
      <c r="AH47" s="16">
        <f>[16]TRAC_rates!Z55</f>
        <v>0.52902865507683927</v>
      </c>
      <c r="AI47" s="16">
        <f>[16]TRAC_rates!AA55</f>
        <v>0.4206971371378932</v>
      </c>
      <c r="AJ47" s="16">
        <f>[16]TRAC_rates!AB55</f>
        <v>0.52390516091695882</v>
      </c>
      <c r="AN47" s="16">
        <f t="shared" si="368"/>
        <v>0.33795530363276427</v>
      </c>
      <c r="AO47" s="16">
        <f t="shared" si="557"/>
        <v>0.18702431990702212</v>
      </c>
      <c r="AP47" s="16">
        <f t="shared" si="558"/>
        <v>0.23901433524334667</v>
      </c>
      <c r="AQ47" s="16">
        <f t="shared" si="559"/>
        <v>0.28257233954404765</v>
      </c>
      <c r="AR47" s="16">
        <f t="shared" si="560"/>
        <v>0.15129143484693949</v>
      </c>
      <c r="AS47" s="16">
        <f t="shared" si="561"/>
        <v>0.235842332720958</v>
      </c>
      <c r="AT47" s="16">
        <f t="shared" si="562"/>
        <v>0.235842332720958</v>
      </c>
      <c r="AV47" s="16">
        <f t="shared" si="563"/>
        <v>0.33954680648593188</v>
      </c>
      <c r="AW47" s="16">
        <f t="shared" si="564"/>
        <v>0.198108845256111</v>
      </c>
      <c r="AX47" s="16">
        <f t="shared" si="565"/>
        <v>0.19679115106498946</v>
      </c>
      <c r="AY47" s="16">
        <f t="shared" si="566"/>
        <v>0.20010504667951293</v>
      </c>
      <c r="AZ47" s="16">
        <f t="shared" si="567"/>
        <v>0.16751540292251982</v>
      </c>
      <c r="BA47" s="16">
        <f t="shared" si="568"/>
        <v>0.21137601689614866</v>
      </c>
      <c r="BB47" s="16">
        <f t="shared" si="569"/>
        <v>0.21137601689614866</v>
      </c>
      <c r="BD47" s="16">
        <f t="shared" si="570"/>
        <v>0.81185404408900652</v>
      </c>
      <c r="BE47" s="16">
        <f t="shared" si="571"/>
        <v>0.45269837910839839</v>
      </c>
      <c r="BF47" s="16">
        <f t="shared" si="572"/>
        <v>0.4851646740777345</v>
      </c>
      <c r="BG47" s="16">
        <f t="shared" si="573"/>
        <v>0.48264431473944358</v>
      </c>
      <c r="BH47" s="16">
        <f t="shared" si="574"/>
        <v>0.52902865507683927</v>
      </c>
      <c r="BI47" s="16">
        <f t="shared" si="575"/>
        <v>0.4206971371378932</v>
      </c>
      <c r="BJ47" s="16">
        <f t="shared" si="576"/>
        <v>0.52390516091695882</v>
      </c>
      <c r="BN47" s="16">
        <f t="shared" si="577"/>
        <v>0.34059728867189998</v>
      </c>
      <c r="BO47" s="16">
        <f t="shared" si="578"/>
        <v>0.18848639329316966</v>
      </c>
      <c r="BP47" s="16">
        <f t="shared" si="579"/>
        <v>0.24088284356697418</v>
      </c>
      <c r="BQ47" s="16">
        <f t="shared" si="580"/>
        <v>0.28478136507353063</v>
      </c>
      <c r="BR47" s="16">
        <f t="shared" si="581"/>
        <v>0.15247416434731545</v>
      </c>
      <c r="BS47" s="16">
        <f t="shared" si="582"/>
        <v>0.23768604373228366</v>
      </c>
      <c r="BT47" s="16">
        <f t="shared" si="583"/>
        <v>0.23768604373228366</v>
      </c>
      <c r="BV47" s="16">
        <f t="shared" si="584"/>
        <v>0.34220123319023044</v>
      </c>
      <c r="BW47" s="16">
        <f t="shared" si="585"/>
        <v>0.19965757255720948</v>
      </c>
      <c r="BX47" s="16">
        <f t="shared" si="586"/>
        <v>0.19832957721590128</v>
      </c>
      <c r="BY47" s="16">
        <f t="shared" si="587"/>
        <v>0.20166937940014187</v>
      </c>
      <c r="BZ47" s="16">
        <f t="shared" si="588"/>
        <v>0.16882496422719165</v>
      </c>
      <c r="CA47" s="16">
        <f t="shared" si="589"/>
        <v>0.21302846107521251</v>
      </c>
      <c r="CB47" s="16">
        <f t="shared" si="590"/>
        <v>0.21302846107521251</v>
      </c>
      <c r="CD47" s="16">
        <f t="shared" si="591"/>
        <v>0.818200759809662</v>
      </c>
      <c r="CE47" s="16">
        <f t="shared" si="592"/>
        <v>0.45623737474477111</v>
      </c>
      <c r="CF47" s="16">
        <f t="shared" si="593"/>
        <v>0.48895747684381674</v>
      </c>
      <c r="CG47" s="16">
        <f t="shared" si="594"/>
        <v>0.48641741445132475</v>
      </c>
      <c r="CH47" s="16">
        <f t="shared" si="595"/>
        <v>0.53316436703922898</v>
      </c>
      <c r="CI47" s="16">
        <f t="shared" si="596"/>
        <v>0.42398596122314353</v>
      </c>
      <c r="CJ47" s="16">
        <f t="shared" si="597"/>
        <v>0.52800081966884116</v>
      </c>
      <c r="CN47" s="16">
        <f t="shared" si="598"/>
        <v>0.31827992146801021</v>
      </c>
      <c r="CO47" s="16">
        <f t="shared" si="599"/>
        <v>0.17613597186596733</v>
      </c>
      <c r="CP47" s="16">
        <f t="shared" si="600"/>
        <v>0.22509918629253264</v>
      </c>
      <c r="CQ47" s="16">
        <f t="shared" si="601"/>
        <v>0.26612129199440127</v>
      </c>
      <c r="CR47" s="16">
        <f t="shared" si="602"/>
        <v>0.14248341565957931</v>
      </c>
      <c r="CS47" s="16">
        <f t="shared" si="603"/>
        <v>0.22211185423154731</v>
      </c>
      <c r="CT47" s="16">
        <f t="shared" si="604"/>
        <v>0.22211185423154731</v>
      </c>
      <c r="CV47" s="16">
        <f t="shared" si="605"/>
        <v>0.3197787687939061</v>
      </c>
      <c r="CW47" s="16">
        <f t="shared" si="606"/>
        <v>0.18657516846887617</v>
      </c>
      <c r="CX47" s="16">
        <f t="shared" si="607"/>
        <v>0.18533418896904044</v>
      </c>
      <c r="CY47" s="16">
        <f t="shared" si="608"/>
        <v>0.18845515326404036</v>
      </c>
      <c r="CZ47" s="16">
        <f t="shared" si="609"/>
        <v>0.15776284234556012</v>
      </c>
      <c r="DA47" s="16">
        <f t="shared" si="610"/>
        <v>0.1990699401215274</v>
      </c>
      <c r="DB47" s="16">
        <f t="shared" si="611"/>
        <v>0.1990699401215274</v>
      </c>
      <c r="DD47" s="16">
        <f t="shared" si="612"/>
        <v>0.7645888039588804</v>
      </c>
      <c r="DE47" s="16">
        <f t="shared" si="613"/>
        <v>0.42634278261803771</v>
      </c>
      <c r="DF47" s="16">
        <f t="shared" si="614"/>
        <v>0.45691892597818518</v>
      </c>
      <c r="DG47" s="16">
        <f t="shared" si="615"/>
        <v>0.45454529915937336</v>
      </c>
      <c r="DH47" s="16">
        <f t="shared" si="616"/>
        <v>0.49822919475514732</v>
      </c>
      <c r="DI47" s="16">
        <f t="shared" si="617"/>
        <v>0.39620461738800189</v>
      </c>
      <c r="DJ47" s="16">
        <f t="shared" si="618"/>
        <v>0.49340398473086394</v>
      </c>
      <c r="DN47" s="16">
        <f t="shared" si="412"/>
        <v>0.16897765181638214</v>
      </c>
      <c r="DO47" s="16">
        <f t="shared" si="413"/>
        <v>9.3512159953511059E-2</v>
      </c>
      <c r="DP47" s="16">
        <f t="shared" si="414"/>
        <v>0.11950716762167334</v>
      </c>
      <c r="DQ47" s="16">
        <f t="shared" si="415"/>
        <v>0.14128616977202382</v>
      </c>
      <c r="DR47" s="16">
        <f t="shared" si="416"/>
        <v>7.5645717423469747E-2</v>
      </c>
      <c r="DS47" s="16">
        <f t="shared" si="417"/>
        <v>0.117921166360479</v>
      </c>
      <c r="DT47" s="16">
        <f t="shared" si="418"/>
        <v>0.117921166360479</v>
      </c>
      <c r="DV47" s="16">
        <f t="shared" si="419"/>
        <v>0.16977340324296594</v>
      </c>
      <c r="DW47" s="16">
        <f t="shared" si="420"/>
        <v>9.90544226280555E-2</v>
      </c>
      <c r="DX47" s="16">
        <f t="shared" si="421"/>
        <v>9.8395575532494728E-2</v>
      </c>
      <c r="DY47" s="16">
        <f t="shared" si="422"/>
        <v>0.10005252333975646</v>
      </c>
      <c r="DZ47" s="16">
        <f t="shared" si="423"/>
        <v>8.3757701461259909E-2</v>
      </c>
      <c r="EA47" s="16">
        <f t="shared" si="424"/>
        <v>0.10568800844807433</v>
      </c>
      <c r="EB47" s="16">
        <f t="shared" si="425"/>
        <v>0.10568800844807433</v>
      </c>
      <c r="ED47" s="16">
        <f t="shared" si="426"/>
        <v>0.40592702204450326</v>
      </c>
      <c r="EE47" s="16">
        <f t="shared" si="427"/>
        <v>0.22634918955419919</v>
      </c>
      <c r="EF47" s="16">
        <f t="shared" si="428"/>
        <v>0.24258233703886725</v>
      </c>
      <c r="EG47" s="16">
        <f t="shared" si="429"/>
        <v>0.24132215736972179</v>
      </c>
      <c r="EH47" s="16">
        <f t="shared" si="430"/>
        <v>0.26451432753841964</v>
      </c>
      <c r="EI47" s="16">
        <f t="shared" si="431"/>
        <v>0.2103485685689466</v>
      </c>
      <c r="EJ47" s="16">
        <f t="shared" si="432"/>
        <v>0.26195258045847941</v>
      </c>
      <c r="EN47" s="16">
        <f t="shared" si="433"/>
        <v>0.34059728867189998</v>
      </c>
      <c r="EO47" s="16">
        <f t="shared" si="434"/>
        <v>0.18848639329316966</v>
      </c>
      <c r="EP47" s="16">
        <f t="shared" si="435"/>
        <v>0.24088284356697418</v>
      </c>
      <c r="EQ47" s="16">
        <f t="shared" si="436"/>
        <v>0.28478136507353063</v>
      </c>
      <c r="ER47" s="16">
        <f t="shared" si="437"/>
        <v>0.15247416434731545</v>
      </c>
      <c r="ES47" s="16">
        <f t="shared" si="438"/>
        <v>0.23768604373228366</v>
      </c>
      <c r="ET47" s="16">
        <f t="shared" si="439"/>
        <v>0.23768604373228366</v>
      </c>
      <c r="EV47" s="16">
        <f t="shared" si="440"/>
        <v>0.34220123319023044</v>
      </c>
      <c r="EW47" s="16">
        <f t="shared" si="441"/>
        <v>0.19965757255720948</v>
      </c>
      <c r="EX47" s="16">
        <f t="shared" si="442"/>
        <v>0.19832957721590128</v>
      </c>
      <c r="EY47" s="16">
        <f t="shared" si="443"/>
        <v>0.20166937940014187</v>
      </c>
      <c r="EZ47" s="16">
        <f t="shared" si="444"/>
        <v>0.16882496422719165</v>
      </c>
      <c r="FA47" s="16">
        <f t="shared" si="445"/>
        <v>0.21302846107521251</v>
      </c>
      <c r="FB47" s="16">
        <f t="shared" si="446"/>
        <v>0.21302846107521251</v>
      </c>
      <c r="FD47" s="16">
        <f t="shared" si="447"/>
        <v>0.818200759809662</v>
      </c>
      <c r="FE47" s="16">
        <f t="shared" si="448"/>
        <v>0.45623737474477111</v>
      </c>
      <c r="FF47" s="16">
        <f t="shared" si="449"/>
        <v>0.48895747684381674</v>
      </c>
      <c r="FG47" s="16">
        <f t="shared" si="450"/>
        <v>0.48641741445132475</v>
      </c>
      <c r="FH47" s="16">
        <f t="shared" si="451"/>
        <v>0.53316436703922898</v>
      </c>
      <c r="FI47" s="16">
        <f t="shared" si="452"/>
        <v>0.42398596122314353</v>
      </c>
      <c r="FJ47" s="16">
        <f t="shared" si="453"/>
        <v>0.52800081966884116</v>
      </c>
      <c r="FN47" s="16">
        <f t="shared" si="454"/>
        <v>0.31827992146801021</v>
      </c>
      <c r="FO47" s="16">
        <f t="shared" si="455"/>
        <v>0.17613597186596733</v>
      </c>
      <c r="FP47" s="16">
        <f t="shared" si="456"/>
        <v>0.22509918629253264</v>
      </c>
      <c r="FQ47" s="16">
        <f t="shared" si="457"/>
        <v>0.26612129199440127</v>
      </c>
      <c r="FR47" s="16">
        <f t="shared" si="458"/>
        <v>0.14248341565957931</v>
      </c>
      <c r="FS47" s="16">
        <f t="shared" si="459"/>
        <v>0.22211185423154731</v>
      </c>
      <c r="FT47" s="16">
        <f t="shared" si="460"/>
        <v>0.22211185423154731</v>
      </c>
      <c r="FV47" s="16">
        <f t="shared" si="461"/>
        <v>0.3197787687939061</v>
      </c>
      <c r="FW47" s="16">
        <f t="shared" si="462"/>
        <v>0.18657516846887617</v>
      </c>
      <c r="FX47" s="16">
        <f t="shared" si="463"/>
        <v>0.18533418896904044</v>
      </c>
      <c r="FY47" s="16">
        <f t="shared" si="464"/>
        <v>0.18845515326404036</v>
      </c>
      <c r="FZ47" s="16">
        <f t="shared" si="465"/>
        <v>0.15776284234556012</v>
      </c>
      <c r="GA47" s="16">
        <f t="shared" si="466"/>
        <v>0.1990699401215274</v>
      </c>
      <c r="GB47" s="16">
        <f t="shared" si="467"/>
        <v>0.1990699401215274</v>
      </c>
      <c r="GD47" s="16">
        <f t="shared" si="468"/>
        <v>0.7645888039588804</v>
      </c>
      <c r="GE47" s="16">
        <f t="shared" si="469"/>
        <v>0.42634278261803771</v>
      </c>
      <c r="GF47" s="16">
        <f t="shared" si="470"/>
        <v>0.45691892597818518</v>
      </c>
      <c r="GG47" s="16">
        <f t="shared" si="471"/>
        <v>0.45454529915937336</v>
      </c>
      <c r="GH47" s="16">
        <f t="shared" si="472"/>
        <v>0.49822919475514732</v>
      </c>
      <c r="GI47" s="16">
        <f t="shared" si="473"/>
        <v>0.39620461738800189</v>
      </c>
      <c r="GJ47" s="16">
        <f t="shared" si="474"/>
        <v>0.49340398473086394</v>
      </c>
      <c r="GN47" s="16">
        <f t="shared" si="475"/>
        <v>0.33795530363276427</v>
      </c>
      <c r="GO47" s="16">
        <f t="shared" si="476"/>
        <v>0.18702431990702212</v>
      </c>
      <c r="GP47" s="16">
        <f t="shared" si="477"/>
        <v>0.23901433524334667</v>
      </c>
      <c r="GQ47" s="16">
        <f t="shared" si="478"/>
        <v>0.28257233954404765</v>
      </c>
      <c r="GR47" s="16">
        <f t="shared" si="479"/>
        <v>0.15129143484693949</v>
      </c>
      <c r="GS47" s="16">
        <f t="shared" si="480"/>
        <v>0.235842332720958</v>
      </c>
      <c r="GT47" s="16">
        <f t="shared" si="481"/>
        <v>0.235842332720958</v>
      </c>
      <c r="GV47" s="16">
        <f t="shared" si="482"/>
        <v>0.33954680648593188</v>
      </c>
      <c r="GW47" s="16">
        <f t="shared" si="483"/>
        <v>0.198108845256111</v>
      </c>
      <c r="GX47" s="16">
        <f t="shared" si="484"/>
        <v>0.19679115106498946</v>
      </c>
      <c r="GY47" s="16">
        <f t="shared" si="485"/>
        <v>0.20010504667951293</v>
      </c>
      <c r="GZ47" s="16">
        <f t="shared" si="486"/>
        <v>0.16751540292251982</v>
      </c>
      <c r="HA47" s="16">
        <f t="shared" si="487"/>
        <v>0.21137601689614866</v>
      </c>
      <c r="HB47" s="16">
        <f t="shared" si="488"/>
        <v>0.21137601689614866</v>
      </c>
      <c r="HD47" s="16">
        <f t="shared" si="489"/>
        <v>0.81185404408900652</v>
      </c>
      <c r="HE47" s="16">
        <f t="shared" si="490"/>
        <v>0.45269837910839839</v>
      </c>
      <c r="HF47" s="16">
        <f t="shared" si="491"/>
        <v>0.4851646740777345</v>
      </c>
      <c r="HG47" s="16">
        <f t="shared" si="492"/>
        <v>0.48264431473944358</v>
      </c>
      <c r="HH47" s="16">
        <f t="shared" si="493"/>
        <v>0.52902865507683927</v>
      </c>
      <c r="HI47" s="16">
        <f t="shared" si="494"/>
        <v>0.4206971371378932</v>
      </c>
      <c r="HJ47" s="16">
        <f t="shared" si="495"/>
        <v>0.52390516091695882</v>
      </c>
      <c r="HN47" s="16">
        <f t="shared" si="390"/>
        <v>0.33795530363276427</v>
      </c>
      <c r="HO47" s="16">
        <f t="shared" si="496"/>
        <v>0.18702431990702212</v>
      </c>
      <c r="HP47" s="16">
        <f t="shared" si="497"/>
        <v>0.23901433524334667</v>
      </c>
      <c r="HQ47" s="16">
        <f t="shared" si="498"/>
        <v>0.28257233954404765</v>
      </c>
      <c r="HR47" s="16">
        <f t="shared" si="499"/>
        <v>0.15129143484693949</v>
      </c>
      <c r="HS47" s="16">
        <f t="shared" si="500"/>
        <v>0.235842332720958</v>
      </c>
      <c r="HT47" s="16">
        <f t="shared" si="501"/>
        <v>0.235842332720958</v>
      </c>
      <c r="HV47" s="16">
        <f t="shared" si="502"/>
        <v>0.33954680648593188</v>
      </c>
      <c r="HW47" s="16">
        <f t="shared" si="503"/>
        <v>0.198108845256111</v>
      </c>
      <c r="HX47" s="16">
        <f t="shared" si="504"/>
        <v>0.19679115106498946</v>
      </c>
      <c r="HY47" s="16">
        <f t="shared" si="505"/>
        <v>0.20010504667951293</v>
      </c>
      <c r="HZ47" s="16">
        <f t="shared" si="506"/>
        <v>0.16751540292251982</v>
      </c>
      <c r="IA47" s="16">
        <f t="shared" si="507"/>
        <v>0.21137601689614866</v>
      </c>
      <c r="IB47" s="16">
        <f t="shared" si="508"/>
        <v>0.21137601689614866</v>
      </c>
      <c r="ID47" s="16">
        <f t="shared" si="509"/>
        <v>0.81185404408900652</v>
      </c>
      <c r="IE47" s="16">
        <f t="shared" si="510"/>
        <v>0.45269837910839839</v>
      </c>
      <c r="IF47" s="16">
        <f t="shared" si="511"/>
        <v>0.4851646740777345</v>
      </c>
      <c r="IG47" s="16">
        <f t="shared" si="512"/>
        <v>0.48264431473944358</v>
      </c>
      <c r="IH47" s="16">
        <f t="shared" si="513"/>
        <v>0.52902865507683927</v>
      </c>
      <c r="II47" s="16">
        <f t="shared" si="514"/>
        <v>0.4206971371378932</v>
      </c>
      <c r="IJ47" s="16">
        <f t="shared" si="515"/>
        <v>0.52390516091695882</v>
      </c>
      <c r="IN47" s="16">
        <f t="shared" si="394"/>
        <v>0.34059728867189998</v>
      </c>
      <c r="IO47" s="16">
        <f t="shared" si="516"/>
        <v>0.18848639329316966</v>
      </c>
      <c r="IP47" s="16">
        <f t="shared" si="517"/>
        <v>0.24088284356697418</v>
      </c>
      <c r="IQ47" s="16">
        <f t="shared" si="518"/>
        <v>0.28478136507353063</v>
      </c>
      <c r="IR47" s="16">
        <f t="shared" si="519"/>
        <v>0.15247416434731545</v>
      </c>
      <c r="IS47" s="16">
        <f t="shared" si="520"/>
        <v>0.23768604373228366</v>
      </c>
      <c r="IT47" s="16">
        <f t="shared" si="521"/>
        <v>0.23768604373228366</v>
      </c>
      <c r="IV47" s="16">
        <f t="shared" si="522"/>
        <v>0.34220123319023044</v>
      </c>
      <c r="IW47" s="16">
        <f t="shared" si="523"/>
        <v>0.19965757255720948</v>
      </c>
      <c r="IX47" s="16">
        <f t="shared" si="524"/>
        <v>0.19832957721590128</v>
      </c>
      <c r="IY47" s="16">
        <f t="shared" si="525"/>
        <v>0.20166937940014187</v>
      </c>
      <c r="IZ47" s="16">
        <f t="shared" si="526"/>
        <v>0.16882496422719165</v>
      </c>
      <c r="JA47" s="16">
        <f t="shared" si="527"/>
        <v>0.21302846107521251</v>
      </c>
      <c r="JB47" s="16">
        <f t="shared" si="528"/>
        <v>0.21302846107521251</v>
      </c>
      <c r="JD47" s="16">
        <f t="shared" si="529"/>
        <v>0.818200759809662</v>
      </c>
      <c r="JE47" s="16">
        <f t="shared" si="530"/>
        <v>0.45623737474477111</v>
      </c>
      <c r="JF47" s="16">
        <f t="shared" si="531"/>
        <v>0.48895747684381674</v>
      </c>
      <c r="JG47" s="16">
        <f t="shared" si="532"/>
        <v>0.48641741445132475</v>
      </c>
      <c r="JH47" s="16">
        <f t="shared" si="533"/>
        <v>0.53316436703922898</v>
      </c>
      <c r="JI47" s="16">
        <f t="shared" si="534"/>
        <v>0.42398596122314353</v>
      </c>
      <c r="JJ47" s="16">
        <f t="shared" si="535"/>
        <v>0.52800081966884116</v>
      </c>
      <c r="JN47" s="16">
        <f t="shared" si="398"/>
        <v>0.31827992146801021</v>
      </c>
      <c r="JO47" s="16">
        <f t="shared" si="536"/>
        <v>0.17613597186596733</v>
      </c>
      <c r="JP47" s="16">
        <f t="shared" si="537"/>
        <v>0.22509918629253264</v>
      </c>
      <c r="JQ47" s="16">
        <f t="shared" si="538"/>
        <v>0.26612129199440127</v>
      </c>
      <c r="JR47" s="16">
        <f t="shared" si="539"/>
        <v>0.14248341565957931</v>
      </c>
      <c r="JS47" s="16">
        <f t="shared" si="540"/>
        <v>0.22211185423154731</v>
      </c>
      <c r="JT47" s="16">
        <f t="shared" si="541"/>
        <v>0.22211185423154731</v>
      </c>
      <c r="JV47" s="16">
        <f t="shared" si="542"/>
        <v>0.3197787687939061</v>
      </c>
      <c r="JW47" s="16">
        <f t="shared" si="543"/>
        <v>0.18657516846887617</v>
      </c>
      <c r="JX47" s="16">
        <f t="shared" si="544"/>
        <v>0.18533418896904044</v>
      </c>
      <c r="JY47" s="16">
        <f t="shared" si="545"/>
        <v>0.18845515326404036</v>
      </c>
      <c r="JZ47" s="16">
        <f t="shared" si="546"/>
        <v>0.15776284234556012</v>
      </c>
      <c r="KA47" s="16">
        <f t="shared" si="547"/>
        <v>0.1990699401215274</v>
      </c>
      <c r="KB47" s="16">
        <f t="shared" si="548"/>
        <v>0.1990699401215274</v>
      </c>
      <c r="KD47" s="16">
        <f t="shared" si="549"/>
        <v>0.7645888039588804</v>
      </c>
      <c r="KE47" s="16">
        <f t="shared" si="550"/>
        <v>0.42634278261803771</v>
      </c>
      <c r="KF47" s="16">
        <f t="shared" si="551"/>
        <v>0.45691892597818518</v>
      </c>
      <c r="KG47" s="16">
        <f t="shared" si="552"/>
        <v>0.45454529915937336</v>
      </c>
      <c r="KH47" s="16">
        <f t="shared" si="553"/>
        <v>0.49822919475514732</v>
      </c>
      <c r="KI47" s="16">
        <f t="shared" si="554"/>
        <v>0.39620461738800189</v>
      </c>
      <c r="KJ47" s="16">
        <f t="shared" si="555"/>
        <v>0.49340398473086394</v>
      </c>
    </row>
    <row r="48" spans="1:296" x14ac:dyDescent="0.25">
      <c r="A48" s="21" t="s">
        <v>595</v>
      </c>
      <c r="B48" s="21"/>
      <c r="C48" s="21" t="s">
        <v>588</v>
      </c>
      <c r="D48" s="21"/>
      <c r="E48" s="21"/>
      <c r="F48" t="s">
        <v>571</v>
      </c>
      <c r="G48" t="s">
        <v>571</v>
      </c>
      <c r="H48" t="s">
        <v>571</v>
      </c>
      <c r="I48" t="s">
        <v>571</v>
      </c>
      <c r="J48" t="s">
        <v>571</v>
      </c>
      <c r="K48" t="s">
        <v>571</v>
      </c>
      <c r="L48" t="s">
        <v>571</v>
      </c>
      <c r="M48" t="s">
        <v>580</v>
      </c>
      <c r="N48" s="16">
        <f>[14]model_cost_rates!N184</f>
        <v>0</v>
      </c>
      <c r="O48" s="16">
        <f>[14]model_cost_rates!O184</f>
        <v>0</v>
      </c>
      <c r="P48" s="16">
        <f>[14]model_cost_rates!P184</f>
        <v>0</v>
      </c>
      <c r="Q48" s="16">
        <f>[14]model_cost_rates!Q184</f>
        <v>0</v>
      </c>
      <c r="R48" s="16">
        <f>[14]model_cost_rates!R184</f>
        <v>0</v>
      </c>
      <c r="S48" s="16">
        <f>[14]model_cost_rates!S184</f>
        <v>0</v>
      </c>
      <c r="T48" s="16">
        <f t="shared" si="402"/>
        <v>0</v>
      </c>
      <c r="V48" s="16">
        <f>[14]model_cost_rates!G184</f>
        <v>0</v>
      </c>
      <c r="W48" s="16">
        <f>[14]model_cost_rates!H184</f>
        <v>0</v>
      </c>
      <c r="X48" s="16">
        <f>[14]model_cost_rates!I184</f>
        <v>0</v>
      </c>
      <c r="Y48" s="16">
        <f>[14]model_cost_rates!J184</f>
        <v>0</v>
      </c>
      <c r="Z48" s="16">
        <f>[14]model_cost_rates!K184</f>
        <v>0</v>
      </c>
      <c r="AA48" s="16">
        <f>[14]model_cost_rates!L184</f>
        <v>0</v>
      </c>
      <c r="AB48" s="16">
        <f t="shared" si="556"/>
        <v>0</v>
      </c>
      <c r="AD48" s="16">
        <f>[16]TRAC_rates!V56</f>
        <v>0</v>
      </c>
      <c r="AE48" s="16">
        <f>[16]TRAC_rates!W56</f>
        <v>0</v>
      </c>
      <c r="AF48" s="16">
        <f>[16]TRAC_rates!X56</f>
        <v>0</v>
      </c>
      <c r="AG48" s="16">
        <f>[16]TRAC_rates!Y56</f>
        <v>0</v>
      </c>
      <c r="AH48" s="16">
        <f>[16]TRAC_rates!Z56</f>
        <v>0</v>
      </c>
      <c r="AI48" s="16">
        <f>[16]TRAC_rates!AA56</f>
        <v>0</v>
      </c>
      <c r="AJ48" s="16">
        <f>[16]TRAC_rates!AB56</f>
        <v>0</v>
      </c>
      <c r="AN48" s="16">
        <f t="shared" si="368"/>
        <v>0</v>
      </c>
      <c r="AO48" s="16">
        <f t="shared" si="557"/>
        <v>0</v>
      </c>
      <c r="AP48" s="16">
        <f t="shared" si="558"/>
        <v>0</v>
      </c>
      <c r="AQ48" s="16">
        <f t="shared" si="559"/>
        <v>0</v>
      </c>
      <c r="AR48" s="16">
        <f t="shared" si="560"/>
        <v>0</v>
      </c>
      <c r="AS48" s="16">
        <f t="shared" si="561"/>
        <v>0</v>
      </c>
      <c r="AT48" s="16">
        <f t="shared" si="562"/>
        <v>0</v>
      </c>
      <c r="AV48" s="16">
        <f t="shared" si="563"/>
        <v>0</v>
      </c>
      <c r="AW48" s="16">
        <f t="shared" si="564"/>
        <v>0</v>
      </c>
      <c r="AX48" s="16">
        <f t="shared" si="565"/>
        <v>0</v>
      </c>
      <c r="AY48" s="16">
        <f t="shared" si="566"/>
        <v>0</v>
      </c>
      <c r="AZ48" s="16">
        <f t="shared" si="567"/>
        <v>0</v>
      </c>
      <c r="BA48" s="16">
        <f t="shared" si="568"/>
        <v>0</v>
      </c>
      <c r="BB48" s="16">
        <f t="shared" si="569"/>
        <v>0</v>
      </c>
      <c r="BD48" s="16">
        <f t="shared" si="570"/>
        <v>0</v>
      </c>
      <c r="BE48" s="16">
        <f t="shared" si="571"/>
        <v>0</v>
      </c>
      <c r="BF48" s="16">
        <f t="shared" si="572"/>
        <v>0</v>
      </c>
      <c r="BG48" s="16">
        <f t="shared" si="573"/>
        <v>0</v>
      </c>
      <c r="BH48" s="16">
        <f t="shared" si="574"/>
        <v>0</v>
      </c>
      <c r="BI48" s="16">
        <f t="shared" si="575"/>
        <v>0</v>
      </c>
      <c r="BJ48" s="16">
        <f t="shared" si="576"/>
        <v>0</v>
      </c>
      <c r="BN48" s="16">
        <f t="shared" si="577"/>
        <v>0</v>
      </c>
      <c r="BO48" s="16">
        <f t="shared" si="578"/>
        <v>0</v>
      </c>
      <c r="BP48" s="16">
        <f t="shared" si="579"/>
        <v>0</v>
      </c>
      <c r="BQ48" s="16">
        <f t="shared" si="580"/>
        <v>0</v>
      </c>
      <c r="BR48" s="16">
        <f t="shared" si="581"/>
        <v>0</v>
      </c>
      <c r="BS48" s="16">
        <f t="shared" si="582"/>
        <v>0</v>
      </c>
      <c r="BT48" s="16">
        <f t="shared" si="583"/>
        <v>0</v>
      </c>
      <c r="BV48" s="16">
        <f t="shared" si="584"/>
        <v>0</v>
      </c>
      <c r="BW48" s="16">
        <f t="shared" si="585"/>
        <v>0</v>
      </c>
      <c r="BX48" s="16">
        <f t="shared" si="586"/>
        <v>0</v>
      </c>
      <c r="BY48" s="16">
        <f t="shared" si="587"/>
        <v>0</v>
      </c>
      <c r="BZ48" s="16">
        <f t="shared" si="588"/>
        <v>0</v>
      </c>
      <c r="CA48" s="16">
        <f t="shared" si="589"/>
        <v>0</v>
      </c>
      <c r="CB48" s="16">
        <f t="shared" si="590"/>
        <v>0</v>
      </c>
      <c r="CD48" s="16">
        <f t="shared" si="591"/>
        <v>0</v>
      </c>
      <c r="CE48" s="16">
        <f t="shared" si="592"/>
        <v>0</v>
      </c>
      <c r="CF48" s="16">
        <f t="shared" si="593"/>
        <v>0</v>
      </c>
      <c r="CG48" s="16">
        <f t="shared" si="594"/>
        <v>0</v>
      </c>
      <c r="CH48" s="16">
        <f t="shared" si="595"/>
        <v>0</v>
      </c>
      <c r="CI48" s="16">
        <f t="shared" si="596"/>
        <v>0</v>
      </c>
      <c r="CJ48" s="16">
        <f t="shared" si="597"/>
        <v>0</v>
      </c>
      <c r="CN48" s="16">
        <f t="shared" si="598"/>
        <v>0</v>
      </c>
      <c r="CO48" s="16">
        <f t="shared" si="599"/>
        <v>0</v>
      </c>
      <c r="CP48" s="16">
        <f t="shared" si="600"/>
        <v>0</v>
      </c>
      <c r="CQ48" s="16">
        <f t="shared" si="601"/>
        <v>0</v>
      </c>
      <c r="CR48" s="16">
        <f t="shared" si="602"/>
        <v>0</v>
      </c>
      <c r="CS48" s="16">
        <f t="shared" si="603"/>
        <v>0</v>
      </c>
      <c r="CT48" s="16">
        <f t="shared" si="604"/>
        <v>0</v>
      </c>
      <c r="CV48" s="16">
        <f t="shared" si="605"/>
        <v>0</v>
      </c>
      <c r="CW48" s="16">
        <f t="shared" si="606"/>
        <v>0</v>
      </c>
      <c r="CX48" s="16">
        <f t="shared" si="607"/>
        <v>0</v>
      </c>
      <c r="CY48" s="16">
        <f t="shared" si="608"/>
        <v>0</v>
      </c>
      <c r="CZ48" s="16">
        <f t="shared" si="609"/>
        <v>0</v>
      </c>
      <c r="DA48" s="16">
        <f t="shared" si="610"/>
        <v>0</v>
      </c>
      <c r="DB48" s="16">
        <f t="shared" si="611"/>
        <v>0</v>
      </c>
      <c r="DD48" s="16">
        <f t="shared" si="612"/>
        <v>0</v>
      </c>
      <c r="DE48" s="16">
        <f t="shared" si="613"/>
        <v>0</v>
      </c>
      <c r="DF48" s="16">
        <f t="shared" si="614"/>
        <v>0</v>
      </c>
      <c r="DG48" s="16">
        <f t="shared" si="615"/>
        <v>0</v>
      </c>
      <c r="DH48" s="16">
        <f t="shared" si="616"/>
        <v>0</v>
      </c>
      <c r="DI48" s="16">
        <f t="shared" si="617"/>
        <v>0</v>
      </c>
      <c r="DJ48" s="16">
        <f t="shared" si="618"/>
        <v>0</v>
      </c>
      <c r="DN48" s="16">
        <f t="shared" si="412"/>
        <v>0</v>
      </c>
      <c r="DO48" s="16">
        <f t="shared" si="413"/>
        <v>0</v>
      </c>
      <c r="DP48" s="16">
        <f t="shared" si="414"/>
        <v>0</v>
      </c>
      <c r="DQ48" s="16">
        <f t="shared" si="415"/>
        <v>0</v>
      </c>
      <c r="DR48" s="16">
        <f t="shared" si="416"/>
        <v>0</v>
      </c>
      <c r="DS48" s="16">
        <f t="shared" si="417"/>
        <v>0</v>
      </c>
      <c r="DT48" s="16">
        <f t="shared" si="418"/>
        <v>0</v>
      </c>
      <c r="DV48" s="16">
        <f t="shared" si="419"/>
        <v>0</v>
      </c>
      <c r="DW48" s="16">
        <f t="shared" si="420"/>
        <v>0</v>
      </c>
      <c r="DX48" s="16">
        <f t="shared" si="421"/>
        <v>0</v>
      </c>
      <c r="DY48" s="16">
        <f t="shared" si="422"/>
        <v>0</v>
      </c>
      <c r="DZ48" s="16">
        <f t="shared" si="423"/>
        <v>0</v>
      </c>
      <c r="EA48" s="16">
        <f t="shared" si="424"/>
        <v>0</v>
      </c>
      <c r="EB48" s="16">
        <f t="shared" si="425"/>
        <v>0</v>
      </c>
      <c r="ED48" s="16">
        <f t="shared" si="426"/>
        <v>0</v>
      </c>
      <c r="EE48" s="16">
        <f t="shared" si="427"/>
        <v>0</v>
      </c>
      <c r="EF48" s="16">
        <f t="shared" si="428"/>
        <v>0</v>
      </c>
      <c r="EG48" s="16">
        <f t="shared" si="429"/>
        <v>0</v>
      </c>
      <c r="EH48" s="16">
        <f t="shared" si="430"/>
        <v>0</v>
      </c>
      <c r="EI48" s="16">
        <f t="shared" si="431"/>
        <v>0</v>
      </c>
      <c r="EJ48" s="16">
        <f t="shared" si="432"/>
        <v>0</v>
      </c>
      <c r="EN48" s="16">
        <f t="shared" si="433"/>
        <v>0</v>
      </c>
      <c r="EO48" s="16">
        <f t="shared" si="434"/>
        <v>0</v>
      </c>
      <c r="EP48" s="16">
        <f t="shared" si="435"/>
        <v>0</v>
      </c>
      <c r="EQ48" s="16">
        <f t="shared" si="436"/>
        <v>0</v>
      </c>
      <c r="ER48" s="16">
        <f t="shared" si="437"/>
        <v>0</v>
      </c>
      <c r="ES48" s="16">
        <f t="shared" si="438"/>
        <v>0</v>
      </c>
      <c r="ET48" s="16">
        <f t="shared" si="439"/>
        <v>0</v>
      </c>
      <c r="EV48" s="16">
        <f t="shared" si="440"/>
        <v>0</v>
      </c>
      <c r="EW48" s="16">
        <f t="shared" si="441"/>
        <v>0</v>
      </c>
      <c r="EX48" s="16">
        <f t="shared" si="442"/>
        <v>0</v>
      </c>
      <c r="EY48" s="16">
        <f t="shared" si="443"/>
        <v>0</v>
      </c>
      <c r="EZ48" s="16">
        <f t="shared" si="444"/>
        <v>0</v>
      </c>
      <c r="FA48" s="16">
        <f t="shared" si="445"/>
        <v>0</v>
      </c>
      <c r="FB48" s="16">
        <f t="shared" si="446"/>
        <v>0</v>
      </c>
      <c r="FD48" s="16">
        <f t="shared" si="447"/>
        <v>0</v>
      </c>
      <c r="FE48" s="16">
        <f t="shared" si="448"/>
        <v>0</v>
      </c>
      <c r="FF48" s="16">
        <f t="shared" si="449"/>
        <v>0</v>
      </c>
      <c r="FG48" s="16">
        <f t="shared" si="450"/>
        <v>0</v>
      </c>
      <c r="FH48" s="16">
        <f t="shared" si="451"/>
        <v>0</v>
      </c>
      <c r="FI48" s="16">
        <f t="shared" si="452"/>
        <v>0</v>
      </c>
      <c r="FJ48" s="16">
        <f t="shared" si="453"/>
        <v>0</v>
      </c>
      <c r="FN48" s="16">
        <f t="shared" si="454"/>
        <v>0</v>
      </c>
      <c r="FO48" s="16">
        <f t="shared" si="455"/>
        <v>0</v>
      </c>
      <c r="FP48" s="16">
        <f t="shared" si="456"/>
        <v>0</v>
      </c>
      <c r="FQ48" s="16">
        <f t="shared" si="457"/>
        <v>0</v>
      </c>
      <c r="FR48" s="16">
        <f t="shared" si="458"/>
        <v>0</v>
      </c>
      <c r="FS48" s="16">
        <f t="shared" si="459"/>
        <v>0</v>
      </c>
      <c r="FT48" s="16">
        <f t="shared" si="460"/>
        <v>0</v>
      </c>
      <c r="FV48" s="16">
        <f t="shared" si="461"/>
        <v>0</v>
      </c>
      <c r="FW48" s="16">
        <f t="shared" si="462"/>
        <v>0</v>
      </c>
      <c r="FX48" s="16">
        <f t="shared" si="463"/>
        <v>0</v>
      </c>
      <c r="FY48" s="16">
        <f t="shared" si="464"/>
        <v>0</v>
      </c>
      <c r="FZ48" s="16">
        <f t="shared" si="465"/>
        <v>0</v>
      </c>
      <c r="GA48" s="16">
        <f t="shared" si="466"/>
        <v>0</v>
      </c>
      <c r="GB48" s="16">
        <f t="shared" si="467"/>
        <v>0</v>
      </c>
      <c r="GD48" s="16">
        <f t="shared" si="468"/>
        <v>0</v>
      </c>
      <c r="GE48" s="16">
        <f t="shared" si="469"/>
        <v>0</v>
      </c>
      <c r="GF48" s="16">
        <f t="shared" si="470"/>
        <v>0</v>
      </c>
      <c r="GG48" s="16">
        <f t="shared" si="471"/>
        <v>0</v>
      </c>
      <c r="GH48" s="16">
        <f t="shared" si="472"/>
        <v>0</v>
      </c>
      <c r="GI48" s="16">
        <f t="shared" si="473"/>
        <v>0</v>
      </c>
      <c r="GJ48" s="16">
        <f t="shared" si="474"/>
        <v>0</v>
      </c>
      <c r="GN48" s="16">
        <f t="shared" si="475"/>
        <v>0</v>
      </c>
      <c r="GO48" s="16">
        <f t="shared" si="476"/>
        <v>0</v>
      </c>
      <c r="GP48" s="16">
        <f t="shared" si="477"/>
        <v>0</v>
      </c>
      <c r="GQ48" s="16">
        <f t="shared" si="478"/>
        <v>0</v>
      </c>
      <c r="GR48" s="16">
        <f t="shared" si="479"/>
        <v>0</v>
      </c>
      <c r="GS48" s="16">
        <f t="shared" si="480"/>
        <v>0</v>
      </c>
      <c r="GT48" s="16">
        <f t="shared" si="481"/>
        <v>0</v>
      </c>
      <c r="GV48" s="16">
        <f t="shared" si="482"/>
        <v>0</v>
      </c>
      <c r="GW48" s="16">
        <f t="shared" si="483"/>
        <v>0</v>
      </c>
      <c r="GX48" s="16">
        <f t="shared" si="484"/>
        <v>0</v>
      </c>
      <c r="GY48" s="16">
        <f t="shared" si="485"/>
        <v>0</v>
      </c>
      <c r="GZ48" s="16">
        <f t="shared" si="486"/>
        <v>0</v>
      </c>
      <c r="HA48" s="16">
        <f t="shared" si="487"/>
        <v>0</v>
      </c>
      <c r="HB48" s="16">
        <f t="shared" si="488"/>
        <v>0</v>
      </c>
      <c r="HD48" s="16">
        <f t="shared" si="489"/>
        <v>0</v>
      </c>
      <c r="HE48" s="16">
        <f t="shared" si="490"/>
        <v>0</v>
      </c>
      <c r="HF48" s="16">
        <f t="shared" si="491"/>
        <v>0</v>
      </c>
      <c r="HG48" s="16">
        <f t="shared" si="492"/>
        <v>0</v>
      </c>
      <c r="HH48" s="16">
        <f t="shared" si="493"/>
        <v>0</v>
      </c>
      <c r="HI48" s="16">
        <f t="shared" si="494"/>
        <v>0</v>
      </c>
      <c r="HJ48" s="16">
        <f t="shared" si="495"/>
        <v>0</v>
      </c>
      <c r="HN48" s="16">
        <f t="shared" si="390"/>
        <v>0</v>
      </c>
      <c r="HO48" s="16">
        <f t="shared" si="496"/>
        <v>0</v>
      </c>
      <c r="HP48" s="16">
        <f t="shared" si="497"/>
        <v>0</v>
      </c>
      <c r="HQ48" s="16">
        <f t="shared" si="498"/>
        <v>0</v>
      </c>
      <c r="HR48" s="16">
        <f t="shared" si="499"/>
        <v>0</v>
      </c>
      <c r="HS48" s="16">
        <f t="shared" si="500"/>
        <v>0</v>
      </c>
      <c r="HT48" s="16">
        <f t="shared" si="501"/>
        <v>0</v>
      </c>
      <c r="HV48" s="16">
        <f t="shared" si="502"/>
        <v>0</v>
      </c>
      <c r="HW48" s="16">
        <f t="shared" si="503"/>
        <v>0</v>
      </c>
      <c r="HX48" s="16">
        <f t="shared" si="504"/>
        <v>0</v>
      </c>
      <c r="HY48" s="16">
        <f t="shared" si="505"/>
        <v>0</v>
      </c>
      <c r="HZ48" s="16">
        <f t="shared" si="506"/>
        <v>0</v>
      </c>
      <c r="IA48" s="16">
        <f t="shared" si="507"/>
        <v>0</v>
      </c>
      <c r="IB48" s="16">
        <f t="shared" si="508"/>
        <v>0</v>
      </c>
      <c r="ID48" s="16">
        <f t="shared" si="509"/>
        <v>0</v>
      </c>
      <c r="IE48" s="16">
        <f t="shared" si="510"/>
        <v>0</v>
      </c>
      <c r="IF48" s="16">
        <f t="shared" si="511"/>
        <v>0</v>
      </c>
      <c r="IG48" s="16">
        <f t="shared" si="512"/>
        <v>0</v>
      </c>
      <c r="IH48" s="16">
        <f t="shared" si="513"/>
        <v>0</v>
      </c>
      <c r="II48" s="16">
        <f t="shared" si="514"/>
        <v>0</v>
      </c>
      <c r="IJ48" s="16">
        <f t="shared" si="515"/>
        <v>0</v>
      </c>
      <c r="IN48" s="16">
        <f t="shared" si="394"/>
        <v>0</v>
      </c>
      <c r="IO48" s="16">
        <f t="shared" si="516"/>
        <v>0</v>
      </c>
      <c r="IP48" s="16">
        <f t="shared" si="517"/>
        <v>0</v>
      </c>
      <c r="IQ48" s="16">
        <f t="shared" si="518"/>
        <v>0</v>
      </c>
      <c r="IR48" s="16">
        <f t="shared" si="519"/>
        <v>0</v>
      </c>
      <c r="IS48" s="16">
        <f t="shared" si="520"/>
        <v>0</v>
      </c>
      <c r="IT48" s="16">
        <f t="shared" si="521"/>
        <v>0</v>
      </c>
      <c r="IV48" s="16">
        <f t="shared" si="522"/>
        <v>0</v>
      </c>
      <c r="IW48" s="16">
        <f t="shared" si="523"/>
        <v>0</v>
      </c>
      <c r="IX48" s="16">
        <f t="shared" si="524"/>
        <v>0</v>
      </c>
      <c r="IY48" s="16">
        <f t="shared" si="525"/>
        <v>0</v>
      </c>
      <c r="IZ48" s="16">
        <f t="shared" si="526"/>
        <v>0</v>
      </c>
      <c r="JA48" s="16">
        <f t="shared" si="527"/>
        <v>0</v>
      </c>
      <c r="JB48" s="16">
        <f t="shared" si="528"/>
        <v>0</v>
      </c>
      <c r="JD48" s="16">
        <f t="shared" si="529"/>
        <v>0</v>
      </c>
      <c r="JE48" s="16">
        <f t="shared" si="530"/>
        <v>0</v>
      </c>
      <c r="JF48" s="16">
        <f t="shared" si="531"/>
        <v>0</v>
      </c>
      <c r="JG48" s="16">
        <f t="shared" si="532"/>
        <v>0</v>
      </c>
      <c r="JH48" s="16">
        <f t="shared" si="533"/>
        <v>0</v>
      </c>
      <c r="JI48" s="16">
        <f t="shared" si="534"/>
        <v>0</v>
      </c>
      <c r="JJ48" s="16">
        <f t="shared" si="535"/>
        <v>0</v>
      </c>
      <c r="JN48" s="16">
        <f t="shared" si="398"/>
        <v>0</v>
      </c>
      <c r="JO48" s="16">
        <f t="shared" si="536"/>
        <v>0</v>
      </c>
      <c r="JP48" s="16">
        <f t="shared" si="537"/>
        <v>0</v>
      </c>
      <c r="JQ48" s="16">
        <f t="shared" si="538"/>
        <v>0</v>
      </c>
      <c r="JR48" s="16">
        <f t="shared" si="539"/>
        <v>0</v>
      </c>
      <c r="JS48" s="16">
        <f t="shared" si="540"/>
        <v>0</v>
      </c>
      <c r="JT48" s="16">
        <f t="shared" si="541"/>
        <v>0</v>
      </c>
      <c r="JV48" s="16">
        <f t="shared" si="542"/>
        <v>0</v>
      </c>
      <c r="JW48" s="16">
        <f t="shared" si="543"/>
        <v>0</v>
      </c>
      <c r="JX48" s="16">
        <f t="shared" si="544"/>
        <v>0</v>
      </c>
      <c r="JY48" s="16">
        <f t="shared" si="545"/>
        <v>0</v>
      </c>
      <c r="JZ48" s="16">
        <f t="shared" si="546"/>
        <v>0</v>
      </c>
      <c r="KA48" s="16">
        <f t="shared" si="547"/>
        <v>0</v>
      </c>
      <c r="KB48" s="16">
        <f t="shared" si="548"/>
        <v>0</v>
      </c>
      <c r="KD48" s="16">
        <f t="shared" si="549"/>
        <v>0</v>
      </c>
      <c r="KE48" s="16">
        <f t="shared" si="550"/>
        <v>0</v>
      </c>
      <c r="KF48" s="16">
        <f t="shared" si="551"/>
        <v>0</v>
      </c>
      <c r="KG48" s="16">
        <f t="shared" si="552"/>
        <v>0</v>
      </c>
      <c r="KH48" s="16">
        <f t="shared" si="553"/>
        <v>0</v>
      </c>
      <c r="KI48" s="16">
        <f t="shared" si="554"/>
        <v>0</v>
      </c>
      <c r="KJ48" s="16">
        <f t="shared" si="555"/>
        <v>0</v>
      </c>
    </row>
    <row r="49" spans="1:296" x14ac:dyDescent="0.25">
      <c r="A49" s="21" t="s">
        <v>596</v>
      </c>
      <c r="B49" s="21"/>
      <c r="C49" s="21" t="s">
        <v>588</v>
      </c>
      <c r="D49" s="21"/>
      <c r="E49" s="21"/>
      <c r="F49" t="s">
        <v>571</v>
      </c>
      <c r="G49" t="s">
        <v>589</v>
      </c>
      <c r="H49" t="s">
        <v>571</v>
      </c>
      <c r="I49" t="s">
        <v>571</v>
      </c>
      <c r="J49" t="s">
        <v>571</v>
      </c>
      <c r="K49" t="s">
        <v>571</v>
      </c>
      <c r="L49" t="s">
        <v>571</v>
      </c>
      <c r="M49" t="s">
        <v>571</v>
      </c>
      <c r="N49" s="16">
        <f>[14]model_cost_rates!N185</f>
        <v>0</v>
      </c>
      <c r="O49" s="16">
        <f>[14]model_cost_rates!O185</f>
        <v>0</v>
      </c>
      <c r="P49" s="16">
        <f>[14]model_cost_rates!P185</f>
        <v>0</v>
      </c>
      <c r="Q49" s="16">
        <f>[14]model_cost_rates!Q185</f>
        <v>0</v>
      </c>
      <c r="R49" s="16">
        <f>[14]model_cost_rates!R185</f>
        <v>0</v>
      </c>
      <c r="S49" s="16">
        <f>[14]model_cost_rates!S185</f>
        <v>0</v>
      </c>
      <c r="T49" s="16">
        <f t="shared" si="402"/>
        <v>0</v>
      </c>
      <c r="V49" s="16">
        <f>[14]model_cost_rates!G185</f>
        <v>0</v>
      </c>
      <c r="W49" s="16">
        <f>[14]model_cost_rates!H185</f>
        <v>0</v>
      </c>
      <c r="X49" s="16">
        <f>[14]model_cost_rates!I185</f>
        <v>0</v>
      </c>
      <c r="Y49" s="16">
        <f>[14]model_cost_rates!J185</f>
        <v>0</v>
      </c>
      <c r="Z49" s="16">
        <f>[14]model_cost_rates!K185</f>
        <v>0</v>
      </c>
      <c r="AA49" s="16">
        <f>[14]model_cost_rates!L185</f>
        <v>0</v>
      </c>
      <c r="AB49" s="16">
        <f t="shared" si="556"/>
        <v>0</v>
      </c>
      <c r="AD49" s="16">
        <f>[16]TRAC_rates!V57</f>
        <v>0</v>
      </c>
      <c r="AE49" s="16">
        <f>[16]TRAC_rates!W57</f>
        <v>0</v>
      </c>
      <c r="AF49" s="16">
        <f>[16]TRAC_rates!X57</f>
        <v>0</v>
      </c>
      <c r="AG49" s="16">
        <f>[16]TRAC_rates!Y57</f>
        <v>0</v>
      </c>
      <c r="AH49" s="16">
        <f>[16]TRAC_rates!Z57</f>
        <v>0</v>
      </c>
      <c r="AI49" s="16">
        <f>[16]TRAC_rates!AA57</f>
        <v>0</v>
      </c>
      <c r="AJ49" s="16">
        <f>[16]TRAC_rates!AB57</f>
        <v>0</v>
      </c>
      <c r="AN49" s="16">
        <f t="shared" si="368"/>
        <v>0</v>
      </c>
      <c r="AO49" s="16">
        <f t="shared" si="557"/>
        <v>0</v>
      </c>
      <c r="AP49" s="16">
        <f t="shared" si="558"/>
        <v>0</v>
      </c>
      <c r="AQ49" s="16">
        <f t="shared" si="559"/>
        <v>0</v>
      </c>
      <c r="AR49" s="16">
        <f t="shared" si="560"/>
        <v>0</v>
      </c>
      <c r="AS49" s="16">
        <f t="shared" si="561"/>
        <v>0</v>
      </c>
      <c r="AT49" s="16">
        <f t="shared" si="562"/>
        <v>0</v>
      </c>
      <c r="AV49" s="16">
        <f t="shared" si="563"/>
        <v>0</v>
      </c>
      <c r="AW49" s="16">
        <f t="shared" si="564"/>
        <v>0</v>
      </c>
      <c r="AX49" s="16">
        <f t="shared" si="565"/>
        <v>0</v>
      </c>
      <c r="AY49" s="16">
        <f t="shared" si="566"/>
        <v>0</v>
      </c>
      <c r="AZ49" s="16">
        <f t="shared" si="567"/>
        <v>0</v>
      </c>
      <c r="BA49" s="16">
        <f t="shared" si="568"/>
        <v>0</v>
      </c>
      <c r="BB49" s="16">
        <f t="shared" si="569"/>
        <v>0</v>
      </c>
      <c r="BD49" s="16">
        <f t="shared" si="570"/>
        <v>0</v>
      </c>
      <c r="BE49" s="16">
        <f t="shared" si="571"/>
        <v>0</v>
      </c>
      <c r="BF49" s="16">
        <f t="shared" si="572"/>
        <v>0</v>
      </c>
      <c r="BG49" s="16">
        <f t="shared" si="573"/>
        <v>0</v>
      </c>
      <c r="BH49" s="16">
        <f t="shared" si="574"/>
        <v>0</v>
      </c>
      <c r="BI49" s="16">
        <f t="shared" si="575"/>
        <v>0</v>
      </c>
      <c r="BJ49" s="16">
        <f t="shared" si="576"/>
        <v>0</v>
      </c>
      <c r="BN49" s="16">
        <f t="shared" si="577"/>
        <v>0</v>
      </c>
      <c r="BO49" s="16">
        <f t="shared" si="578"/>
        <v>0</v>
      </c>
      <c r="BP49" s="16">
        <f t="shared" si="579"/>
        <v>0</v>
      </c>
      <c r="BQ49" s="16">
        <f t="shared" si="580"/>
        <v>0</v>
      </c>
      <c r="BR49" s="16">
        <f t="shared" si="581"/>
        <v>0</v>
      </c>
      <c r="BS49" s="16">
        <f t="shared" si="582"/>
        <v>0</v>
      </c>
      <c r="BT49" s="16">
        <f t="shared" si="583"/>
        <v>0</v>
      </c>
      <c r="BV49" s="16">
        <f t="shared" si="584"/>
        <v>0</v>
      </c>
      <c r="BW49" s="16">
        <f t="shared" si="585"/>
        <v>0</v>
      </c>
      <c r="BX49" s="16">
        <f t="shared" si="586"/>
        <v>0</v>
      </c>
      <c r="BY49" s="16">
        <f t="shared" si="587"/>
        <v>0</v>
      </c>
      <c r="BZ49" s="16">
        <f t="shared" si="588"/>
        <v>0</v>
      </c>
      <c r="CA49" s="16">
        <f t="shared" si="589"/>
        <v>0</v>
      </c>
      <c r="CB49" s="16">
        <f t="shared" si="590"/>
        <v>0</v>
      </c>
      <c r="CD49" s="16">
        <f t="shared" si="591"/>
        <v>0</v>
      </c>
      <c r="CE49" s="16">
        <f t="shared" si="592"/>
        <v>0</v>
      </c>
      <c r="CF49" s="16">
        <f t="shared" si="593"/>
        <v>0</v>
      </c>
      <c r="CG49" s="16">
        <f t="shared" si="594"/>
        <v>0</v>
      </c>
      <c r="CH49" s="16">
        <f t="shared" si="595"/>
        <v>0</v>
      </c>
      <c r="CI49" s="16">
        <f t="shared" si="596"/>
        <v>0</v>
      </c>
      <c r="CJ49" s="16">
        <f t="shared" si="597"/>
        <v>0</v>
      </c>
      <c r="CN49" s="16">
        <f t="shared" si="598"/>
        <v>0</v>
      </c>
      <c r="CO49" s="16">
        <f t="shared" si="599"/>
        <v>0</v>
      </c>
      <c r="CP49" s="16">
        <f t="shared" si="600"/>
        <v>0</v>
      </c>
      <c r="CQ49" s="16">
        <f t="shared" si="601"/>
        <v>0</v>
      </c>
      <c r="CR49" s="16">
        <f t="shared" si="602"/>
        <v>0</v>
      </c>
      <c r="CS49" s="16">
        <f t="shared" si="603"/>
        <v>0</v>
      </c>
      <c r="CT49" s="16">
        <f t="shared" si="604"/>
        <v>0</v>
      </c>
      <c r="CV49" s="16">
        <f t="shared" si="605"/>
        <v>0</v>
      </c>
      <c r="CW49" s="16">
        <f t="shared" si="606"/>
        <v>0</v>
      </c>
      <c r="CX49" s="16">
        <f t="shared" si="607"/>
        <v>0</v>
      </c>
      <c r="CY49" s="16">
        <f t="shared" si="608"/>
        <v>0</v>
      </c>
      <c r="CZ49" s="16">
        <f t="shared" si="609"/>
        <v>0</v>
      </c>
      <c r="DA49" s="16">
        <f t="shared" si="610"/>
        <v>0</v>
      </c>
      <c r="DB49" s="16">
        <f t="shared" si="611"/>
        <v>0</v>
      </c>
      <c r="DD49" s="16">
        <f t="shared" si="612"/>
        <v>0</v>
      </c>
      <c r="DE49" s="16">
        <f t="shared" si="613"/>
        <v>0</v>
      </c>
      <c r="DF49" s="16">
        <f t="shared" si="614"/>
        <v>0</v>
      </c>
      <c r="DG49" s="16">
        <f t="shared" si="615"/>
        <v>0</v>
      </c>
      <c r="DH49" s="16">
        <f t="shared" si="616"/>
        <v>0</v>
      </c>
      <c r="DI49" s="16">
        <f t="shared" si="617"/>
        <v>0</v>
      </c>
      <c r="DJ49" s="16">
        <f t="shared" si="618"/>
        <v>0</v>
      </c>
      <c r="DN49" s="16">
        <f t="shared" si="412"/>
        <v>0</v>
      </c>
      <c r="DO49" s="16">
        <f t="shared" si="413"/>
        <v>0</v>
      </c>
      <c r="DP49" s="16">
        <f t="shared" si="414"/>
        <v>0</v>
      </c>
      <c r="DQ49" s="16">
        <f t="shared" si="415"/>
        <v>0</v>
      </c>
      <c r="DR49" s="16">
        <f t="shared" si="416"/>
        <v>0</v>
      </c>
      <c r="DS49" s="16">
        <f t="shared" si="417"/>
        <v>0</v>
      </c>
      <c r="DT49" s="16">
        <f t="shared" si="418"/>
        <v>0</v>
      </c>
      <c r="DV49" s="16">
        <f t="shared" si="419"/>
        <v>0</v>
      </c>
      <c r="DW49" s="16">
        <f t="shared" si="420"/>
        <v>0</v>
      </c>
      <c r="DX49" s="16">
        <f t="shared" si="421"/>
        <v>0</v>
      </c>
      <c r="DY49" s="16">
        <f t="shared" si="422"/>
        <v>0</v>
      </c>
      <c r="DZ49" s="16">
        <f t="shared" si="423"/>
        <v>0</v>
      </c>
      <c r="EA49" s="16">
        <f t="shared" si="424"/>
        <v>0</v>
      </c>
      <c r="EB49" s="16">
        <f t="shared" si="425"/>
        <v>0</v>
      </c>
      <c r="ED49" s="16">
        <f t="shared" si="426"/>
        <v>0</v>
      </c>
      <c r="EE49" s="16">
        <f t="shared" si="427"/>
        <v>0</v>
      </c>
      <c r="EF49" s="16">
        <f t="shared" si="428"/>
        <v>0</v>
      </c>
      <c r="EG49" s="16">
        <f t="shared" si="429"/>
        <v>0</v>
      </c>
      <c r="EH49" s="16">
        <f t="shared" si="430"/>
        <v>0</v>
      </c>
      <c r="EI49" s="16">
        <f t="shared" si="431"/>
        <v>0</v>
      </c>
      <c r="EJ49" s="16">
        <f t="shared" si="432"/>
        <v>0</v>
      </c>
      <c r="EN49" s="16">
        <f t="shared" si="433"/>
        <v>0</v>
      </c>
      <c r="EO49" s="16">
        <f t="shared" si="434"/>
        <v>0</v>
      </c>
      <c r="EP49" s="16">
        <f t="shared" si="435"/>
        <v>0</v>
      </c>
      <c r="EQ49" s="16">
        <f t="shared" si="436"/>
        <v>0</v>
      </c>
      <c r="ER49" s="16">
        <f t="shared" si="437"/>
        <v>0</v>
      </c>
      <c r="ES49" s="16">
        <f t="shared" si="438"/>
        <v>0</v>
      </c>
      <c r="ET49" s="16">
        <f t="shared" si="439"/>
        <v>0</v>
      </c>
      <c r="EV49" s="16">
        <f t="shared" si="440"/>
        <v>0</v>
      </c>
      <c r="EW49" s="16">
        <f t="shared" si="441"/>
        <v>0</v>
      </c>
      <c r="EX49" s="16">
        <f t="shared" si="442"/>
        <v>0</v>
      </c>
      <c r="EY49" s="16">
        <f t="shared" si="443"/>
        <v>0</v>
      </c>
      <c r="EZ49" s="16">
        <f t="shared" si="444"/>
        <v>0</v>
      </c>
      <c r="FA49" s="16">
        <f t="shared" si="445"/>
        <v>0</v>
      </c>
      <c r="FB49" s="16">
        <f t="shared" si="446"/>
        <v>0</v>
      </c>
      <c r="FD49" s="16">
        <f t="shared" si="447"/>
        <v>0</v>
      </c>
      <c r="FE49" s="16">
        <f t="shared" si="448"/>
        <v>0</v>
      </c>
      <c r="FF49" s="16">
        <f t="shared" si="449"/>
        <v>0</v>
      </c>
      <c r="FG49" s="16">
        <f t="shared" si="450"/>
        <v>0</v>
      </c>
      <c r="FH49" s="16">
        <f t="shared" si="451"/>
        <v>0</v>
      </c>
      <c r="FI49" s="16">
        <f t="shared" si="452"/>
        <v>0</v>
      </c>
      <c r="FJ49" s="16">
        <f t="shared" si="453"/>
        <v>0</v>
      </c>
      <c r="FN49" s="16">
        <f t="shared" si="454"/>
        <v>0</v>
      </c>
      <c r="FO49" s="16">
        <f t="shared" si="455"/>
        <v>0</v>
      </c>
      <c r="FP49" s="16">
        <f t="shared" si="456"/>
        <v>0</v>
      </c>
      <c r="FQ49" s="16">
        <f t="shared" si="457"/>
        <v>0</v>
      </c>
      <c r="FR49" s="16">
        <f t="shared" si="458"/>
        <v>0</v>
      </c>
      <c r="FS49" s="16">
        <f t="shared" si="459"/>
        <v>0</v>
      </c>
      <c r="FT49" s="16">
        <f t="shared" si="460"/>
        <v>0</v>
      </c>
      <c r="FV49" s="16">
        <f t="shared" si="461"/>
        <v>0</v>
      </c>
      <c r="FW49" s="16">
        <f t="shared" si="462"/>
        <v>0</v>
      </c>
      <c r="FX49" s="16">
        <f t="shared" si="463"/>
        <v>0</v>
      </c>
      <c r="FY49" s="16">
        <f t="shared" si="464"/>
        <v>0</v>
      </c>
      <c r="FZ49" s="16">
        <f t="shared" si="465"/>
        <v>0</v>
      </c>
      <c r="GA49" s="16">
        <f t="shared" si="466"/>
        <v>0</v>
      </c>
      <c r="GB49" s="16">
        <f t="shared" si="467"/>
        <v>0</v>
      </c>
      <c r="GD49" s="16">
        <f t="shared" si="468"/>
        <v>0</v>
      </c>
      <c r="GE49" s="16">
        <f t="shared" si="469"/>
        <v>0</v>
      </c>
      <c r="GF49" s="16">
        <f t="shared" si="470"/>
        <v>0</v>
      </c>
      <c r="GG49" s="16">
        <f t="shared" si="471"/>
        <v>0</v>
      </c>
      <c r="GH49" s="16">
        <f t="shared" si="472"/>
        <v>0</v>
      </c>
      <c r="GI49" s="16">
        <f t="shared" si="473"/>
        <v>0</v>
      </c>
      <c r="GJ49" s="16">
        <f t="shared" si="474"/>
        <v>0</v>
      </c>
      <c r="GN49" s="16">
        <f t="shared" si="475"/>
        <v>0</v>
      </c>
      <c r="GO49" s="16">
        <f t="shared" si="476"/>
        <v>0</v>
      </c>
      <c r="GP49" s="16">
        <f t="shared" si="477"/>
        <v>0</v>
      </c>
      <c r="GQ49" s="16">
        <f t="shared" si="478"/>
        <v>0</v>
      </c>
      <c r="GR49" s="16">
        <f t="shared" si="479"/>
        <v>0</v>
      </c>
      <c r="GS49" s="16">
        <f t="shared" si="480"/>
        <v>0</v>
      </c>
      <c r="GT49" s="16">
        <f t="shared" si="481"/>
        <v>0</v>
      </c>
      <c r="GV49" s="16">
        <f t="shared" si="482"/>
        <v>0</v>
      </c>
      <c r="GW49" s="16">
        <f t="shared" si="483"/>
        <v>0</v>
      </c>
      <c r="GX49" s="16">
        <f t="shared" si="484"/>
        <v>0</v>
      </c>
      <c r="GY49" s="16">
        <f t="shared" si="485"/>
        <v>0</v>
      </c>
      <c r="GZ49" s="16">
        <f t="shared" si="486"/>
        <v>0</v>
      </c>
      <c r="HA49" s="16">
        <f t="shared" si="487"/>
        <v>0</v>
      </c>
      <c r="HB49" s="16">
        <f t="shared" si="488"/>
        <v>0</v>
      </c>
      <c r="HD49" s="16">
        <f t="shared" si="489"/>
        <v>0</v>
      </c>
      <c r="HE49" s="16">
        <f t="shared" si="490"/>
        <v>0</v>
      </c>
      <c r="HF49" s="16">
        <f t="shared" si="491"/>
        <v>0</v>
      </c>
      <c r="HG49" s="16">
        <f t="shared" si="492"/>
        <v>0</v>
      </c>
      <c r="HH49" s="16">
        <f t="shared" si="493"/>
        <v>0</v>
      </c>
      <c r="HI49" s="16">
        <f t="shared" si="494"/>
        <v>0</v>
      </c>
      <c r="HJ49" s="16">
        <f t="shared" si="495"/>
        <v>0</v>
      </c>
      <c r="HN49" s="16">
        <f t="shared" si="390"/>
        <v>0</v>
      </c>
      <c r="HO49" s="16">
        <f t="shared" si="496"/>
        <v>0</v>
      </c>
      <c r="HP49" s="16">
        <f t="shared" si="497"/>
        <v>0</v>
      </c>
      <c r="HQ49" s="16">
        <f t="shared" si="498"/>
        <v>0</v>
      </c>
      <c r="HR49" s="16">
        <f t="shared" si="499"/>
        <v>0</v>
      </c>
      <c r="HS49" s="16">
        <f t="shared" si="500"/>
        <v>0</v>
      </c>
      <c r="HT49" s="16">
        <f t="shared" si="501"/>
        <v>0</v>
      </c>
      <c r="HV49" s="16">
        <f t="shared" si="502"/>
        <v>0</v>
      </c>
      <c r="HW49" s="16">
        <f t="shared" si="503"/>
        <v>0</v>
      </c>
      <c r="HX49" s="16">
        <f t="shared" si="504"/>
        <v>0</v>
      </c>
      <c r="HY49" s="16">
        <f t="shared" si="505"/>
        <v>0</v>
      </c>
      <c r="HZ49" s="16">
        <f t="shared" si="506"/>
        <v>0</v>
      </c>
      <c r="IA49" s="16">
        <f t="shared" si="507"/>
        <v>0</v>
      </c>
      <c r="IB49" s="16">
        <f t="shared" si="508"/>
        <v>0</v>
      </c>
      <c r="ID49" s="16">
        <f t="shared" si="509"/>
        <v>0</v>
      </c>
      <c r="IE49" s="16">
        <f t="shared" si="510"/>
        <v>0</v>
      </c>
      <c r="IF49" s="16">
        <f t="shared" si="511"/>
        <v>0</v>
      </c>
      <c r="IG49" s="16">
        <f t="shared" si="512"/>
        <v>0</v>
      </c>
      <c r="IH49" s="16">
        <f t="shared" si="513"/>
        <v>0</v>
      </c>
      <c r="II49" s="16">
        <f t="shared" si="514"/>
        <v>0</v>
      </c>
      <c r="IJ49" s="16">
        <f t="shared" si="515"/>
        <v>0</v>
      </c>
      <c r="IN49" s="16">
        <f t="shared" si="394"/>
        <v>0</v>
      </c>
      <c r="IO49" s="16">
        <f t="shared" si="516"/>
        <v>0</v>
      </c>
      <c r="IP49" s="16">
        <f t="shared" si="517"/>
        <v>0</v>
      </c>
      <c r="IQ49" s="16">
        <f t="shared" si="518"/>
        <v>0</v>
      </c>
      <c r="IR49" s="16">
        <f t="shared" si="519"/>
        <v>0</v>
      </c>
      <c r="IS49" s="16">
        <f t="shared" si="520"/>
        <v>0</v>
      </c>
      <c r="IT49" s="16">
        <f t="shared" si="521"/>
        <v>0</v>
      </c>
      <c r="IV49" s="16">
        <f t="shared" si="522"/>
        <v>0</v>
      </c>
      <c r="IW49" s="16">
        <f t="shared" si="523"/>
        <v>0</v>
      </c>
      <c r="IX49" s="16">
        <f t="shared" si="524"/>
        <v>0</v>
      </c>
      <c r="IY49" s="16">
        <f t="shared" si="525"/>
        <v>0</v>
      </c>
      <c r="IZ49" s="16">
        <f t="shared" si="526"/>
        <v>0</v>
      </c>
      <c r="JA49" s="16">
        <f t="shared" si="527"/>
        <v>0</v>
      </c>
      <c r="JB49" s="16">
        <f t="shared" si="528"/>
        <v>0</v>
      </c>
      <c r="JD49" s="16">
        <f t="shared" si="529"/>
        <v>0</v>
      </c>
      <c r="JE49" s="16">
        <f t="shared" si="530"/>
        <v>0</v>
      </c>
      <c r="JF49" s="16">
        <f t="shared" si="531"/>
        <v>0</v>
      </c>
      <c r="JG49" s="16">
        <f t="shared" si="532"/>
        <v>0</v>
      </c>
      <c r="JH49" s="16">
        <f t="shared" si="533"/>
        <v>0</v>
      </c>
      <c r="JI49" s="16">
        <f t="shared" si="534"/>
        <v>0</v>
      </c>
      <c r="JJ49" s="16">
        <f t="shared" si="535"/>
        <v>0</v>
      </c>
      <c r="JN49" s="16">
        <f t="shared" si="398"/>
        <v>0</v>
      </c>
      <c r="JO49" s="16">
        <f t="shared" si="536"/>
        <v>0</v>
      </c>
      <c r="JP49" s="16">
        <f t="shared" si="537"/>
        <v>0</v>
      </c>
      <c r="JQ49" s="16">
        <f t="shared" si="538"/>
        <v>0</v>
      </c>
      <c r="JR49" s="16">
        <f t="shared" si="539"/>
        <v>0</v>
      </c>
      <c r="JS49" s="16">
        <f t="shared" si="540"/>
        <v>0</v>
      </c>
      <c r="JT49" s="16">
        <f t="shared" si="541"/>
        <v>0</v>
      </c>
      <c r="JV49" s="16">
        <f t="shared" si="542"/>
        <v>0</v>
      </c>
      <c r="JW49" s="16">
        <f t="shared" si="543"/>
        <v>0</v>
      </c>
      <c r="JX49" s="16">
        <f t="shared" si="544"/>
        <v>0</v>
      </c>
      <c r="JY49" s="16">
        <f t="shared" si="545"/>
        <v>0</v>
      </c>
      <c r="JZ49" s="16">
        <f t="shared" si="546"/>
        <v>0</v>
      </c>
      <c r="KA49" s="16">
        <f t="shared" si="547"/>
        <v>0</v>
      </c>
      <c r="KB49" s="16">
        <f t="shared" si="548"/>
        <v>0</v>
      </c>
      <c r="KD49" s="16">
        <f t="shared" si="549"/>
        <v>0</v>
      </c>
      <c r="KE49" s="16">
        <f t="shared" si="550"/>
        <v>0</v>
      </c>
      <c r="KF49" s="16">
        <f t="shared" si="551"/>
        <v>0</v>
      </c>
      <c r="KG49" s="16">
        <f t="shared" si="552"/>
        <v>0</v>
      </c>
      <c r="KH49" s="16">
        <f t="shared" si="553"/>
        <v>0</v>
      </c>
      <c r="KI49" s="16">
        <f t="shared" si="554"/>
        <v>0</v>
      </c>
      <c r="KJ49" s="16">
        <f t="shared" si="555"/>
        <v>0</v>
      </c>
    </row>
    <row r="50" spans="1:296" x14ac:dyDescent="0.25">
      <c r="A50" s="21" t="s">
        <v>597</v>
      </c>
      <c r="B50" s="21"/>
      <c r="C50" s="21" t="s">
        <v>588</v>
      </c>
      <c r="D50" s="21"/>
      <c r="E50" s="21"/>
      <c r="F50" t="s">
        <v>580</v>
      </c>
      <c r="G50" t="s">
        <v>571</v>
      </c>
      <c r="H50" t="s">
        <v>571</v>
      </c>
      <c r="I50" t="s">
        <v>571</v>
      </c>
      <c r="J50" t="s">
        <v>571</v>
      </c>
      <c r="K50" t="s">
        <v>571</v>
      </c>
      <c r="L50" t="s">
        <v>571</v>
      </c>
      <c r="M50" t="s">
        <v>571</v>
      </c>
      <c r="N50" s="16">
        <f>[14]model_cost_rates!N186</f>
        <v>1.1815011796787565</v>
      </c>
      <c r="O50" s="16">
        <f>[14]model_cost_rates!O186</f>
        <v>0.75168757521357199</v>
      </c>
      <c r="P50" s="16">
        <f>[14]model_cost_rates!P186</f>
        <v>0.77089153219310291</v>
      </c>
      <c r="Q50" s="16">
        <f>[14]model_cost_rates!Q186</f>
        <v>0.86106405693871435</v>
      </c>
      <c r="R50" s="16">
        <f>[14]model_cost_rates!R186</f>
        <v>0.6297477064357796</v>
      </c>
      <c r="S50" s="16">
        <f>[14]model_cost_rates!S186</f>
        <v>0.84069129760952854</v>
      </c>
      <c r="T50" s="16">
        <f t="shared" si="402"/>
        <v>0.84069129760952854</v>
      </c>
      <c r="V50" s="16">
        <f>[14]model_cost_rates!G186</f>
        <v>1.1789946996622482</v>
      </c>
      <c r="W50" s="16">
        <f>[14]model_cost_rates!H186</f>
        <v>0.73991849340915061</v>
      </c>
      <c r="X50" s="16">
        <f>[14]model_cost_rates!I186</f>
        <v>0.71975176122953</v>
      </c>
      <c r="Y50" s="16">
        <f>[14]model_cost_rates!J186</f>
        <v>0.81396111190182352</v>
      </c>
      <c r="Z50" s="16">
        <f>[14]model_cost_rates!K186</f>
        <v>0.616126215429739</v>
      </c>
      <c r="AA50" s="16">
        <f>[14]model_cost_rates!L186</f>
        <v>0.77822737919008433</v>
      </c>
      <c r="AB50" s="16">
        <f t="shared" si="556"/>
        <v>0.77822737919008433</v>
      </c>
      <c r="AD50" s="16">
        <f>[16]TRAC_rates!V58</f>
        <v>1.2361962362735495</v>
      </c>
      <c r="AE50" s="16">
        <f>[16]TRAC_rates!W58</f>
        <v>0.779664671720392</v>
      </c>
      <c r="AF50" s="16">
        <f>[16]TRAC_rates!X58</f>
        <v>0.8187618396810421</v>
      </c>
      <c r="AG50" s="16">
        <f>[16]TRAC_rates!Y58</f>
        <v>0.79681532398798172</v>
      </c>
      <c r="AH50" s="16">
        <f>[16]TRAC_rates!Z58</f>
        <v>0.88173008171791278</v>
      </c>
      <c r="AI50" s="16">
        <f>[16]TRAC_rates!AA58</f>
        <v>0.8302736419051524</v>
      </c>
      <c r="AJ50" s="16">
        <f>[16]TRAC_rates!AB58</f>
        <v>0.87355767181790256</v>
      </c>
      <c r="AN50" s="16">
        <f t="shared" si="368"/>
        <v>0</v>
      </c>
      <c r="AO50" s="16">
        <f t="shared" si="557"/>
        <v>0</v>
      </c>
      <c r="AP50" s="16">
        <f t="shared" si="558"/>
        <v>0</v>
      </c>
      <c r="AQ50" s="16">
        <f t="shared" si="559"/>
        <v>0</v>
      </c>
      <c r="AR50" s="16">
        <f t="shared" si="560"/>
        <v>0</v>
      </c>
      <c r="AS50" s="16">
        <f t="shared" si="561"/>
        <v>0</v>
      </c>
      <c r="AT50" s="16">
        <f t="shared" si="562"/>
        <v>0</v>
      </c>
      <c r="AV50" s="16">
        <f t="shared" si="563"/>
        <v>0</v>
      </c>
      <c r="AW50" s="16">
        <f t="shared" si="564"/>
        <v>0</v>
      </c>
      <c r="AX50" s="16">
        <f t="shared" si="565"/>
        <v>0</v>
      </c>
      <c r="AY50" s="16">
        <f t="shared" si="566"/>
        <v>0</v>
      </c>
      <c r="AZ50" s="16">
        <f t="shared" si="567"/>
        <v>0</v>
      </c>
      <c r="BA50" s="16">
        <f t="shared" si="568"/>
        <v>0</v>
      </c>
      <c r="BB50" s="16">
        <f t="shared" si="569"/>
        <v>0</v>
      </c>
      <c r="BD50" s="16">
        <f t="shared" si="570"/>
        <v>0</v>
      </c>
      <c r="BE50" s="16">
        <f t="shared" si="571"/>
        <v>0</v>
      </c>
      <c r="BF50" s="16">
        <f t="shared" si="572"/>
        <v>0</v>
      </c>
      <c r="BG50" s="16">
        <f t="shared" si="573"/>
        <v>0</v>
      </c>
      <c r="BH50" s="16">
        <f t="shared" si="574"/>
        <v>0</v>
      </c>
      <c r="BI50" s="16">
        <f t="shared" si="575"/>
        <v>0</v>
      </c>
      <c r="BJ50" s="16">
        <f t="shared" si="576"/>
        <v>0</v>
      </c>
      <c r="BN50" s="16">
        <f t="shared" si="577"/>
        <v>0</v>
      </c>
      <c r="BO50" s="16">
        <f t="shared" si="578"/>
        <v>0</v>
      </c>
      <c r="BP50" s="16">
        <f t="shared" si="579"/>
        <v>0</v>
      </c>
      <c r="BQ50" s="16">
        <f t="shared" si="580"/>
        <v>0</v>
      </c>
      <c r="BR50" s="16">
        <f t="shared" si="581"/>
        <v>0</v>
      </c>
      <c r="BS50" s="16">
        <f t="shared" si="582"/>
        <v>0</v>
      </c>
      <c r="BT50" s="16">
        <f t="shared" si="583"/>
        <v>0</v>
      </c>
      <c r="BV50" s="16">
        <f t="shared" si="584"/>
        <v>0</v>
      </c>
      <c r="BW50" s="16">
        <f t="shared" si="585"/>
        <v>0</v>
      </c>
      <c r="BX50" s="16">
        <f t="shared" si="586"/>
        <v>0</v>
      </c>
      <c r="BY50" s="16">
        <f t="shared" si="587"/>
        <v>0</v>
      </c>
      <c r="BZ50" s="16">
        <f t="shared" si="588"/>
        <v>0</v>
      </c>
      <c r="CA50" s="16">
        <f t="shared" si="589"/>
        <v>0</v>
      </c>
      <c r="CB50" s="16">
        <f t="shared" si="590"/>
        <v>0</v>
      </c>
      <c r="CD50" s="16">
        <f t="shared" si="591"/>
        <v>0</v>
      </c>
      <c r="CE50" s="16">
        <f t="shared" si="592"/>
        <v>0</v>
      </c>
      <c r="CF50" s="16">
        <f t="shared" si="593"/>
        <v>0</v>
      </c>
      <c r="CG50" s="16">
        <f t="shared" si="594"/>
        <v>0</v>
      </c>
      <c r="CH50" s="16">
        <f t="shared" si="595"/>
        <v>0</v>
      </c>
      <c r="CI50" s="16">
        <f t="shared" si="596"/>
        <v>0</v>
      </c>
      <c r="CJ50" s="16">
        <f t="shared" si="597"/>
        <v>0</v>
      </c>
      <c r="CN50" s="16">
        <f t="shared" si="598"/>
        <v>0</v>
      </c>
      <c r="CO50" s="16">
        <f t="shared" si="599"/>
        <v>0</v>
      </c>
      <c r="CP50" s="16">
        <f t="shared" si="600"/>
        <v>0</v>
      </c>
      <c r="CQ50" s="16">
        <f t="shared" si="601"/>
        <v>0</v>
      </c>
      <c r="CR50" s="16">
        <f t="shared" si="602"/>
        <v>0</v>
      </c>
      <c r="CS50" s="16">
        <f t="shared" si="603"/>
        <v>0</v>
      </c>
      <c r="CT50" s="16">
        <f t="shared" si="604"/>
        <v>0</v>
      </c>
      <c r="CV50" s="16">
        <f t="shared" si="605"/>
        <v>0</v>
      </c>
      <c r="CW50" s="16">
        <f t="shared" si="606"/>
        <v>0</v>
      </c>
      <c r="CX50" s="16">
        <f t="shared" si="607"/>
        <v>0</v>
      </c>
      <c r="CY50" s="16">
        <f t="shared" si="608"/>
        <v>0</v>
      </c>
      <c r="CZ50" s="16">
        <f t="shared" si="609"/>
        <v>0</v>
      </c>
      <c r="DA50" s="16">
        <f t="shared" si="610"/>
        <v>0</v>
      </c>
      <c r="DB50" s="16">
        <f t="shared" si="611"/>
        <v>0</v>
      </c>
      <c r="DD50" s="16">
        <f t="shared" si="612"/>
        <v>0</v>
      </c>
      <c r="DE50" s="16">
        <f t="shared" si="613"/>
        <v>0</v>
      </c>
      <c r="DF50" s="16">
        <f t="shared" si="614"/>
        <v>0</v>
      </c>
      <c r="DG50" s="16">
        <f t="shared" si="615"/>
        <v>0</v>
      </c>
      <c r="DH50" s="16">
        <f t="shared" si="616"/>
        <v>0</v>
      </c>
      <c r="DI50" s="16">
        <f t="shared" si="617"/>
        <v>0</v>
      </c>
      <c r="DJ50" s="16">
        <f t="shared" si="618"/>
        <v>0</v>
      </c>
      <c r="DN50" s="16">
        <f t="shared" si="412"/>
        <v>1.1815011796787565</v>
      </c>
      <c r="DO50" s="16">
        <f t="shared" si="413"/>
        <v>0.75168757521357199</v>
      </c>
      <c r="DP50" s="16">
        <f t="shared" si="414"/>
        <v>0.77089153219310291</v>
      </c>
      <c r="DQ50" s="16">
        <f t="shared" si="415"/>
        <v>0.86106405693871435</v>
      </c>
      <c r="DR50" s="16">
        <f t="shared" si="416"/>
        <v>0.6297477064357796</v>
      </c>
      <c r="DS50" s="16">
        <f t="shared" si="417"/>
        <v>0.84069129760952854</v>
      </c>
      <c r="DT50" s="16">
        <f t="shared" si="418"/>
        <v>0.84069129760952854</v>
      </c>
      <c r="DV50" s="16">
        <f t="shared" si="419"/>
        <v>1.1789946996622482</v>
      </c>
      <c r="DW50" s="16">
        <f t="shared" si="420"/>
        <v>0.73991849340915061</v>
      </c>
      <c r="DX50" s="16">
        <f t="shared" si="421"/>
        <v>0.71975176122953</v>
      </c>
      <c r="DY50" s="16">
        <f t="shared" si="422"/>
        <v>0.81396111190182352</v>
      </c>
      <c r="DZ50" s="16">
        <f t="shared" si="423"/>
        <v>0.616126215429739</v>
      </c>
      <c r="EA50" s="16">
        <f t="shared" si="424"/>
        <v>0.77822737919008433</v>
      </c>
      <c r="EB50" s="16">
        <f t="shared" si="425"/>
        <v>0.77822737919008433</v>
      </c>
      <c r="ED50" s="16">
        <f t="shared" si="426"/>
        <v>1.2361962362735495</v>
      </c>
      <c r="EE50" s="16">
        <f t="shared" si="427"/>
        <v>0.779664671720392</v>
      </c>
      <c r="EF50" s="16">
        <f t="shared" si="428"/>
        <v>0.8187618396810421</v>
      </c>
      <c r="EG50" s="16">
        <f t="shared" si="429"/>
        <v>0.79681532398798172</v>
      </c>
      <c r="EH50" s="16">
        <f t="shared" si="430"/>
        <v>0.88173008171791278</v>
      </c>
      <c r="EI50" s="16">
        <f t="shared" si="431"/>
        <v>0.8302736419051524</v>
      </c>
      <c r="EJ50" s="16">
        <f t="shared" si="432"/>
        <v>0.87355767181790256</v>
      </c>
      <c r="EN50" s="16">
        <f t="shared" si="433"/>
        <v>1.1815011796787565</v>
      </c>
      <c r="EO50" s="16">
        <f t="shared" si="434"/>
        <v>0.75168757521357199</v>
      </c>
      <c r="EP50" s="16">
        <f t="shared" si="435"/>
        <v>0.77089153219310291</v>
      </c>
      <c r="EQ50" s="16">
        <f t="shared" si="436"/>
        <v>0.86106405693871435</v>
      </c>
      <c r="ER50" s="16">
        <f t="shared" si="437"/>
        <v>0.6297477064357796</v>
      </c>
      <c r="ES50" s="16">
        <f t="shared" si="438"/>
        <v>0.84069129760952854</v>
      </c>
      <c r="ET50" s="16">
        <f t="shared" si="439"/>
        <v>0.84069129760952854</v>
      </c>
      <c r="EV50" s="16">
        <f t="shared" si="440"/>
        <v>1.1789946996622482</v>
      </c>
      <c r="EW50" s="16">
        <f t="shared" si="441"/>
        <v>0.73991849340915061</v>
      </c>
      <c r="EX50" s="16">
        <f t="shared" si="442"/>
        <v>0.71975176122953</v>
      </c>
      <c r="EY50" s="16">
        <f t="shared" si="443"/>
        <v>0.81396111190182352</v>
      </c>
      <c r="EZ50" s="16">
        <f t="shared" si="444"/>
        <v>0.616126215429739</v>
      </c>
      <c r="FA50" s="16">
        <f t="shared" si="445"/>
        <v>0.77822737919008433</v>
      </c>
      <c r="FB50" s="16">
        <f t="shared" si="446"/>
        <v>0.77822737919008433</v>
      </c>
      <c r="FD50" s="16">
        <f t="shared" si="447"/>
        <v>1.2361962362735495</v>
      </c>
      <c r="FE50" s="16">
        <f t="shared" si="448"/>
        <v>0.779664671720392</v>
      </c>
      <c r="FF50" s="16">
        <f t="shared" si="449"/>
        <v>0.8187618396810421</v>
      </c>
      <c r="FG50" s="16">
        <f t="shared" si="450"/>
        <v>0.79681532398798172</v>
      </c>
      <c r="FH50" s="16">
        <f t="shared" si="451"/>
        <v>0.88173008171791278</v>
      </c>
      <c r="FI50" s="16">
        <f t="shared" si="452"/>
        <v>0.8302736419051524</v>
      </c>
      <c r="FJ50" s="16">
        <f t="shared" si="453"/>
        <v>0.87355767181790256</v>
      </c>
      <c r="FN50" s="16">
        <f t="shared" si="454"/>
        <v>1.1815011796787565</v>
      </c>
      <c r="FO50" s="16">
        <f t="shared" si="455"/>
        <v>0.75168757521357199</v>
      </c>
      <c r="FP50" s="16">
        <f t="shared" si="456"/>
        <v>0.77089153219310291</v>
      </c>
      <c r="FQ50" s="16">
        <f t="shared" si="457"/>
        <v>0.86106405693871435</v>
      </c>
      <c r="FR50" s="16">
        <f t="shared" si="458"/>
        <v>0.6297477064357796</v>
      </c>
      <c r="FS50" s="16">
        <f t="shared" si="459"/>
        <v>0.84069129760952854</v>
      </c>
      <c r="FT50" s="16">
        <f t="shared" si="460"/>
        <v>0.84069129760952854</v>
      </c>
      <c r="FV50" s="16">
        <f t="shared" si="461"/>
        <v>1.1789946996622482</v>
      </c>
      <c r="FW50" s="16">
        <f t="shared" si="462"/>
        <v>0.73991849340915061</v>
      </c>
      <c r="FX50" s="16">
        <f t="shared" si="463"/>
        <v>0.71975176122953</v>
      </c>
      <c r="FY50" s="16">
        <f t="shared" si="464"/>
        <v>0.81396111190182352</v>
      </c>
      <c r="FZ50" s="16">
        <f t="shared" si="465"/>
        <v>0.616126215429739</v>
      </c>
      <c r="GA50" s="16">
        <f t="shared" si="466"/>
        <v>0.77822737919008433</v>
      </c>
      <c r="GB50" s="16">
        <f t="shared" si="467"/>
        <v>0.77822737919008433</v>
      </c>
      <c r="GD50" s="16">
        <f t="shared" si="468"/>
        <v>1.2361962362735495</v>
      </c>
      <c r="GE50" s="16">
        <f t="shared" si="469"/>
        <v>0.779664671720392</v>
      </c>
      <c r="GF50" s="16">
        <f t="shared" si="470"/>
        <v>0.8187618396810421</v>
      </c>
      <c r="GG50" s="16">
        <f t="shared" si="471"/>
        <v>0.79681532398798172</v>
      </c>
      <c r="GH50" s="16">
        <f t="shared" si="472"/>
        <v>0.88173008171791278</v>
      </c>
      <c r="GI50" s="16">
        <f t="shared" si="473"/>
        <v>0.8302736419051524</v>
      </c>
      <c r="GJ50" s="16">
        <f t="shared" si="474"/>
        <v>0.87355767181790256</v>
      </c>
      <c r="GN50" s="16">
        <f t="shared" si="475"/>
        <v>1.1815011796787565</v>
      </c>
      <c r="GO50" s="16">
        <f t="shared" si="476"/>
        <v>0.75168757521357199</v>
      </c>
      <c r="GP50" s="16">
        <f t="shared" si="477"/>
        <v>0.77089153219310291</v>
      </c>
      <c r="GQ50" s="16">
        <f t="shared" si="478"/>
        <v>0.86106405693871435</v>
      </c>
      <c r="GR50" s="16">
        <f t="shared" si="479"/>
        <v>0.6297477064357796</v>
      </c>
      <c r="GS50" s="16">
        <f t="shared" si="480"/>
        <v>0.84069129760952854</v>
      </c>
      <c r="GT50" s="16">
        <f t="shared" si="481"/>
        <v>0.84069129760952854</v>
      </c>
      <c r="GV50" s="16">
        <f t="shared" si="482"/>
        <v>1.1789946996622482</v>
      </c>
      <c r="GW50" s="16">
        <f t="shared" si="483"/>
        <v>0.73991849340915061</v>
      </c>
      <c r="GX50" s="16">
        <f t="shared" si="484"/>
        <v>0.71975176122953</v>
      </c>
      <c r="GY50" s="16">
        <f t="shared" si="485"/>
        <v>0.81396111190182352</v>
      </c>
      <c r="GZ50" s="16">
        <f t="shared" si="486"/>
        <v>0.616126215429739</v>
      </c>
      <c r="HA50" s="16">
        <f t="shared" si="487"/>
        <v>0.77822737919008433</v>
      </c>
      <c r="HB50" s="16">
        <f t="shared" si="488"/>
        <v>0.77822737919008433</v>
      </c>
      <c r="HD50" s="16">
        <f t="shared" si="489"/>
        <v>1.2361962362735495</v>
      </c>
      <c r="HE50" s="16">
        <f t="shared" si="490"/>
        <v>0.779664671720392</v>
      </c>
      <c r="HF50" s="16">
        <f t="shared" si="491"/>
        <v>0.8187618396810421</v>
      </c>
      <c r="HG50" s="16">
        <f t="shared" si="492"/>
        <v>0.79681532398798172</v>
      </c>
      <c r="HH50" s="16">
        <f t="shared" si="493"/>
        <v>0.88173008171791278</v>
      </c>
      <c r="HI50" s="16">
        <f t="shared" si="494"/>
        <v>0.8302736419051524</v>
      </c>
      <c r="HJ50" s="16">
        <f t="shared" si="495"/>
        <v>0.87355767181790256</v>
      </c>
      <c r="HN50" s="16">
        <f t="shared" si="390"/>
        <v>1.1815011796787565</v>
      </c>
      <c r="HO50" s="16">
        <f t="shared" si="496"/>
        <v>0.75168757521357199</v>
      </c>
      <c r="HP50" s="16">
        <f t="shared" si="497"/>
        <v>0.77089153219310291</v>
      </c>
      <c r="HQ50" s="16">
        <f t="shared" si="498"/>
        <v>0.86106405693871435</v>
      </c>
      <c r="HR50" s="16">
        <f t="shared" si="499"/>
        <v>0.6297477064357796</v>
      </c>
      <c r="HS50" s="16">
        <f t="shared" si="500"/>
        <v>0.84069129760952854</v>
      </c>
      <c r="HT50" s="16">
        <f t="shared" si="501"/>
        <v>0.84069129760952854</v>
      </c>
      <c r="HV50" s="16">
        <f t="shared" si="502"/>
        <v>1.1789946996622482</v>
      </c>
      <c r="HW50" s="16">
        <f t="shared" si="503"/>
        <v>0.73991849340915061</v>
      </c>
      <c r="HX50" s="16">
        <f t="shared" si="504"/>
        <v>0.71975176122953</v>
      </c>
      <c r="HY50" s="16">
        <f t="shared" si="505"/>
        <v>0.81396111190182352</v>
      </c>
      <c r="HZ50" s="16">
        <f t="shared" si="506"/>
        <v>0.616126215429739</v>
      </c>
      <c r="IA50" s="16">
        <f t="shared" si="507"/>
        <v>0.77822737919008433</v>
      </c>
      <c r="IB50" s="16">
        <f t="shared" si="508"/>
        <v>0.77822737919008433</v>
      </c>
      <c r="ID50" s="16">
        <f t="shared" si="509"/>
        <v>1.2361962362735495</v>
      </c>
      <c r="IE50" s="16">
        <f t="shared" si="510"/>
        <v>0.779664671720392</v>
      </c>
      <c r="IF50" s="16">
        <f t="shared" si="511"/>
        <v>0.8187618396810421</v>
      </c>
      <c r="IG50" s="16">
        <f t="shared" si="512"/>
        <v>0.79681532398798172</v>
      </c>
      <c r="IH50" s="16">
        <f t="shared" si="513"/>
        <v>0.88173008171791278</v>
      </c>
      <c r="II50" s="16">
        <f t="shared" si="514"/>
        <v>0.8302736419051524</v>
      </c>
      <c r="IJ50" s="16">
        <f t="shared" si="515"/>
        <v>0.87355767181790256</v>
      </c>
      <c r="IN50" s="16">
        <f t="shared" si="394"/>
        <v>1.1815011796787565</v>
      </c>
      <c r="IO50" s="16">
        <f t="shared" si="516"/>
        <v>0.75168757521357199</v>
      </c>
      <c r="IP50" s="16">
        <f t="shared" si="517"/>
        <v>0.77089153219310291</v>
      </c>
      <c r="IQ50" s="16">
        <f t="shared" si="518"/>
        <v>0.86106405693871435</v>
      </c>
      <c r="IR50" s="16">
        <f t="shared" si="519"/>
        <v>0.6297477064357796</v>
      </c>
      <c r="IS50" s="16">
        <f t="shared" si="520"/>
        <v>0.84069129760952854</v>
      </c>
      <c r="IT50" s="16">
        <f t="shared" si="521"/>
        <v>0.84069129760952854</v>
      </c>
      <c r="IV50" s="16">
        <f t="shared" si="522"/>
        <v>1.1789946996622482</v>
      </c>
      <c r="IW50" s="16">
        <f t="shared" si="523"/>
        <v>0.73991849340915061</v>
      </c>
      <c r="IX50" s="16">
        <f t="shared" si="524"/>
        <v>0.71975176122953</v>
      </c>
      <c r="IY50" s="16">
        <f t="shared" si="525"/>
        <v>0.81396111190182352</v>
      </c>
      <c r="IZ50" s="16">
        <f t="shared" si="526"/>
        <v>0.616126215429739</v>
      </c>
      <c r="JA50" s="16">
        <f t="shared" si="527"/>
        <v>0.77822737919008433</v>
      </c>
      <c r="JB50" s="16">
        <f t="shared" si="528"/>
        <v>0.77822737919008433</v>
      </c>
      <c r="JD50" s="16">
        <f t="shared" si="529"/>
        <v>1.2361962362735495</v>
      </c>
      <c r="JE50" s="16">
        <f t="shared" si="530"/>
        <v>0.779664671720392</v>
      </c>
      <c r="JF50" s="16">
        <f t="shared" si="531"/>
        <v>0.8187618396810421</v>
      </c>
      <c r="JG50" s="16">
        <f t="shared" si="532"/>
        <v>0.79681532398798172</v>
      </c>
      <c r="JH50" s="16">
        <f t="shared" si="533"/>
        <v>0.88173008171791278</v>
      </c>
      <c r="JI50" s="16">
        <f t="shared" si="534"/>
        <v>0.8302736419051524</v>
      </c>
      <c r="JJ50" s="16">
        <f t="shared" si="535"/>
        <v>0.87355767181790256</v>
      </c>
      <c r="JN50" s="16">
        <f t="shared" si="398"/>
        <v>1.1815011796787565</v>
      </c>
      <c r="JO50" s="16">
        <f t="shared" si="536"/>
        <v>0.75168757521357199</v>
      </c>
      <c r="JP50" s="16">
        <f t="shared" si="537"/>
        <v>0.77089153219310291</v>
      </c>
      <c r="JQ50" s="16">
        <f t="shared" si="538"/>
        <v>0.86106405693871435</v>
      </c>
      <c r="JR50" s="16">
        <f t="shared" si="539"/>
        <v>0.6297477064357796</v>
      </c>
      <c r="JS50" s="16">
        <f t="shared" si="540"/>
        <v>0.84069129760952854</v>
      </c>
      <c r="JT50" s="16">
        <f t="shared" si="541"/>
        <v>0.84069129760952854</v>
      </c>
      <c r="JV50" s="16">
        <f t="shared" si="542"/>
        <v>1.1789946996622482</v>
      </c>
      <c r="JW50" s="16">
        <f t="shared" si="543"/>
        <v>0.73991849340915061</v>
      </c>
      <c r="JX50" s="16">
        <f t="shared" si="544"/>
        <v>0.71975176122953</v>
      </c>
      <c r="JY50" s="16">
        <f t="shared" si="545"/>
        <v>0.81396111190182352</v>
      </c>
      <c r="JZ50" s="16">
        <f t="shared" si="546"/>
        <v>0.616126215429739</v>
      </c>
      <c r="KA50" s="16">
        <f t="shared" si="547"/>
        <v>0.77822737919008433</v>
      </c>
      <c r="KB50" s="16">
        <f t="shared" si="548"/>
        <v>0.77822737919008433</v>
      </c>
      <c r="KD50" s="16">
        <f t="shared" si="549"/>
        <v>1.2361962362735495</v>
      </c>
      <c r="KE50" s="16">
        <f t="shared" si="550"/>
        <v>0.779664671720392</v>
      </c>
      <c r="KF50" s="16">
        <f t="shared" si="551"/>
        <v>0.8187618396810421</v>
      </c>
      <c r="KG50" s="16">
        <f t="shared" si="552"/>
        <v>0.79681532398798172</v>
      </c>
      <c r="KH50" s="16">
        <f t="shared" si="553"/>
        <v>0.88173008171791278</v>
      </c>
      <c r="KI50" s="16">
        <f t="shared" si="554"/>
        <v>0.8302736419051524</v>
      </c>
      <c r="KJ50" s="16">
        <f t="shared" si="555"/>
        <v>0.87355767181790256</v>
      </c>
    </row>
    <row r="51" spans="1:296" x14ac:dyDescent="0.25">
      <c r="A51" s="21" t="s">
        <v>598</v>
      </c>
      <c r="B51" s="21"/>
      <c r="C51" s="21" t="s">
        <v>588</v>
      </c>
      <c r="D51" s="21"/>
      <c r="E51" s="21"/>
      <c r="F51" t="s">
        <v>580</v>
      </c>
      <c r="G51" t="s">
        <v>589</v>
      </c>
      <c r="H51" t="s">
        <v>571</v>
      </c>
      <c r="I51" t="s">
        <v>571</v>
      </c>
      <c r="J51" t="s">
        <v>571</v>
      </c>
      <c r="K51" t="s">
        <v>571</v>
      </c>
      <c r="L51" t="s">
        <v>571</v>
      </c>
      <c r="M51" t="s">
        <v>571</v>
      </c>
      <c r="N51" s="16">
        <f>[14]model_cost_rates!N187</f>
        <v>0</v>
      </c>
      <c r="O51" s="16">
        <f>[14]model_cost_rates!O187</f>
        <v>0</v>
      </c>
      <c r="P51" s="16">
        <f>[14]model_cost_rates!P187</f>
        <v>0</v>
      </c>
      <c r="Q51" s="16">
        <f>[14]model_cost_rates!Q187</f>
        <v>0</v>
      </c>
      <c r="R51" s="16">
        <f>[14]model_cost_rates!R187</f>
        <v>0</v>
      </c>
      <c r="S51" s="16">
        <f>[14]model_cost_rates!S187</f>
        <v>0</v>
      </c>
      <c r="T51" s="16">
        <f t="shared" si="402"/>
        <v>0</v>
      </c>
      <c r="V51" s="16">
        <f>[14]model_cost_rates!G187</f>
        <v>0</v>
      </c>
      <c r="W51" s="16">
        <f>[14]model_cost_rates!H187</f>
        <v>0</v>
      </c>
      <c r="X51" s="16">
        <f>[14]model_cost_rates!I187</f>
        <v>0</v>
      </c>
      <c r="Y51" s="16">
        <f>[14]model_cost_rates!J187</f>
        <v>0</v>
      </c>
      <c r="Z51" s="16">
        <f>[14]model_cost_rates!K187</f>
        <v>0</v>
      </c>
      <c r="AA51" s="16">
        <f>[14]model_cost_rates!L187</f>
        <v>0</v>
      </c>
      <c r="AB51" s="16">
        <f t="shared" si="556"/>
        <v>0</v>
      </c>
      <c r="AD51" s="16">
        <f>[16]TRAC_rates!V59</f>
        <v>0</v>
      </c>
      <c r="AE51" s="16">
        <f>[16]TRAC_rates!W59</f>
        <v>0</v>
      </c>
      <c r="AF51" s="16">
        <f>[16]TRAC_rates!X59</f>
        <v>0</v>
      </c>
      <c r="AG51" s="16">
        <f>[16]TRAC_rates!Y59</f>
        <v>0</v>
      </c>
      <c r="AH51" s="16">
        <f>[16]TRAC_rates!Z59</f>
        <v>0</v>
      </c>
      <c r="AI51" s="16">
        <f>[16]TRAC_rates!AA59</f>
        <v>0</v>
      </c>
      <c r="AJ51" s="16">
        <f>[16]TRAC_rates!AB59</f>
        <v>0</v>
      </c>
      <c r="AN51" s="16">
        <f t="shared" si="368"/>
        <v>0</v>
      </c>
      <c r="AO51" s="16">
        <f t="shared" si="557"/>
        <v>0</v>
      </c>
      <c r="AP51" s="16">
        <f t="shared" si="558"/>
        <v>0</v>
      </c>
      <c r="AQ51" s="16">
        <f t="shared" si="559"/>
        <v>0</v>
      </c>
      <c r="AR51" s="16">
        <f t="shared" si="560"/>
        <v>0</v>
      </c>
      <c r="AS51" s="16">
        <f t="shared" si="561"/>
        <v>0</v>
      </c>
      <c r="AT51" s="16">
        <f t="shared" si="562"/>
        <v>0</v>
      </c>
      <c r="AV51" s="16">
        <f t="shared" si="563"/>
        <v>0</v>
      </c>
      <c r="AW51" s="16">
        <f t="shared" si="564"/>
        <v>0</v>
      </c>
      <c r="AX51" s="16">
        <f t="shared" si="565"/>
        <v>0</v>
      </c>
      <c r="AY51" s="16">
        <f t="shared" si="566"/>
        <v>0</v>
      </c>
      <c r="AZ51" s="16">
        <f t="shared" si="567"/>
        <v>0</v>
      </c>
      <c r="BA51" s="16">
        <f t="shared" si="568"/>
        <v>0</v>
      </c>
      <c r="BB51" s="16">
        <f t="shared" si="569"/>
        <v>0</v>
      </c>
      <c r="BD51" s="16">
        <f t="shared" si="570"/>
        <v>0</v>
      </c>
      <c r="BE51" s="16">
        <f t="shared" si="571"/>
        <v>0</v>
      </c>
      <c r="BF51" s="16">
        <f t="shared" si="572"/>
        <v>0</v>
      </c>
      <c r="BG51" s="16">
        <f t="shared" si="573"/>
        <v>0</v>
      </c>
      <c r="BH51" s="16">
        <f t="shared" si="574"/>
        <v>0</v>
      </c>
      <c r="BI51" s="16">
        <f t="shared" si="575"/>
        <v>0</v>
      </c>
      <c r="BJ51" s="16">
        <f t="shared" si="576"/>
        <v>0</v>
      </c>
      <c r="BN51" s="16">
        <f t="shared" si="577"/>
        <v>0</v>
      </c>
      <c r="BO51" s="16">
        <f t="shared" si="578"/>
        <v>0</v>
      </c>
      <c r="BP51" s="16">
        <f t="shared" si="579"/>
        <v>0</v>
      </c>
      <c r="BQ51" s="16">
        <f t="shared" si="580"/>
        <v>0</v>
      </c>
      <c r="BR51" s="16">
        <f t="shared" si="581"/>
        <v>0</v>
      </c>
      <c r="BS51" s="16">
        <f t="shared" si="582"/>
        <v>0</v>
      </c>
      <c r="BT51" s="16">
        <f t="shared" si="583"/>
        <v>0</v>
      </c>
      <c r="BV51" s="16">
        <f t="shared" si="584"/>
        <v>0</v>
      </c>
      <c r="BW51" s="16">
        <f t="shared" si="585"/>
        <v>0</v>
      </c>
      <c r="BX51" s="16">
        <f t="shared" si="586"/>
        <v>0</v>
      </c>
      <c r="BY51" s="16">
        <f t="shared" si="587"/>
        <v>0</v>
      </c>
      <c r="BZ51" s="16">
        <f t="shared" si="588"/>
        <v>0</v>
      </c>
      <c r="CA51" s="16">
        <f t="shared" si="589"/>
        <v>0</v>
      </c>
      <c r="CB51" s="16">
        <f t="shared" si="590"/>
        <v>0</v>
      </c>
      <c r="CD51" s="16">
        <f t="shared" si="591"/>
        <v>0</v>
      </c>
      <c r="CE51" s="16">
        <f t="shared" si="592"/>
        <v>0</v>
      </c>
      <c r="CF51" s="16">
        <f t="shared" si="593"/>
        <v>0</v>
      </c>
      <c r="CG51" s="16">
        <f t="shared" si="594"/>
        <v>0</v>
      </c>
      <c r="CH51" s="16">
        <f t="shared" si="595"/>
        <v>0</v>
      </c>
      <c r="CI51" s="16">
        <f t="shared" si="596"/>
        <v>0</v>
      </c>
      <c r="CJ51" s="16">
        <f t="shared" si="597"/>
        <v>0</v>
      </c>
      <c r="CN51" s="16">
        <f t="shared" si="598"/>
        <v>0</v>
      </c>
      <c r="CO51" s="16">
        <f t="shared" si="599"/>
        <v>0</v>
      </c>
      <c r="CP51" s="16">
        <f t="shared" si="600"/>
        <v>0</v>
      </c>
      <c r="CQ51" s="16">
        <f t="shared" si="601"/>
        <v>0</v>
      </c>
      <c r="CR51" s="16">
        <f t="shared" si="602"/>
        <v>0</v>
      </c>
      <c r="CS51" s="16">
        <f t="shared" si="603"/>
        <v>0</v>
      </c>
      <c r="CT51" s="16">
        <f t="shared" si="604"/>
        <v>0</v>
      </c>
      <c r="CV51" s="16">
        <f t="shared" si="605"/>
        <v>0</v>
      </c>
      <c r="CW51" s="16">
        <f t="shared" si="606"/>
        <v>0</v>
      </c>
      <c r="CX51" s="16">
        <f t="shared" si="607"/>
        <v>0</v>
      </c>
      <c r="CY51" s="16">
        <f t="shared" si="608"/>
        <v>0</v>
      </c>
      <c r="CZ51" s="16">
        <f t="shared" si="609"/>
        <v>0</v>
      </c>
      <c r="DA51" s="16">
        <f t="shared" si="610"/>
        <v>0</v>
      </c>
      <c r="DB51" s="16">
        <f t="shared" si="611"/>
        <v>0</v>
      </c>
      <c r="DD51" s="16">
        <f t="shared" si="612"/>
        <v>0</v>
      </c>
      <c r="DE51" s="16">
        <f t="shared" si="613"/>
        <v>0</v>
      </c>
      <c r="DF51" s="16">
        <f t="shared" si="614"/>
        <v>0</v>
      </c>
      <c r="DG51" s="16">
        <f t="shared" si="615"/>
        <v>0</v>
      </c>
      <c r="DH51" s="16">
        <f t="shared" si="616"/>
        <v>0</v>
      </c>
      <c r="DI51" s="16">
        <f t="shared" si="617"/>
        <v>0</v>
      </c>
      <c r="DJ51" s="16">
        <f t="shared" si="618"/>
        <v>0</v>
      </c>
      <c r="DN51" s="16">
        <f t="shared" si="412"/>
        <v>0</v>
      </c>
      <c r="DO51" s="16">
        <f t="shared" si="413"/>
        <v>0</v>
      </c>
      <c r="DP51" s="16">
        <f t="shared" si="414"/>
        <v>0</v>
      </c>
      <c r="DQ51" s="16">
        <f t="shared" si="415"/>
        <v>0</v>
      </c>
      <c r="DR51" s="16">
        <f t="shared" si="416"/>
        <v>0</v>
      </c>
      <c r="DS51" s="16">
        <f t="shared" si="417"/>
        <v>0</v>
      </c>
      <c r="DT51" s="16">
        <f t="shared" si="418"/>
        <v>0</v>
      </c>
      <c r="DV51" s="16">
        <f t="shared" si="419"/>
        <v>0</v>
      </c>
      <c r="DW51" s="16">
        <f t="shared" si="420"/>
        <v>0</v>
      </c>
      <c r="DX51" s="16">
        <f t="shared" si="421"/>
        <v>0</v>
      </c>
      <c r="DY51" s="16">
        <f t="shared" si="422"/>
        <v>0</v>
      </c>
      <c r="DZ51" s="16">
        <f t="shared" si="423"/>
        <v>0</v>
      </c>
      <c r="EA51" s="16">
        <f t="shared" si="424"/>
        <v>0</v>
      </c>
      <c r="EB51" s="16">
        <f t="shared" si="425"/>
        <v>0</v>
      </c>
      <c r="ED51" s="16">
        <f t="shared" si="426"/>
        <v>0</v>
      </c>
      <c r="EE51" s="16">
        <f t="shared" si="427"/>
        <v>0</v>
      </c>
      <c r="EF51" s="16">
        <f t="shared" si="428"/>
        <v>0</v>
      </c>
      <c r="EG51" s="16">
        <f t="shared" si="429"/>
        <v>0</v>
      </c>
      <c r="EH51" s="16">
        <f t="shared" si="430"/>
        <v>0</v>
      </c>
      <c r="EI51" s="16">
        <f t="shared" si="431"/>
        <v>0</v>
      </c>
      <c r="EJ51" s="16">
        <f t="shared" si="432"/>
        <v>0</v>
      </c>
      <c r="EN51" s="16">
        <f t="shared" si="433"/>
        <v>0</v>
      </c>
      <c r="EO51" s="16">
        <f t="shared" si="434"/>
        <v>0</v>
      </c>
      <c r="EP51" s="16">
        <f t="shared" si="435"/>
        <v>0</v>
      </c>
      <c r="EQ51" s="16">
        <f t="shared" si="436"/>
        <v>0</v>
      </c>
      <c r="ER51" s="16">
        <f t="shared" si="437"/>
        <v>0</v>
      </c>
      <c r="ES51" s="16">
        <f t="shared" si="438"/>
        <v>0</v>
      </c>
      <c r="ET51" s="16">
        <f t="shared" si="439"/>
        <v>0</v>
      </c>
      <c r="EV51" s="16">
        <f t="shared" si="440"/>
        <v>0</v>
      </c>
      <c r="EW51" s="16">
        <f t="shared" si="441"/>
        <v>0</v>
      </c>
      <c r="EX51" s="16">
        <f t="shared" si="442"/>
        <v>0</v>
      </c>
      <c r="EY51" s="16">
        <f t="shared" si="443"/>
        <v>0</v>
      </c>
      <c r="EZ51" s="16">
        <f t="shared" si="444"/>
        <v>0</v>
      </c>
      <c r="FA51" s="16">
        <f t="shared" si="445"/>
        <v>0</v>
      </c>
      <c r="FB51" s="16">
        <f t="shared" si="446"/>
        <v>0</v>
      </c>
      <c r="FD51" s="16">
        <f t="shared" si="447"/>
        <v>0</v>
      </c>
      <c r="FE51" s="16">
        <f t="shared" si="448"/>
        <v>0</v>
      </c>
      <c r="FF51" s="16">
        <f t="shared" si="449"/>
        <v>0</v>
      </c>
      <c r="FG51" s="16">
        <f t="shared" si="450"/>
        <v>0</v>
      </c>
      <c r="FH51" s="16">
        <f t="shared" si="451"/>
        <v>0</v>
      </c>
      <c r="FI51" s="16">
        <f t="shared" si="452"/>
        <v>0</v>
      </c>
      <c r="FJ51" s="16">
        <f t="shared" si="453"/>
        <v>0</v>
      </c>
      <c r="FN51" s="16">
        <f t="shared" si="454"/>
        <v>0</v>
      </c>
      <c r="FO51" s="16">
        <f t="shared" si="455"/>
        <v>0</v>
      </c>
      <c r="FP51" s="16">
        <f t="shared" si="456"/>
        <v>0</v>
      </c>
      <c r="FQ51" s="16">
        <f t="shared" si="457"/>
        <v>0</v>
      </c>
      <c r="FR51" s="16">
        <f t="shared" si="458"/>
        <v>0</v>
      </c>
      <c r="FS51" s="16">
        <f t="shared" si="459"/>
        <v>0</v>
      </c>
      <c r="FT51" s="16">
        <f t="shared" si="460"/>
        <v>0</v>
      </c>
      <c r="FV51" s="16">
        <f t="shared" si="461"/>
        <v>0</v>
      </c>
      <c r="FW51" s="16">
        <f t="shared" si="462"/>
        <v>0</v>
      </c>
      <c r="FX51" s="16">
        <f t="shared" si="463"/>
        <v>0</v>
      </c>
      <c r="FY51" s="16">
        <f t="shared" si="464"/>
        <v>0</v>
      </c>
      <c r="FZ51" s="16">
        <f t="shared" si="465"/>
        <v>0</v>
      </c>
      <c r="GA51" s="16">
        <f t="shared" si="466"/>
        <v>0</v>
      </c>
      <c r="GB51" s="16">
        <f t="shared" si="467"/>
        <v>0</v>
      </c>
      <c r="GD51" s="16">
        <f t="shared" si="468"/>
        <v>0</v>
      </c>
      <c r="GE51" s="16">
        <f t="shared" si="469"/>
        <v>0</v>
      </c>
      <c r="GF51" s="16">
        <f t="shared" si="470"/>
        <v>0</v>
      </c>
      <c r="GG51" s="16">
        <f t="shared" si="471"/>
        <v>0</v>
      </c>
      <c r="GH51" s="16">
        <f t="shared" si="472"/>
        <v>0</v>
      </c>
      <c r="GI51" s="16">
        <f t="shared" si="473"/>
        <v>0</v>
      </c>
      <c r="GJ51" s="16">
        <f t="shared" si="474"/>
        <v>0</v>
      </c>
      <c r="GN51" s="16">
        <f t="shared" si="475"/>
        <v>0</v>
      </c>
      <c r="GO51" s="16">
        <f t="shared" si="476"/>
        <v>0</v>
      </c>
      <c r="GP51" s="16">
        <f t="shared" si="477"/>
        <v>0</v>
      </c>
      <c r="GQ51" s="16">
        <f t="shared" si="478"/>
        <v>0</v>
      </c>
      <c r="GR51" s="16">
        <f t="shared" si="479"/>
        <v>0</v>
      </c>
      <c r="GS51" s="16">
        <f t="shared" si="480"/>
        <v>0</v>
      </c>
      <c r="GT51" s="16">
        <f t="shared" si="481"/>
        <v>0</v>
      </c>
      <c r="GV51" s="16">
        <f t="shared" si="482"/>
        <v>0</v>
      </c>
      <c r="GW51" s="16">
        <f t="shared" si="483"/>
        <v>0</v>
      </c>
      <c r="GX51" s="16">
        <f t="shared" si="484"/>
        <v>0</v>
      </c>
      <c r="GY51" s="16">
        <f t="shared" si="485"/>
        <v>0</v>
      </c>
      <c r="GZ51" s="16">
        <f t="shared" si="486"/>
        <v>0</v>
      </c>
      <c r="HA51" s="16">
        <f t="shared" si="487"/>
        <v>0</v>
      </c>
      <c r="HB51" s="16">
        <f t="shared" si="488"/>
        <v>0</v>
      </c>
      <c r="HD51" s="16">
        <f t="shared" si="489"/>
        <v>0</v>
      </c>
      <c r="HE51" s="16">
        <f t="shared" si="490"/>
        <v>0</v>
      </c>
      <c r="HF51" s="16">
        <f t="shared" si="491"/>
        <v>0</v>
      </c>
      <c r="HG51" s="16">
        <f t="shared" si="492"/>
        <v>0</v>
      </c>
      <c r="HH51" s="16">
        <f t="shared" si="493"/>
        <v>0</v>
      </c>
      <c r="HI51" s="16">
        <f t="shared" si="494"/>
        <v>0</v>
      </c>
      <c r="HJ51" s="16">
        <f t="shared" si="495"/>
        <v>0</v>
      </c>
      <c r="HN51" s="16">
        <f t="shared" si="390"/>
        <v>0</v>
      </c>
      <c r="HO51" s="16">
        <f t="shared" si="496"/>
        <v>0</v>
      </c>
      <c r="HP51" s="16">
        <f t="shared" si="497"/>
        <v>0</v>
      </c>
      <c r="HQ51" s="16">
        <f t="shared" si="498"/>
        <v>0</v>
      </c>
      <c r="HR51" s="16">
        <f t="shared" si="499"/>
        <v>0</v>
      </c>
      <c r="HS51" s="16">
        <f t="shared" si="500"/>
        <v>0</v>
      </c>
      <c r="HT51" s="16">
        <f t="shared" si="501"/>
        <v>0</v>
      </c>
      <c r="HV51" s="16">
        <f t="shared" si="502"/>
        <v>0</v>
      </c>
      <c r="HW51" s="16">
        <f t="shared" si="503"/>
        <v>0</v>
      </c>
      <c r="HX51" s="16">
        <f t="shared" si="504"/>
        <v>0</v>
      </c>
      <c r="HY51" s="16">
        <f t="shared" si="505"/>
        <v>0</v>
      </c>
      <c r="HZ51" s="16">
        <f t="shared" si="506"/>
        <v>0</v>
      </c>
      <c r="IA51" s="16">
        <f t="shared" si="507"/>
        <v>0</v>
      </c>
      <c r="IB51" s="16">
        <f t="shared" si="508"/>
        <v>0</v>
      </c>
      <c r="ID51" s="16">
        <f t="shared" si="509"/>
        <v>0</v>
      </c>
      <c r="IE51" s="16">
        <f t="shared" si="510"/>
        <v>0</v>
      </c>
      <c r="IF51" s="16">
        <f t="shared" si="511"/>
        <v>0</v>
      </c>
      <c r="IG51" s="16">
        <f t="shared" si="512"/>
        <v>0</v>
      </c>
      <c r="IH51" s="16">
        <f t="shared" si="513"/>
        <v>0</v>
      </c>
      <c r="II51" s="16">
        <f t="shared" si="514"/>
        <v>0</v>
      </c>
      <c r="IJ51" s="16">
        <f t="shared" si="515"/>
        <v>0</v>
      </c>
      <c r="IN51" s="16">
        <f t="shared" si="394"/>
        <v>0</v>
      </c>
      <c r="IO51" s="16">
        <f t="shared" si="516"/>
        <v>0</v>
      </c>
      <c r="IP51" s="16">
        <f t="shared" si="517"/>
        <v>0</v>
      </c>
      <c r="IQ51" s="16">
        <f t="shared" si="518"/>
        <v>0</v>
      </c>
      <c r="IR51" s="16">
        <f t="shared" si="519"/>
        <v>0</v>
      </c>
      <c r="IS51" s="16">
        <f t="shared" si="520"/>
        <v>0</v>
      </c>
      <c r="IT51" s="16">
        <f t="shared" si="521"/>
        <v>0</v>
      </c>
      <c r="IV51" s="16">
        <f t="shared" si="522"/>
        <v>0</v>
      </c>
      <c r="IW51" s="16">
        <f t="shared" si="523"/>
        <v>0</v>
      </c>
      <c r="IX51" s="16">
        <f t="shared" si="524"/>
        <v>0</v>
      </c>
      <c r="IY51" s="16">
        <f t="shared" si="525"/>
        <v>0</v>
      </c>
      <c r="IZ51" s="16">
        <f t="shared" si="526"/>
        <v>0</v>
      </c>
      <c r="JA51" s="16">
        <f t="shared" si="527"/>
        <v>0</v>
      </c>
      <c r="JB51" s="16">
        <f t="shared" si="528"/>
        <v>0</v>
      </c>
      <c r="JD51" s="16">
        <f t="shared" si="529"/>
        <v>0</v>
      </c>
      <c r="JE51" s="16">
        <f t="shared" si="530"/>
        <v>0</v>
      </c>
      <c r="JF51" s="16">
        <f t="shared" si="531"/>
        <v>0</v>
      </c>
      <c r="JG51" s="16">
        <f t="shared" si="532"/>
        <v>0</v>
      </c>
      <c r="JH51" s="16">
        <f t="shared" si="533"/>
        <v>0</v>
      </c>
      <c r="JI51" s="16">
        <f t="shared" si="534"/>
        <v>0</v>
      </c>
      <c r="JJ51" s="16">
        <f t="shared" si="535"/>
        <v>0</v>
      </c>
      <c r="JN51" s="16">
        <f t="shared" si="398"/>
        <v>0</v>
      </c>
      <c r="JO51" s="16">
        <f t="shared" si="536"/>
        <v>0</v>
      </c>
      <c r="JP51" s="16">
        <f t="shared" si="537"/>
        <v>0</v>
      </c>
      <c r="JQ51" s="16">
        <f t="shared" si="538"/>
        <v>0</v>
      </c>
      <c r="JR51" s="16">
        <f t="shared" si="539"/>
        <v>0</v>
      </c>
      <c r="JS51" s="16">
        <f t="shared" si="540"/>
        <v>0</v>
      </c>
      <c r="JT51" s="16">
        <f t="shared" si="541"/>
        <v>0</v>
      </c>
      <c r="JV51" s="16">
        <f t="shared" si="542"/>
        <v>0</v>
      </c>
      <c r="JW51" s="16">
        <f t="shared" si="543"/>
        <v>0</v>
      </c>
      <c r="JX51" s="16">
        <f t="shared" si="544"/>
        <v>0</v>
      </c>
      <c r="JY51" s="16">
        <f t="shared" si="545"/>
        <v>0</v>
      </c>
      <c r="JZ51" s="16">
        <f t="shared" si="546"/>
        <v>0</v>
      </c>
      <c r="KA51" s="16">
        <f t="shared" si="547"/>
        <v>0</v>
      </c>
      <c r="KB51" s="16">
        <f t="shared" si="548"/>
        <v>0</v>
      </c>
      <c r="KD51" s="16">
        <f t="shared" si="549"/>
        <v>0</v>
      </c>
      <c r="KE51" s="16">
        <f t="shared" si="550"/>
        <v>0</v>
      </c>
      <c r="KF51" s="16">
        <f t="shared" si="551"/>
        <v>0</v>
      </c>
      <c r="KG51" s="16">
        <f t="shared" si="552"/>
        <v>0</v>
      </c>
      <c r="KH51" s="16">
        <f t="shared" si="553"/>
        <v>0</v>
      </c>
      <c r="KI51" s="16">
        <f t="shared" si="554"/>
        <v>0</v>
      </c>
      <c r="KJ51" s="16">
        <f t="shared" si="555"/>
        <v>0</v>
      </c>
    </row>
    <row r="52" spans="1:296" x14ac:dyDescent="0.25">
      <c r="A52" s="21" t="s">
        <v>599</v>
      </c>
      <c r="B52" s="21"/>
      <c r="C52" s="21" t="s">
        <v>588</v>
      </c>
      <c r="D52" s="21"/>
      <c r="E52" s="21"/>
      <c r="F52" t="s">
        <v>571</v>
      </c>
      <c r="G52" t="s">
        <v>571</v>
      </c>
      <c r="H52" t="s">
        <v>571</v>
      </c>
      <c r="I52" t="s">
        <v>571</v>
      </c>
      <c r="J52" t="s">
        <v>571</v>
      </c>
      <c r="K52" t="s">
        <v>571</v>
      </c>
      <c r="L52" t="s">
        <v>589</v>
      </c>
      <c r="M52" t="s">
        <v>589</v>
      </c>
      <c r="N52" s="16">
        <f>[14]model_cost_rates!N188</f>
        <v>5.7109896997175387</v>
      </c>
      <c r="O52" s="16">
        <f>[14]model_cost_rates!O188</f>
        <v>3.6943351595679306</v>
      </c>
      <c r="P52" s="16">
        <f>[14]model_cost_rates!P188</f>
        <v>3.9424890359626232</v>
      </c>
      <c r="Q52" s="16">
        <f>[14]model_cost_rates!Q188</f>
        <v>4.5381960726622035</v>
      </c>
      <c r="R52" s="16">
        <f>[14]model_cost_rates!R188</f>
        <v>3.5001890117692125</v>
      </c>
      <c r="S52" s="16">
        <f>[14]model_cost_rates!S188</f>
        <v>4.2658821434005123</v>
      </c>
      <c r="T52" s="16">
        <f t="shared" si="402"/>
        <v>4.2658821434005123</v>
      </c>
      <c r="V52" s="16">
        <f>[14]model_cost_rates!G188</f>
        <v>5.7606770874300093</v>
      </c>
      <c r="W52" s="16">
        <f>[14]model_cost_rates!H188</f>
        <v>3.6629896454336066</v>
      </c>
      <c r="X52" s="16">
        <f>[14]model_cost_rates!I188</f>
        <v>3.6188496602869789</v>
      </c>
      <c r="Y52" s="16">
        <f>[14]model_cost_rates!J188</f>
        <v>3.8293370641206503</v>
      </c>
      <c r="Z52" s="16">
        <f>[14]model_cost_rates!K188</f>
        <v>3.0738046385013655</v>
      </c>
      <c r="AA52" s="16">
        <f>[14]model_cost_rates!L188</f>
        <v>3.8454394729506034</v>
      </c>
      <c r="AB52" s="16">
        <f t="shared" si="556"/>
        <v>3.8454394729506034</v>
      </c>
      <c r="AD52" s="16">
        <f>[16]TRAC_rates!V60</f>
        <v>2.93082038695972</v>
      </c>
      <c r="AE52" s="16">
        <f>[16]TRAC_rates!W60</f>
        <v>2.6601666868788834</v>
      </c>
      <c r="AF52" s="16">
        <f>[16]TRAC_rates!X60</f>
        <v>2.5926751100571956</v>
      </c>
      <c r="AG52" s="16">
        <f>[16]TRAC_rates!Y60</f>
        <v>2.0674426989911305</v>
      </c>
      <c r="AH52" s="16">
        <f>[16]TRAC_rates!Z60</f>
        <v>2.2884828811466678</v>
      </c>
      <c r="AI52" s="16">
        <f>[16]TRAC_rates!AA60</f>
        <v>3.0695514598664757</v>
      </c>
      <c r="AJ52" s="16">
        <f>[16]TRAC_rates!AB60</f>
        <v>2.5098459854305522</v>
      </c>
      <c r="AN52" s="16">
        <f t="shared" si="368"/>
        <v>5.7109896997175387</v>
      </c>
      <c r="AO52" s="16">
        <f t="shared" si="557"/>
        <v>3.6943351595679306</v>
      </c>
      <c r="AP52" s="16">
        <f t="shared" si="558"/>
        <v>3.9424890359626232</v>
      </c>
      <c r="AQ52" s="16">
        <f t="shared" si="559"/>
        <v>4.5381960726622035</v>
      </c>
      <c r="AR52" s="16">
        <f t="shared" si="560"/>
        <v>3.5001890117692125</v>
      </c>
      <c r="AS52" s="16">
        <f t="shared" si="561"/>
        <v>4.2658821434005123</v>
      </c>
      <c r="AT52" s="16">
        <f t="shared" si="562"/>
        <v>4.2658821434005123</v>
      </c>
      <c r="AV52" s="16">
        <f t="shared" si="563"/>
        <v>5.7606770874300093</v>
      </c>
      <c r="AW52" s="16">
        <f t="shared" si="564"/>
        <v>3.6629896454336066</v>
      </c>
      <c r="AX52" s="16">
        <f t="shared" si="565"/>
        <v>3.6188496602869789</v>
      </c>
      <c r="AY52" s="16">
        <f t="shared" si="566"/>
        <v>3.8293370641206503</v>
      </c>
      <c r="AZ52" s="16">
        <f t="shared" si="567"/>
        <v>3.0738046385013655</v>
      </c>
      <c r="BA52" s="16">
        <f t="shared" si="568"/>
        <v>3.8454394729506034</v>
      </c>
      <c r="BB52" s="16">
        <f t="shared" si="569"/>
        <v>3.8454394729506034</v>
      </c>
      <c r="BD52" s="16">
        <f t="shared" si="570"/>
        <v>2.93082038695972</v>
      </c>
      <c r="BE52" s="16">
        <f t="shared" si="571"/>
        <v>2.6601666868788834</v>
      </c>
      <c r="BF52" s="16">
        <f t="shared" si="572"/>
        <v>2.5926751100571956</v>
      </c>
      <c r="BG52" s="16">
        <f t="shared" si="573"/>
        <v>2.0674426989911305</v>
      </c>
      <c r="BH52" s="16">
        <f t="shared" si="574"/>
        <v>2.2884828811466678</v>
      </c>
      <c r="BI52" s="16">
        <f t="shared" si="575"/>
        <v>3.0695514598664757</v>
      </c>
      <c r="BJ52" s="16">
        <f t="shared" si="576"/>
        <v>2.5098459854305522</v>
      </c>
      <c r="BN52" s="16">
        <f t="shared" si="577"/>
        <v>5.7556356904243673</v>
      </c>
      <c r="BO52" s="16">
        <f t="shared" si="578"/>
        <v>3.7232158373268374</v>
      </c>
      <c r="BP52" s="16">
        <f t="shared" si="579"/>
        <v>3.9733096709341877</v>
      </c>
      <c r="BQ52" s="16">
        <f t="shared" si="580"/>
        <v>4.5736736816825561</v>
      </c>
      <c r="BR52" s="16">
        <f t="shared" si="581"/>
        <v>3.5275519408424905</v>
      </c>
      <c r="BS52" s="16">
        <f t="shared" si="582"/>
        <v>4.2992309226042469</v>
      </c>
      <c r="BT52" s="16">
        <f t="shared" si="583"/>
        <v>4.2992309226042469</v>
      </c>
      <c r="BV52" s="16">
        <f t="shared" si="584"/>
        <v>5.8057115121503271</v>
      </c>
      <c r="BW52" s="16">
        <f t="shared" si="585"/>
        <v>3.6916252778314949</v>
      </c>
      <c r="BX52" s="16">
        <f t="shared" si="586"/>
        <v>3.6471402258102494</v>
      </c>
      <c r="BY52" s="16">
        <f t="shared" si="587"/>
        <v>3.8592731270392195</v>
      </c>
      <c r="BZ52" s="16">
        <f t="shared" si="588"/>
        <v>3.0978342831935852</v>
      </c>
      <c r="CA52" s="16">
        <f t="shared" si="589"/>
        <v>3.8755014173770683</v>
      </c>
      <c r="CB52" s="16">
        <f t="shared" si="590"/>
        <v>3.8755014173770683</v>
      </c>
      <c r="CD52" s="16">
        <f t="shared" si="591"/>
        <v>2.9537322440352209</v>
      </c>
      <c r="CE52" s="16">
        <f t="shared" si="592"/>
        <v>2.6809626930749517</v>
      </c>
      <c r="CF52" s="16">
        <f t="shared" si="593"/>
        <v>2.6129434969665897</v>
      </c>
      <c r="CG52" s="16">
        <f t="shared" si="594"/>
        <v>2.0836050512942039</v>
      </c>
      <c r="CH52" s="16">
        <f t="shared" si="595"/>
        <v>2.3063732277969975</v>
      </c>
      <c r="CI52" s="16">
        <f t="shared" si="596"/>
        <v>3.0935478550899003</v>
      </c>
      <c r="CJ52" s="16">
        <f t="shared" si="597"/>
        <v>2.5294668508904645</v>
      </c>
      <c r="CN52" s="16">
        <f t="shared" si="598"/>
        <v>5.3785022267497586</v>
      </c>
      <c r="CO52" s="16">
        <f t="shared" si="599"/>
        <v>3.4792550725627809</v>
      </c>
      <c r="CP52" s="16">
        <f t="shared" si="600"/>
        <v>3.7129617060787634</v>
      </c>
      <c r="CQ52" s="16">
        <f t="shared" si="601"/>
        <v>4.2739873411867482</v>
      </c>
      <c r="CR52" s="16">
        <f t="shared" si="602"/>
        <v>3.2964118977095782</v>
      </c>
      <c r="CS52" s="16">
        <f t="shared" si="603"/>
        <v>4.0175272262295421</v>
      </c>
      <c r="CT52" s="16">
        <f t="shared" si="604"/>
        <v>4.0175272262295421</v>
      </c>
      <c r="CV52" s="16">
        <f t="shared" si="605"/>
        <v>5.4252968699735273</v>
      </c>
      <c r="CW52" s="16">
        <f t="shared" si="606"/>
        <v>3.4497344594230976</v>
      </c>
      <c r="CX52" s="16">
        <f t="shared" si="607"/>
        <v>3.4081642551533227</v>
      </c>
      <c r="CY52" s="16">
        <f t="shared" si="608"/>
        <v>3.6063973162772416</v>
      </c>
      <c r="CZ52" s="16">
        <f t="shared" si="609"/>
        <v>2.8948511487581592</v>
      </c>
      <c r="DA52" s="16">
        <f t="shared" si="610"/>
        <v>3.6215622607617712</v>
      </c>
      <c r="DB52" s="16">
        <f t="shared" si="611"/>
        <v>3.6215622607617712</v>
      </c>
      <c r="DD52" s="16">
        <f t="shared" si="612"/>
        <v>2.7601912814246696</v>
      </c>
      <c r="DE52" s="16">
        <f t="shared" si="613"/>
        <v>2.5052947389506324</v>
      </c>
      <c r="DF52" s="16">
        <f t="shared" si="614"/>
        <v>2.4417324467195236</v>
      </c>
      <c r="DG52" s="16">
        <f t="shared" si="615"/>
        <v>1.947078482868092</v>
      </c>
      <c r="DH52" s="16">
        <f t="shared" si="616"/>
        <v>2.1552499512886234</v>
      </c>
      <c r="DI52" s="16">
        <f t="shared" si="617"/>
        <v>2.8908455854562938</v>
      </c>
      <c r="DJ52" s="16">
        <f t="shared" si="618"/>
        <v>2.3637255416700942</v>
      </c>
      <c r="DN52" s="16">
        <f t="shared" si="412"/>
        <v>5.7109896997175387</v>
      </c>
      <c r="DO52" s="16">
        <f t="shared" si="413"/>
        <v>3.6943351595679306</v>
      </c>
      <c r="DP52" s="16">
        <f t="shared" si="414"/>
        <v>3.9424890359626232</v>
      </c>
      <c r="DQ52" s="16">
        <f t="shared" si="415"/>
        <v>4.5381960726622035</v>
      </c>
      <c r="DR52" s="16">
        <f t="shared" si="416"/>
        <v>3.5001890117692125</v>
      </c>
      <c r="DS52" s="16">
        <f t="shared" si="417"/>
        <v>4.2658821434005123</v>
      </c>
      <c r="DT52" s="16">
        <f t="shared" si="418"/>
        <v>4.2658821434005123</v>
      </c>
      <c r="DV52" s="16">
        <f t="shared" si="419"/>
        <v>5.7606770874300093</v>
      </c>
      <c r="DW52" s="16">
        <f t="shared" si="420"/>
        <v>3.6629896454336066</v>
      </c>
      <c r="DX52" s="16">
        <f t="shared" si="421"/>
        <v>3.6188496602869789</v>
      </c>
      <c r="DY52" s="16">
        <f t="shared" si="422"/>
        <v>3.8293370641206503</v>
      </c>
      <c r="DZ52" s="16">
        <f t="shared" si="423"/>
        <v>3.0738046385013655</v>
      </c>
      <c r="EA52" s="16">
        <f t="shared" si="424"/>
        <v>3.8454394729506034</v>
      </c>
      <c r="EB52" s="16">
        <f t="shared" si="425"/>
        <v>3.8454394729506034</v>
      </c>
      <c r="ED52" s="16">
        <f t="shared" si="426"/>
        <v>2.93082038695972</v>
      </c>
      <c r="EE52" s="16">
        <f t="shared" si="427"/>
        <v>2.6601666868788834</v>
      </c>
      <c r="EF52" s="16">
        <f t="shared" si="428"/>
        <v>2.5926751100571956</v>
      </c>
      <c r="EG52" s="16">
        <f t="shared" si="429"/>
        <v>2.0674426989911305</v>
      </c>
      <c r="EH52" s="16">
        <f t="shared" si="430"/>
        <v>2.2884828811466678</v>
      </c>
      <c r="EI52" s="16">
        <f t="shared" si="431"/>
        <v>3.0695514598664757</v>
      </c>
      <c r="EJ52" s="16">
        <f t="shared" si="432"/>
        <v>2.5098459854305522</v>
      </c>
      <c r="EN52" s="16">
        <f t="shared" si="433"/>
        <v>5.7556356904243673</v>
      </c>
      <c r="EO52" s="16">
        <f t="shared" si="434"/>
        <v>3.7232158373268374</v>
      </c>
      <c r="EP52" s="16">
        <f t="shared" si="435"/>
        <v>3.9733096709341877</v>
      </c>
      <c r="EQ52" s="16">
        <f t="shared" si="436"/>
        <v>4.5736736816825561</v>
      </c>
      <c r="ER52" s="16">
        <f t="shared" si="437"/>
        <v>3.5275519408424905</v>
      </c>
      <c r="ES52" s="16">
        <f t="shared" si="438"/>
        <v>4.2992309226042469</v>
      </c>
      <c r="ET52" s="16">
        <f t="shared" si="439"/>
        <v>4.2992309226042469</v>
      </c>
      <c r="EV52" s="16">
        <f t="shared" si="440"/>
        <v>5.8057115121503271</v>
      </c>
      <c r="EW52" s="16">
        <f t="shared" si="441"/>
        <v>3.6916252778314949</v>
      </c>
      <c r="EX52" s="16">
        <f t="shared" si="442"/>
        <v>3.6471402258102494</v>
      </c>
      <c r="EY52" s="16">
        <f t="shared" si="443"/>
        <v>3.8592731270392195</v>
      </c>
      <c r="EZ52" s="16">
        <f t="shared" si="444"/>
        <v>3.0978342831935852</v>
      </c>
      <c r="FA52" s="16">
        <f t="shared" si="445"/>
        <v>3.8755014173770683</v>
      </c>
      <c r="FB52" s="16">
        <f t="shared" si="446"/>
        <v>3.8755014173770683</v>
      </c>
      <c r="FD52" s="16">
        <f t="shared" si="447"/>
        <v>2.9537322440352209</v>
      </c>
      <c r="FE52" s="16">
        <f t="shared" si="448"/>
        <v>2.6809626930749517</v>
      </c>
      <c r="FF52" s="16">
        <f t="shared" si="449"/>
        <v>2.6129434969665897</v>
      </c>
      <c r="FG52" s="16">
        <f t="shared" si="450"/>
        <v>2.0836050512942039</v>
      </c>
      <c r="FH52" s="16">
        <f t="shared" si="451"/>
        <v>2.3063732277969975</v>
      </c>
      <c r="FI52" s="16">
        <f t="shared" si="452"/>
        <v>3.0935478550899003</v>
      </c>
      <c r="FJ52" s="16">
        <f t="shared" si="453"/>
        <v>2.5294668508904645</v>
      </c>
      <c r="FN52" s="16">
        <f t="shared" si="454"/>
        <v>5.3785022267497586</v>
      </c>
      <c r="FO52" s="16">
        <f t="shared" si="455"/>
        <v>3.4792550725627809</v>
      </c>
      <c r="FP52" s="16">
        <f t="shared" si="456"/>
        <v>3.7129617060787634</v>
      </c>
      <c r="FQ52" s="16">
        <f t="shared" si="457"/>
        <v>4.2739873411867482</v>
      </c>
      <c r="FR52" s="16">
        <f t="shared" si="458"/>
        <v>3.2964118977095782</v>
      </c>
      <c r="FS52" s="16">
        <f t="shared" si="459"/>
        <v>4.0175272262295421</v>
      </c>
      <c r="FT52" s="16">
        <f t="shared" si="460"/>
        <v>4.0175272262295421</v>
      </c>
      <c r="FV52" s="16">
        <f t="shared" si="461"/>
        <v>5.4252968699735273</v>
      </c>
      <c r="FW52" s="16">
        <f t="shared" si="462"/>
        <v>3.4497344594230976</v>
      </c>
      <c r="FX52" s="16">
        <f t="shared" si="463"/>
        <v>3.4081642551533227</v>
      </c>
      <c r="FY52" s="16">
        <f t="shared" si="464"/>
        <v>3.6063973162772416</v>
      </c>
      <c r="FZ52" s="16">
        <f t="shared" si="465"/>
        <v>2.8948511487581592</v>
      </c>
      <c r="GA52" s="16">
        <f t="shared" si="466"/>
        <v>3.6215622607617712</v>
      </c>
      <c r="GB52" s="16">
        <f t="shared" si="467"/>
        <v>3.6215622607617712</v>
      </c>
      <c r="GD52" s="16">
        <f t="shared" si="468"/>
        <v>2.7601912814246696</v>
      </c>
      <c r="GE52" s="16">
        <f t="shared" si="469"/>
        <v>2.5052947389506324</v>
      </c>
      <c r="GF52" s="16">
        <f t="shared" si="470"/>
        <v>2.4417324467195236</v>
      </c>
      <c r="GG52" s="16">
        <f t="shared" si="471"/>
        <v>1.947078482868092</v>
      </c>
      <c r="GH52" s="16">
        <f t="shared" si="472"/>
        <v>2.1552499512886234</v>
      </c>
      <c r="GI52" s="16">
        <f t="shared" si="473"/>
        <v>2.8908455854562938</v>
      </c>
      <c r="GJ52" s="16">
        <f t="shared" si="474"/>
        <v>2.3637255416700942</v>
      </c>
      <c r="GN52" s="16">
        <f t="shared" si="475"/>
        <v>5.7109896997175387</v>
      </c>
      <c r="GO52" s="16">
        <f t="shared" si="476"/>
        <v>3.6943351595679306</v>
      </c>
      <c r="GP52" s="16">
        <f t="shared" si="477"/>
        <v>3.9424890359626232</v>
      </c>
      <c r="GQ52" s="16">
        <f t="shared" si="478"/>
        <v>4.5381960726622035</v>
      </c>
      <c r="GR52" s="16">
        <f t="shared" si="479"/>
        <v>3.5001890117692125</v>
      </c>
      <c r="GS52" s="16">
        <f t="shared" si="480"/>
        <v>4.2658821434005123</v>
      </c>
      <c r="GT52" s="16">
        <f t="shared" si="481"/>
        <v>4.2658821434005123</v>
      </c>
      <c r="GV52" s="16">
        <f t="shared" si="482"/>
        <v>5.7606770874300093</v>
      </c>
      <c r="GW52" s="16">
        <f t="shared" si="483"/>
        <v>3.6629896454336066</v>
      </c>
      <c r="GX52" s="16">
        <f t="shared" si="484"/>
        <v>3.6188496602869789</v>
      </c>
      <c r="GY52" s="16">
        <f t="shared" si="485"/>
        <v>3.8293370641206503</v>
      </c>
      <c r="GZ52" s="16">
        <f t="shared" si="486"/>
        <v>3.0738046385013655</v>
      </c>
      <c r="HA52" s="16">
        <f t="shared" si="487"/>
        <v>3.8454394729506034</v>
      </c>
      <c r="HB52" s="16">
        <f t="shared" si="488"/>
        <v>3.8454394729506034</v>
      </c>
      <c r="HD52" s="16">
        <f t="shared" si="489"/>
        <v>2.93082038695972</v>
      </c>
      <c r="HE52" s="16">
        <f t="shared" si="490"/>
        <v>2.6601666868788834</v>
      </c>
      <c r="HF52" s="16">
        <f t="shared" si="491"/>
        <v>2.5926751100571956</v>
      </c>
      <c r="HG52" s="16">
        <f t="shared" si="492"/>
        <v>2.0674426989911305</v>
      </c>
      <c r="HH52" s="16">
        <f t="shared" si="493"/>
        <v>2.2884828811466678</v>
      </c>
      <c r="HI52" s="16">
        <f t="shared" si="494"/>
        <v>3.0695514598664757</v>
      </c>
      <c r="HJ52" s="16">
        <f t="shared" si="495"/>
        <v>2.5098459854305522</v>
      </c>
      <c r="HN52" s="16">
        <f t="shared" si="390"/>
        <v>5.7109896997175387</v>
      </c>
      <c r="HO52" s="16">
        <f t="shared" si="496"/>
        <v>3.6943351595679306</v>
      </c>
      <c r="HP52" s="16">
        <f t="shared" si="497"/>
        <v>3.9424890359626232</v>
      </c>
      <c r="HQ52" s="16">
        <f t="shared" si="498"/>
        <v>4.5381960726622035</v>
      </c>
      <c r="HR52" s="16">
        <f t="shared" si="499"/>
        <v>3.5001890117692125</v>
      </c>
      <c r="HS52" s="16">
        <f t="shared" si="500"/>
        <v>4.2658821434005123</v>
      </c>
      <c r="HT52" s="16">
        <f t="shared" si="501"/>
        <v>4.2658821434005123</v>
      </c>
      <c r="HV52" s="16">
        <f t="shared" si="502"/>
        <v>5.7606770874300093</v>
      </c>
      <c r="HW52" s="16">
        <f t="shared" si="503"/>
        <v>3.6629896454336066</v>
      </c>
      <c r="HX52" s="16">
        <f t="shared" si="504"/>
        <v>3.6188496602869789</v>
      </c>
      <c r="HY52" s="16">
        <f t="shared" si="505"/>
        <v>3.8293370641206503</v>
      </c>
      <c r="HZ52" s="16">
        <f t="shared" si="506"/>
        <v>3.0738046385013655</v>
      </c>
      <c r="IA52" s="16">
        <f t="shared" si="507"/>
        <v>3.8454394729506034</v>
      </c>
      <c r="IB52" s="16">
        <f t="shared" si="508"/>
        <v>3.8454394729506034</v>
      </c>
      <c r="ID52" s="16">
        <f t="shared" si="509"/>
        <v>2.93082038695972</v>
      </c>
      <c r="IE52" s="16">
        <f t="shared" si="510"/>
        <v>2.6601666868788834</v>
      </c>
      <c r="IF52" s="16">
        <f t="shared" si="511"/>
        <v>2.5926751100571956</v>
      </c>
      <c r="IG52" s="16">
        <f t="shared" si="512"/>
        <v>2.0674426989911305</v>
      </c>
      <c r="IH52" s="16">
        <f t="shared" si="513"/>
        <v>2.2884828811466678</v>
      </c>
      <c r="II52" s="16">
        <f t="shared" si="514"/>
        <v>3.0695514598664757</v>
      </c>
      <c r="IJ52" s="16">
        <f t="shared" si="515"/>
        <v>2.5098459854305522</v>
      </c>
      <c r="IN52" s="16">
        <f t="shared" si="394"/>
        <v>5.7556356904243673</v>
      </c>
      <c r="IO52" s="16">
        <f t="shared" si="516"/>
        <v>3.7232158373268374</v>
      </c>
      <c r="IP52" s="16">
        <f t="shared" si="517"/>
        <v>3.9733096709341877</v>
      </c>
      <c r="IQ52" s="16">
        <f t="shared" si="518"/>
        <v>4.5736736816825561</v>
      </c>
      <c r="IR52" s="16">
        <f t="shared" si="519"/>
        <v>3.5275519408424905</v>
      </c>
      <c r="IS52" s="16">
        <f t="shared" si="520"/>
        <v>4.2992309226042469</v>
      </c>
      <c r="IT52" s="16">
        <f t="shared" si="521"/>
        <v>4.2992309226042469</v>
      </c>
      <c r="IV52" s="16">
        <f t="shared" si="522"/>
        <v>5.8057115121503271</v>
      </c>
      <c r="IW52" s="16">
        <f t="shared" si="523"/>
        <v>3.6916252778314949</v>
      </c>
      <c r="IX52" s="16">
        <f t="shared" si="524"/>
        <v>3.6471402258102494</v>
      </c>
      <c r="IY52" s="16">
        <f t="shared" si="525"/>
        <v>3.8592731270392195</v>
      </c>
      <c r="IZ52" s="16">
        <f t="shared" si="526"/>
        <v>3.0978342831935852</v>
      </c>
      <c r="JA52" s="16">
        <f t="shared" si="527"/>
        <v>3.8755014173770683</v>
      </c>
      <c r="JB52" s="16">
        <f t="shared" si="528"/>
        <v>3.8755014173770683</v>
      </c>
      <c r="JD52" s="16">
        <f t="shared" si="529"/>
        <v>2.9537322440352209</v>
      </c>
      <c r="JE52" s="16">
        <f t="shared" si="530"/>
        <v>2.6809626930749517</v>
      </c>
      <c r="JF52" s="16">
        <f t="shared" si="531"/>
        <v>2.6129434969665897</v>
      </c>
      <c r="JG52" s="16">
        <f t="shared" si="532"/>
        <v>2.0836050512942039</v>
      </c>
      <c r="JH52" s="16">
        <f t="shared" si="533"/>
        <v>2.3063732277969975</v>
      </c>
      <c r="JI52" s="16">
        <f t="shared" si="534"/>
        <v>3.0935478550899003</v>
      </c>
      <c r="JJ52" s="16">
        <f t="shared" si="535"/>
        <v>2.5294668508904645</v>
      </c>
      <c r="JN52" s="16">
        <f t="shared" si="398"/>
        <v>5.3785022267497586</v>
      </c>
      <c r="JO52" s="16">
        <f t="shared" si="536"/>
        <v>3.4792550725627809</v>
      </c>
      <c r="JP52" s="16">
        <f t="shared" si="537"/>
        <v>3.7129617060787634</v>
      </c>
      <c r="JQ52" s="16">
        <f t="shared" si="538"/>
        <v>4.2739873411867482</v>
      </c>
      <c r="JR52" s="16">
        <f t="shared" si="539"/>
        <v>3.2964118977095782</v>
      </c>
      <c r="JS52" s="16">
        <f t="shared" si="540"/>
        <v>4.0175272262295421</v>
      </c>
      <c r="JT52" s="16">
        <f t="shared" si="541"/>
        <v>4.0175272262295421</v>
      </c>
      <c r="JV52" s="16">
        <f t="shared" si="542"/>
        <v>5.4252968699735273</v>
      </c>
      <c r="JW52" s="16">
        <f t="shared" si="543"/>
        <v>3.4497344594230976</v>
      </c>
      <c r="JX52" s="16">
        <f t="shared" si="544"/>
        <v>3.4081642551533227</v>
      </c>
      <c r="JY52" s="16">
        <f t="shared" si="545"/>
        <v>3.6063973162772416</v>
      </c>
      <c r="JZ52" s="16">
        <f t="shared" si="546"/>
        <v>2.8948511487581592</v>
      </c>
      <c r="KA52" s="16">
        <f t="shared" si="547"/>
        <v>3.6215622607617712</v>
      </c>
      <c r="KB52" s="16">
        <f t="shared" si="548"/>
        <v>3.6215622607617712</v>
      </c>
      <c r="KD52" s="16">
        <f t="shared" si="549"/>
        <v>2.7601912814246696</v>
      </c>
      <c r="KE52" s="16">
        <f t="shared" si="550"/>
        <v>2.5052947389506324</v>
      </c>
      <c r="KF52" s="16">
        <f t="shared" si="551"/>
        <v>2.4417324467195236</v>
      </c>
      <c r="KG52" s="16">
        <f t="shared" si="552"/>
        <v>1.947078482868092</v>
      </c>
      <c r="KH52" s="16">
        <f t="shared" si="553"/>
        <v>2.1552499512886234</v>
      </c>
      <c r="KI52" s="16">
        <f t="shared" si="554"/>
        <v>2.8908455854562938</v>
      </c>
      <c r="KJ52" s="16">
        <f t="shared" si="555"/>
        <v>2.3637255416700942</v>
      </c>
    </row>
    <row r="53" spans="1:296" x14ac:dyDescent="0.25">
      <c r="A53" s="21" t="s">
        <v>600</v>
      </c>
      <c r="B53" s="21"/>
      <c r="C53" s="21" t="s">
        <v>588</v>
      </c>
      <c r="D53" s="21"/>
      <c r="E53" s="21"/>
      <c r="F53" t="s">
        <v>571</v>
      </c>
      <c r="G53" t="s">
        <v>571</v>
      </c>
      <c r="H53" t="s">
        <v>571</v>
      </c>
      <c r="I53" t="s">
        <v>571</v>
      </c>
      <c r="J53" t="s">
        <v>571</v>
      </c>
      <c r="K53" t="s">
        <v>571</v>
      </c>
      <c r="L53" t="s">
        <v>589</v>
      </c>
      <c r="M53" t="s">
        <v>589</v>
      </c>
      <c r="N53" s="16">
        <f>[14]model_cost_rates!N189</f>
        <v>3.9674366926525759</v>
      </c>
      <c r="O53" s="16">
        <f>[14]model_cost_rates!O189</f>
        <v>2.6388701771183078</v>
      </c>
      <c r="P53" s="16">
        <f>[14]model_cost_rates!P189</f>
        <v>2.9563782078079512</v>
      </c>
      <c r="Q53" s="16">
        <f>[14]model_cost_rates!Q189</f>
        <v>3.8813701227906545</v>
      </c>
      <c r="R53" s="16">
        <f>[14]model_cost_rates!R189</f>
        <v>4.100756228850182</v>
      </c>
      <c r="S53" s="16">
        <f>[14]model_cost_rates!S189</f>
        <v>3.4795154430120276</v>
      </c>
      <c r="T53" s="16">
        <f t="shared" si="402"/>
        <v>3.4795154430120276</v>
      </c>
      <c r="V53" s="16">
        <f>[14]model_cost_rates!G189</f>
        <v>5.1757686774064169</v>
      </c>
      <c r="W53" s="16">
        <f>[14]model_cost_rates!H189</f>
        <v>3.1423467487490684</v>
      </c>
      <c r="X53" s="16">
        <f>[14]model_cost_rates!I189</f>
        <v>1.4195021135294854</v>
      </c>
      <c r="Y53" s="16">
        <f>[14]model_cost_rates!J189</f>
        <v>1.5964112239962278</v>
      </c>
      <c r="Z53" s="16">
        <f>[14]model_cost_rates!K189</f>
        <v>3.3113745639056549</v>
      </c>
      <c r="AA53" s="16">
        <f>[14]model_cost_rates!L189</f>
        <v>2.5817857941206954</v>
      </c>
      <c r="AB53" s="16">
        <f t="shared" si="556"/>
        <v>2.5817857941206954</v>
      </c>
      <c r="AD53" s="16">
        <f>[16]TRAC_rates!V61</f>
        <v>1.8630774976927913</v>
      </c>
      <c r="AE53" s="16">
        <f>[16]TRAC_rates!W61</f>
        <v>2.6349471492841756</v>
      </c>
      <c r="AF53" s="16">
        <f>[16]TRAC_rates!X61</f>
        <v>2.4221086148115276</v>
      </c>
      <c r="AG53" s="16">
        <f>[16]TRAC_rates!Y61</f>
        <v>1.6133417837017943</v>
      </c>
      <c r="AH53" s="16">
        <f>[16]TRAC_rates!Z61</f>
        <v>1.8031618065274486</v>
      </c>
      <c r="AI53" s="16">
        <f>[16]TRAC_rates!AA61</f>
        <v>3.378146505459569</v>
      </c>
      <c r="AJ53" s="16">
        <f>[16]TRAC_rates!AB61</f>
        <v>2.1645685959328498</v>
      </c>
      <c r="AN53" s="16">
        <f t="shared" si="368"/>
        <v>3.9674366926525759</v>
      </c>
      <c r="AO53" s="16">
        <f t="shared" si="557"/>
        <v>2.6388701771183078</v>
      </c>
      <c r="AP53" s="16">
        <f t="shared" si="558"/>
        <v>2.9563782078079512</v>
      </c>
      <c r="AQ53" s="16">
        <f t="shared" si="559"/>
        <v>3.8813701227906545</v>
      </c>
      <c r="AR53" s="16">
        <f t="shared" si="560"/>
        <v>4.100756228850182</v>
      </c>
      <c r="AS53" s="16">
        <f t="shared" si="561"/>
        <v>3.4795154430120276</v>
      </c>
      <c r="AT53" s="16">
        <f t="shared" si="562"/>
        <v>3.4795154430120276</v>
      </c>
      <c r="AV53" s="16">
        <f t="shared" si="563"/>
        <v>5.1757686774064169</v>
      </c>
      <c r="AW53" s="16">
        <f t="shared" si="564"/>
        <v>3.1423467487490684</v>
      </c>
      <c r="AX53" s="16">
        <f t="shared" si="565"/>
        <v>1.4195021135294854</v>
      </c>
      <c r="AY53" s="16">
        <f t="shared" si="566"/>
        <v>1.5964112239962278</v>
      </c>
      <c r="AZ53" s="16">
        <f t="shared" si="567"/>
        <v>3.3113745639056549</v>
      </c>
      <c r="BA53" s="16">
        <f t="shared" si="568"/>
        <v>2.5817857941206954</v>
      </c>
      <c r="BB53" s="16">
        <f t="shared" si="569"/>
        <v>2.5817857941206954</v>
      </c>
      <c r="BD53" s="16">
        <f t="shared" si="570"/>
        <v>1.8630774976927913</v>
      </c>
      <c r="BE53" s="16">
        <f t="shared" si="571"/>
        <v>2.6349471492841756</v>
      </c>
      <c r="BF53" s="16">
        <f t="shared" si="572"/>
        <v>2.4221086148115276</v>
      </c>
      <c r="BG53" s="16">
        <f t="shared" si="573"/>
        <v>1.6133417837017943</v>
      </c>
      <c r="BH53" s="16">
        <f t="shared" si="574"/>
        <v>1.8031618065274486</v>
      </c>
      <c r="BI53" s="16">
        <f t="shared" si="575"/>
        <v>3.378146505459569</v>
      </c>
      <c r="BJ53" s="16">
        <f t="shared" si="576"/>
        <v>2.1645685959328498</v>
      </c>
      <c r="BN53" s="16">
        <f t="shared" si="577"/>
        <v>3.9984523573663222</v>
      </c>
      <c r="BO53" s="16">
        <f t="shared" si="578"/>
        <v>2.6594996966234783</v>
      </c>
      <c r="BP53" s="16">
        <f t="shared" si="579"/>
        <v>2.9794898646190626</v>
      </c>
      <c r="BQ53" s="16">
        <f t="shared" si="580"/>
        <v>3.9117129571404421</v>
      </c>
      <c r="BR53" s="16">
        <f t="shared" si="581"/>
        <v>4.1328141267121357</v>
      </c>
      <c r="BS53" s="16">
        <f t="shared" si="582"/>
        <v>3.5067167552715586</v>
      </c>
      <c r="BT53" s="16">
        <f t="shared" si="583"/>
        <v>3.5067167552715586</v>
      </c>
      <c r="BV53" s="16">
        <f t="shared" si="584"/>
        <v>5.2162305469635637</v>
      </c>
      <c r="BW53" s="16">
        <f t="shared" si="585"/>
        <v>3.1669122253334896</v>
      </c>
      <c r="BX53" s="16">
        <f t="shared" si="586"/>
        <v>1.4305991530097169</v>
      </c>
      <c r="BY53" s="16">
        <f t="shared" si="587"/>
        <v>1.6088912606305676</v>
      </c>
      <c r="BZ53" s="16">
        <f t="shared" si="588"/>
        <v>3.3372614251644435</v>
      </c>
      <c r="CA53" s="16">
        <f t="shared" si="589"/>
        <v>2.6019690531759578</v>
      </c>
      <c r="CB53" s="16">
        <f t="shared" si="590"/>
        <v>2.6019690531759578</v>
      </c>
      <c r="CD53" s="16">
        <f t="shared" si="591"/>
        <v>1.8776422132712851</v>
      </c>
      <c r="CE53" s="16">
        <f t="shared" si="592"/>
        <v>2.6555460002934401</v>
      </c>
      <c r="CF53" s="16">
        <f t="shared" si="593"/>
        <v>2.4410435883263903</v>
      </c>
      <c r="CG53" s="16">
        <f t="shared" si="594"/>
        <v>1.6259541759611693</v>
      </c>
      <c r="CH53" s="16">
        <f t="shared" si="595"/>
        <v>1.8172581277414606</v>
      </c>
      <c r="CI53" s="16">
        <f t="shared" si="596"/>
        <v>3.4045553602149035</v>
      </c>
      <c r="CJ53" s="16">
        <f t="shared" si="597"/>
        <v>2.1814902355259118</v>
      </c>
      <c r="CN53" s="16">
        <f t="shared" si="598"/>
        <v>3.7364569379237333</v>
      </c>
      <c r="CO53" s="16">
        <f t="shared" si="599"/>
        <v>2.4852380883187957</v>
      </c>
      <c r="CP53" s="16">
        <f t="shared" si="600"/>
        <v>2.7842611543487763</v>
      </c>
      <c r="CQ53" s="16">
        <f t="shared" si="601"/>
        <v>3.6554010681024391</v>
      </c>
      <c r="CR53" s="16">
        <f t="shared" si="602"/>
        <v>3.8620147588988849</v>
      </c>
      <c r="CS53" s="16">
        <f t="shared" si="603"/>
        <v>3.2769419211482682</v>
      </c>
      <c r="CT53" s="16">
        <f t="shared" si="604"/>
        <v>3.2769419211482682</v>
      </c>
      <c r="CV53" s="16">
        <f t="shared" si="605"/>
        <v>4.8744411774983432</v>
      </c>
      <c r="CW53" s="16">
        <f t="shared" si="606"/>
        <v>2.959402813526812</v>
      </c>
      <c r="CX53" s="16">
        <f t="shared" si="607"/>
        <v>1.3368602781531784</v>
      </c>
      <c r="CY53" s="16">
        <f t="shared" si="608"/>
        <v>1.5034699368301594</v>
      </c>
      <c r="CZ53" s="16">
        <f t="shared" si="609"/>
        <v>3.1185900171471079</v>
      </c>
      <c r="DA53" s="16">
        <f t="shared" si="610"/>
        <v>2.4314770946541633</v>
      </c>
      <c r="DB53" s="16">
        <f t="shared" si="611"/>
        <v>2.4314770946541633</v>
      </c>
      <c r="DD53" s="16">
        <f t="shared" si="612"/>
        <v>1.7546111964522815</v>
      </c>
      <c r="DE53" s="16">
        <f t="shared" si="613"/>
        <v>2.4815434548050064</v>
      </c>
      <c r="DF53" s="16">
        <f t="shared" si="614"/>
        <v>2.2810961432548016</v>
      </c>
      <c r="DG53" s="16">
        <f t="shared" si="615"/>
        <v>1.5194148181667537</v>
      </c>
      <c r="DH53" s="16">
        <f t="shared" si="616"/>
        <v>1.6981837302346512</v>
      </c>
      <c r="DI53" s="16">
        <f t="shared" si="617"/>
        <v>3.1814745704759106</v>
      </c>
      <c r="DJ53" s="16">
        <f t="shared" si="618"/>
        <v>2.0385498180382364</v>
      </c>
      <c r="DN53" s="16">
        <f t="shared" si="412"/>
        <v>3.9674366926525759</v>
      </c>
      <c r="DO53" s="16">
        <f t="shared" si="413"/>
        <v>2.6388701771183078</v>
      </c>
      <c r="DP53" s="16">
        <f t="shared" si="414"/>
        <v>2.9563782078079512</v>
      </c>
      <c r="DQ53" s="16">
        <f t="shared" si="415"/>
        <v>3.8813701227906545</v>
      </c>
      <c r="DR53" s="16">
        <f t="shared" si="416"/>
        <v>4.100756228850182</v>
      </c>
      <c r="DS53" s="16">
        <f t="shared" si="417"/>
        <v>3.4795154430120276</v>
      </c>
      <c r="DT53" s="16">
        <f t="shared" si="418"/>
        <v>3.4795154430120276</v>
      </c>
      <c r="DV53" s="16">
        <f t="shared" si="419"/>
        <v>5.1757686774064169</v>
      </c>
      <c r="DW53" s="16">
        <f t="shared" si="420"/>
        <v>3.1423467487490684</v>
      </c>
      <c r="DX53" s="16">
        <f t="shared" si="421"/>
        <v>1.4195021135294854</v>
      </c>
      <c r="DY53" s="16">
        <f t="shared" si="422"/>
        <v>1.5964112239962278</v>
      </c>
      <c r="DZ53" s="16">
        <f t="shared" si="423"/>
        <v>3.3113745639056549</v>
      </c>
      <c r="EA53" s="16">
        <f t="shared" si="424"/>
        <v>2.5817857941206954</v>
      </c>
      <c r="EB53" s="16">
        <f t="shared" si="425"/>
        <v>2.5817857941206954</v>
      </c>
      <c r="ED53" s="16">
        <f t="shared" si="426"/>
        <v>1.8630774976927913</v>
      </c>
      <c r="EE53" s="16">
        <f t="shared" si="427"/>
        <v>2.6349471492841756</v>
      </c>
      <c r="EF53" s="16">
        <f t="shared" si="428"/>
        <v>2.4221086148115276</v>
      </c>
      <c r="EG53" s="16">
        <f t="shared" si="429"/>
        <v>1.6133417837017943</v>
      </c>
      <c r="EH53" s="16">
        <f t="shared" si="430"/>
        <v>1.8031618065274486</v>
      </c>
      <c r="EI53" s="16">
        <f t="shared" si="431"/>
        <v>3.378146505459569</v>
      </c>
      <c r="EJ53" s="16">
        <f t="shared" si="432"/>
        <v>2.1645685959328498</v>
      </c>
      <c r="EN53" s="16">
        <f t="shared" si="433"/>
        <v>3.9984523573663222</v>
      </c>
      <c r="EO53" s="16">
        <f t="shared" si="434"/>
        <v>2.6594996966234783</v>
      </c>
      <c r="EP53" s="16">
        <f t="shared" si="435"/>
        <v>2.9794898646190626</v>
      </c>
      <c r="EQ53" s="16">
        <f t="shared" si="436"/>
        <v>3.9117129571404421</v>
      </c>
      <c r="ER53" s="16">
        <f t="shared" si="437"/>
        <v>4.1328141267121357</v>
      </c>
      <c r="ES53" s="16">
        <f t="shared" si="438"/>
        <v>3.5067167552715586</v>
      </c>
      <c r="ET53" s="16">
        <f t="shared" si="439"/>
        <v>3.5067167552715586</v>
      </c>
      <c r="EV53" s="16">
        <f t="shared" si="440"/>
        <v>5.2162305469635637</v>
      </c>
      <c r="EW53" s="16">
        <f t="shared" si="441"/>
        <v>3.1669122253334896</v>
      </c>
      <c r="EX53" s="16">
        <f t="shared" si="442"/>
        <v>1.4305991530097169</v>
      </c>
      <c r="EY53" s="16">
        <f t="shared" si="443"/>
        <v>1.6088912606305676</v>
      </c>
      <c r="EZ53" s="16">
        <f t="shared" si="444"/>
        <v>3.3372614251644435</v>
      </c>
      <c r="FA53" s="16">
        <f t="shared" si="445"/>
        <v>2.6019690531759578</v>
      </c>
      <c r="FB53" s="16">
        <f t="shared" si="446"/>
        <v>2.6019690531759578</v>
      </c>
      <c r="FD53" s="16">
        <f t="shared" si="447"/>
        <v>1.8776422132712851</v>
      </c>
      <c r="FE53" s="16">
        <f t="shared" si="448"/>
        <v>2.6555460002934401</v>
      </c>
      <c r="FF53" s="16">
        <f t="shared" si="449"/>
        <v>2.4410435883263903</v>
      </c>
      <c r="FG53" s="16">
        <f t="shared" si="450"/>
        <v>1.6259541759611693</v>
      </c>
      <c r="FH53" s="16">
        <f t="shared" si="451"/>
        <v>1.8172581277414606</v>
      </c>
      <c r="FI53" s="16">
        <f t="shared" si="452"/>
        <v>3.4045553602149035</v>
      </c>
      <c r="FJ53" s="16">
        <f t="shared" si="453"/>
        <v>2.1814902355259118</v>
      </c>
      <c r="FN53" s="16">
        <f t="shared" si="454"/>
        <v>3.7364569379237333</v>
      </c>
      <c r="FO53" s="16">
        <f t="shared" si="455"/>
        <v>2.4852380883187957</v>
      </c>
      <c r="FP53" s="16">
        <f t="shared" si="456"/>
        <v>2.7842611543487763</v>
      </c>
      <c r="FQ53" s="16">
        <f t="shared" si="457"/>
        <v>3.6554010681024391</v>
      </c>
      <c r="FR53" s="16">
        <f t="shared" si="458"/>
        <v>3.8620147588988849</v>
      </c>
      <c r="FS53" s="16">
        <f t="shared" si="459"/>
        <v>3.2769419211482682</v>
      </c>
      <c r="FT53" s="16">
        <f t="shared" si="460"/>
        <v>3.2769419211482682</v>
      </c>
      <c r="FV53" s="16">
        <f t="shared" si="461"/>
        <v>4.8744411774983432</v>
      </c>
      <c r="FW53" s="16">
        <f t="shared" si="462"/>
        <v>2.959402813526812</v>
      </c>
      <c r="FX53" s="16">
        <f t="shared" si="463"/>
        <v>1.3368602781531784</v>
      </c>
      <c r="FY53" s="16">
        <f t="shared" si="464"/>
        <v>1.5034699368301594</v>
      </c>
      <c r="FZ53" s="16">
        <f t="shared" si="465"/>
        <v>3.1185900171471079</v>
      </c>
      <c r="GA53" s="16">
        <f t="shared" si="466"/>
        <v>2.4314770946541633</v>
      </c>
      <c r="GB53" s="16">
        <f t="shared" si="467"/>
        <v>2.4314770946541633</v>
      </c>
      <c r="GD53" s="16">
        <f t="shared" si="468"/>
        <v>1.7546111964522815</v>
      </c>
      <c r="GE53" s="16">
        <f t="shared" si="469"/>
        <v>2.4815434548050064</v>
      </c>
      <c r="GF53" s="16">
        <f t="shared" si="470"/>
        <v>2.2810961432548016</v>
      </c>
      <c r="GG53" s="16">
        <f t="shared" si="471"/>
        <v>1.5194148181667537</v>
      </c>
      <c r="GH53" s="16">
        <f t="shared" si="472"/>
        <v>1.6981837302346512</v>
      </c>
      <c r="GI53" s="16">
        <f t="shared" si="473"/>
        <v>3.1814745704759106</v>
      </c>
      <c r="GJ53" s="16">
        <f t="shared" si="474"/>
        <v>2.0385498180382364</v>
      </c>
      <c r="GN53" s="16">
        <f t="shared" si="475"/>
        <v>3.9674366926525759</v>
      </c>
      <c r="GO53" s="16">
        <f t="shared" si="476"/>
        <v>2.6388701771183078</v>
      </c>
      <c r="GP53" s="16">
        <f t="shared" si="477"/>
        <v>2.9563782078079512</v>
      </c>
      <c r="GQ53" s="16">
        <f t="shared" si="478"/>
        <v>3.8813701227906545</v>
      </c>
      <c r="GR53" s="16">
        <f t="shared" si="479"/>
        <v>4.100756228850182</v>
      </c>
      <c r="GS53" s="16">
        <f t="shared" si="480"/>
        <v>3.4795154430120276</v>
      </c>
      <c r="GT53" s="16">
        <f t="shared" si="481"/>
        <v>3.4795154430120276</v>
      </c>
      <c r="GV53" s="16">
        <f t="shared" si="482"/>
        <v>5.1757686774064169</v>
      </c>
      <c r="GW53" s="16">
        <f t="shared" si="483"/>
        <v>3.1423467487490684</v>
      </c>
      <c r="GX53" s="16">
        <f t="shared" si="484"/>
        <v>1.4195021135294854</v>
      </c>
      <c r="GY53" s="16">
        <f t="shared" si="485"/>
        <v>1.5964112239962278</v>
      </c>
      <c r="GZ53" s="16">
        <f t="shared" si="486"/>
        <v>3.3113745639056549</v>
      </c>
      <c r="HA53" s="16">
        <f t="shared" si="487"/>
        <v>2.5817857941206954</v>
      </c>
      <c r="HB53" s="16">
        <f t="shared" si="488"/>
        <v>2.5817857941206954</v>
      </c>
      <c r="HD53" s="16">
        <f t="shared" si="489"/>
        <v>1.8630774976927913</v>
      </c>
      <c r="HE53" s="16">
        <f t="shared" si="490"/>
        <v>2.6349471492841756</v>
      </c>
      <c r="HF53" s="16">
        <f t="shared" si="491"/>
        <v>2.4221086148115276</v>
      </c>
      <c r="HG53" s="16">
        <f t="shared" si="492"/>
        <v>1.6133417837017943</v>
      </c>
      <c r="HH53" s="16">
        <f t="shared" si="493"/>
        <v>1.8031618065274486</v>
      </c>
      <c r="HI53" s="16">
        <f t="shared" si="494"/>
        <v>3.378146505459569</v>
      </c>
      <c r="HJ53" s="16">
        <f t="shared" si="495"/>
        <v>2.1645685959328498</v>
      </c>
      <c r="HN53" s="16">
        <f t="shared" si="390"/>
        <v>3.9674366926525759</v>
      </c>
      <c r="HO53" s="16">
        <f t="shared" si="496"/>
        <v>2.6388701771183078</v>
      </c>
      <c r="HP53" s="16">
        <f t="shared" si="497"/>
        <v>2.9563782078079512</v>
      </c>
      <c r="HQ53" s="16">
        <f t="shared" si="498"/>
        <v>3.8813701227906545</v>
      </c>
      <c r="HR53" s="16">
        <f t="shared" si="499"/>
        <v>4.100756228850182</v>
      </c>
      <c r="HS53" s="16">
        <f t="shared" si="500"/>
        <v>3.4795154430120276</v>
      </c>
      <c r="HT53" s="16">
        <f t="shared" si="501"/>
        <v>3.4795154430120276</v>
      </c>
      <c r="HV53" s="16">
        <f t="shared" si="502"/>
        <v>5.1757686774064169</v>
      </c>
      <c r="HW53" s="16">
        <f t="shared" si="503"/>
        <v>3.1423467487490684</v>
      </c>
      <c r="HX53" s="16">
        <f t="shared" si="504"/>
        <v>1.4195021135294854</v>
      </c>
      <c r="HY53" s="16">
        <f t="shared" si="505"/>
        <v>1.5964112239962278</v>
      </c>
      <c r="HZ53" s="16">
        <f t="shared" si="506"/>
        <v>3.3113745639056549</v>
      </c>
      <c r="IA53" s="16">
        <f t="shared" si="507"/>
        <v>2.5817857941206954</v>
      </c>
      <c r="IB53" s="16">
        <f t="shared" si="508"/>
        <v>2.5817857941206954</v>
      </c>
      <c r="ID53" s="16">
        <f t="shared" si="509"/>
        <v>1.8630774976927913</v>
      </c>
      <c r="IE53" s="16">
        <f t="shared" si="510"/>
        <v>2.6349471492841756</v>
      </c>
      <c r="IF53" s="16">
        <f t="shared" si="511"/>
        <v>2.4221086148115276</v>
      </c>
      <c r="IG53" s="16">
        <f t="shared" si="512"/>
        <v>1.6133417837017943</v>
      </c>
      <c r="IH53" s="16">
        <f t="shared" si="513"/>
        <v>1.8031618065274486</v>
      </c>
      <c r="II53" s="16">
        <f t="shared" si="514"/>
        <v>3.378146505459569</v>
      </c>
      <c r="IJ53" s="16">
        <f t="shared" si="515"/>
        <v>2.1645685959328498</v>
      </c>
      <c r="IN53" s="16">
        <f t="shared" si="394"/>
        <v>3.9984523573663222</v>
      </c>
      <c r="IO53" s="16">
        <f t="shared" si="516"/>
        <v>2.6594996966234783</v>
      </c>
      <c r="IP53" s="16">
        <f t="shared" si="517"/>
        <v>2.9794898646190626</v>
      </c>
      <c r="IQ53" s="16">
        <f t="shared" si="518"/>
        <v>3.9117129571404421</v>
      </c>
      <c r="IR53" s="16">
        <f t="shared" si="519"/>
        <v>4.1328141267121357</v>
      </c>
      <c r="IS53" s="16">
        <f t="shared" si="520"/>
        <v>3.5067167552715586</v>
      </c>
      <c r="IT53" s="16">
        <f t="shared" si="521"/>
        <v>3.5067167552715586</v>
      </c>
      <c r="IV53" s="16">
        <f t="shared" si="522"/>
        <v>5.2162305469635637</v>
      </c>
      <c r="IW53" s="16">
        <f t="shared" si="523"/>
        <v>3.1669122253334896</v>
      </c>
      <c r="IX53" s="16">
        <f t="shared" si="524"/>
        <v>1.4305991530097169</v>
      </c>
      <c r="IY53" s="16">
        <f t="shared" si="525"/>
        <v>1.6088912606305676</v>
      </c>
      <c r="IZ53" s="16">
        <f t="shared" si="526"/>
        <v>3.3372614251644435</v>
      </c>
      <c r="JA53" s="16">
        <f t="shared" si="527"/>
        <v>2.6019690531759578</v>
      </c>
      <c r="JB53" s="16">
        <f t="shared" si="528"/>
        <v>2.6019690531759578</v>
      </c>
      <c r="JD53" s="16">
        <f t="shared" si="529"/>
        <v>1.8776422132712851</v>
      </c>
      <c r="JE53" s="16">
        <f t="shared" si="530"/>
        <v>2.6555460002934401</v>
      </c>
      <c r="JF53" s="16">
        <f t="shared" si="531"/>
        <v>2.4410435883263903</v>
      </c>
      <c r="JG53" s="16">
        <f t="shared" si="532"/>
        <v>1.6259541759611693</v>
      </c>
      <c r="JH53" s="16">
        <f t="shared" si="533"/>
        <v>1.8172581277414606</v>
      </c>
      <c r="JI53" s="16">
        <f t="shared" si="534"/>
        <v>3.4045553602149035</v>
      </c>
      <c r="JJ53" s="16">
        <f t="shared" si="535"/>
        <v>2.1814902355259118</v>
      </c>
      <c r="JN53" s="16">
        <f t="shared" si="398"/>
        <v>3.7364569379237333</v>
      </c>
      <c r="JO53" s="16">
        <f t="shared" si="536"/>
        <v>2.4852380883187957</v>
      </c>
      <c r="JP53" s="16">
        <f t="shared" si="537"/>
        <v>2.7842611543487763</v>
      </c>
      <c r="JQ53" s="16">
        <f t="shared" si="538"/>
        <v>3.6554010681024391</v>
      </c>
      <c r="JR53" s="16">
        <f t="shared" si="539"/>
        <v>3.8620147588988849</v>
      </c>
      <c r="JS53" s="16">
        <f t="shared" si="540"/>
        <v>3.2769419211482682</v>
      </c>
      <c r="JT53" s="16">
        <f t="shared" si="541"/>
        <v>3.2769419211482682</v>
      </c>
      <c r="JV53" s="16">
        <f t="shared" si="542"/>
        <v>4.8744411774983432</v>
      </c>
      <c r="JW53" s="16">
        <f t="shared" si="543"/>
        <v>2.959402813526812</v>
      </c>
      <c r="JX53" s="16">
        <f t="shared" si="544"/>
        <v>1.3368602781531784</v>
      </c>
      <c r="JY53" s="16">
        <f t="shared" si="545"/>
        <v>1.5034699368301594</v>
      </c>
      <c r="JZ53" s="16">
        <f t="shared" si="546"/>
        <v>3.1185900171471079</v>
      </c>
      <c r="KA53" s="16">
        <f t="shared" si="547"/>
        <v>2.4314770946541633</v>
      </c>
      <c r="KB53" s="16">
        <f t="shared" si="548"/>
        <v>2.4314770946541633</v>
      </c>
      <c r="KD53" s="16">
        <f t="shared" si="549"/>
        <v>1.7546111964522815</v>
      </c>
      <c r="KE53" s="16">
        <f t="shared" si="550"/>
        <v>2.4815434548050064</v>
      </c>
      <c r="KF53" s="16">
        <f t="shared" si="551"/>
        <v>2.2810961432548016</v>
      </c>
      <c r="KG53" s="16">
        <f t="shared" si="552"/>
        <v>1.5194148181667537</v>
      </c>
      <c r="KH53" s="16">
        <f t="shared" si="553"/>
        <v>1.6981837302346512</v>
      </c>
      <c r="KI53" s="16">
        <f t="shared" si="554"/>
        <v>3.1814745704759106</v>
      </c>
      <c r="KJ53" s="16">
        <f t="shared" si="555"/>
        <v>2.0385498180382364</v>
      </c>
    </row>
    <row r="54" spans="1:296" x14ac:dyDescent="0.25">
      <c r="A54" s="21" t="s">
        <v>601</v>
      </c>
      <c r="B54" s="21"/>
      <c r="C54" s="21" t="s">
        <v>588</v>
      </c>
      <c r="D54" s="21"/>
      <c r="E54" s="21"/>
      <c r="F54" t="s">
        <v>571</v>
      </c>
      <c r="G54" t="s">
        <v>571</v>
      </c>
      <c r="H54" t="s">
        <v>571</v>
      </c>
      <c r="I54" t="s">
        <v>571</v>
      </c>
      <c r="J54" t="s">
        <v>571</v>
      </c>
      <c r="K54" t="s">
        <v>571</v>
      </c>
      <c r="L54" t="s">
        <v>571</v>
      </c>
      <c r="M54" t="s">
        <v>571</v>
      </c>
      <c r="N54" s="16">
        <f>[14]model_cost_rates!N190</f>
        <v>0.70430333958169355</v>
      </c>
      <c r="O54" s="16">
        <f>[14]model_cost_rates!O190</f>
        <v>0.43646243542041874</v>
      </c>
      <c r="P54" s="16">
        <f>[14]model_cost_rates!P190</f>
        <v>0.45239056544430378</v>
      </c>
      <c r="Q54" s="16">
        <f>[14]model_cost_rates!Q190</f>
        <v>0.4820893847761904</v>
      </c>
      <c r="R54" s="16">
        <f>[14]model_cost_rates!R190</f>
        <v>0.35348964176733438</v>
      </c>
      <c r="S54" s="16">
        <f>[14]model_cost_rates!S190</f>
        <v>0.48977530714056899</v>
      </c>
      <c r="T54" s="16">
        <f t="shared" si="402"/>
        <v>0.48977530714056899</v>
      </c>
      <c r="V54" s="16">
        <f>[14]model_cost_rates!G190</f>
        <v>0.73131209543336773</v>
      </c>
      <c r="W54" s="16">
        <f>[14]model_cost_rates!H190</f>
        <v>0.45009491494281195</v>
      </c>
      <c r="X54" s="16">
        <f>[14]model_cost_rates!I190</f>
        <v>0.44221254197598581</v>
      </c>
      <c r="Y54" s="16">
        <f>[14]model_cost_rates!J190</f>
        <v>0.47690768633504327</v>
      </c>
      <c r="Z54" s="16">
        <f>[14]model_cost_rates!K190</f>
        <v>0.37710647189226709</v>
      </c>
      <c r="AA54" s="16">
        <f>[14]model_cost_rates!L190</f>
        <v>0.47519637376873169</v>
      </c>
      <c r="AB54" s="16">
        <f t="shared" si="556"/>
        <v>0.47519637376873169</v>
      </c>
      <c r="AD54" s="16">
        <f>[16]TRAC_rates!V62</f>
        <v>0.39991225101923655</v>
      </c>
      <c r="AE54" s="16">
        <f>[16]TRAC_rates!W62</f>
        <v>0.23474326726755051</v>
      </c>
      <c r="AF54" s="16">
        <f>[16]TRAC_rates!X62</f>
        <v>0.24862087826101231</v>
      </c>
      <c r="AG54" s="16">
        <f>[16]TRAC_rates!Y62</f>
        <v>0.24146898260825359</v>
      </c>
      <c r="AH54" s="16">
        <f>[16]TRAC_rates!Z62</f>
        <v>0.26493119265421633</v>
      </c>
      <c r="AI54" s="16">
        <f>[16]TRAC_rates!AA62</f>
        <v>0.22499062405905804</v>
      </c>
      <c r="AJ54" s="16">
        <f>[16]TRAC_rates!AB62</f>
        <v>0.26515409546055269</v>
      </c>
      <c r="AN54" s="16">
        <f t="shared" si="368"/>
        <v>0.70430333958169355</v>
      </c>
      <c r="AO54" s="16">
        <f t="shared" si="557"/>
        <v>0.43646243542041874</v>
      </c>
      <c r="AP54" s="16">
        <f t="shared" si="558"/>
        <v>0.45239056544430378</v>
      </c>
      <c r="AQ54" s="16">
        <f t="shared" si="559"/>
        <v>0.4820893847761904</v>
      </c>
      <c r="AR54" s="16">
        <f t="shared" si="560"/>
        <v>0.35348964176733438</v>
      </c>
      <c r="AS54" s="16">
        <f t="shared" si="561"/>
        <v>0.48977530714056899</v>
      </c>
      <c r="AT54" s="16">
        <f t="shared" si="562"/>
        <v>0.48977530714056899</v>
      </c>
      <c r="AV54" s="16">
        <f t="shared" si="563"/>
        <v>0.73131209543336773</v>
      </c>
      <c r="AW54" s="16">
        <f t="shared" si="564"/>
        <v>0.45009491494281195</v>
      </c>
      <c r="AX54" s="16">
        <f t="shared" si="565"/>
        <v>0.44221254197598581</v>
      </c>
      <c r="AY54" s="16">
        <f t="shared" si="566"/>
        <v>0.47690768633504327</v>
      </c>
      <c r="AZ54" s="16">
        <f t="shared" si="567"/>
        <v>0.37710647189226709</v>
      </c>
      <c r="BA54" s="16">
        <f t="shared" si="568"/>
        <v>0.47519637376873169</v>
      </c>
      <c r="BB54" s="16">
        <f t="shared" si="569"/>
        <v>0.47519637376873169</v>
      </c>
      <c r="BD54" s="16">
        <f t="shared" si="570"/>
        <v>0.39991225101923655</v>
      </c>
      <c r="BE54" s="16">
        <f t="shared" si="571"/>
        <v>0.23474326726755051</v>
      </c>
      <c r="BF54" s="16">
        <f t="shared" si="572"/>
        <v>0.24862087826101231</v>
      </c>
      <c r="BG54" s="16">
        <f t="shared" si="573"/>
        <v>0.24146898260825359</v>
      </c>
      <c r="BH54" s="16">
        <f t="shared" si="574"/>
        <v>0.26493119265421633</v>
      </c>
      <c r="BI54" s="16">
        <f t="shared" si="575"/>
        <v>0.22499062405905804</v>
      </c>
      <c r="BJ54" s="16">
        <f t="shared" si="576"/>
        <v>0.26515409546055269</v>
      </c>
      <c r="BN54" s="16">
        <f t="shared" si="577"/>
        <v>0.70430333958169355</v>
      </c>
      <c r="BO54" s="16">
        <f t="shared" si="578"/>
        <v>0.43646243542041874</v>
      </c>
      <c r="BP54" s="16">
        <f t="shared" si="579"/>
        <v>0.45239056544430378</v>
      </c>
      <c r="BQ54" s="16">
        <f t="shared" si="580"/>
        <v>0.4820893847761904</v>
      </c>
      <c r="BR54" s="16">
        <f t="shared" si="581"/>
        <v>0.35348964176733438</v>
      </c>
      <c r="BS54" s="16">
        <f t="shared" si="582"/>
        <v>0.48977530714056899</v>
      </c>
      <c r="BT54" s="16">
        <f t="shared" si="583"/>
        <v>0.48977530714056899</v>
      </c>
      <c r="BV54" s="16">
        <f t="shared" si="584"/>
        <v>0.73131209543336773</v>
      </c>
      <c r="BW54" s="16">
        <f t="shared" si="585"/>
        <v>0.45009491494281195</v>
      </c>
      <c r="BX54" s="16">
        <f t="shared" si="586"/>
        <v>0.44221254197598581</v>
      </c>
      <c r="BY54" s="16">
        <f t="shared" si="587"/>
        <v>0.47690768633504327</v>
      </c>
      <c r="BZ54" s="16">
        <f t="shared" si="588"/>
        <v>0.37710647189226709</v>
      </c>
      <c r="CA54" s="16">
        <f t="shared" si="589"/>
        <v>0.47519637376873169</v>
      </c>
      <c r="CB54" s="16">
        <f t="shared" si="590"/>
        <v>0.47519637376873169</v>
      </c>
      <c r="CD54" s="16">
        <f t="shared" si="591"/>
        <v>0.39991225101923655</v>
      </c>
      <c r="CE54" s="16">
        <f t="shared" si="592"/>
        <v>0.23474326726755051</v>
      </c>
      <c r="CF54" s="16">
        <f t="shared" si="593"/>
        <v>0.24862087826101231</v>
      </c>
      <c r="CG54" s="16">
        <f t="shared" si="594"/>
        <v>0.24146898260825359</v>
      </c>
      <c r="CH54" s="16">
        <f t="shared" si="595"/>
        <v>0.26493119265421633</v>
      </c>
      <c r="CI54" s="16">
        <f t="shared" si="596"/>
        <v>0.22499062405905804</v>
      </c>
      <c r="CJ54" s="16">
        <f t="shared" si="597"/>
        <v>0.26515409546055269</v>
      </c>
      <c r="CN54" s="16">
        <f t="shared" si="598"/>
        <v>0.70430333958169355</v>
      </c>
      <c r="CO54" s="16">
        <f t="shared" si="599"/>
        <v>0.43646243542041874</v>
      </c>
      <c r="CP54" s="16">
        <f t="shared" si="600"/>
        <v>0.45239056544430378</v>
      </c>
      <c r="CQ54" s="16">
        <f t="shared" si="601"/>
        <v>0.4820893847761904</v>
      </c>
      <c r="CR54" s="16">
        <f t="shared" si="602"/>
        <v>0.35348964176733438</v>
      </c>
      <c r="CS54" s="16">
        <f t="shared" si="603"/>
        <v>0.48977530714056899</v>
      </c>
      <c r="CT54" s="16">
        <f t="shared" si="604"/>
        <v>0.48977530714056899</v>
      </c>
      <c r="CV54" s="16">
        <f t="shared" si="605"/>
        <v>0.73131209543336773</v>
      </c>
      <c r="CW54" s="16">
        <f t="shared" si="606"/>
        <v>0.45009491494281195</v>
      </c>
      <c r="CX54" s="16">
        <f t="shared" si="607"/>
        <v>0.44221254197598581</v>
      </c>
      <c r="CY54" s="16">
        <f t="shared" si="608"/>
        <v>0.47690768633504327</v>
      </c>
      <c r="CZ54" s="16">
        <f t="shared" si="609"/>
        <v>0.37710647189226709</v>
      </c>
      <c r="DA54" s="16">
        <f t="shared" si="610"/>
        <v>0.47519637376873169</v>
      </c>
      <c r="DB54" s="16">
        <f t="shared" si="611"/>
        <v>0.47519637376873169</v>
      </c>
      <c r="DD54" s="16">
        <f t="shared" si="612"/>
        <v>0.39991225101923655</v>
      </c>
      <c r="DE54" s="16">
        <f t="shared" si="613"/>
        <v>0.23474326726755051</v>
      </c>
      <c r="DF54" s="16">
        <f t="shared" si="614"/>
        <v>0.24862087826101231</v>
      </c>
      <c r="DG54" s="16">
        <f t="shared" si="615"/>
        <v>0.24146898260825359</v>
      </c>
      <c r="DH54" s="16">
        <f t="shared" si="616"/>
        <v>0.26493119265421633</v>
      </c>
      <c r="DI54" s="16">
        <f t="shared" si="617"/>
        <v>0.22499062405905804</v>
      </c>
      <c r="DJ54" s="16">
        <f t="shared" si="618"/>
        <v>0.26515409546055269</v>
      </c>
      <c r="DN54" s="16">
        <f t="shared" si="412"/>
        <v>0.70430333958169355</v>
      </c>
      <c r="DO54" s="16">
        <f t="shared" si="413"/>
        <v>0.43646243542041874</v>
      </c>
      <c r="DP54" s="16">
        <f t="shared" si="414"/>
        <v>0.45239056544430378</v>
      </c>
      <c r="DQ54" s="16">
        <f t="shared" si="415"/>
        <v>0.4820893847761904</v>
      </c>
      <c r="DR54" s="16">
        <f t="shared" si="416"/>
        <v>0.35348964176733438</v>
      </c>
      <c r="DS54" s="16">
        <f t="shared" si="417"/>
        <v>0.48977530714056899</v>
      </c>
      <c r="DT54" s="16">
        <f t="shared" si="418"/>
        <v>0.48977530714056899</v>
      </c>
      <c r="DV54" s="16">
        <f t="shared" si="419"/>
        <v>0.73131209543336773</v>
      </c>
      <c r="DW54" s="16">
        <f t="shared" si="420"/>
        <v>0.45009491494281195</v>
      </c>
      <c r="DX54" s="16">
        <f t="shared" si="421"/>
        <v>0.44221254197598581</v>
      </c>
      <c r="DY54" s="16">
        <f t="shared" si="422"/>
        <v>0.47690768633504327</v>
      </c>
      <c r="DZ54" s="16">
        <f t="shared" si="423"/>
        <v>0.37710647189226709</v>
      </c>
      <c r="EA54" s="16">
        <f t="shared" si="424"/>
        <v>0.47519637376873169</v>
      </c>
      <c r="EB54" s="16">
        <f t="shared" si="425"/>
        <v>0.47519637376873169</v>
      </c>
      <c r="ED54" s="16">
        <f t="shared" si="426"/>
        <v>0.39991225101923655</v>
      </c>
      <c r="EE54" s="16">
        <f t="shared" si="427"/>
        <v>0.23474326726755051</v>
      </c>
      <c r="EF54" s="16">
        <f t="shared" si="428"/>
        <v>0.24862087826101231</v>
      </c>
      <c r="EG54" s="16">
        <f t="shared" si="429"/>
        <v>0.24146898260825359</v>
      </c>
      <c r="EH54" s="16">
        <f t="shared" si="430"/>
        <v>0.26493119265421633</v>
      </c>
      <c r="EI54" s="16">
        <f t="shared" si="431"/>
        <v>0.22499062405905804</v>
      </c>
      <c r="EJ54" s="16">
        <f t="shared" si="432"/>
        <v>0.26515409546055269</v>
      </c>
      <c r="EN54" s="16">
        <f t="shared" si="433"/>
        <v>0.70430333958169355</v>
      </c>
      <c r="EO54" s="16">
        <f t="shared" si="434"/>
        <v>0.43646243542041874</v>
      </c>
      <c r="EP54" s="16">
        <f t="shared" si="435"/>
        <v>0.45239056544430378</v>
      </c>
      <c r="EQ54" s="16">
        <f t="shared" si="436"/>
        <v>0.4820893847761904</v>
      </c>
      <c r="ER54" s="16">
        <f t="shared" si="437"/>
        <v>0.35348964176733438</v>
      </c>
      <c r="ES54" s="16">
        <f t="shared" si="438"/>
        <v>0.48977530714056899</v>
      </c>
      <c r="ET54" s="16">
        <f t="shared" si="439"/>
        <v>0.48977530714056899</v>
      </c>
      <c r="EV54" s="16">
        <f t="shared" si="440"/>
        <v>0.73131209543336773</v>
      </c>
      <c r="EW54" s="16">
        <f t="shared" si="441"/>
        <v>0.45009491494281195</v>
      </c>
      <c r="EX54" s="16">
        <f t="shared" si="442"/>
        <v>0.44221254197598581</v>
      </c>
      <c r="EY54" s="16">
        <f t="shared" si="443"/>
        <v>0.47690768633504327</v>
      </c>
      <c r="EZ54" s="16">
        <f t="shared" si="444"/>
        <v>0.37710647189226709</v>
      </c>
      <c r="FA54" s="16">
        <f t="shared" si="445"/>
        <v>0.47519637376873169</v>
      </c>
      <c r="FB54" s="16">
        <f t="shared" si="446"/>
        <v>0.47519637376873169</v>
      </c>
      <c r="FD54" s="16">
        <f t="shared" si="447"/>
        <v>0.39991225101923655</v>
      </c>
      <c r="FE54" s="16">
        <f t="shared" si="448"/>
        <v>0.23474326726755051</v>
      </c>
      <c r="FF54" s="16">
        <f t="shared" si="449"/>
        <v>0.24862087826101231</v>
      </c>
      <c r="FG54" s="16">
        <f t="shared" si="450"/>
        <v>0.24146898260825359</v>
      </c>
      <c r="FH54" s="16">
        <f t="shared" si="451"/>
        <v>0.26493119265421633</v>
      </c>
      <c r="FI54" s="16">
        <f t="shared" si="452"/>
        <v>0.22499062405905804</v>
      </c>
      <c r="FJ54" s="16">
        <f t="shared" si="453"/>
        <v>0.26515409546055269</v>
      </c>
      <c r="FN54" s="16">
        <f t="shared" si="454"/>
        <v>0.70430333958169355</v>
      </c>
      <c r="FO54" s="16">
        <f t="shared" si="455"/>
        <v>0.43646243542041874</v>
      </c>
      <c r="FP54" s="16">
        <f t="shared" si="456"/>
        <v>0.45239056544430378</v>
      </c>
      <c r="FQ54" s="16">
        <f t="shared" si="457"/>
        <v>0.4820893847761904</v>
      </c>
      <c r="FR54" s="16">
        <f t="shared" si="458"/>
        <v>0.35348964176733438</v>
      </c>
      <c r="FS54" s="16">
        <f t="shared" si="459"/>
        <v>0.48977530714056899</v>
      </c>
      <c r="FT54" s="16">
        <f t="shared" si="460"/>
        <v>0.48977530714056899</v>
      </c>
      <c r="FV54" s="16">
        <f t="shared" si="461"/>
        <v>0.73131209543336773</v>
      </c>
      <c r="FW54" s="16">
        <f t="shared" si="462"/>
        <v>0.45009491494281195</v>
      </c>
      <c r="FX54" s="16">
        <f t="shared" si="463"/>
        <v>0.44221254197598581</v>
      </c>
      <c r="FY54" s="16">
        <f t="shared" si="464"/>
        <v>0.47690768633504327</v>
      </c>
      <c r="FZ54" s="16">
        <f t="shared" si="465"/>
        <v>0.37710647189226709</v>
      </c>
      <c r="GA54" s="16">
        <f t="shared" si="466"/>
        <v>0.47519637376873169</v>
      </c>
      <c r="GB54" s="16">
        <f t="shared" si="467"/>
        <v>0.47519637376873169</v>
      </c>
      <c r="GD54" s="16">
        <f t="shared" si="468"/>
        <v>0.39991225101923655</v>
      </c>
      <c r="GE54" s="16">
        <f t="shared" si="469"/>
        <v>0.23474326726755051</v>
      </c>
      <c r="GF54" s="16">
        <f t="shared" si="470"/>
        <v>0.24862087826101231</v>
      </c>
      <c r="GG54" s="16">
        <f t="shared" si="471"/>
        <v>0.24146898260825359</v>
      </c>
      <c r="GH54" s="16">
        <f t="shared" si="472"/>
        <v>0.26493119265421633</v>
      </c>
      <c r="GI54" s="16">
        <f t="shared" si="473"/>
        <v>0.22499062405905804</v>
      </c>
      <c r="GJ54" s="16">
        <f t="shared" si="474"/>
        <v>0.26515409546055269</v>
      </c>
      <c r="GN54" s="16">
        <f t="shared" si="475"/>
        <v>0.70430333958169355</v>
      </c>
      <c r="GO54" s="16">
        <f t="shared" si="476"/>
        <v>0.43646243542041874</v>
      </c>
      <c r="GP54" s="16">
        <f t="shared" si="477"/>
        <v>0.45239056544430378</v>
      </c>
      <c r="GQ54" s="16">
        <f t="shared" si="478"/>
        <v>0.4820893847761904</v>
      </c>
      <c r="GR54" s="16">
        <f t="shared" si="479"/>
        <v>0.35348964176733438</v>
      </c>
      <c r="GS54" s="16">
        <f t="shared" si="480"/>
        <v>0.48977530714056899</v>
      </c>
      <c r="GT54" s="16">
        <f t="shared" si="481"/>
        <v>0.48977530714056899</v>
      </c>
      <c r="GV54" s="16">
        <f t="shared" si="482"/>
        <v>0.73131209543336773</v>
      </c>
      <c r="GW54" s="16">
        <f t="shared" si="483"/>
        <v>0.45009491494281195</v>
      </c>
      <c r="GX54" s="16">
        <f t="shared" si="484"/>
        <v>0.44221254197598581</v>
      </c>
      <c r="GY54" s="16">
        <f t="shared" si="485"/>
        <v>0.47690768633504327</v>
      </c>
      <c r="GZ54" s="16">
        <f t="shared" si="486"/>
        <v>0.37710647189226709</v>
      </c>
      <c r="HA54" s="16">
        <f t="shared" si="487"/>
        <v>0.47519637376873169</v>
      </c>
      <c r="HB54" s="16">
        <f t="shared" si="488"/>
        <v>0.47519637376873169</v>
      </c>
      <c r="HD54" s="16">
        <f t="shared" si="489"/>
        <v>0.39991225101923655</v>
      </c>
      <c r="HE54" s="16">
        <f t="shared" si="490"/>
        <v>0.23474326726755051</v>
      </c>
      <c r="HF54" s="16">
        <f t="shared" si="491"/>
        <v>0.24862087826101231</v>
      </c>
      <c r="HG54" s="16">
        <f t="shared" si="492"/>
        <v>0.24146898260825359</v>
      </c>
      <c r="HH54" s="16">
        <f t="shared" si="493"/>
        <v>0.26493119265421633</v>
      </c>
      <c r="HI54" s="16">
        <f t="shared" si="494"/>
        <v>0.22499062405905804</v>
      </c>
      <c r="HJ54" s="16">
        <f t="shared" si="495"/>
        <v>0.26515409546055269</v>
      </c>
      <c r="HN54" s="16">
        <f t="shared" si="390"/>
        <v>0.70430333958169355</v>
      </c>
      <c r="HO54" s="16">
        <f t="shared" si="496"/>
        <v>0.43646243542041874</v>
      </c>
      <c r="HP54" s="16">
        <f t="shared" si="497"/>
        <v>0.45239056544430378</v>
      </c>
      <c r="HQ54" s="16">
        <f t="shared" si="498"/>
        <v>0.4820893847761904</v>
      </c>
      <c r="HR54" s="16">
        <f t="shared" si="499"/>
        <v>0.35348964176733438</v>
      </c>
      <c r="HS54" s="16">
        <f t="shared" si="500"/>
        <v>0.48977530714056899</v>
      </c>
      <c r="HT54" s="16">
        <f t="shared" si="501"/>
        <v>0.48977530714056899</v>
      </c>
      <c r="HV54" s="16">
        <f t="shared" si="502"/>
        <v>0.73131209543336773</v>
      </c>
      <c r="HW54" s="16">
        <f t="shared" si="503"/>
        <v>0.45009491494281195</v>
      </c>
      <c r="HX54" s="16">
        <f t="shared" si="504"/>
        <v>0.44221254197598581</v>
      </c>
      <c r="HY54" s="16">
        <f t="shared" si="505"/>
        <v>0.47690768633504327</v>
      </c>
      <c r="HZ54" s="16">
        <f t="shared" si="506"/>
        <v>0.37710647189226709</v>
      </c>
      <c r="IA54" s="16">
        <f t="shared" si="507"/>
        <v>0.47519637376873169</v>
      </c>
      <c r="IB54" s="16">
        <f t="shared" si="508"/>
        <v>0.47519637376873169</v>
      </c>
      <c r="ID54" s="16">
        <f t="shared" si="509"/>
        <v>0.39991225101923655</v>
      </c>
      <c r="IE54" s="16">
        <f t="shared" si="510"/>
        <v>0.23474326726755051</v>
      </c>
      <c r="IF54" s="16">
        <f t="shared" si="511"/>
        <v>0.24862087826101231</v>
      </c>
      <c r="IG54" s="16">
        <f t="shared" si="512"/>
        <v>0.24146898260825359</v>
      </c>
      <c r="IH54" s="16">
        <f t="shared" si="513"/>
        <v>0.26493119265421633</v>
      </c>
      <c r="II54" s="16">
        <f t="shared" si="514"/>
        <v>0.22499062405905804</v>
      </c>
      <c r="IJ54" s="16">
        <f t="shared" si="515"/>
        <v>0.26515409546055269</v>
      </c>
      <c r="IN54" s="16">
        <f t="shared" si="394"/>
        <v>0.70430333958169355</v>
      </c>
      <c r="IO54" s="16">
        <f t="shared" si="516"/>
        <v>0.43646243542041874</v>
      </c>
      <c r="IP54" s="16">
        <f t="shared" si="517"/>
        <v>0.45239056544430378</v>
      </c>
      <c r="IQ54" s="16">
        <f t="shared" si="518"/>
        <v>0.4820893847761904</v>
      </c>
      <c r="IR54" s="16">
        <f t="shared" si="519"/>
        <v>0.35348964176733438</v>
      </c>
      <c r="IS54" s="16">
        <f t="shared" si="520"/>
        <v>0.48977530714056899</v>
      </c>
      <c r="IT54" s="16">
        <f t="shared" si="521"/>
        <v>0.48977530714056899</v>
      </c>
      <c r="IV54" s="16">
        <f t="shared" si="522"/>
        <v>0.73131209543336773</v>
      </c>
      <c r="IW54" s="16">
        <f t="shared" si="523"/>
        <v>0.45009491494281195</v>
      </c>
      <c r="IX54" s="16">
        <f t="shared" si="524"/>
        <v>0.44221254197598581</v>
      </c>
      <c r="IY54" s="16">
        <f t="shared" si="525"/>
        <v>0.47690768633504327</v>
      </c>
      <c r="IZ54" s="16">
        <f t="shared" si="526"/>
        <v>0.37710647189226709</v>
      </c>
      <c r="JA54" s="16">
        <f t="shared" si="527"/>
        <v>0.47519637376873169</v>
      </c>
      <c r="JB54" s="16">
        <f t="shared" si="528"/>
        <v>0.47519637376873169</v>
      </c>
      <c r="JD54" s="16">
        <f t="shared" si="529"/>
        <v>0.39991225101923655</v>
      </c>
      <c r="JE54" s="16">
        <f t="shared" si="530"/>
        <v>0.23474326726755051</v>
      </c>
      <c r="JF54" s="16">
        <f t="shared" si="531"/>
        <v>0.24862087826101231</v>
      </c>
      <c r="JG54" s="16">
        <f t="shared" si="532"/>
        <v>0.24146898260825359</v>
      </c>
      <c r="JH54" s="16">
        <f t="shared" si="533"/>
        <v>0.26493119265421633</v>
      </c>
      <c r="JI54" s="16">
        <f t="shared" si="534"/>
        <v>0.22499062405905804</v>
      </c>
      <c r="JJ54" s="16">
        <f t="shared" si="535"/>
        <v>0.26515409546055269</v>
      </c>
      <c r="JN54" s="16">
        <f t="shared" si="398"/>
        <v>0.70430333958169355</v>
      </c>
      <c r="JO54" s="16">
        <f t="shared" si="536"/>
        <v>0.43646243542041874</v>
      </c>
      <c r="JP54" s="16">
        <f t="shared" si="537"/>
        <v>0.45239056544430378</v>
      </c>
      <c r="JQ54" s="16">
        <f t="shared" si="538"/>
        <v>0.4820893847761904</v>
      </c>
      <c r="JR54" s="16">
        <f t="shared" si="539"/>
        <v>0.35348964176733438</v>
      </c>
      <c r="JS54" s="16">
        <f t="shared" si="540"/>
        <v>0.48977530714056899</v>
      </c>
      <c r="JT54" s="16">
        <f t="shared" si="541"/>
        <v>0.48977530714056899</v>
      </c>
      <c r="JV54" s="16">
        <f t="shared" si="542"/>
        <v>0.73131209543336773</v>
      </c>
      <c r="JW54" s="16">
        <f t="shared" si="543"/>
        <v>0.45009491494281195</v>
      </c>
      <c r="JX54" s="16">
        <f t="shared" si="544"/>
        <v>0.44221254197598581</v>
      </c>
      <c r="JY54" s="16">
        <f t="shared" si="545"/>
        <v>0.47690768633504327</v>
      </c>
      <c r="JZ54" s="16">
        <f t="shared" si="546"/>
        <v>0.37710647189226709</v>
      </c>
      <c r="KA54" s="16">
        <f t="shared" si="547"/>
        <v>0.47519637376873169</v>
      </c>
      <c r="KB54" s="16">
        <f t="shared" si="548"/>
        <v>0.47519637376873169</v>
      </c>
      <c r="KD54" s="16">
        <f t="shared" si="549"/>
        <v>0.39991225101923655</v>
      </c>
      <c r="KE54" s="16">
        <f t="shared" si="550"/>
        <v>0.23474326726755051</v>
      </c>
      <c r="KF54" s="16">
        <f t="shared" si="551"/>
        <v>0.24862087826101231</v>
      </c>
      <c r="KG54" s="16">
        <f t="shared" si="552"/>
        <v>0.24146898260825359</v>
      </c>
      <c r="KH54" s="16">
        <f t="shared" si="553"/>
        <v>0.26493119265421633</v>
      </c>
      <c r="KI54" s="16">
        <f t="shared" si="554"/>
        <v>0.22499062405905804</v>
      </c>
      <c r="KJ54" s="16">
        <f t="shared" si="555"/>
        <v>0.26515409546055269</v>
      </c>
    </row>
    <row r="55" spans="1:296" x14ac:dyDescent="0.25">
      <c r="A55" s="21" t="s">
        <v>602</v>
      </c>
      <c r="B55" s="21"/>
      <c r="C55" s="21" t="s">
        <v>588</v>
      </c>
      <c r="D55" s="21"/>
      <c r="E55" s="21"/>
      <c r="F55" t="s">
        <v>589</v>
      </c>
      <c r="G55" t="s">
        <v>580</v>
      </c>
      <c r="H55" t="s">
        <v>571</v>
      </c>
      <c r="I55" t="s">
        <v>580</v>
      </c>
      <c r="J55" t="s">
        <v>589</v>
      </c>
      <c r="K55" t="s">
        <v>571</v>
      </c>
      <c r="L55" t="s">
        <v>571</v>
      </c>
      <c r="M55" t="s">
        <v>580</v>
      </c>
      <c r="N55" s="16">
        <f>[14]model_cost_rates!N191</f>
        <v>0</v>
      </c>
      <c r="O55" s="16">
        <f>[14]model_cost_rates!O191</f>
        <v>0</v>
      </c>
      <c r="P55" s="16">
        <f>[14]model_cost_rates!P191</f>
        <v>0</v>
      </c>
      <c r="Q55" s="16">
        <f>[14]model_cost_rates!Q191</f>
        <v>0</v>
      </c>
      <c r="R55" s="16">
        <f>[14]model_cost_rates!R191</f>
        <v>0</v>
      </c>
      <c r="S55" s="16">
        <f>[14]model_cost_rates!S191</f>
        <v>0</v>
      </c>
      <c r="T55" s="16">
        <f t="shared" si="402"/>
        <v>0</v>
      </c>
      <c r="V55" s="16">
        <f>[14]model_cost_rates!G191</f>
        <v>0</v>
      </c>
      <c r="W55" s="16">
        <f>[14]model_cost_rates!H191</f>
        <v>0</v>
      </c>
      <c r="X55" s="16">
        <f>[14]model_cost_rates!I191</f>
        <v>0</v>
      </c>
      <c r="Y55" s="16">
        <f>[14]model_cost_rates!J191</f>
        <v>0</v>
      </c>
      <c r="Z55" s="16">
        <f>[14]model_cost_rates!K191</f>
        <v>0</v>
      </c>
      <c r="AA55" s="16">
        <f>[14]model_cost_rates!L191</f>
        <v>0</v>
      </c>
      <c r="AB55" s="16">
        <f t="shared" si="556"/>
        <v>0</v>
      </c>
      <c r="AD55" s="16">
        <f>[16]TRAC_rates!V63</f>
        <v>0</v>
      </c>
      <c r="AE55" s="16">
        <f>[16]TRAC_rates!W63</f>
        <v>0</v>
      </c>
      <c r="AF55" s="16">
        <f>[16]TRAC_rates!X63</f>
        <v>0</v>
      </c>
      <c r="AG55" s="16">
        <f>[16]TRAC_rates!Y63</f>
        <v>0</v>
      </c>
      <c r="AH55" s="16">
        <f>[16]TRAC_rates!Z63</f>
        <v>0</v>
      </c>
      <c r="AI55" s="16">
        <f>[16]TRAC_rates!AA63</f>
        <v>0</v>
      </c>
      <c r="AJ55" s="16">
        <f>[16]TRAC_rates!AB63</f>
        <v>0</v>
      </c>
      <c r="AN55" s="16">
        <f t="shared" si="368"/>
        <v>0</v>
      </c>
      <c r="AO55" s="16">
        <f t="shared" si="557"/>
        <v>0</v>
      </c>
      <c r="AP55" s="16">
        <f t="shared" si="558"/>
        <v>0</v>
      </c>
      <c r="AQ55" s="16">
        <f t="shared" si="559"/>
        <v>0</v>
      </c>
      <c r="AR55" s="16">
        <f t="shared" si="560"/>
        <v>0</v>
      </c>
      <c r="AS55" s="16">
        <f t="shared" si="561"/>
        <v>0</v>
      </c>
      <c r="AT55" s="16">
        <f t="shared" si="562"/>
        <v>0</v>
      </c>
      <c r="AV55" s="16">
        <f t="shared" si="563"/>
        <v>0</v>
      </c>
      <c r="AW55" s="16">
        <f t="shared" si="564"/>
        <v>0</v>
      </c>
      <c r="AX55" s="16">
        <f t="shared" si="565"/>
        <v>0</v>
      </c>
      <c r="AY55" s="16">
        <f t="shared" si="566"/>
        <v>0</v>
      </c>
      <c r="AZ55" s="16">
        <f t="shared" si="567"/>
        <v>0</v>
      </c>
      <c r="BA55" s="16">
        <f t="shared" si="568"/>
        <v>0</v>
      </c>
      <c r="BB55" s="16">
        <f t="shared" si="569"/>
        <v>0</v>
      </c>
      <c r="BD55" s="16">
        <f t="shared" si="570"/>
        <v>0</v>
      </c>
      <c r="BE55" s="16">
        <f t="shared" si="571"/>
        <v>0</v>
      </c>
      <c r="BF55" s="16">
        <f t="shared" si="572"/>
        <v>0</v>
      </c>
      <c r="BG55" s="16">
        <f t="shared" si="573"/>
        <v>0</v>
      </c>
      <c r="BH55" s="16">
        <f t="shared" si="574"/>
        <v>0</v>
      </c>
      <c r="BI55" s="16">
        <f t="shared" si="575"/>
        <v>0</v>
      </c>
      <c r="BJ55" s="16">
        <f t="shared" si="576"/>
        <v>0</v>
      </c>
      <c r="BN55" s="16">
        <f t="shared" si="577"/>
        <v>0</v>
      </c>
      <c r="BO55" s="16">
        <f t="shared" si="578"/>
        <v>0</v>
      </c>
      <c r="BP55" s="16">
        <f t="shared" si="579"/>
        <v>0</v>
      </c>
      <c r="BQ55" s="16">
        <f t="shared" si="580"/>
        <v>0</v>
      </c>
      <c r="BR55" s="16">
        <f t="shared" si="581"/>
        <v>0</v>
      </c>
      <c r="BS55" s="16">
        <f t="shared" si="582"/>
        <v>0</v>
      </c>
      <c r="BT55" s="16">
        <f t="shared" si="583"/>
        <v>0</v>
      </c>
      <c r="BV55" s="16">
        <f t="shared" si="584"/>
        <v>0</v>
      </c>
      <c r="BW55" s="16">
        <f t="shared" si="585"/>
        <v>0</v>
      </c>
      <c r="BX55" s="16">
        <f t="shared" si="586"/>
        <v>0</v>
      </c>
      <c r="BY55" s="16">
        <f t="shared" si="587"/>
        <v>0</v>
      </c>
      <c r="BZ55" s="16">
        <f t="shared" si="588"/>
        <v>0</v>
      </c>
      <c r="CA55" s="16">
        <f t="shared" si="589"/>
        <v>0</v>
      </c>
      <c r="CB55" s="16">
        <f t="shared" si="590"/>
        <v>0</v>
      </c>
      <c r="CD55" s="16">
        <f t="shared" si="591"/>
        <v>0</v>
      </c>
      <c r="CE55" s="16">
        <f t="shared" si="592"/>
        <v>0</v>
      </c>
      <c r="CF55" s="16">
        <f t="shared" si="593"/>
        <v>0</v>
      </c>
      <c r="CG55" s="16">
        <f t="shared" si="594"/>
        <v>0</v>
      </c>
      <c r="CH55" s="16">
        <f t="shared" si="595"/>
        <v>0</v>
      </c>
      <c r="CI55" s="16">
        <f t="shared" si="596"/>
        <v>0</v>
      </c>
      <c r="CJ55" s="16">
        <f t="shared" si="597"/>
        <v>0</v>
      </c>
      <c r="CN55" s="16">
        <f t="shared" si="598"/>
        <v>0</v>
      </c>
      <c r="CO55" s="16">
        <f t="shared" si="599"/>
        <v>0</v>
      </c>
      <c r="CP55" s="16">
        <f t="shared" si="600"/>
        <v>0</v>
      </c>
      <c r="CQ55" s="16">
        <f t="shared" si="601"/>
        <v>0</v>
      </c>
      <c r="CR55" s="16">
        <f t="shared" si="602"/>
        <v>0</v>
      </c>
      <c r="CS55" s="16">
        <f t="shared" si="603"/>
        <v>0</v>
      </c>
      <c r="CT55" s="16">
        <f t="shared" si="604"/>
        <v>0</v>
      </c>
      <c r="CV55" s="16">
        <f t="shared" si="605"/>
        <v>0</v>
      </c>
      <c r="CW55" s="16">
        <f t="shared" si="606"/>
        <v>0</v>
      </c>
      <c r="CX55" s="16">
        <f t="shared" si="607"/>
        <v>0</v>
      </c>
      <c r="CY55" s="16">
        <f t="shared" si="608"/>
        <v>0</v>
      </c>
      <c r="CZ55" s="16">
        <f t="shared" si="609"/>
        <v>0</v>
      </c>
      <c r="DA55" s="16">
        <f t="shared" si="610"/>
        <v>0</v>
      </c>
      <c r="DB55" s="16">
        <f t="shared" si="611"/>
        <v>0</v>
      </c>
      <c r="DD55" s="16">
        <f t="shared" si="612"/>
        <v>0</v>
      </c>
      <c r="DE55" s="16">
        <f t="shared" si="613"/>
        <v>0</v>
      </c>
      <c r="DF55" s="16">
        <f t="shared" si="614"/>
        <v>0</v>
      </c>
      <c r="DG55" s="16">
        <f t="shared" si="615"/>
        <v>0</v>
      </c>
      <c r="DH55" s="16">
        <f t="shared" si="616"/>
        <v>0</v>
      </c>
      <c r="DI55" s="16">
        <f t="shared" si="617"/>
        <v>0</v>
      </c>
      <c r="DJ55" s="16">
        <f t="shared" si="618"/>
        <v>0</v>
      </c>
      <c r="DN55" s="16">
        <f t="shared" si="412"/>
        <v>0</v>
      </c>
      <c r="DO55" s="16">
        <f t="shared" si="413"/>
        <v>0</v>
      </c>
      <c r="DP55" s="16">
        <f t="shared" si="414"/>
        <v>0</v>
      </c>
      <c r="DQ55" s="16">
        <f t="shared" si="415"/>
        <v>0</v>
      </c>
      <c r="DR55" s="16">
        <f t="shared" si="416"/>
        <v>0</v>
      </c>
      <c r="DS55" s="16">
        <f t="shared" si="417"/>
        <v>0</v>
      </c>
      <c r="DT55" s="16">
        <f t="shared" si="418"/>
        <v>0</v>
      </c>
      <c r="DV55" s="16">
        <f t="shared" si="419"/>
        <v>0</v>
      </c>
      <c r="DW55" s="16">
        <f t="shared" si="420"/>
        <v>0</v>
      </c>
      <c r="DX55" s="16">
        <f t="shared" si="421"/>
        <v>0</v>
      </c>
      <c r="DY55" s="16">
        <f t="shared" si="422"/>
        <v>0</v>
      </c>
      <c r="DZ55" s="16">
        <f t="shared" si="423"/>
        <v>0</v>
      </c>
      <c r="EA55" s="16">
        <f t="shared" si="424"/>
        <v>0</v>
      </c>
      <c r="EB55" s="16">
        <f t="shared" si="425"/>
        <v>0</v>
      </c>
      <c r="ED55" s="16">
        <f t="shared" si="426"/>
        <v>0</v>
      </c>
      <c r="EE55" s="16">
        <f t="shared" si="427"/>
        <v>0</v>
      </c>
      <c r="EF55" s="16">
        <f t="shared" si="428"/>
        <v>0</v>
      </c>
      <c r="EG55" s="16">
        <f t="shared" si="429"/>
        <v>0</v>
      </c>
      <c r="EH55" s="16">
        <f t="shared" si="430"/>
        <v>0</v>
      </c>
      <c r="EI55" s="16">
        <f t="shared" si="431"/>
        <v>0</v>
      </c>
      <c r="EJ55" s="16">
        <f t="shared" si="432"/>
        <v>0</v>
      </c>
      <c r="EN55" s="16">
        <f t="shared" si="433"/>
        <v>0</v>
      </c>
      <c r="EO55" s="16">
        <f t="shared" si="434"/>
        <v>0</v>
      </c>
      <c r="EP55" s="16">
        <f t="shared" si="435"/>
        <v>0</v>
      </c>
      <c r="EQ55" s="16">
        <f t="shared" si="436"/>
        <v>0</v>
      </c>
      <c r="ER55" s="16">
        <f t="shared" si="437"/>
        <v>0</v>
      </c>
      <c r="ES55" s="16">
        <f t="shared" si="438"/>
        <v>0</v>
      </c>
      <c r="ET55" s="16">
        <f t="shared" si="439"/>
        <v>0</v>
      </c>
      <c r="EV55" s="16">
        <f t="shared" si="440"/>
        <v>0</v>
      </c>
      <c r="EW55" s="16">
        <f t="shared" si="441"/>
        <v>0</v>
      </c>
      <c r="EX55" s="16">
        <f t="shared" si="442"/>
        <v>0</v>
      </c>
      <c r="EY55" s="16">
        <f t="shared" si="443"/>
        <v>0</v>
      </c>
      <c r="EZ55" s="16">
        <f t="shared" si="444"/>
        <v>0</v>
      </c>
      <c r="FA55" s="16">
        <f t="shared" si="445"/>
        <v>0</v>
      </c>
      <c r="FB55" s="16">
        <f t="shared" si="446"/>
        <v>0</v>
      </c>
      <c r="FD55" s="16">
        <f t="shared" si="447"/>
        <v>0</v>
      </c>
      <c r="FE55" s="16">
        <f t="shared" si="448"/>
        <v>0</v>
      </c>
      <c r="FF55" s="16">
        <f t="shared" si="449"/>
        <v>0</v>
      </c>
      <c r="FG55" s="16">
        <f t="shared" si="450"/>
        <v>0</v>
      </c>
      <c r="FH55" s="16">
        <f t="shared" si="451"/>
        <v>0</v>
      </c>
      <c r="FI55" s="16">
        <f t="shared" si="452"/>
        <v>0</v>
      </c>
      <c r="FJ55" s="16">
        <f t="shared" si="453"/>
        <v>0</v>
      </c>
      <c r="FN55" s="16">
        <f t="shared" si="454"/>
        <v>0</v>
      </c>
      <c r="FO55" s="16">
        <f t="shared" si="455"/>
        <v>0</v>
      </c>
      <c r="FP55" s="16">
        <f t="shared" si="456"/>
        <v>0</v>
      </c>
      <c r="FQ55" s="16">
        <f t="shared" si="457"/>
        <v>0</v>
      </c>
      <c r="FR55" s="16">
        <f t="shared" si="458"/>
        <v>0</v>
      </c>
      <c r="FS55" s="16">
        <f t="shared" si="459"/>
        <v>0</v>
      </c>
      <c r="FT55" s="16">
        <f t="shared" si="460"/>
        <v>0</v>
      </c>
      <c r="FV55" s="16">
        <f t="shared" si="461"/>
        <v>0</v>
      </c>
      <c r="FW55" s="16">
        <f t="shared" si="462"/>
        <v>0</v>
      </c>
      <c r="FX55" s="16">
        <f t="shared" si="463"/>
        <v>0</v>
      </c>
      <c r="FY55" s="16">
        <f t="shared" si="464"/>
        <v>0</v>
      </c>
      <c r="FZ55" s="16">
        <f t="shared" si="465"/>
        <v>0</v>
      </c>
      <c r="GA55" s="16">
        <f t="shared" si="466"/>
        <v>0</v>
      </c>
      <c r="GB55" s="16">
        <f t="shared" si="467"/>
        <v>0</v>
      </c>
      <c r="GD55" s="16">
        <f t="shared" si="468"/>
        <v>0</v>
      </c>
      <c r="GE55" s="16">
        <f t="shared" si="469"/>
        <v>0</v>
      </c>
      <c r="GF55" s="16">
        <f t="shared" si="470"/>
        <v>0</v>
      </c>
      <c r="GG55" s="16">
        <f t="shared" si="471"/>
        <v>0</v>
      </c>
      <c r="GH55" s="16">
        <f t="shared" si="472"/>
        <v>0</v>
      </c>
      <c r="GI55" s="16">
        <f t="shared" si="473"/>
        <v>0</v>
      </c>
      <c r="GJ55" s="16">
        <f t="shared" si="474"/>
        <v>0</v>
      </c>
      <c r="GN55" s="16">
        <f t="shared" si="475"/>
        <v>0</v>
      </c>
      <c r="GO55" s="16">
        <f t="shared" si="476"/>
        <v>0</v>
      </c>
      <c r="GP55" s="16">
        <f t="shared" si="477"/>
        <v>0</v>
      </c>
      <c r="GQ55" s="16">
        <f t="shared" si="478"/>
        <v>0</v>
      </c>
      <c r="GR55" s="16">
        <f t="shared" si="479"/>
        <v>0</v>
      </c>
      <c r="GS55" s="16">
        <f t="shared" si="480"/>
        <v>0</v>
      </c>
      <c r="GT55" s="16">
        <f t="shared" si="481"/>
        <v>0</v>
      </c>
      <c r="GV55" s="16">
        <f t="shared" si="482"/>
        <v>0</v>
      </c>
      <c r="GW55" s="16">
        <f t="shared" si="483"/>
        <v>0</v>
      </c>
      <c r="GX55" s="16">
        <f t="shared" si="484"/>
        <v>0</v>
      </c>
      <c r="GY55" s="16">
        <f t="shared" si="485"/>
        <v>0</v>
      </c>
      <c r="GZ55" s="16">
        <f t="shared" si="486"/>
        <v>0</v>
      </c>
      <c r="HA55" s="16">
        <f t="shared" si="487"/>
        <v>0</v>
      </c>
      <c r="HB55" s="16">
        <f t="shared" si="488"/>
        <v>0</v>
      </c>
      <c r="HD55" s="16">
        <f t="shared" si="489"/>
        <v>0</v>
      </c>
      <c r="HE55" s="16">
        <f t="shared" si="490"/>
        <v>0</v>
      </c>
      <c r="HF55" s="16">
        <f t="shared" si="491"/>
        <v>0</v>
      </c>
      <c r="HG55" s="16">
        <f t="shared" si="492"/>
        <v>0</v>
      </c>
      <c r="HH55" s="16">
        <f t="shared" si="493"/>
        <v>0</v>
      </c>
      <c r="HI55" s="16">
        <f t="shared" si="494"/>
        <v>0</v>
      </c>
      <c r="HJ55" s="16">
        <f t="shared" si="495"/>
        <v>0</v>
      </c>
      <c r="HN55" s="16">
        <f t="shared" si="390"/>
        <v>0</v>
      </c>
      <c r="HO55" s="16">
        <f t="shared" si="496"/>
        <v>0</v>
      </c>
      <c r="HP55" s="16">
        <f t="shared" si="497"/>
        <v>0</v>
      </c>
      <c r="HQ55" s="16">
        <f t="shared" si="498"/>
        <v>0</v>
      </c>
      <c r="HR55" s="16">
        <f t="shared" si="499"/>
        <v>0</v>
      </c>
      <c r="HS55" s="16">
        <f t="shared" si="500"/>
        <v>0</v>
      </c>
      <c r="HT55" s="16">
        <f t="shared" si="501"/>
        <v>0</v>
      </c>
      <c r="HV55" s="16">
        <f t="shared" si="502"/>
        <v>0</v>
      </c>
      <c r="HW55" s="16">
        <f t="shared" si="503"/>
        <v>0</v>
      </c>
      <c r="HX55" s="16">
        <f t="shared" si="504"/>
        <v>0</v>
      </c>
      <c r="HY55" s="16">
        <f t="shared" si="505"/>
        <v>0</v>
      </c>
      <c r="HZ55" s="16">
        <f t="shared" si="506"/>
        <v>0</v>
      </c>
      <c r="IA55" s="16">
        <f t="shared" si="507"/>
        <v>0</v>
      </c>
      <c r="IB55" s="16">
        <f t="shared" si="508"/>
        <v>0</v>
      </c>
      <c r="ID55" s="16">
        <f t="shared" si="509"/>
        <v>0</v>
      </c>
      <c r="IE55" s="16">
        <f t="shared" si="510"/>
        <v>0</v>
      </c>
      <c r="IF55" s="16">
        <f t="shared" si="511"/>
        <v>0</v>
      </c>
      <c r="IG55" s="16">
        <f t="shared" si="512"/>
        <v>0</v>
      </c>
      <c r="IH55" s="16">
        <f t="shared" si="513"/>
        <v>0</v>
      </c>
      <c r="II55" s="16">
        <f t="shared" si="514"/>
        <v>0</v>
      </c>
      <c r="IJ55" s="16">
        <f t="shared" si="515"/>
        <v>0</v>
      </c>
      <c r="IN55" s="16">
        <f t="shared" si="394"/>
        <v>0</v>
      </c>
      <c r="IO55" s="16">
        <f t="shared" si="516"/>
        <v>0</v>
      </c>
      <c r="IP55" s="16">
        <f t="shared" si="517"/>
        <v>0</v>
      </c>
      <c r="IQ55" s="16">
        <f t="shared" si="518"/>
        <v>0</v>
      </c>
      <c r="IR55" s="16">
        <f t="shared" si="519"/>
        <v>0</v>
      </c>
      <c r="IS55" s="16">
        <f t="shared" si="520"/>
        <v>0</v>
      </c>
      <c r="IT55" s="16">
        <f t="shared" si="521"/>
        <v>0</v>
      </c>
      <c r="IV55" s="16">
        <f t="shared" si="522"/>
        <v>0</v>
      </c>
      <c r="IW55" s="16">
        <f t="shared" si="523"/>
        <v>0</v>
      </c>
      <c r="IX55" s="16">
        <f t="shared" si="524"/>
        <v>0</v>
      </c>
      <c r="IY55" s="16">
        <f t="shared" si="525"/>
        <v>0</v>
      </c>
      <c r="IZ55" s="16">
        <f t="shared" si="526"/>
        <v>0</v>
      </c>
      <c r="JA55" s="16">
        <f t="shared" si="527"/>
        <v>0</v>
      </c>
      <c r="JB55" s="16">
        <f t="shared" si="528"/>
        <v>0</v>
      </c>
      <c r="JD55" s="16">
        <f t="shared" si="529"/>
        <v>0</v>
      </c>
      <c r="JE55" s="16">
        <f t="shared" si="530"/>
        <v>0</v>
      </c>
      <c r="JF55" s="16">
        <f t="shared" si="531"/>
        <v>0</v>
      </c>
      <c r="JG55" s="16">
        <f t="shared" si="532"/>
        <v>0</v>
      </c>
      <c r="JH55" s="16">
        <f t="shared" si="533"/>
        <v>0</v>
      </c>
      <c r="JI55" s="16">
        <f t="shared" si="534"/>
        <v>0</v>
      </c>
      <c r="JJ55" s="16">
        <f t="shared" si="535"/>
        <v>0</v>
      </c>
      <c r="JN55" s="16">
        <f t="shared" si="398"/>
        <v>0</v>
      </c>
      <c r="JO55" s="16">
        <f t="shared" si="536"/>
        <v>0</v>
      </c>
      <c r="JP55" s="16">
        <f t="shared" si="537"/>
        <v>0</v>
      </c>
      <c r="JQ55" s="16">
        <f t="shared" si="538"/>
        <v>0</v>
      </c>
      <c r="JR55" s="16">
        <f t="shared" si="539"/>
        <v>0</v>
      </c>
      <c r="JS55" s="16">
        <f t="shared" si="540"/>
        <v>0</v>
      </c>
      <c r="JT55" s="16">
        <f t="shared" si="541"/>
        <v>0</v>
      </c>
      <c r="JV55" s="16">
        <f t="shared" si="542"/>
        <v>0</v>
      </c>
      <c r="JW55" s="16">
        <f t="shared" si="543"/>
        <v>0</v>
      </c>
      <c r="JX55" s="16">
        <f t="shared" si="544"/>
        <v>0</v>
      </c>
      <c r="JY55" s="16">
        <f t="shared" si="545"/>
        <v>0</v>
      </c>
      <c r="JZ55" s="16">
        <f t="shared" si="546"/>
        <v>0</v>
      </c>
      <c r="KA55" s="16">
        <f t="shared" si="547"/>
        <v>0</v>
      </c>
      <c r="KB55" s="16">
        <f t="shared" si="548"/>
        <v>0</v>
      </c>
      <c r="KD55" s="16">
        <f t="shared" si="549"/>
        <v>0</v>
      </c>
      <c r="KE55" s="16">
        <f t="shared" si="550"/>
        <v>0</v>
      </c>
      <c r="KF55" s="16">
        <f t="shared" si="551"/>
        <v>0</v>
      </c>
      <c r="KG55" s="16">
        <f t="shared" si="552"/>
        <v>0</v>
      </c>
      <c r="KH55" s="16">
        <f t="shared" si="553"/>
        <v>0</v>
      </c>
      <c r="KI55" s="16">
        <f t="shared" si="554"/>
        <v>0</v>
      </c>
      <c r="KJ55" s="16">
        <f t="shared" si="555"/>
        <v>0</v>
      </c>
    </row>
    <row r="56" spans="1:296" x14ac:dyDescent="0.25">
      <c r="A56" s="21" t="s">
        <v>603</v>
      </c>
      <c r="B56" s="21"/>
      <c r="C56" s="21" t="s">
        <v>588</v>
      </c>
      <c r="D56" s="21"/>
      <c r="E56" s="21"/>
      <c r="F56" t="s">
        <v>571</v>
      </c>
      <c r="G56" t="s">
        <v>571</v>
      </c>
      <c r="H56" t="s">
        <v>571</v>
      </c>
      <c r="I56" t="s">
        <v>571</v>
      </c>
      <c r="J56" t="s">
        <v>571</v>
      </c>
      <c r="K56" t="s">
        <v>571</v>
      </c>
      <c r="L56" t="s">
        <v>571</v>
      </c>
      <c r="M56" t="s">
        <v>580</v>
      </c>
      <c r="N56" s="16">
        <f>[14]model_cost_rates!N192</f>
        <v>0</v>
      </c>
      <c r="O56" s="16">
        <f>[14]model_cost_rates!O192</f>
        <v>0</v>
      </c>
      <c r="P56" s="16">
        <f>[14]model_cost_rates!P192</f>
        <v>0</v>
      </c>
      <c r="Q56" s="16">
        <f>[14]model_cost_rates!Q192</f>
        <v>0</v>
      </c>
      <c r="R56" s="16">
        <f>[14]model_cost_rates!R192</f>
        <v>0</v>
      </c>
      <c r="S56" s="16">
        <f>[14]model_cost_rates!S192</f>
        <v>0</v>
      </c>
      <c r="T56" s="16">
        <f t="shared" si="402"/>
        <v>0</v>
      </c>
      <c r="V56" s="16">
        <f>[14]model_cost_rates!G192</f>
        <v>0</v>
      </c>
      <c r="W56" s="16">
        <f>[14]model_cost_rates!H192</f>
        <v>0</v>
      </c>
      <c r="X56" s="16">
        <f>[14]model_cost_rates!I192</f>
        <v>0</v>
      </c>
      <c r="Y56" s="16">
        <f>[14]model_cost_rates!J192</f>
        <v>0</v>
      </c>
      <c r="Z56" s="16">
        <f>[14]model_cost_rates!K192</f>
        <v>0</v>
      </c>
      <c r="AA56" s="16">
        <f>[14]model_cost_rates!L192</f>
        <v>0</v>
      </c>
      <c r="AB56" s="16">
        <f t="shared" si="556"/>
        <v>0</v>
      </c>
      <c r="AD56" s="16">
        <f>[16]TRAC_rates!V64</f>
        <v>0</v>
      </c>
      <c r="AE56" s="16">
        <f>[16]TRAC_rates!W64</f>
        <v>0</v>
      </c>
      <c r="AF56" s="16">
        <f>[16]TRAC_rates!X64</f>
        <v>0</v>
      </c>
      <c r="AG56" s="16">
        <f>[16]TRAC_rates!Y64</f>
        <v>0</v>
      </c>
      <c r="AH56" s="16">
        <f>[16]TRAC_rates!Z64</f>
        <v>0</v>
      </c>
      <c r="AI56" s="16">
        <f>[16]TRAC_rates!AA64</f>
        <v>0</v>
      </c>
      <c r="AJ56" s="16">
        <f>[16]TRAC_rates!AB64</f>
        <v>0</v>
      </c>
      <c r="AN56" s="16">
        <f t="shared" si="368"/>
        <v>0</v>
      </c>
      <c r="AO56" s="16">
        <f t="shared" si="557"/>
        <v>0</v>
      </c>
      <c r="AP56" s="16">
        <f t="shared" si="558"/>
        <v>0</v>
      </c>
      <c r="AQ56" s="16">
        <f t="shared" si="559"/>
        <v>0</v>
      </c>
      <c r="AR56" s="16">
        <f t="shared" si="560"/>
        <v>0</v>
      </c>
      <c r="AS56" s="16">
        <f t="shared" si="561"/>
        <v>0</v>
      </c>
      <c r="AT56" s="16">
        <f t="shared" si="562"/>
        <v>0</v>
      </c>
      <c r="AV56" s="16">
        <f t="shared" si="563"/>
        <v>0</v>
      </c>
      <c r="AW56" s="16">
        <f t="shared" si="564"/>
        <v>0</v>
      </c>
      <c r="AX56" s="16">
        <f t="shared" si="565"/>
        <v>0</v>
      </c>
      <c r="AY56" s="16">
        <f t="shared" si="566"/>
        <v>0</v>
      </c>
      <c r="AZ56" s="16">
        <f t="shared" si="567"/>
        <v>0</v>
      </c>
      <c r="BA56" s="16">
        <f t="shared" si="568"/>
        <v>0</v>
      </c>
      <c r="BB56" s="16">
        <f t="shared" si="569"/>
        <v>0</v>
      </c>
      <c r="BD56" s="16">
        <f t="shared" si="570"/>
        <v>0</v>
      </c>
      <c r="BE56" s="16">
        <f t="shared" si="571"/>
        <v>0</v>
      </c>
      <c r="BF56" s="16">
        <f t="shared" si="572"/>
        <v>0</v>
      </c>
      <c r="BG56" s="16">
        <f t="shared" si="573"/>
        <v>0</v>
      </c>
      <c r="BH56" s="16">
        <f t="shared" si="574"/>
        <v>0</v>
      </c>
      <c r="BI56" s="16">
        <f t="shared" si="575"/>
        <v>0</v>
      </c>
      <c r="BJ56" s="16">
        <f t="shared" si="576"/>
        <v>0</v>
      </c>
      <c r="BN56" s="16">
        <f t="shared" si="577"/>
        <v>0</v>
      </c>
      <c r="BO56" s="16">
        <f t="shared" si="578"/>
        <v>0</v>
      </c>
      <c r="BP56" s="16">
        <f t="shared" si="579"/>
        <v>0</v>
      </c>
      <c r="BQ56" s="16">
        <f t="shared" si="580"/>
        <v>0</v>
      </c>
      <c r="BR56" s="16">
        <f t="shared" si="581"/>
        <v>0</v>
      </c>
      <c r="BS56" s="16">
        <f t="shared" si="582"/>
        <v>0</v>
      </c>
      <c r="BT56" s="16">
        <f t="shared" si="583"/>
        <v>0</v>
      </c>
      <c r="BV56" s="16">
        <f t="shared" si="584"/>
        <v>0</v>
      </c>
      <c r="BW56" s="16">
        <f t="shared" si="585"/>
        <v>0</v>
      </c>
      <c r="BX56" s="16">
        <f t="shared" si="586"/>
        <v>0</v>
      </c>
      <c r="BY56" s="16">
        <f t="shared" si="587"/>
        <v>0</v>
      </c>
      <c r="BZ56" s="16">
        <f t="shared" si="588"/>
        <v>0</v>
      </c>
      <c r="CA56" s="16">
        <f t="shared" si="589"/>
        <v>0</v>
      </c>
      <c r="CB56" s="16">
        <f t="shared" si="590"/>
        <v>0</v>
      </c>
      <c r="CD56" s="16">
        <f t="shared" si="591"/>
        <v>0</v>
      </c>
      <c r="CE56" s="16">
        <f t="shared" si="592"/>
        <v>0</v>
      </c>
      <c r="CF56" s="16">
        <f t="shared" si="593"/>
        <v>0</v>
      </c>
      <c r="CG56" s="16">
        <f t="shared" si="594"/>
        <v>0</v>
      </c>
      <c r="CH56" s="16">
        <f t="shared" si="595"/>
        <v>0</v>
      </c>
      <c r="CI56" s="16">
        <f t="shared" si="596"/>
        <v>0</v>
      </c>
      <c r="CJ56" s="16">
        <f t="shared" si="597"/>
        <v>0</v>
      </c>
      <c r="CN56" s="16">
        <f t="shared" si="598"/>
        <v>0</v>
      </c>
      <c r="CO56" s="16">
        <f t="shared" si="599"/>
        <v>0</v>
      </c>
      <c r="CP56" s="16">
        <f t="shared" si="600"/>
        <v>0</v>
      </c>
      <c r="CQ56" s="16">
        <f t="shared" si="601"/>
        <v>0</v>
      </c>
      <c r="CR56" s="16">
        <f t="shared" si="602"/>
        <v>0</v>
      </c>
      <c r="CS56" s="16">
        <f t="shared" si="603"/>
        <v>0</v>
      </c>
      <c r="CT56" s="16">
        <f t="shared" si="604"/>
        <v>0</v>
      </c>
      <c r="CV56" s="16">
        <f t="shared" si="605"/>
        <v>0</v>
      </c>
      <c r="CW56" s="16">
        <f t="shared" si="606"/>
        <v>0</v>
      </c>
      <c r="CX56" s="16">
        <f t="shared" si="607"/>
        <v>0</v>
      </c>
      <c r="CY56" s="16">
        <f t="shared" si="608"/>
        <v>0</v>
      </c>
      <c r="CZ56" s="16">
        <f t="shared" si="609"/>
        <v>0</v>
      </c>
      <c r="DA56" s="16">
        <f t="shared" si="610"/>
        <v>0</v>
      </c>
      <c r="DB56" s="16">
        <f t="shared" si="611"/>
        <v>0</v>
      </c>
      <c r="DD56" s="16">
        <f t="shared" si="612"/>
        <v>0</v>
      </c>
      <c r="DE56" s="16">
        <f t="shared" si="613"/>
        <v>0</v>
      </c>
      <c r="DF56" s="16">
        <f t="shared" si="614"/>
        <v>0</v>
      </c>
      <c r="DG56" s="16">
        <f t="shared" si="615"/>
        <v>0</v>
      </c>
      <c r="DH56" s="16">
        <f t="shared" si="616"/>
        <v>0</v>
      </c>
      <c r="DI56" s="16">
        <f t="shared" si="617"/>
        <v>0</v>
      </c>
      <c r="DJ56" s="16">
        <f t="shared" si="618"/>
        <v>0</v>
      </c>
      <c r="DN56" s="16">
        <f t="shared" si="412"/>
        <v>0</v>
      </c>
      <c r="DO56" s="16">
        <f t="shared" si="413"/>
        <v>0</v>
      </c>
      <c r="DP56" s="16">
        <f t="shared" si="414"/>
        <v>0</v>
      </c>
      <c r="DQ56" s="16">
        <f t="shared" si="415"/>
        <v>0</v>
      </c>
      <c r="DR56" s="16">
        <f t="shared" si="416"/>
        <v>0</v>
      </c>
      <c r="DS56" s="16">
        <f t="shared" si="417"/>
        <v>0</v>
      </c>
      <c r="DT56" s="16">
        <f t="shared" si="418"/>
        <v>0</v>
      </c>
      <c r="DV56" s="16">
        <f t="shared" si="419"/>
        <v>0</v>
      </c>
      <c r="DW56" s="16">
        <f t="shared" si="420"/>
        <v>0</v>
      </c>
      <c r="DX56" s="16">
        <f t="shared" si="421"/>
        <v>0</v>
      </c>
      <c r="DY56" s="16">
        <f t="shared" si="422"/>
        <v>0</v>
      </c>
      <c r="DZ56" s="16">
        <f t="shared" si="423"/>
        <v>0</v>
      </c>
      <c r="EA56" s="16">
        <f t="shared" si="424"/>
        <v>0</v>
      </c>
      <c r="EB56" s="16">
        <f t="shared" si="425"/>
        <v>0</v>
      </c>
      <c r="ED56" s="16">
        <f t="shared" si="426"/>
        <v>0</v>
      </c>
      <c r="EE56" s="16">
        <f t="shared" si="427"/>
        <v>0</v>
      </c>
      <c r="EF56" s="16">
        <f t="shared" si="428"/>
        <v>0</v>
      </c>
      <c r="EG56" s="16">
        <f t="shared" si="429"/>
        <v>0</v>
      </c>
      <c r="EH56" s="16">
        <f t="shared" si="430"/>
        <v>0</v>
      </c>
      <c r="EI56" s="16">
        <f t="shared" si="431"/>
        <v>0</v>
      </c>
      <c r="EJ56" s="16">
        <f t="shared" si="432"/>
        <v>0</v>
      </c>
      <c r="EN56" s="16">
        <f t="shared" si="433"/>
        <v>0</v>
      </c>
      <c r="EO56" s="16">
        <f t="shared" si="434"/>
        <v>0</v>
      </c>
      <c r="EP56" s="16">
        <f t="shared" si="435"/>
        <v>0</v>
      </c>
      <c r="EQ56" s="16">
        <f t="shared" si="436"/>
        <v>0</v>
      </c>
      <c r="ER56" s="16">
        <f t="shared" si="437"/>
        <v>0</v>
      </c>
      <c r="ES56" s="16">
        <f t="shared" si="438"/>
        <v>0</v>
      </c>
      <c r="ET56" s="16">
        <f t="shared" si="439"/>
        <v>0</v>
      </c>
      <c r="EV56" s="16">
        <f t="shared" si="440"/>
        <v>0</v>
      </c>
      <c r="EW56" s="16">
        <f t="shared" si="441"/>
        <v>0</v>
      </c>
      <c r="EX56" s="16">
        <f t="shared" si="442"/>
        <v>0</v>
      </c>
      <c r="EY56" s="16">
        <f t="shared" si="443"/>
        <v>0</v>
      </c>
      <c r="EZ56" s="16">
        <f t="shared" si="444"/>
        <v>0</v>
      </c>
      <c r="FA56" s="16">
        <f t="shared" si="445"/>
        <v>0</v>
      </c>
      <c r="FB56" s="16">
        <f t="shared" si="446"/>
        <v>0</v>
      </c>
      <c r="FD56" s="16">
        <f t="shared" si="447"/>
        <v>0</v>
      </c>
      <c r="FE56" s="16">
        <f t="shared" si="448"/>
        <v>0</v>
      </c>
      <c r="FF56" s="16">
        <f t="shared" si="449"/>
        <v>0</v>
      </c>
      <c r="FG56" s="16">
        <f t="shared" si="450"/>
        <v>0</v>
      </c>
      <c r="FH56" s="16">
        <f t="shared" si="451"/>
        <v>0</v>
      </c>
      <c r="FI56" s="16">
        <f t="shared" si="452"/>
        <v>0</v>
      </c>
      <c r="FJ56" s="16">
        <f t="shared" si="453"/>
        <v>0</v>
      </c>
      <c r="FN56" s="16">
        <f t="shared" si="454"/>
        <v>0</v>
      </c>
      <c r="FO56" s="16">
        <f t="shared" si="455"/>
        <v>0</v>
      </c>
      <c r="FP56" s="16">
        <f t="shared" si="456"/>
        <v>0</v>
      </c>
      <c r="FQ56" s="16">
        <f t="shared" si="457"/>
        <v>0</v>
      </c>
      <c r="FR56" s="16">
        <f t="shared" si="458"/>
        <v>0</v>
      </c>
      <c r="FS56" s="16">
        <f t="shared" si="459"/>
        <v>0</v>
      </c>
      <c r="FT56" s="16">
        <f t="shared" si="460"/>
        <v>0</v>
      </c>
      <c r="FV56" s="16">
        <f t="shared" si="461"/>
        <v>0</v>
      </c>
      <c r="FW56" s="16">
        <f t="shared" si="462"/>
        <v>0</v>
      </c>
      <c r="FX56" s="16">
        <f t="shared" si="463"/>
        <v>0</v>
      </c>
      <c r="FY56" s="16">
        <f t="shared" si="464"/>
        <v>0</v>
      </c>
      <c r="FZ56" s="16">
        <f t="shared" si="465"/>
        <v>0</v>
      </c>
      <c r="GA56" s="16">
        <f t="shared" si="466"/>
        <v>0</v>
      </c>
      <c r="GB56" s="16">
        <f t="shared" si="467"/>
        <v>0</v>
      </c>
      <c r="GD56" s="16">
        <f t="shared" si="468"/>
        <v>0</v>
      </c>
      <c r="GE56" s="16">
        <f t="shared" si="469"/>
        <v>0</v>
      </c>
      <c r="GF56" s="16">
        <f t="shared" si="470"/>
        <v>0</v>
      </c>
      <c r="GG56" s="16">
        <f t="shared" si="471"/>
        <v>0</v>
      </c>
      <c r="GH56" s="16">
        <f t="shared" si="472"/>
        <v>0</v>
      </c>
      <c r="GI56" s="16">
        <f t="shared" si="473"/>
        <v>0</v>
      </c>
      <c r="GJ56" s="16">
        <f t="shared" si="474"/>
        <v>0</v>
      </c>
      <c r="GN56" s="16">
        <f t="shared" si="475"/>
        <v>0</v>
      </c>
      <c r="GO56" s="16">
        <f t="shared" si="476"/>
        <v>0</v>
      </c>
      <c r="GP56" s="16">
        <f t="shared" si="477"/>
        <v>0</v>
      </c>
      <c r="GQ56" s="16">
        <f t="shared" si="478"/>
        <v>0</v>
      </c>
      <c r="GR56" s="16">
        <f t="shared" si="479"/>
        <v>0</v>
      </c>
      <c r="GS56" s="16">
        <f t="shared" si="480"/>
        <v>0</v>
      </c>
      <c r="GT56" s="16">
        <f t="shared" si="481"/>
        <v>0</v>
      </c>
      <c r="GV56" s="16">
        <f t="shared" si="482"/>
        <v>0</v>
      </c>
      <c r="GW56" s="16">
        <f t="shared" si="483"/>
        <v>0</v>
      </c>
      <c r="GX56" s="16">
        <f t="shared" si="484"/>
        <v>0</v>
      </c>
      <c r="GY56" s="16">
        <f t="shared" si="485"/>
        <v>0</v>
      </c>
      <c r="GZ56" s="16">
        <f t="shared" si="486"/>
        <v>0</v>
      </c>
      <c r="HA56" s="16">
        <f t="shared" si="487"/>
        <v>0</v>
      </c>
      <c r="HB56" s="16">
        <f t="shared" si="488"/>
        <v>0</v>
      </c>
      <c r="HD56" s="16">
        <f t="shared" si="489"/>
        <v>0</v>
      </c>
      <c r="HE56" s="16">
        <f t="shared" si="490"/>
        <v>0</v>
      </c>
      <c r="HF56" s="16">
        <f t="shared" si="491"/>
        <v>0</v>
      </c>
      <c r="HG56" s="16">
        <f t="shared" si="492"/>
        <v>0</v>
      </c>
      <c r="HH56" s="16">
        <f t="shared" si="493"/>
        <v>0</v>
      </c>
      <c r="HI56" s="16">
        <f t="shared" si="494"/>
        <v>0</v>
      </c>
      <c r="HJ56" s="16">
        <f t="shared" si="495"/>
        <v>0</v>
      </c>
      <c r="HN56" s="16">
        <f t="shared" si="390"/>
        <v>0</v>
      </c>
      <c r="HO56" s="16">
        <f t="shared" si="496"/>
        <v>0</v>
      </c>
      <c r="HP56" s="16">
        <f t="shared" si="497"/>
        <v>0</v>
      </c>
      <c r="HQ56" s="16">
        <f t="shared" si="498"/>
        <v>0</v>
      </c>
      <c r="HR56" s="16">
        <f t="shared" si="499"/>
        <v>0</v>
      </c>
      <c r="HS56" s="16">
        <f t="shared" si="500"/>
        <v>0</v>
      </c>
      <c r="HT56" s="16">
        <f t="shared" si="501"/>
        <v>0</v>
      </c>
      <c r="HV56" s="16">
        <f t="shared" si="502"/>
        <v>0</v>
      </c>
      <c r="HW56" s="16">
        <f t="shared" si="503"/>
        <v>0</v>
      </c>
      <c r="HX56" s="16">
        <f t="shared" si="504"/>
        <v>0</v>
      </c>
      <c r="HY56" s="16">
        <f t="shared" si="505"/>
        <v>0</v>
      </c>
      <c r="HZ56" s="16">
        <f t="shared" si="506"/>
        <v>0</v>
      </c>
      <c r="IA56" s="16">
        <f t="shared" si="507"/>
        <v>0</v>
      </c>
      <c r="IB56" s="16">
        <f t="shared" si="508"/>
        <v>0</v>
      </c>
      <c r="ID56" s="16">
        <f t="shared" si="509"/>
        <v>0</v>
      </c>
      <c r="IE56" s="16">
        <f t="shared" si="510"/>
        <v>0</v>
      </c>
      <c r="IF56" s="16">
        <f t="shared" si="511"/>
        <v>0</v>
      </c>
      <c r="IG56" s="16">
        <f t="shared" si="512"/>
        <v>0</v>
      </c>
      <c r="IH56" s="16">
        <f t="shared" si="513"/>
        <v>0</v>
      </c>
      <c r="II56" s="16">
        <f t="shared" si="514"/>
        <v>0</v>
      </c>
      <c r="IJ56" s="16">
        <f t="shared" si="515"/>
        <v>0</v>
      </c>
      <c r="IN56" s="16">
        <f t="shared" si="394"/>
        <v>0</v>
      </c>
      <c r="IO56" s="16">
        <f t="shared" si="516"/>
        <v>0</v>
      </c>
      <c r="IP56" s="16">
        <f t="shared" si="517"/>
        <v>0</v>
      </c>
      <c r="IQ56" s="16">
        <f t="shared" si="518"/>
        <v>0</v>
      </c>
      <c r="IR56" s="16">
        <f t="shared" si="519"/>
        <v>0</v>
      </c>
      <c r="IS56" s="16">
        <f t="shared" si="520"/>
        <v>0</v>
      </c>
      <c r="IT56" s="16">
        <f t="shared" si="521"/>
        <v>0</v>
      </c>
      <c r="IV56" s="16">
        <f t="shared" si="522"/>
        <v>0</v>
      </c>
      <c r="IW56" s="16">
        <f t="shared" si="523"/>
        <v>0</v>
      </c>
      <c r="IX56" s="16">
        <f t="shared" si="524"/>
        <v>0</v>
      </c>
      <c r="IY56" s="16">
        <f t="shared" si="525"/>
        <v>0</v>
      </c>
      <c r="IZ56" s="16">
        <f t="shared" si="526"/>
        <v>0</v>
      </c>
      <c r="JA56" s="16">
        <f t="shared" si="527"/>
        <v>0</v>
      </c>
      <c r="JB56" s="16">
        <f t="shared" si="528"/>
        <v>0</v>
      </c>
      <c r="JD56" s="16">
        <f t="shared" si="529"/>
        <v>0</v>
      </c>
      <c r="JE56" s="16">
        <f t="shared" si="530"/>
        <v>0</v>
      </c>
      <c r="JF56" s="16">
        <f t="shared" si="531"/>
        <v>0</v>
      </c>
      <c r="JG56" s="16">
        <f t="shared" si="532"/>
        <v>0</v>
      </c>
      <c r="JH56" s="16">
        <f t="shared" si="533"/>
        <v>0</v>
      </c>
      <c r="JI56" s="16">
        <f t="shared" si="534"/>
        <v>0</v>
      </c>
      <c r="JJ56" s="16">
        <f t="shared" si="535"/>
        <v>0</v>
      </c>
      <c r="JN56" s="16">
        <f t="shared" si="398"/>
        <v>0</v>
      </c>
      <c r="JO56" s="16">
        <f t="shared" si="536"/>
        <v>0</v>
      </c>
      <c r="JP56" s="16">
        <f t="shared" si="537"/>
        <v>0</v>
      </c>
      <c r="JQ56" s="16">
        <f t="shared" si="538"/>
        <v>0</v>
      </c>
      <c r="JR56" s="16">
        <f t="shared" si="539"/>
        <v>0</v>
      </c>
      <c r="JS56" s="16">
        <f t="shared" si="540"/>
        <v>0</v>
      </c>
      <c r="JT56" s="16">
        <f t="shared" si="541"/>
        <v>0</v>
      </c>
      <c r="JV56" s="16">
        <f t="shared" si="542"/>
        <v>0</v>
      </c>
      <c r="JW56" s="16">
        <f t="shared" si="543"/>
        <v>0</v>
      </c>
      <c r="JX56" s="16">
        <f t="shared" si="544"/>
        <v>0</v>
      </c>
      <c r="JY56" s="16">
        <f t="shared" si="545"/>
        <v>0</v>
      </c>
      <c r="JZ56" s="16">
        <f t="shared" si="546"/>
        <v>0</v>
      </c>
      <c r="KA56" s="16">
        <f t="shared" si="547"/>
        <v>0</v>
      </c>
      <c r="KB56" s="16">
        <f t="shared" si="548"/>
        <v>0</v>
      </c>
      <c r="KD56" s="16">
        <f t="shared" si="549"/>
        <v>0</v>
      </c>
      <c r="KE56" s="16">
        <f t="shared" si="550"/>
        <v>0</v>
      </c>
      <c r="KF56" s="16">
        <f t="shared" si="551"/>
        <v>0</v>
      </c>
      <c r="KG56" s="16">
        <f t="shared" si="552"/>
        <v>0</v>
      </c>
      <c r="KH56" s="16">
        <f t="shared" si="553"/>
        <v>0</v>
      </c>
      <c r="KI56" s="16">
        <f t="shared" si="554"/>
        <v>0</v>
      </c>
      <c r="KJ56" s="16">
        <f t="shared" si="555"/>
        <v>0</v>
      </c>
    </row>
    <row r="57" spans="1:296" x14ac:dyDescent="0.25">
      <c r="A57" s="21" t="s">
        <v>591</v>
      </c>
      <c r="B57" s="21"/>
      <c r="C57" s="21" t="s">
        <v>590</v>
      </c>
      <c r="D57" s="21"/>
      <c r="E57" s="21"/>
      <c r="F57" t="s">
        <v>571</v>
      </c>
      <c r="G57" t="s">
        <v>589</v>
      </c>
      <c r="H57" t="s">
        <v>571</v>
      </c>
      <c r="I57" t="s">
        <v>571</v>
      </c>
      <c r="J57" t="s">
        <v>571</v>
      </c>
      <c r="K57" t="s">
        <v>571</v>
      </c>
      <c r="L57" t="s">
        <v>571</v>
      </c>
      <c r="M57" t="s">
        <v>571</v>
      </c>
      <c r="N57" s="16">
        <f>[14]model_cost_rates!N193</f>
        <v>218.8241032996178</v>
      </c>
      <c r="O57" s="16">
        <f>[14]model_cost_rates!O193</f>
        <v>197.90814209288601</v>
      </c>
      <c r="P57" s="16">
        <f>[14]model_cost_rates!P193</f>
        <v>190.88064047300077</v>
      </c>
      <c r="Q57" s="16">
        <f>[14]model_cost_rates!Q193</f>
        <v>192.19331104710906</v>
      </c>
      <c r="R57" s="16">
        <f>[14]model_cost_rates!R193</f>
        <v>198.6589925362544</v>
      </c>
      <c r="S57" s="16">
        <f>[14]model_cost_rates!S193</f>
        <v>200.0769535397601</v>
      </c>
      <c r="T57" s="16">
        <f t="shared" si="402"/>
        <v>200.0769535397601</v>
      </c>
      <c r="V57" s="16">
        <f>[14]model_cost_rates!G193</f>
        <v>218.8241032996178</v>
      </c>
      <c r="W57" s="16">
        <f>[14]model_cost_rates!H193</f>
        <v>197.90814209288601</v>
      </c>
      <c r="X57" s="16">
        <f>[14]model_cost_rates!I193</f>
        <v>190.88064047300077</v>
      </c>
      <c r="Y57" s="16">
        <f>[14]model_cost_rates!J193</f>
        <v>192.19331104710906</v>
      </c>
      <c r="Z57" s="16">
        <f>[14]model_cost_rates!K193</f>
        <v>198.6589925362544</v>
      </c>
      <c r="AA57" s="16">
        <f>[14]model_cost_rates!L193</f>
        <v>200.0769535397601</v>
      </c>
      <c r="AB57" s="16">
        <f t="shared" si="556"/>
        <v>200.0769535397601</v>
      </c>
      <c r="AD57" s="16">
        <f>[16]TRAC_rates!V65</f>
        <v>148.05121256599227</v>
      </c>
      <c r="AE57" s="16">
        <f>[16]TRAC_rates!W65</f>
        <v>181.71502606457196</v>
      </c>
      <c r="AF57" s="16">
        <f>[16]TRAC_rates!X65</f>
        <v>173.63794775553532</v>
      </c>
      <c r="AG57" s="16">
        <f>[16]TRAC_rates!Y65</f>
        <v>157.86212206536666</v>
      </c>
      <c r="AH57" s="16">
        <f>[16]TRAC_rates!Z65</f>
        <v>158.48286064166641</v>
      </c>
      <c r="AI57" s="16">
        <f>[16]TRAC_rates!AA65</f>
        <v>203.79452675506005</v>
      </c>
      <c r="AJ57" s="16">
        <f>[16]TRAC_rates!AB65</f>
        <v>165.35526500419328</v>
      </c>
      <c r="AN57" s="230">
        <f>IF($F57="Y",N57,IF($F57="A",N57*$F$13,0))*0.5</f>
        <v>109.4120516498089</v>
      </c>
      <c r="AO57" s="230">
        <f t="shared" ref="AO57:AT57" si="619">IF($F57="Y",O57,IF($F57="A",O57*$F$13,0))*0.5</f>
        <v>98.954071046443005</v>
      </c>
      <c r="AP57" s="230">
        <f t="shared" si="619"/>
        <v>95.440320236500384</v>
      </c>
      <c r="AQ57" s="230">
        <f t="shared" si="619"/>
        <v>96.096655523554531</v>
      </c>
      <c r="AR57" s="230">
        <f t="shared" si="619"/>
        <v>99.329496268127201</v>
      </c>
      <c r="AS57" s="230">
        <f t="shared" si="619"/>
        <v>100.03847676988005</v>
      </c>
      <c r="AT57" s="230">
        <f t="shared" si="619"/>
        <v>100.03847676988005</v>
      </c>
      <c r="AV57" s="230">
        <f>IF($F57="Y",V57,IF($F57="A",V57*$F$13,0))*0.5</f>
        <v>109.4120516498089</v>
      </c>
      <c r="AW57" s="230">
        <f t="shared" ref="AW57:BB57" si="620">IF($F57="Y",W57,IF($F57="A",W57*$F$13,0))*0.5</f>
        <v>98.954071046443005</v>
      </c>
      <c r="AX57" s="230">
        <f t="shared" si="620"/>
        <v>95.440320236500384</v>
      </c>
      <c r="AY57" s="230">
        <f t="shared" si="620"/>
        <v>96.096655523554531</v>
      </c>
      <c r="AZ57" s="230">
        <f t="shared" si="620"/>
        <v>99.329496268127201</v>
      </c>
      <c r="BA57" s="230">
        <f t="shared" si="620"/>
        <v>100.03847676988005</v>
      </c>
      <c r="BB57" s="230">
        <f t="shared" si="620"/>
        <v>100.03847676988005</v>
      </c>
      <c r="BD57" s="230">
        <f>IF($F57="Y",AD57,IF($F57="A",AD57*$F$13,0))*0.5</f>
        <v>74.025606282996137</v>
      </c>
      <c r="BE57" s="230">
        <f t="shared" ref="BE57:BJ57" si="621">IF($F57="Y",AE57,IF($F57="A",AE57*$F$13,0))*0.5</f>
        <v>90.857513032285979</v>
      </c>
      <c r="BF57" s="230">
        <f t="shared" si="621"/>
        <v>86.818973877767661</v>
      </c>
      <c r="BG57" s="230">
        <f t="shared" si="621"/>
        <v>78.931061032683331</v>
      </c>
      <c r="BH57" s="230">
        <f t="shared" si="621"/>
        <v>79.241430320833203</v>
      </c>
      <c r="BI57" s="230">
        <f t="shared" si="621"/>
        <v>101.89726337753002</v>
      </c>
      <c r="BJ57" s="230">
        <f t="shared" si="621"/>
        <v>82.677632502096642</v>
      </c>
      <c r="BN57" s="230">
        <f>IF(AND($F57="Y",$L57="Y"),N57,IF(AND($F57="A",$L57="A"),N57*$F$13*$L$13,IF(AND($F57="Y",$L57="A"),N57*$L$13,IF(AND($F57="A",$L57="Y"),N57*$F$13,0))))*0.5</f>
        <v>109.4120516498089</v>
      </c>
      <c r="BO57" s="230">
        <f t="shared" ref="BO57:BT57" si="622">IF(AND($F57="Y",$L57="Y"),O57,IF(AND($F57="A",$L57="A"),O57*$F$13*$L$13,IF(AND($F57="Y",$L57="A"),O57*$L$13,IF(AND($F57="A",$L57="Y"),O57*$F$13,0))))*0.5</f>
        <v>98.954071046443005</v>
      </c>
      <c r="BP57" s="230">
        <f t="shared" si="622"/>
        <v>95.440320236500384</v>
      </c>
      <c r="BQ57" s="230">
        <f t="shared" si="622"/>
        <v>96.096655523554531</v>
      </c>
      <c r="BR57" s="230">
        <f t="shared" si="622"/>
        <v>99.329496268127201</v>
      </c>
      <c r="BS57" s="230">
        <f t="shared" si="622"/>
        <v>100.03847676988005</v>
      </c>
      <c r="BT57" s="230">
        <f t="shared" si="622"/>
        <v>100.03847676988005</v>
      </c>
      <c r="BV57" s="230">
        <f>IF(AND($F57="Y",$L57="Y"),V57,IF(AND($F57="A",$L57="A"),V57*$F$13*$L$13,IF(AND($F57="Y",$L57="A"),V57*$L$13,IF(AND($F57="A",$L57="Y"),V57*$F$13,0))))*0.5</f>
        <v>109.4120516498089</v>
      </c>
      <c r="BW57" s="230">
        <f t="shared" ref="BW57:CB57" si="623">IF(AND($F57="Y",$L57="Y"),W57,IF(AND($F57="A",$L57="A"),W57*$F$13*$L$13,IF(AND($F57="Y",$L57="A"),W57*$L$13,IF(AND($F57="A",$L57="Y"),W57*$F$13,0))))*0.5</f>
        <v>98.954071046443005</v>
      </c>
      <c r="BX57" s="230">
        <f t="shared" si="623"/>
        <v>95.440320236500384</v>
      </c>
      <c r="BY57" s="230">
        <f t="shared" si="623"/>
        <v>96.096655523554531</v>
      </c>
      <c r="BZ57" s="230">
        <f t="shared" si="623"/>
        <v>99.329496268127201</v>
      </c>
      <c r="CA57" s="230">
        <f t="shared" si="623"/>
        <v>100.03847676988005</v>
      </c>
      <c r="CB57" s="230">
        <f t="shared" si="623"/>
        <v>100.03847676988005</v>
      </c>
      <c r="CD57" s="230">
        <f>IF(AND($F57="Y",$L57="Y"),AD57,IF(AND($F57="A",$L57="A"),AD57*$F$13*$L$13,IF(AND($F57="Y",$L57="A"),AD57*$L$13,IF(AND($F57="A",$L57="Y"),AD57*$F$13,0))))*0.5</f>
        <v>74.025606282996137</v>
      </c>
      <c r="CE57" s="230">
        <f t="shared" ref="CE57:CJ57" si="624">IF(AND($F57="Y",$L57="Y"),AE57,IF(AND($F57="A",$L57="A"),AE57*$F$13*$L$13,IF(AND($F57="Y",$L57="A"),AE57*$L$13,IF(AND($F57="A",$L57="Y"),AE57*$F$13,0))))*0.5</f>
        <v>90.857513032285979</v>
      </c>
      <c r="CF57" s="230">
        <f t="shared" si="624"/>
        <v>86.818973877767661</v>
      </c>
      <c r="CG57" s="230">
        <f t="shared" si="624"/>
        <v>78.931061032683331</v>
      </c>
      <c r="CH57" s="230">
        <f t="shared" si="624"/>
        <v>79.241430320833203</v>
      </c>
      <c r="CI57" s="230">
        <f t="shared" si="624"/>
        <v>101.89726337753002</v>
      </c>
      <c r="CJ57" s="230">
        <f t="shared" si="624"/>
        <v>82.677632502096642</v>
      </c>
      <c r="CN57" s="230">
        <f>IF(AND($F57="Y",$M57="Y"),N57,IF(AND($F57="A",$M57="A"),N57*$F$13*$M$13,IF(AND($F57="Y",$M57="A"),N57*$M$13,IF(AND($F57="A",$M57="Y"),N57*$F$13,0))))*0.5</f>
        <v>109.4120516498089</v>
      </c>
      <c r="CO57" s="230">
        <f t="shared" ref="CO57:CT57" si="625">IF(AND($F57="Y",$M57="Y"),O57,IF(AND($F57="A",$M57="A"),O57*$F$13*$M$13,IF(AND($F57="Y",$M57="A"),O57*$M$13,IF(AND($F57="A",$M57="Y"),O57*$F$13,0))))*0.5</f>
        <v>98.954071046443005</v>
      </c>
      <c r="CP57" s="230">
        <f t="shared" si="625"/>
        <v>95.440320236500384</v>
      </c>
      <c r="CQ57" s="230">
        <f t="shared" si="625"/>
        <v>96.096655523554531</v>
      </c>
      <c r="CR57" s="230">
        <f t="shared" si="625"/>
        <v>99.329496268127201</v>
      </c>
      <c r="CS57" s="230">
        <f t="shared" si="625"/>
        <v>100.03847676988005</v>
      </c>
      <c r="CT57" s="230">
        <f t="shared" si="625"/>
        <v>100.03847676988005</v>
      </c>
      <c r="CV57" s="230">
        <f>IF(AND($F57="Y",$M57="Y"),V57,IF(AND($F57="A",$M57="A"),V57*$F$13*$M$13,IF(AND($F57="Y",$M57="A"),V57*$M$13,IF(AND($F57="A",$M57="Y"),V57*$F$13,0))))*0.5</f>
        <v>109.4120516498089</v>
      </c>
      <c r="CW57" s="230">
        <f t="shared" ref="CW57:DB57" si="626">IF(AND($F57="Y",$M57="Y"),W57,IF(AND($F57="A",$M57="A"),W57*$F$13*$M$13,IF(AND($F57="Y",$M57="A"),W57*$M$13,IF(AND($F57="A",$M57="Y"),W57*$F$13,0))))*0.5</f>
        <v>98.954071046443005</v>
      </c>
      <c r="CX57" s="230">
        <f t="shared" si="626"/>
        <v>95.440320236500384</v>
      </c>
      <c r="CY57" s="230">
        <f t="shared" si="626"/>
        <v>96.096655523554531</v>
      </c>
      <c r="CZ57" s="230">
        <f t="shared" si="626"/>
        <v>99.329496268127201</v>
      </c>
      <c r="DA57" s="230">
        <f t="shared" si="626"/>
        <v>100.03847676988005</v>
      </c>
      <c r="DB57" s="230">
        <f t="shared" si="626"/>
        <v>100.03847676988005</v>
      </c>
      <c r="DD57" s="230">
        <f>IF(AND($F57="Y",$M57="Y"),AD57,IF(AND($F57="A",$M57="A"),AD57*$F$13*$M$13,IF(AND($F57="Y",$M57="A"),AD57*$M$13,IF(AND($F57="A",$M57="Y"),AD57*$F$13,0))))*0.5</f>
        <v>74.025606282996137</v>
      </c>
      <c r="DE57" s="230">
        <f t="shared" ref="DE57:DJ57" si="627">IF(AND($F57="Y",$M57="Y"),AE57,IF(AND($F57="A",$M57="A"),AE57*$F$13*$M$13,IF(AND($F57="Y",$M57="A"),AE57*$M$13,IF(AND($F57="A",$M57="Y"),AE57*$F$13,0))))*0.5</f>
        <v>90.857513032285979</v>
      </c>
      <c r="DF57" s="230">
        <f t="shared" si="627"/>
        <v>86.818973877767661</v>
      </c>
      <c r="DG57" s="230">
        <f t="shared" si="627"/>
        <v>78.931061032683331</v>
      </c>
      <c r="DH57" s="230">
        <f t="shared" si="627"/>
        <v>79.241430320833203</v>
      </c>
      <c r="DI57" s="230">
        <f t="shared" si="627"/>
        <v>101.89726337753002</v>
      </c>
      <c r="DJ57" s="230">
        <f t="shared" si="627"/>
        <v>82.677632502096642</v>
      </c>
      <c r="DN57" s="16">
        <f t="shared" si="412"/>
        <v>109.4120516498089</v>
      </c>
      <c r="DO57" s="16">
        <f t="shared" si="413"/>
        <v>98.954071046443005</v>
      </c>
      <c r="DP57" s="16">
        <f t="shared" si="414"/>
        <v>95.440320236500384</v>
      </c>
      <c r="DQ57" s="16">
        <f t="shared" si="415"/>
        <v>96.096655523554531</v>
      </c>
      <c r="DR57" s="16">
        <f t="shared" si="416"/>
        <v>99.329496268127201</v>
      </c>
      <c r="DS57" s="16">
        <f t="shared" si="417"/>
        <v>100.03847676988005</v>
      </c>
      <c r="DT57" s="16">
        <f t="shared" si="418"/>
        <v>100.03847676988005</v>
      </c>
      <c r="DV57" s="16">
        <f t="shared" si="419"/>
        <v>109.4120516498089</v>
      </c>
      <c r="DW57" s="16">
        <f t="shared" si="420"/>
        <v>98.954071046443005</v>
      </c>
      <c r="DX57" s="16">
        <f t="shared" si="421"/>
        <v>95.440320236500384</v>
      </c>
      <c r="DY57" s="16">
        <f t="shared" si="422"/>
        <v>96.096655523554531</v>
      </c>
      <c r="DZ57" s="16">
        <f t="shared" si="423"/>
        <v>99.329496268127201</v>
      </c>
      <c r="EA57" s="16">
        <f t="shared" si="424"/>
        <v>100.03847676988005</v>
      </c>
      <c r="EB57" s="16">
        <f t="shared" si="425"/>
        <v>100.03847676988005</v>
      </c>
      <c r="ED57" s="16">
        <f t="shared" si="426"/>
        <v>74.025606282996137</v>
      </c>
      <c r="EE57" s="16">
        <f t="shared" si="427"/>
        <v>90.857513032285979</v>
      </c>
      <c r="EF57" s="16">
        <f t="shared" si="428"/>
        <v>86.818973877767661</v>
      </c>
      <c r="EG57" s="16">
        <f t="shared" si="429"/>
        <v>78.931061032683331</v>
      </c>
      <c r="EH57" s="16">
        <f t="shared" si="430"/>
        <v>79.241430320833203</v>
      </c>
      <c r="EI57" s="16">
        <f t="shared" si="431"/>
        <v>101.89726337753002</v>
      </c>
      <c r="EJ57" s="16">
        <f t="shared" si="432"/>
        <v>82.677632502096642</v>
      </c>
      <c r="EN57" s="16">
        <f t="shared" si="433"/>
        <v>218.8241032996178</v>
      </c>
      <c r="EO57" s="16">
        <f t="shared" si="434"/>
        <v>197.90814209288601</v>
      </c>
      <c r="EP57" s="16">
        <f t="shared" si="435"/>
        <v>190.88064047300077</v>
      </c>
      <c r="EQ57" s="16">
        <f t="shared" si="436"/>
        <v>192.19331104710906</v>
      </c>
      <c r="ER57" s="16">
        <f t="shared" si="437"/>
        <v>198.6589925362544</v>
      </c>
      <c r="ES57" s="16">
        <f t="shared" si="438"/>
        <v>200.0769535397601</v>
      </c>
      <c r="ET57" s="16">
        <f t="shared" si="439"/>
        <v>200.0769535397601</v>
      </c>
      <c r="EV57" s="16">
        <f t="shared" si="440"/>
        <v>218.8241032996178</v>
      </c>
      <c r="EW57" s="16">
        <f t="shared" si="441"/>
        <v>197.90814209288601</v>
      </c>
      <c r="EX57" s="16">
        <f t="shared" si="442"/>
        <v>190.88064047300077</v>
      </c>
      <c r="EY57" s="16">
        <f t="shared" si="443"/>
        <v>192.19331104710906</v>
      </c>
      <c r="EZ57" s="16">
        <f t="shared" si="444"/>
        <v>198.6589925362544</v>
      </c>
      <c r="FA57" s="16">
        <f t="shared" si="445"/>
        <v>200.0769535397601</v>
      </c>
      <c r="FB57" s="16">
        <f t="shared" si="446"/>
        <v>200.0769535397601</v>
      </c>
      <c r="FD57" s="16">
        <f t="shared" si="447"/>
        <v>148.05121256599227</v>
      </c>
      <c r="FE57" s="16">
        <f t="shared" si="448"/>
        <v>181.71502606457196</v>
      </c>
      <c r="FF57" s="16">
        <f t="shared" si="449"/>
        <v>173.63794775553532</v>
      </c>
      <c r="FG57" s="16">
        <f t="shared" si="450"/>
        <v>157.86212206536666</v>
      </c>
      <c r="FH57" s="16">
        <f t="shared" si="451"/>
        <v>158.48286064166641</v>
      </c>
      <c r="FI57" s="16">
        <f t="shared" si="452"/>
        <v>203.79452675506005</v>
      </c>
      <c r="FJ57" s="16">
        <f t="shared" si="453"/>
        <v>165.35526500419328</v>
      </c>
      <c r="FN57" s="16">
        <f t="shared" si="454"/>
        <v>218.8241032996178</v>
      </c>
      <c r="FO57" s="16">
        <f t="shared" si="455"/>
        <v>197.90814209288601</v>
      </c>
      <c r="FP57" s="16">
        <f t="shared" si="456"/>
        <v>190.88064047300077</v>
      </c>
      <c r="FQ57" s="16">
        <f t="shared" si="457"/>
        <v>192.19331104710906</v>
      </c>
      <c r="FR57" s="16">
        <f t="shared" si="458"/>
        <v>198.6589925362544</v>
      </c>
      <c r="FS57" s="16">
        <f t="shared" si="459"/>
        <v>200.0769535397601</v>
      </c>
      <c r="FT57" s="16">
        <f t="shared" si="460"/>
        <v>200.0769535397601</v>
      </c>
      <c r="FV57" s="16">
        <f t="shared" si="461"/>
        <v>218.8241032996178</v>
      </c>
      <c r="FW57" s="16">
        <f t="shared" si="462"/>
        <v>197.90814209288601</v>
      </c>
      <c r="FX57" s="16">
        <f t="shared" si="463"/>
        <v>190.88064047300077</v>
      </c>
      <c r="FY57" s="16">
        <f t="shared" si="464"/>
        <v>192.19331104710906</v>
      </c>
      <c r="FZ57" s="16">
        <f t="shared" si="465"/>
        <v>198.6589925362544</v>
      </c>
      <c r="GA57" s="16">
        <f t="shared" si="466"/>
        <v>200.0769535397601</v>
      </c>
      <c r="GB57" s="16">
        <f t="shared" si="467"/>
        <v>200.0769535397601</v>
      </c>
      <c r="GD57" s="16">
        <f t="shared" si="468"/>
        <v>148.05121256599227</v>
      </c>
      <c r="GE57" s="16">
        <f t="shared" si="469"/>
        <v>181.71502606457196</v>
      </c>
      <c r="GF57" s="16">
        <f t="shared" si="470"/>
        <v>173.63794775553532</v>
      </c>
      <c r="GG57" s="16">
        <f t="shared" si="471"/>
        <v>157.86212206536666</v>
      </c>
      <c r="GH57" s="16">
        <f t="shared" si="472"/>
        <v>158.48286064166641</v>
      </c>
      <c r="GI57" s="16">
        <f t="shared" si="473"/>
        <v>203.79452675506005</v>
      </c>
      <c r="GJ57" s="16">
        <f t="shared" si="474"/>
        <v>165.35526500419328</v>
      </c>
      <c r="GN57" s="16">
        <f t="shared" si="475"/>
        <v>218.8241032996178</v>
      </c>
      <c r="GO57" s="16">
        <f t="shared" si="476"/>
        <v>197.90814209288601</v>
      </c>
      <c r="GP57" s="16">
        <f t="shared" si="477"/>
        <v>190.88064047300077</v>
      </c>
      <c r="GQ57" s="16">
        <f t="shared" si="478"/>
        <v>192.19331104710906</v>
      </c>
      <c r="GR57" s="16">
        <f t="shared" si="479"/>
        <v>198.6589925362544</v>
      </c>
      <c r="GS57" s="16">
        <f t="shared" si="480"/>
        <v>200.0769535397601</v>
      </c>
      <c r="GT57" s="16">
        <f t="shared" si="481"/>
        <v>200.0769535397601</v>
      </c>
      <c r="GV57" s="16">
        <f t="shared" si="482"/>
        <v>218.8241032996178</v>
      </c>
      <c r="GW57" s="16">
        <f t="shared" si="483"/>
        <v>197.90814209288601</v>
      </c>
      <c r="GX57" s="16">
        <f t="shared" si="484"/>
        <v>190.88064047300077</v>
      </c>
      <c r="GY57" s="16">
        <f t="shared" si="485"/>
        <v>192.19331104710906</v>
      </c>
      <c r="GZ57" s="16">
        <f t="shared" si="486"/>
        <v>198.6589925362544</v>
      </c>
      <c r="HA57" s="16">
        <f t="shared" si="487"/>
        <v>200.0769535397601</v>
      </c>
      <c r="HB57" s="16">
        <f t="shared" si="488"/>
        <v>200.0769535397601</v>
      </c>
      <c r="HD57" s="16">
        <f t="shared" si="489"/>
        <v>148.05121256599227</v>
      </c>
      <c r="HE57" s="16">
        <f t="shared" si="490"/>
        <v>181.71502606457196</v>
      </c>
      <c r="HF57" s="16">
        <f t="shared" si="491"/>
        <v>173.63794775553532</v>
      </c>
      <c r="HG57" s="16">
        <f t="shared" si="492"/>
        <v>157.86212206536666</v>
      </c>
      <c r="HH57" s="16">
        <f t="shared" si="493"/>
        <v>158.48286064166641</v>
      </c>
      <c r="HI57" s="16">
        <f t="shared" si="494"/>
        <v>203.79452675506005</v>
      </c>
      <c r="HJ57" s="16">
        <f t="shared" si="495"/>
        <v>165.35526500419328</v>
      </c>
      <c r="HN57" s="16">
        <f t="shared" si="390"/>
        <v>218.8241032996178</v>
      </c>
      <c r="HO57" s="16">
        <f t="shared" si="496"/>
        <v>197.90814209288601</v>
      </c>
      <c r="HP57" s="16">
        <f t="shared" si="497"/>
        <v>190.88064047300077</v>
      </c>
      <c r="HQ57" s="16">
        <f t="shared" si="498"/>
        <v>192.19331104710906</v>
      </c>
      <c r="HR57" s="16">
        <f t="shared" si="499"/>
        <v>198.6589925362544</v>
      </c>
      <c r="HS57" s="16">
        <f t="shared" si="500"/>
        <v>200.0769535397601</v>
      </c>
      <c r="HT57" s="16">
        <f t="shared" si="501"/>
        <v>200.0769535397601</v>
      </c>
      <c r="HV57" s="16">
        <f t="shared" si="502"/>
        <v>218.8241032996178</v>
      </c>
      <c r="HW57" s="16">
        <f t="shared" si="503"/>
        <v>197.90814209288601</v>
      </c>
      <c r="HX57" s="16">
        <f t="shared" si="504"/>
        <v>190.88064047300077</v>
      </c>
      <c r="HY57" s="16">
        <f t="shared" si="505"/>
        <v>192.19331104710906</v>
      </c>
      <c r="HZ57" s="16">
        <f t="shared" si="506"/>
        <v>198.6589925362544</v>
      </c>
      <c r="IA57" s="16">
        <f t="shared" si="507"/>
        <v>200.0769535397601</v>
      </c>
      <c r="IB57" s="16">
        <f t="shared" si="508"/>
        <v>200.0769535397601</v>
      </c>
      <c r="ID57" s="16">
        <f t="shared" si="509"/>
        <v>148.05121256599227</v>
      </c>
      <c r="IE57" s="16">
        <f t="shared" si="510"/>
        <v>181.71502606457196</v>
      </c>
      <c r="IF57" s="16">
        <f t="shared" si="511"/>
        <v>173.63794775553532</v>
      </c>
      <c r="IG57" s="16">
        <f t="shared" si="512"/>
        <v>157.86212206536666</v>
      </c>
      <c r="IH57" s="16">
        <f t="shared" si="513"/>
        <v>158.48286064166641</v>
      </c>
      <c r="II57" s="16">
        <f t="shared" si="514"/>
        <v>203.79452675506005</v>
      </c>
      <c r="IJ57" s="16">
        <f t="shared" si="515"/>
        <v>165.35526500419328</v>
      </c>
      <c r="IN57" s="16">
        <f t="shared" si="394"/>
        <v>218.8241032996178</v>
      </c>
      <c r="IO57" s="16">
        <f t="shared" si="516"/>
        <v>197.90814209288601</v>
      </c>
      <c r="IP57" s="16">
        <f t="shared" si="517"/>
        <v>190.88064047300077</v>
      </c>
      <c r="IQ57" s="16">
        <f t="shared" si="518"/>
        <v>192.19331104710906</v>
      </c>
      <c r="IR57" s="16">
        <f t="shared" si="519"/>
        <v>198.6589925362544</v>
      </c>
      <c r="IS57" s="16">
        <f t="shared" si="520"/>
        <v>200.0769535397601</v>
      </c>
      <c r="IT57" s="16">
        <f t="shared" si="521"/>
        <v>200.0769535397601</v>
      </c>
      <c r="IV57" s="16">
        <f t="shared" si="522"/>
        <v>218.8241032996178</v>
      </c>
      <c r="IW57" s="16">
        <f t="shared" si="523"/>
        <v>197.90814209288601</v>
      </c>
      <c r="IX57" s="16">
        <f t="shared" si="524"/>
        <v>190.88064047300077</v>
      </c>
      <c r="IY57" s="16">
        <f t="shared" si="525"/>
        <v>192.19331104710906</v>
      </c>
      <c r="IZ57" s="16">
        <f t="shared" si="526"/>
        <v>198.6589925362544</v>
      </c>
      <c r="JA57" s="16">
        <f t="shared" si="527"/>
        <v>200.0769535397601</v>
      </c>
      <c r="JB57" s="16">
        <f t="shared" si="528"/>
        <v>200.0769535397601</v>
      </c>
      <c r="JD57" s="16">
        <f t="shared" si="529"/>
        <v>148.05121256599227</v>
      </c>
      <c r="JE57" s="16">
        <f t="shared" si="530"/>
        <v>181.71502606457196</v>
      </c>
      <c r="JF57" s="16">
        <f t="shared" si="531"/>
        <v>173.63794775553532</v>
      </c>
      <c r="JG57" s="16">
        <f t="shared" si="532"/>
        <v>157.86212206536666</v>
      </c>
      <c r="JH57" s="16">
        <f t="shared" si="533"/>
        <v>158.48286064166641</v>
      </c>
      <c r="JI57" s="16">
        <f t="shared" si="534"/>
        <v>203.79452675506005</v>
      </c>
      <c r="JJ57" s="16">
        <f t="shared" si="535"/>
        <v>165.35526500419328</v>
      </c>
      <c r="JN57" s="16">
        <f t="shared" si="398"/>
        <v>218.8241032996178</v>
      </c>
      <c r="JO57" s="16">
        <f t="shared" si="536"/>
        <v>197.90814209288601</v>
      </c>
      <c r="JP57" s="16">
        <f t="shared" si="537"/>
        <v>190.88064047300077</v>
      </c>
      <c r="JQ57" s="16">
        <f t="shared" si="538"/>
        <v>192.19331104710906</v>
      </c>
      <c r="JR57" s="16">
        <f t="shared" si="539"/>
        <v>198.6589925362544</v>
      </c>
      <c r="JS57" s="16">
        <f t="shared" si="540"/>
        <v>200.0769535397601</v>
      </c>
      <c r="JT57" s="16">
        <f t="shared" si="541"/>
        <v>200.0769535397601</v>
      </c>
      <c r="JV57" s="16">
        <f t="shared" si="542"/>
        <v>218.8241032996178</v>
      </c>
      <c r="JW57" s="16">
        <f t="shared" si="543"/>
        <v>197.90814209288601</v>
      </c>
      <c r="JX57" s="16">
        <f t="shared" si="544"/>
        <v>190.88064047300077</v>
      </c>
      <c r="JY57" s="16">
        <f t="shared" si="545"/>
        <v>192.19331104710906</v>
      </c>
      <c r="JZ57" s="16">
        <f t="shared" si="546"/>
        <v>198.6589925362544</v>
      </c>
      <c r="KA57" s="16">
        <f t="shared" si="547"/>
        <v>200.0769535397601</v>
      </c>
      <c r="KB57" s="16">
        <f t="shared" si="548"/>
        <v>200.0769535397601</v>
      </c>
      <c r="KD57" s="16">
        <f t="shared" si="549"/>
        <v>148.05121256599227</v>
      </c>
      <c r="KE57" s="16">
        <f t="shared" si="550"/>
        <v>181.71502606457196</v>
      </c>
      <c r="KF57" s="16">
        <f t="shared" si="551"/>
        <v>173.63794775553532</v>
      </c>
      <c r="KG57" s="16">
        <f t="shared" si="552"/>
        <v>157.86212206536666</v>
      </c>
      <c r="KH57" s="16">
        <f t="shared" si="553"/>
        <v>158.48286064166641</v>
      </c>
      <c r="KI57" s="16">
        <f t="shared" si="554"/>
        <v>203.79452675506005</v>
      </c>
      <c r="KJ57" s="16">
        <f t="shared" si="555"/>
        <v>165.35526500419328</v>
      </c>
    </row>
    <row r="58" spans="1:296" x14ac:dyDescent="0.25">
      <c r="A58" s="21" t="s">
        <v>592</v>
      </c>
      <c r="B58" s="21"/>
      <c r="C58" s="21" t="s">
        <v>590</v>
      </c>
      <c r="D58" s="21"/>
      <c r="E58" s="21"/>
      <c r="F58" t="s">
        <v>571</v>
      </c>
      <c r="G58" t="s">
        <v>571</v>
      </c>
      <c r="H58" t="s">
        <v>571</v>
      </c>
      <c r="I58" t="s">
        <v>571</v>
      </c>
      <c r="J58" t="s">
        <v>571</v>
      </c>
      <c r="K58" t="s">
        <v>571</v>
      </c>
      <c r="L58" t="s">
        <v>589</v>
      </c>
      <c r="M58" t="s">
        <v>589</v>
      </c>
      <c r="N58" s="16">
        <f>[14]model_cost_rates!N194</f>
        <v>186.80968348283014</v>
      </c>
      <c r="O58" s="16">
        <f>[14]model_cost_rates!O194</f>
        <v>193.73050968146819</v>
      </c>
      <c r="P58" s="16">
        <f>[14]model_cost_rates!P194</f>
        <v>193.81396861996589</v>
      </c>
      <c r="Q58" s="16">
        <f>[14]model_cost_rates!Q194</f>
        <v>199.21941715429895</v>
      </c>
      <c r="R58" s="16">
        <f>[14]model_cost_rates!R194</f>
        <v>202.00643765174246</v>
      </c>
      <c r="S58" s="16">
        <f>[14]model_cost_rates!S194</f>
        <v>193.69118111914477</v>
      </c>
      <c r="T58" s="16">
        <f t="shared" si="402"/>
        <v>193.69118111914477</v>
      </c>
      <c r="V58" s="16">
        <f>[14]model_cost_rates!G194</f>
        <v>186.80968348283014</v>
      </c>
      <c r="W58" s="16">
        <f>[14]model_cost_rates!H194</f>
        <v>193.73050968146819</v>
      </c>
      <c r="X58" s="16">
        <f>[14]model_cost_rates!I194</f>
        <v>193.81396861996589</v>
      </c>
      <c r="Y58" s="16">
        <f>[14]model_cost_rates!J194</f>
        <v>199.21941715429895</v>
      </c>
      <c r="Z58" s="16">
        <f>[14]model_cost_rates!K194</f>
        <v>202.00643765174246</v>
      </c>
      <c r="AA58" s="16">
        <f>[14]model_cost_rates!L194</f>
        <v>193.69118111914477</v>
      </c>
      <c r="AB58" s="16">
        <f t="shared" si="556"/>
        <v>193.69118111914477</v>
      </c>
      <c r="AD58" s="16">
        <f>[16]TRAC_rates!V66</f>
        <v>272.85002564130929</v>
      </c>
      <c r="AE58" s="16">
        <f>[16]TRAC_rates!W66</f>
        <v>328.49570881840538</v>
      </c>
      <c r="AF58" s="16">
        <f>[16]TRAC_rates!X66</f>
        <v>315.14444246231602</v>
      </c>
      <c r="AG58" s="16">
        <f>[16]TRAC_rates!Y66</f>
        <v>289.06728402483691</v>
      </c>
      <c r="AH58" s="16">
        <f>[16]TRAC_rates!Z66</f>
        <v>290.09335381797064</v>
      </c>
      <c r="AI58" s="16">
        <f>[16]TRAC_rates!AA66</f>
        <v>364.99272957878969</v>
      </c>
      <c r="AJ58" s="16">
        <f>[16]TRAC_rates!AB66</f>
        <v>301.45331563091827</v>
      </c>
      <c r="AN58" s="16">
        <f t="shared" si="368"/>
        <v>186.80968348283014</v>
      </c>
      <c r="AO58" s="16">
        <f t="shared" si="557"/>
        <v>193.73050968146819</v>
      </c>
      <c r="AP58" s="16">
        <f t="shared" si="558"/>
        <v>193.81396861996589</v>
      </c>
      <c r="AQ58" s="16">
        <f t="shared" si="559"/>
        <v>199.21941715429895</v>
      </c>
      <c r="AR58" s="16">
        <f t="shared" si="560"/>
        <v>202.00643765174246</v>
      </c>
      <c r="AS58" s="16">
        <f t="shared" si="561"/>
        <v>193.69118111914477</v>
      </c>
      <c r="AT58" s="16">
        <f t="shared" si="562"/>
        <v>193.69118111914477</v>
      </c>
      <c r="AV58" s="16">
        <f t="shared" si="563"/>
        <v>186.80968348283014</v>
      </c>
      <c r="AW58" s="16">
        <f t="shared" si="564"/>
        <v>193.73050968146819</v>
      </c>
      <c r="AX58" s="16">
        <f t="shared" si="565"/>
        <v>193.81396861996589</v>
      </c>
      <c r="AY58" s="16">
        <f t="shared" si="566"/>
        <v>199.21941715429895</v>
      </c>
      <c r="AZ58" s="16">
        <f t="shared" si="567"/>
        <v>202.00643765174246</v>
      </c>
      <c r="BA58" s="16">
        <f t="shared" si="568"/>
        <v>193.69118111914477</v>
      </c>
      <c r="BB58" s="16">
        <f t="shared" si="569"/>
        <v>193.69118111914477</v>
      </c>
      <c r="BD58" s="16">
        <f t="shared" si="570"/>
        <v>272.85002564130929</v>
      </c>
      <c r="BE58" s="16">
        <f t="shared" si="571"/>
        <v>328.49570881840538</v>
      </c>
      <c r="BF58" s="16">
        <f t="shared" si="572"/>
        <v>315.14444246231602</v>
      </c>
      <c r="BG58" s="16">
        <f t="shared" si="573"/>
        <v>289.06728402483691</v>
      </c>
      <c r="BH58" s="16">
        <f t="shared" si="574"/>
        <v>290.09335381797064</v>
      </c>
      <c r="BI58" s="16">
        <f t="shared" si="575"/>
        <v>364.99272957878969</v>
      </c>
      <c r="BJ58" s="16">
        <f t="shared" si="576"/>
        <v>301.45331563091827</v>
      </c>
      <c r="BN58" s="16">
        <f t="shared" si="577"/>
        <v>188.2700789363769</v>
      </c>
      <c r="BO58" s="16">
        <f t="shared" si="578"/>
        <v>195.24500909219131</v>
      </c>
      <c r="BP58" s="16">
        <f t="shared" si="579"/>
        <v>195.32912047574467</v>
      </c>
      <c r="BQ58" s="16">
        <f t="shared" si="580"/>
        <v>200.77682641513695</v>
      </c>
      <c r="BR58" s="16">
        <f t="shared" si="581"/>
        <v>203.58563460574243</v>
      </c>
      <c r="BS58" s="16">
        <f t="shared" si="582"/>
        <v>195.20537307656812</v>
      </c>
      <c r="BT58" s="16">
        <f t="shared" si="583"/>
        <v>195.20537307656812</v>
      </c>
      <c r="BV58" s="16">
        <f t="shared" si="584"/>
        <v>188.2700789363769</v>
      </c>
      <c r="BW58" s="16">
        <f t="shared" si="585"/>
        <v>195.24500909219131</v>
      </c>
      <c r="BX58" s="16">
        <f t="shared" si="586"/>
        <v>195.32912047574467</v>
      </c>
      <c r="BY58" s="16">
        <f t="shared" si="587"/>
        <v>200.77682641513695</v>
      </c>
      <c r="BZ58" s="16">
        <f t="shared" si="588"/>
        <v>203.58563460574243</v>
      </c>
      <c r="CA58" s="16">
        <f t="shared" si="589"/>
        <v>195.20537307656812</v>
      </c>
      <c r="CB58" s="16">
        <f t="shared" si="590"/>
        <v>195.20537307656812</v>
      </c>
      <c r="CD58" s="16">
        <f t="shared" si="591"/>
        <v>274.98304642223314</v>
      </c>
      <c r="CE58" s="16">
        <f t="shared" si="592"/>
        <v>331.06374293057769</v>
      </c>
      <c r="CF58" s="16">
        <f t="shared" si="593"/>
        <v>317.60810228123972</v>
      </c>
      <c r="CG58" s="16">
        <f t="shared" si="594"/>
        <v>291.3270841566528</v>
      </c>
      <c r="CH58" s="16">
        <f t="shared" si="595"/>
        <v>292.3611753094558</v>
      </c>
      <c r="CI58" s="16">
        <f t="shared" si="596"/>
        <v>367.84608125155501</v>
      </c>
      <c r="CJ58" s="16">
        <f t="shared" si="597"/>
        <v>303.80994427776494</v>
      </c>
      <c r="CN58" s="16">
        <f t="shared" si="598"/>
        <v>175.93383133583905</v>
      </c>
      <c r="CO58" s="16">
        <f t="shared" si="599"/>
        <v>182.45173472518746</v>
      </c>
      <c r="CP58" s="16">
        <f t="shared" si="600"/>
        <v>182.53033477704437</v>
      </c>
      <c r="CQ58" s="16">
        <f t="shared" si="601"/>
        <v>187.62108410547154</v>
      </c>
      <c r="CR58" s="16">
        <f t="shared" si="602"/>
        <v>190.2458473671245</v>
      </c>
      <c r="CS58" s="16">
        <f t="shared" si="603"/>
        <v>182.41469582805166</v>
      </c>
      <c r="CT58" s="16">
        <f t="shared" si="604"/>
        <v>182.41469582805166</v>
      </c>
      <c r="CV58" s="16">
        <f t="shared" si="605"/>
        <v>175.93383133583905</v>
      </c>
      <c r="CW58" s="16">
        <f t="shared" si="606"/>
        <v>182.45173472518746</v>
      </c>
      <c r="CX58" s="16">
        <f t="shared" si="607"/>
        <v>182.53033477704437</v>
      </c>
      <c r="CY58" s="16">
        <f t="shared" si="608"/>
        <v>187.62108410547154</v>
      </c>
      <c r="CZ58" s="16">
        <f t="shared" si="609"/>
        <v>190.2458473671245</v>
      </c>
      <c r="DA58" s="16">
        <f t="shared" si="610"/>
        <v>182.41469582805166</v>
      </c>
      <c r="DB58" s="16">
        <f t="shared" si="611"/>
        <v>182.41469582805166</v>
      </c>
      <c r="DD58" s="16">
        <f t="shared" si="612"/>
        <v>256.96500040143542</v>
      </c>
      <c r="DE58" s="16">
        <f t="shared" si="613"/>
        <v>309.37105375009151</v>
      </c>
      <c r="DF58" s="16">
        <f t="shared" si="614"/>
        <v>296.79708328229196</v>
      </c>
      <c r="DG58" s="16">
        <f t="shared" si="615"/>
        <v>272.23810802617749</v>
      </c>
      <c r="DH58" s="16">
        <f t="shared" si="616"/>
        <v>273.20444117635691</v>
      </c>
      <c r="DI58" s="16">
        <f t="shared" si="617"/>
        <v>343.74325852559093</v>
      </c>
      <c r="DJ58" s="16">
        <f t="shared" si="618"/>
        <v>283.90303863832628</v>
      </c>
      <c r="DN58" s="16">
        <f t="shared" si="412"/>
        <v>186.80968348283014</v>
      </c>
      <c r="DO58" s="16">
        <f t="shared" si="413"/>
        <v>193.73050968146819</v>
      </c>
      <c r="DP58" s="16">
        <f t="shared" si="414"/>
        <v>193.81396861996589</v>
      </c>
      <c r="DQ58" s="16">
        <f t="shared" si="415"/>
        <v>199.21941715429895</v>
      </c>
      <c r="DR58" s="16">
        <f t="shared" si="416"/>
        <v>202.00643765174246</v>
      </c>
      <c r="DS58" s="16">
        <f t="shared" si="417"/>
        <v>193.69118111914477</v>
      </c>
      <c r="DT58" s="16">
        <f t="shared" si="418"/>
        <v>193.69118111914477</v>
      </c>
      <c r="DV58" s="16">
        <f t="shared" si="419"/>
        <v>186.80968348283014</v>
      </c>
      <c r="DW58" s="16">
        <f t="shared" si="420"/>
        <v>193.73050968146819</v>
      </c>
      <c r="DX58" s="16">
        <f t="shared" si="421"/>
        <v>193.81396861996589</v>
      </c>
      <c r="DY58" s="16">
        <f t="shared" si="422"/>
        <v>199.21941715429895</v>
      </c>
      <c r="DZ58" s="16">
        <f t="shared" si="423"/>
        <v>202.00643765174246</v>
      </c>
      <c r="EA58" s="16">
        <f t="shared" si="424"/>
        <v>193.69118111914477</v>
      </c>
      <c r="EB58" s="16">
        <f t="shared" si="425"/>
        <v>193.69118111914477</v>
      </c>
      <c r="ED58" s="16">
        <f t="shared" si="426"/>
        <v>272.85002564130929</v>
      </c>
      <c r="EE58" s="16">
        <f t="shared" si="427"/>
        <v>328.49570881840538</v>
      </c>
      <c r="EF58" s="16">
        <f t="shared" si="428"/>
        <v>315.14444246231602</v>
      </c>
      <c r="EG58" s="16">
        <f t="shared" si="429"/>
        <v>289.06728402483691</v>
      </c>
      <c r="EH58" s="16">
        <f t="shared" si="430"/>
        <v>290.09335381797064</v>
      </c>
      <c r="EI58" s="16">
        <f t="shared" si="431"/>
        <v>364.99272957878969</v>
      </c>
      <c r="EJ58" s="16">
        <f t="shared" si="432"/>
        <v>301.45331563091827</v>
      </c>
      <c r="EN58" s="16">
        <f t="shared" si="433"/>
        <v>188.2700789363769</v>
      </c>
      <c r="EO58" s="16">
        <f t="shared" si="434"/>
        <v>195.24500909219131</v>
      </c>
      <c r="EP58" s="16">
        <f t="shared" si="435"/>
        <v>195.32912047574467</v>
      </c>
      <c r="EQ58" s="16">
        <f t="shared" si="436"/>
        <v>200.77682641513695</v>
      </c>
      <c r="ER58" s="16">
        <f t="shared" si="437"/>
        <v>203.58563460574243</v>
      </c>
      <c r="ES58" s="16">
        <f t="shared" si="438"/>
        <v>195.20537307656812</v>
      </c>
      <c r="ET58" s="16">
        <f t="shared" si="439"/>
        <v>195.20537307656812</v>
      </c>
      <c r="EV58" s="16">
        <f t="shared" si="440"/>
        <v>188.2700789363769</v>
      </c>
      <c r="EW58" s="16">
        <f t="shared" si="441"/>
        <v>195.24500909219131</v>
      </c>
      <c r="EX58" s="16">
        <f t="shared" si="442"/>
        <v>195.32912047574467</v>
      </c>
      <c r="EY58" s="16">
        <f t="shared" si="443"/>
        <v>200.77682641513695</v>
      </c>
      <c r="EZ58" s="16">
        <f t="shared" si="444"/>
        <v>203.58563460574243</v>
      </c>
      <c r="FA58" s="16">
        <f t="shared" si="445"/>
        <v>195.20537307656812</v>
      </c>
      <c r="FB58" s="16">
        <f t="shared" si="446"/>
        <v>195.20537307656812</v>
      </c>
      <c r="FD58" s="16">
        <f t="shared" si="447"/>
        <v>274.98304642223314</v>
      </c>
      <c r="FE58" s="16">
        <f t="shared" si="448"/>
        <v>331.06374293057769</v>
      </c>
      <c r="FF58" s="16">
        <f t="shared" si="449"/>
        <v>317.60810228123972</v>
      </c>
      <c r="FG58" s="16">
        <f t="shared" si="450"/>
        <v>291.3270841566528</v>
      </c>
      <c r="FH58" s="16">
        <f t="shared" si="451"/>
        <v>292.3611753094558</v>
      </c>
      <c r="FI58" s="16">
        <f t="shared" si="452"/>
        <v>367.84608125155501</v>
      </c>
      <c r="FJ58" s="16">
        <f t="shared" si="453"/>
        <v>303.80994427776494</v>
      </c>
      <c r="FN58" s="16">
        <f t="shared" si="454"/>
        <v>175.93383133583905</v>
      </c>
      <c r="FO58" s="16">
        <f t="shared" si="455"/>
        <v>182.45173472518746</v>
      </c>
      <c r="FP58" s="16">
        <f t="shared" si="456"/>
        <v>182.53033477704437</v>
      </c>
      <c r="FQ58" s="16">
        <f t="shared" si="457"/>
        <v>187.62108410547154</v>
      </c>
      <c r="FR58" s="16">
        <f t="shared" si="458"/>
        <v>190.2458473671245</v>
      </c>
      <c r="FS58" s="16">
        <f t="shared" si="459"/>
        <v>182.41469582805166</v>
      </c>
      <c r="FT58" s="16">
        <f t="shared" si="460"/>
        <v>182.41469582805166</v>
      </c>
      <c r="FV58" s="16">
        <f t="shared" si="461"/>
        <v>175.93383133583905</v>
      </c>
      <c r="FW58" s="16">
        <f t="shared" si="462"/>
        <v>182.45173472518746</v>
      </c>
      <c r="FX58" s="16">
        <f t="shared" si="463"/>
        <v>182.53033477704437</v>
      </c>
      <c r="FY58" s="16">
        <f t="shared" si="464"/>
        <v>187.62108410547154</v>
      </c>
      <c r="FZ58" s="16">
        <f t="shared" si="465"/>
        <v>190.2458473671245</v>
      </c>
      <c r="GA58" s="16">
        <f t="shared" si="466"/>
        <v>182.41469582805166</v>
      </c>
      <c r="GB58" s="16">
        <f t="shared" si="467"/>
        <v>182.41469582805166</v>
      </c>
      <c r="GD58" s="16">
        <f t="shared" si="468"/>
        <v>256.96500040143542</v>
      </c>
      <c r="GE58" s="16">
        <f t="shared" si="469"/>
        <v>309.37105375009151</v>
      </c>
      <c r="GF58" s="16">
        <f t="shared" si="470"/>
        <v>296.79708328229196</v>
      </c>
      <c r="GG58" s="16">
        <f t="shared" si="471"/>
        <v>272.23810802617749</v>
      </c>
      <c r="GH58" s="16">
        <f t="shared" si="472"/>
        <v>273.20444117635691</v>
      </c>
      <c r="GI58" s="16">
        <f t="shared" si="473"/>
        <v>343.74325852559093</v>
      </c>
      <c r="GJ58" s="16">
        <f t="shared" si="474"/>
        <v>283.90303863832628</v>
      </c>
      <c r="GN58" s="16">
        <f t="shared" si="475"/>
        <v>186.80968348283014</v>
      </c>
      <c r="GO58" s="16">
        <f t="shared" si="476"/>
        <v>193.73050968146819</v>
      </c>
      <c r="GP58" s="16">
        <f t="shared" si="477"/>
        <v>193.81396861996589</v>
      </c>
      <c r="GQ58" s="16">
        <f t="shared" si="478"/>
        <v>199.21941715429895</v>
      </c>
      <c r="GR58" s="16">
        <f t="shared" si="479"/>
        <v>202.00643765174246</v>
      </c>
      <c r="GS58" s="16">
        <f t="shared" si="480"/>
        <v>193.69118111914477</v>
      </c>
      <c r="GT58" s="16">
        <f t="shared" si="481"/>
        <v>193.69118111914477</v>
      </c>
      <c r="GV58" s="16">
        <f t="shared" si="482"/>
        <v>186.80968348283014</v>
      </c>
      <c r="GW58" s="16">
        <f t="shared" si="483"/>
        <v>193.73050968146819</v>
      </c>
      <c r="GX58" s="16">
        <f t="shared" si="484"/>
        <v>193.81396861996589</v>
      </c>
      <c r="GY58" s="16">
        <f t="shared" si="485"/>
        <v>199.21941715429895</v>
      </c>
      <c r="GZ58" s="16">
        <f t="shared" si="486"/>
        <v>202.00643765174246</v>
      </c>
      <c r="HA58" s="16">
        <f t="shared" si="487"/>
        <v>193.69118111914477</v>
      </c>
      <c r="HB58" s="16">
        <f t="shared" si="488"/>
        <v>193.69118111914477</v>
      </c>
      <c r="HD58" s="16">
        <f t="shared" si="489"/>
        <v>272.85002564130929</v>
      </c>
      <c r="HE58" s="16">
        <f t="shared" si="490"/>
        <v>328.49570881840538</v>
      </c>
      <c r="HF58" s="16">
        <f t="shared" si="491"/>
        <v>315.14444246231602</v>
      </c>
      <c r="HG58" s="16">
        <f t="shared" si="492"/>
        <v>289.06728402483691</v>
      </c>
      <c r="HH58" s="16">
        <f t="shared" si="493"/>
        <v>290.09335381797064</v>
      </c>
      <c r="HI58" s="16">
        <f t="shared" si="494"/>
        <v>364.99272957878969</v>
      </c>
      <c r="HJ58" s="16">
        <f t="shared" si="495"/>
        <v>301.45331563091827</v>
      </c>
      <c r="HN58" s="16">
        <f t="shared" si="390"/>
        <v>186.80968348283014</v>
      </c>
      <c r="HO58" s="16">
        <f t="shared" si="496"/>
        <v>193.73050968146819</v>
      </c>
      <c r="HP58" s="16">
        <f t="shared" si="497"/>
        <v>193.81396861996589</v>
      </c>
      <c r="HQ58" s="16">
        <f t="shared" si="498"/>
        <v>199.21941715429895</v>
      </c>
      <c r="HR58" s="16">
        <f t="shared" si="499"/>
        <v>202.00643765174246</v>
      </c>
      <c r="HS58" s="16">
        <f t="shared" si="500"/>
        <v>193.69118111914477</v>
      </c>
      <c r="HT58" s="16">
        <f t="shared" si="501"/>
        <v>193.69118111914477</v>
      </c>
      <c r="HV58" s="16">
        <f t="shared" si="502"/>
        <v>186.80968348283014</v>
      </c>
      <c r="HW58" s="16">
        <f t="shared" si="503"/>
        <v>193.73050968146819</v>
      </c>
      <c r="HX58" s="16">
        <f t="shared" si="504"/>
        <v>193.81396861996589</v>
      </c>
      <c r="HY58" s="16">
        <f t="shared" si="505"/>
        <v>199.21941715429895</v>
      </c>
      <c r="HZ58" s="16">
        <f t="shared" si="506"/>
        <v>202.00643765174246</v>
      </c>
      <c r="IA58" s="16">
        <f t="shared" si="507"/>
        <v>193.69118111914477</v>
      </c>
      <c r="IB58" s="16">
        <f t="shared" si="508"/>
        <v>193.69118111914477</v>
      </c>
      <c r="ID58" s="16">
        <f t="shared" si="509"/>
        <v>272.85002564130929</v>
      </c>
      <c r="IE58" s="16">
        <f t="shared" si="510"/>
        <v>328.49570881840538</v>
      </c>
      <c r="IF58" s="16">
        <f t="shared" si="511"/>
        <v>315.14444246231602</v>
      </c>
      <c r="IG58" s="16">
        <f t="shared" si="512"/>
        <v>289.06728402483691</v>
      </c>
      <c r="IH58" s="16">
        <f t="shared" si="513"/>
        <v>290.09335381797064</v>
      </c>
      <c r="II58" s="16">
        <f t="shared" si="514"/>
        <v>364.99272957878969</v>
      </c>
      <c r="IJ58" s="16">
        <f t="shared" si="515"/>
        <v>301.45331563091827</v>
      </c>
      <c r="IN58" s="16">
        <f t="shared" si="394"/>
        <v>188.2700789363769</v>
      </c>
      <c r="IO58" s="16">
        <f t="shared" si="516"/>
        <v>195.24500909219131</v>
      </c>
      <c r="IP58" s="16">
        <f t="shared" si="517"/>
        <v>195.32912047574467</v>
      </c>
      <c r="IQ58" s="16">
        <f t="shared" si="518"/>
        <v>200.77682641513695</v>
      </c>
      <c r="IR58" s="16">
        <f t="shared" si="519"/>
        <v>203.58563460574243</v>
      </c>
      <c r="IS58" s="16">
        <f t="shared" si="520"/>
        <v>195.20537307656812</v>
      </c>
      <c r="IT58" s="16">
        <f t="shared" si="521"/>
        <v>195.20537307656812</v>
      </c>
      <c r="IV58" s="16">
        <f t="shared" si="522"/>
        <v>188.2700789363769</v>
      </c>
      <c r="IW58" s="16">
        <f t="shared" si="523"/>
        <v>195.24500909219131</v>
      </c>
      <c r="IX58" s="16">
        <f t="shared" si="524"/>
        <v>195.32912047574467</v>
      </c>
      <c r="IY58" s="16">
        <f t="shared" si="525"/>
        <v>200.77682641513695</v>
      </c>
      <c r="IZ58" s="16">
        <f t="shared" si="526"/>
        <v>203.58563460574243</v>
      </c>
      <c r="JA58" s="16">
        <f t="shared" si="527"/>
        <v>195.20537307656812</v>
      </c>
      <c r="JB58" s="16">
        <f t="shared" si="528"/>
        <v>195.20537307656812</v>
      </c>
      <c r="JD58" s="16">
        <f t="shared" si="529"/>
        <v>274.98304642223314</v>
      </c>
      <c r="JE58" s="16">
        <f t="shared" si="530"/>
        <v>331.06374293057769</v>
      </c>
      <c r="JF58" s="16">
        <f t="shared" si="531"/>
        <v>317.60810228123972</v>
      </c>
      <c r="JG58" s="16">
        <f t="shared" si="532"/>
        <v>291.3270841566528</v>
      </c>
      <c r="JH58" s="16">
        <f t="shared" si="533"/>
        <v>292.3611753094558</v>
      </c>
      <c r="JI58" s="16">
        <f t="shared" si="534"/>
        <v>367.84608125155501</v>
      </c>
      <c r="JJ58" s="16">
        <f t="shared" si="535"/>
        <v>303.80994427776494</v>
      </c>
      <c r="JN58" s="16">
        <f t="shared" si="398"/>
        <v>175.93383133583905</v>
      </c>
      <c r="JO58" s="16">
        <f t="shared" si="536"/>
        <v>182.45173472518746</v>
      </c>
      <c r="JP58" s="16">
        <f t="shared" si="537"/>
        <v>182.53033477704437</v>
      </c>
      <c r="JQ58" s="16">
        <f t="shared" si="538"/>
        <v>187.62108410547154</v>
      </c>
      <c r="JR58" s="16">
        <f t="shared" si="539"/>
        <v>190.2458473671245</v>
      </c>
      <c r="JS58" s="16">
        <f t="shared" si="540"/>
        <v>182.41469582805166</v>
      </c>
      <c r="JT58" s="16">
        <f t="shared" si="541"/>
        <v>182.41469582805166</v>
      </c>
      <c r="JV58" s="16">
        <f t="shared" si="542"/>
        <v>175.93383133583905</v>
      </c>
      <c r="JW58" s="16">
        <f t="shared" si="543"/>
        <v>182.45173472518746</v>
      </c>
      <c r="JX58" s="16">
        <f t="shared" si="544"/>
        <v>182.53033477704437</v>
      </c>
      <c r="JY58" s="16">
        <f t="shared" si="545"/>
        <v>187.62108410547154</v>
      </c>
      <c r="JZ58" s="16">
        <f t="shared" si="546"/>
        <v>190.2458473671245</v>
      </c>
      <c r="KA58" s="16">
        <f t="shared" si="547"/>
        <v>182.41469582805166</v>
      </c>
      <c r="KB58" s="16">
        <f t="shared" si="548"/>
        <v>182.41469582805166</v>
      </c>
      <c r="KD58" s="16">
        <f t="shared" si="549"/>
        <v>256.96500040143542</v>
      </c>
      <c r="KE58" s="16">
        <f t="shared" si="550"/>
        <v>309.37105375009151</v>
      </c>
      <c r="KF58" s="16">
        <f t="shared" si="551"/>
        <v>296.79708328229196</v>
      </c>
      <c r="KG58" s="16">
        <f t="shared" si="552"/>
        <v>272.23810802617749</v>
      </c>
      <c r="KH58" s="16">
        <f t="shared" si="553"/>
        <v>273.20444117635691</v>
      </c>
      <c r="KI58" s="16">
        <f t="shared" si="554"/>
        <v>343.74325852559093</v>
      </c>
      <c r="KJ58" s="16">
        <f t="shared" si="555"/>
        <v>283.90303863832628</v>
      </c>
    </row>
    <row r="59" spans="1:296" x14ac:dyDescent="0.25">
      <c r="A59" s="21" t="s">
        <v>593</v>
      </c>
      <c r="B59" s="21"/>
      <c r="C59" s="21" t="s">
        <v>590</v>
      </c>
      <c r="D59" s="21"/>
      <c r="E59" s="21"/>
      <c r="F59" t="s">
        <v>571</v>
      </c>
      <c r="G59" t="s">
        <v>589</v>
      </c>
      <c r="H59" t="s">
        <v>571</v>
      </c>
      <c r="I59" t="s">
        <v>571</v>
      </c>
      <c r="J59" t="s">
        <v>571</v>
      </c>
      <c r="K59" t="s">
        <v>571</v>
      </c>
      <c r="L59" t="s">
        <v>589</v>
      </c>
      <c r="M59" t="s">
        <v>589</v>
      </c>
      <c r="N59" s="16">
        <f>[14]model_cost_rates!N195</f>
        <v>718.5433779218281</v>
      </c>
      <c r="O59" s="16">
        <f>[14]model_cost_rates!O195</f>
        <v>715.47449988585174</v>
      </c>
      <c r="P59" s="16">
        <f>[14]model_cost_rates!P195</f>
        <v>662.10954154722288</v>
      </c>
      <c r="Q59" s="16">
        <f>[14]model_cost_rates!Q195</f>
        <v>662.21412152539722</v>
      </c>
      <c r="R59" s="16">
        <f>[14]model_cost_rates!R195</f>
        <v>883.58051883507653</v>
      </c>
      <c r="S59" s="16">
        <f>[14]model_cost_rates!S195</f>
        <v>714.38942613827749</v>
      </c>
      <c r="T59" s="16">
        <f t="shared" si="402"/>
        <v>714.38942613827749</v>
      </c>
      <c r="V59" s="16">
        <f>[14]model_cost_rates!G195</f>
        <v>718.5433779218281</v>
      </c>
      <c r="W59" s="16">
        <f>[14]model_cost_rates!H195</f>
        <v>715.47449988585174</v>
      </c>
      <c r="X59" s="16">
        <f>[14]model_cost_rates!I195</f>
        <v>662.10954154722288</v>
      </c>
      <c r="Y59" s="16">
        <f>[14]model_cost_rates!J195</f>
        <v>662.21412152539722</v>
      </c>
      <c r="Z59" s="16">
        <f>[14]model_cost_rates!K195</f>
        <v>883.58051883507653</v>
      </c>
      <c r="AA59" s="16">
        <f>[14]model_cost_rates!L195</f>
        <v>714.38942613827749</v>
      </c>
      <c r="AB59" s="16">
        <f t="shared" si="556"/>
        <v>714.38942613827749</v>
      </c>
      <c r="AD59" s="16">
        <f>[16]TRAC_rates!V67</f>
        <v>576.76245221699207</v>
      </c>
      <c r="AE59" s="16">
        <f>[16]TRAC_rates!W67</f>
        <v>576.76245221699207</v>
      </c>
      <c r="AF59" s="16">
        <f>[16]TRAC_rates!X67</f>
        <v>576.76245221699219</v>
      </c>
      <c r="AG59" s="16">
        <f>[16]TRAC_rates!Y67</f>
        <v>576.76245221699139</v>
      </c>
      <c r="AH59" s="16">
        <f>[16]TRAC_rates!Z67</f>
        <v>576.76245221699185</v>
      </c>
      <c r="AI59" s="16">
        <f>[16]TRAC_rates!AA67</f>
        <v>576.76245221699185</v>
      </c>
      <c r="AJ59" s="16">
        <f>[16]TRAC_rates!AB67</f>
        <v>576.76245221699185</v>
      </c>
      <c r="AN59" s="16">
        <f t="shared" si="368"/>
        <v>718.5433779218281</v>
      </c>
      <c r="AO59" s="16">
        <f t="shared" si="557"/>
        <v>715.47449988585174</v>
      </c>
      <c r="AP59" s="16">
        <f t="shared" si="558"/>
        <v>662.10954154722288</v>
      </c>
      <c r="AQ59" s="16">
        <f t="shared" si="559"/>
        <v>662.21412152539722</v>
      </c>
      <c r="AR59" s="16">
        <f t="shared" si="560"/>
        <v>883.58051883507653</v>
      </c>
      <c r="AS59" s="16">
        <f t="shared" si="561"/>
        <v>714.38942613827749</v>
      </c>
      <c r="AT59" s="16">
        <f t="shared" si="562"/>
        <v>714.38942613827749</v>
      </c>
      <c r="AV59" s="16">
        <f t="shared" si="563"/>
        <v>718.5433779218281</v>
      </c>
      <c r="AW59" s="16">
        <f t="shared" si="564"/>
        <v>715.47449988585174</v>
      </c>
      <c r="AX59" s="16">
        <f t="shared" si="565"/>
        <v>662.10954154722288</v>
      </c>
      <c r="AY59" s="16">
        <f t="shared" si="566"/>
        <v>662.21412152539722</v>
      </c>
      <c r="AZ59" s="16">
        <f t="shared" si="567"/>
        <v>883.58051883507653</v>
      </c>
      <c r="BA59" s="16">
        <f t="shared" si="568"/>
        <v>714.38942613827749</v>
      </c>
      <c r="BB59" s="16">
        <f t="shared" si="569"/>
        <v>714.38942613827749</v>
      </c>
      <c r="BD59" s="16">
        <f t="shared" si="570"/>
        <v>576.76245221699207</v>
      </c>
      <c r="BE59" s="16">
        <f t="shared" si="571"/>
        <v>576.76245221699207</v>
      </c>
      <c r="BF59" s="16">
        <f t="shared" si="572"/>
        <v>576.76245221699219</v>
      </c>
      <c r="BG59" s="16">
        <f t="shared" si="573"/>
        <v>576.76245221699139</v>
      </c>
      <c r="BH59" s="16">
        <f t="shared" si="574"/>
        <v>576.76245221699185</v>
      </c>
      <c r="BI59" s="16">
        <f t="shared" si="575"/>
        <v>576.76245221699185</v>
      </c>
      <c r="BJ59" s="16">
        <f t="shared" si="576"/>
        <v>576.76245221699185</v>
      </c>
      <c r="BN59" s="16">
        <f t="shared" si="577"/>
        <v>724.16063213868256</v>
      </c>
      <c r="BO59" s="16">
        <f t="shared" si="578"/>
        <v>721.06776297201282</v>
      </c>
      <c r="BP59" s="16">
        <f t="shared" si="579"/>
        <v>667.2856209998406</v>
      </c>
      <c r="BQ59" s="16">
        <f t="shared" si="580"/>
        <v>667.39101853801412</v>
      </c>
      <c r="BR59" s="16">
        <f t="shared" si="581"/>
        <v>890.48796040069453</v>
      </c>
      <c r="BS59" s="16">
        <f t="shared" si="582"/>
        <v>719.97420659795921</v>
      </c>
      <c r="BT59" s="16">
        <f t="shared" si="583"/>
        <v>719.97420659795921</v>
      </c>
      <c r="BV59" s="16">
        <f t="shared" si="584"/>
        <v>724.16063213868256</v>
      </c>
      <c r="BW59" s="16">
        <f t="shared" si="585"/>
        <v>721.06776297201282</v>
      </c>
      <c r="BX59" s="16">
        <f t="shared" si="586"/>
        <v>667.2856209998406</v>
      </c>
      <c r="BY59" s="16">
        <f t="shared" si="587"/>
        <v>667.39101853801412</v>
      </c>
      <c r="BZ59" s="16">
        <f t="shared" si="588"/>
        <v>890.48796040069453</v>
      </c>
      <c r="CA59" s="16">
        <f t="shared" si="589"/>
        <v>719.97420659795921</v>
      </c>
      <c r="CB59" s="16">
        <f t="shared" si="590"/>
        <v>719.97420659795921</v>
      </c>
      <c r="CD59" s="16">
        <f t="shared" si="591"/>
        <v>581.27132588612176</v>
      </c>
      <c r="CE59" s="16">
        <f t="shared" si="592"/>
        <v>581.27132588612176</v>
      </c>
      <c r="CF59" s="16">
        <f t="shared" si="593"/>
        <v>581.27132588612187</v>
      </c>
      <c r="CG59" s="16">
        <f t="shared" si="594"/>
        <v>581.27132588612108</v>
      </c>
      <c r="CH59" s="16">
        <f t="shared" si="595"/>
        <v>581.27132588612153</v>
      </c>
      <c r="CI59" s="16">
        <f t="shared" si="596"/>
        <v>581.27132588612153</v>
      </c>
      <c r="CJ59" s="16">
        <f t="shared" si="597"/>
        <v>581.27132588612153</v>
      </c>
      <c r="CN59" s="16">
        <f t="shared" si="598"/>
        <v>676.71058106793475</v>
      </c>
      <c r="CO59" s="16">
        <f t="shared" si="599"/>
        <v>673.82036970037814</v>
      </c>
      <c r="CP59" s="16">
        <f t="shared" si="600"/>
        <v>623.56225992495354</v>
      </c>
      <c r="CQ59" s="16">
        <f t="shared" si="601"/>
        <v>623.66075137303153</v>
      </c>
      <c r="CR59" s="16">
        <f t="shared" si="602"/>
        <v>832.13944306399526</v>
      </c>
      <c r="CS59" s="16">
        <f t="shared" si="603"/>
        <v>672.79846774040709</v>
      </c>
      <c r="CT59" s="16">
        <f t="shared" si="604"/>
        <v>672.79846774040709</v>
      </c>
      <c r="CV59" s="16">
        <f t="shared" si="605"/>
        <v>676.71058106793475</v>
      </c>
      <c r="CW59" s="16">
        <f t="shared" si="606"/>
        <v>673.82036970037814</v>
      </c>
      <c r="CX59" s="16">
        <f t="shared" si="607"/>
        <v>623.56225992495354</v>
      </c>
      <c r="CY59" s="16">
        <f t="shared" si="608"/>
        <v>623.66075137303153</v>
      </c>
      <c r="CZ59" s="16">
        <f t="shared" si="609"/>
        <v>832.13944306399526</v>
      </c>
      <c r="DA59" s="16">
        <f t="shared" si="610"/>
        <v>672.79846774040709</v>
      </c>
      <c r="DB59" s="16">
        <f t="shared" si="611"/>
        <v>672.79846774040709</v>
      </c>
      <c r="DD59" s="16">
        <f t="shared" si="612"/>
        <v>543.183983278445</v>
      </c>
      <c r="DE59" s="16">
        <f t="shared" si="613"/>
        <v>543.183983278445</v>
      </c>
      <c r="DF59" s="16">
        <f t="shared" si="614"/>
        <v>543.18398327844511</v>
      </c>
      <c r="DG59" s="16">
        <f t="shared" si="615"/>
        <v>543.18398327844432</v>
      </c>
      <c r="DH59" s="16">
        <f t="shared" si="616"/>
        <v>543.18398327844477</v>
      </c>
      <c r="DI59" s="16">
        <f t="shared" si="617"/>
        <v>543.18398327844477</v>
      </c>
      <c r="DJ59" s="16">
        <f t="shared" si="618"/>
        <v>543.18398327844477</v>
      </c>
      <c r="DN59" s="16">
        <f t="shared" si="412"/>
        <v>359.27168896091405</v>
      </c>
      <c r="DO59" s="16">
        <f t="shared" si="413"/>
        <v>357.73724994292587</v>
      </c>
      <c r="DP59" s="16">
        <f t="shared" si="414"/>
        <v>331.05477077361144</v>
      </c>
      <c r="DQ59" s="16">
        <f t="shared" si="415"/>
        <v>331.10706076269861</v>
      </c>
      <c r="DR59" s="16">
        <f t="shared" si="416"/>
        <v>441.79025941753827</v>
      </c>
      <c r="DS59" s="16">
        <f t="shared" si="417"/>
        <v>357.19471306913874</v>
      </c>
      <c r="DT59" s="16">
        <f t="shared" si="418"/>
        <v>357.19471306913874</v>
      </c>
      <c r="DV59" s="16">
        <f t="shared" si="419"/>
        <v>359.27168896091405</v>
      </c>
      <c r="DW59" s="16">
        <f t="shared" si="420"/>
        <v>357.73724994292587</v>
      </c>
      <c r="DX59" s="16">
        <f t="shared" si="421"/>
        <v>331.05477077361144</v>
      </c>
      <c r="DY59" s="16">
        <f t="shared" si="422"/>
        <v>331.10706076269861</v>
      </c>
      <c r="DZ59" s="16">
        <f t="shared" si="423"/>
        <v>441.79025941753827</v>
      </c>
      <c r="EA59" s="16">
        <f t="shared" si="424"/>
        <v>357.19471306913874</v>
      </c>
      <c r="EB59" s="16">
        <f t="shared" si="425"/>
        <v>357.19471306913874</v>
      </c>
      <c r="ED59" s="16">
        <f t="shared" si="426"/>
        <v>288.38122610849604</v>
      </c>
      <c r="EE59" s="16">
        <f t="shared" si="427"/>
        <v>288.38122610849604</v>
      </c>
      <c r="EF59" s="16">
        <f t="shared" si="428"/>
        <v>288.38122610849609</v>
      </c>
      <c r="EG59" s="16">
        <f t="shared" si="429"/>
        <v>288.3812261084957</v>
      </c>
      <c r="EH59" s="16">
        <f t="shared" si="430"/>
        <v>288.38122610849592</v>
      </c>
      <c r="EI59" s="16">
        <f t="shared" si="431"/>
        <v>288.38122610849592</v>
      </c>
      <c r="EJ59" s="16">
        <f t="shared" si="432"/>
        <v>288.38122610849592</v>
      </c>
      <c r="EN59" s="16">
        <f t="shared" si="433"/>
        <v>724.16063213868256</v>
      </c>
      <c r="EO59" s="16">
        <f t="shared" si="434"/>
        <v>721.06776297201282</v>
      </c>
      <c r="EP59" s="16">
        <f t="shared" si="435"/>
        <v>667.2856209998406</v>
      </c>
      <c r="EQ59" s="16">
        <f t="shared" si="436"/>
        <v>667.39101853801412</v>
      </c>
      <c r="ER59" s="16">
        <f t="shared" si="437"/>
        <v>890.48796040069453</v>
      </c>
      <c r="ES59" s="16">
        <f t="shared" si="438"/>
        <v>719.97420659795921</v>
      </c>
      <c r="ET59" s="16">
        <f t="shared" si="439"/>
        <v>719.97420659795921</v>
      </c>
      <c r="EV59" s="16">
        <f t="shared" si="440"/>
        <v>724.16063213868256</v>
      </c>
      <c r="EW59" s="16">
        <f t="shared" si="441"/>
        <v>721.06776297201282</v>
      </c>
      <c r="EX59" s="16">
        <f t="shared" si="442"/>
        <v>667.2856209998406</v>
      </c>
      <c r="EY59" s="16">
        <f t="shared" si="443"/>
        <v>667.39101853801412</v>
      </c>
      <c r="EZ59" s="16">
        <f t="shared" si="444"/>
        <v>890.48796040069453</v>
      </c>
      <c r="FA59" s="16">
        <f t="shared" si="445"/>
        <v>719.97420659795921</v>
      </c>
      <c r="FB59" s="16">
        <f t="shared" si="446"/>
        <v>719.97420659795921</v>
      </c>
      <c r="FD59" s="16">
        <f t="shared" si="447"/>
        <v>581.27132588612176</v>
      </c>
      <c r="FE59" s="16">
        <f t="shared" si="448"/>
        <v>581.27132588612176</v>
      </c>
      <c r="FF59" s="16">
        <f t="shared" si="449"/>
        <v>581.27132588612187</v>
      </c>
      <c r="FG59" s="16">
        <f t="shared" si="450"/>
        <v>581.27132588612108</v>
      </c>
      <c r="FH59" s="16">
        <f t="shared" si="451"/>
        <v>581.27132588612153</v>
      </c>
      <c r="FI59" s="16">
        <f t="shared" si="452"/>
        <v>581.27132588612153</v>
      </c>
      <c r="FJ59" s="16">
        <f t="shared" si="453"/>
        <v>581.27132588612153</v>
      </c>
      <c r="FN59" s="16">
        <f t="shared" si="454"/>
        <v>676.71058106793475</v>
      </c>
      <c r="FO59" s="16">
        <f t="shared" si="455"/>
        <v>673.82036970037814</v>
      </c>
      <c r="FP59" s="16">
        <f t="shared" si="456"/>
        <v>623.56225992495354</v>
      </c>
      <c r="FQ59" s="16">
        <f t="shared" si="457"/>
        <v>623.66075137303153</v>
      </c>
      <c r="FR59" s="16">
        <f t="shared" si="458"/>
        <v>832.13944306399526</v>
      </c>
      <c r="FS59" s="16">
        <f t="shared" si="459"/>
        <v>672.79846774040709</v>
      </c>
      <c r="FT59" s="16">
        <f t="shared" si="460"/>
        <v>672.79846774040709</v>
      </c>
      <c r="FV59" s="16">
        <f t="shared" si="461"/>
        <v>676.71058106793475</v>
      </c>
      <c r="FW59" s="16">
        <f t="shared" si="462"/>
        <v>673.82036970037814</v>
      </c>
      <c r="FX59" s="16">
        <f t="shared" si="463"/>
        <v>623.56225992495354</v>
      </c>
      <c r="FY59" s="16">
        <f t="shared" si="464"/>
        <v>623.66075137303153</v>
      </c>
      <c r="FZ59" s="16">
        <f t="shared" si="465"/>
        <v>832.13944306399526</v>
      </c>
      <c r="GA59" s="16">
        <f t="shared" si="466"/>
        <v>672.79846774040709</v>
      </c>
      <c r="GB59" s="16">
        <f t="shared" si="467"/>
        <v>672.79846774040709</v>
      </c>
      <c r="GD59" s="16">
        <f t="shared" si="468"/>
        <v>543.183983278445</v>
      </c>
      <c r="GE59" s="16">
        <f t="shared" si="469"/>
        <v>543.183983278445</v>
      </c>
      <c r="GF59" s="16">
        <f t="shared" si="470"/>
        <v>543.18398327844511</v>
      </c>
      <c r="GG59" s="16">
        <f t="shared" si="471"/>
        <v>543.18398327844432</v>
      </c>
      <c r="GH59" s="16">
        <f t="shared" si="472"/>
        <v>543.18398327844477</v>
      </c>
      <c r="GI59" s="16">
        <f t="shared" si="473"/>
        <v>543.18398327844477</v>
      </c>
      <c r="GJ59" s="16">
        <f t="shared" si="474"/>
        <v>543.18398327844477</v>
      </c>
      <c r="GN59" s="16">
        <f t="shared" si="475"/>
        <v>718.5433779218281</v>
      </c>
      <c r="GO59" s="16">
        <f t="shared" si="476"/>
        <v>715.47449988585174</v>
      </c>
      <c r="GP59" s="16">
        <f t="shared" si="477"/>
        <v>662.10954154722288</v>
      </c>
      <c r="GQ59" s="16">
        <f t="shared" si="478"/>
        <v>662.21412152539722</v>
      </c>
      <c r="GR59" s="16">
        <f t="shared" si="479"/>
        <v>883.58051883507653</v>
      </c>
      <c r="GS59" s="16">
        <f t="shared" si="480"/>
        <v>714.38942613827749</v>
      </c>
      <c r="GT59" s="16">
        <f t="shared" si="481"/>
        <v>714.38942613827749</v>
      </c>
      <c r="GV59" s="16">
        <f t="shared" si="482"/>
        <v>718.5433779218281</v>
      </c>
      <c r="GW59" s="16">
        <f t="shared" si="483"/>
        <v>715.47449988585174</v>
      </c>
      <c r="GX59" s="16">
        <f t="shared" si="484"/>
        <v>662.10954154722288</v>
      </c>
      <c r="GY59" s="16">
        <f t="shared" si="485"/>
        <v>662.21412152539722</v>
      </c>
      <c r="GZ59" s="16">
        <f t="shared" si="486"/>
        <v>883.58051883507653</v>
      </c>
      <c r="HA59" s="16">
        <f t="shared" si="487"/>
        <v>714.38942613827749</v>
      </c>
      <c r="HB59" s="16">
        <f t="shared" si="488"/>
        <v>714.38942613827749</v>
      </c>
      <c r="HD59" s="16">
        <f t="shared" si="489"/>
        <v>576.76245221699207</v>
      </c>
      <c r="HE59" s="16">
        <f t="shared" si="490"/>
        <v>576.76245221699207</v>
      </c>
      <c r="HF59" s="16">
        <f t="shared" si="491"/>
        <v>576.76245221699219</v>
      </c>
      <c r="HG59" s="16">
        <f t="shared" si="492"/>
        <v>576.76245221699139</v>
      </c>
      <c r="HH59" s="16">
        <f t="shared" si="493"/>
        <v>576.76245221699185</v>
      </c>
      <c r="HI59" s="16">
        <f t="shared" si="494"/>
        <v>576.76245221699185</v>
      </c>
      <c r="HJ59" s="16">
        <f t="shared" si="495"/>
        <v>576.76245221699185</v>
      </c>
      <c r="HN59" s="16">
        <f t="shared" si="390"/>
        <v>718.5433779218281</v>
      </c>
      <c r="HO59" s="16">
        <f t="shared" si="496"/>
        <v>715.47449988585174</v>
      </c>
      <c r="HP59" s="16">
        <f t="shared" si="497"/>
        <v>662.10954154722288</v>
      </c>
      <c r="HQ59" s="16">
        <f t="shared" si="498"/>
        <v>662.21412152539722</v>
      </c>
      <c r="HR59" s="16">
        <f t="shared" si="499"/>
        <v>883.58051883507653</v>
      </c>
      <c r="HS59" s="16">
        <f t="shared" si="500"/>
        <v>714.38942613827749</v>
      </c>
      <c r="HT59" s="16">
        <f t="shared" si="501"/>
        <v>714.38942613827749</v>
      </c>
      <c r="HV59" s="16">
        <f t="shared" si="502"/>
        <v>718.5433779218281</v>
      </c>
      <c r="HW59" s="16">
        <f t="shared" si="503"/>
        <v>715.47449988585174</v>
      </c>
      <c r="HX59" s="16">
        <f t="shared" si="504"/>
        <v>662.10954154722288</v>
      </c>
      <c r="HY59" s="16">
        <f t="shared" si="505"/>
        <v>662.21412152539722</v>
      </c>
      <c r="HZ59" s="16">
        <f t="shared" si="506"/>
        <v>883.58051883507653</v>
      </c>
      <c r="IA59" s="16">
        <f t="shared" si="507"/>
        <v>714.38942613827749</v>
      </c>
      <c r="IB59" s="16">
        <f t="shared" si="508"/>
        <v>714.38942613827749</v>
      </c>
      <c r="ID59" s="16">
        <f t="shared" si="509"/>
        <v>576.76245221699207</v>
      </c>
      <c r="IE59" s="16">
        <f t="shared" si="510"/>
        <v>576.76245221699207</v>
      </c>
      <c r="IF59" s="16">
        <f t="shared" si="511"/>
        <v>576.76245221699219</v>
      </c>
      <c r="IG59" s="16">
        <f t="shared" si="512"/>
        <v>576.76245221699139</v>
      </c>
      <c r="IH59" s="16">
        <f t="shared" si="513"/>
        <v>576.76245221699185</v>
      </c>
      <c r="II59" s="16">
        <f t="shared" si="514"/>
        <v>576.76245221699185</v>
      </c>
      <c r="IJ59" s="16">
        <f t="shared" si="515"/>
        <v>576.76245221699185</v>
      </c>
      <c r="IN59" s="16">
        <f t="shared" si="394"/>
        <v>724.16063213868256</v>
      </c>
      <c r="IO59" s="16">
        <f t="shared" si="516"/>
        <v>721.06776297201282</v>
      </c>
      <c r="IP59" s="16">
        <f t="shared" si="517"/>
        <v>667.2856209998406</v>
      </c>
      <c r="IQ59" s="16">
        <f t="shared" si="518"/>
        <v>667.39101853801412</v>
      </c>
      <c r="IR59" s="16">
        <f t="shared" si="519"/>
        <v>890.48796040069453</v>
      </c>
      <c r="IS59" s="16">
        <f t="shared" si="520"/>
        <v>719.97420659795921</v>
      </c>
      <c r="IT59" s="16">
        <f t="shared" si="521"/>
        <v>719.97420659795921</v>
      </c>
      <c r="IV59" s="16">
        <f t="shared" si="522"/>
        <v>724.16063213868256</v>
      </c>
      <c r="IW59" s="16">
        <f t="shared" si="523"/>
        <v>721.06776297201282</v>
      </c>
      <c r="IX59" s="16">
        <f t="shared" si="524"/>
        <v>667.2856209998406</v>
      </c>
      <c r="IY59" s="16">
        <f t="shared" si="525"/>
        <v>667.39101853801412</v>
      </c>
      <c r="IZ59" s="16">
        <f t="shared" si="526"/>
        <v>890.48796040069453</v>
      </c>
      <c r="JA59" s="16">
        <f t="shared" si="527"/>
        <v>719.97420659795921</v>
      </c>
      <c r="JB59" s="16">
        <f t="shared" si="528"/>
        <v>719.97420659795921</v>
      </c>
      <c r="JD59" s="16">
        <f t="shared" si="529"/>
        <v>581.27132588612176</v>
      </c>
      <c r="JE59" s="16">
        <f t="shared" si="530"/>
        <v>581.27132588612176</v>
      </c>
      <c r="JF59" s="16">
        <f t="shared" si="531"/>
        <v>581.27132588612187</v>
      </c>
      <c r="JG59" s="16">
        <f t="shared" si="532"/>
        <v>581.27132588612108</v>
      </c>
      <c r="JH59" s="16">
        <f t="shared" si="533"/>
        <v>581.27132588612153</v>
      </c>
      <c r="JI59" s="16">
        <f t="shared" si="534"/>
        <v>581.27132588612153</v>
      </c>
      <c r="JJ59" s="16">
        <f t="shared" si="535"/>
        <v>581.27132588612153</v>
      </c>
      <c r="JN59" s="16">
        <f t="shared" si="398"/>
        <v>676.71058106793475</v>
      </c>
      <c r="JO59" s="16">
        <f t="shared" si="536"/>
        <v>673.82036970037814</v>
      </c>
      <c r="JP59" s="16">
        <f t="shared" si="537"/>
        <v>623.56225992495354</v>
      </c>
      <c r="JQ59" s="16">
        <f t="shared" si="538"/>
        <v>623.66075137303153</v>
      </c>
      <c r="JR59" s="16">
        <f t="shared" si="539"/>
        <v>832.13944306399526</v>
      </c>
      <c r="JS59" s="16">
        <f t="shared" si="540"/>
        <v>672.79846774040709</v>
      </c>
      <c r="JT59" s="16">
        <f t="shared" si="541"/>
        <v>672.79846774040709</v>
      </c>
      <c r="JV59" s="16">
        <f t="shared" si="542"/>
        <v>676.71058106793475</v>
      </c>
      <c r="JW59" s="16">
        <f t="shared" si="543"/>
        <v>673.82036970037814</v>
      </c>
      <c r="JX59" s="16">
        <f t="shared" si="544"/>
        <v>623.56225992495354</v>
      </c>
      <c r="JY59" s="16">
        <f t="shared" si="545"/>
        <v>623.66075137303153</v>
      </c>
      <c r="JZ59" s="16">
        <f t="shared" si="546"/>
        <v>832.13944306399526</v>
      </c>
      <c r="KA59" s="16">
        <f t="shared" si="547"/>
        <v>672.79846774040709</v>
      </c>
      <c r="KB59" s="16">
        <f t="shared" si="548"/>
        <v>672.79846774040709</v>
      </c>
      <c r="KD59" s="16">
        <f t="shared" si="549"/>
        <v>543.183983278445</v>
      </c>
      <c r="KE59" s="16">
        <f t="shared" si="550"/>
        <v>543.183983278445</v>
      </c>
      <c r="KF59" s="16">
        <f t="shared" si="551"/>
        <v>543.18398327844511</v>
      </c>
      <c r="KG59" s="16">
        <f t="shared" si="552"/>
        <v>543.18398327844432</v>
      </c>
      <c r="KH59" s="16">
        <f t="shared" si="553"/>
        <v>543.18398327844477</v>
      </c>
      <c r="KI59" s="16">
        <f t="shared" si="554"/>
        <v>543.18398327844477</v>
      </c>
      <c r="KJ59" s="16">
        <f t="shared" si="555"/>
        <v>543.18398327844477</v>
      </c>
    </row>
    <row r="60" spans="1:296" x14ac:dyDescent="0.25">
      <c r="A60" s="21" t="s">
        <v>594</v>
      </c>
      <c r="B60" s="21"/>
      <c r="C60" s="21" t="s">
        <v>590</v>
      </c>
      <c r="D60" s="21"/>
      <c r="E60" s="21"/>
      <c r="F60" t="s">
        <v>571</v>
      </c>
      <c r="G60" t="s">
        <v>589</v>
      </c>
      <c r="H60" t="s">
        <v>571</v>
      </c>
      <c r="I60" t="s">
        <v>571</v>
      </c>
      <c r="J60" t="s">
        <v>571</v>
      </c>
      <c r="K60" t="s">
        <v>571</v>
      </c>
      <c r="L60" t="s">
        <v>589</v>
      </c>
      <c r="M60" t="s">
        <v>589</v>
      </c>
      <c r="N60" s="16">
        <f>[14]model_cost_rates!N196</f>
        <v>401.16872659049864</v>
      </c>
      <c r="O60" s="16">
        <f>[14]model_cost_rates!O196</f>
        <v>417.12905323899832</v>
      </c>
      <c r="P60" s="16">
        <f>[14]model_cost_rates!P196</f>
        <v>432.29100412277927</v>
      </c>
      <c r="Q60" s="16">
        <f>[14]model_cost_rates!Q196</f>
        <v>445.25461316570221</v>
      </c>
      <c r="R60" s="16">
        <f>[14]model_cost_rates!R196</f>
        <v>432.32717870527182</v>
      </c>
      <c r="S60" s="16">
        <f>[14]model_cost_rates!S196</f>
        <v>423.03486116871693</v>
      </c>
      <c r="T60" s="16">
        <f t="shared" si="402"/>
        <v>423.03486116871693</v>
      </c>
      <c r="V60" s="16">
        <f>[14]model_cost_rates!G196</f>
        <v>401.16872659049864</v>
      </c>
      <c r="W60" s="16">
        <f>[14]model_cost_rates!H196</f>
        <v>417.12905323899832</v>
      </c>
      <c r="X60" s="16">
        <f>[14]model_cost_rates!I196</f>
        <v>432.29100412277927</v>
      </c>
      <c r="Y60" s="16">
        <f>[14]model_cost_rates!J196</f>
        <v>445.25461316570221</v>
      </c>
      <c r="Z60" s="16">
        <f>[14]model_cost_rates!K196</f>
        <v>432.32717870527182</v>
      </c>
      <c r="AA60" s="16">
        <f>[14]model_cost_rates!L196</f>
        <v>423.03486116871693</v>
      </c>
      <c r="AB60" s="16">
        <f t="shared" si="556"/>
        <v>423.03486116871693</v>
      </c>
      <c r="AD60" s="16">
        <f>[16]TRAC_rates!V68</f>
        <v>363.95925719330546</v>
      </c>
      <c r="AE60" s="16">
        <f>[16]TRAC_rates!W68</f>
        <v>374.2160300906483</v>
      </c>
      <c r="AF60" s="16">
        <f>[16]TRAC_rates!X68</f>
        <v>371.75508614877009</v>
      </c>
      <c r="AG60" s="16">
        <f>[16]TRAC_rates!Y68</f>
        <v>366.94846905593982</v>
      </c>
      <c r="AH60" s="16">
        <f>[16]TRAC_rates!Z68</f>
        <v>367.13759720109192</v>
      </c>
      <c r="AI60" s="16">
        <f>[16]TRAC_rates!AA68</f>
        <v>380.94326627494462</v>
      </c>
      <c r="AJ60" s="16">
        <f>[16]TRAC_rates!AB68</f>
        <v>369.23149814336375</v>
      </c>
      <c r="AN60" s="16">
        <f t="shared" si="368"/>
        <v>401.16872659049864</v>
      </c>
      <c r="AO60" s="16">
        <f t="shared" si="557"/>
        <v>417.12905323899832</v>
      </c>
      <c r="AP60" s="16">
        <f t="shared" si="558"/>
        <v>432.29100412277927</v>
      </c>
      <c r="AQ60" s="16">
        <f t="shared" si="559"/>
        <v>445.25461316570221</v>
      </c>
      <c r="AR60" s="16">
        <f t="shared" si="560"/>
        <v>432.32717870527182</v>
      </c>
      <c r="AS60" s="16">
        <f t="shared" si="561"/>
        <v>423.03486116871693</v>
      </c>
      <c r="AT60" s="16">
        <f t="shared" si="562"/>
        <v>423.03486116871693</v>
      </c>
      <c r="AV60" s="16">
        <f t="shared" si="563"/>
        <v>401.16872659049864</v>
      </c>
      <c r="AW60" s="16">
        <f t="shared" si="564"/>
        <v>417.12905323899832</v>
      </c>
      <c r="AX60" s="16">
        <f t="shared" si="565"/>
        <v>432.29100412277927</v>
      </c>
      <c r="AY60" s="16">
        <f t="shared" si="566"/>
        <v>445.25461316570221</v>
      </c>
      <c r="AZ60" s="16">
        <f t="shared" si="567"/>
        <v>432.32717870527182</v>
      </c>
      <c r="BA60" s="16">
        <f t="shared" si="568"/>
        <v>423.03486116871693</v>
      </c>
      <c r="BB60" s="16">
        <f t="shared" si="569"/>
        <v>423.03486116871693</v>
      </c>
      <c r="BD60" s="16">
        <f t="shared" si="570"/>
        <v>363.95925719330546</v>
      </c>
      <c r="BE60" s="16">
        <f t="shared" si="571"/>
        <v>374.2160300906483</v>
      </c>
      <c r="BF60" s="16">
        <f t="shared" si="572"/>
        <v>371.75508614877009</v>
      </c>
      <c r="BG60" s="16">
        <f t="shared" si="573"/>
        <v>366.94846905593982</v>
      </c>
      <c r="BH60" s="16">
        <f t="shared" si="574"/>
        <v>367.13759720109192</v>
      </c>
      <c r="BI60" s="16">
        <f t="shared" si="575"/>
        <v>380.94326627494462</v>
      </c>
      <c r="BJ60" s="16">
        <f t="shared" si="576"/>
        <v>369.23149814336375</v>
      </c>
      <c r="BN60" s="16">
        <f t="shared" si="577"/>
        <v>404.30488620222326</v>
      </c>
      <c r="BO60" s="16">
        <f t="shared" si="578"/>
        <v>420.38998362298719</v>
      </c>
      <c r="BP60" s="16">
        <f t="shared" si="579"/>
        <v>435.67046393053653</v>
      </c>
      <c r="BQ60" s="16">
        <f t="shared" si="580"/>
        <v>448.73541673334859</v>
      </c>
      <c r="BR60" s="16">
        <f t="shared" si="581"/>
        <v>435.70692130990994</v>
      </c>
      <c r="BS60" s="16">
        <f t="shared" si="582"/>
        <v>426.34196054613955</v>
      </c>
      <c r="BT60" s="16">
        <f t="shared" si="583"/>
        <v>426.34196054613955</v>
      </c>
      <c r="BV60" s="16">
        <f t="shared" si="584"/>
        <v>404.30488620222326</v>
      </c>
      <c r="BW60" s="16">
        <f t="shared" si="585"/>
        <v>420.38998362298719</v>
      </c>
      <c r="BX60" s="16">
        <f t="shared" si="586"/>
        <v>435.67046393053653</v>
      </c>
      <c r="BY60" s="16">
        <f t="shared" si="587"/>
        <v>448.73541673334859</v>
      </c>
      <c r="BZ60" s="16">
        <f t="shared" si="588"/>
        <v>435.70692130990994</v>
      </c>
      <c r="CA60" s="16">
        <f t="shared" si="589"/>
        <v>426.34196054613955</v>
      </c>
      <c r="CB60" s="16">
        <f t="shared" si="590"/>
        <v>426.34196054613955</v>
      </c>
      <c r="CD60" s="16">
        <f t="shared" si="591"/>
        <v>366.80452963620974</v>
      </c>
      <c r="CE60" s="16">
        <f t="shared" si="592"/>
        <v>377.14148544606587</v>
      </c>
      <c r="CF60" s="16">
        <f t="shared" si="593"/>
        <v>374.66130293326808</v>
      </c>
      <c r="CG60" s="16">
        <f t="shared" si="594"/>
        <v>369.81710983464177</v>
      </c>
      <c r="CH60" s="16">
        <f t="shared" si="595"/>
        <v>370.00771649995494</v>
      </c>
      <c r="CI60" s="16">
        <f t="shared" si="596"/>
        <v>383.92131218645818</v>
      </c>
      <c r="CJ60" s="16">
        <f t="shared" si="597"/>
        <v>372.11798663336964</v>
      </c>
      <c r="CN60" s="16">
        <f t="shared" si="598"/>
        <v>377.81312919826831</v>
      </c>
      <c r="CO60" s="16">
        <f t="shared" si="599"/>
        <v>392.84426336803483</v>
      </c>
      <c r="CP60" s="16">
        <f t="shared" si="600"/>
        <v>407.12350232276799</v>
      </c>
      <c r="CQ60" s="16">
        <f t="shared" si="601"/>
        <v>419.33238445532072</v>
      </c>
      <c r="CR60" s="16">
        <f t="shared" si="602"/>
        <v>407.15757086127326</v>
      </c>
      <c r="CS60" s="16">
        <f t="shared" si="603"/>
        <v>398.40624172396133</v>
      </c>
      <c r="CT60" s="16">
        <f t="shared" si="604"/>
        <v>398.40624172396133</v>
      </c>
      <c r="CV60" s="16">
        <f t="shared" si="605"/>
        <v>377.81312919826831</v>
      </c>
      <c r="CW60" s="16">
        <f t="shared" si="606"/>
        <v>392.84426336803483</v>
      </c>
      <c r="CX60" s="16">
        <f t="shared" si="607"/>
        <v>407.12350232276799</v>
      </c>
      <c r="CY60" s="16">
        <f t="shared" si="608"/>
        <v>419.33238445532072</v>
      </c>
      <c r="CZ60" s="16">
        <f t="shared" si="609"/>
        <v>407.15757086127326</v>
      </c>
      <c r="DA60" s="16">
        <f t="shared" si="610"/>
        <v>398.40624172396133</v>
      </c>
      <c r="DB60" s="16">
        <f t="shared" si="611"/>
        <v>398.40624172396133</v>
      </c>
      <c r="DD60" s="16">
        <f t="shared" si="612"/>
        <v>342.76995375376021</v>
      </c>
      <c r="DE60" s="16">
        <f t="shared" si="613"/>
        <v>352.42958873267696</v>
      </c>
      <c r="DF60" s="16">
        <f t="shared" si="614"/>
        <v>350.11191821193466</v>
      </c>
      <c r="DG60" s="16">
        <f t="shared" si="615"/>
        <v>345.5851370240436</v>
      </c>
      <c r="DH60" s="16">
        <f t="shared" si="616"/>
        <v>345.76325433878714</v>
      </c>
      <c r="DI60" s="16">
        <f t="shared" si="617"/>
        <v>358.76517270315742</v>
      </c>
      <c r="DJ60" s="16">
        <f t="shared" si="618"/>
        <v>347.73525069541853</v>
      </c>
      <c r="DN60" s="16">
        <f t="shared" si="412"/>
        <v>200.58436329524932</v>
      </c>
      <c r="DO60" s="16">
        <f t="shared" si="413"/>
        <v>208.56452661949916</v>
      </c>
      <c r="DP60" s="16">
        <f t="shared" si="414"/>
        <v>216.14550206138964</v>
      </c>
      <c r="DQ60" s="16">
        <f t="shared" si="415"/>
        <v>222.62730658285111</v>
      </c>
      <c r="DR60" s="16">
        <f t="shared" si="416"/>
        <v>216.16358935263591</v>
      </c>
      <c r="DS60" s="16">
        <f t="shared" si="417"/>
        <v>211.51743058435846</v>
      </c>
      <c r="DT60" s="16">
        <f t="shared" si="418"/>
        <v>211.51743058435846</v>
      </c>
      <c r="DV60" s="16">
        <f t="shared" si="419"/>
        <v>200.58436329524932</v>
      </c>
      <c r="DW60" s="16">
        <f t="shared" si="420"/>
        <v>208.56452661949916</v>
      </c>
      <c r="DX60" s="16">
        <f t="shared" si="421"/>
        <v>216.14550206138964</v>
      </c>
      <c r="DY60" s="16">
        <f t="shared" si="422"/>
        <v>222.62730658285111</v>
      </c>
      <c r="DZ60" s="16">
        <f t="shared" si="423"/>
        <v>216.16358935263591</v>
      </c>
      <c r="EA60" s="16">
        <f t="shared" si="424"/>
        <v>211.51743058435846</v>
      </c>
      <c r="EB60" s="16">
        <f t="shared" si="425"/>
        <v>211.51743058435846</v>
      </c>
      <c r="ED60" s="16">
        <f t="shared" si="426"/>
        <v>181.97962859665273</v>
      </c>
      <c r="EE60" s="16">
        <f t="shared" si="427"/>
        <v>187.10801504532415</v>
      </c>
      <c r="EF60" s="16">
        <f t="shared" si="428"/>
        <v>185.87754307438504</v>
      </c>
      <c r="EG60" s="16">
        <f t="shared" si="429"/>
        <v>183.47423452796991</v>
      </c>
      <c r="EH60" s="16">
        <f t="shared" si="430"/>
        <v>183.56879860054596</v>
      </c>
      <c r="EI60" s="16">
        <f t="shared" si="431"/>
        <v>190.47163313747231</v>
      </c>
      <c r="EJ60" s="16">
        <f t="shared" si="432"/>
        <v>184.61574907168188</v>
      </c>
      <c r="EN60" s="16">
        <f t="shared" si="433"/>
        <v>404.30488620222326</v>
      </c>
      <c r="EO60" s="16">
        <f t="shared" si="434"/>
        <v>420.38998362298719</v>
      </c>
      <c r="EP60" s="16">
        <f t="shared" si="435"/>
        <v>435.67046393053653</v>
      </c>
      <c r="EQ60" s="16">
        <f t="shared" si="436"/>
        <v>448.73541673334859</v>
      </c>
      <c r="ER60" s="16">
        <f t="shared" si="437"/>
        <v>435.70692130990994</v>
      </c>
      <c r="ES60" s="16">
        <f t="shared" si="438"/>
        <v>426.34196054613955</v>
      </c>
      <c r="ET60" s="16">
        <f t="shared" si="439"/>
        <v>426.34196054613955</v>
      </c>
      <c r="EV60" s="16">
        <f t="shared" si="440"/>
        <v>404.30488620222326</v>
      </c>
      <c r="EW60" s="16">
        <f t="shared" si="441"/>
        <v>420.38998362298719</v>
      </c>
      <c r="EX60" s="16">
        <f t="shared" si="442"/>
        <v>435.67046393053653</v>
      </c>
      <c r="EY60" s="16">
        <f t="shared" si="443"/>
        <v>448.73541673334859</v>
      </c>
      <c r="EZ60" s="16">
        <f t="shared" si="444"/>
        <v>435.70692130990994</v>
      </c>
      <c r="FA60" s="16">
        <f t="shared" si="445"/>
        <v>426.34196054613955</v>
      </c>
      <c r="FB60" s="16">
        <f t="shared" si="446"/>
        <v>426.34196054613955</v>
      </c>
      <c r="FD60" s="16">
        <f t="shared" si="447"/>
        <v>366.80452963620974</v>
      </c>
      <c r="FE60" s="16">
        <f t="shared" si="448"/>
        <v>377.14148544606587</v>
      </c>
      <c r="FF60" s="16">
        <f t="shared" si="449"/>
        <v>374.66130293326808</v>
      </c>
      <c r="FG60" s="16">
        <f t="shared" si="450"/>
        <v>369.81710983464177</v>
      </c>
      <c r="FH60" s="16">
        <f t="shared" si="451"/>
        <v>370.00771649995494</v>
      </c>
      <c r="FI60" s="16">
        <f t="shared" si="452"/>
        <v>383.92131218645818</v>
      </c>
      <c r="FJ60" s="16">
        <f t="shared" si="453"/>
        <v>372.11798663336964</v>
      </c>
      <c r="FN60" s="16">
        <f t="shared" si="454"/>
        <v>377.81312919826831</v>
      </c>
      <c r="FO60" s="16">
        <f t="shared" si="455"/>
        <v>392.84426336803483</v>
      </c>
      <c r="FP60" s="16">
        <f t="shared" si="456"/>
        <v>407.12350232276799</v>
      </c>
      <c r="FQ60" s="16">
        <f t="shared" si="457"/>
        <v>419.33238445532072</v>
      </c>
      <c r="FR60" s="16">
        <f t="shared" si="458"/>
        <v>407.15757086127326</v>
      </c>
      <c r="FS60" s="16">
        <f t="shared" si="459"/>
        <v>398.40624172396133</v>
      </c>
      <c r="FT60" s="16">
        <f t="shared" si="460"/>
        <v>398.40624172396133</v>
      </c>
      <c r="FV60" s="16">
        <f t="shared" si="461"/>
        <v>377.81312919826831</v>
      </c>
      <c r="FW60" s="16">
        <f t="shared" si="462"/>
        <v>392.84426336803483</v>
      </c>
      <c r="FX60" s="16">
        <f t="shared" si="463"/>
        <v>407.12350232276799</v>
      </c>
      <c r="FY60" s="16">
        <f t="shared" si="464"/>
        <v>419.33238445532072</v>
      </c>
      <c r="FZ60" s="16">
        <f t="shared" si="465"/>
        <v>407.15757086127326</v>
      </c>
      <c r="GA60" s="16">
        <f t="shared" si="466"/>
        <v>398.40624172396133</v>
      </c>
      <c r="GB60" s="16">
        <f t="shared" si="467"/>
        <v>398.40624172396133</v>
      </c>
      <c r="GD60" s="16">
        <f t="shared" si="468"/>
        <v>342.76995375376021</v>
      </c>
      <c r="GE60" s="16">
        <f t="shared" si="469"/>
        <v>352.42958873267696</v>
      </c>
      <c r="GF60" s="16">
        <f t="shared" si="470"/>
        <v>350.11191821193466</v>
      </c>
      <c r="GG60" s="16">
        <f t="shared" si="471"/>
        <v>345.5851370240436</v>
      </c>
      <c r="GH60" s="16">
        <f t="shared" si="472"/>
        <v>345.76325433878714</v>
      </c>
      <c r="GI60" s="16">
        <f t="shared" si="473"/>
        <v>358.76517270315742</v>
      </c>
      <c r="GJ60" s="16">
        <f t="shared" si="474"/>
        <v>347.73525069541853</v>
      </c>
      <c r="GN60" s="16">
        <f t="shared" si="475"/>
        <v>401.16872659049864</v>
      </c>
      <c r="GO60" s="16">
        <f t="shared" si="476"/>
        <v>417.12905323899832</v>
      </c>
      <c r="GP60" s="16">
        <f t="shared" si="477"/>
        <v>432.29100412277927</v>
      </c>
      <c r="GQ60" s="16">
        <f t="shared" si="478"/>
        <v>445.25461316570221</v>
      </c>
      <c r="GR60" s="16">
        <f t="shared" si="479"/>
        <v>432.32717870527182</v>
      </c>
      <c r="GS60" s="16">
        <f t="shared" si="480"/>
        <v>423.03486116871693</v>
      </c>
      <c r="GT60" s="16">
        <f t="shared" si="481"/>
        <v>423.03486116871693</v>
      </c>
      <c r="GV60" s="16">
        <f t="shared" si="482"/>
        <v>401.16872659049864</v>
      </c>
      <c r="GW60" s="16">
        <f t="shared" si="483"/>
        <v>417.12905323899832</v>
      </c>
      <c r="GX60" s="16">
        <f t="shared" si="484"/>
        <v>432.29100412277927</v>
      </c>
      <c r="GY60" s="16">
        <f t="shared" si="485"/>
        <v>445.25461316570221</v>
      </c>
      <c r="GZ60" s="16">
        <f t="shared" si="486"/>
        <v>432.32717870527182</v>
      </c>
      <c r="HA60" s="16">
        <f t="shared" si="487"/>
        <v>423.03486116871693</v>
      </c>
      <c r="HB60" s="16">
        <f t="shared" si="488"/>
        <v>423.03486116871693</v>
      </c>
      <c r="HD60" s="16">
        <f t="shared" si="489"/>
        <v>363.95925719330546</v>
      </c>
      <c r="HE60" s="16">
        <f t="shared" si="490"/>
        <v>374.2160300906483</v>
      </c>
      <c r="HF60" s="16">
        <f t="shared" si="491"/>
        <v>371.75508614877009</v>
      </c>
      <c r="HG60" s="16">
        <f t="shared" si="492"/>
        <v>366.94846905593982</v>
      </c>
      <c r="HH60" s="16">
        <f t="shared" si="493"/>
        <v>367.13759720109192</v>
      </c>
      <c r="HI60" s="16">
        <f t="shared" si="494"/>
        <v>380.94326627494462</v>
      </c>
      <c r="HJ60" s="16">
        <f t="shared" si="495"/>
        <v>369.23149814336375</v>
      </c>
      <c r="HN60" s="16">
        <f t="shared" si="390"/>
        <v>401.16872659049864</v>
      </c>
      <c r="HO60" s="16">
        <f t="shared" si="496"/>
        <v>417.12905323899832</v>
      </c>
      <c r="HP60" s="16">
        <f t="shared" si="497"/>
        <v>432.29100412277927</v>
      </c>
      <c r="HQ60" s="16">
        <f t="shared" si="498"/>
        <v>445.25461316570221</v>
      </c>
      <c r="HR60" s="16">
        <f t="shared" si="499"/>
        <v>432.32717870527182</v>
      </c>
      <c r="HS60" s="16">
        <f t="shared" si="500"/>
        <v>423.03486116871693</v>
      </c>
      <c r="HT60" s="16">
        <f t="shared" si="501"/>
        <v>423.03486116871693</v>
      </c>
      <c r="HV60" s="16">
        <f t="shared" si="502"/>
        <v>401.16872659049864</v>
      </c>
      <c r="HW60" s="16">
        <f t="shared" si="503"/>
        <v>417.12905323899832</v>
      </c>
      <c r="HX60" s="16">
        <f t="shared" si="504"/>
        <v>432.29100412277927</v>
      </c>
      <c r="HY60" s="16">
        <f t="shared" si="505"/>
        <v>445.25461316570221</v>
      </c>
      <c r="HZ60" s="16">
        <f t="shared" si="506"/>
        <v>432.32717870527182</v>
      </c>
      <c r="IA60" s="16">
        <f t="shared" si="507"/>
        <v>423.03486116871693</v>
      </c>
      <c r="IB60" s="16">
        <f t="shared" si="508"/>
        <v>423.03486116871693</v>
      </c>
      <c r="ID60" s="16">
        <f t="shared" si="509"/>
        <v>363.95925719330546</v>
      </c>
      <c r="IE60" s="16">
        <f t="shared" si="510"/>
        <v>374.2160300906483</v>
      </c>
      <c r="IF60" s="16">
        <f t="shared" si="511"/>
        <v>371.75508614877009</v>
      </c>
      <c r="IG60" s="16">
        <f t="shared" si="512"/>
        <v>366.94846905593982</v>
      </c>
      <c r="IH60" s="16">
        <f t="shared" si="513"/>
        <v>367.13759720109192</v>
      </c>
      <c r="II60" s="16">
        <f t="shared" si="514"/>
        <v>380.94326627494462</v>
      </c>
      <c r="IJ60" s="16">
        <f t="shared" si="515"/>
        <v>369.23149814336375</v>
      </c>
      <c r="IN60" s="16">
        <f t="shared" si="394"/>
        <v>404.30488620222326</v>
      </c>
      <c r="IO60" s="16">
        <f t="shared" si="516"/>
        <v>420.38998362298719</v>
      </c>
      <c r="IP60" s="16">
        <f t="shared" si="517"/>
        <v>435.67046393053653</v>
      </c>
      <c r="IQ60" s="16">
        <f t="shared" si="518"/>
        <v>448.73541673334859</v>
      </c>
      <c r="IR60" s="16">
        <f t="shared" si="519"/>
        <v>435.70692130990994</v>
      </c>
      <c r="IS60" s="16">
        <f t="shared" si="520"/>
        <v>426.34196054613955</v>
      </c>
      <c r="IT60" s="16">
        <f t="shared" si="521"/>
        <v>426.34196054613955</v>
      </c>
      <c r="IV60" s="16">
        <f t="shared" si="522"/>
        <v>404.30488620222326</v>
      </c>
      <c r="IW60" s="16">
        <f t="shared" si="523"/>
        <v>420.38998362298719</v>
      </c>
      <c r="IX60" s="16">
        <f t="shared" si="524"/>
        <v>435.67046393053653</v>
      </c>
      <c r="IY60" s="16">
        <f t="shared" si="525"/>
        <v>448.73541673334859</v>
      </c>
      <c r="IZ60" s="16">
        <f t="shared" si="526"/>
        <v>435.70692130990994</v>
      </c>
      <c r="JA60" s="16">
        <f t="shared" si="527"/>
        <v>426.34196054613955</v>
      </c>
      <c r="JB60" s="16">
        <f t="shared" si="528"/>
        <v>426.34196054613955</v>
      </c>
      <c r="JD60" s="16">
        <f t="shared" si="529"/>
        <v>366.80452963620974</v>
      </c>
      <c r="JE60" s="16">
        <f t="shared" si="530"/>
        <v>377.14148544606587</v>
      </c>
      <c r="JF60" s="16">
        <f t="shared" si="531"/>
        <v>374.66130293326808</v>
      </c>
      <c r="JG60" s="16">
        <f t="shared" si="532"/>
        <v>369.81710983464177</v>
      </c>
      <c r="JH60" s="16">
        <f t="shared" si="533"/>
        <v>370.00771649995494</v>
      </c>
      <c r="JI60" s="16">
        <f t="shared" si="534"/>
        <v>383.92131218645818</v>
      </c>
      <c r="JJ60" s="16">
        <f t="shared" si="535"/>
        <v>372.11798663336964</v>
      </c>
      <c r="JN60" s="16">
        <f t="shared" si="398"/>
        <v>377.81312919826831</v>
      </c>
      <c r="JO60" s="16">
        <f t="shared" si="536"/>
        <v>392.84426336803483</v>
      </c>
      <c r="JP60" s="16">
        <f t="shared" si="537"/>
        <v>407.12350232276799</v>
      </c>
      <c r="JQ60" s="16">
        <f t="shared" si="538"/>
        <v>419.33238445532072</v>
      </c>
      <c r="JR60" s="16">
        <f t="shared" si="539"/>
        <v>407.15757086127326</v>
      </c>
      <c r="JS60" s="16">
        <f t="shared" si="540"/>
        <v>398.40624172396133</v>
      </c>
      <c r="JT60" s="16">
        <f t="shared" si="541"/>
        <v>398.40624172396133</v>
      </c>
      <c r="JV60" s="16">
        <f t="shared" si="542"/>
        <v>377.81312919826831</v>
      </c>
      <c r="JW60" s="16">
        <f t="shared" si="543"/>
        <v>392.84426336803483</v>
      </c>
      <c r="JX60" s="16">
        <f t="shared" si="544"/>
        <v>407.12350232276799</v>
      </c>
      <c r="JY60" s="16">
        <f t="shared" si="545"/>
        <v>419.33238445532072</v>
      </c>
      <c r="JZ60" s="16">
        <f t="shared" si="546"/>
        <v>407.15757086127326</v>
      </c>
      <c r="KA60" s="16">
        <f t="shared" si="547"/>
        <v>398.40624172396133</v>
      </c>
      <c r="KB60" s="16">
        <f t="shared" si="548"/>
        <v>398.40624172396133</v>
      </c>
      <c r="KD60" s="16">
        <f t="shared" si="549"/>
        <v>342.76995375376021</v>
      </c>
      <c r="KE60" s="16">
        <f t="shared" si="550"/>
        <v>352.42958873267696</v>
      </c>
      <c r="KF60" s="16">
        <f t="shared" si="551"/>
        <v>350.11191821193466</v>
      </c>
      <c r="KG60" s="16">
        <f t="shared" si="552"/>
        <v>345.5851370240436</v>
      </c>
      <c r="KH60" s="16">
        <f t="shared" si="553"/>
        <v>345.76325433878714</v>
      </c>
      <c r="KI60" s="16">
        <f t="shared" si="554"/>
        <v>358.76517270315742</v>
      </c>
      <c r="KJ60" s="16">
        <f t="shared" si="555"/>
        <v>347.73525069541853</v>
      </c>
    </row>
    <row r="61" spans="1:296" x14ac:dyDescent="0.25">
      <c r="A61" s="21" t="s">
        <v>595</v>
      </c>
      <c r="B61" s="21"/>
      <c r="C61" s="21" t="s">
        <v>590</v>
      </c>
      <c r="D61" s="21"/>
      <c r="E61" s="21"/>
      <c r="F61" t="s">
        <v>571</v>
      </c>
      <c r="G61" t="s">
        <v>571</v>
      </c>
      <c r="H61" t="s">
        <v>571</v>
      </c>
      <c r="I61" t="s">
        <v>571</v>
      </c>
      <c r="J61" t="s">
        <v>571</v>
      </c>
      <c r="K61" t="s">
        <v>571</v>
      </c>
      <c r="L61" t="s">
        <v>571</v>
      </c>
      <c r="M61" t="s">
        <v>580</v>
      </c>
      <c r="N61" s="16">
        <f>[14]model_cost_rates!N197</f>
        <v>0</v>
      </c>
      <c r="O61" s="16">
        <f>[14]model_cost_rates!O197</f>
        <v>0</v>
      </c>
      <c r="P61" s="16">
        <f>[14]model_cost_rates!P197</f>
        <v>0</v>
      </c>
      <c r="Q61" s="16">
        <f>[14]model_cost_rates!Q197</f>
        <v>0</v>
      </c>
      <c r="R61" s="16">
        <f>[14]model_cost_rates!R197</f>
        <v>0</v>
      </c>
      <c r="S61" s="16">
        <f>[14]model_cost_rates!S197</f>
        <v>0</v>
      </c>
      <c r="T61" s="16">
        <f t="shared" si="402"/>
        <v>0</v>
      </c>
      <c r="V61" s="16">
        <f>[14]model_cost_rates!G197</f>
        <v>0</v>
      </c>
      <c r="W61" s="16">
        <f>[14]model_cost_rates!H197</f>
        <v>0</v>
      </c>
      <c r="X61" s="16">
        <f>[14]model_cost_rates!I197</f>
        <v>0</v>
      </c>
      <c r="Y61" s="16">
        <f>[14]model_cost_rates!J197</f>
        <v>0</v>
      </c>
      <c r="Z61" s="16">
        <f>[14]model_cost_rates!K197</f>
        <v>0</v>
      </c>
      <c r="AA61" s="16">
        <f>[14]model_cost_rates!L197</f>
        <v>0</v>
      </c>
      <c r="AB61" s="16">
        <f t="shared" si="556"/>
        <v>0</v>
      </c>
      <c r="AD61" s="16">
        <f>[16]TRAC_rates!V69</f>
        <v>242.27114027172084</v>
      </c>
      <c r="AE61" s="16">
        <f>[16]TRAC_rates!W69</f>
        <v>242.2711402717209</v>
      </c>
      <c r="AF61" s="16">
        <f>[16]TRAC_rates!X69</f>
        <v>242.27114027172104</v>
      </c>
      <c r="AG61" s="16">
        <f>[16]TRAC_rates!Y69</f>
        <v>242.27114027172078</v>
      </c>
      <c r="AH61" s="16">
        <f>[16]TRAC_rates!Z69</f>
        <v>242.27114027172084</v>
      </c>
      <c r="AI61" s="16">
        <f>[16]TRAC_rates!AA69</f>
        <v>242.27114027172109</v>
      </c>
      <c r="AJ61" s="16">
        <f>[16]TRAC_rates!AB69</f>
        <v>242.27114027172092</v>
      </c>
      <c r="AN61" s="16">
        <f t="shared" si="368"/>
        <v>0</v>
      </c>
      <c r="AO61" s="16">
        <f t="shared" si="557"/>
        <v>0</v>
      </c>
      <c r="AP61" s="16">
        <f t="shared" si="558"/>
        <v>0</v>
      </c>
      <c r="AQ61" s="16">
        <f t="shared" si="559"/>
        <v>0</v>
      </c>
      <c r="AR61" s="16">
        <f t="shared" si="560"/>
        <v>0</v>
      </c>
      <c r="AS61" s="16">
        <f t="shared" si="561"/>
        <v>0</v>
      </c>
      <c r="AT61" s="16">
        <f t="shared" si="562"/>
        <v>0</v>
      </c>
      <c r="AV61" s="16">
        <f t="shared" si="563"/>
        <v>0</v>
      </c>
      <c r="AW61" s="16">
        <f t="shared" si="564"/>
        <v>0</v>
      </c>
      <c r="AX61" s="16">
        <f t="shared" si="565"/>
        <v>0</v>
      </c>
      <c r="AY61" s="16">
        <f t="shared" si="566"/>
        <v>0</v>
      </c>
      <c r="AZ61" s="16">
        <f t="shared" si="567"/>
        <v>0</v>
      </c>
      <c r="BA61" s="16">
        <f t="shared" si="568"/>
        <v>0</v>
      </c>
      <c r="BB61" s="16">
        <f t="shared" si="569"/>
        <v>0</v>
      </c>
      <c r="BD61" s="16">
        <f t="shared" si="570"/>
        <v>242.27114027172084</v>
      </c>
      <c r="BE61" s="16">
        <f t="shared" si="571"/>
        <v>242.2711402717209</v>
      </c>
      <c r="BF61" s="16">
        <f t="shared" si="572"/>
        <v>242.27114027172104</v>
      </c>
      <c r="BG61" s="16">
        <f t="shared" si="573"/>
        <v>242.27114027172078</v>
      </c>
      <c r="BH61" s="16">
        <f t="shared" si="574"/>
        <v>242.27114027172084</v>
      </c>
      <c r="BI61" s="16">
        <f t="shared" si="575"/>
        <v>242.27114027172109</v>
      </c>
      <c r="BJ61" s="16">
        <f t="shared" si="576"/>
        <v>242.27114027172092</v>
      </c>
      <c r="BN61" s="16">
        <f t="shared" si="577"/>
        <v>0</v>
      </c>
      <c r="BO61" s="16">
        <f t="shared" si="578"/>
        <v>0</v>
      </c>
      <c r="BP61" s="16">
        <f t="shared" si="579"/>
        <v>0</v>
      </c>
      <c r="BQ61" s="16">
        <f t="shared" si="580"/>
        <v>0</v>
      </c>
      <c r="BR61" s="16">
        <f t="shared" si="581"/>
        <v>0</v>
      </c>
      <c r="BS61" s="16">
        <f t="shared" si="582"/>
        <v>0</v>
      </c>
      <c r="BT61" s="16">
        <f t="shared" si="583"/>
        <v>0</v>
      </c>
      <c r="BV61" s="16">
        <f t="shared" si="584"/>
        <v>0</v>
      </c>
      <c r="BW61" s="16">
        <f t="shared" si="585"/>
        <v>0</v>
      </c>
      <c r="BX61" s="16">
        <f t="shared" si="586"/>
        <v>0</v>
      </c>
      <c r="BY61" s="16">
        <f t="shared" si="587"/>
        <v>0</v>
      </c>
      <c r="BZ61" s="16">
        <f t="shared" si="588"/>
        <v>0</v>
      </c>
      <c r="CA61" s="16">
        <f t="shared" si="589"/>
        <v>0</v>
      </c>
      <c r="CB61" s="16">
        <f t="shared" si="590"/>
        <v>0</v>
      </c>
      <c r="CD61" s="16">
        <f t="shared" si="591"/>
        <v>242.27114027172084</v>
      </c>
      <c r="CE61" s="16">
        <f t="shared" si="592"/>
        <v>242.2711402717209</v>
      </c>
      <c r="CF61" s="16">
        <f t="shared" si="593"/>
        <v>242.27114027172104</v>
      </c>
      <c r="CG61" s="16">
        <f t="shared" si="594"/>
        <v>242.27114027172078</v>
      </c>
      <c r="CH61" s="16">
        <f t="shared" si="595"/>
        <v>242.27114027172084</v>
      </c>
      <c r="CI61" s="16">
        <f t="shared" si="596"/>
        <v>242.27114027172109</v>
      </c>
      <c r="CJ61" s="16">
        <f t="shared" si="597"/>
        <v>242.27114027172092</v>
      </c>
      <c r="CN61" s="16">
        <f t="shared" si="598"/>
        <v>0</v>
      </c>
      <c r="CO61" s="16">
        <f t="shared" si="599"/>
        <v>0</v>
      </c>
      <c r="CP61" s="16">
        <f t="shared" si="600"/>
        <v>0</v>
      </c>
      <c r="CQ61" s="16">
        <f t="shared" si="601"/>
        <v>0</v>
      </c>
      <c r="CR61" s="16">
        <f t="shared" si="602"/>
        <v>0</v>
      </c>
      <c r="CS61" s="16">
        <f t="shared" si="603"/>
        <v>0</v>
      </c>
      <c r="CT61" s="16">
        <f t="shared" si="604"/>
        <v>0</v>
      </c>
      <c r="CV61" s="16">
        <f t="shared" si="605"/>
        <v>0</v>
      </c>
      <c r="CW61" s="16">
        <f t="shared" si="606"/>
        <v>0</v>
      </c>
      <c r="CX61" s="16">
        <f t="shared" si="607"/>
        <v>0</v>
      </c>
      <c r="CY61" s="16">
        <f t="shared" si="608"/>
        <v>0</v>
      </c>
      <c r="CZ61" s="16">
        <f t="shared" si="609"/>
        <v>0</v>
      </c>
      <c r="DA61" s="16">
        <f t="shared" si="610"/>
        <v>0</v>
      </c>
      <c r="DB61" s="16">
        <f t="shared" si="611"/>
        <v>0</v>
      </c>
      <c r="DD61" s="16">
        <f t="shared" si="612"/>
        <v>0</v>
      </c>
      <c r="DE61" s="16">
        <f t="shared" si="613"/>
        <v>0</v>
      </c>
      <c r="DF61" s="16">
        <f t="shared" si="614"/>
        <v>0</v>
      </c>
      <c r="DG61" s="16">
        <f t="shared" si="615"/>
        <v>0</v>
      </c>
      <c r="DH61" s="16">
        <f t="shared" si="616"/>
        <v>0</v>
      </c>
      <c r="DI61" s="16">
        <f t="shared" si="617"/>
        <v>0</v>
      </c>
      <c r="DJ61" s="16">
        <f t="shared" si="618"/>
        <v>0</v>
      </c>
      <c r="DN61" s="16">
        <f t="shared" si="412"/>
        <v>0</v>
      </c>
      <c r="DO61" s="16">
        <f t="shared" si="413"/>
        <v>0</v>
      </c>
      <c r="DP61" s="16">
        <f t="shared" si="414"/>
        <v>0</v>
      </c>
      <c r="DQ61" s="16">
        <f t="shared" si="415"/>
        <v>0</v>
      </c>
      <c r="DR61" s="16">
        <f t="shared" si="416"/>
        <v>0</v>
      </c>
      <c r="DS61" s="16">
        <f t="shared" si="417"/>
        <v>0</v>
      </c>
      <c r="DT61" s="16">
        <f t="shared" si="418"/>
        <v>0</v>
      </c>
      <c r="DV61" s="16">
        <f t="shared" si="419"/>
        <v>0</v>
      </c>
      <c r="DW61" s="16">
        <f t="shared" si="420"/>
        <v>0</v>
      </c>
      <c r="DX61" s="16">
        <f t="shared" si="421"/>
        <v>0</v>
      </c>
      <c r="DY61" s="16">
        <f t="shared" si="422"/>
        <v>0</v>
      </c>
      <c r="DZ61" s="16">
        <f t="shared" si="423"/>
        <v>0</v>
      </c>
      <c r="EA61" s="16">
        <f t="shared" si="424"/>
        <v>0</v>
      </c>
      <c r="EB61" s="16">
        <f t="shared" si="425"/>
        <v>0</v>
      </c>
      <c r="ED61" s="16">
        <f t="shared" si="426"/>
        <v>242.27114027172084</v>
      </c>
      <c r="EE61" s="16">
        <f t="shared" si="427"/>
        <v>242.2711402717209</v>
      </c>
      <c r="EF61" s="16">
        <f t="shared" si="428"/>
        <v>242.27114027172104</v>
      </c>
      <c r="EG61" s="16">
        <f t="shared" si="429"/>
        <v>242.27114027172078</v>
      </c>
      <c r="EH61" s="16">
        <f t="shared" si="430"/>
        <v>242.27114027172084</v>
      </c>
      <c r="EI61" s="16">
        <f t="shared" si="431"/>
        <v>242.27114027172109</v>
      </c>
      <c r="EJ61" s="16">
        <f t="shared" si="432"/>
        <v>242.27114027172092</v>
      </c>
      <c r="EN61" s="16">
        <f t="shared" si="433"/>
        <v>0</v>
      </c>
      <c r="EO61" s="16">
        <f t="shared" si="434"/>
        <v>0</v>
      </c>
      <c r="EP61" s="16">
        <f t="shared" si="435"/>
        <v>0</v>
      </c>
      <c r="EQ61" s="16">
        <f t="shared" si="436"/>
        <v>0</v>
      </c>
      <c r="ER61" s="16">
        <f t="shared" si="437"/>
        <v>0</v>
      </c>
      <c r="ES61" s="16">
        <f t="shared" si="438"/>
        <v>0</v>
      </c>
      <c r="ET61" s="16">
        <f t="shared" si="439"/>
        <v>0</v>
      </c>
      <c r="EV61" s="16">
        <f t="shared" si="440"/>
        <v>0</v>
      </c>
      <c r="EW61" s="16">
        <f t="shared" si="441"/>
        <v>0</v>
      </c>
      <c r="EX61" s="16">
        <f t="shared" si="442"/>
        <v>0</v>
      </c>
      <c r="EY61" s="16">
        <f t="shared" si="443"/>
        <v>0</v>
      </c>
      <c r="EZ61" s="16">
        <f t="shared" si="444"/>
        <v>0</v>
      </c>
      <c r="FA61" s="16">
        <f t="shared" si="445"/>
        <v>0</v>
      </c>
      <c r="FB61" s="16">
        <f t="shared" si="446"/>
        <v>0</v>
      </c>
      <c r="FD61" s="16">
        <f t="shared" si="447"/>
        <v>242.27114027172084</v>
      </c>
      <c r="FE61" s="16">
        <f t="shared" si="448"/>
        <v>242.2711402717209</v>
      </c>
      <c r="FF61" s="16">
        <f t="shared" si="449"/>
        <v>242.27114027172104</v>
      </c>
      <c r="FG61" s="16">
        <f t="shared" si="450"/>
        <v>242.27114027172078</v>
      </c>
      <c r="FH61" s="16">
        <f t="shared" si="451"/>
        <v>242.27114027172084</v>
      </c>
      <c r="FI61" s="16">
        <f t="shared" si="452"/>
        <v>242.27114027172109</v>
      </c>
      <c r="FJ61" s="16">
        <f t="shared" si="453"/>
        <v>242.27114027172092</v>
      </c>
      <c r="FN61" s="16">
        <f t="shared" si="454"/>
        <v>0</v>
      </c>
      <c r="FO61" s="16">
        <f t="shared" si="455"/>
        <v>0</v>
      </c>
      <c r="FP61" s="16">
        <f t="shared" si="456"/>
        <v>0</v>
      </c>
      <c r="FQ61" s="16">
        <f t="shared" si="457"/>
        <v>0</v>
      </c>
      <c r="FR61" s="16">
        <f t="shared" si="458"/>
        <v>0</v>
      </c>
      <c r="FS61" s="16">
        <f t="shared" si="459"/>
        <v>0</v>
      </c>
      <c r="FT61" s="16">
        <f t="shared" si="460"/>
        <v>0</v>
      </c>
      <c r="FV61" s="16">
        <f t="shared" si="461"/>
        <v>0</v>
      </c>
      <c r="FW61" s="16">
        <f t="shared" si="462"/>
        <v>0</v>
      </c>
      <c r="FX61" s="16">
        <f t="shared" si="463"/>
        <v>0</v>
      </c>
      <c r="FY61" s="16">
        <f t="shared" si="464"/>
        <v>0</v>
      </c>
      <c r="FZ61" s="16">
        <f t="shared" si="465"/>
        <v>0</v>
      </c>
      <c r="GA61" s="16">
        <f t="shared" si="466"/>
        <v>0</v>
      </c>
      <c r="GB61" s="16">
        <f t="shared" si="467"/>
        <v>0</v>
      </c>
      <c r="GD61" s="16">
        <f t="shared" si="468"/>
        <v>0</v>
      </c>
      <c r="GE61" s="16">
        <f t="shared" si="469"/>
        <v>0</v>
      </c>
      <c r="GF61" s="16">
        <f t="shared" si="470"/>
        <v>0</v>
      </c>
      <c r="GG61" s="16">
        <f t="shared" si="471"/>
        <v>0</v>
      </c>
      <c r="GH61" s="16">
        <f t="shared" si="472"/>
        <v>0</v>
      </c>
      <c r="GI61" s="16">
        <f t="shared" si="473"/>
        <v>0</v>
      </c>
      <c r="GJ61" s="16">
        <f t="shared" si="474"/>
        <v>0</v>
      </c>
      <c r="GN61" s="16">
        <f t="shared" si="475"/>
        <v>0</v>
      </c>
      <c r="GO61" s="16">
        <f t="shared" si="476"/>
        <v>0</v>
      </c>
      <c r="GP61" s="16">
        <f t="shared" si="477"/>
        <v>0</v>
      </c>
      <c r="GQ61" s="16">
        <f t="shared" si="478"/>
        <v>0</v>
      </c>
      <c r="GR61" s="16">
        <f t="shared" si="479"/>
        <v>0</v>
      </c>
      <c r="GS61" s="16">
        <f t="shared" si="480"/>
        <v>0</v>
      </c>
      <c r="GT61" s="16">
        <f t="shared" si="481"/>
        <v>0</v>
      </c>
      <c r="GV61" s="16">
        <f t="shared" si="482"/>
        <v>0</v>
      </c>
      <c r="GW61" s="16">
        <f t="shared" si="483"/>
        <v>0</v>
      </c>
      <c r="GX61" s="16">
        <f t="shared" si="484"/>
        <v>0</v>
      </c>
      <c r="GY61" s="16">
        <f t="shared" si="485"/>
        <v>0</v>
      </c>
      <c r="GZ61" s="16">
        <f t="shared" si="486"/>
        <v>0</v>
      </c>
      <c r="HA61" s="16">
        <f t="shared" si="487"/>
        <v>0</v>
      </c>
      <c r="HB61" s="16">
        <f t="shared" si="488"/>
        <v>0</v>
      </c>
      <c r="HD61" s="16">
        <f t="shared" si="489"/>
        <v>242.27114027172084</v>
      </c>
      <c r="HE61" s="16">
        <f t="shared" si="490"/>
        <v>242.2711402717209</v>
      </c>
      <c r="HF61" s="16">
        <f t="shared" si="491"/>
        <v>242.27114027172104</v>
      </c>
      <c r="HG61" s="16">
        <f t="shared" si="492"/>
        <v>242.27114027172078</v>
      </c>
      <c r="HH61" s="16">
        <f t="shared" si="493"/>
        <v>242.27114027172084</v>
      </c>
      <c r="HI61" s="16">
        <f t="shared" si="494"/>
        <v>242.27114027172109</v>
      </c>
      <c r="HJ61" s="16">
        <f t="shared" si="495"/>
        <v>242.27114027172092</v>
      </c>
      <c r="HN61" s="16">
        <f t="shared" si="390"/>
        <v>0</v>
      </c>
      <c r="HO61" s="16">
        <f t="shared" si="496"/>
        <v>0</v>
      </c>
      <c r="HP61" s="16">
        <f t="shared" si="497"/>
        <v>0</v>
      </c>
      <c r="HQ61" s="16">
        <f t="shared" si="498"/>
        <v>0</v>
      </c>
      <c r="HR61" s="16">
        <f t="shared" si="499"/>
        <v>0</v>
      </c>
      <c r="HS61" s="16">
        <f t="shared" si="500"/>
        <v>0</v>
      </c>
      <c r="HT61" s="16">
        <f t="shared" si="501"/>
        <v>0</v>
      </c>
      <c r="HV61" s="16">
        <f t="shared" si="502"/>
        <v>0</v>
      </c>
      <c r="HW61" s="16">
        <f t="shared" si="503"/>
        <v>0</v>
      </c>
      <c r="HX61" s="16">
        <f t="shared" si="504"/>
        <v>0</v>
      </c>
      <c r="HY61" s="16">
        <f t="shared" si="505"/>
        <v>0</v>
      </c>
      <c r="HZ61" s="16">
        <f t="shared" si="506"/>
        <v>0</v>
      </c>
      <c r="IA61" s="16">
        <f t="shared" si="507"/>
        <v>0</v>
      </c>
      <c r="IB61" s="16">
        <f t="shared" si="508"/>
        <v>0</v>
      </c>
      <c r="ID61" s="16">
        <f t="shared" si="509"/>
        <v>242.27114027172084</v>
      </c>
      <c r="IE61" s="16">
        <f t="shared" si="510"/>
        <v>242.2711402717209</v>
      </c>
      <c r="IF61" s="16">
        <f t="shared" si="511"/>
        <v>242.27114027172104</v>
      </c>
      <c r="IG61" s="16">
        <f t="shared" si="512"/>
        <v>242.27114027172078</v>
      </c>
      <c r="IH61" s="16">
        <f t="shared" si="513"/>
        <v>242.27114027172084</v>
      </c>
      <c r="II61" s="16">
        <f t="shared" si="514"/>
        <v>242.27114027172109</v>
      </c>
      <c r="IJ61" s="16">
        <f t="shared" si="515"/>
        <v>242.27114027172092</v>
      </c>
      <c r="IN61" s="16">
        <f t="shared" si="394"/>
        <v>0</v>
      </c>
      <c r="IO61" s="16">
        <f t="shared" si="516"/>
        <v>0</v>
      </c>
      <c r="IP61" s="16">
        <f t="shared" si="517"/>
        <v>0</v>
      </c>
      <c r="IQ61" s="16">
        <f t="shared" si="518"/>
        <v>0</v>
      </c>
      <c r="IR61" s="16">
        <f t="shared" si="519"/>
        <v>0</v>
      </c>
      <c r="IS61" s="16">
        <f t="shared" si="520"/>
        <v>0</v>
      </c>
      <c r="IT61" s="16">
        <f t="shared" si="521"/>
        <v>0</v>
      </c>
      <c r="IV61" s="16">
        <f t="shared" si="522"/>
        <v>0</v>
      </c>
      <c r="IW61" s="16">
        <f t="shared" si="523"/>
        <v>0</v>
      </c>
      <c r="IX61" s="16">
        <f t="shared" si="524"/>
        <v>0</v>
      </c>
      <c r="IY61" s="16">
        <f t="shared" si="525"/>
        <v>0</v>
      </c>
      <c r="IZ61" s="16">
        <f t="shared" si="526"/>
        <v>0</v>
      </c>
      <c r="JA61" s="16">
        <f t="shared" si="527"/>
        <v>0</v>
      </c>
      <c r="JB61" s="16">
        <f t="shared" si="528"/>
        <v>0</v>
      </c>
      <c r="JD61" s="16">
        <f t="shared" si="529"/>
        <v>242.27114027172084</v>
      </c>
      <c r="JE61" s="16">
        <f t="shared" si="530"/>
        <v>242.2711402717209</v>
      </c>
      <c r="JF61" s="16">
        <f t="shared" si="531"/>
        <v>242.27114027172104</v>
      </c>
      <c r="JG61" s="16">
        <f t="shared" si="532"/>
        <v>242.27114027172078</v>
      </c>
      <c r="JH61" s="16">
        <f t="shared" si="533"/>
        <v>242.27114027172084</v>
      </c>
      <c r="JI61" s="16">
        <f t="shared" si="534"/>
        <v>242.27114027172109</v>
      </c>
      <c r="JJ61" s="16">
        <f t="shared" si="535"/>
        <v>242.27114027172092</v>
      </c>
      <c r="JN61" s="16">
        <f t="shared" si="398"/>
        <v>0</v>
      </c>
      <c r="JO61" s="16">
        <f t="shared" si="536"/>
        <v>0</v>
      </c>
      <c r="JP61" s="16">
        <f t="shared" si="537"/>
        <v>0</v>
      </c>
      <c r="JQ61" s="16">
        <f t="shared" si="538"/>
        <v>0</v>
      </c>
      <c r="JR61" s="16">
        <f t="shared" si="539"/>
        <v>0</v>
      </c>
      <c r="JS61" s="16">
        <f t="shared" si="540"/>
        <v>0</v>
      </c>
      <c r="JT61" s="16">
        <f t="shared" si="541"/>
        <v>0</v>
      </c>
      <c r="JV61" s="16">
        <f t="shared" si="542"/>
        <v>0</v>
      </c>
      <c r="JW61" s="16">
        <f t="shared" si="543"/>
        <v>0</v>
      </c>
      <c r="JX61" s="16">
        <f t="shared" si="544"/>
        <v>0</v>
      </c>
      <c r="JY61" s="16">
        <f t="shared" si="545"/>
        <v>0</v>
      </c>
      <c r="JZ61" s="16">
        <f t="shared" si="546"/>
        <v>0</v>
      </c>
      <c r="KA61" s="16">
        <f t="shared" si="547"/>
        <v>0</v>
      </c>
      <c r="KB61" s="16">
        <f t="shared" si="548"/>
        <v>0</v>
      </c>
      <c r="KD61" s="16">
        <f t="shared" si="549"/>
        <v>0</v>
      </c>
      <c r="KE61" s="16">
        <f t="shared" si="550"/>
        <v>0</v>
      </c>
      <c r="KF61" s="16">
        <f t="shared" si="551"/>
        <v>0</v>
      </c>
      <c r="KG61" s="16">
        <f t="shared" si="552"/>
        <v>0</v>
      </c>
      <c r="KH61" s="16">
        <f t="shared" si="553"/>
        <v>0</v>
      </c>
      <c r="KI61" s="16">
        <f t="shared" si="554"/>
        <v>0</v>
      </c>
      <c r="KJ61" s="16">
        <f t="shared" si="555"/>
        <v>0</v>
      </c>
    </row>
    <row r="62" spans="1:296" x14ac:dyDescent="0.25">
      <c r="A62" s="21" t="s">
        <v>596</v>
      </c>
      <c r="B62" s="21"/>
      <c r="C62" s="21" t="s">
        <v>590</v>
      </c>
      <c r="D62" s="21"/>
      <c r="E62" s="21"/>
      <c r="F62" t="s">
        <v>571</v>
      </c>
      <c r="G62" t="s">
        <v>589</v>
      </c>
      <c r="H62" t="s">
        <v>571</v>
      </c>
      <c r="I62" t="s">
        <v>571</v>
      </c>
      <c r="J62" t="s">
        <v>571</v>
      </c>
      <c r="K62" t="s">
        <v>571</v>
      </c>
      <c r="L62" t="s">
        <v>571</v>
      </c>
      <c r="M62" t="s">
        <v>571</v>
      </c>
      <c r="N62" s="16">
        <f>[14]model_cost_rates!N198</f>
        <v>196.54036752863581</v>
      </c>
      <c r="O62" s="16">
        <f>[14]model_cost_rates!O198</f>
        <v>183.00634574857074</v>
      </c>
      <c r="P62" s="16">
        <f>[14]model_cost_rates!P198</f>
        <v>180.15562401588028</v>
      </c>
      <c r="Q62" s="16">
        <f>[14]model_cost_rates!Q198</f>
        <v>178.11974759068698</v>
      </c>
      <c r="R62" s="16">
        <f>[14]model_cost_rates!R198</f>
        <v>178.88436394108004</v>
      </c>
      <c r="S62" s="16">
        <f>[14]model_cost_rates!S198</f>
        <v>184.28075737437484</v>
      </c>
      <c r="T62" s="16">
        <f t="shared" si="402"/>
        <v>184.28075737437484</v>
      </c>
      <c r="V62" s="16">
        <f>[14]model_cost_rates!G198</f>
        <v>196.54036752863581</v>
      </c>
      <c r="W62" s="16">
        <f>[14]model_cost_rates!H198</f>
        <v>183.00634574857074</v>
      </c>
      <c r="X62" s="16">
        <f>[14]model_cost_rates!I198</f>
        <v>180.15562401588028</v>
      </c>
      <c r="Y62" s="16">
        <f>[14]model_cost_rates!J198</f>
        <v>178.11974759068698</v>
      </c>
      <c r="Z62" s="16">
        <f>[14]model_cost_rates!K198</f>
        <v>178.88436394108004</v>
      </c>
      <c r="AA62" s="16">
        <f>[14]model_cost_rates!L198</f>
        <v>184.28075737437484</v>
      </c>
      <c r="AB62" s="16">
        <f t="shared" si="556"/>
        <v>184.28075737437484</v>
      </c>
      <c r="AD62" s="16">
        <f>[16]TRAC_rates!V70</f>
        <v>217.80666202172671</v>
      </c>
      <c r="AE62" s="16">
        <f>[16]TRAC_rates!W70</f>
        <v>217.80666202172659</v>
      </c>
      <c r="AF62" s="16">
        <f>[16]TRAC_rates!X70</f>
        <v>217.80666202172659</v>
      </c>
      <c r="AG62" s="16">
        <f>[16]TRAC_rates!Y70</f>
        <v>217.80666202172682</v>
      </c>
      <c r="AH62" s="16">
        <f>[16]TRAC_rates!Z70</f>
        <v>217.80666202172677</v>
      </c>
      <c r="AI62" s="16">
        <f>[16]TRAC_rates!AA70</f>
        <v>217.80666202172682</v>
      </c>
      <c r="AJ62" s="16">
        <f>[16]TRAC_rates!AB70</f>
        <v>217.80666202172671</v>
      </c>
      <c r="AN62" s="230">
        <f>IF($F62="Y",N62,IF($F62="A",N62*$F$13,0))*0.25</f>
        <v>49.135091882158953</v>
      </c>
      <c r="AO62" s="230">
        <f t="shared" ref="AO62:AT62" si="628">IF($F62="Y",O62,IF($F62="A",O62*$F$13,0))*0.25</f>
        <v>45.751586437142684</v>
      </c>
      <c r="AP62" s="230">
        <f t="shared" si="628"/>
        <v>45.038906003970069</v>
      </c>
      <c r="AQ62" s="230">
        <f t="shared" si="628"/>
        <v>44.529936897671746</v>
      </c>
      <c r="AR62" s="230">
        <f t="shared" si="628"/>
        <v>44.72109098527001</v>
      </c>
      <c r="AS62" s="230">
        <f t="shared" si="628"/>
        <v>46.070189343593711</v>
      </c>
      <c r="AT62" s="230">
        <f t="shared" si="628"/>
        <v>46.070189343593711</v>
      </c>
      <c r="AV62" s="230">
        <f>IF($F62="Y",V62,IF($F62="A",V62*$F$13,0))*0.25</f>
        <v>49.135091882158953</v>
      </c>
      <c r="AW62" s="230">
        <f t="shared" ref="AW62:BB62" si="629">IF($F62="Y",W62,IF($F62="A",W62*$F$13,0))*0.25</f>
        <v>45.751586437142684</v>
      </c>
      <c r="AX62" s="230">
        <f t="shared" si="629"/>
        <v>45.038906003970069</v>
      </c>
      <c r="AY62" s="230">
        <f t="shared" si="629"/>
        <v>44.529936897671746</v>
      </c>
      <c r="AZ62" s="230">
        <f t="shared" si="629"/>
        <v>44.72109098527001</v>
      </c>
      <c r="BA62" s="230">
        <f t="shared" si="629"/>
        <v>46.070189343593711</v>
      </c>
      <c r="BB62" s="230">
        <f t="shared" si="629"/>
        <v>46.070189343593711</v>
      </c>
      <c r="BD62" s="230">
        <f>IF($F62="Y",AD62,IF($F62="A",AD62*$F$13,0))*0.25</f>
        <v>54.451665505431677</v>
      </c>
      <c r="BE62" s="230">
        <f t="shared" ref="BE62:BJ62" si="630">IF($F62="Y",AE62,IF($F62="A",AE62*$F$13,0))*0.25</f>
        <v>54.451665505431649</v>
      </c>
      <c r="BF62" s="230">
        <f t="shared" si="630"/>
        <v>54.451665505431649</v>
      </c>
      <c r="BG62" s="230">
        <f t="shared" si="630"/>
        <v>54.451665505431706</v>
      </c>
      <c r="BH62" s="230">
        <f t="shared" si="630"/>
        <v>54.451665505431691</v>
      </c>
      <c r="BI62" s="230">
        <f t="shared" si="630"/>
        <v>54.451665505431706</v>
      </c>
      <c r="BJ62" s="230">
        <f t="shared" si="630"/>
        <v>54.451665505431677</v>
      </c>
      <c r="BN62" s="230">
        <f>IF(AND($F62="Y",$L62="Y"),N62,IF(AND($F62="A",$L62="A"),N62*$F$13*$L$13,IF(AND($F62="Y",$L62="A"),N62*$L$13,IF(AND($F62="A",$L62="Y"),N62*$F$13,0))))*0.25</f>
        <v>49.135091882158953</v>
      </c>
      <c r="BO62" s="230">
        <f t="shared" ref="BO62:BT62" si="631">IF(AND($F62="Y",$L62="Y"),O62,IF(AND($F62="A",$L62="A"),O62*$F$13*$L$13,IF(AND($F62="Y",$L62="A"),O62*$L$13,IF(AND($F62="A",$L62="Y"),O62*$F$13,0))))*0.25</f>
        <v>45.751586437142684</v>
      </c>
      <c r="BP62" s="230">
        <f t="shared" si="631"/>
        <v>45.038906003970069</v>
      </c>
      <c r="BQ62" s="230">
        <f t="shared" si="631"/>
        <v>44.529936897671746</v>
      </c>
      <c r="BR62" s="230">
        <f t="shared" si="631"/>
        <v>44.72109098527001</v>
      </c>
      <c r="BS62" s="230">
        <f t="shared" si="631"/>
        <v>46.070189343593711</v>
      </c>
      <c r="BT62" s="230">
        <f t="shared" si="631"/>
        <v>46.070189343593711</v>
      </c>
      <c r="BV62" s="230">
        <f>IF(AND($F62="Y",$L62="Y"),V62,IF(AND($F62="A",$L62="A"),V62*$F$13*$L$13,IF(AND($F62="Y",$L62="A"),V62*$L$13,IF(AND($F62="A",$L62="Y"),V62*$F$13,0))))*0.25</f>
        <v>49.135091882158953</v>
      </c>
      <c r="BW62" s="230">
        <f t="shared" ref="BW62:CB62" si="632">IF(AND($F62="Y",$L62="Y"),W62,IF(AND($F62="A",$L62="A"),W62*$F$13*$L$13,IF(AND($F62="Y",$L62="A"),W62*$L$13,IF(AND($F62="A",$L62="Y"),W62*$F$13,0))))*0.25</f>
        <v>45.751586437142684</v>
      </c>
      <c r="BX62" s="230">
        <f t="shared" si="632"/>
        <v>45.038906003970069</v>
      </c>
      <c r="BY62" s="230">
        <f t="shared" si="632"/>
        <v>44.529936897671746</v>
      </c>
      <c r="BZ62" s="230">
        <f t="shared" si="632"/>
        <v>44.72109098527001</v>
      </c>
      <c r="CA62" s="230">
        <f t="shared" si="632"/>
        <v>46.070189343593711</v>
      </c>
      <c r="CB62" s="230">
        <f t="shared" si="632"/>
        <v>46.070189343593711</v>
      </c>
      <c r="CD62" s="230">
        <f>IF(AND($F62="Y",$L62="Y"),AD62,IF(AND($F62="A",$L62="A"),AD62*$F$13*$L$13,IF(AND($F62="Y",$L62="A"),AD62*$L$13,IF(AND($F62="A",$L62="Y"),AD62*$F$13,0))))*0.25</f>
        <v>54.451665505431677</v>
      </c>
      <c r="CE62" s="230">
        <f t="shared" ref="CE62:CJ62" si="633">IF(AND($F62="Y",$L62="Y"),AE62,IF(AND($F62="A",$L62="A"),AE62*$F$13*$L$13,IF(AND($F62="Y",$L62="A"),AE62*$L$13,IF(AND($F62="A",$L62="Y"),AE62*$F$13,0))))*0.25</f>
        <v>54.451665505431649</v>
      </c>
      <c r="CF62" s="230">
        <f t="shared" si="633"/>
        <v>54.451665505431649</v>
      </c>
      <c r="CG62" s="230">
        <f t="shared" si="633"/>
        <v>54.451665505431706</v>
      </c>
      <c r="CH62" s="230">
        <f t="shared" si="633"/>
        <v>54.451665505431691</v>
      </c>
      <c r="CI62" s="230">
        <f t="shared" si="633"/>
        <v>54.451665505431706</v>
      </c>
      <c r="CJ62" s="230">
        <f t="shared" si="633"/>
        <v>54.451665505431677</v>
      </c>
      <c r="CN62" s="230">
        <f>IF(AND($F62="Y",$M62="Y"),N62,IF(AND($F62="A",$M62="A"),N62*$F$13*$M$13,IF(AND($F62="Y",$M62="A"),N62*$M$13,IF(AND($F62="A",$M62="Y"),N62*$F$13,0))))*0.25</f>
        <v>49.135091882158953</v>
      </c>
      <c r="CO62" s="230">
        <f t="shared" ref="CO62:CT62" si="634">IF(AND($F62="Y",$M62="Y"),O62,IF(AND($F62="A",$M62="A"),O62*$F$13*$M$13,IF(AND($F62="Y",$M62="A"),O62*$M$13,IF(AND($F62="A",$M62="Y"),O62*$F$13,0))))*0.25</f>
        <v>45.751586437142684</v>
      </c>
      <c r="CP62" s="230">
        <f t="shared" si="634"/>
        <v>45.038906003970069</v>
      </c>
      <c r="CQ62" s="230">
        <f t="shared" si="634"/>
        <v>44.529936897671746</v>
      </c>
      <c r="CR62" s="230">
        <f t="shared" si="634"/>
        <v>44.72109098527001</v>
      </c>
      <c r="CS62" s="230">
        <f t="shared" si="634"/>
        <v>46.070189343593711</v>
      </c>
      <c r="CT62" s="230">
        <f t="shared" si="634"/>
        <v>46.070189343593711</v>
      </c>
      <c r="CV62" s="230">
        <f>IF(AND($F62="Y",$M62="Y"),V62,IF(AND($F62="A",$M62="A"),V62*$F$13*$M$13,IF(AND($F62="Y",$M62="A"),V62*$M$13,IF(AND($F62="A",$M62="Y"),V62*$F$13,0))))*0.25</f>
        <v>49.135091882158953</v>
      </c>
      <c r="CW62" s="230">
        <f t="shared" ref="CW62:DB62" si="635">IF(AND($F62="Y",$M62="Y"),W62,IF(AND($F62="A",$M62="A"),W62*$F$13*$M$13,IF(AND($F62="Y",$M62="A"),W62*$M$13,IF(AND($F62="A",$M62="Y"),W62*$F$13,0))))*0.25</f>
        <v>45.751586437142684</v>
      </c>
      <c r="CX62" s="230">
        <f t="shared" si="635"/>
        <v>45.038906003970069</v>
      </c>
      <c r="CY62" s="230">
        <f t="shared" si="635"/>
        <v>44.529936897671746</v>
      </c>
      <c r="CZ62" s="230">
        <f t="shared" si="635"/>
        <v>44.72109098527001</v>
      </c>
      <c r="DA62" s="230">
        <f t="shared" si="635"/>
        <v>46.070189343593711</v>
      </c>
      <c r="DB62" s="230">
        <f t="shared" si="635"/>
        <v>46.070189343593711</v>
      </c>
      <c r="DD62" s="230">
        <f>IF(AND($F62="Y",$M62="Y"),AD62,IF(AND($F62="A",$M62="A"),AD62*$F$13*$M$13,IF(AND($F62="Y",$M62="A"),AD62*$M$13,IF(AND($F62="A",$M62="Y"),AD62*$F$13,0))))*0.25</f>
        <v>54.451665505431677</v>
      </c>
      <c r="DE62" s="230">
        <f t="shared" ref="DE62:DJ62" si="636">IF(AND($F62="Y",$M62="Y"),AE62,IF(AND($F62="A",$M62="A"),AE62*$F$13*$M$13,IF(AND($F62="Y",$M62="A"),AE62*$M$13,IF(AND($F62="A",$M62="Y"),AE62*$F$13,0))))*0.25</f>
        <v>54.451665505431649</v>
      </c>
      <c r="DF62" s="230">
        <f t="shared" si="636"/>
        <v>54.451665505431649</v>
      </c>
      <c r="DG62" s="230">
        <f t="shared" si="636"/>
        <v>54.451665505431706</v>
      </c>
      <c r="DH62" s="230">
        <f t="shared" si="636"/>
        <v>54.451665505431691</v>
      </c>
      <c r="DI62" s="230">
        <f t="shared" si="636"/>
        <v>54.451665505431706</v>
      </c>
      <c r="DJ62" s="230">
        <f t="shared" si="636"/>
        <v>54.451665505431677</v>
      </c>
      <c r="DN62" s="16">
        <f t="shared" si="412"/>
        <v>98.270183764317906</v>
      </c>
      <c r="DO62" s="16">
        <f t="shared" si="413"/>
        <v>91.503172874285369</v>
      </c>
      <c r="DP62" s="16">
        <f t="shared" si="414"/>
        <v>90.077812007940139</v>
      </c>
      <c r="DQ62" s="16">
        <f t="shared" si="415"/>
        <v>89.059873795343492</v>
      </c>
      <c r="DR62" s="16">
        <f t="shared" si="416"/>
        <v>89.44218197054002</v>
      </c>
      <c r="DS62" s="16">
        <f t="shared" si="417"/>
        <v>92.140378687187422</v>
      </c>
      <c r="DT62" s="16">
        <f t="shared" si="418"/>
        <v>92.140378687187422</v>
      </c>
      <c r="DV62" s="16">
        <f t="shared" si="419"/>
        <v>98.270183764317906</v>
      </c>
      <c r="DW62" s="16">
        <f t="shared" si="420"/>
        <v>91.503172874285369</v>
      </c>
      <c r="DX62" s="16">
        <f t="shared" si="421"/>
        <v>90.077812007940139</v>
      </c>
      <c r="DY62" s="16">
        <f t="shared" si="422"/>
        <v>89.059873795343492</v>
      </c>
      <c r="DZ62" s="16">
        <f t="shared" si="423"/>
        <v>89.44218197054002</v>
      </c>
      <c r="EA62" s="16">
        <f t="shared" si="424"/>
        <v>92.140378687187422</v>
      </c>
      <c r="EB62" s="16">
        <f t="shared" si="425"/>
        <v>92.140378687187422</v>
      </c>
      <c r="ED62" s="16">
        <f t="shared" si="426"/>
        <v>108.90333101086335</v>
      </c>
      <c r="EE62" s="16">
        <f t="shared" si="427"/>
        <v>108.9033310108633</v>
      </c>
      <c r="EF62" s="16">
        <f t="shared" si="428"/>
        <v>108.9033310108633</v>
      </c>
      <c r="EG62" s="16">
        <f t="shared" si="429"/>
        <v>108.90333101086341</v>
      </c>
      <c r="EH62" s="16">
        <f t="shared" si="430"/>
        <v>108.90333101086338</v>
      </c>
      <c r="EI62" s="16">
        <f t="shared" si="431"/>
        <v>108.90333101086341</v>
      </c>
      <c r="EJ62" s="16">
        <f t="shared" si="432"/>
        <v>108.90333101086335</v>
      </c>
      <c r="EN62" s="16">
        <f t="shared" si="433"/>
        <v>196.54036752863581</v>
      </c>
      <c r="EO62" s="16">
        <f t="shared" si="434"/>
        <v>183.00634574857074</v>
      </c>
      <c r="EP62" s="16">
        <f t="shared" si="435"/>
        <v>180.15562401588028</v>
      </c>
      <c r="EQ62" s="16">
        <f t="shared" si="436"/>
        <v>178.11974759068698</v>
      </c>
      <c r="ER62" s="16">
        <f t="shared" si="437"/>
        <v>178.88436394108004</v>
      </c>
      <c r="ES62" s="16">
        <f t="shared" si="438"/>
        <v>184.28075737437484</v>
      </c>
      <c r="ET62" s="16">
        <f t="shared" si="439"/>
        <v>184.28075737437484</v>
      </c>
      <c r="EV62" s="16">
        <f t="shared" si="440"/>
        <v>196.54036752863581</v>
      </c>
      <c r="EW62" s="16">
        <f t="shared" si="441"/>
        <v>183.00634574857074</v>
      </c>
      <c r="EX62" s="16">
        <f t="shared" si="442"/>
        <v>180.15562401588028</v>
      </c>
      <c r="EY62" s="16">
        <f t="shared" si="443"/>
        <v>178.11974759068698</v>
      </c>
      <c r="EZ62" s="16">
        <f t="shared" si="444"/>
        <v>178.88436394108004</v>
      </c>
      <c r="FA62" s="16">
        <f t="shared" si="445"/>
        <v>184.28075737437484</v>
      </c>
      <c r="FB62" s="16">
        <f t="shared" si="446"/>
        <v>184.28075737437484</v>
      </c>
      <c r="FD62" s="16">
        <f t="shared" si="447"/>
        <v>217.80666202172671</v>
      </c>
      <c r="FE62" s="16">
        <f t="shared" si="448"/>
        <v>217.80666202172659</v>
      </c>
      <c r="FF62" s="16">
        <f t="shared" si="449"/>
        <v>217.80666202172659</v>
      </c>
      <c r="FG62" s="16">
        <f t="shared" si="450"/>
        <v>217.80666202172682</v>
      </c>
      <c r="FH62" s="16">
        <f t="shared" si="451"/>
        <v>217.80666202172677</v>
      </c>
      <c r="FI62" s="16">
        <f t="shared" si="452"/>
        <v>217.80666202172682</v>
      </c>
      <c r="FJ62" s="16">
        <f t="shared" si="453"/>
        <v>217.80666202172671</v>
      </c>
      <c r="FN62" s="16">
        <f t="shared" si="454"/>
        <v>196.54036752863581</v>
      </c>
      <c r="FO62" s="16">
        <f t="shared" si="455"/>
        <v>183.00634574857074</v>
      </c>
      <c r="FP62" s="16">
        <f t="shared" si="456"/>
        <v>180.15562401588028</v>
      </c>
      <c r="FQ62" s="16">
        <f t="shared" si="457"/>
        <v>178.11974759068698</v>
      </c>
      <c r="FR62" s="16">
        <f t="shared" si="458"/>
        <v>178.88436394108004</v>
      </c>
      <c r="FS62" s="16">
        <f t="shared" si="459"/>
        <v>184.28075737437484</v>
      </c>
      <c r="FT62" s="16">
        <f t="shared" si="460"/>
        <v>184.28075737437484</v>
      </c>
      <c r="FV62" s="16">
        <f t="shared" si="461"/>
        <v>196.54036752863581</v>
      </c>
      <c r="FW62" s="16">
        <f t="shared" si="462"/>
        <v>183.00634574857074</v>
      </c>
      <c r="FX62" s="16">
        <f t="shared" si="463"/>
        <v>180.15562401588028</v>
      </c>
      <c r="FY62" s="16">
        <f t="shared" si="464"/>
        <v>178.11974759068698</v>
      </c>
      <c r="FZ62" s="16">
        <f t="shared" si="465"/>
        <v>178.88436394108004</v>
      </c>
      <c r="GA62" s="16">
        <f t="shared" si="466"/>
        <v>184.28075737437484</v>
      </c>
      <c r="GB62" s="16">
        <f t="shared" si="467"/>
        <v>184.28075737437484</v>
      </c>
      <c r="GD62" s="16">
        <f t="shared" si="468"/>
        <v>217.80666202172671</v>
      </c>
      <c r="GE62" s="16">
        <f t="shared" si="469"/>
        <v>217.80666202172659</v>
      </c>
      <c r="GF62" s="16">
        <f t="shared" si="470"/>
        <v>217.80666202172659</v>
      </c>
      <c r="GG62" s="16">
        <f t="shared" si="471"/>
        <v>217.80666202172682</v>
      </c>
      <c r="GH62" s="16">
        <f t="shared" si="472"/>
        <v>217.80666202172677</v>
      </c>
      <c r="GI62" s="16">
        <f t="shared" si="473"/>
        <v>217.80666202172682</v>
      </c>
      <c r="GJ62" s="16">
        <f t="shared" si="474"/>
        <v>217.80666202172671</v>
      </c>
      <c r="GN62" s="16">
        <f t="shared" si="475"/>
        <v>196.54036752863581</v>
      </c>
      <c r="GO62" s="16">
        <f t="shared" si="476"/>
        <v>183.00634574857074</v>
      </c>
      <c r="GP62" s="16">
        <f t="shared" si="477"/>
        <v>180.15562401588028</v>
      </c>
      <c r="GQ62" s="16">
        <f t="shared" si="478"/>
        <v>178.11974759068698</v>
      </c>
      <c r="GR62" s="16">
        <f t="shared" si="479"/>
        <v>178.88436394108004</v>
      </c>
      <c r="GS62" s="16">
        <f t="shared" si="480"/>
        <v>184.28075737437484</v>
      </c>
      <c r="GT62" s="16">
        <f t="shared" si="481"/>
        <v>184.28075737437484</v>
      </c>
      <c r="GV62" s="16">
        <f t="shared" si="482"/>
        <v>196.54036752863581</v>
      </c>
      <c r="GW62" s="16">
        <f t="shared" si="483"/>
        <v>183.00634574857074</v>
      </c>
      <c r="GX62" s="16">
        <f t="shared" si="484"/>
        <v>180.15562401588028</v>
      </c>
      <c r="GY62" s="16">
        <f t="shared" si="485"/>
        <v>178.11974759068698</v>
      </c>
      <c r="GZ62" s="16">
        <f t="shared" si="486"/>
        <v>178.88436394108004</v>
      </c>
      <c r="HA62" s="16">
        <f t="shared" si="487"/>
        <v>184.28075737437484</v>
      </c>
      <c r="HB62" s="16">
        <f t="shared" si="488"/>
        <v>184.28075737437484</v>
      </c>
      <c r="HD62" s="16">
        <f t="shared" si="489"/>
        <v>217.80666202172671</v>
      </c>
      <c r="HE62" s="16">
        <f t="shared" si="490"/>
        <v>217.80666202172659</v>
      </c>
      <c r="HF62" s="16">
        <f t="shared" si="491"/>
        <v>217.80666202172659</v>
      </c>
      <c r="HG62" s="16">
        <f t="shared" si="492"/>
        <v>217.80666202172682</v>
      </c>
      <c r="HH62" s="16">
        <f t="shared" si="493"/>
        <v>217.80666202172677</v>
      </c>
      <c r="HI62" s="16">
        <f t="shared" si="494"/>
        <v>217.80666202172682</v>
      </c>
      <c r="HJ62" s="16">
        <f t="shared" si="495"/>
        <v>217.80666202172671</v>
      </c>
      <c r="HN62" s="16">
        <f t="shared" si="390"/>
        <v>196.54036752863581</v>
      </c>
      <c r="HO62" s="16">
        <f t="shared" si="496"/>
        <v>183.00634574857074</v>
      </c>
      <c r="HP62" s="16">
        <f t="shared" si="497"/>
        <v>180.15562401588028</v>
      </c>
      <c r="HQ62" s="16">
        <f t="shared" si="498"/>
        <v>178.11974759068698</v>
      </c>
      <c r="HR62" s="16">
        <f t="shared" si="499"/>
        <v>178.88436394108004</v>
      </c>
      <c r="HS62" s="16">
        <f t="shared" si="500"/>
        <v>184.28075737437484</v>
      </c>
      <c r="HT62" s="16">
        <f t="shared" si="501"/>
        <v>184.28075737437484</v>
      </c>
      <c r="HV62" s="16">
        <f t="shared" si="502"/>
        <v>196.54036752863581</v>
      </c>
      <c r="HW62" s="16">
        <f t="shared" si="503"/>
        <v>183.00634574857074</v>
      </c>
      <c r="HX62" s="16">
        <f t="shared" si="504"/>
        <v>180.15562401588028</v>
      </c>
      <c r="HY62" s="16">
        <f t="shared" si="505"/>
        <v>178.11974759068698</v>
      </c>
      <c r="HZ62" s="16">
        <f t="shared" si="506"/>
        <v>178.88436394108004</v>
      </c>
      <c r="IA62" s="16">
        <f t="shared" si="507"/>
        <v>184.28075737437484</v>
      </c>
      <c r="IB62" s="16">
        <f t="shared" si="508"/>
        <v>184.28075737437484</v>
      </c>
      <c r="ID62" s="16">
        <f t="shared" si="509"/>
        <v>217.80666202172671</v>
      </c>
      <c r="IE62" s="16">
        <f t="shared" si="510"/>
        <v>217.80666202172659</v>
      </c>
      <c r="IF62" s="16">
        <f t="shared" si="511"/>
        <v>217.80666202172659</v>
      </c>
      <c r="IG62" s="16">
        <f t="shared" si="512"/>
        <v>217.80666202172682</v>
      </c>
      <c r="IH62" s="16">
        <f t="shared" si="513"/>
        <v>217.80666202172677</v>
      </c>
      <c r="II62" s="16">
        <f t="shared" si="514"/>
        <v>217.80666202172682</v>
      </c>
      <c r="IJ62" s="16">
        <f t="shared" si="515"/>
        <v>217.80666202172671</v>
      </c>
      <c r="IN62" s="16">
        <f t="shared" si="394"/>
        <v>196.54036752863581</v>
      </c>
      <c r="IO62" s="16">
        <f t="shared" si="516"/>
        <v>183.00634574857074</v>
      </c>
      <c r="IP62" s="16">
        <f t="shared" si="517"/>
        <v>180.15562401588028</v>
      </c>
      <c r="IQ62" s="16">
        <f t="shared" si="518"/>
        <v>178.11974759068698</v>
      </c>
      <c r="IR62" s="16">
        <f t="shared" si="519"/>
        <v>178.88436394108004</v>
      </c>
      <c r="IS62" s="16">
        <f t="shared" si="520"/>
        <v>184.28075737437484</v>
      </c>
      <c r="IT62" s="16">
        <f t="shared" si="521"/>
        <v>184.28075737437484</v>
      </c>
      <c r="IV62" s="16">
        <f t="shared" si="522"/>
        <v>196.54036752863581</v>
      </c>
      <c r="IW62" s="16">
        <f t="shared" si="523"/>
        <v>183.00634574857074</v>
      </c>
      <c r="IX62" s="16">
        <f t="shared" si="524"/>
        <v>180.15562401588028</v>
      </c>
      <c r="IY62" s="16">
        <f t="shared" si="525"/>
        <v>178.11974759068698</v>
      </c>
      <c r="IZ62" s="16">
        <f t="shared" si="526"/>
        <v>178.88436394108004</v>
      </c>
      <c r="JA62" s="16">
        <f t="shared" si="527"/>
        <v>184.28075737437484</v>
      </c>
      <c r="JB62" s="16">
        <f t="shared" si="528"/>
        <v>184.28075737437484</v>
      </c>
      <c r="JD62" s="16">
        <f t="shared" si="529"/>
        <v>217.80666202172671</v>
      </c>
      <c r="JE62" s="16">
        <f t="shared" si="530"/>
        <v>217.80666202172659</v>
      </c>
      <c r="JF62" s="16">
        <f t="shared" si="531"/>
        <v>217.80666202172659</v>
      </c>
      <c r="JG62" s="16">
        <f t="shared" si="532"/>
        <v>217.80666202172682</v>
      </c>
      <c r="JH62" s="16">
        <f t="shared" si="533"/>
        <v>217.80666202172677</v>
      </c>
      <c r="JI62" s="16">
        <f t="shared" si="534"/>
        <v>217.80666202172682</v>
      </c>
      <c r="JJ62" s="16">
        <f t="shared" si="535"/>
        <v>217.80666202172671</v>
      </c>
      <c r="JN62" s="16">
        <f t="shared" si="398"/>
        <v>196.54036752863581</v>
      </c>
      <c r="JO62" s="16">
        <f t="shared" si="536"/>
        <v>183.00634574857074</v>
      </c>
      <c r="JP62" s="16">
        <f t="shared" si="537"/>
        <v>180.15562401588028</v>
      </c>
      <c r="JQ62" s="16">
        <f t="shared" si="538"/>
        <v>178.11974759068698</v>
      </c>
      <c r="JR62" s="16">
        <f t="shared" si="539"/>
        <v>178.88436394108004</v>
      </c>
      <c r="JS62" s="16">
        <f t="shared" si="540"/>
        <v>184.28075737437484</v>
      </c>
      <c r="JT62" s="16">
        <f t="shared" si="541"/>
        <v>184.28075737437484</v>
      </c>
      <c r="JV62" s="16">
        <f t="shared" si="542"/>
        <v>196.54036752863581</v>
      </c>
      <c r="JW62" s="16">
        <f t="shared" si="543"/>
        <v>183.00634574857074</v>
      </c>
      <c r="JX62" s="16">
        <f t="shared" si="544"/>
        <v>180.15562401588028</v>
      </c>
      <c r="JY62" s="16">
        <f t="shared" si="545"/>
        <v>178.11974759068698</v>
      </c>
      <c r="JZ62" s="16">
        <f t="shared" si="546"/>
        <v>178.88436394108004</v>
      </c>
      <c r="KA62" s="16">
        <f t="shared" si="547"/>
        <v>184.28075737437484</v>
      </c>
      <c r="KB62" s="16">
        <f t="shared" si="548"/>
        <v>184.28075737437484</v>
      </c>
      <c r="KD62" s="16">
        <f t="shared" si="549"/>
        <v>217.80666202172671</v>
      </c>
      <c r="KE62" s="16">
        <f t="shared" si="550"/>
        <v>217.80666202172659</v>
      </c>
      <c r="KF62" s="16">
        <f t="shared" si="551"/>
        <v>217.80666202172659</v>
      </c>
      <c r="KG62" s="16">
        <f t="shared" si="552"/>
        <v>217.80666202172682</v>
      </c>
      <c r="KH62" s="16">
        <f t="shared" si="553"/>
        <v>217.80666202172677</v>
      </c>
      <c r="KI62" s="16">
        <f t="shared" si="554"/>
        <v>217.80666202172682</v>
      </c>
      <c r="KJ62" s="16">
        <f t="shared" si="555"/>
        <v>217.80666202172671</v>
      </c>
    </row>
    <row r="63" spans="1:296" x14ac:dyDescent="0.25">
      <c r="A63" s="21" t="s">
        <v>597</v>
      </c>
      <c r="B63" s="21"/>
      <c r="C63" s="21" t="s">
        <v>590</v>
      </c>
      <c r="D63" s="21"/>
      <c r="E63" s="21"/>
      <c r="F63" t="s">
        <v>580</v>
      </c>
      <c r="G63" t="s">
        <v>571</v>
      </c>
      <c r="H63" t="s">
        <v>571</v>
      </c>
      <c r="I63" t="s">
        <v>571</v>
      </c>
      <c r="J63" t="s">
        <v>571</v>
      </c>
      <c r="K63" t="s">
        <v>571</v>
      </c>
      <c r="L63" t="s">
        <v>571</v>
      </c>
      <c r="M63" t="s">
        <v>571</v>
      </c>
      <c r="N63" s="16">
        <f>[14]model_cost_rates!N199</f>
        <v>103.10832049355838</v>
      </c>
      <c r="O63" s="16">
        <f>[14]model_cost_rates!O199</f>
        <v>108.33453189771285</v>
      </c>
      <c r="P63" s="16">
        <f>[14]model_cost_rates!P199</f>
        <v>108.91410660690359</v>
      </c>
      <c r="Q63" s="16">
        <f>[14]model_cost_rates!Q199</f>
        <v>117.43466279334083</v>
      </c>
      <c r="R63" s="16">
        <f>[14]model_cost_rates!R199</f>
        <v>113.30190955513706</v>
      </c>
      <c r="S63" s="16">
        <f>[14]model_cost_rates!S199</f>
        <v>107.58516184277229</v>
      </c>
      <c r="T63" s="16">
        <f t="shared" si="402"/>
        <v>107.58516184277229</v>
      </c>
      <c r="V63" s="16">
        <f>[14]model_cost_rates!G199</f>
        <v>103.10832049355838</v>
      </c>
      <c r="W63" s="16">
        <f>[14]model_cost_rates!H199</f>
        <v>108.33453189771285</v>
      </c>
      <c r="X63" s="16">
        <f>[14]model_cost_rates!I199</f>
        <v>108.91410660690359</v>
      </c>
      <c r="Y63" s="16">
        <f>[14]model_cost_rates!J199</f>
        <v>117.43466279334083</v>
      </c>
      <c r="Z63" s="16">
        <f>[14]model_cost_rates!K199</f>
        <v>113.30190955513706</v>
      </c>
      <c r="AA63" s="16">
        <f>[14]model_cost_rates!L199</f>
        <v>107.58516184277229</v>
      </c>
      <c r="AB63" s="16">
        <f t="shared" si="556"/>
        <v>107.58516184277229</v>
      </c>
      <c r="AD63" s="16">
        <f>[16]TRAC_rates!V71</f>
        <v>33.986898095240292</v>
      </c>
      <c r="AE63" s="16">
        <f>[16]TRAC_rates!W71</f>
        <v>39.524884023020967</v>
      </c>
      <c r="AF63" s="16">
        <f>[16]TRAC_rates!X71</f>
        <v>38.474646783346252</v>
      </c>
      <c r="AG63" s="16">
        <f>[16]TRAC_rates!Y71</f>
        <v>37.152228031036458</v>
      </c>
      <c r="AH63" s="16">
        <f>[16]TRAC_rates!Z71</f>
        <v>37.526202975464216</v>
      </c>
      <c r="AI63" s="16">
        <f>[16]TRAC_rates!AA71</f>
        <v>46.106408755102109</v>
      </c>
      <c r="AJ63" s="16">
        <f>[16]TRAC_rates!AB71</f>
        <v>37.756084435952808</v>
      </c>
      <c r="AN63" s="16">
        <f t="shared" si="368"/>
        <v>0</v>
      </c>
      <c r="AO63" s="16">
        <f t="shared" si="557"/>
        <v>0</v>
      </c>
      <c r="AP63" s="16">
        <f t="shared" si="558"/>
        <v>0</v>
      </c>
      <c r="AQ63" s="16">
        <f t="shared" si="559"/>
        <v>0</v>
      </c>
      <c r="AR63" s="16">
        <f t="shared" si="560"/>
        <v>0</v>
      </c>
      <c r="AS63" s="16">
        <f t="shared" si="561"/>
        <v>0</v>
      </c>
      <c r="AT63" s="16">
        <f t="shared" si="562"/>
        <v>0</v>
      </c>
      <c r="AV63" s="16">
        <f t="shared" si="563"/>
        <v>0</v>
      </c>
      <c r="AW63" s="16">
        <f t="shared" si="564"/>
        <v>0</v>
      </c>
      <c r="AX63" s="16">
        <f t="shared" si="565"/>
        <v>0</v>
      </c>
      <c r="AY63" s="16">
        <f t="shared" si="566"/>
        <v>0</v>
      </c>
      <c r="AZ63" s="16">
        <f t="shared" si="567"/>
        <v>0</v>
      </c>
      <c r="BA63" s="16">
        <f t="shared" si="568"/>
        <v>0</v>
      </c>
      <c r="BB63" s="16">
        <f t="shared" si="569"/>
        <v>0</v>
      </c>
      <c r="BD63" s="16">
        <f t="shared" si="570"/>
        <v>0</v>
      </c>
      <c r="BE63" s="16">
        <f t="shared" si="571"/>
        <v>0</v>
      </c>
      <c r="BF63" s="16">
        <f t="shared" si="572"/>
        <v>0</v>
      </c>
      <c r="BG63" s="16">
        <f t="shared" si="573"/>
        <v>0</v>
      </c>
      <c r="BH63" s="16">
        <f t="shared" si="574"/>
        <v>0</v>
      </c>
      <c r="BI63" s="16">
        <f t="shared" si="575"/>
        <v>0</v>
      </c>
      <c r="BJ63" s="16">
        <f t="shared" si="576"/>
        <v>0</v>
      </c>
      <c r="BN63" s="16">
        <f t="shared" si="577"/>
        <v>0</v>
      </c>
      <c r="BO63" s="16">
        <f t="shared" si="578"/>
        <v>0</v>
      </c>
      <c r="BP63" s="16">
        <f t="shared" si="579"/>
        <v>0</v>
      </c>
      <c r="BQ63" s="16">
        <f t="shared" si="580"/>
        <v>0</v>
      </c>
      <c r="BR63" s="16">
        <f t="shared" si="581"/>
        <v>0</v>
      </c>
      <c r="BS63" s="16">
        <f t="shared" si="582"/>
        <v>0</v>
      </c>
      <c r="BT63" s="16">
        <f t="shared" si="583"/>
        <v>0</v>
      </c>
      <c r="BV63" s="16">
        <f t="shared" si="584"/>
        <v>0</v>
      </c>
      <c r="BW63" s="16">
        <f t="shared" si="585"/>
        <v>0</v>
      </c>
      <c r="BX63" s="16">
        <f t="shared" si="586"/>
        <v>0</v>
      </c>
      <c r="BY63" s="16">
        <f t="shared" si="587"/>
        <v>0</v>
      </c>
      <c r="BZ63" s="16">
        <f t="shared" si="588"/>
        <v>0</v>
      </c>
      <c r="CA63" s="16">
        <f t="shared" si="589"/>
        <v>0</v>
      </c>
      <c r="CB63" s="16">
        <f t="shared" si="590"/>
        <v>0</v>
      </c>
      <c r="CD63" s="16">
        <f t="shared" si="591"/>
        <v>0</v>
      </c>
      <c r="CE63" s="16">
        <f t="shared" si="592"/>
        <v>0</v>
      </c>
      <c r="CF63" s="16">
        <f t="shared" si="593"/>
        <v>0</v>
      </c>
      <c r="CG63" s="16">
        <f t="shared" si="594"/>
        <v>0</v>
      </c>
      <c r="CH63" s="16">
        <f t="shared" si="595"/>
        <v>0</v>
      </c>
      <c r="CI63" s="16">
        <f t="shared" si="596"/>
        <v>0</v>
      </c>
      <c r="CJ63" s="16">
        <f t="shared" si="597"/>
        <v>0</v>
      </c>
      <c r="CN63" s="16">
        <f t="shared" si="598"/>
        <v>0</v>
      </c>
      <c r="CO63" s="16">
        <f t="shared" si="599"/>
        <v>0</v>
      </c>
      <c r="CP63" s="16">
        <f t="shared" si="600"/>
        <v>0</v>
      </c>
      <c r="CQ63" s="16">
        <f t="shared" si="601"/>
        <v>0</v>
      </c>
      <c r="CR63" s="16">
        <f t="shared" si="602"/>
        <v>0</v>
      </c>
      <c r="CS63" s="16">
        <f t="shared" si="603"/>
        <v>0</v>
      </c>
      <c r="CT63" s="16">
        <f t="shared" si="604"/>
        <v>0</v>
      </c>
      <c r="CV63" s="16">
        <f t="shared" si="605"/>
        <v>0</v>
      </c>
      <c r="CW63" s="16">
        <f t="shared" si="606"/>
        <v>0</v>
      </c>
      <c r="CX63" s="16">
        <f t="shared" si="607"/>
        <v>0</v>
      </c>
      <c r="CY63" s="16">
        <f t="shared" si="608"/>
        <v>0</v>
      </c>
      <c r="CZ63" s="16">
        <f t="shared" si="609"/>
        <v>0</v>
      </c>
      <c r="DA63" s="16">
        <f t="shared" si="610"/>
        <v>0</v>
      </c>
      <c r="DB63" s="16">
        <f t="shared" si="611"/>
        <v>0</v>
      </c>
      <c r="DD63" s="16">
        <f t="shared" si="612"/>
        <v>0</v>
      </c>
      <c r="DE63" s="16">
        <f t="shared" si="613"/>
        <v>0</v>
      </c>
      <c r="DF63" s="16">
        <f t="shared" si="614"/>
        <v>0</v>
      </c>
      <c r="DG63" s="16">
        <f t="shared" si="615"/>
        <v>0</v>
      </c>
      <c r="DH63" s="16">
        <f t="shared" si="616"/>
        <v>0</v>
      </c>
      <c r="DI63" s="16">
        <f t="shared" si="617"/>
        <v>0</v>
      </c>
      <c r="DJ63" s="16">
        <f t="shared" si="618"/>
        <v>0</v>
      </c>
      <c r="DN63" s="16">
        <f t="shared" si="412"/>
        <v>103.10832049355838</v>
      </c>
      <c r="DO63" s="16">
        <f t="shared" si="413"/>
        <v>108.33453189771285</v>
      </c>
      <c r="DP63" s="16">
        <f t="shared" si="414"/>
        <v>108.91410660690359</v>
      </c>
      <c r="DQ63" s="16">
        <f t="shared" si="415"/>
        <v>117.43466279334083</v>
      </c>
      <c r="DR63" s="16">
        <f t="shared" si="416"/>
        <v>113.30190955513706</v>
      </c>
      <c r="DS63" s="16">
        <f t="shared" si="417"/>
        <v>107.58516184277229</v>
      </c>
      <c r="DT63" s="16">
        <f t="shared" si="418"/>
        <v>107.58516184277229</v>
      </c>
      <c r="DV63" s="16">
        <f t="shared" si="419"/>
        <v>103.10832049355838</v>
      </c>
      <c r="DW63" s="16">
        <f t="shared" si="420"/>
        <v>108.33453189771285</v>
      </c>
      <c r="DX63" s="16">
        <f t="shared" si="421"/>
        <v>108.91410660690359</v>
      </c>
      <c r="DY63" s="16">
        <f t="shared" si="422"/>
        <v>117.43466279334083</v>
      </c>
      <c r="DZ63" s="16">
        <f t="shared" si="423"/>
        <v>113.30190955513706</v>
      </c>
      <c r="EA63" s="16">
        <f t="shared" si="424"/>
        <v>107.58516184277229</v>
      </c>
      <c r="EB63" s="16">
        <f t="shared" si="425"/>
        <v>107.58516184277229</v>
      </c>
      <c r="ED63" s="16">
        <f t="shared" si="426"/>
        <v>33.986898095240292</v>
      </c>
      <c r="EE63" s="16">
        <f t="shared" si="427"/>
        <v>39.524884023020967</v>
      </c>
      <c r="EF63" s="16">
        <f t="shared" si="428"/>
        <v>38.474646783346252</v>
      </c>
      <c r="EG63" s="16">
        <f t="shared" si="429"/>
        <v>37.152228031036458</v>
      </c>
      <c r="EH63" s="16">
        <f t="shared" si="430"/>
        <v>37.526202975464216</v>
      </c>
      <c r="EI63" s="16">
        <f t="shared" si="431"/>
        <v>46.106408755102109</v>
      </c>
      <c r="EJ63" s="16">
        <f t="shared" si="432"/>
        <v>37.756084435952808</v>
      </c>
      <c r="EN63" s="16">
        <f t="shared" si="433"/>
        <v>103.10832049355838</v>
      </c>
      <c r="EO63" s="16">
        <f t="shared" si="434"/>
        <v>108.33453189771285</v>
      </c>
      <c r="EP63" s="16">
        <f t="shared" si="435"/>
        <v>108.91410660690359</v>
      </c>
      <c r="EQ63" s="16">
        <f t="shared" si="436"/>
        <v>117.43466279334083</v>
      </c>
      <c r="ER63" s="16">
        <f t="shared" si="437"/>
        <v>113.30190955513706</v>
      </c>
      <c r="ES63" s="16">
        <f t="shared" si="438"/>
        <v>107.58516184277229</v>
      </c>
      <c r="ET63" s="16">
        <f t="shared" si="439"/>
        <v>107.58516184277229</v>
      </c>
      <c r="EV63" s="16">
        <f t="shared" si="440"/>
        <v>103.10832049355838</v>
      </c>
      <c r="EW63" s="16">
        <f t="shared" si="441"/>
        <v>108.33453189771285</v>
      </c>
      <c r="EX63" s="16">
        <f t="shared" si="442"/>
        <v>108.91410660690359</v>
      </c>
      <c r="EY63" s="16">
        <f t="shared" si="443"/>
        <v>117.43466279334083</v>
      </c>
      <c r="EZ63" s="16">
        <f t="shared" si="444"/>
        <v>113.30190955513706</v>
      </c>
      <c r="FA63" s="16">
        <f t="shared" si="445"/>
        <v>107.58516184277229</v>
      </c>
      <c r="FB63" s="16">
        <f t="shared" si="446"/>
        <v>107.58516184277229</v>
      </c>
      <c r="FD63" s="16">
        <f t="shared" si="447"/>
        <v>33.986898095240292</v>
      </c>
      <c r="FE63" s="16">
        <f t="shared" si="448"/>
        <v>39.524884023020967</v>
      </c>
      <c r="FF63" s="16">
        <f t="shared" si="449"/>
        <v>38.474646783346252</v>
      </c>
      <c r="FG63" s="16">
        <f t="shared" si="450"/>
        <v>37.152228031036458</v>
      </c>
      <c r="FH63" s="16">
        <f t="shared" si="451"/>
        <v>37.526202975464216</v>
      </c>
      <c r="FI63" s="16">
        <f t="shared" si="452"/>
        <v>46.106408755102109</v>
      </c>
      <c r="FJ63" s="16">
        <f t="shared" si="453"/>
        <v>37.756084435952808</v>
      </c>
      <c r="FN63" s="16">
        <f t="shared" si="454"/>
        <v>103.10832049355838</v>
      </c>
      <c r="FO63" s="16">
        <f t="shared" si="455"/>
        <v>108.33453189771285</v>
      </c>
      <c r="FP63" s="16">
        <f t="shared" si="456"/>
        <v>108.91410660690359</v>
      </c>
      <c r="FQ63" s="16">
        <f t="shared" si="457"/>
        <v>117.43466279334083</v>
      </c>
      <c r="FR63" s="16">
        <f t="shared" si="458"/>
        <v>113.30190955513706</v>
      </c>
      <c r="FS63" s="16">
        <f t="shared" si="459"/>
        <v>107.58516184277229</v>
      </c>
      <c r="FT63" s="16">
        <f t="shared" si="460"/>
        <v>107.58516184277229</v>
      </c>
      <c r="FV63" s="16">
        <f t="shared" si="461"/>
        <v>103.10832049355838</v>
      </c>
      <c r="FW63" s="16">
        <f t="shared" si="462"/>
        <v>108.33453189771285</v>
      </c>
      <c r="FX63" s="16">
        <f t="shared" si="463"/>
        <v>108.91410660690359</v>
      </c>
      <c r="FY63" s="16">
        <f t="shared" si="464"/>
        <v>117.43466279334083</v>
      </c>
      <c r="FZ63" s="16">
        <f t="shared" si="465"/>
        <v>113.30190955513706</v>
      </c>
      <c r="GA63" s="16">
        <f t="shared" si="466"/>
        <v>107.58516184277229</v>
      </c>
      <c r="GB63" s="16">
        <f t="shared" si="467"/>
        <v>107.58516184277229</v>
      </c>
      <c r="GD63" s="16">
        <f t="shared" si="468"/>
        <v>33.986898095240292</v>
      </c>
      <c r="GE63" s="16">
        <f t="shared" si="469"/>
        <v>39.524884023020967</v>
      </c>
      <c r="GF63" s="16">
        <f t="shared" si="470"/>
        <v>38.474646783346252</v>
      </c>
      <c r="GG63" s="16">
        <f t="shared" si="471"/>
        <v>37.152228031036458</v>
      </c>
      <c r="GH63" s="16">
        <f t="shared" si="472"/>
        <v>37.526202975464216</v>
      </c>
      <c r="GI63" s="16">
        <f t="shared" si="473"/>
        <v>46.106408755102109</v>
      </c>
      <c r="GJ63" s="16">
        <f t="shared" si="474"/>
        <v>37.756084435952808</v>
      </c>
      <c r="GN63" s="16">
        <f t="shared" si="475"/>
        <v>103.10832049355838</v>
      </c>
      <c r="GO63" s="16">
        <f t="shared" si="476"/>
        <v>108.33453189771285</v>
      </c>
      <c r="GP63" s="16">
        <f t="shared" si="477"/>
        <v>108.91410660690359</v>
      </c>
      <c r="GQ63" s="16">
        <f t="shared" si="478"/>
        <v>117.43466279334083</v>
      </c>
      <c r="GR63" s="16">
        <f t="shared" si="479"/>
        <v>113.30190955513706</v>
      </c>
      <c r="GS63" s="16">
        <f t="shared" si="480"/>
        <v>107.58516184277229</v>
      </c>
      <c r="GT63" s="16">
        <f t="shared" si="481"/>
        <v>107.58516184277229</v>
      </c>
      <c r="GV63" s="16">
        <f t="shared" si="482"/>
        <v>103.10832049355838</v>
      </c>
      <c r="GW63" s="16">
        <f t="shared" si="483"/>
        <v>108.33453189771285</v>
      </c>
      <c r="GX63" s="16">
        <f t="shared" si="484"/>
        <v>108.91410660690359</v>
      </c>
      <c r="GY63" s="16">
        <f t="shared" si="485"/>
        <v>117.43466279334083</v>
      </c>
      <c r="GZ63" s="16">
        <f t="shared" si="486"/>
        <v>113.30190955513706</v>
      </c>
      <c r="HA63" s="16">
        <f t="shared" si="487"/>
        <v>107.58516184277229</v>
      </c>
      <c r="HB63" s="16">
        <f t="shared" si="488"/>
        <v>107.58516184277229</v>
      </c>
      <c r="HD63" s="16">
        <f t="shared" si="489"/>
        <v>33.986898095240292</v>
      </c>
      <c r="HE63" s="16">
        <f t="shared" si="490"/>
        <v>39.524884023020967</v>
      </c>
      <c r="HF63" s="16">
        <f t="shared" si="491"/>
        <v>38.474646783346252</v>
      </c>
      <c r="HG63" s="16">
        <f t="shared" si="492"/>
        <v>37.152228031036458</v>
      </c>
      <c r="HH63" s="16">
        <f t="shared" si="493"/>
        <v>37.526202975464216</v>
      </c>
      <c r="HI63" s="16">
        <f t="shared" si="494"/>
        <v>46.106408755102109</v>
      </c>
      <c r="HJ63" s="16">
        <f t="shared" si="495"/>
        <v>37.756084435952808</v>
      </c>
      <c r="HN63" s="16">
        <f t="shared" si="390"/>
        <v>103.10832049355838</v>
      </c>
      <c r="HO63" s="16">
        <f t="shared" si="496"/>
        <v>108.33453189771285</v>
      </c>
      <c r="HP63" s="16">
        <f t="shared" si="497"/>
        <v>108.91410660690359</v>
      </c>
      <c r="HQ63" s="16">
        <f t="shared" si="498"/>
        <v>117.43466279334083</v>
      </c>
      <c r="HR63" s="16">
        <f t="shared" si="499"/>
        <v>113.30190955513706</v>
      </c>
      <c r="HS63" s="16">
        <f t="shared" si="500"/>
        <v>107.58516184277229</v>
      </c>
      <c r="HT63" s="16">
        <f t="shared" si="501"/>
        <v>107.58516184277229</v>
      </c>
      <c r="HV63" s="16">
        <f t="shared" si="502"/>
        <v>103.10832049355838</v>
      </c>
      <c r="HW63" s="16">
        <f t="shared" si="503"/>
        <v>108.33453189771285</v>
      </c>
      <c r="HX63" s="16">
        <f t="shared" si="504"/>
        <v>108.91410660690359</v>
      </c>
      <c r="HY63" s="16">
        <f t="shared" si="505"/>
        <v>117.43466279334083</v>
      </c>
      <c r="HZ63" s="16">
        <f t="shared" si="506"/>
        <v>113.30190955513706</v>
      </c>
      <c r="IA63" s="16">
        <f t="shared" si="507"/>
        <v>107.58516184277229</v>
      </c>
      <c r="IB63" s="16">
        <f t="shared" si="508"/>
        <v>107.58516184277229</v>
      </c>
      <c r="ID63" s="16">
        <f t="shared" si="509"/>
        <v>33.986898095240292</v>
      </c>
      <c r="IE63" s="16">
        <f t="shared" si="510"/>
        <v>39.524884023020967</v>
      </c>
      <c r="IF63" s="16">
        <f t="shared" si="511"/>
        <v>38.474646783346252</v>
      </c>
      <c r="IG63" s="16">
        <f t="shared" si="512"/>
        <v>37.152228031036458</v>
      </c>
      <c r="IH63" s="16">
        <f t="shared" si="513"/>
        <v>37.526202975464216</v>
      </c>
      <c r="II63" s="16">
        <f t="shared" si="514"/>
        <v>46.106408755102109</v>
      </c>
      <c r="IJ63" s="16">
        <f t="shared" si="515"/>
        <v>37.756084435952808</v>
      </c>
      <c r="IN63" s="16">
        <f t="shared" si="394"/>
        <v>103.10832049355838</v>
      </c>
      <c r="IO63" s="16">
        <f t="shared" si="516"/>
        <v>108.33453189771285</v>
      </c>
      <c r="IP63" s="16">
        <f t="shared" si="517"/>
        <v>108.91410660690359</v>
      </c>
      <c r="IQ63" s="16">
        <f t="shared" si="518"/>
        <v>117.43466279334083</v>
      </c>
      <c r="IR63" s="16">
        <f t="shared" si="519"/>
        <v>113.30190955513706</v>
      </c>
      <c r="IS63" s="16">
        <f t="shared" si="520"/>
        <v>107.58516184277229</v>
      </c>
      <c r="IT63" s="16">
        <f t="shared" si="521"/>
        <v>107.58516184277229</v>
      </c>
      <c r="IV63" s="16">
        <f t="shared" si="522"/>
        <v>103.10832049355838</v>
      </c>
      <c r="IW63" s="16">
        <f t="shared" si="523"/>
        <v>108.33453189771285</v>
      </c>
      <c r="IX63" s="16">
        <f t="shared" si="524"/>
        <v>108.91410660690359</v>
      </c>
      <c r="IY63" s="16">
        <f t="shared" si="525"/>
        <v>117.43466279334083</v>
      </c>
      <c r="IZ63" s="16">
        <f t="shared" si="526"/>
        <v>113.30190955513706</v>
      </c>
      <c r="JA63" s="16">
        <f t="shared" si="527"/>
        <v>107.58516184277229</v>
      </c>
      <c r="JB63" s="16">
        <f t="shared" si="528"/>
        <v>107.58516184277229</v>
      </c>
      <c r="JD63" s="16">
        <f t="shared" si="529"/>
        <v>33.986898095240292</v>
      </c>
      <c r="JE63" s="16">
        <f t="shared" si="530"/>
        <v>39.524884023020967</v>
      </c>
      <c r="JF63" s="16">
        <f t="shared" si="531"/>
        <v>38.474646783346252</v>
      </c>
      <c r="JG63" s="16">
        <f t="shared" si="532"/>
        <v>37.152228031036458</v>
      </c>
      <c r="JH63" s="16">
        <f t="shared" si="533"/>
        <v>37.526202975464216</v>
      </c>
      <c r="JI63" s="16">
        <f t="shared" si="534"/>
        <v>46.106408755102109</v>
      </c>
      <c r="JJ63" s="16">
        <f t="shared" si="535"/>
        <v>37.756084435952808</v>
      </c>
      <c r="JN63" s="16">
        <f t="shared" si="398"/>
        <v>103.10832049355838</v>
      </c>
      <c r="JO63" s="16">
        <f t="shared" si="536"/>
        <v>108.33453189771285</v>
      </c>
      <c r="JP63" s="16">
        <f t="shared" si="537"/>
        <v>108.91410660690359</v>
      </c>
      <c r="JQ63" s="16">
        <f t="shared" si="538"/>
        <v>117.43466279334083</v>
      </c>
      <c r="JR63" s="16">
        <f t="shared" si="539"/>
        <v>113.30190955513706</v>
      </c>
      <c r="JS63" s="16">
        <f t="shared" si="540"/>
        <v>107.58516184277229</v>
      </c>
      <c r="JT63" s="16">
        <f t="shared" si="541"/>
        <v>107.58516184277229</v>
      </c>
      <c r="JV63" s="16">
        <f t="shared" si="542"/>
        <v>103.10832049355838</v>
      </c>
      <c r="JW63" s="16">
        <f t="shared" si="543"/>
        <v>108.33453189771285</v>
      </c>
      <c r="JX63" s="16">
        <f t="shared" si="544"/>
        <v>108.91410660690359</v>
      </c>
      <c r="JY63" s="16">
        <f t="shared" si="545"/>
        <v>117.43466279334083</v>
      </c>
      <c r="JZ63" s="16">
        <f t="shared" si="546"/>
        <v>113.30190955513706</v>
      </c>
      <c r="KA63" s="16">
        <f t="shared" si="547"/>
        <v>107.58516184277229</v>
      </c>
      <c r="KB63" s="16">
        <f t="shared" si="548"/>
        <v>107.58516184277229</v>
      </c>
      <c r="KD63" s="16">
        <f t="shared" si="549"/>
        <v>33.986898095240292</v>
      </c>
      <c r="KE63" s="16">
        <f t="shared" si="550"/>
        <v>39.524884023020967</v>
      </c>
      <c r="KF63" s="16">
        <f t="shared" si="551"/>
        <v>38.474646783346252</v>
      </c>
      <c r="KG63" s="16">
        <f t="shared" si="552"/>
        <v>37.152228031036458</v>
      </c>
      <c r="KH63" s="16">
        <f t="shared" si="553"/>
        <v>37.526202975464216</v>
      </c>
      <c r="KI63" s="16">
        <f t="shared" si="554"/>
        <v>46.106408755102109</v>
      </c>
      <c r="KJ63" s="16">
        <f t="shared" si="555"/>
        <v>37.756084435952808</v>
      </c>
    </row>
    <row r="64" spans="1:296" x14ac:dyDescent="0.25">
      <c r="A64" s="21" t="s">
        <v>598</v>
      </c>
      <c r="B64" s="21"/>
      <c r="C64" s="21" t="s">
        <v>590</v>
      </c>
      <c r="D64" s="21"/>
      <c r="E64" s="21"/>
      <c r="F64" t="s">
        <v>580</v>
      </c>
      <c r="G64" t="s">
        <v>589</v>
      </c>
      <c r="H64" t="s">
        <v>571</v>
      </c>
      <c r="I64" t="s">
        <v>571</v>
      </c>
      <c r="J64" t="s">
        <v>571</v>
      </c>
      <c r="K64" t="s">
        <v>571</v>
      </c>
      <c r="L64" t="s">
        <v>571</v>
      </c>
      <c r="M64" t="s">
        <v>571</v>
      </c>
      <c r="N64" s="16">
        <f>[14]model_cost_rates!N200</f>
        <v>580.47275695350152</v>
      </c>
      <c r="O64" s="16">
        <f>[14]model_cost_rates!O200</f>
        <v>580.47273130171766</v>
      </c>
      <c r="P64" s="16">
        <f>[14]model_cost_rates!P200</f>
        <v>580.47281599411815</v>
      </c>
      <c r="Q64" s="16">
        <f>[14]model_cost_rates!Q200</f>
        <v>580.47269747498592</v>
      </c>
      <c r="R64" s="16">
        <f>[14]model_cost_rates!R200</f>
        <v>580.47260578116345</v>
      </c>
      <c r="S64" s="16">
        <f>[14]model_cost_rates!S200</f>
        <v>580.47275274462822</v>
      </c>
      <c r="T64" s="16">
        <f t="shared" si="402"/>
        <v>580.47275274462822</v>
      </c>
      <c r="V64" s="16">
        <f>[14]model_cost_rates!G200</f>
        <v>580.47275695350152</v>
      </c>
      <c r="W64" s="16">
        <f>[14]model_cost_rates!H200</f>
        <v>580.47273130171766</v>
      </c>
      <c r="X64" s="16">
        <f>[14]model_cost_rates!I200</f>
        <v>580.47281599411815</v>
      </c>
      <c r="Y64" s="16">
        <f>[14]model_cost_rates!J200</f>
        <v>580.47269747498592</v>
      </c>
      <c r="Z64" s="16">
        <f>[14]model_cost_rates!K200</f>
        <v>580.47260578116345</v>
      </c>
      <c r="AA64" s="16">
        <f>[14]model_cost_rates!L200</f>
        <v>580.47275274462822</v>
      </c>
      <c r="AB64" s="16">
        <f t="shared" si="556"/>
        <v>580.47275274462822</v>
      </c>
      <c r="AD64" s="16">
        <f>[16]TRAC_rates!V72</f>
        <v>433.03401482216498</v>
      </c>
      <c r="AE64" s="16">
        <f>[16]TRAC_rates!W72</f>
        <v>186.50483819860497</v>
      </c>
      <c r="AF64" s="16">
        <f>[16]TRAC_rates!X72</f>
        <v>160.88920483555924</v>
      </c>
      <c r="AG64" s="16">
        <f>[16]TRAC_rates!Y72</f>
        <v>145.00591294852723</v>
      </c>
      <c r="AH64" s="16">
        <f>[16]TRAC_rates!Z72</f>
        <v>216.68125501414977</v>
      </c>
      <c r="AI64" s="16">
        <f>[16]TRAC_rates!AA72</f>
        <v>153.69411426437588</v>
      </c>
      <c r="AJ64" s="16">
        <f>[16]TRAC_rates!AB72</f>
        <v>226.02163435363971</v>
      </c>
      <c r="AN64" s="16">
        <f t="shared" si="368"/>
        <v>0</v>
      </c>
      <c r="AO64" s="16">
        <f t="shared" si="557"/>
        <v>0</v>
      </c>
      <c r="AP64" s="16">
        <f t="shared" si="558"/>
        <v>0</v>
      </c>
      <c r="AQ64" s="16">
        <f t="shared" si="559"/>
        <v>0</v>
      </c>
      <c r="AR64" s="16">
        <f t="shared" si="560"/>
        <v>0</v>
      </c>
      <c r="AS64" s="16">
        <f t="shared" si="561"/>
        <v>0</v>
      </c>
      <c r="AT64" s="16">
        <f t="shared" si="562"/>
        <v>0</v>
      </c>
      <c r="AV64" s="16">
        <f t="shared" si="563"/>
        <v>0</v>
      </c>
      <c r="AW64" s="16">
        <f t="shared" si="564"/>
        <v>0</v>
      </c>
      <c r="AX64" s="16">
        <f t="shared" si="565"/>
        <v>0</v>
      </c>
      <c r="AY64" s="16">
        <f t="shared" si="566"/>
        <v>0</v>
      </c>
      <c r="AZ64" s="16">
        <f t="shared" si="567"/>
        <v>0</v>
      </c>
      <c r="BA64" s="16">
        <f t="shared" si="568"/>
        <v>0</v>
      </c>
      <c r="BB64" s="16">
        <f t="shared" si="569"/>
        <v>0</v>
      </c>
      <c r="BD64" s="16">
        <f t="shared" si="570"/>
        <v>0</v>
      </c>
      <c r="BE64" s="16">
        <f t="shared" si="571"/>
        <v>0</v>
      </c>
      <c r="BF64" s="16">
        <f t="shared" si="572"/>
        <v>0</v>
      </c>
      <c r="BG64" s="16">
        <f t="shared" si="573"/>
        <v>0</v>
      </c>
      <c r="BH64" s="16">
        <f t="shared" si="574"/>
        <v>0</v>
      </c>
      <c r="BI64" s="16">
        <f t="shared" si="575"/>
        <v>0</v>
      </c>
      <c r="BJ64" s="16">
        <f t="shared" si="576"/>
        <v>0</v>
      </c>
      <c r="BN64" s="16">
        <f t="shared" si="577"/>
        <v>0</v>
      </c>
      <c r="BO64" s="16">
        <f t="shared" si="578"/>
        <v>0</v>
      </c>
      <c r="BP64" s="16">
        <f t="shared" si="579"/>
        <v>0</v>
      </c>
      <c r="BQ64" s="16">
        <f t="shared" si="580"/>
        <v>0</v>
      </c>
      <c r="BR64" s="16">
        <f t="shared" si="581"/>
        <v>0</v>
      </c>
      <c r="BS64" s="16">
        <f t="shared" si="582"/>
        <v>0</v>
      </c>
      <c r="BT64" s="16">
        <f t="shared" si="583"/>
        <v>0</v>
      </c>
      <c r="BV64" s="16">
        <f t="shared" si="584"/>
        <v>0</v>
      </c>
      <c r="BW64" s="16">
        <f t="shared" si="585"/>
        <v>0</v>
      </c>
      <c r="BX64" s="16">
        <f t="shared" si="586"/>
        <v>0</v>
      </c>
      <c r="BY64" s="16">
        <f t="shared" si="587"/>
        <v>0</v>
      </c>
      <c r="BZ64" s="16">
        <f t="shared" si="588"/>
        <v>0</v>
      </c>
      <c r="CA64" s="16">
        <f t="shared" si="589"/>
        <v>0</v>
      </c>
      <c r="CB64" s="16">
        <f t="shared" si="590"/>
        <v>0</v>
      </c>
      <c r="CD64" s="16">
        <f t="shared" si="591"/>
        <v>0</v>
      </c>
      <c r="CE64" s="16">
        <f t="shared" si="592"/>
        <v>0</v>
      </c>
      <c r="CF64" s="16">
        <f t="shared" si="593"/>
        <v>0</v>
      </c>
      <c r="CG64" s="16">
        <f t="shared" si="594"/>
        <v>0</v>
      </c>
      <c r="CH64" s="16">
        <f t="shared" si="595"/>
        <v>0</v>
      </c>
      <c r="CI64" s="16">
        <f t="shared" si="596"/>
        <v>0</v>
      </c>
      <c r="CJ64" s="16">
        <f t="shared" si="597"/>
        <v>0</v>
      </c>
      <c r="CN64" s="16">
        <f t="shared" si="598"/>
        <v>0</v>
      </c>
      <c r="CO64" s="16">
        <f t="shared" si="599"/>
        <v>0</v>
      </c>
      <c r="CP64" s="16">
        <f t="shared" si="600"/>
        <v>0</v>
      </c>
      <c r="CQ64" s="16">
        <f t="shared" si="601"/>
        <v>0</v>
      </c>
      <c r="CR64" s="16">
        <f t="shared" si="602"/>
        <v>0</v>
      </c>
      <c r="CS64" s="16">
        <f t="shared" si="603"/>
        <v>0</v>
      </c>
      <c r="CT64" s="16">
        <f t="shared" si="604"/>
        <v>0</v>
      </c>
      <c r="CV64" s="16">
        <f t="shared" si="605"/>
        <v>0</v>
      </c>
      <c r="CW64" s="16">
        <f t="shared" si="606"/>
        <v>0</v>
      </c>
      <c r="CX64" s="16">
        <f t="shared" si="607"/>
        <v>0</v>
      </c>
      <c r="CY64" s="16">
        <f t="shared" si="608"/>
        <v>0</v>
      </c>
      <c r="CZ64" s="16">
        <f t="shared" si="609"/>
        <v>0</v>
      </c>
      <c r="DA64" s="16">
        <f t="shared" si="610"/>
        <v>0</v>
      </c>
      <c r="DB64" s="16">
        <f t="shared" si="611"/>
        <v>0</v>
      </c>
      <c r="DD64" s="16">
        <f t="shared" si="612"/>
        <v>0</v>
      </c>
      <c r="DE64" s="16">
        <f t="shared" si="613"/>
        <v>0</v>
      </c>
      <c r="DF64" s="16">
        <f t="shared" si="614"/>
        <v>0</v>
      </c>
      <c r="DG64" s="16">
        <f t="shared" si="615"/>
        <v>0</v>
      </c>
      <c r="DH64" s="16">
        <f t="shared" si="616"/>
        <v>0</v>
      </c>
      <c r="DI64" s="16">
        <f t="shared" si="617"/>
        <v>0</v>
      </c>
      <c r="DJ64" s="16">
        <f t="shared" si="618"/>
        <v>0</v>
      </c>
      <c r="DN64" s="16">
        <f t="shared" si="412"/>
        <v>290.23637847675076</v>
      </c>
      <c r="DO64" s="16">
        <f t="shared" si="413"/>
        <v>290.23636565085883</v>
      </c>
      <c r="DP64" s="16">
        <f t="shared" si="414"/>
        <v>290.23640799705908</v>
      </c>
      <c r="DQ64" s="16">
        <f t="shared" si="415"/>
        <v>290.23634873749296</v>
      </c>
      <c r="DR64" s="16">
        <f t="shared" si="416"/>
        <v>290.23630289058173</v>
      </c>
      <c r="DS64" s="16">
        <f t="shared" si="417"/>
        <v>290.23637637231411</v>
      </c>
      <c r="DT64" s="16">
        <f t="shared" si="418"/>
        <v>290.23637637231411</v>
      </c>
      <c r="DV64" s="16">
        <f t="shared" si="419"/>
        <v>290.23637847675076</v>
      </c>
      <c r="DW64" s="16">
        <f t="shared" si="420"/>
        <v>290.23636565085883</v>
      </c>
      <c r="DX64" s="16">
        <f t="shared" si="421"/>
        <v>290.23640799705908</v>
      </c>
      <c r="DY64" s="16">
        <f t="shared" si="422"/>
        <v>290.23634873749296</v>
      </c>
      <c r="DZ64" s="16">
        <f t="shared" si="423"/>
        <v>290.23630289058173</v>
      </c>
      <c r="EA64" s="16">
        <f t="shared" si="424"/>
        <v>290.23637637231411</v>
      </c>
      <c r="EB64" s="16">
        <f t="shared" si="425"/>
        <v>290.23637637231411</v>
      </c>
      <c r="ED64" s="16">
        <f t="shared" si="426"/>
        <v>216.51700741108249</v>
      </c>
      <c r="EE64" s="16">
        <f t="shared" si="427"/>
        <v>93.252419099302486</v>
      </c>
      <c r="EF64" s="16">
        <f t="shared" si="428"/>
        <v>80.44460241777962</v>
      </c>
      <c r="EG64" s="16">
        <f t="shared" si="429"/>
        <v>72.502956474263613</v>
      </c>
      <c r="EH64" s="16">
        <f t="shared" si="430"/>
        <v>108.34062750707488</v>
      </c>
      <c r="EI64" s="16">
        <f t="shared" si="431"/>
        <v>76.847057132187942</v>
      </c>
      <c r="EJ64" s="16">
        <f t="shared" si="432"/>
        <v>113.01081717681986</v>
      </c>
      <c r="EN64" s="16">
        <f t="shared" si="433"/>
        <v>580.47275695350152</v>
      </c>
      <c r="EO64" s="16">
        <f t="shared" si="434"/>
        <v>580.47273130171766</v>
      </c>
      <c r="EP64" s="16">
        <f t="shared" si="435"/>
        <v>580.47281599411815</v>
      </c>
      <c r="EQ64" s="16">
        <f t="shared" si="436"/>
        <v>580.47269747498592</v>
      </c>
      <c r="ER64" s="16">
        <f t="shared" si="437"/>
        <v>580.47260578116345</v>
      </c>
      <c r="ES64" s="16">
        <f t="shared" si="438"/>
        <v>580.47275274462822</v>
      </c>
      <c r="ET64" s="16">
        <f t="shared" si="439"/>
        <v>580.47275274462822</v>
      </c>
      <c r="EV64" s="16">
        <f t="shared" si="440"/>
        <v>580.47275695350152</v>
      </c>
      <c r="EW64" s="16">
        <f t="shared" si="441"/>
        <v>580.47273130171766</v>
      </c>
      <c r="EX64" s="16">
        <f t="shared" si="442"/>
        <v>580.47281599411815</v>
      </c>
      <c r="EY64" s="16">
        <f t="shared" si="443"/>
        <v>580.47269747498592</v>
      </c>
      <c r="EZ64" s="16">
        <f t="shared" si="444"/>
        <v>580.47260578116345</v>
      </c>
      <c r="FA64" s="16">
        <f t="shared" si="445"/>
        <v>580.47275274462822</v>
      </c>
      <c r="FB64" s="16">
        <f t="shared" si="446"/>
        <v>580.47275274462822</v>
      </c>
      <c r="FD64" s="16">
        <f t="shared" si="447"/>
        <v>433.03401482216498</v>
      </c>
      <c r="FE64" s="16">
        <f t="shared" si="448"/>
        <v>186.50483819860497</v>
      </c>
      <c r="FF64" s="16">
        <f t="shared" si="449"/>
        <v>160.88920483555924</v>
      </c>
      <c r="FG64" s="16">
        <f t="shared" si="450"/>
        <v>145.00591294852723</v>
      </c>
      <c r="FH64" s="16">
        <f t="shared" si="451"/>
        <v>216.68125501414977</v>
      </c>
      <c r="FI64" s="16">
        <f t="shared" si="452"/>
        <v>153.69411426437588</v>
      </c>
      <c r="FJ64" s="16">
        <f t="shared" si="453"/>
        <v>226.02163435363971</v>
      </c>
      <c r="FN64" s="16">
        <f t="shared" si="454"/>
        <v>580.47275695350152</v>
      </c>
      <c r="FO64" s="16">
        <f t="shared" si="455"/>
        <v>580.47273130171766</v>
      </c>
      <c r="FP64" s="16">
        <f t="shared" si="456"/>
        <v>580.47281599411815</v>
      </c>
      <c r="FQ64" s="16">
        <f t="shared" si="457"/>
        <v>580.47269747498592</v>
      </c>
      <c r="FR64" s="16">
        <f t="shared" si="458"/>
        <v>580.47260578116345</v>
      </c>
      <c r="FS64" s="16">
        <f t="shared" si="459"/>
        <v>580.47275274462822</v>
      </c>
      <c r="FT64" s="16">
        <f t="shared" si="460"/>
        <v>580.47275274462822</v>
      </c>
      <c r="FV64" s="16">
        <f t="shared" si="461"/>
        <v>580.47275695350152</v>
      </c>
      <c r="FW64" s="16">
        <f t="shared" si="462"/>
        <v>580.47273130171766</v>
      </c>
      <c r="FX64" s="16">
        <f t="shared" si="463"/>
        <v>580.47281599411815</v>
      </c>
      <c r="FY64" s="16">
        <f t="shared" si="464"/>
        <v>580.47269747498592</v>
      </c>
      <c r="FZ64" s="16">
        <f t="shared" si="465"/>
        <v>580.47260578116345</v>
      </c>
      <c r="GA64" s="16">
        <f t="shared" si="466"/>
        <v>580.47275274462822</v>
      </c>
      <c r="GB64" s="16">
        <f t="shared" si="467"/>
        <v>580.47275274462822</v>
      </c>
      <c r="GD64" s="16">
        <f t="shared" si="468"/>
        <v>433.03401482216498</v>
      </c>
      <c r="GE64" s="16">
        <f t="shared" si="469"/>
        <v>186.50483819860497</v>
      </c>
      <c r="GF64" s="16">
        <f t="shared" si="470"/>
        <v>160.88920483555924</v>
      </c>
      <c r="GG64" s="16">
        <f t="shared" si="471"/>
        <v>145.00591294852723</v>
      </c>
      <c r="GH64" s="16">
        <f t="shared" si="472"/>
        <v>216.68125501414977</v>
      </c>
      <c r="GI64" s="16">
        <f t="shared" si="473"/>
        <v>153.69411426437588</v>
      </c>
      <c r="GJ64" s="16">
        <f t="shared" si="474"/>
        <v>226.02163435363971</v>
      </c>
      <c r="GN64" s="16">
        <f t="shared" si="475"/>
        <v>580.47275695350152</v>
      </c>
      <c r="GO64" s="16">
        <f t="shared" si="476"/>
        <v>580.47273130171766</v>
      </c>
      <c r="GP64" s="16">
        <f t="shared" si="477"/>
        <v>580.47281599411815</v>
      </c>
      <c r="GQ64" s="16">
        <f t="shared" si="478"/>
        <v>580.47269747498592</v>
      </c>
      <c r="GR64" s="16">
        <f t="shared" si="479"/>
        <v>580.47260578116345</v>
      </c>
      <c r="GS64" s="16">
        <f t="shared" si="480"/>
        <v>580.47275274462822</v>
      </c>
      <c r="GT64" s="16">
        <f t="shared" si="481"/>
        <v>580.47275274462822</v>
      </c>
      <c r="GV64" s="16">
        <f t="shared" si="482"/>
        <v>580.47275695350152</v>
      </c>
      <c r="GW64" s="16">
        <f t="shared" si="483"/>
        <v>580.47273130171766</v>
      </c>
      <c r="GX64" s="16">
        <f t="shared" si="484"/>
        <v>580.47281599411815</v>
      </c>
      <c r="GY64" s="16">
        <f t="shared" si="485"/>
        <v>580.47269747498592</v>
      </c>
      <c r="GZ64" s="16">
        <f t="shared" si="486"/>
        <v>580.47260578116345</v>
      </c>
      <c r="HA64" s="16">
        <f t="shared" si="487"/>
        <v>580.47275274462822</v>
      </c>
      <c r="HB64" s="16">
        <f t="shared" si="488"/>
        <v>580.47275274462822</v>
      </c>
      <c r="HD64" s="16">
        <f t="shared" si="489"/>
        <v>433.03401482216498</v>
      </c>
      <c r="HE64" s="16">
        <f t="shared" si="490"/>
        <v>186.50483819860497</v>
      </c>
      <c r="HF64" s="16">
        <f t="shared" si="491"/>
        <v>160.88920483555924</v>
      </c>
      <c r="HG64" s="16">
        <f t="shared" si="492"/>
        <v>145.00591294852723</v>
      </c>
      <c r="HH64" s="16">
        <f t="shared" si="493"/>
        <v>216.68125501414977</v>
      </c>
      <c r="HI64" s="16">
        <f t="shared" si="494"/>
        <v>153.69411426437588</v>
      </c>
      <c r="HJ64" s="16">
        <f t="shared" si="495"/>
        <v>226.02163435363971</v>
      </c>
      <c r="HN64" s="16">
        <f t="shared" si="390"/>
        <v>580.47275695350152</v>
      </c>
      <c r="HO64" s="16">
        <f t="shared" si="496"/>
        <v>580.47273130171766</v>
      </c>
      <c r="HP64" s="16">
        <f t="shared" si="497"/>
        <v>580.47281599411815</v>
      </c>
      <c r="HQ64" s="16">
        <f t="shared" si="498"/>
        <v>580.47269747498592</v>
      </c>
      <c r="HR64" s="16">
        <f t="shared" si="499"/>
        <v>580.47260578116345</v>
      </c>
      <c r="HS64" s="16">
        <f t="shared" si="500"/>
        <v>580.47275274462822</v>
      </c>
      <c r="HT64" s="16">
        <f t="shared" si="501"/>
        <v>580.47275274462822</v>
      </c>
      <c r="HV64" s="16">
        <f t="shared" si="502"/>
        <v>580.47275695350152</v>
      </c>
      <c r="HW64" s="16">
        <f t="shared" si="503"/>
        <v>580.47273130171766</v>
      </c>
      <c r="HX64" s="16">
        <f t="shared" si="504"/>
        <v>580.47281599411815</v>
      </c>
      <c r="HY64" s="16">
        <f t="shared" si="505"/>
        <v>580.47269747498592</v>
      </c>
      <c r="HZ64" s="16">
        <f t="shared" si="506"/>
        <v>580.47260578116345</v>
      </c>
      <c r="IA64" s="16">
        <f t="shared" si="507"/>
        <v>580.47275274462822</v>
      </c>
      <c r="IB64" s="16">
        <f t="shared" si="508"/>
        <v>580.47275274462822</v>
      </c>
      <c r="ID64" s="16">
        <f t="shared" si="509"/>
        <v>433.03401482216498</v>
      </c>
      <c r="IE64" s="16">
        <f t="shared" si="510"/>
        <v>186.50483819860497</v>
      </c>
      <c r="IF64" s="16">
        <f t="shared" si="511"/>
        <v>160.88920483555924</v>
      </c>
      <c r="IG64" s="16">
        <f t="shared" si="512"/>
        <v>145.00591294852723</v>
      </c>
      <c r="IH64" s="16">
        <f t="shared" si="513"/>
        <v>216.68125501414977</v>
      </c>
      <c r="II64" s="16">
        <f t="shared" si="514"/>
        <v>153.69411426437588</v>
      </c>
      <c r="IJ64" s="16">
        <f t="shared" si="515"/>
        <v>226.02163435363971</v>
      </c>
      <c r="IN64" s="16">
        <f t="shared" si="394"/>
        <v>580.47275695350152</v>
      </c>
      <c r="IO64" s="16">
        <f t="shared" si="516"/>
        <v>580.47273130171766</v>
      </c>
      <c r="IP64" s="16">
        <f t="shared" si="517"/>
        <v>580.47281599411815</v>
      </c>
      <c r="IQ64" s="16">
        <f t="shared" si="518"/>
        <v>580.47269747498592</v>
      </c>
      <c r="IR64" s="16">
        <f t="shared" si="519"/>
        <v>580.47260578116345</v>
      </c>
      <c r="IS64" s="16">
        <f t="shared" si="520"/>
        <v>580.47275274462822</v>
      </c>
      <c r="IT64" s="16">
        <f t="shared" si="521"/>
        <v>580.47275274462822</v>
      </c>
      <c r="IV64" s="16">
        <f t="shared" si="522"/>
        <v>580.47275695350152</v>
      </c>
      <c r="IW64" s="16">
        <f t="shared" si="523"/>
        <v>580.47273130171766</v>
      </c>
      <c r="IX64" s="16">
        <f t="shared" si="524"/>
        <v>580.47281599411815</v>
      </c>
      <c r="IY64" s="16">
        <f t="shared" si="525"/>
        <v>580.47269747498592</v>
      </c>
      <c r="IZ64" s="16">
        <f t="shared" si="526"/>
        <v>580.47260578116345</v>
      </c>
      <c r="JA64" s="16">
        <f t="shared" si="527"/>
        <v>580.47275274462822</v>
      </c>
      <c r="JB64" s="16">
        <f t="shared" si="528"/>
        <v>580.47275274462822</v>
      </c>
      <c r="JD64" s="16">
        <f t="shared" si="529"/>
        <v>433.03401482216498</v>
      </c>
      <c r="JE64" s="16">
        <f t="shared" si="530"/>
        <v>186.50483819860497</v>
      </c>
      <c r="JF64" s="16">
        <f t="shared" si="531"/>
        <v>160.88920483555924</v>
      </c>
      <c r="JG64" s="16">
        <f t="shared" si="532"/>
        <v>145.00591294852723</v>
      </c>
      <c r="JH64" s="16">
        <f t="shared" si="533"/>
        <v>216.68125501414977</v>
      </c>
      <c r="JI64" s="16">
        <f t="shared" si="534"/>
        <v>153.69411426437588</v>
      </c>
      <c r="JJ64" s="16">
        <f t="shared" si="535"/>
        <v>226.02163435363971</v>
      </c>
      <c r="JN64" s="16">
        <f t="shared" si="398"/>
        <v>580.47275695350152</v>
      </c>
      <c r="JO64" s="16">
        <f t="shared" si="536"/>
        <v>580.47273130171766</v>
      </c>
      <c r="JP64" s="16">
        <f t="shared" si="537"/>
        <v>580.47281599411815</v>
      </c>
      <c r="JQ64" s="16">
        <f t="shared" si="538"/>
        <v>580.47269747498592</v>
      </c>
      <c r="JR64" s="16">
        <f t="shared" si="539"/>
        <v>580.47260578116345</v>
      </c>
      <c r="JS64" s="16">
        <f t="shared" si="540"/>
        <v>580.47275274462822</v>
      </c>
      <c r="JT64" s="16">
        <f t="shared" si="541"/>
        <v>580.47275274462822</v>
      </c>
      <c r="JV64" s="16">
        <f t="shared" si="542"/>
        <v>580.47275695350152</v>
      </c>
      <c r="JW64" s="16">
        <f t="shared" si="543"/>
        <v>580.47273130171766</v>
      </c>
      <c r="JX64" s="16">
        <f t="shared" si="544"/>
        <v>580.47281599411815</v>
      </c>
      <c r="JY64" s="16">
        <f t="shared" si="545"/>
        <v>580.47269747498592</v>
      </c>
      <c r="JZ64" s="16">
        <f t="shared" si="546"/>
        <v>580.47260578116345</v>
      </c>
      <c r="KA64" s="16">
        <f t="shared" si="547"/>
        <v>580.47275274462822</v>
      </c>
      <c r="KB64" s="16">
        <f t="shared" si="548"/>
        <v>580.47275274462822</v>
      </c>
      <c r="KD64" s="16">
        <f t="shared" si="549"/>
        <v>433.03401482216498</v>
      </c>
      <c r="KE64" s="16">
        <f t="shared" si="550"/>
        <v>186.50483819860497</v>
      </c>
      <c r="KF64" s="16">
        <f t="shared" si="551"/>
        <v>160.88920483555924</v>
      </c>
      <c r="KG64" s="16">
        <f t="shared" si="552"/>
        <v>145.00591294852723</v>
      </c>
      <c r="KH64" s="16">
        <f t="shared" si="553"/>
        <v>216.68125501414977</v>
      </c>
      <c r="KI64" s="16">
        <f t="shared" si="554"/>
        <v>153.69411426437588</v>
      </c>
      <c r="KJ64" s="16">
        <f t="shared" si="555"/>
        <v>226.02163435363971</v>
      </c>
    </row>
    <row r="65" spans="1:296" x14ac:dyDescent="0.25">
      <c r="A65" s="21" t="s">
        <v>599</v>
      </c>
      <c r="B65" s="21"/>
      <c r="C65" s="21" t="s">
        <v>590</v>
      </c>
      <c r="D65" s="21"/>
      <c r="E65" s="21"/>
      <c r="F65" t="s">
        <v>571</v>
      </c>
      <c r="G65" t="s">
        <v>571</v>
      </c>
      <c r="H65" t="s">
        <v>571</v>
      </c>
      <c r="I65" t="s">
        <v>571</v>
      </c>
      <c r="J65" t="s">
        <v>571</v>
      </c>
      <c r="K65" t="s">
        <v>571</v>
      </c>
      <c r="L65" t="s">
        <v>589</v>
      </c>
      <c r="M65" t="s">
        <v>589</v>
      </c>
      <c r="N65" s="16">
        <f>[14]model_cost_rates!N201</f>
        <v>359.24200132649713</v>
      </c>
      <c r="O65" s="16">
        <f>[14]model_cost_rates!O201</f>
        <v>371.09240843923124</v>
      </c>
      <c r="P65" s="16">
        <f>[14]model_cost_rates!P201</f>
        <v>370.59644170129974</v>
      </c>
      <c r="Q65" s="16">
        <f>[14]model_cost_rates!Q201</f>
        <v>382.06959156615375</v>
      </c>
      <c r="R65" s="16">
        <f>[14]model_cost_rates!R201</f>
        <v>383.67408578887876</v>
      </c>
      <c r="S65" s="16">
        <f>[14]model_cost_rates!S201</f>
        <v>370.76002400376234</v>
      </c>
      <c r="T65" s="16">
        <f t="shared" si="402"/>
        <v>370.76002400376234</v>
      </c>
      <c r="V65" s="16">
        <f>[14]model_cost_rates!G201</f>
        <v>359.24200132649713</v>
      </c>
      <c r="W65" s="16">
        <f>[14]model_cost_rates!H201</f>
        <v>371.09240843923124</v>
      </c>
      <c r="X65" s="16">
        <f>[14]model_cost_rates!I201</f>
        <v>370.59644170129974</v>
      </c>
      <c r="Y65" s="16">
        <f>[14]model_cost_rates!J201</f>
        <v>382.06959156615375</v>
      </c>
      <c r="Z65" s="16">
        <f>[14]model_cost_rates!K201</f>
        <v>383.67408578887876</v>
      </c>
      <c r="AA65" s="16">
        <f>[14]model_cost_rates!L201</f>
        <v>370.76002400376234</v>
      </c>
      <c r="AB65" s="16">
        <f t="shared" si="556"/>
        <v>370.76002400376234</v>
      </c>
      <c r="AD65" s="16">
        <f>[16]TRAC_rates!V73</f>
        <v>35.942694121064562</v>
      </c>
      <c r="AE65" s="16">
        <f>[16]TRAC_rates!W73</f>
        <v>60.154609199501124</v>
      </c>
      <c r="AF65" s="16">
        <f>[16]TRAC_rates!X73</f>
        <v>54.34535844101152</v>
      </c>
      <c r="AG65" s="16">
        <f>[16]TRAC_rates!Y73</f>
        <v>42.998962646646255</v>
      </c>
      <c r="AH65" s="16">
        <f>[16]TRAC_rates!Z73</f>
        <v>43.445414433693919</v>
      </c>
      <c r="AI65" s="16">
        <f>[16]TRAC_rates!AA73</f>
        <v>76.034776659285129</v>
      </c>
      <c r="AJ65" s="16">
        <f>[16]TRAC_rates!AB73</f>
        <v>48.388231468287962</v>
      </c>
      <c r="AN65" s="16">
        <f t="shared" si="368"/>
        <v>359.24200132649713</v>
      </c>
      <c r="AO65" s="16">
        <f t="shared" si="557"/>
        <v>371.09240843923124</v>
      </c>
      <c r="AP65" s="16">
        <f t="shared" si="558"/>
        <v>370.59644170129974</v>
      </c>
      <c r="AQ65" s="16">
        <f t="shared" si="559"/>
        <v>382.06959156615375</v>
      </c>
      <c r="AR65" s="16">
        <f t="shared" si="560"/>
        <v>383.67408578887876</v>
      </c>
      <c r="AS65" s="16">
        <f t="shared" si="561"/>
        <v>370.76002400376234</v>
      </c>
      <c r="AT65" s="16">
        <f t="shared" si="562"/>
        <v>370.76002400376234</v>
      </c>
      <c r="AV65" s="16">
        <f t="shared" si="563"/>
        <v>359.24200132649713</v>
      </c>
      <c r="AW65" s="16">
        <f t="shared" si="564"/>
        <v>371.09240843923124</v>
      </c>
      <c r="AX65" s="16">
        <f t="shared" si="565"/>
        <v>370.59644170129974</v>
      </c>
      <c r="AY65" s="16">
        <f t="shared" si="566"/>
        <v>382.06959156615375</v>
      </c>
      <c r="AZ65" s="16">
        <f t="shared" si="567"/>
        <v>383.67408578887876</v>
      </c>
      <c r="BA65" s="16">
        <f t="shared" si="568"/>
        <v>370.76002400376234</v>
      </c>
      <c r="BB65" s="16">
        <f t="shared" si="569"/>
        <v>370.76002400376234</v>
      </c>
      <c r="BD65" s="16">
        <f t="shared" si="570"/>
        <v>35.942694121064562</v>
      </c>
      <c r="BE65" s="16">
        <f t="shared" si="571"/>
        <v>60.154609199501124</v>
      </c>
      <c r="BF65" s="16">
        <f t="shared" si="572"/>
        <v>54.34535844101152</v>
      </c>
      <c r="BG65" s="16">
        <f t="shared" si="573"/>
        <v>42.998962646646255</v>
      </c>
      <c r="BH65" s="16">
        <f t="shared" si="574"/>
        <v>43.445414433693919</v>
      </c>
      <c r="BI65" s="16">
        <f t="shared" si="575"/>
        <v>76.034776659285129</v>
      </c>
      <c r="BJ65" s="16">
        <f t="shared" si="576"/>
        <v>48.388231468287962</v>
      </c>
      <c r="BN65" s="16">
        <f t="shared" si="577"/>
        <v>362.0503963501335</v>
      </c>
      <c r="BO65" s="16">
        <f t="shared" si="578"/>
        <v>373.99344470259064</v>
      </c>
      <c r="BP65" s="16">
        <f t="shared" si="579"/>
        <v>373.49360071613705</v>
      </c>
      <c r="BQ65" s="16">
        <f t="shared" si="580"/>
        <v>385.05644259046358</v>
      </c>
      <c r="BR65" s="16">
        <f t="shared" si="581"/>
        <v>386.67348003913077</v>
      </c>
      <c r="BS65" s="16">
        <f t="shared" si="582"/>
        <v>373.65846183266513</v>
      </c>
      <c r="BT65" s="16">
        <f t="shared" si="583"/>
        <v>373.65846183266513</v>
      </c>
      <c r="BV65" s="16">
        <f t="shared" si="584"/>
        <v>362.0503963501335</v>
      </c>
      <c r="BW65" s="16">
        <f t="shared" si="585"/>
        <v>373.99344470259064</v>
      </c>
      <c r="BX65" s="16">
        <f t="shared" si="586"/>
        <v>373.49360071613705</v>
      </c>
      <c r="BY65" s="16">
        <f t="shared" si="587"/>
        <v>385.05644259046358</v>
      </c>
      <c r="BZ65" s="16">
        <f t="shared" si="588"/>
        <v>386.67348003913077</v>
      </c>
      <c r="CA65" s="16">
        <f t="shared" si="589"/>
        <v>373.65846183266513</v>
      </c>
      <c r="CB65" s="16">
        <f t="shared" si="590"/>
        <v>373.65846183266513</v>
      </c>
      <c r="CD65" s="16">
        <f t="shared" si="591"/>
        <v>36.223678201247161</v>
      </c>
      <c r="CE65" s="16">
        <f t="shared" si="592"/>
        <v>60.624871319467239</v>
      </c>
      <c r="CF65" s="16">
        <f t="shared" si="593"/>
        <v>54.770206408787871</v>
      </c>
      <c r="CG65" s="16">
        <f t="shared" si="594"/>
        <v>43.335109512192233</v>
      </c>
      <c r="CH65" s="16">
        <f t="shared" si="595"/>
        <v>43.785051461783276</v>
      </c>
      <c r="CI65" s="16">
        <f t="shared" si="596"/>
        <v>76.629182902443674</v>
      </c>
      <c r="CJ65" s="16">
        <f t="shared" si="597"/>
        <v>48.76650925305789</v>
      </c>
      <c r="CN65" s="16">
        <f t="shared" si="598"/>
        <v>338.32733128063057</v>
      </c>
      <c r="CO65" s="16">
        <f t="shared" si="599"/>
        <v>349.48782086212708</v>
      </c>
      <c r="CP65" s="16">
        <f t="shared" si="600"/>
        <v>349.020728756447</v>
      </c>
      <c r="CQ65" s="16">
        <f t="shared" si="601"/>
        <v>359.82592458774099</v>
      </c>
      <c r="CR65" s="16">
        <f t="shared" si="602"/>
        <v>361.33700694009764</v>
      </c>
      <c r="CS65" s="16">
        <f t="shared" si="603"/>
        <v>349.17478747907006</v>
      </c>
      <c r="CT65" s="16">
        <f t="shared" si="604"/>
        <v>349.17478747907006</v>
      </c>
      <c r="CV65" s="16">
        <f t="shared" si="605"/>
        <v>338.32733128063057</v>
      </c>
      <c r="CW65" s="16">
        <f t="shared" si="606"/>
        <v>349.48782086212708</v>
      </c>
      <c r="CX65" s="16">
        <f t="shared" si="607"/>
        <v>349.020728756447</v>
      </c>
      <c r="CY65" s="16">
        <f t="shared" si="608"/>
        <v>359.82592458774099</v>
      </c>
      <c r="CZ65" s="16">
        <f t="shared" si="609"/>
        <v>361.33700694009764</v>
      </c>
      <c r="DA65" s="16">
        <f t="shared" si="610"/>
        <v>349.17478747907006</v>
      </c>
      <c r="DB65" s="16">
        <f t="shared" si="611"/>
        <v>349.17478747907006</v>
      </c>
      <c r="DD65" s="16">
        <f t="shared" si="612"/>
        <v>33.850150417027116</v>
      </c>
      <c r="DE65" s="16">
        <f t="shared" si="613"/>
        <v>56.652474709380137</v>
      </c>
      <c r="DF65" s="16">
        <f t="shared" si="614"/>
        <v>51.181432073490001</v>
      </c>
      <c r="DG65" s="16">
        <f t="shared" si="615"/>
        <v>40.495610831578809</v>
      </c>
      <c r="DH65" s="16">
        <f t="shared" si="616"/>
        <v>40.916070691783254</v>
      </c>
      <c r="DI65" s="16">
        <f t="shared" si="617"/>
        <v>71.608116469306921</v>
      </c>
      <c r="DJ65" s="16">
        <f t="shared" si="618"/>
        <v>45.57112241220495</v>
      </c>
      <c r="DN65" s="16">
        <f t="shared" si="412"/>
        <v>359.24200132649713</v>
      </c>
      <c r="DO65" s="16">
        <f t="shared" si="413"/>
        <v>371.09240843923124</v>
      </c>
      <c r="DP65" s="16">
        <f t="shared" si="414"/>
        <v>370.59644170129974</v>
      </c>
      <c r="DQ65" s="16">
        <f t="shared" si="415"/>
        <v>382.06959156615375</v>
      </c>
      <c r="DR65" s="16">
        <f t="shared" si="416"/>
        <v>383.67408578887876</v>
      </c>
      <c r="DS65" s="16">
        <f t="shared" si="417"/>
        <v>370.76002400376234</v>
      </c>
      <c r="DT65" s="16">
        <f t="shared" si="418"/>
        <v>370.76002400376234</v>
      </c>
      <c r="DV65" s="16">
        <f t="shared" si="419"/>
        <v>359.24200132649713</v>
      </c>
      <c r="DW65" s="16">
        <f t="shared" si="420"/>
        <v>371.09240843923124</v>
      </c>
      <c r="DX65" s="16">
        <f t="shared" si="421"/>
        <v>370.59644170129974</v>
      </c>
      <c r="DY65" s="16">
        <f t="shared" si="422"/>
        <v>382.06959156615375</v>
      </c>
      <c r="DZ65" s="16">
        <f t="shared" si="423"/>
        <v>383.67408578887876</v>
      </c>
      <c r="EA65" s="16">
        <f t="shared" si="424"/>
        <v>370.76002400376234</v>
      </c>
      <c r="EB65" s="16">
        <f t="shared" si="425"/>
        <v>370.76002400376234</v>
      </c>
      <c r="ED65" s="16">
        <f t="shared" si="426"/>
        <v>35.942694121064562</v>
      </c>
      <c r="EE65" s="16">
        <f t="shared" si="427"/>
        <v>60.154609199501124</v>
      </c>
      <c r="EF65" s="16">
        <f t="shared" si="428"/>
        <v>54.34535844101152</v>
      </c>
      <c r="EG65" s="16">
        <f t="shared" si="429"/>
        <v>42.998962646646255</v>
      </c>
      <c r="EH65" s="16">
        <f t="shared" si="430"/>
        <v>43.445414433693919</v>
      </c>
      <c r="EI65" s="16">
        <f t="shared" si="431"/>
        <v>76.034776659285129</v>
      </c>
      <c r="EJ65" s="16">
        <f t="shared" si="432"/>
        <v>48.388231468287962</v>
      </c>
      <c r="EN65" s="16">
        <f t="shared" si="433"/>
        <v>362.0503963501335</v>
      </c>
      <c r="EO65" s="16">
        <f t="shared" si="434"/>
        <v>373.99344470259064</v>
      </c>
      <c r="EP65" s="16">
        <f t="shared" si="435"/>
        <v>373.49360071613705</v>
      </c>
      <c r="EQ65" s="16">
        <f t="shared" si="436"/>
        <v>385.05644259046358</v>
      </c>
      <c r="ER65" s="16">
        <f t="shared" si="437"/>
        <v>386.67348003913077</v>
      </c>
      <c r="ES65" s="16">
        <f t="shared" si="438"/>
        <v>373.65846183266513</v>
      </c>
      <c r="ET65" s="16">
        <f t="shared" si="439"/>
        <v>373.65846183266513</v>
      </c>
      <c r="EV65" s="16">
        <f t="shared" si="440"/>
        <v>362.0503963501335</v>
      </c>
      <c r="EW65" s="16">
        <f t="shared" si="441"/>
        <v>373.99344470259064</v>
      </c>
      <c r="EX65" s="16">
        <f t="shared" si="442"/>
        <v>373.49360071613705</v>
      </c>
      <c r="EY65" s="16">
        <f t="shared" si="443"/>
        <v>385.05644259046358</v>
      </c>
      <c r="EZ65" s="16">
        <f t="shared" si="444"/>
        <v>386.67348003913077</v>
      </c>
      <c r="FA65" s="16">
        <f t="shared" si="445"/>
        <v>373.65846183266513</v>
      </c>
      <c r="FB65" s="16">
        <f t="shared" si="446"/>
        <v>373.65846183266513</v>
      </c>
      <c r="FD65" s="16">
        <f t="shared" si="447"/>
        <v>36.223678201247161</v>
      </c>
      <c r="FE65" s="16">
        <f t="shared" si="448"/>
        <v>60.624871319467239</v>
      </c>
      <c r="FF65" s="16">
        <f t="shared" si="449"/>
        <v>54.770206408787871</v>
      </c>
      <c r="FG65" s="16">
        <f t="shared" si="450"/>
        <v>43.335109512192233</v>
      </c>
      <c r="FH65" s="16">
        <f t="shared" si="451"/>
        <v>43.785051461783276</v>
      </c>
      <c r="FI65" s="16">
        <f t="shared" si="452"/>
        <v>76.629182902443674</v>
      </c>
      <c r="FJ65" s="16">
        <f t="shared" si="453"/>
        <v>48.76650925305789</v>
      </c>
      <c r="FN65" s="16">
        <f t="shared" si="454"/>
        <v>338.32733128063057</v>
      </c>
      <c r="FO65" s="16">
        <f t="shared" si="455"/>
        <v>349.48782086212708</v>
      </c>
      <c r="FP65" s="16">
        <f t="shared" si="456"/>
        <v>349.020728756447</v>
      </c>
      <c r="FQ65" s="16">
        <f t="shared" si="457"/>
        <v>359.82592458774099</v>
      </c>
      <c r="FR65" s="16">
        <f t="shared" si="458"/>
        <v>361.33700694009764</v>
      </c>
      <c r="FS65" s="16">
        <f t="shared" si="459"/>
        <v>349.17478747907006</v>
      </c>
      <c r="FT65" s="16">
        <f t="shared" si="460"/>
        <v>349.17478747907006</v>
      </c>
      <c r="FV65" s="16">
        <f t="shared" si="461"/>
        <v>338.32733128063057</v>
      </c>
      <c r="FW65" s="16">
        <f t="shared" si="462"/>
        <v>349.48782086212708</v>
      </c>
      <c r="FX65" s="16">
        <f t="shared" si="463"/>
        <v>349.020728756447</v>
      </c>
      <c r="FY65" s="16">
        <f t="shared" si="464"/>
        <v>359.82592458774099</v>
      </c>
      <c r="FZ65" s="16">
        <f t="shared" si="465"/>
        <v>361.33700694009764</v>
      </c>
      <c r="GA65" s="16">
        <f t="shared" si="466"/>
        <v>349.17478747907006</v>
      </c>
      <c r="GB65" s="16">
        <f t="shared" si="467"/>
        <v>349.17478747907006</v>
      </c>
      <c r="GD65" s="16">
        <f t="shared" si="468"/>
        <v>33.850150417027116</v>
      </c>
      <c r="GE65" s="16">
        <f t="shared" si="469"/>
        <v>56.652474709380137</v>
      </c>
      <c r="GF65" s="16">
        <f t="shared" si="470"/>
        <v>51.181432073490001</v>
      </c>
      <c r="GG65" s="16">
        <f t="shared" si="471"/>
        <v>40.495610831578809</v>
      </c>
      <c r="GH65" s="16">
        <f t="shared" si="472"/>
        <v>40.916070691783254</v>
      </c>
      <c r="GI65" s="16">
        <f t="shared" si="473"/>
        <v>71.608116469306921</v>
      </c>
      <c r="GJ65" s="16">
        <f t="shared" si="474"/>
        <v>45.57112241220495</v>
      </c>
      <c r="GN65" s="16">
        <f t="shared" si="475"/>
        <v>359.24200132649713</v>
      </c>
      <c r="GO65" s="16">
        <f t="shared" si="476"/>
        <v>371.09240843923124</v>
      </c>
      <c r="GP65" s="16">
        <f t="shared" si="477"/>
        <v>370.59644170129974</v>
      </c>
      <c r="GQ65" s="16">
        <f t="shared" si="478"/>
        <v>382.06959156615375</v>
      </c>
      <c r="GR65" s="16">
        <f t="shared" si="479"/>
        <v>383.67408578887876</v>
      </c>
      <c r="GS65" s="16">
        <f t="shared" si="480"/>
        <v>370.76002400376234</v>
      </c>
      <c r="GT65" s="16">
        <f t="shared" si="481"/>
        <v>370.76002400376234</v>
      </c>
      <c r="GV65" s="16">
        <f t="shared" si="482"/>
        <v>359.24200132649713</v>
      </c>
      <c r="GW65" s="16">
        <f t="shared" si="483"/>
        <v>371.09240843923124</v>
      </c>
      <c r="GX65" s="16">
        <f t="shared" si="484"/>
        <v>370.59644170129974</v>
      </c>
      <c r="GY65" s="16">
        <f t="shared" si="485"/>
        <v>382.06959156615375</v>
      </c>
      <c r="GZ65" s="16">
        <f t="shared" si="486"/>
        <v>383.67408578887876</v>
      </c>
      <c r="HA65" s="16">
        <f t="shared" si="487"/>
        <v>370.76002400376234</v>
      </c>
      <c r="HB65" s="16">
        <f t="shared" si="488"/>
        <v>370.76002400376234</v>
      </c>
      <c r="HD65" s="16">
        <f t="shared" si="489"/>
        <v>35.942694121064562</v>
      </c>
      <c r="HE65" s="16">
        <f t="shared" si="490"/>
        <v>60.154609199501124</v>
      </c>
      <c r="HF65" s="16">
        <f t="shared" si="491"/>
        <v>54.34535844101152</v>
      </c>
      <c r="HG65" s="16">
        <f t="shared" si="492"/>
        <v>42.998962646646255</v>
      </c>
      <c r="HH65" s="16">
        <f t="shared" si="493"/>
        <v>43.445414433693919</v>
      </c>
      <c r="HI65" s="16">
        <f t="shared" si="494"/>
        <v>76.034776659285129</v>
      </c>
      <c r="HJ65" s="16">
        <f t="shared" si="495"/>
        <v>48.388231468287962</v>
      </c>
      <c r="HN65" s="16">
        <f t="shared" si="390"/>
        <v>359.24200132649713</v>
      </c>
      <c r="HO65" s="16">
        <f t="shared" si="496"/>
        <v>371.09240843923124</v>
      </c>
      <c r="HP65" s="16">
        <f t="shared" si="497"/>
        <v>370.59644170129974</v>
      </c>
      <c r="HQ65" s="16">
        <f t="shared" si="498"/>
        <v>382.06959156615375</v>
      </c>
      <c r="HR65" s="16">
        <f t="shared" si="499"/>
        <v>383.67408578887876</v>
      </c>
      <c r="HS65" s="16">
        <f t="shared" si="500"/>
        <v>370.76002400376234</v>
      </c>
      <c r="HT65" s="16">
        <f t="shared" si="501"/>
        <v>370.76002400376234</v>
      </c>
      <c r="HV65" s="16">
        <f t="shared" si="502"/>
        <v>359.24200132649713</v>
      </c>
      <c r="HW65" s="16">
        <f t="shared" si="503"/>
        <v>371.09240843923124</v>
      </c>
      <c r="HX65" s="16">
        <f t="shared" si="504"/>
        <v>370.59644170129974</v>
      </c>
      <c r="HY65" s="16">
        <f t="shared" si="505"/>
        <v>382.06959156615375</v>
      </c>
      <c r="HZ65" s="16">
        <f t="shared" si="506"/>
        <v>383.67408578887876</v>
      </c>
      <c r="IA65" s="16">
        <f t="shared" si="507"/>
        <v>370.76002400376234</v>
      </c>
      <c r="IB65" s="16">
        <f t="shared" si="508"/>
        <v>370.76002400376234</v>
      </c>
      <c r="ID65" s="16">
        <f t="shared" si="509"/>
        <v>35.942694121064562</v>
      </c>
      <c r="IE65" s="16">
        <f t="shared" si="510"/>
        <v>60.154609199501124</v>
      </c>
      <c r="IF65" s="16">
        <f t="shared" si="511"/>
        <v>54.34535844101152</v>
      </c>
      <c r="IG65" s="16">
        <f t="shared" si="512"/>
        <v>42.998962646646255</v>
      </c>
      <c r="IH65" s="16">
        <f t="shared" si="513"/>
        <v>43.445414433693919</v>
      </c>
      <c r="II65" s="16">
        <f t="shared" si="514"/>
        <v>76.034776659285129</v>
      </c>
      <c r="IJ65" s="16">
        <f t="shared" si="515"/>
        <v>48.388231468287962</v>
      </c>
      <c r="IN65" s="16">
        <f t="shared" si="394"/>
        <v>362.0503963501335</v>
      </c>
      <c r="IO65" s="16">
        <f t="shared" si="516"/>
        <v>373.99344470259064</v>
      </c>
      <c r="IP65" s="16">
        <f t="shared" si="517"/>
        <v>373.49360071613705</v>
      </c>
      <c r="IQ65" s="16">
        <f t="shared" si="518"/>
        <v>385.05644259046358</v>
      </c>
      <c r="IR65" s="16">
        <f t="shared" si="519"/>
        <v>386.67348003913077</v>
      </c>
      <c r="IS65" s="16">
        <f t="shared" si="520"/>
        <v>373.65846183266513</v>
      </c>
      <c r="IT65" s="16">
        <f t="shared" si="521"/>
        <v>373.65846183266513</v>
      </c>
      <c r="IV65" s="16">
        <f t="shared" si="522"/>
        <v>362.0503963501335</v>
      </c>
      <c r="IW65" s="16">
        <f t="shared" si="523"/>
        <v>373.99344470259064</v>
      </c>
      <c r="IX65" s="16">
        <f t="shared" si="524"/>
        <v>373.49360071613705</v>
      </c>
      <c r="IY65" s="16">
        <f t="shared" si="525"/>
        <v>385.05644259046358</v>
      </c>
      <c r="IZ65" s="16">
        <f t="shared" si="526"/>
        <v>386.67348003913077</v>
      </c>
      <c r="JA65" s="16">
        <f t="shared" si="527"/>
        <v>373.65846183266513</v>
      </c>
      <c r="JB65" s="16">
        <f t="shared" si="528"/>
        <v>373.65846183266513</v>
      </c>
      <c r="JD65" s="16">
        <f t="shared" si="529"/>
        <v>36.223678201247161</v>
      </c>
      <c r="JE65" s="16">
        <f t="shared" si="530"/>
        <v>60.624871319467239</v>
      </c>
      <c r="JF65" s="16">
        <f t="shared" si="531"/>
        <v>54.770206408787871</v>
      </c>
      <c r="JG65" s="16">
        <f t="shared" si="532"/>
        <v>43.335109512192233</v>
      </c>
      <c r="JH65" s="16">
        <f t="shared" si="533"/>
        <v>43.785051461783276</v>
      </c>
      <c r="JI65" s="16">
        <f t="shared" si="534"/>
        <v>76.629182902443674</v>
      </c>
      <c r="JJ65" s="16">
        <f t="shared" si="535"/>
        <v>48.76650925305789</v>
      </c>
      <c r="JN65" s="16">
        <f t="shared" si="398"/>
        <v>338.32733128063057</v>
      </c>
      <c r="JO65" s="16">
        <f t="shared" si="536"/>
        <v>349.48782086212708</v>
      </c>
      <c r="JP65" s="16">
        <f t="shared" si="537"/>
        <v>349.020728756447</v>
      </c>
      <c r="JQ65" s="16">
        <f t="shared" si="538"/>
        <v>359.82592458774099</v>
      </c>
      <c r="JR65" s="16">
        <f t="shared" si="539"/>
        <v>361.33700694009764</v>
      </c>
      <c r="JS65" s="16">
        <f t="shared" si="540"/>
        <v>349.17478747907006</v>
      </c>
      <c r="JT65" s="16">
        <f t="shared" si="541"/>
        <v>349.17478747907006</v>
      </c>
      <c r="JV65" s="16">
        <f t="shared" si="542"/>
        <v>338.32733128063057</v>
      </c>
      <c r="JW65" s="16">
        <f t="shared" si="543"/>
        <v>349.48782086212708</v>
      </c>
      <c r="JX65" s="16">
        <f t="shared" si="544"/>
        <v>349.020728756447</v>
      </c>
      <c r="JY65" s="16">
        <f t="shared" si="545"/>
        <v>359.82592458774099</v>
      </c>
      <c r="JZ65" s="16">
        <f t="shared" si="546"/>
        <v>361.33700694009764</v>
      </c>
      <c r="KA65" s="16">
        <f t="shared" si="547"/>
        <v>349.17478747907006</v>
      </c>
      <c r="KB65" s="16">
        <f t="shared" si="548"/>
        <v>349.17478747907006</v>
      </c>
      <c r="KD65" s="16">
        <f t="shared" si="549"/>
        <v>33.850150417027116</v>
      </c>
      <c r="KE65" s="16">
        <f t="shared" si="550"/>
        <v>56.652474709380137</v>
      </c>
      <c r="KF65" s="16">
        <f t="shared" si="551"/>
        <v>51.181432073490001</v>
      </c>
      <c r="KG65" s="16">
        <f t="shared" si="552"/>
        <v>40.495610831578809</v>
      </c>
      <c r="KH65" s="16">
        <f t="shared" si="553"/>
        <v>40.916070691783254</v>
      </c>
      <c r="KI65" s="16">
        <f t="shared" si="554"/>
        <v>71.608116469306921</v>
      </c>
      <c r="KJ65" s="16">
        <f t="shared" si="555"/>
        <v>45.57112241220495</v>
      </c>
    </row>
    <row r="66" spans="1:296" x14ac:dyDescent="0.25">
      <c r="A66" s="21" t="s">
        <v>600</v>
      </c>
      <c r="B66" s="21"/>
      <c r="C66" s="21" t="s">
        <v>590</v>
      </c>
      <c r="D66" s="21"/>
      <c r="E66" s="21"/>
      <c r="F66" t="s">
        <v>571</v>
      </c>
      <c r="G66" t="s">
        <v>571</v>
      </c>
      <c r="H66" t="s">
        <v>571</v>
      </c>
      <c r="I66" t="s">
        <v>571</v>
      </c>
      <c r="J66" t="s">
        <v>571</v>
      </c>
      <c r="K66" t="s">
        <v>571</v>
      </c>
      <c r="L66" t="s">
        <v>589</v>
      </c>
      <c r="M66" t="s">
        <v>589</v>
      </c>
      <c r="N66" s="16">
        <f>[14]model_cost_rates!N202</f>
        <v>3.3803492722389143</v>
      </c>
      <c r="O66" s="16">
        <f>[14]model_cost_rates!O202</f>
        <v>3.5336025689517587</v>
      </c>
      <c r="P66" s="16">
        <f>[14]model_cost_rates!P202</f>
        <v>1.5439746644618009</v>
      </c>
      <c r="Q66" s="16">
        <f>[14]model_cost_rates!Q202</f>
        <v>1.7570835940216634</v>
      </c>
      <c r="R66" s="16">
        <f>[14]model_cost_rates!R202</f>
        <v>5.1687717855753466</v>
      </c>
      <c r="S66" s="16">
        <f>[14]model_cost_rates!S202</f>
        <v>2.8589136192381788</v>
      </c>
      <c r="T66" s="16">
        <f t="shared" si="402"/>
        <v>2.8589136192381788</v>
      </c>
      <c r="V66" s="16">
        <f>[14]model_cost_rates!G202</f>
        <v>3.3803492722389143</v>
      </c>
      <c r="W66" s="16">
        <f>[14]model_cost_rates!H202</f>
        <v>3.5336025689517587</v>
      </c>
      <c r="X66" s="16">
        <f>[14]model_cost_rates!I202</f>
        <v>1.5439746644618009</v>
      </c>
      <c r="Y66" s="16">
        <f>[14]model_cost_rates!J202</f>
        <v>1.7570835940216634</v>
      </c>
      <c r="Z66" s="16">
        <f>[14]model_cost_rates!K202</f>
        <v>5.1687717855753466</v>
      </c>
      <c r="AA66" s="16">
        <f>[14]model_cost_rates!L202</f>
        <v>2.8589136192381788</v>
      </c>
      <c r="AB66" s="16">
        <f t="shared" si="556"/>
        <v>2.8589136192381788</v>
      </c>
      <c r="AD66" s="16">
        <f>[16]TRAC_rates!V74</f>
        <v>12.50540354823004</v>
      </c>
      <c r="AE66" s="16">
        <f>[16]TRAC_rates!W74</f>
        <v>32.611992613712481</v>
      </c>
      <c r="AF66" s="16">
        <f>[16]TRAC_rates!X74</f>
        <v>27.787747303050494</v>
      </c>
      <c r="AG66" s="16">
        <f>[16]TRAC_rates!Y74</f>
        <v>18.365224678443987</v>
      </c>
      <c r="AH66" s="16">
        <f>[16]TRAC_rates!Z74</f>
        <v>18.735976954364208</v>
      </c>
      <c r="AI66" s="16">
        <f>[16]TRAC_rates!AA74</f>
        <v>45.799549251447907</v>
      </c>
      <c r="AJ66" s="16">
        <f>[16]TRAC_rates!AB74</f>
        <v>22.840699386211863</v>
      </c>
      <c r="AN66" s="16">
        <f t="shared" si="368"/>
        <v>3.3803492722389143</v>
      </c>
      <c r="AO66" s="16">
        <f t="shared" si="557"/>
        <v>3.5336025689517587</v>
      </c>
      <c r="AP66" s="16">
        <f t="shared" si="558"/>
        <v>1.5439746644618009</v>
      </c>
      <c r="AQ66" s="16">
        <f t="shared" si="559"/>
        <v>1.7570835940216634</v>
      </c>
      <c r="AR66" s="16">
        <f t="shared" si="560"/>
        <v>5.1687717855753466</v>
      </c>
      <c r="AS66" s="16">
        <f t="shared" si="561"/>
        <v>2.8589136192381788</v>
      </c>
      <c r="AT66" s="16">
        <f t="shared" si="562"/>
        <v>2.8589136192381788</v>
      </c>
      <c r="AV66" s="16">
        <f t="shared" si="563"/>
        <v>3.3803492722389143</v>
      </c>
      <c r="AW66" s="16">
        <f t="shared" si="564"/>
        <v>3.5336025689517587</v>
      </c>
      <c r="AX66" s="16">
        <f t="shared" si="565"/>
        <v>1.5439746644618009</v>
      </c>
      <c r="AY66" s="16">
        <f t="shared" si="566"/>
        <v>1.7570835940216634</v>
      </c>
      <c r="AZ66" s="16">
        <f t="shared" si="567"/>
        <v>5.1687717855753466</v>
      </c>
      <c r="BA66" s="16">
        <f t="shared" si="568"/>
        <v>2.8589136192381788</v>
      </c>
      <c r="BB66" s="16">
        <f t="shared" si="569"/>
        <v>2.8589136192381788</v>
      </c>
      <c r="BD66" s="16">
        <f t="shared" si="570"/>
        <v>12.50540354823004</v>
      </c>
      <c r="BE66" s="16">
        <f t="shared" si="571"/>
        <v>32.611992613712481</v>
      </c>
      <c r="BF66" s="16">
        <f t="shared" si="572"/>
        <v>27.787747303050494</v>
      </c>
      <c r="BG66" s="16">
        <f t="shared" si="573"/>
        <v>18.365224678443987</v>
      </c>
      <c r="BH66" s="16">
        <f t="shared" si="574"/>
        <v>18.735976954364208</v>
      </c>
      <c r="BI66" s="16">
        <f t="shared" si="575"/>
        <v>45.799549251447907</v>
      </c>
      <c r="BJ66" s="16">
        <f t="shared" si="576"/>
        <v>22.840699386211863</v>
      </c>
      <c r="BN66" s="16">
        <f t="shared" si="577"/>
        <v>3.4067753472503397</v>
      </c>
      <c r="BO66" s="16">
        <f t="shared" si="578"/>
        <v>3.5612267104316229</v>
      </c>
      <c r="BP66" s="16">
        <f t="shared" si="579"/>
        <v>1.5560447752736886</v>
      </c>
      <c r="BQ66" s="16">
        <f t="shared" si="580"/>
        <v>1.7708196961571114</v>
      </c>
      <c r="BR66" s="16">
        <f t="shared" si="581"/>
        <v>5.2091789565278575</v>
      </c>
      <c r="BS66" s="16">
        <f t="shared" si="582"/>
        <v>2.8812633410180037</v>
      </c>
      <c r="BT66" s="16">
        <f t="shared" si="583"/>
        <v>2.8812633410180037</v>
      </c>
      <c r="BV66" s="16">
        <f t="shared" si="584"/>
        <v>3.4067753472503397</v>
      </c>
      <c r="BW66" s="16">
        <f t="shared" si="585"/>
        <v>3.5612267104316229</v>
      </c>
      <c r="BX66" s="16">
        <f t="shared" si="586"/>
        <v>1.5560447752736886</v>
      </c>
      <c r="BY66" s="16">
        <f t="shared" si="587"/>
        <v>1.7708196961571114</v>
      </c>
      <c r="BZ66" s="16">
        <f t="shared" si="588"/>
        <v>5.2091789565278575</v>
      </c>
      <c r="CA66" s="16">
        <f t="shared" si="589"/>
        <v>2.8812633410180037</v>
      </c>
      <c r="CB66" s="16">
        <f t="shared" si="590"/>
        <v>2.8812633410180037</v>
      </c>
      <c r="CD66" s="16">
        <f t="shared" si="591"/>
        <v>12.603165260289691</v>
      </c>
      <c r="CE66" s="16">
        <f t="shared" si="592"/>
        <v>32.866938743143422</v>
      </c>
      <c r="CF66" s="16">
        <f t="shared" si="593"/>
        <v>28.00497961707779</v>
      </c>
      <c r="CG66" s="16">
        <f t="shared" si="594"/>
        <v>18.508795879485231</v>
      </c>
      <c r="CH66" s="16">
        <f t="shared" si="595"/>
        <v>18.882446532663266</v>
      </c>
      <c r="CI66" s="16">
        <f t="shared" si="596"/>
        <v>46.157589863981002</v>
      </c>
      <c r="CJ66" s="16">
        <f t="shared" si="597"/>
        <v>23.019257868393105</v>
      </c>
      <c r="CN66" s="16">
        <f t="shared" si="598"/>
        <v>3.1835490946215779</v>
      </c>
      <c r="CO66" s="16">
        <f t="shared" si="599"/>
        <v>3.3278801547296957</v>
      </c>
      <c r="CP66" s="16">
        <f t="shared" si="600"/>
        <v>1.4540861755124037</v>
      </c>
      <c r="CQ66" s="16">
        <f t="shared" si="601"/>
        <v>1.6547881400483699</v>
      </c>
      <c r="CR66" s="16">
        <f t="shared" si="602"/>
        <v>4.8678516369331408</v>
      </c>
      <c r="CS66" s="16">
        <f t="shared" si="603"/>
        <v>2.6924708458007331</v>
      </c>
      <c r="CT66" s="16">
        <f t="shared" si="604"/>
        <v>2.6924708458007331</v>
      </c>
      <c r="CV66" s="16">
        <f t="shared" si="605"/>
        <v>3.1835490946215779</v>
      </c>
      <c r="CW66" s="16">
        <f t="shared" si="606"/>
        <v>3.3278801547296957</v>
      </c>
      <c r="CX66" s="16">
        <f t="shared" si="607"/>
        <v>1.4540861755124037</v>
      </c>
      <c r="CY66" s="16">
        <f t="shared" si="608"/>
        <v>1.6547881400483699</v>
      </c>
      <c r="CZ66" s="16">
        <f t="shared" si="609"/>
        <v>4.8678516369331408</v>
      </c>
      <c r="DA66" s="16">
        <f t="shared" si="610"/>
        <v>2.6924708458007331</v>
      </c>
      <c r="DB66" s="16">
        <f t="shared" si="611"/>
        <v>2.6924708458007331</v>
      </c>
      <c r="DD66" s="16">
        <f t="shared" si="612"/>
        <v>11.777352852498797</v>
      </c>
      <c r="DE66" s="16">
        <f t="shared" si="613"/>
        <v>30.71335864960054</v>
      </c>
      <c r="DF66" s="16">
        <f t="shared" si="614"/>
        <v>26.169975539127428</v>
      </c>
      <c r="DG66" s="16">
        <f t="shared" si="615"/>
        <v>17.296021709276776</v>
      </c>
      <c r="DH66" s="16">
        <f t="shared" si="616"/>
        <v>17.645189199757116</v>
      </c>
      <c r="DI66" s="16">
        <f t="shared" si="617"/>
        <v>43.133150396897278</v>
      </c>
      <c r="DJ66" s="16">
        <f t="shared" si="618"/>
        <v>21.510939253723109</v>
      </c>
      <c r="DN66" s="16">
        <f t="shared" si="412"/>
        <v>3.3803492722389143</v>
      </c>
      <c r="DO66" s="16">
        <f t="shared" si="413"/>
        <v>3.5336025689517587</v>
      </c>
      <c r="DP66" s="16">
        <f t="shared" si="414"/>
        <v>1.5439746644618009</v>
      </c>
      <c r="DQ66" s="16">
        <f t="shared" si="415"/>
        <v>1.7570835940216634</v>
      </c>
      <c r="DR66" s="16">
        <f t="shared" si="416"/>
        <v>5.1687717855753466</v>
      </c>
      <c r="DS66" s="16">
        <f t="shared" si="417"/>
        <v>2.8589136192381788</v>
      </c>
      <c r="DT66" s="16">
        <f t="shared" si="418"/>
        <v>2.8589136192381788</v>
      </c>
      <c r="DV66" s="16">
        <f t="shared" si="419"/>
        <v>3.3803492722389143</v>
      </c>
      <c r="DW66" s="16">
        <f t="shared" si="420"/>
        <v>3.5336025689517587</v>
      </c>
      <c r="DX66" s="16">
        <f t="shared" si="421"/>
        <v>1.5439746644618009</v>
      </c>
      <c r="DY66" s="16">
        <f t="shared" si="422"/>
        <v>1.7570835940216634</v>
      </c>
      <c r="DZ66" s="16">
        <f t="shared" si="423"/>
        <v>5.1687717855753466</v>
      </c>
      <c r="EA66" s="16">
        <f t="shared" si="424"/>
        <v>2.8589136192381788</v>
      </c>
      <c r="EB66" s="16">
        <f t="shared" si="425"/>
        <v>2.8589136192381788</v>
      </c>
      <c r="ED66" s="16">
        <f t="shared" si="426"/>
        <v>12.50540354823004</v>
      </c>
      <c r="EE66" s="16">
        <f t="shared" si="427"/>
        <v>32.611992613712481</v>
      </c>
      <c r="EF66" s="16">
        <f t="shared" si="428"/>
        <v>27.787747303050494</v>
      </c>
      <c r="EG66" s="16">
        <f t="shared" si="429"/>
        <v>18.365224678443987</v>
      </c>
      <c r="EH66" s="16">
        <f t="shared" si="430"/>
        <v>18.735976954364208</v>
      </c>
      <c r="EI66" s="16">
        <f t="shared" si="431"/>
        <v>45.799549251447907</v>
      </c>
      <c r="EJ66" s="16">
        <f t="shared" si="432"/>
        <v>22.840699386211863</v>
      </c>
      <c r="EN66" s="16">
        <f t="shared" si="433"/>
        <v>3.4067753472503397</v>
      </c>
      <c r="EO66" s="16">
        <f t="shared" si="434"/>
        <v>3.5612267104316229</v>
      </c>
      <c r="EP66" s="16">
        <f t="shared" si="435"/>
        <v>1.5560447752736886</v>
      </c>
      <c r="EQ66" s="16">
        <f t="shared" si="436"/>
        <v>1.7708196961571114</v>
      </c>
      <c r="ER66" s="16">
        <f t="shared" si="437"/>
        <v>5.2091789565278575</v>
      </c>
      <c r="ES66" s="16">
        <f t="shared" si="438"/>
        <v>2.8812633410180037</v>
      </c>
      <c r="ET66" s="16">
        <f t="shared" si="439"/>
        <v>2.8812633410180037</v>
      </c>
      <c r="EV66" s="16">
        <f t="shared" si="440"/>
        <v>3.4067753472503397</v>
      </c>
      <c r="EW66" s="16">
        <f t="shared" si="441"/>
        <v>3.5612267104316229</v>
      </c>
      <c r="EX66" s="16">
        <f t="shared" si="442"/>
        <v>1.5560447752736886</v>
      </c>
      <c r="EY66" s="16">
        <f t="shared" si="443"/>
        <v>1.7708196961571114</v>
      </c>
      <c r="EZ66" s="16">
        <f t="shared" si="444"/>
        <v>5.2091789565278575</v>
      </c>
      <c r="FA66" s="16">
        <f t="shared" si="445"/>
        <v>2.8812633410180037</v>
      </c>
      <c r="FB66" s="16">
        <f t="shared" si="446"/>
        <v>2.8812633410180037</v>
      </c>
      <c r="FD66" s="16">
        <f t="shared" si="447"/>
        <v>12.603165260289691</v>
      </c>
      <c r="FE66" s="16">
        <f t="shared" si="448"/>
        <v>32.866938743143422</v>
      </c>
      <c r="FF66" s="16">
        <f t="shared" si="449"/>
        <v>28.00497961707779</v>
      </c>
      <c r="FG66" s="16">
        <f t="shared" si="450"/>
        <v>18.508795879485231</v>
      </c>
      <c r="FH66" s="16">
        <f t="shared" si="451"/>
        <v>18.882446532663266</v>
      </c>
      <c r="FI66" s="16">
        <f t="shared" si="452"/>
        <v>46.157589863981002</v>
      </c>
      <c r="FJ66" s="16">
        <f t="shared" si="453"/>
        <v>23.019257868393105</v>
      </c>
      <c r="FN66" s="16">
        <f t="shared" si="454"/>
        <v>3.1835490946215779</v>
      </c>
      <c r="FO66" s="16">
        <f t="shared" si="455"/>
        <v>3.3278801547296957</v>
      </c>
      <c r="FP66" s="16">
        <f t="shared" si="456"/>
        <v>1.4540861755124037</v>
      </c>
      <c r="FQ66" s="16">
        <f t="shared" si="457"/>
        <v>1.6547881400483699</v>
      </c>
      <c r="FR66" s="16">
        <f t="shared" si="458"/>
        <v>4.8678516369331408</v>
      </c>
      <c r="FS66" s="16">
        <f t="shared" si="459"/>
        <v>2.6924708458007331</v>
      </c>
      <c r="FT66" s="16">
        <f t="shared" si="460"/>
        <v>2.6924708458007331</v>
      </c>
      <c r="FV66" s="16">
        <f t="shared" si="461"/>
        <v>3.1835490946215779</v>
      </c>
      <c r="FW66" s="16">
        <f t="shared" si="462"/>
        <v>3.3278801547296957</v>
      </c>
      <c r="FX66" s="16">
        <f t="shared" si="463"/>
        <v>1.4540861755124037</v>
      </c>
      <c r="FY66" s="16">
        <f t="shared" si="464"/>
        <v>1.6547881400483699</v>
      </c>
      <c r="FZ66" s="16">
        <f t="shared" si="465"/>
        <v>4.8678516369331408</v>
      </c>
      <c r="GA66" s="16">
        <f t="shared" si="466"/>
        <v>2.6924708458007331</v>
      </c>
      <c r="GB66" s="16">
        <f t="shared" si="467"/>
        <v>2.6924708458007331</v>
      </c>
      <c r="GD66" s="16">
        <f t="shared" si="468"/>
        <v>11.777352852498797</v>
      </c>
      <c r="GE66" s="16">
        <f t="shared" si="469"/>
        <v>30.71335864960054</v>
      </c>
      <c r="GF66" s="16">
        <f t="shared" si="470"/>
        <v>26.169975539127428</v>
      </c>
      <c r="GG66" s="16">
        <f t="shared" si="471"/>
        <v>17.296021709276776</v>
      </c>
      <c r="GH66" s="16">
        <f t="shared" si="472"/>
        <v>17.645189199757116</v>
      </c>
      <c r="GI66" s="16">
        <f t="shared" si="473"/>
        <v>43.133150396897278</v>
      </c>
      <c r="GJ66" s="16">
        <f t="shared" si="474"/>
        <v>21.510939253723109</v>
      </c>
      <c r="GN66" s="16">
        <f t="shared" si="475"/>
        <v>3.3803492722389143</v>
      </c>
      <c r="GO66" s="16">
        <f t="shared" si="476"/>
        <v>3.5336025689517587</v>
      </c>
      <c r="GP66" s="16">
        <f t="shared" si="477"/>
        <v>1.5439746644618009</v>
      </c>
      <c r="GQ66" s="16">
        <f t="shared" si="478"/>
        <v>1.7570835940216634</v>
      </c>
      <c r="GR66" s="16">
        <f t="shared" si="479"/>
        <v>5.1687717855753466</v>
      </c>
      <c r="GS66" s="16">
        <f t="shared" si="480"/>
        <v>2.8589136192381788</v>
      </c>
      <c r="GT66" s="16">
        <f t="shared" si="481"/>
        <v>2.8589136192381788</v>
      </c>
      <c r="GV66" s="16">
        <f t="shared" si="482"/>
        <v>3.3803492722389143</v>
      </c>
      <c r="GW66" s="16">
        <f t="shared" si="483"/>
        <v>3.5336025689517587</v>
      </c>
      <c r="GX66" s="16">
        <f t="shared" si="484"/>
        <v>1.5439746644618009</v>
      </c>
      <c r="GY66" s="16">
        <f t="shared" si="485"/>
        <v>1.7570835940216634</v>
      </c>
      <c r="GZ66" s="16">
        <f t="shared" si="486"/>
        <v>5.1687717855753466</v>
      </c>
      <c r="HA66" s="16">
        <f t="shared" si="487"/>
        <v>2.8589136192381788</v>
      </c>
      <c r="HB66" s="16">
        <f t="shared" si="488"/>
        <v>2.8589136192381788</v>
      </c>
      <c r="HD66" s="16">
        <f t="shared" si="489"/>
        <v>12.50540354823004</v>
      </c>
      <c r="HE66" s="16">
        <f t="shared" si="490"/>
        <v>32.611992613712481</v>
      </c>
      <c r="HF66" s="16">
        <f t="shared" si="491"/>
        <v>27.787747303050494</v>
      </c>
      <c r="HG66" s="16">
        <f t="shared" si="492"/>
        <v>18.365224678443987</v>
      </c>
      <c r="HH66" s="16">
        <f t="shared" si="493"/>
        <v>18.735976954364208</v>
      </c>
      <c r="HI66" s="16">
        <f t="shared" si="494"/>
        <v>45.799549251447907</v>
      </c>
      <c r="HJ66" s="16">
        <f t="shared" si="495"/>
        <v>22.840699386211863</v>
      </c>
      <c r="HN66" s="16">
        <f t="shared" si="390"/>
        <v>3.3803492722389143</v>
      </c>
      <c r="HO66" s="16">
        <f t="shared" si="496"/>
        <v>3.5336025689517587</v>
      </c>
      <c r="HP66" s="16">
        <f t="shared" si="497"/>
        <v>1.5439746644618009</v>
      </c>
      <c r="HQ66" s="16">
        <f t="shared" si="498"/>
        <v>1.7570835940216634</v>
      </c>
      <c r="HR66" s="16">
        <f t="shared" si="499"/>
        <v>5.1687717855753466</v>
      </c>
      <c r="HS66" s="16">
        <f t="shared" si="500"/>
        <v>2.8589136192381788</v>
      </c>
      <c r="HT66" s="16">
        <f t="shared" si="501"/>
        <v>2.8589136192381788</v>
      </c>
      <c r="HV66" s="16">
        <f t="shared" si="502"/>
        <v>3.3803492722389143</v>
      </c>
      <c r="HW66" s="16">
        <f t="shared" si="503"/>
        <v>3.5336025689517587</v>
      </c>
      <c r="HX66" s="16">
        <f t="shared" si="504"/>
        <v>1.5439746644618009</v>
      </c>
      <c r="HY66" s="16">
        <f t="shared" si="505"/>
        <v>1.7570835940216634</v>
      </c>
      <c r="HZ66" s="16">
        <f t="shared" si="506"/>
        <v>5.1687717855753466</v>
      </c>
      <c r="IA66" s="16">
        <f t="shared" si="507"/>
        <v>2.8589136192381788</v>
      </c>
      <c r="IB66" s="16">
        <f t="shared" si="508"/>
        <v>2.8589136192381788</v>
      </c>
      <c r="ID66" s="16">
        <f t="shared" si="509"/>
        <v>12.50540354823004</v>
      </c>
      <c r="IE66" s="16">
        <f t="shared" si="510"/>
        <v>32.611992613712481</v>
      </c>
      <c r="IF66" s="16">
        <f t="shared" si="511"/>
        <v>27.787747303050494</v>
      </c>
      <c r="IG66" s="16">
        <f t="shared" si="512"/>
        <v>18.365224678443987</v>
      </c>
      <c r="IH66" s="16">
        <f t="shared" si="513"/>
        <v>18.735976954364208</v>
      </c>
      <c r="II66" s="16">
        <f t="shared" si="514"/>
        <v>45.799549251447907</v>
      </c>
      <c r="IJ66" s="16">
        <f t="shared" si="515"/>
        <v>22.840699386211863</v>
      </c>
      <c r="IN66" s="16">
        <f t="shared" si="394"/>
        <v>3.4067753472503397</v>
      </c>
      <c r="IO66" s="16">
        <f t="shared" si="516"/>
        <v>3.5612267104316229</v>
      </c>
      <c r="IP66" s="16">
        <f t="shared" si="517"/>
        <v>1.5560447752736886</v>
      </c>
      <c r="IQ66" s="16">
        <f t="shared" si="518"/>
        <v>1.7708196961571114</v>
      </c>
      <c r="IR66" s="16">
        <f t="shared" si="519"/>
        <v>5.2091789565278575</v>
      </c>
      <c r="IS66" s="16">
        <f t="shared" si="520"/>
        <v>2.8812633410180037</v>
      </c>
      <c r="IT66" s="16">
        <f t="shared" si="521"/>
        <v>2.8812633410180037</v>
      </c>
      <c r="IV66" s="16">
        <f t="shared" si="522"/>
        <v>3.4067753472503397</v>
      </c>
      <c r="IW66" s="16">
        <f t="shared" si="523"/>
        <v>3.5612267104316229</v>
      </c>
      <c r="IX66" s="16">
        <f t="shared" si="524"/>
        <v>1.5560447752736886</v>
      </c>
      <c r="IY66" s="16">
        <f t="shared" si="525"/>
        <v>1.7708196961571114</v>
      </c>
      <c r="IZ66" s="16">
        <f t="shared" si="526"/>
        <v>5.2091789565278575</v>
      </c>
      <c r="JA66" s="16">
        <f t="shared" si="527"/>
        <v>2.8812633410180037</v>
      </c>
      <c r="JB66" s="16">
        <f t="shared" si="528"/>
        <v>2.8812633410180037</v>
      </c>
      <c r="JD66" s="16">
        <f t="shared" si="529"/>
        <v>12.603165260289691</v>
      </c>
      <c r="JE66" s="16">
        <f t="shared" si="530"/>
        <v>32.866938743143422</v>
      </c>
      <c r="JF66" s="16">
        <f t="shared" si="531"/>
        <v>28.00497961707779</v>
      </c>
      <c r="JG66" s="16">
        <f t="shared" si="532"/>
        <v>18.508795879485231</v>
      </c>
      <c r="JH66" s="16">
        <f t="shared" si="533"/>
        <v>18.882446532663266</v>
      </c>
      <c r="JI66" s="16">
        <f t="shared" si="534"/>
        <v>46.157589863981002</v>
      </c>
      <c r="JJ66" s="16">
        <f t="shared" si="535"/>
        <v>23.019257868393105</v>
      </c>
      <c r="JN66" s="16">
        <f t="shared" si="398"/>
        <v>3.1835490946215779</v>
      </c>
      <c r="JO66" s="16">
        <f t="shared" si="536"/>
        <v>3.3278801547296957</v>
      </c>
      <c r="JP66" s="16">
        <f t="shared" si="537"/>
        <v>1.4540861755124037</v>
      </c>
      <c r="JQ66" s="16">
        <f t="shared" si="538"/>
        <v>1.6547881400483699</v>
      </c>
      <c r="JR66" s="16">
        <f t="shared" si="539"/>
        <v>4.8678516369331408</v>
      </c>
      <c r="JS66" s="16">
        <f t="shared" si="540"/>
        <v>2.6924708458007331</v>
      </c>
      <c r="JT66" s="16">
        <f t="shared" si="541"/>
        <v>2.6924708458007331</v>
      </c>
      <c r="JV66" s="16">
        <f t="shared" si="542"/>
        <v>3.1835490946215779</v>
      </c>
      <c r="JW66" s="16">
        <f t="shared" si="543"/>
        <v>3.3278801547296957</v>
      </c>
      <c r="JX66" s="16">
        <f t="shared" si="544"/>
        <v>1.4540861755124037</v>
      </c>
      <c r="JY66" s="16">
        <f t="shared" si="545"/>
        <v>1.6547881400483699</v>
      </c>
      <c r="JZ66" s="16">
        <f t="shared" si="546"/>
        <v>4.8678516369331408</v>
      </c>
      <c r="KA66" s="16">
        <f t="shared" si="547"/>
        <v>2.6924708458007331</v>
      </c>
      <c r="KB66" s="16">
        <f t="shared" si="548"/>
        <v>2.6924708458007331</v>
      </c>
      <c r="KD66" s="16">
        <f t="shared" si="549"/>
        <v>11.777352852498797</v>
      </c>
      <c r="KE66" s="16">
        <f t="shared" si="550"/>
        <v>30.71335864960054</v>
      </c>
      <c r="KF66" s="16">
        <f t="shared" si="551"/>
        <v>26.169975539127428</v>
      </c>
      <c r="KG66" s="16">
        <f t="shared" si="552"/>
        <v>17.296021709276776</v>
      </c>
      <c r="KH66" s="16">
        <f t="shared" si="553"/>
        <v>17.645189199757116</v>
      </c>
      <c r="KI66" s="16">
        <f t="shared" si="554"/>
        <v>43.133150396897278</v>
      </c>
      <c r="KJ66" s="16">
        <f t="shared" si="555"/>
        <v>21.510939253723109</v>
      </c>
    </row>
    <row r="67" spans="1:296" x14ac:dyDescent="0.25">
      <c r="A67" s="21" t="s">
        <v>601</v>
      </c>
      <c r="B67" s="21"/>
      <c r="C67" s="21" t="s">
        <v>590</v>
      </c>
      <c r="D67" s="21"/>
      <c r="E67" s="21"/>
      <c r="F67" t="s">
        <v>571</v>
      </c>
      <c r="G67" t="s">
        <v>571</v>
      </c>
      <c r="H67" t="s">
        <v>571</v>
      </c>
      <c r="I67" t="s">
        <v>571</v>
      </c>
      <c r="J67" t="s">
        <v>571</v>
      </c>
      <c r="K67" t="s">
        <v>571</v>
      </c>
      <c r="L67" t="s">
        <v>571</v>
      </c>
      <c r="M67" t="s">
        <v>571</v>
      </c>
      <c r="N67" s="16">
        <f>[14]model_cost_rates!N203</f>
        <v>43.65586791189417</v>
      </c>
      <c r="O67" s="16">
        <f>[14]model_cost_rates!O203</f>
        <v>45.733986574883055</v>
      </c>
      <c r="P67" s="16">
        <f>[14]model_cost_rates!P203</f>
        <v>45.350844099374214</v>
      </c>
      <c r="Q67" s="16">
        <f>[14]model_cost_rates!Q203</f>
        <v>48.390839322653029</v>
      </c>
      <c r="R67" s="16">
        <f>[14]model_cost_rates!R203</f>
        <v>47.203738142813997</v>
      </c>
      <c r="S67" s="16">
        <f>[14]model_cost_rates!S203</f>
        <v>45.552840433812676</v>
      </c>
      <c r="T67" s="16">
        <f t="shared" si="402"/>
        <v>45.552840433812676</v>
      </c>
      <c r="V67" s="16">
        <f>[14]model_cost_rates!G203</f>
        <v>43.65586791189417</v>
      </c>
      <c r="W67" s="16">
        <f>[14]model_cost_rates!H203</f>
        <v>45.733986574883055</v>
      </c>
      <c r="X67" s="16">
        <f>[14]model_cost_rates!I203</f>
        <v>45.350844099374214</v>
      </c>
      <c r="Y67" s="16">
        <f>[14]model_cost_rates!J203</f>
        <v>48.390839322653029</v>
      </c>
      <c r="Z67" s="16">
        <f>[14]model_cost_rates!K203</f>
        <v>47.203738142813997</v>
      </c>
      <c r="AA67" s="16">
        <f>[14]model_cost_rates!L203</f>
        <v>45.552840433812676</v>
      </c>
      <c r="AB67" s="16">
        <f t="shared" si="556"/>
        <v>45.552840433812676</v>
      </c>
      <c r="AD67" s="16">
        <f>[16]TRAC_rates!V75</f>
        <v>64.84710369587475</v>
      </c>
      <c r="AE67" s="16">
        <f>[16]TRAC_rates!W75</f>
        <v>70.187157792568939</v>
      </c>
      <c r="AF67" s="16">
        <f>[16]TRAC_rates!X75</f>
        <v>68.905899651232446</v>
      </c>
      <c r="AG67" s="16">
        <f>[16]TRAC_rates!Y75</f>
        <v>66.403397591889814</v>
      </c>
      <c r="AH67" s="16">
        <f>[16]TRAC_rates!Z75</f>
        <v>66.501864676656822</v>
      </c>
      <c r="AI67" s="16">
        <f>[16]TRAC_rates!AA75</f>
        <v>73.689604956499991</v>
      </c>
      <c r="AJ67" s="16">
        <f>[16]TRAC_rates!AB75</f>
        <v>67.592026700986011</v>
      </c>
      <c r="AN67" s="16">
        <f t="shared" si="368"/>
        <v>43.65586791189417</v>
      </c>
      <c r="AO67" s="16">
        <f t="shared" si="557"/>
        <v>45.733986574883055</v>
      </c>
      <c r="AP67" s="16">
        <f t="shared" si="558"/>
        <v>45.350844099374214</v>
      </c>
      <c r="AQ67" s="16">
        <f t="shared" si="559"/>
        <v>48.390839322653029</v>
      </c>
      <c r="AR67" s="16">
        <f t="shared" si="560"/>
        <v>47.203738142813997</v>
      </c>
      <c r="AS67" s="16">
        <f t="shared" si="561"/>
        <v>45.552840433812676</v>
      </c>
      <c r="AT67" s="16">
        <f t="shared" si="562"/>
        <v>45.552840433812676</v>
      </c>
      <c r="AV67" s="16">
        <f t="shared" si="563"/>
        <v>43.65586791189417</v>
      </c>
      <c r="AW67" s="16">
        <f t="shared" si="564"/>
        <v>45.733986574883055</v>
      </c>
      <c r="AX67" s="16">
        <f t="shared" si="565"/>
        <v>45.350844099374214</v>
      </c>
      <c r="AY67" s="16">
        <f t="shared" si="566"/>
        <v>48.390839322653029</v>
      </c>
      <c r="AZ67" s="16">
        <f t="shared" si="567"/>
        <v>47.203738142813997</v>
      </c>
      <c r="BA67" s="16">
        <f t="shared" si="568"/>
        <v>45.552840433812676</v>
      </c>
      <c r="BB67" s="16">
        <f t="shared" si="569"/>
        <v>45.552840433812676</v>
      </c>
      <c r="BD67" s="16">
        <f t="shared" si="570"/>
        <v>64.84710369587475</v>
      </c>
      <c r="BE67" s="16">
        <f t="shared" si="571"/>
        <v>70.187157792568939</v>
      </c>
      <c r="BF67" s="16">
        <f t="shared" si="572"/>
        <v>68.905899651232446</v>
      </c>
      <c r="BG67" s="16">
        <f t="shared" si="573"/>
        <v>66.403397591889814</v>
      </c>
      <c r="BH67" s="16">
        <f t="shared" si="574"/>
        <v>66.501864676656822</v>
      </c>
      <c r="BI67" s="16">
        <f t="shared" si="575"/>
        <v>73.689604956499991</v>
      </c>
      <c r="BJ67" s="16">
        <f t="shared" si="576"/>
        <v>67.592026700986011</v>
      </c>
      <c r="BN67" s="16">
        <f t="shared" si="577"/>
        <v>43.65586791189417</v>
      </c>
      <c r="BO67" s="16">
        <f t="shared" si="578"/>
        <v>45.733986574883055</v>
      </c>
      <c r="BP67" s="16">
        <f t="shared" si="579"/>
        <v>45.350844099374214</v>
      </c>
      <c r="BQ67" s="16">
        <f t="shared" si="580"/>
        <v>48.390839322653029</v>
      </c>
      <c r="BR67" s="16">
        <f t="shared" si="581"/>
        <v>47.203738142813997</v>
      </c>
      <c r="BS67" s="16">
        <f t="shared" si="582"/>
        <v>45.552840433812676</v>
      </c>
      <c r="BT67" s="16">
        <f t="shared" si="583"/>
        <v>45.552840433812676</v>
      </c>
      <c r="BV67" s="16">
        <f t="shared" si="584"/>
        <v>43.65586791189417</v>
      </c>
      <c r="BW67" s="16">
        <f t="shared" si="585"/>
        <v>45.733986574883055</v>
      </c>
      <c r="BX67" s="16">
        <f t="shared" si="586"/>
        <v>45.350844099374214</v>
      </c>
      <c r="BY67" s="16">
        <f t="shared" si="587"/>
        <v>48.390839322653029</v>
      </c>
      <c r="BZ67" s="16">
        <f t="shared" si="588"/>
        <v>47.203738142813997</v>
      </c>
      <c r="CA67" s="16">
        <f t="shared" si="589"/>
        <v>45.552840433812676</v>
      </c>
      <c r="CB67" s="16">
        <f t="shared" si="590"/>
        <v>45.552840433812676</v>
      </c>
      <c r="CD67" s="16">
        <f t="shared" si="591"/>
        <v>64.84710369587475</v>
      </c>
      <c r="CE67" s="16">
        <f t="shared" si="592"/>
        <v>70.187157792568939</v>
      </c>
      <c r="CF67" s="16">
        <f t="shared" si="593"/>
        <v>68.905899651232446</v>
      </c>
      <c r="CG67" s="16">
        <f t="shared" si="594"/>
        <v>66.403397591889814</v>
      </c>
      <c r="CH67" s="16">
        <f t="shared" si="595"/>
        <v>66.501864676656822</v>
      </c>
      <c r="CI67" s="16">
        <f t="shared" si="596"/>
        <v>73.689604956499991</v>
      </c>
      <c r="CJ67" s="16">
        <f t="shared" si="597"/>
        <v>67.592026700986011</v>
      </c>
      <c r="CN67" s="16">
        <f t="shared" si="598"/>
        <v>43.65586791189417</v>
      </c>
      <c r="CO67" s="16">
        <f t="shared" si="599"/>
        <v>45.733986574883055</v>
      </c>
      <c r="CP67" s="16">
        <f t="shared" si="600"/>
        <v>45.350844099374214</v>
      </c>
      <c r="CQ67" s="16">
        <f t="shared" si="601"/>
        <v>48.390839322653029</v>
      </c>
      <c r="CR67" s="16">
        <f t="shared" si="602"/>
        <v>47.203738142813997</v>
      </c>
      <c r="CS67" s="16">
        <f t="shared" si="603"/>
        <v>45.552840433812676</v>
      </c>
      <c r="CT67" s="16">
        <f t="shared" si="604"/>
        <v>45.552840433812676</v>
      </c>
      <c r="CV67" s="16">
        <f t="shared" si="605"/>
        <v>43.65586791189417</v>
      </c>
      <c r="CW67" s="16">
        <f t="shared" si="606"/>
        <v>45.733986574883055</v>
      </c>
      <c r="CX67" s="16">
        <f t="shared" si="607"/>
        <v>45.350844099374214</v>
      </c>
      <c r="CY67" s="16">
        <f t="shared" si="608"/>
        <v>48.390839322653029</v>
      </c>
      <c r="CZ67" s="16">
        <f t="shared" si="609"/>
        <v>47.203738142813997</v>
      </c>
      <c r="DA67" s="16">
        <f t="shared" si="610"/>
        <v>45.552840433812676</v>
      </c>
      <c r="DB67" s="16">
        <f t="shared" si="611"/>
        <v>45.552840433812676</v>
      </c>
      <c r="DD67" s="16">
        <f t="shared" si="612"/>
        <v>64.84710369587475</v>
      </c>
      <c r="DE67" s="16">
        <f t="shared" si="613"/>
        <v>70.187157792568939</v>
      </c>
      <c r="DF67" s="16">
        <f t="shared" si="614"/>
        <v>68.905899651232446</v>
      </c>
      <c r="DG67" s="16">
        <f t="shared" si="615"/>
        <v>66.403397591889814</v>
      </c>
      <c r="DH67" s="16">
        <f t="shared" si="616"/>
        <v>66.501864676656822</v>
      </c>
      <c r="DI67" s="16">
        <f t="shared" si="617"/>
        <v>73.689604956499991</v>
      </c>
      <c r="DJ67" s="16">
        <f t="shared" si="618"/>
        <v>67.592026700986011</v>
      </c>
      <c r="DN67" s="16">
        <f t="shared" si="412"/>
        <v>43.65586791189417</v>
      </c>
      <c r="DO67" s="16">
        <f t="shared" si="413"/>
        <v>45.733986574883055</v>
      </c>
      <c r="DP67" s="16">
        <f t="shared" si="414"/>
        <v>45.350844099374214</v>
      </c>
      <c r="DQ67" s="16">
        <f t="shared" si="415"/>
        <v>48.390839322653029</v>
      </c>
      <c r="DR67" s="16">
        <f t="shared" si="416"/>
        <v>47.203738142813997</v>
      </c>
      <c r="DS67" s="16">
        <f t="shared" si="417"/>
        <v>45.552840433812676</v>
      </c>
      <c r="DT67" s="16">
        <f t="shared" si="418"/>
        <v>45.552840433812676</v>
      </c>
      <c r="DV67" s="16">
        <f t="shared" si="419"/>
        <v>43.65586791189417</v>
      </c>
      <c r="DW67" s="16">
        <f t="shared" si="420"/>
        <v>45.733986574883055</v>
      </c>
      <c r="DX67" s="16">
        <f t="shared" si="421"/>
        <v>45.350844099374214</v>
      </c>
      <c r="DY67" s="16">
        <f t="shared" si="422"/>
        <v>48.390839322653029</v>
      </c>
      <c r="DZ67" s="16">
        <f t="shared" si="423"/>
        <v>47.203738142813997</v>
      </c>
      <c r="EA67" s="16">
        <f t="shared" si="424"/>
        <v>45.552840433812676</v>
      </c>
      <c r="EB67" s="16">
        <f t="shared" si="425"/>
        <v>45.552840433812676</v>
      </c>
      <c r="ED67" s="16">
        <f t="shared" si="426"/>
        <v>64.84710369587475</v>
      </c>
      <c r="EE67" s="16">
        <f t="shared" si="427"/>
        <v>70.187157792568939</v>
      </c>
      <c r="EF67" s="16">
        <f t="shared" si="428"/>
        <v>68.905899651232446</v>
      </c>
      <c r="EG67" s="16">
        <f t="shared" si="429"/>
        <v>66.403397591889814</v>
      </c>
      <c r="EH67" s="16">
        <f t="shared" si="430"/>
        <v>66.501864676656822</v>
      </c>
      <c r="EI67" s="16">
        <f t="shared" si="431"/>
        <v>73.689604956499991</v>
      </c>
      <c r="EJ67" s="16">
        <f t="shared" si="432"/>
        <v>67.592026700986011</v>
      </c>
      <c r="EN67" s="16">
        <f t="shared" si="433"/>
        <v>43.65586791189417</v>
      </c>
      <c r="EO67" s="16">
        <f t="shared" si="434"/>
        <v>45.733986574883055</v>
      </c>
      <c r="EP67" s="16">
        <f t="shared" si="435"/>
        <v>45.350844099374214</v>
      </c>
      <c r="EQ67" s="16">
        <f t="shared" si="436"/>
        <v>48.390839322653029</v>
      </c>
      <c r="ER67" s="16">
        <f t="shared" si="437"/>
        <v>47.203738142813997</v>
      </c>
      <c r="ES67" s="16">
        <f t="shared" si="438"/>
        <v>45.552840433812676</v>
      </c>
      <c r="ET67" s="16">
        <f t="shared" si="439"/>
        <v>45.552840433812676</v>
      </c>
      <c r="EV67" s="16">
        <f t="shared" si="440"/>
        <v>43.65586791189417</v>
      </c>
      <c r="EW67" s="16">
        <f t="shared" si="441"/>
        <v>45.733986574883055</v>
      </c>
      <c r="EX67" s="16">
        <f t="shared" si="442"/>
        <v>45.350844099374214</v>
      </c>
      <c r="EY67" s="16">
        <f t="shared" si="443"/>
        <v>48.390839322653029</v>
      </c>
      <c r="EZ67" s="16">
        <f t="shared" si="444"/>
        <v>47.203738142813997</v>
      </c>
      <c r="FA67" s="16">
        <f t="shared" si="445"/>
        <v>45.552840433812676</v>
      </c>
      <c r="FB67" s="16">
        <f t="shared" si="446"/>
        <v>45.552840433812676</v>
      </c>
      <c r="FD67" s="16">
        <f t="shared" si="447"/>
        <v>64.84710369587475</v>
      </c>
      <c r="FE67" s="16">
        <f t="shared" si="448"/>
        <v>70.187157792568939</v>
      </c>
      <c r="FF67" s="16">
        <f t="shared" si="449"/>
        <v>68.905899651232446</v>
      </c>
      <c r="FG67" s="16">
        <f t="shared" si="450"/>
        <v>66.403397591889814</v>
      </c>
      <c r="FH67" s="16">
        <f t="shared" si="451"/>
        <v>66.501864676656822</v>
      </c>
      <c r="FI67" s="16">
        <f t="shared" si="452"/>
        <v>73.689604956499991</v>
      </c>
      <c r="FJ67" s="16">
        <f t="shared" si="453"/>
        <v>67.592026700986011</v>
      </c>
      <c r="FN67" s="16">
        <f t="shared" si="454"/>
        <v>43.65586791189417</v>
      </c>
      <c r="FO67" s="16">
        <f t="shared" si="455"/>
        <v>45.733986574883055</v>
      </c>
      <c r="FP67" s="16">
        <f t="shared" si="456"/>
        <v>45.350844099374214</v>
      </c>
      <c r="FQ67" s="16">
        <f t="shared" si="457"/>
        <v>48.390839322653029</v>
      </c>
      <c r="FR67" s="16">
        <f t="shared" si="458"/>
        <v>47.203738142813997</v>
      </c>
      <c r="FS67" s="16">
        <f t="shared" si="459"/>
        <v>45.552840433812676</v>
      </c>
      <c r="FT67" s="16">
        <f t="shared" si="460"/>
        <v>45.552840433812676</v>
      </c>
      <c r="FV67" s="16">
        <f t="shared" si="461"/>
        <v>43.65586791189417</v>
      </c>
      <c r="FW67" s="16">
        <f t="shared" si="462"/>
        <v>45.733986574883055</v>
      </c>
      <c r="FX67" s="16">
        <f t="shared" si="463"/>
        <v>45.350844099374214</v>
      </c>
      <c r="FY67" s="16">
        <f t="shared" si="464"/>
        <v>48.390839322653029</v>
      </c>
      <c r="FZ67" s="16">
        <f t="shared" si="465"/>
        <v>47.203738142813997</v>
      </c>
      <c r="GA67" s="16">
        <f t="shared" si="466"/>
        <v>45.552840433812676</v>
      </c>
      <c r="GB67" s="16">
        <f t="shared" si="467"/>
        <v>45.552840433812676</v>
      </c>
      <c r="GD67" s="16">
        <f t="shared" si="468"/>
        <v>64.84710369587475</v>
      </c>
      <c r="GE67" s="16">
        <f t="shared" si="469"/>
        <v>70.187157792568939</v>
      </c>
      <c r="GF67" s="16">
        <f t="shared" si="470"/>
        <v>68.905899651232446</v>
      </c>
      <c r="GG67" s="16">
        <f t="shared" si="471"/>
        <v>66.403397591889814</v>
      </c>
      <c r="GH67" s="16">
        <f t="shared" si="472"/>
        <v>66.501864676656822</v>
      </c>
      <c r="GI67" s="16">
        <f t="shared" si="473"/>
        <v>73.689604956499991</v>
      </c>
      <c r="GJ67" s="16">
        <f t="shared" si="474"/>
        <v>67.592026700986011</v>
      </c>
      <c r="GN67" s="16">
        <f t="shared" si="475"/>
        <v>43.65586791189417</v>
      </c>
      <c r="GO67" s="16">
        <f t="shared" si="476"/>
        <v>45.733986574883055</v>
      </c>
      <c r="GP67" s="16">
        <f t="shared" si="477"/>
        <v>45.350844099374214</v>
      </c>
      <c r="GQ67" s="16">
        <f t="shared" si="478"/>
        <v>48.390839322653029</v>
      </c>
      <c r="GR67" s="16">
        <f t="shared" si="479"/>
        <v>47.203738142813997</v>
      </c>
      <c r="GS67" s="16">
        <f t="shared" si="480"/>
        <v>45.552840433812676</v>
      </c>
      <c r="GT67" s="16">
        <f t="shared" si="481"/>
        <v>45.552840433812676</v>
      </c>
      <c r="GV67" s="16">
        <f t="shared" si="482"/>
        <v>43.65586791189417</v>
      </c>
      <c r="GW67" s="16">
        <f t="shared" si="483"/>
        <v>45.733986574883055</v>
      </c>
      <c r="GX67" s="16">
        <f t="shared" si="484"/>
        <v>45.350844099374214</v>
      </c>
      <c r="GY67" s="16">
        <f t="shared" si="485"/>
        <v>48.390839322653029</v>
      </c>
      <c r="GZ67" s="16">
        <f t="shared" si="486"/>
        <v>47.203738142813997</v>
      </c>
      <c r="HA67" s="16">
        <f t="shared" si="487"/>
        <v>45.552840433812676</v>
      </c>
      <c r="HB67" s="16">
        <f t="shared" si="488"/>
        <v>45.552840433812676</v>
      </c>
      <c r="HD67" s="16">
        <f t="shared" si="489"/>
        <v>64.84710369587475</v>
      </c>
      <c r="HE67" s="16">
        <f t="shared" si="490"/>
        <v>70.187157792568939</v>
      </c>
      <c r="HF67" s="16">
        <f t="shared" si="491"/>
        <v>68.905899651232446</v>
      </c>
      <c r="HG67" s="16">
        <f t="shared" si="492"/>
        <v>66.403397591889814</v>
      </c>
      <c r="HH67" s="16">
        <f t="shared" si="493"/>
        <v>66.501864676656822</v>
      </c>
      <c r="HI67" s="16">
        <f t="shared" si="494"/>
        <v>73.689604956499991</v>
      </c>
      <c r="HJ67" s="16">
        <f t="shared" si="495"/>
        <v>67.592026700986011</v>
      </c>
      <c r="HN67" s="16">
        <f t="shared" si="390"/>
        <v>43.65586791189417</v>
      </c>
      <c r="HO67" s="16">
        <f t="shared" si="496"/>
        <v>45.733986574883055</v>
      </c>
      <c r="HP67" s="16">
        <f t="shared" si="497"/>
        <v>45.350844099374214</v>
      </c>
      <c r="HQ67" s="16">
        <f t="shared" si="498"/>
        <v>48.390839322653029</v>
      </c>
      <c r="HR67" s="16">
        <f t="shared" si="499"/>
        <v>47.203738142813997</v>
      </c>
      <c r="HS67" s="16">
        <f t="shared" si="500"/>
        <v>45.552840433812676</v>
      </c>
      <c r="HT67" s="16">
        <f t="shared" si="501"/>
        <v>45.552840433812676</v>
      </c>
      <c r="HV67" s="16">
        <f t="shared" si="502"/>
        <v>43.65586791189417</v>
      </c>
      <c r="HW67" s="16">
        <f t="shared" si="503"/>
        <v>45.733986574883055</v>
      </c>
      <c r="HX67" s="16">
        <f t="shared" si="504"/>
        <v>45.350844099374214</v>
      </c>
      <c r="HY67" s="16">
        <f t="shared" si="505"/>
        <v>48.390839322653029</v>
      </c>
      <c r="HZ67" s="16">
        <f t="shared" si="506"/>
        <v>47.203738142813997</v>
      </c>
      <c r="IA67" s="16">
        <f t="shared" si="507"/>
        <v>45.552840433812676</v>
      </c>
      <c r="IB67" s="16">
        <f t="shared" si="508"/>
        <v>45.552840433812676</v>
      </c>
      <c r="ID67" s="16">
        <f t="shared" si="509"/>
        <v>64.84710369587475</v>
      </c>
      <c r="IE67" s="16">
        <f t="shared" si="510"/>
        <v>70.187157792568939</v>
      </c>
      <c r="IF67" s="16">
        <f t="shared" si="511"/>
        <v>68.905899651232446</v>
      </c>
      <c r="IG67" s="16">
        <f t="shared" si="512"/>
        <v>66.403397591889814</v>
      </c>
      <c r="IH67" s="16">
        <f t="shared" si="513"/>
        <v>66.501864676656822</v>
      </c>
      <c r="II67" s="16">
        <f t="shared" si="514"/>
        <v>73.689604956499991</v>
      </c>
      <c r="IJ67" s="16">
        <f t="shared" si="515"/>
        <v>67.592026700986011</v>
      </c>
      <c r="IN67" s="16">
        <f t="shared" si="394"/>
        <v>43.65586791189417</v>
      </c>
      <c r="IO67" s="16">
        <f t="shared" si="516"/>
        <v>45.733986574883055</v>
      </c>
      <c r="IP67" s="16">
        <f t="shared" si="517"/>
        <v>45.350844099374214</v>
      </c>
      <c r="IQ67" s="16">
        <f t="shared" si="518"/>
        <v>48.390839322653029</v>
      </c>
      <c r="IR67" s="16">
        <f t="shared" si="519"/>
        <v>47.203738142813997</v>
      </c>
      <c r="IS67" s="16">
        <f t="shared" si="520"/>
        <v>45.552840433812676</v>
      </c>
      <c r="IT67" s="16">
        <f t="shared" si="521"/>
        <v>45.552840433812676</v>
      </c>
      <c r="IV67" s="16">
        <f t="shared" si="522"/>
        <v>43.65586791189417</v>
      </c>
      <c r="IW67" s="16">
        <f t="shared" si="523"/>
        <v>45.733986574883055</v>
      </c>
      <c r="IX67" s="16">
        <f t="shared" si="524"/>
        <v>45.350844099374214</v>
      </c>
      <c r="IY67" s="16">
        <f t="shared" si="525"/>
        <v>48.390839322653029</v>
      </c>
      <c r="IZ67" s="16">
        <f t="shared" si="526"/>
        <v>47.203738142813997</v>
      </c>
      <c r="JA67" s="16">
        <f t="shared" si="527"/>
        <v>45.552840433812676</v>
      </c>
      <c r="JB67" s="16">
        <f t="shared" si="528"/>
        <v>45.552840433812676</v>
      </c>
      <c r="JD67" s="16">
        <f t="shared" si="529"/>
        <v>64.84710369587475</v>
      </c>
      <c r="JE67" s="16">
        <f t="shared" si="530"/>
        <v>70.187157792568939</v>
      </c>
      <c r="JF67" s="16">
        <f t="shared" si="531"/>
        <v>68.905899651232446</v>
      </c>
      <c r="JG67" s="16">
        <f t="shared" si="532"/>
        <v>66.403397591889814</v>
      </c>
      <c r="JH67" s="16">
        <f t="shared" si="533"/>
        <v>66.501864676656822</v>
      </c>
      <c r="JI67" s="16">
        <f t="shared" si="534"/>
        <v>73.689604956499991</v>
      </c>
      <c r="JJ67" s="16">
        <f t="shared" si="535"/>
        <v>67.592026700986011</v>
      </c>
      <c r="JN67" s="16">
        <f t="shared" si="398"/>
        <v>43.65586791189417</v>
      </c>
      <c r="JO67" s="16">
        <f t="shared" si="536"/>
        <v>45.733986574883055</v>
      </c>
      <c r="JP67" s="16">
        <f t="shared" si="537"/>
        <v>45.350844099374214</v>
      </c>
      <c r="JQ67" s="16">
        <f t="shared" si="538"/>
        <v>48.390839322653029</v>
      </c>
      <c r="JR67" s="16">
        <f t="shared" si="539"/>
        <v>47.203738142813997</v>
      </c>
      <c r="JS67" s="16">
        <f t="shared" si="540"/>
        <v>45.552840433812676</v>
      </c>
      <c r="JT67" s="16">
        <f t="shared" si="541"/>
        <v>45.552840433812676</v>
      </c>
      <c r="JV67" s="16">
        <f t="shared" si="542"/>
        <v>43.65586791189417</v>
      </c>
      <c r="JW67" s="16">
        <f t="shared" si="543"/>
        <v>45.733986574883055</v>
      </c>
      <c r="JX67" s="16">
        <f t="shared" si="544"/>
        <v>45.350844099374214</v>
      </c>
      <c r="JY67" s="16">
        <f t="shared" si="545"/>
        <v>48.390839322653029</v>
      </c>
      <c r="JZ67" s="16">
        <f t="shared" si="546"/>
        <v>47.203738142813997</v>
      </c>
      <c r="KA67" s="16">
        <f t="shared" si="547"/>
        <v>45.552840433812676</v>
      </c>
      <c r="KB67" s="16">
        <f t="shared" si="548"/>
        <v>45.552840433812676</v>
      </c>
      <c r="KD67" s="16">
        <f t="shared" si="549"/>
        <v>64.84710369587475</v>
      </c>
      <c r="KE67" s="16">
        <f t="shared" si="550"/>
        <v>70.187157792568939</v>
      </c>
      <c r="KF67" s="16">
        <f t="shared" si="551"/>
        <v>68.905899651232446</v>
      </c>
      <c r="KG67" s="16">
        <f t="shared" si="552"/>
        <v>66.403397591889814</v>
      </c>
      <c r="KH67" s="16">
        <f t="shared" si="553"/>
        <v>66.501864676656822</v>
      </c>
      <c r="KI67" s="16">
        <f t="shared" si="554"/>
        <v>73.689604956499991</v>
      </c>
      <c r="KJ67" s="16">
        <f t="shared" si="555"/>
        <v>67.592026700986011</v>
      </c>
    </row>
    <row r="68" spans="1:296" x14ac:dyDescent="0.25">
      <c r="A68" s="21" t="s">
        <v>602</v>
      </c>
      <c r="B68" s="21"/>
      <c r="C68" s="21" t="s">
        <v>590</v>
      </c>
      <c r="D68" s="21"/>
      <c r="E68" s="21"/>
      <c r="F68" t="s">
        <v>589</v>
      </c>
      <c r="G68" t="s">
        <v>580</v>
      </c>
      <c r="H68" t="s">
        <v>571</v>
      </c>
      <c r="I68" t="s">
        <v>580</v>
      </c>
      <c r="J68" t="s">
        <v>589</v>
      </c>
      <c r="K68" t="s">
        <v>571</v>
      </c>
      <c r="L68" t="s">
        <v>571</v>
      </c>
      <c r="M68" t="s">
        <v>580</v>
      </c>
      <c r="N68" s="16">
        <f>[14]model_cost_rates!N204</f>
        <v>50.797959197043795</v>
      </c>
      <c r="O68" s="16">
        <f>[14]model_cost_rates!O204</f>
        <v>51.668029676497092</v>
      </c>
      <c r="P68" s="16">
        <f>[14]model_cost_rates!P204</f>
        <v>52.875911360235612</v>
      </c>
      <c r="Q68" s="16">
        <f>[14]model_cost_rates!Q204</f>
        <v>51.996015389430205</v>
      </c>
      <c r="R68" s="16">
        <f>[14]model_cost_rates!R204</f>
        <v>49.184495640021744</v>
      </c>
      <c r="S68" s="16">
        <f>[14]model_cost_rates!S204</f>
        <v>51.583869519920739</v>
      </c>
      <c r="T68" s="16">
        <f t="shared" si="402"/>
        <v>51.583869519920739</v>
      </c>
      <c r="V68" s="16">
        <f>[14]model_cost_rates!G204</f>
        <v>50.797959197043795</v>
      </c>
      <c r="W68" s="16">
        <f>[14]model_cost_rates!H204</f>
        <v>51.668029676497092</v>
      </c>
      <c r="X68" s="16">
        <f>[14]model_cost_rates!I204</f>
        <v>52.875911360235612</v>
      </c>
      <c r="Y68" s="16">
        <f>[14]model_cost_rates!J204</f>
        <v>51.996015389430205</v>
      </c>
      <c r="Z68" s="16">
        <f>[14]model_cost_rates!K204</f>
        <v>49.184495640021744</v>
      </c>
      <c r="AA68" s="16">
        <f>[14]model_cost_rates!L204</f>
        <v>51.583869519920739</v>
      </c>
      <c r="AB68" s="16">
        <f t="shared" si="556"/>
        <v>51.583869519920739</v>
      </c>
      <c r="AD68" s="16">
        <f>[16]TRAC_rates!V76</f>
        <v>245.33146181062841</v>
      </c>
      <c r="AE68" s="16">
        <f>[16]TRAC_rates!W76</f>
        <v>245.66209161126173</v>
      </c>
      <c r="AF68" s="16">
        <f>[16]TRAC_rates!X76</f>
        <v>246.1116263092095</v>
      </c>
      <c r="AG68" s="16">
        <f>[16]TRAC_rates!Y76</f>
        <v>246.11162630920933</v>
      </c>
      <c r="AH68" s="16">
        <f>[16]TRAC_rates!Z76</f>
        <v>240.52907181919591</v>
      </c>
      <c r="AI68" s="16">
        <f>[16]TRAC_rates!AA76</f>
        <v>245.80166560109149</v>
      </c>
      <c r="AJ68" s="16">
        <f>[16]TRAC_rates!AB76</f>
        <v>244.80571362209315</v>
      </c>
      <c r="AN68" s="16">
        <f t="shared" si="368"/>
        <v>2.7707977743842069</v>
      </c>
      <c r="AO68" s="16">
        <f t="shared" si="557"/>
        <v>2.8182561641725683</v>
      </c>
      <c r="AP68" s="16">
        <f t="shared" si="558"/>
        <v>2.884140619649215</v>
      </c>
      <c r="AQ68" s="16">
        <f t="shared" si="559"/>
        <v>2.8361462939689202</v>
      </c>
      <c r="AR68" s="16">
        <f t="shared" si="560"/>
        <v>2.6827906712739131</v>
      </c>
      <c r="AS68" s="16">
        <f t="shared" si="561"/>
        <v>2.8136656101774946</v>
      </c>
      <c r="AT68" s="16">
        <f t="shared" si="562"/>
        <v>2.8136656101774946</v>
      </c>
      <c r="AV68" s="16">
        <f t="shared" si="563"/>
        <v>2.7707977743842069</v>
      </c>
      <c r="AW68" s="16">
        <f t="shared" si="564"/>
        <v>2.8182561641725683</v>
      </c>
      <c r="AX68" s="16">
        <f t="shared" si="565"/>
        <v>2.884140619649215</v>
      </c>
      <c r="AY68" s="16">
        <f t="shared" si="566"/>
        <v>2.8361462939689202</v>
      </c>
      <c r="AZ68" s="16">
        <f t="shared" si="567"/>
        <v>2.6827906712739131</v>
      </c>
      <c r="BA68" s="16">
        <f t="shared" si="568"/>
        <v>2.8136656101774946</v>
      </c>
      <c r="BB68" s="16">
        <f t="shared" si="569"/>
        <v>2.8136656101774946</v>
      </c>
      <c r="BD68" s="16">
        <f t="shared" si="570"/>
        <v>13.381716098761549</v>
      </c>
      <c r="BE68" s="16">
        <f t="shared" si="571"/>
        <v>13.399750451523367</v>
      </c>
      <c r="BF68" s="16">
        <f t="shared" si="572"/>
        <v>13.424270525956882</v>
      </c>
      <c r="BG68" s="16">
        <f t="shared" si="573"/>
        <v>13.424270525956873</v>
      </c>
      <c r="BH68" s="16">
        <f t="shared" si="574"/>
        <v>13.119767553774322</v>
      </c>
      <c r="BI68" s="16">
        <f t="shared" si="575"/>
        <v>13.407363578241354</v>
      </c>
      <c r="BJ68" s="16">
        <f t="shared" si="576"/>
        <v>13.353038924841444</v>
      </c>
      <c r="BN68" s="16">
        <f t="shared" si="577"/>
        <v>2.7707977743842069</v>
      </c>
      <c r="BO68" s="16">
        <f t="shared" si="578"/>
        <v>2.8182561641725683</v>
      </c>
      <c r="BP68" s="16">
        <f t="shared" si="579"/>
        <v>2.884140619649215</v>
      </c>
      <c r="BQ68" s="16">
        <f t="shared" si="580"/>
        <v>2.8361462939689202</v>
      </c>
      <c r="BR68" s="16">
        <f t="shared" si="581"/>
        <v>2.6827906712739131</v>
      </c>
      <c r="BS68" s="16">
        <f t="shared" si="582"/>
        <v>2.8136656101774946</v>
      </c>
      <c r="BT68" s="16">
        <f t="shared" si="583"/>
        <v>2.8136656101774946</v>
      </c>
      <c r="BV68" s="16">
        <f t="shared" si="584"/>
        <v>2.7707977743842069</v>
      </c>
      <c r="BW68" s="16">
        <f t="shared" si="585"/>
        <v>2.8182561641725683</v>
      </c>
      <c r="BX68" s="16">
        <f t="shared" si="586"/>
        <v>2.884140619649215</v>
      </c>
      <c r="BY68" s="16">
        <f t="shared" si="587"/>
        <v>2.8361462939689202</v>
      </c>
      <c r="BZ68" s="16">
        <f t="shared" si="588"/>
        <v>2.6827906712739131</v>
      </c>
      <c r="CA68" s="16">
        <f t="shared" si="589"/>
        <v>2.8136656101774946</v>
      </c>
      <c r="CB68" s="16">
        <f t="shared" si="590"/>
        <v>2.8136656101774946</v>
      </c>
      <c r="CD68" s="16">
        <f t="shared" si="591"/>
        <v>13.381716098761549</v>
      </c>
      <c r="CE68" s="16">
        <f t="shared" si="592"/>
        <v>13.399750451523367</v>
      </c>
      <c r="CF68" s="16">
        <f t="shared" si="593"/>
        <v>13.424270525956882</v>
      </c>
      <c r="CG68" s="16">
        <f t="shared" si="594"/>
        <v>13.424270525956873</v>
      </c>
      <c r="CH68" s="16">
        <f t="shared" si="595"/>
        <v>13.119767553774322</v>
      </c>
      <c r="CI68" s="16">
        <f t="shared" si="596"/>
        <v>13.407363578241354</v>
      </c>
      <c r="CJ68" s="16">
        <f t="shared" si="597"/>
        <v>13.353038924841444</v>
      </c>
      <c r="CN68" s="16">
        <f t="shared" si="598"/>
        <v>0</v>
      </c>
      <c r="CO68" s="16">
        <f t="shared" si="599"/>
        <v>0</v>
      </c>
      <c r="CP68" s="16">
        <f t="shared" si="600"/>
        <v>0</v>
      </c>
      <c r="CQ68" s="16">
        <f t="shared" si="601"/>
        <v>0</v>
      </c>
      <c r="CR68" s="16">
        <f t="shared" si="602"/>
        <v>0</v>
      </c>
      <c r="CS68" s="16">
        <f t="shared" si="603"/>
        <v>0</v>
      </c>
      <c r="CT68" s="16">
        <f t="shared" si="604"/>
        <v>0</v>
      </c>
      <c r="CV68" s="16">
        <f t="shared" si="605"/>
        <v>0</v>
      </c>
      <c r="CW68" s="16">
        <f t="shared" si="606"/>
        <v>0</v>
      </c>
      <c r="CX68" s="16">
        <f t="shared" si="607"/>
        <v>0</v>
      </c>
      <c r="CY68" s="16">
        <f t="shared" si="608"/>
        <v>0</v>
      </c>
      <c r="CZ68" s="16">
        <f t="shared" si="609"/>
        <v>0</v>
      </c>
      <c r="DA68" s="16">
        <f t="shared" si="610"/>
        <v>0</v>
      </c>
      <c r="DB68" s="16">
        <f t="shared" si="611"/>
        <v>0</v>
      </c>
      <c r="DD68" s="16">
        <f t="shared" si="612"/>
        <v>0</v>
      </c>
      <c r="DE68" s="16">
        <f t="shared" si="613"/>
        <v>0</v>
      </c>
      <c r="DF68" s="16">
        <f t="shared" si="614"/>
        <v>0</v>
      </c>
      <c r="DG68" s="16">
        <f t="shared" si="615"/>
        <v>0</v>
      </c>
      <c r="DH68" s="16">
        <f t="shared" si="616"/>
        <v>0</v>
      </c>
      <c r="DI68" s="16">
        <f t="shared" si="617"/>
        <v>0</v>
      </c>
      <c r="DJ68" s="16">
        <f t="shared" si="618"/>
        <v>0</v>
      </c>
      <c r="DN68" s="16">
        <f t="shared" si="412"/>
        <v>0</v>
      </c>
      <c r="DO68" s="16">
        <f t="shared" si="413"/>
        <v>0</v>
      </c>
      <c r="DP68" s="16">
        <f t="shared" si="414"/>
        <v>0</v>
      </c>
      <c r="DQ68" s="16">
        <f t="shared" si="415"/>
        <v>0</v>
      </c>
      <c r="DR68" s="16">
        <f t="shared" si="416"/>
        <v>0</v>
      </c>
      <c r="DS68" s="16">
        <f t="shared" si="417"/>
        <v>0</v>
      </c>
      <c r="DT68" s="16">
        <f t="shared" si="418"/>
        <v>0</v>
      </c>
      <c r="DV68" s="16">
        <f t="shared" si="419"/>
        <v>0</v>
      </c>
      <c r="DW68" s="16">
        <f t="shared" si="420"/>
        <v>0</v>
      </c>
      <c r="DX68" s="16">
        <f t="shared" si="421"/>
        <v>0</v>
      </c>
      <c r="DY68" s="16">
        <f t="shared" si="422"/>
        <v>0</v>
      </c>
      <c r="DZ68" s="16">
        <f t="shared" si="423"/>
        <v>0</v>
      </c>
      <c r="EA68" s="16">
        <f t="shared" si="424"/>
        <v>0</v>
      </c>
      <c r="EB68" s="16">
        <f t="shared" si="425"/>
        <v>0</v>
      </c>
      <c r="ED68" s="16">
        <f t="shared" si="426"/>
        <v>0</v>
      </c>
      <c r="EE68" s="16">
        <f t="shared" si="427"/>
        <v>0</v>
      </c>
      <c r="EF68" s="16">
        <f t="shared" si="428"/>
        <v>0</v>
      </c>
      <c r="EG68" s="16">
        <f t="shared" si="429"/>
        <v>0</v>
      </c>
      <c r="EH68" s="16">
        <f t="shared" si="430"/>
        <v>0</v>
      </c>
      <c r="EI68" s="16">
        <f t="shared" si="431"/>
        <v>0</v>
      </c>
      <c r="EJ68" s="16">
        <f t="shared" si="432"/>
        <v>0</v>
      </c>
      <c r="EN68" s="16">
        <f t="shared" si="433"/>
        <v>50.797959197043795</v>
      </c>
      <c r="EO68" s="16">
        <f t="shared" si="434"/>
        <v>51.668029676497092</v>
      </c>
      <c r="EP68" s="16">
        <f t="shared" si="435"/>
        <v>52.875911360235612</v>
      </c>
      <c r="EQ68" s="16">
        <f t="shared" si="436"/>
        <v>51.996015389430205</v>
      </c>
      <c r="ER68" s="16">
        <f t="shared" si="437"/>
        <v>49.184495640021744</v>
      </c>
      <c r="ES68" s="16">
        <f t="shared" si="438"/>
        <v>51.583869519920739</v>
      </c>
      <c r="ET68" s="16">
        <f t="shared" si="439"/>
        <v>51.583869519920739</v>
      </c>
      <c r="EV68" s="16">
        <f t="shared" si="440"/>
        <v>50.797959197043795</v>
      </c>
      <c r="EW68" s="16">
        <f t="shared" si="441"/>
        <v>51.668029676497092</v>
      </c>
      <c r="EX68" s="16">
        <f t="shared" si="442"/>
        <v>52.875911360235612</v>
      </c>
      <c r="EY68" s="16">
        <f t="shared" si="443"/>
        <v>51.996015389430205</v>
      </c>
      <c r="EZ68" s="16">
        <f t="shared" si="444"/>
        <v>49.184495640021744</v>
      </c>
      <c r="FA68" s="16">
        <f t="shared" si="445"/>
        <v>51.583869519920739</v>
      </c>
      <c r="FB68" s="16">
        <f t="shared" si="446"/>
        <v>51.583869519920739</v>
      </c>
      <c r="FD68" s="16">
        <f t="shared" si="447"/>
        <v>245.33146181062841</v>
      </c>
      <c r="FE68" s="16">
        <f t="shared" si="448"/>
        <v>245.66209161126173</v>
      </c>
      <c r="FF68" s="16">
        <f t="shared" si="449"/>
        <v>246.1116263092095</v>
      </c>
      <c r="FG68" s="16">
        <f t="shared" si="450"/>
        <v>246.11162630920933</v>
      </c>
      <c r="FH68" s="16">
        <f t="shared" si="451"/>
        <v>240.52907181919591</v>
      </c>
      <c r="FI68" s="16">
        <f t="shared" si="452"/>
        <v>245.80166560109149</v>
      </c>
      <c r="FJ68" s="16">
        <f t="shared" si="453"/>
        <v>244.80571362209315</v>
      </c>
      <c r="FN68" s="16">
        <f t="shared" si="454"/>
        <v>0</v>
      </c>
      <c r="FO68" s="16">
        <f t="shared" si="455"/>
        <v>0</v>
      </c>
      <c r="FP68" s="16">
        <f t="shared" si="456"/>
        <v>0</v>
      </c>
      <c r="FQ68" s="16">
        <f t="shared" si="457"/>
        <v>0</v>
      </c>
      <c r="FR68" s="16">
        <f t="shared" si="458"/>
        <v>0</v>
      </c>
      <c r="FS68" s="16">
        <f t="shared" si="459"/>
        <v>0</v>
      </c>
      <c r="FT68" s="16">
        <f t="shared" si="460"/>
        <v>0</v>
      </c>
      <c r="FV68" s="16">
        <f t="shared" si="461"/>
        <v>0</v>
      </c>
      <c r="FW68" s="16">
        <f t="shared" si="462"/>
        <v>0</v>
      </c>
      <c r="FX68" s="16">
        <f t="shared" si="463"/>
        <v>0</v>
      </c>
      <c r="FY68" s="16">
        <f t="shared" si="464"/>
        <v>0</v>
      </c>
      <c r="FZ68" s="16">
        <f t="shared" si="465"/>
        <v>0</v>
      </c>
      <c r="GA68" s="16">
        <f t="shared" si="466"/>
        <v>0</v>
      </c>
      <c r="GB68" s="16">
        <f t="shared" si="467"/>
        <v>0</v>
      </c>
      <c r="GD68" s="16">
        <f t="shared" si="468"/>
        <v>0</v>
      </c>
      <c r="GE68" s="16">
        <f t="shared" si="469"/>
        <v>0</v>
      </c>
      <c r="GF68" s="16">
        <f t="shared" si="470"/>
        <v>0</v>
      </c>
      <c r="GG68" s="16">
        <f t="shared" si="471"/>
        <v>0</v>
      </c>
      <c r="GH68" s="16">
        <f t="shared" si="472"/>
        <v>0</v>
      </c>
      <c r="GI68" s="16">
        <f t="shared" si="473"/>
        <v>0</v>
      </c>
      <c r="GJ68" s="16">
        <f t="shared" si="474"/>
        <v>0</v>
      </c>
      <c r="GN68" s="16">
        <f t="shared" si="475"/>
        <v>0</v>
      </c>
      <c r="GO68" s="16">
        <f t="shared" si="476"/>
        <v>0</v>
      </c>
      <c r="GP68" s="16">
        <f t="shared" si="477"/>
        <v>0</v>
      </c>
      <c r="GQ68" s="16">
        <f t="shared" si="478"/>
        <v>0</v>
      </c>
      <c r="GR68" s="16">
        <f t="shared" si="479"/>
        <v>0</v>
      </c>
      <c r="GS68" s="16">
        <f t="shared" si="480"/>
        <v>0</v>
      </c>
      <c r="GT68" s="16">
        <f t="shared" si="481"/>
        <v>0</v>
      </c>
      <c r="GV68" s="16">
        <f t="shared" si="482"/>
        <v>0</v>
      </c>
      <c r="GW68" s="16">
        <f t="shared" si="483"/>
        <v>0</v>
      </c>
      <c r="GX68" s="16">
        <f t="shared" si="484"/>
        <v>0</v>
      </c>
      <c r="GY68" s="16">
        <f t="shared" si="485"/>
        <v>0</v>
      </c>
      <c r="GZ68" s="16">
        <f t="shared" si="486"/>
        <v>0</v>
      </c>
      <c r="HA68" s="16">
        <f t="shared" si="487"/>
        <v>0</v>
      </c>
      <c r="HB68" s="16">
        <f t="shared" si="488"/>
        <v>0</v>
      </c>
      <c r="HD68" s="16">
        <f t="shared" si="489"/>
        <v>0</v>
      </c>
      <c r="HE68" s="16">
        <f t="shared" si="490"/>
        <v>0</v>
      </c>
      <c r="HF68" s="16">
        <f t="shared" si="491"/>
        <v>0</v>
      </c>
      <c r="HG68" s="16">
        <f t="shared" si="492"/>
        <v>0</v>
      </c>
      <c r="HH68" s="16">
        <f t="shared" si="493"/>
        <v>0</v>
      </c>
      <c r="HI68" s="16">
        <f t="shared" si="494"/>
        <v>0</v>
      </c>
      <c r="HJ68" s="16">
        <f t="shared" si="495"/>
        <v>0</v>
      </c>
      <c r="HN68" s="16">
        <f t="shared" si="390"/>
        <v>25.398979598521898</v>
      </c>
      <c r="HO68" s="16">
        <f t="shared" si="496"/>
        <v>25.834014838248546</v>
      </c>
      <c r="HP68" s="16">
        <f t="shared" si="497"/>
        <v>26.437955680117806</v>
      </c>
      <c r="HQ68" s="16">
        <f t="shared" si="498"/>
        <v>25.998007694715103</v>
      </c>
      <c r="HR68" s="16">
        <f t="shared" si="499"/>
        <v>24.592247820010872</v>
      </c>
      <c r="HS68" s="16">
        <f t="shared" si="500"/>
        <v>25.79193475996037</v>
      </c>
      <c r="HT68" s="16">
        <f t="shared" si="501"/>
        <v>25.79193475996037</v>
      </c>
      <c r="HV68" s="16">
        <f t="shared" si="502"/>
        <v>25.398979598521898</v>
      </c>
      <c r="HW68" s="16">
        <f t="shared" si="503"/>
        <v>25.834014838248546</v>
      </c>
      <c r="HX68" s="16">
        <f t="shared" si="504"/>
        <v>26.437955680117806</v>
      </c>
      <c r="HY68" s="16">
        <f t="shared" si="505"/>
        <v>25.998007694715103</v>
      </c>
      <c r="HZ68" s="16">
        <f t="shared" si="506"/>
        <v>24.592247820010872</v>
      </c>
      <c r="IA68" s="16">
        <f t="shared" si="507"/>
        <v>25.79193475996037</v>
      </c>
      <c r="IB68" s="16">
        <f t="shared" si="508"/>
        <v>25.79193475996037</v>
      </c>
      <c r="ID68" s="16">
        <f t="shared" si="509"/>
        <v>122.66573090531421</v>
      </c>
      <c r="IE68" s="16">
        <f t="shared" si="510"/>
        <v>122.83104580563086</v>
      </c>
      <c r="IF68" s="16">
        <f t="shared" si="511"/>
        <v>123.05581315460475</v>
      </c>
      <c r="IG68" s="16">
        <f t="shared" si="512"/>
        <v>123.05581315460466</v>
      </c>
      <c r="IH68" s="16">
        <f t="shared" si="513"/>
        <v>120.26453590959795</v>
      </c>
      <c r="II68" s="16">
        <f t="shared" si="514"/>
        <v>122.90083280054574</v>
      </c>
      <c r="IJ68" s="16">
        <f t="shared" si="515"/>
        <v>122.40285681104658</v>
      </c>
      <c r="IN68" s="16">
        <f t="shared" si="394"/>
        <v>25.398979598521898</v>
      </c>
      <c r="IO68" s="16">
        <f t="shared" si="516"/>
        <v>25.834014838248546</v>
      </c>
      <c r="IP68" s="16">
        <f t="shared" si="517"/>
        <v>26.437955680117806</v>
      </c>
      <c r="IQ68" s="16">
        <f t="shared" si="518"/>
        <v>25.998007694715103</v>
      </c>
      <c r="IR68" s="16">
        <f t="shared" si="519"/>
        <v>24.592247820010872</v>
      </c>
      <c r="IS68" s="16">
        <f t="shared" si="520"/>
        <v>25.79193475996037</v>
      </c>
      <c r="IT68" s="16">
        <f t="shared" si="521"/>
        <v>25.79193475996037</v>
      </c>
      <c r="IV68" s="16">
        <f t="shared" si="522"/>
        <v>25.398979598521898</v>
      </c>
      <c r="IW68" s="16">
        <f t="shared" si="523"/>
        <v>25.834014838248546</v>
      </c>
      <c r="IX68" s="16">
        <f t="shared" si="524"/>
        <v>26.437955680117806</v>
      </c>
      <c r="IY68" s="16">
        <f t="shared" si="525"/>
        <v>25.998007694715103</v>
      </c>
      <c r="IZ68" s="16">
        <f t="shared" si="526"/>
        <v>24.592247820010872</v>
      </c>
      <c r="JA68" s="16">
        <f t="shared" si="527"/>
        <v>25.79193475996037</v>
      </c>
      <c r="JB68" s="16">
        <f t="shared" si="528"/>
        <v>25.79193475996037</v>
      </c>
      <c r="JD68" s="16">
        <f t="shared" si="529"/>
        <v>122.66573090531421</v>
      </c>
      <c r="JE68" s="16">
        <f t="shared" si="530"/>
        <v>122.83104580563086</v>
      </c>
      <c r="JF68" s="16">
        <f t="shared" si="531"/>
        <v>123.05581315460475</v>
      </c>
      <c r="JG68" s="16">
        <f t="shared" si="532"/>
        <v>123.05581315460466</v>
      </c>
      <c r="JH68" s="16">
        <f t="shared" si="533"/>
        <v>120.26453590959795</v>
      </c>
      <c r="JI68" s="16">
        <f t="shared" si="534"/>
        <v>122.90083280054574</v>
      </c>
      <c r="JJ68" s="16">
        <f t="shared" si="535"/>
        <v>122.40285681104658</v>
      </c>
      <c r="JN68" s="16">
        <f t="shared" si="398"/>
        <v>0</v>
      </c>
      <c r="JO68" s="16">
        <f t="shared" si="536"/>
        <v>0</v>
      </c>
      <c r="JP68" s="16">
        <f t="shared" si="537"/>
        <v>0</v>
      </c>
      <c r="JQ68" s="16">
        <f t="shared" si="538"/>
        <v>0</v>
      </c>
      <c r="JR68" s="16">
        <f t="shared" si="539"/>
        <v>0</v>
      </c>
      <c r="JS68" s="16">
        <f t="shared" si="540"/>
        <v>0</v>
      </c>
      <c r="JT68" s="16">
        <f t="shared" si="541"/>
        <v>0</v>
      </c>
      <c r="JV68" s="16">
        <f t="shared" si="542"/>
        <v>0</v>
      </c>
      <c r="JW68" s="16">
        <f t="shared" si="543"/>
        <v>0</v>
      </c>
      <c r="JX68" s="16">
        <f t="shared" si="544"/>
        <v>0</v>
      </c>
      <c r="JY68" s="16">
        <f t="shared" si="545"/>
        <v>0</v>
      </c>
      <c r="JZ68" s="16">
        <f t="shared" si="546"/>
        <v>0</v>
      </c>
      <c r="KA68" s="16">
        <f t="shared" si="547"/>
        <v>0</v>
      </c>
      <c r="KB68" s="16">
        <f t="shared" si="548"/>
        <v>0</v>
      </c>
      <c r="KD68" s="16">
        <f t="shared" si="549"/>
        <v>0</v>
      </c>
      <c r="KE68" s="16">
        <f t="shared" si="550"/>
        <v>0</v>
      </c>
      <c r="KF68" s="16">
        <f t="shared" si="551"/>
        <v>0</v>
      </c>
      <c r="KG68" s="16">
        <f t="shared" si="552"/>
        <v>0</v>
      </c>
      <c r="KH68" s="16">
        <f t="shared" si="553"/>
        <v>0</v>
      </c>
      <c r="KI68" s="16">
        <f t="shared" si="554"/>
        <v>0</v>
      </c>
      <c r="KJ68" s="16">
        <f t="shared" si="555"/>
        <v>0</v>
      </c>
    </row>
    <row r="69" spans="1:296" x14ac:dyDescent="0.25">
      <c r="A69" s="21" t="s">
        <v>603</v>
      </c>
      <c r="B69" s="21"/>
      <c r="C69" s="21" t="s">
        <v>590</v>
      </c>
      <c r="D69" s="21"/>
      <c r="E69" s="21"/>
      <c r="F69" t="s">
        <v>571</v>
      </c>
      <c r="G69" t="s">
        <v>571</v>
      </c>
      <c r="H69" t="s">
        <v>571</v>
      </c>
      <c r="I69" t="s">
        <v>571</v>
      </c>
      <c r="J69" t="s">
        <v>571</v>
      </c>
      <c r="K69" t="s">
        <v>571</v>
      </c>
      <c r="L69" t="s">
        <v>571</v>
      </c>
      <c r="M69" t="s">
        <v>580</v>
      </c>
      <c r="N69" s="16">
        <f>[14]model_cost_rates!N205</f>
        <v>78.140134416941166</v>
      </c>
      <c r="O69" s="16">
        <f>[14]model_cost_rates!O205</f>
        <v>78.140132402973677</v>
      </c>
      <c r="P69" s="16">
        <f>[14]model_cost_rates!P205</f>
        <v>78.14012537825603</v>
      </c>
      <c r="Q69" s="16">
        <f>[14]model_cost_rates!Q205</f>
        <v>78.140121493137926</v>
      </c>
      <c r="R69" s="16">
        <f>[14]model_cost_rates!R205</f>
        <v>78.140141483117333</v>
      </c>
      <c r="S69" s="16">
        <f>[14]model_cost_rates!S205</f>
        <v>78.140130602531343</v>
      </c>
      <c r="T69" s="16">
        <f t="shared" si="402"/>
        <v>78.140130602531343</v>
      </c>
      <c r="V69" s="16">
        <f>[14]model_cost_rates!G205</f>
        <v>78.140134416941166</v>
      </c>
      <c r="W69" s="16">
        <f>[14]model_cost_rates!H205</f>
        <v>78.140132402973677</v>
      </c>
      <c r="X69" s="16">
        <f>[14]model_cost_rates!I205</f>
        <v>78.14012537825603</v>
      </c>
      <c r="Y69" s="16">
        <f>[14]model_cost_rates!J205</f>
        <v>78.140121493137926</v>
      </c>
      <c r="Z69" s="16">
        <f>[14]model_cost_rates!K205</f>
        <v>78.140141483117333</v>
      </c>
      <c r="AA69" s="16">
        <f>[14]model_cost_rates!L205</f>
        <v>78.140130602531343</v>
      </c>
      <c r="AB69" s="16">
        <f t="shared" si="556"/>
        <v>78.140130602531343</v>
      </c>
      <c r="AD69" s="16">
        <f>[16]TRAC_rates!V77</f>
        <v>163.78337826937599</v>
      </c>
      <c r="AE69" s="16">
        <f>[16]TRAC_rates!W77</f>
        <v>164.00410685145278</v>
      </c>
      <c r="AF69" s="16">
        <f>[16]TRAC_rates!X77</f>
        <v>164.3042163887124</v>
      </c>
      <c r="AG69" s="16">
        <f>[16]TRAC_rates!Y77</f>
        <v>164.3042163887124</v>
      </c>
      <c r="AH69" s="16">
        <f>[16]TRAC_rates!Z77</f>
        <v>160.57730086389864</v>
      </c>
      <c r="AI69" s="16">
        <f>[16]TRAC_rates!AA77</f>
        <v>164.09728650074882</v>
      </c>
      <c r="AJ69" s="16">
        <f>[16]TRAC_rates!AB77</f>
        <v>163.43238857648558</v>
      </c>
      <c r="AN69" s="16">
        <f t="shared" si="368"/>
        <v>78.140134416941166</v>
      </c>
      <c r="AO69" s="16">
        <f t="shared" si="557"/>
        <v>78.140132402973677</v>
      </c>
      <c r="AP69" s="16">
        <f t="shared" si="558"/>
        <v>78.14012537825603</v>
      </c>
      <c r="AQ69" s="16">
        <f t="shared" si="559"/>
        <v>78.140121493137926</v>
      </c>
      <c r="AR69" s="16">
        <f t="shared" si="560"/>
        <v>78.140141483117333</v>
      </c>
      <c r="AS69" s="16">
        <f t="shared" si="561"/>
        <v>78.140130602531343</v>
      </c>
      <c r="AT69" s="16">
        <f t="shared" si="562"/>
        <v>78.140130602531343</v>
      </c>
      <c r="AV69" s="16">
        <f t="shared" si="563"/>
        <v>78.140134416941166</v>
      </c>
      <c r="AW69" s="16">
        <f t="shared" si="564"/>
        <v>78.140132402973677</v>
      </c>
      <c r="AX69" s="16">
        <f t="shared" si="565"/>
        <v>78.14012537825603</v>
      </c>
      <c r="AY69" s="16">
        <f t="shared" si="566"/>
        <v>78.140121493137926</v>
      </c>
      <c r="AZ69" s="16">
        <f t="shared" si="567"/>
        <v>78.140141483117333</v>
      </c>
      <c r="BA69" s="16">
        <f t="shared" si="568"/>
        <v>78.140130602531343</v>
      </c>
      <c r="BB69" s="16">
        <f t="shared" si="569"/>
        <v>78.140130602531343</v>
      </c>
      <c r="BD69" s="16">
        <f t="shared" si="570"/>
        <v>163.78337826937599</v>
      </c>
      <c r="BE69" s="16">
        <f t="shared" si="571"/>
        <v>164.00410685145278</v>
      </c>
      <c r="BF69" s="16">
        <f t="shared" si="572"/>
        <v>164.3042163887124</v>
      </c>
      <c r="BG69" s="16">
        <f t="shared" si="573"/>
        <v>164.3042163887124</v>
      </c>
      <c r="BH69" s="16">
        <f t="shared" si="574"/>
        <v>160.57730086389864</v>
      </c>
      <c r="BI69" s="16">
        <f t="shared" si="575"/>
        <v>164.09728650074882</v>
      </c>
      <c r="BJ69" s="16">
        <f t="shared" si="576"/>
        <v>163.43238857648558</v>
      </c>
      <c r="BN69" s="16">
        <f t="shared" si="577"/>
        <v>78.140134416941166</v>
      </c>
      <c r="BO69" s="16">
        <f t="shared" si="578"/>
        <v>78.140132402973677</v>
      </c>
      <c r="BP69" s="16">
        <f t="shared" si="579"/>
        <v>78.14012537825603</v>
      </c>
      <c r="BQ69" s="16">
        <f t="shared" si="580"/>
        <v>78.140121493137926</v>
      </c>
      <c r="BR69" s="16">
        <f t="shared" si="581"/>
        <v>78.140141483117333</v>
      </c>
      <c r="BS69" s="16">
        <f t="shared" si="582"/>
        <v>78.140130602531343</v>
      </c>
      <c r="BT69" s="16">
        <f t="shared" si="583"/>
        <v>78.140130602531343</v>
      </c>
      <c r="BV69" s="16">
        <f t="shared" si="584"/>
        <v>78.140134416941166</v>
      </c>
      <c r="BW69" s="16">
        <f t="shared" si="585"/>
        <v>78.140132402973677</v>
      </c>
      <c r="BX69" s="16">
        <f t="shared" si="586"/>
        <v>78.14012537825603</v>
      </c>
      <c r="BY69" s="16">
        <f t="shared" si="587"/>
        <v>78.140121493137926</v>
      </c>
      <c r="BZ69" s="16">
        <f t="shared" si="588"/>
        <v>78.140141483117333</v>
      </c>
      <c r="CA69" s="16">
        <f t="shared" si="589"/>
        <v>78.140130602531343</v>
      </c>
      <c r="CB69" s="16">
        <f t="shared" si="590"/>
        <v>78.140130602531343</v>
      </c>
      <c r="CD69" s="16">
        <f t="shared" si="591"/>
        <v>163.78337826937599</v>
      </c>
      <c r="CE69" s="16">
        <f t="shared" si="592"/>
        <v>164.00410685145278</v>
      </c>
      <c r="CF69" s="16">
        <f t="shared" si="593"/>
        <v>164.3042163887124</v>
      </c>
      <c r="CG69" s="16">
        <f t="shared" si="594"/>
        <v>164.3042163887124</v>
      </c>
      <c r="CH69" s="16">
        <f t="shared" si="595"/>
        <v>160.57730086389864</v>
      </c>
      <c r="CI69" s="16">
        <f t="shared" si="596"/>
        <v>164.09728650074882</v>
      </c>
      <c r="CJ69" s="16">
        <f t="shared" si="597"/>
        <v>163.43238857648558</v>
      </c>
      <c r="CN69" s="16">
        <f t="shared" si="598"/>
        <v>0</v>
      </c>
      <c r="CO69" s="16">
        <f t="shared" si="599"/>
        <v>0</v>
      </c>
      <c r="CP69" s="16">
        <f t="shared" si="600"/>
        <v>0</v>
      </c>
      <c r="CQ69" s="16">
        <f t="shared" si="601"/>
        <v>0</v>
      </c>
      <c r="CR69" s="16">
        <f t="shared" si="602"/>
        <v>0</v>
      </c>
      <c r="CS69" s="16">
        <f t="shared" si="603"/>
        <v>0</v>
      </c>
      <c r="CT69" s="16">
        <f t="shared" si="604"/>
        <v>0</v>
      </c>
      <c r="CV69" s="16">
        <f t="shared" si="605"/>
        <v>0</v>
      </c>
      <c r="CW69" s="16">
        <f t="shared" si="606"/>
        <v>0</v>
      </c>
      <c r="CX69" s="16">
        <f t="shared" si="607"/>
        <v>0</v>
      </c>
      <c r="CY69" s="16">
        <f t="shared" si="608"/>
        <v>0</v>
      </c>
      <c r="CZ69" s="16">
        <f t="shared" si="609"/>
        <v>0</v>
      </c>
      <c r="DA69" s="16">
        <f t="shared" si="610"/>
        <v>0</v>
      </c>
      <c r="DB69" s="16">
        <f t="shared" si="611"/>
        <v>0</v>
      </c>
      <c r="DD69" s="16">
        <f t="shared" si="612"/>
        <v>0</v>
      </c>
      <c r="DE69" s="16">
        <f t="shared" si="613"/>
        <v>0</v>
      </c>
      <c r="DF69" s="16">
        <f t="shared" si="614"/>
        <v>0</v>
      </c>
      <c r="DG69" s="16">
        <f t="shared" si="615"/>
        <v>0</v>
      </c>
      <c r="DH69" s="16">
        <f t="shared" si="616"/>
        <v>0</v>
      </c>
      <c r="DI69" s="16">
        <f t="shared" si="617"/>
        <v>0</v>
      </c>
      <c r="DJ69" s="16">
        <f t="shared" si="618"/>
        <v>0</v>
      </c>
      <c r="DN69" s="16">
        <f t="shared" si="412"/>
        <v>78.140134416941166</v>
      </c>
      <c r="DO69" s="16">
        <f t="shared" si="413"/>
        <v>78.140132402973677</v>
      </c>
      <c r="DP69" s="16">
        <f t="shared" si="414"/>
        <v>78.14012537825603</v>
      </c>
      <c r="DQ69" s="16">
        <f t="shared" si="415"/>
        <v>78.140121493137926</v>
      </c>
      <c r="DR69" s="16">
        <f t="shared" si="416"/>
        <v>78.140141483117333</v>
      </c>
      <c r="DS69" s="16">
        <f t="shared" si="417"/>
        <v>78.140130602531343</v>
      </c>
      <c r="DT69" s="16">
        <f t="shared" si="418"/>
        <v>78.140130602531343</v>
      </c>
      <c r="DV69" s="16">
        <f t="shared" si="419"/>
        <v>78.140134416941166</v>
      </c>
      <c r="DW69" s="16">
        <f t="shared" si="420"/>
        <v>78.140132402973677</v>
      </c>
      <c r="DX69" s="16">
        <f t="shared" si="421"/>
        <v>78.14012537825603</v>
      </c>
      <c r="DY69" s="16">
        <f t="shared" si="422"/>
        <v>78.140121493137926</v>
      </c>
      <c r="DZ69" s="16">
        <f t="shared" si="423"/>
        <v>78.140141483117333</v>
      </c>
      <c r="EA69" s="16">
        <f t="shared" si="424"/>
        <v>78.140130602531343</v>
      </c>
      <c r="EB69" s="16">
        <f t="shared" si="425"/>
        <v>78.140130602531343</v>
      </c>
      <c r="ED69" s="16">
        <f t="shared" si="426"/>
        <v>163.78337826937599</v>
      </c>
      <c r="EE69" s="16">
        <f t="shared" si="427"/>
        <v>164.00410685145278</v>
      </c>
      <c r="EF69" s="16">
        <f t="shared" si="428"/>
        <v>164.3042163887124</v>
      </c>
      <c r="EG69" s="16">
        <f t="shared" si="429"/>
        <v>164.3042163887124</v>
      </c>
      <c r="EH69" s="16">
        <f t="shared" si="430"/>
        <v>160.57730086389864</v>
      </c>
      <c r="EI69" s="16">
        <f t="shared" si="431"/>
        <v>164.09728650074882</v>
      </c>
      <c r="EJ69" s="16">
        <f t="shared" si="432"/>
        <v>163.43238857648558</v>
      </c>
      <c r="EN69" s="16">
        <f t="shared" si="433"/>
        <v>78.140134416941166</v>
      </c>
      <c r="EO69" s="16">
        <f t="shared" si="434"/>
        <v>78.140132402973677</v>
      </c>
      <c r="EP69" s="16">
        <f t="shared" si="435"/>
        <v>78.14012537825603</v>
      </c>
      <c r="EQ69" s="16">
        <f t="shared" si="436"/>
        <v>78.140121493137926</v>
      </c>
      <c r="ER69" s="16">
        <f t="shared" si="437"/>
        <v>78.140141483117333</v>
      </c>
      <c r="ES69" s="16">
        <f t="shared" si="438"/>
        <v>78.140130602531343</v>
      </c>
      <c r="ET69" s="16">
        <f t="shared" si="439"/>
        <v>78.140130602531343</v>
      </c>
      <c r="EV69" s="16">
        <f t="shared" si="440"/>
        <v>78.140134416941166</v>
      </c>
      <c r="EW69" s="16">
        <f t="shared" si="441"/>
        <v>78.140132402973677</v>
      </c>
      <c r="EX69" s="16">
        <f t="shared" si="442"/>
        <v>78.14012537825603</v>
      </c>
      <c r="EY69" s="16">
        <f t="shared" si="443"/>
        <v>78.140121493137926</v>
      </c>
      <c r="EZ69" s="16">
        <f t="shared" si="444"/>
        <v>78.140141483117333</v>
      </c>
      <c r="FA69" s="16">
        <f t="shared" si="445"/>
        <v>78.140130602531343</v>
      </c>
      <c r="FB69" s="16">
        <f t="shared" si="446"/>
        <v>78.140130602531343</v>
      </c>
      <c r="FD69" s="16">
        <f t="shared" si="447"/>
        <v>163.78337826937599</v>
      </c>
      <c r="FE69" s="16">
        <f t="shared" si="448"/>
        <v>164.00410685145278</v>
      </c>
      <c r="FF69" s="16">
        <f t="shared" si="449"/>
        <v>164.3042163887124</v>
      </c>
      <c r="FG69" s="16">
        <f t="shared" si="450"/>
        <v>164.3042163887124</v>
      </c>
      <c r="FH69" s="16">
        <f t="shared" si="451"/>
        <v>160.57730086389864</v>
      </c>
      <c r="FI69" s="16">
        <f t="shared" si="452"/>
        <v>164.09728650074882</v>
      </c>
      <c r="FJ69" s="16">
        <f t="shared" si="453"/>
        <v>163.43238857648558</v>
      </c>
      <c r="FN69" s="16">
        <f t="shared" si="454"/>
        <v>0</v>
      </c>
      <c r="FO69" s="16">
        <f t="shared" si="455"/>
        <v>0</v>
      </c>
      <c r="FP69" s="16">
        <f t="shared" si="456"/>
        <v>0</v>
      </c>
      <c r="FQ69" s="16">
        <f t="shared" si="457"/>
        <v>0</v>
      </c>
      <c r="FR69" s="16">
        <f t="shared" si="458"/>
        <v>0</v>
      </c>
      <c r="FS69" s="16">
        <f t="shared" si="459"/>
        <v>0</v>
      </c>
      <c r="FT69" s="16">
        <f t="shared" si="460"/>
        <v>0</v>
      </c>
      <c r="FV69" s="16">
        <f t="shared" si="461"/>
        <v>0</v>
      </c>
      <c r="FW69" s="16">
        <f t="shared" si="462"/>
        <v>0</v>
      </c>
      <c r="FX69" s="16">
        <f t="shared" si="463"/>
        <v>0</v>
      </c>
      <c r="FY69" s="16">
        <f t="shared" si="464"/>
        <v>0</v>
      </c>
      <c r="FZ69" s="16">
        <f t="shared" si="465"/>
        <v>0</v>
      </c>
      <c r="GA69" s="16">
        <f t="shared" si="466"/>
        <v>0</v>
      </c>
      <c r="GB69" s="16">
        <f t="shared" si="467"/>
        <v>0</v>
      </c>
      <c r="GD69" s="16">
        <f t="shared" si="468"/>
        <v>0</v>
      </c>
      <c r="GE69" s="16">
        <f t="shared" si="469"/>
        <v>0</v>
      </c>
      <c r="GF69" s="16">
        <f t="shared" si="470"/>
        <v>0</v>
      </c>
      <c r="GG69" s="16">
        <f t="shared" si="471"/>
        <v>0</v>
      </c>
      <c r="GH69" s="16">
        <f t="shared" si="472"/>
        <v>0</v>
      </c>
      <c r="GI69" s="16">
        <f t="shared" si="473"/>
        <v>0</v>
      </c>
      <c r="GJ69" s="16">
        <f t="shared" si="474"/>
        <v>0</v>
      </c>
      <c r="GN69" s="16">
        <f t="shared" si="475"/>
        <v>78.140134416941166</v>
      </c>
      <c r="GO69" s="16">
        <f t="shared" si="476"/>
        <v>78.140132402973677</v>
      </c>
      <c r="GP69" s="16">
        <f t="shared" si="477"/>
        <v>78.14012537825603</v>
      </c>
      <c r="GQ69" s="16">
        <f t="shared" si="478"/>
        <v>78.140121493137926</v>
      </c>
      <c r="GR69" s="16">
        <f t="shared" si="479"/>
        <v>78.140141483117333</v>
      </c>
      <c r="GS69" s="16">
        <f t="shared" si="480"/>
        <v>78.140130602531343</v>
      </c>
      <c r="GT69" s="16">
        <f t="shared" si="481"/>
        <v>78.140130602531343</v>
      </c>
      <c r="GV69" s="16">
        <f t="shared" si="482"/>
        <v>78.140134416941166</v>
      </c>
      <c r="GW69" s="16">
        <f t="shared" si="483"/>
        <v>78.140132402973677</v>
      </c>
      <c r="GX69" s="16">
        <f t="shared" si="484"/>
        <v>78.14012537825603</v>
      </c>
      <c r="GY69" s="16">
        <f t="shared" si="485"/>
        <v>78.140121493137926</v>
      </c>
      <c r="GZ69" s="16">
        <f t="shared" si="486"/>
        <v>78.140141483117333</v>
      </c>
      <c r="HA69" s="16">
        <f t="shared" si="487"/>
        <v>78.140130602531343</v>
      </c>
      <c r="HB69" s="16">
        <f t="shared" si="488"/>
        <v>78.140130602531343</v>
      </c>
      <c r="HD69" s="16">
        <f t="shared" si="489"/>
        <v>163.78337826937599</v>
      </c>
      <c r="HE69" s="16">
        <f t="shared" si="490"/>
        <v>164.00410685145278</v>
      </c>
      <c r="HF69" s="16">
        <f t="shared" si="491"/>
        <v>164.3042163887124</v>
      </c>
      <c r="HG69" s="16">
        <f t="shared" si="492"/>
        <v>164.3042163887124</v>
      </c>
      <c r="HH69" s="16">
        <f t="shared" si="493"/>
        <v>160.57730086389864</v>
      </c>
      <c r="HI69" s="16">
        <f t="shared" si="494"/>
        <v>164.09728650074882</v>
      </c>
      <c r="HJ69" s="16">
        <f t="shared" si="495"/>
        <v>163.43238857648558</v>
      </c>
      <c r="HN69" s="16">
        <f t="shared" si="390"/>
        <v>78.140134416941166</v>
      </c>
      <c r="HO69" s="16">
        <f t="shared" si="496"/>
        <v>78.140132402973677</v>
      </c>
      <c r="HP69" s="16">
        <f t="shared" si="497"/>
        <v>78.14012537825603</v>
      </c>
      <c r="HQ69" s="16">
        <f t="shared" si="498"/>
        <v>78.140121493137926</v>
      </c>
      <c r="HR69" s="16">
        <f t="shared" si="499"/>
        <v>78.140141483117333</v>
      </c>
      <c r="HS69" s="16">
        <f t="shared" si="500"/>
        <v>78.140130602531343</v>
      </c>
      <c r="HT69" s="16">
        <f t="shared" si="501"/>
        <v>78.140130602531343</v>
      </c>
      <c r="HV69" s="16">
        <f t="shared" si="502"/>
        <v>78.140134416941166</v>
      </c>
      <c r="HW69" s="16">
        <f t="shared" si="503"/>
        <v>78.140132402973677</v>
      </c>
      <c r="HX69" s="16">
        <f t="shared" si="504"/>
        <v>78.14012537825603</v>
      </c>
      <c r="HY69" s="16">
        <f t="shared" si="505"/>
        <v>78.140121493137926</v>
      </c>
      <c r="HZ69" s="16">
        <f t="shared" si="506"/>
        <v>78.140141483117333</v>
      </c>
      <c r="IA69" s="16">
        <f t="shared" si="507"/>
        <v>78.140130602531343</v>
      </c>
      <c r="IB69" s="16">
        <f t="shared" si="508"/>
        <v>78.140130602531343</v>
      </c>
      <c r="ID69" s="16">
        <f t="shared" si="509"/>
        <v>163.78337826937599</v>
      </c>
      <c r="IE69" s="16">
        <f t="shared" si="510"/>
        <v>164.00410685145278</v>
      </c>
      <c r="IF69" s="16">
        <f t="shared" si="511"/>
        <v>164.3042163887124</v>
      </c>
      <c r="IG69" s="16">
        <f t="shared" si="512"/>
        <v>164.3042163887124</v>
      </c>
      <c r="IH69" s="16">
        <f t="shared" si="513"/>
        <v>160.57730086389864</v>
      </c>
      <c r="II69" s="16">
        <f t="shared" si="514"/>
        <v>164.09728650074882</v>
      </c>
      <c r="IJ69" s="16">
        <f t="shared" si="515"/>
        <v>163.43238857648558</v>
      </c>
      <c r="IN69" s="16">
        <f t="shared" si="394"/>
        <v>78.140134416941166</v>
      </c>
      <c r="IO69" s="16">
        <f t="shared" si="516"/>
        <v>78.140132402973677</v>
      </c>
      <c r="IP69" s="16">
        <f t="shared" si="517"/>
        <v>78.14012537825603</v>
      </c>
      <c r="IQ69" s="16">
        <f t="shared" si="518"/>
        <v>78.140121493137926</v>
      </c>
      <c r="IR69" s="16">
        <f t="shared" si="519"/>
        <v>78.140141483117333</v>
      </c>
      <c r="IS69" s="16">
        <f t="shared" si="520"/>
        <v>78.140130602531343</v>
      </c>
      <c r="IT69" s="16">
        <f t="shared" si="521"/>
        <v>78.140130602531343</v>
      </c>
      <c r="IV69" s="16">
        <f t="shared" si="522"/>
        <v>78.140134416941166</v>
      </c>
      <c r="IW69" s="16">
        <f t="shared" si="523"/>
        <v>78.140132402973677</v>
      </c>
      <c r="IX69" s="16">
        <f t="shared" si="524"/>
        <v>78.14012537825603</v>
      </c>
      <c r="IY69" s="16">
        <f t="shared" si="525"/>
        <v>78.140121493137926</v>
      </c>
      <c r="IZ69" s="16">
        <f t="shared" si="526"/>
        <v>78.140141483117333</v>
      </c>
      <c r="JA69" s="16">
        <f t="shared" si="527"/>
        <v>78.140130602531343</v>
      </c>
      <c r="JB69" s="16">
        <f t="shared" si="528"/>
        <v>78.140130602531343</v>
      </c>
      <c r="JD69" s="16">
        <f t="shared" si="529"/>
        <v>163.78337826937599</v>
      </c>
      <c r="JE69" s="16">
        <f t="shared" si="530"/>
        <v>164.00410685145278</v>
      </c>
      <c r="JF69" s="16">
        <f t="shared" si="531"/>
        <v>164.3042163887124</v>
      </c>
      <c r="JG69" s="16">
        <f t="shared" si="532"/>
        <v>164.3042163887124</v>
      </c>
      <c r="JH69" s="16">
        <f t="shared" si="533"/>
        <v>160.57730086389864</v>
      </c>
      <c r="JI69" s="16">
        <f t="shared" si="534"/>
        <v>164.09728650074882</v>
      </c>
      <c r="JJ69" s="16">
        <f t="shared" si="535"/>
        <v>163.43238857648558</v>
      </c>
      <c r="JN69" s="16">
        <f t="shared" si="398"/>
        <v>0</v>
      </c>
      <c r="JO69" s="16">
        <f t="shared" si="536"/>
        <v>0</v>
      </c>
      <c r="JP69" s="16">
        <f t="shared" si="537"/>
        <v>0</v>
      </c>
      <c r="JQ69" s="16">
        <f t="shared" si="538"/>
        <v>0</v>
      </c>
      <c r="JR69" s="16">
        <f t="shared" si="539"/>
        <v>0</v>
      </c>
      <c r="JS69" s="16">
        <f t="shared" si="540"/>
        <v>0</v>
      </c>
      <c r="JT69" s="16">
        <f t="shared" si="541"/>
        <v>0</v>
      </c>
      <c r="JV69" s="16">
        <f t="shared" si="542"/>
        <v>0</v>
      </c>
      <c r="JW69" s="16">
        <f t="shared" si="543"/>
        <v>0</v>
      </c>
      <c r="JX69" s="16">
        <f t="shared" si="544"/>
        <v>0</v>
      </c>
      <c r="JY69" s="16">
        <f t="shared" si="545"/>
        <v>0</v>
      </c>
      <c r="JZ69" s="16">
        <f t="shared" si="546"/>
        <v>0</v>
      </c>
      <c r="KA69" s="16">
        <f t="shared" si="547"/>
        <v>0</v>
      </c>
      <c r="KB69" s="16">
        <f t="shared" si="548"/>
        <v>0</v>
      </c>
      <c r="KD69" s="16">
        <f t="shared" si="549"/>
        <v>0</v>
      </c>
      <c r="KE69" s="16">
        <f t="shared" si="550"/>
        <v>0</v>
      </c>
      <c r="KF69" s="16">
        <f t="shared" si="551"/>
        <v>0</v>
      </c>
      <c r="KG69" s="16">
        <f t="shared" si="552"/>
        <v>0</v>
      </c>
      <c r="KH69" s="16">
        <f t="shared" si="553"/>
        <v>0</v>
      </c>
      <c r="KI69" s="16">
        <f t="shared" si="554"/>
        <v>0</v>
      </c>
      <c r="KJ69" s="16">
        <f t="shared" si="555"/>
        <v>0</v>
      </c>
    </row>
    <row r="71" spans="1:296" x14ac:dyDescent="0.25">
      <c r="A71" s="14" t="s">
        <v>604</v>
      </c>
    </row>
    <row r="73" spans="1:296" x14ac:dyDescent="0.25">
      <c r="A73" s="22" t="s">
        <v>605</v>
      </c>
      <c r="B73" s="22"/>
      <c r="C73" s="22" t="s">
        <v>606</v>
      </c>
      <c r="D73" s="22"/>
      <c r="E73" s="22"/>
      <c r="F73" t="s">
        <v>589</v>
      </c>
      <c r="G73" t="s">
        <v>571</v>
      </c>
      <c r="H73" t="s">
        <v>571</v>
      </c>
      <c r="I73" t="s">
        <v>571</v>
      </c>
      <c r="J73" t="s">
        <v>571</v>
      </c>
      <c r="K73" t="s">
        <v>571</v>
      </c>
      <c r="L73" t="s">
        <v>589</v>
      </c>
      <c r="M73" t="s">
        <v>589</v>
      </c>
      <c r="N73" s="16">
        <f>[14]model_cost_rates!N208</f>
        <v>0</v>
      </c>
      <c r="O73" s="16">
        <f>[14]model_cost_rates!O208</f>
        <v>0</v>
      </c>
      <c r="P73" s="16">
        <f>[14]model_cost_rates!P208</f>
        <v>0</v>
      </c>
      <c r="Q73" s="16">
        <f>[14]model_cost_rates!Q208</f>
        <v>0</v>
      </c>
      <c r="R73" s="16">
        <f>[14]model_cost_rates!R208</f>
        <v>0</v>
      </c>
      <c r="S73" s="16">
        <f>[14]model_cost_rates!S208</f>
        <v>0</v>
      </c>
      <c r="T73" s="16">
        <f t="shared" ref="T73:T102" si="637">S73</f>
        <v>0</v>
      </c>
      <c r="V73" s="16">
        <f>[14]model_cost_rates!G208</f>
        <v>0</v>
      </c>
      <c r="W73" s="16">
        <f>[14]model_cost_rates!H208</f>
        <v>0</v>
      </c>
      <c r="X73" s="16">
        <f>[14]model_cost_rates!I208</f>
        <v>0</v>
      </c>
      <c r="Y73" s="16">
        <f>[14]model_cost_rates!J208</f>
        <v>0</v>
      </c>
      <c r="Z73" s="16">
        <f>[14]model_cost_rates!K208</f>
        <v>0</v>
      </c>
      <c r="AA73" s="16">
        <f>[14]model_cost_rates!L208</f>
        <v>0</v>
      </c>
      <c r="AB73" s="16">
        <f>AA73</f>
        <v>0</v>
      </c>
      <c r="AD73" s="16">
        <f>[16]TRAC_rates!V81</f>
        <v>640.40459849763886</v>
      </c>
      <c r="AE73" s="16">
        <f>[16]TRAC_rates!W81</f>
        <v>640.40459849763886</v>
      </c>
      <c r="AF73" s="16">
        <f>[16]TRAC_rates!X81</f>
        <v>640.40459849763886</v>
      </c>
      <c r="AG73" s="16">
        <f>[16]TRAC_rates!Y81</f>
        <v>640.40459849763886</v>
      </c>
      <c r="AH73" s="16">
        <f>[16]TRAC_rates!Z81</f>
        <v>640.40459849763886</v>
      </c>
      <c r="AI73" s="16">
        <f>[16]TRAC_rates!AA81</f>
        <v>640.40459849763886</v>
      </c>
      <c r="AJ73" s="16">
        <f>[16]TRAC_rates!AB81</f>
        <v>640.40459849763886</v>
      </c>
      <c r="AN73" s="16">
        <f t="shared" ref="AN73:AN102" si="638">IF($F73="Y",N73,IF($F73="A",N73*$F$13,0))</f>
        <v>0</v>
      </c>
      <c r="AO73" s="16">
        <f t="shared" ref="AO73:AO102" si="639">IF($F73="Y",O73,IF($F73="A",O73*$F$13,0))</f>
        <v>0</v>
      </c>
      <c r="AP73" s="16">
        <f t="shared" ref="AP73:AP102" si="640">IF($F73="Y",P73,IF($F73="A",P73*$F$13,0))</f>
        <v>0</v>
      </c>
      <c r="AQ73" s="16">
        <f t="shared" ref="AQ73:AQ102" si="641">IF($F73="Y",Q73,IF($F73="A",Q73*$F$13,0))</f>
        <v>0</v>
      </c>
      <c r="AR73" s="16">
        <f t="shared" ref="AR73:AR102" si="642">IF($F73="Y",R73,IF($F73="A",R73*$F$13,0))</f>
        <v>0</v>
      </c>
      <c r="AS73" s="16">
        <f t="shared" ref="AS73:AS102" si="643">IF($F73="Y",S73,IF($F73="A",S73*$F$13,0))</f>
        <v>0</v>
      </c>
      <c r="AT73" s="16">
        <f t="shared" ref="AT73:AT102" si="644">IF($F73="Y",T73,IF($F73="A",T73*$F$13,0))</f>
        <v>0</v>
      </c>
      <c r="AV73" s="16">
        <f t="shared" ref="AV73:AV102" si="645">IF($F73="Y",V73,IF($F73="A",V73*$F$13,0))</f>
        <v>0</v>
      </c>
      <c r="AW73" s="16">
        <f t="shared" ref="AW73:AW102" si="646">IF($F73="Y",W73,IF($F73="A",W73*$F$13,0))</f>
        <v>0</v>
      </c>
      <c r="AX73" s="16">
        <f t="shared" ref="AX73:AX102" si="647">IF($F73="Y",X73,IF($F73="A",X73*$F$13,0))</f>
        <v>0</v>
      </c>
      <c r="AY73" s="16">
        <f t="shared" ref="AY73:AY102" si="648">IF($F73="Y",Y73,IF($F73="A",Y73*$F$13,0))</f>
        <v>0</v>
      </c>
      <c r="AZ73" s="16">
        <f t="shared" ref="AZ73:AZ102" si="649">IF($F73="Y",Z73,IF($F73="A",Z73*$F$13,0))</f>
        <v>0</v>
      </c>
      <c r="BA73" s="16">
        <f t="shared" ref="BA73:BA102" si="650">IF($F73="Y",AA73,IF($F73="A",AA73*$F$13,0))</f>
        <v>0</v>
      </c>
      <c r="BB73" s="16">
        <f t="shared" ref="BB73:BB102" si="651">IF($F73="Y",AB73,IF($F73="A",AB73*$F$13,0))</f>
        <v>0</v>
      </c>
      <c r="BD73" s="16">
        <f t="shared" ref="BD73:BD102" si="652">IF($F73="Y",AD73,IF($F73="A",AD73*$F$13,0))</f>
        <v>34.931159918053027</v>
      </c>
      <c r="BE73" s="16">
        <f t="shared" ref="BE73:BE102" si="653">IF($F73="Y",AE73,IF($F73="A",AE73*$F$13,0))</f>
        <v>34.931159918053027</v>
      </c>
      <c r="BF73" s="16">
        <f t="shared" ref="BF73:BF102" si="654">IF($F73="Y",AF73,IF($F73="A",AF73*$F$13,0))</f>
        <v>34.931159918053027</v>
      </c>
      <c r="BG73" s="16">
        <f t="shared" ref="BG73:BG102" si="655">IF($F73="Y",AG73,IF($F73="A",AG73*$F$13,0))</f>
        <v>34.931159918053027</v>
      </c>
      <c r="BH73" s="16">
        <f t="shared" ref="BH73:BH102" si="656">IF($F73="Y",AH73,IF($F73="A",AH73*$F$13,0))</f>
        <v>34.931159918053027</v>
      </c>
      <c r="BI73" s="16">
        <f t="shared" ref="BI73:BI102" si="657">IF($F73="Y",AI73,IF($F73="A",AI73*$F$13,0))</f>
        <v>34.931159918053027</v>
      </c>
      <c r="BJ73" s="16">
        <f t="shared" ref="BJ73:BJ102" si="658">IF($F73="Y",AJ73,IF($F73="A",AJ73*$F$13,0))</f>
        <v>34.931159918053027</v>
      </c>
      <c r="BN73" s="16">
        <f t="shared" ref="BN73:BN102" si="659">IF(AND($F73="Y",$L73="Y"),N73,IF(AND($F73="A",$L73="A"),N73*$F$13*$L$13,IF(AND($F73="Y",$L73="A"),N73*$L$13,IF(AND($F73="A",$L73="Y"),N73*$F$13,0))))</f>
        <v>0</v>
      </c>
      <c r="BO73" s="16">
        <f t="shared" ref="BO73:BO102" si="660">IF(AND($F73="Y",$L73="Y"),O73,IF(AND($F73="A",$L73="A"),O73*$F$13*$L$13,IF(AND($F73="Y",$L73="A"),O73*$L$13,IF(AND($F73="A",$L73="Y"),O73*$F$13,0))))</f>
        <v>0</v>
      </c>
      <c r="BP73" s="16">
        <f t="shared" ref="BP73:BP102" si="661">IF(AND($F73="Y",$L73="Y"),P73,IF(AND($F73="A",$L73="A"),P73*$F$13*$L$13,IF(AND($F73="Y",$L73="A"),P73*$L$13,IF(AND($F73="A",$L73="Y"),P73*$F$13,0))))</f>
        <v>0</v>
      </c>
      <c r="BQ73" s="16">
        <f t="shared" ref="BQ73:BQ102" si="662">IF(AND($F73="Y",$L73="Y"),Q73,IF(AND($F73="A",$L73="A"),Q73*$F$13*$L$13,IF(AND($F73="Y",$L73="A"),Q73*$L$13,IF(AND($F73="A",$L73="Y"),Q73*$F$13,0))))</f>
        <v>0</v>
      </c>
      <c r="BR73" s="16">
        <f t="shared" ref="BR73:BR102" si="663">IF(AND($F73="Y",$L73="Y"),R73,IF(AND($F73="A",$L73="A"),R73*$F$13*$L$13,IF(AND($F73="Y",$L73="A"),R73*$L$13,IF(AND($F73="A",$L73="Y"),R73*$F$13,0))))</f>
        <v>0</v>
      </c>
      <c r="BS73" s="16">
        <f t="shared" ref="BS73:BS102" si="664">IF(AND($F73="Y",$L73="Y"),S73,IF(AND($F73="A",$L73="A"),S73*$F$13*$L$13,IF(AND($F73="Y",$L73="A"),S73*$L$13,IF(AND($F73="A",$L73="Y"),S73*$F$13,0))))</f>
        <v>0</v>
      </c>
      <c r="BT73" s="16">
        <f t="shared" ref="BT73:BT102" si="665">IF(AND($F73="Y",$L73="Y"),T73,IF(AND($F73="A",$L73="A"),T73*$F$13*$L$13,IF(AND($F73="Y",$L73="A"),T73*$L$13,IF(AND($F73="A",$L73="Y"),T73*$F$13,0))))</f>
        <v>0</v>
      </c>
      <c r="BV73" s="16">
        <f t="shared" ref="BV73:BV102" si="666">IF(AND($F73="Y",$L73="Y"),V73,IF(AND($F73="A",$L73="A"),V73*$F$13*$L$13,IF(AND($F73="Y",$L73="A"),V73*$L$13,IF(AND($F73="A",$L73="Y"),V73*$F$13,0))))</f>
        <v>0</v>
      </c>
      <c r="BW73" s="16">
        <f t="shared" ref="BW73:BW102" si="667">IF(AND($F73="Y",$L73="Y"),W73,IF(AND($F73="A",$L73="A"),W73*$F$13*$L$13,IF(AND($F73="Y",$L73="A"),W73*$L$13,IF(AND($F73="A",$L73="Y"),W73*$F$13,0))))</f>
        <v>0</v>
      </c>
      <c r="BX73" s="16">
        <f t="shared" ref="BX73:BX102" si="668">IF(AND($F73="Y",$L73="Y"),X73,IF(AND($F73="A",$L73="A"),X73*$F$13*$L$13,IF(AND($F73="Y",$L73="A"),X73*$L$13,IF(AND($F73="A",$L73="Y"),X73*$F$13,0))))</f>
        <v>0</v>
      </c>
      <c r="BY73" s="16">
        <f t="shared" ref="BY73:BY102" si="669">IF(AND($F73="Y",$L73="Y"),Y73,IF(AND($F73="A",$L73="A"),Y73*$F$13*$L$13,IF(AND($F73="Y",$L73="A"),Y73*$L$13,IF(AND($F73="A",$L73="Y"),Y73*$F$13,0))))</f>
        <v>0</v>
      </c>
      <c r="BZ73" s="16">
        <f t="shared" ref="BZ73:BZ102" si="670">IF(AND($F73="Y",$L73="Y"),Z73,IF(AND($F73="A",$L73="A"),Z73*$F$13*$L$13,IF(AND($F73="Y",$L73="A"),Z73*$L$13,IF(AND($F73="A",$L73="Y"),Z73*$F$13,0))))</f>
        <v>0</v>
      </c>
      <c r="CA73" s="16">
        <f t="shared" ref="CA73:CA102" si="671">IF(AND($F73="Y",$L73="Y"),AA73,IF(AND($F73="A",$L73="A"),AA73*$F$13*$L$13,IF(AND($F73="Y",$L73="A"),AA73*$L$13,IF(AND($F73="A",$L73="Y"),AA73*$F$13,0))))</f>
        <v>0</v>
      </c>
      <c r="CB73" s="16">
        <f t="shared" ref="CB73:CB102" si="672">IF(AND($F73="Y",$L73="Y"),AB73,IF(AND($F73="A",$L73="A"),AB73*$F$13*$L$13,IF(AND($F73="Y",$L73="A"),AB73*$L$13,IF(AND($F73="A",$L73="Y"),AB73*$F$13,0))))</f>
        <v>0</v>
      </c>
      <c r="CD73" s="16">
        <f t="shared" ref="CD73:CD102" si="673">IF(AND($F73="Y",$L73="Y"),AD73,IF(AND($F73="A",$L73="A"),AD73*$F$13*$L$13,IF(AND($F73="Y",$L73="A"),AD73*$L$13,IF(AND($F73="A",$L73="Y"),AD73*$F$13,0))))</f>
        <v>35.204236271378839</v>
      </c>
      <c r="CE73" s="16">
        <f t="shared" ref="CE73:CE102" si="674">IF(AND($F73="Y",$L73="Y"),AE73,IF(AND($F73="A",$L73="A"),AE73*$F$13*$L$13,IF(AND($F73="Y",$L73="A"),AE73*$L$13,IF(AND($F73="A",$L73="Y"),AE73*$F$13,0))))</f>
        <v>35.204236271378839</v>
      </c>
      <c r="CF73" s="16">
        <f t="shared" ref="CF73:CF102" si="675">IF(AND($F73="Y",$L73="Y"),AF73,IF(AND($F73="A",$L73="A"),AF73*$F$13*$L$13,IF(AND($F73="Y",$L73="A"),AF73*$L$13,IF(AND($F73="A",$L73="Y"),AF73*$F$13,0))))</f>
        <v>35.204236271378839</v>
      </c>
      <c r="CG73" s="16">
        <f t="shared" ref="CG73:CG102" si="676">IF(AND($F73="Y",$L73="Y"),AG73,IF(AND($F73="A",$L73="A"),AG73*$F$13*$L$13,IF(AND($F73="Y",$L73="A"),AG73*$L$13,IF(AND($F73="A",$L73="Y"),AG73*$F$13,0))))</f>
        <v>35.204236271378839</v>
      </c>
      <c r="CH73" s="16">
        <f t="shared" ref="CH73:CH102" si="677">IF(AND($F73="Y",$L73="Y"),AH73,IF(AND($F73="A",$L73="A"),AH73*$F$13*$L$13,IF(AND($F73="Y",$L73="A"),AH73*$L$13,IF(AND($F73="A",$L73="Y"),AH73*$F$13,0))))</f>
        <v>35.204236271378839</v>
      </c>
      <c r="CI73" s="16">
        <f t="shared" ref="CI73:CI102" si="678">IF(AND($F73="Y",$L73="Y"),AI73,IF(AND($F73="A",$L73="A"),AI73*$F$13*$L$13,IF(AND($F73="Y",$L73="A"),AI73*$L$13,IF(AND($F73="A",$L73="Y"),AI73*$F$13,0))))</f>
        <v>35.204236271378839</v>
      </c>
      <c r="CJ73" s="16">
        <f t="shared" ref="CJ73:CJ102" si="679">IF(AND($F73="Y",$L73="Y"),AJ73,IF(AND($F73="A",$L73="A"),AJ73*$F$13*$L$13,IF(AND($F73="Y",$L73="A"),AJ73*$L$13,IF(AND($F73="A",$L73="Y"),AJ73*$F$13,0))))</f>
        <v>35.204236271378839</v>
      </c>
      <c r="CN73" s="16">
        <f t="shared" ref="CN73:CN102" si="680">IF(AND($F73="Y",$M73="Y"),N73,IF(AND($F73="A",$M73="A"),N73*$F$13*$M$13,IF(AND($F73="Y",$M73="A"),N73*$M$13,IF(AND($F73="A",$M73="Y"),N73*$F$13,0))))</f>
        <v>0</v>
      </c>
      <c r="CO73" s="16">
        <f t="shared" ref="CO73:CO102" si="681">IF(AND($F73="Y",$M73="Y"),O73,IF(AND($F73="A",$M73="A"),O73*$F$13*$M$13,IF(AND($F73="Y",$M73="A"),O73*$M$13,IF(AND($F73="A",$M73="Y"),O73*$F$13,0))))</f>
        <v>0</v>
      </c>
      <c r="CP73" s="16">
        <f t="shared" ref="CP73:CP102" si="682">IF(AND($F73="Y",$M73="Y"),P73,IF(AND($F73="A",$M73="A"),P73*$F$13*$M$13,IF(AND($F73="Y",$M73="A"),P73*$M$13,IF(AND($F73="A",$M73="Y"),P73*$F$13,0))))</f>
        <v>0</v>
      </c>
      <c r="CQ73" s="16">
        <f t="shared" ref="CQ73:CQ102" si="683">IF(AND($F73="Y",$M73="Y"),Q73,IF(AND($F73="A",$M73="A"),Q73*$F$13*$M$13,IF(AND($F73="Y",$M73="A"),Q73*$M$13,IF(AND($F73="A",$M73="Y"),Q73*$F$13,0))))</f>
        <v>0</v>
      </c>
      <c r="CR73" s="16">
        <f t="shared" ref="CR73:CR102" si="684">IF(AND($F73="Y",$M73="Y"),R73,IF(AND($F73="A",$M73="A"),R73*$F$13*$M$13,IF(AND($F73="Y",$M73="A"),R73*$M$13,IF(AND($F73="A",$M73="Y"),R73*$F$13,0))))</f>
        <v>0</v>
      </c>
      <c r="CS73" s="16">
        <f t="shared" ref="CS73:CS102" si="685">IF(AND($F73="Y",$M73="Y"),S73,IF(AND($F73="A",$M73="A"),S73*$F$13*$M$13,IF(AND($F73="Y",$M73="A"),S73*$M$13,IF(AND($F73="A",$M73="Y"),S73*$F$13,0))))</f>
        <v>0</v>
      </c>
      <c r="CT73" s="16">
        <f t="shared" ref="CT73:CT102" si="686">IF(AND($F73="Y",$M73="Y"),T73,IF(AND($F73="A",$M73="A"),T73*$F$13*$M$13,IF(AND($F73="Y",$M73="A"),T73*$M$13,IF(AND($F73="A",$M73="Y"),T73*$F$13,0))))</f>
        <v>0</v>
      </c>
      <c r="CV73" s="16">
        <f t="shared" ref="CV73:CV102" si="687">IF(AND($F73="Y",$M73="Y"),V73,IF(AND($F73="A",$M73="A"),V73*$F$13*$M$13,IF(AND($F73="Y",$M73="A"),V73*$M$13,IF(AND($F73="A",$M73="Y"),V73*$F$13,0))))</f>
        <v>0</v>
      </c>
      <c r="CW73" s="16">
        <f t="shared" ref="CW73:CW102" si="688">IF(AND($F73="Y",$M73="Y"),W73,IF(AND($F73="A",$M73="A"),W73*$F$13*$M$13,IF(AND($F73="Y",$M73="A"),W73*$M$13,IF(AND($F73="A",$M73="Y"),W73*$F$13,0))))</f>
        <v>0</v>
      </c>
      <c r="CX73" s="16">
        <f t="shared" ref="CX73:CX102" si="689">IF(AND($F73="Y",$M73="Y"),X73,IF(AND($F73="A",$M73="A"),X73*$F$13*$M$13,IF(AND($F73="Y",$M73="A"),X73*$M$13,IF(AND($F73="A",$M73="Y"),X73*$F$13,0))))</f>
        <v>0</v>
      </c>
      <c r="CY73" s="16">
        <f t="shared" ref="CY73:CY102" si="690">IF(AND($F73="Y",$M73="Y"),Y73,IF(AND($F73="A",$M73="A"),Y73*$F$13*$M$13,IF(AND($F73="Y",$M73="A"),Y73*$M$13,IF(AND($F73="A",$M73="Y"),Y73*$F$13,0))))</f>
        <v>0</v>
      </c>
      <c r="CZ73" s="16">
        <f t="shared" ref="CZ73:CZ102" si="691">IF(AND($F73="Y",$M73="Y"),Z73,IF(AND($F73="A",$M73="A"),Z73*$F$13*$M$13,IF(AND($F73="Y",$M73="A"),Z73*$M$13,IF(AND($F73="A",$M73="Y"),Z73*$F$13,0))))</f>
        <v>0</v>
      </c>
      <c r="DA73" s="16">
        <f t="shared" ref="DA73:DA102" si="692">IF(AND($F73="Y",$M73="Y"),AA73,IF(AND($F73="A",$M73="A"),AA73*$F$13*$M$13,IF(AND($F73="Y",$M73="A"),AA73*$M$13,IF(AND($F73="A",$M73="Y"),AA73*$F$13,0))))</f>
        <v>0</v>
      </c>
      <c r="DB73" s="16">
        <f t="shared" ref="DB73:DB102" si="693">IF(AND($F73="Y",$M73="Y"),AB73,IF(AND($F73="A",$M73="A"),AB73*$F$13*$M$13,IF(AND($F73="Y",$M73="A"),AB73*$M$13,IF(AND($F73="A",$M73="Y"),AB73*$F$13,0))))</f>
        <v>0</v>
      </c>
      <c r="DD73" s="16">
        <f t="shared" ref="DD73:DD102" si="694">IF(AND($F73="Y",$M73="Y"),AD73,IF(AND($F73="A",$M73="A"),AD73*$F$13*$M$13,IF(AND($F73="Y",$M73="A"),AD73*$M$13,IF(AND($F73="A",$M73="Y"),AD73*$F$13,0))))</f>
        <v>32.897506611068202</v>
      </c>
      <c r="DE73" s="16">
        <f t="shared" ref="DE73:DE102" si="695">IF(AND($F73="Y",$M73="Y"),AE73,IF(AND($F73="A",$M73="A"),AE73*$F$13*$M$13,IF(AND($F73="Y",$M73="A"),AE73*$M$13,IF(AND($F73="A",$M73="Y"),AE73*$F$13,0))))</f>
        <v>32.897506611068202</v>
      </c>
      <c r="DF73" s="16">
        <f t="shared" ref="DF73:DF102" si="696">IF(AND($F73="Y",$M73="Y"),AF73,IF(AND($F73="A",$M73="A"),AF73*$F$13*$M$13,IF(AND($F73="Y",$M73="A"),AF73*$M$13,IF(AND($F73="A",$M73="Y"),AF73*$F$13,0))))</f>
        <v>32.897506611068202</v>
      </c>
      <c r="DG73" s="16">
        <f t="shared" ref="DG73:DG102" si="697">IF(AND($F73="Y",$M73="Y"),AG73,IF(AND($F73="A",$M73="A"),AG73*$F$13*$M$13,IF(AND($F73="Y",$M73="A"),AG73*$M$13,IF(AND($F73="A",$M73="Y"),AG73*$F$13,0))))</f>
        <v>32.897506611068202</v>
      </c>
      <c r="DH73" s="16">
        <f t="shared" ref="DH73:DH102" si="698">IF(AND($F73="Y",$M73="Y"),AH73,IF(AND($F73="A",$M73="A"),AH73*$F$13*$M$13,IF(AND($F73="Y",$M73="A"),AH73*$M$13,IF(AND($F73="A",$M73="Y"),AH73*$F$13,0))))</f>
        <v>32.897506611068202</v>
      </c>
      <c r="DI73" s="16">
        <f t="shared" ref="DI73:DI102" si="699">IF(AND($F73="Y",$M73="Y"),AI73,IF(AND($F73="A",$M73="A"),AI73*$F$13*$M$13,IF(AND($F73="Y",$M73="A"),AI73*$M$13,IF(AND($F73="A",$M73="Y"),AI73*$F$13,0))))</f>
        <v>32.897506611068202</v>
      </c>
      <c r="DJ73" s="16">
        <f t="shared" ref="DJ73:DJ102" si="700">IF(AND($F73="Y",$M73="Y"),AJ73,IF(AND($F73="A",$M73="A"),AJ73*$F$13*$M$13,IF(AND($F73="Y",$M73="A"),AJ73*$M$13,IF(AND($F73="A",$M73="Y"),AJ73*$F$13,0))))</f>
        <v>32.897506611068202</v>
      </c>
      <c r="DN73" s="16">
        <f t="shared" ref="DN73:DN102" si="701">IF($G73="Y",N73,IF($G73="A",N73*$G$13,0))</f>
        <v>0</v>
      </c>
      <c r="DO73" s="16">
        <f t="shared" ref="DO73:DO102" si="702">IF($G73="Y",O73,IF($G73="A",O73*$G$13,0))</f>
        <v>0</v>
      </c>
      <c r="DP73" s="16">
        <f t="shared" ref="DP73:DP102" si="703">IF($G73="Y",P73,IF($G73="A",P73*$G$13,0))</f>
        <v>0</v>
      </c>
      <c r="DQ73" s="16">
        <f t="shared" ref="DQ73:DQ102" si="704">IF($G73="Y",Q73,IF($G73="A",Q73*$G$13,0))</f>
        <v>0</v>
      </c>
      <c r="DR73" s="16">
        <f t="shared" ref="DR73:DR102" si="705">IF($G73="Y",R73,IF($G73="A",R73*$G$13,0))</f>
        <v>0</v>
      </c>
      <c r="DS73" s="16">
        <f t="shared" ref="DS73:DS102" si="706">IF($G73="Y",S73,IF($G73="A",S73*$G$13,0))</f>
        <v>0</v>
      </c>
      <c r="DT73" s="16">
        <f t="shared" ref="DT73:DT102" si="707">IF($G73="Y",T73,IF($G73="A",T73*$G$13,0))</f>
        <v>0</v>
      </c>
      <c r="DV73" s="16">
        <f t="shared" ref="DV73:DV102" si="708">IF($G73="Y",V73,IF($G73="A",V73*$G$13,0))</f>
        <v>0</v>
      </c>
      <c r="DW73" s="16">
        <f t="shared" ref="DW73:DW102" si="709">IF($G73="Y",W73,IF($G73="A",W73*$G$13,0))</f>
        <v>0</v>
      </c>
      <c r="DX73" s="16">
        <f t="shared" ref="DX73:DX102" si="710">IF($G73="Y",X73,IF($G73="A",X73*$G$13,0))</f>
        <v>0</v>
      </c>
      <c r="DY73" s="16">
        <f t="shared" ref="DY73:DY102" si="711">IF($G73="Y",Y73,IF($G73="A",Y73*$G$13,0))</f>
        <v>0</v>
      </c>
      <c r="DZ73" s="16">
        <f t="shared" ref="DZ73:DZ102" si="712">IF($G73="Y",Z73,IF($G73="A",Z73*$G$13,0))</f>
        <v>0</v>
      </c>
      <c r="EA73" s="16">
        <f t="shared" ref="EA73:EA102" si="713">IF($G73="Y",AA73,IF($G73="A",AA73*$G$13,0))</f>
        <v>0</v>
      </c>
      <c r="EB73" s="16">
        <f t="shared" ref="EB73:EB102" si="714">IF($G73="Y",AB73,IF($G73="A",AB73*$G$13,0))</f>
        <v>0</v>
      </c>
      <c r="ED73" s="16">
        <f t="shared" ref="ED73:ED102" si="715">IF($G73="Y",AD73,IF($G73="A",AD73*$G$13,0))</f>
        <v>640.40459849763886</v>
      </c>
      <c r="EE73" s="16">
        <f t="shared" ref="EE73:EE102" si="716">IF($G73="Y",AE73,IF($G73="A",AE73*$G$13,0))</f>
        <v>640.40459849763886</v>
      </c>
      <c r="EF73" s="16">
        <f t="shared" ref="EF73:EF102" si="717">IF($G73="Y",AF73,IF($G73="A",AF73*$G$13,0))</f>
        <v>640.40459849763886</v>
      </c>
      <c r="EG73" s="16">
        <f t="shared" ref="EG73:EG102" si="718">IF($G73="Y",AG73,IF($G73="A",AG73*$G$13,0))</f>
        <v>640.40459849763886</v>
      </c>
      <c r="EH73" s="16">
        <f t="shared" ref="EH73:EH102" si="719">IF($G73="Y",AH73,IF($G73="A",AH73*$G$13,0))</f>
        <v>640.40459849763886</v>
      </c>
      <c r="EI73" s="16">
        <f t="shared" ref="EI73:EI102" si="720">IF($G73="Y",AI73,IF($G73="A",AI73*$G$13,0))</f>
        <v>640.40459849763886</v>
      </c>
      <c r="EJ73" s="16">
        <f t="shared" ref="EJ73:EJ102" si="721">IF($G73="Y",AJ73,IF($G73="A",AJ73*$G$13,0))</f>
        <v>640.40459849763886</v>
      </c>
      <c r="EN73" s="16">
        <f t="shared" ref="EN73:EN102" si="722">IF($L73="Y",N73,IF($L73="A",N73*$L$13,0))</f>
        <v>0</v>
      </c>
      <c r="EO73" s="16">
        <f t="shared" ref="EO73:EO102" si="723">IF($L73="Y",O73,IF($L73="A",O73*$L$13,0))</f>
        <v>0</v>
      </c>
      <c r="EP73" s="16">
        <f t="shared" ref="EP73:EP102" si="724">IF($L73="Y",P73,IF($L73="A",P73*$L$13,0))</f>
        <v>0</v>
      </c>
      <c r="EQ73" s="16">
        <f t="shared" ref="EQ73:EQ102" si="725">IF($L73="Y",Q73,IF($L73="A",Q73*$L$13,0))</f>
        <v>0</v>
      </c>
      <c r="ER73" s="16">
        <f t="shared" ref="ER73:ER102" si="726">IF($L73="Y",R73,IF($L73="A",R73*$L$13,0))</f>
        <v>0</v>
      </c>
      <c r="ES73" s="16">
        <f t="shared" ref="ES73:ES102" si="727">IF($L73="Y",S73,IF($L73="A",S73*$L$13,0))</f>
        <v>0</v>
      </c>
      <c r="ET73" s="16">
        <f t="shared" ref="ET73:ET102" si="728">IF($L73="Y",T73,IF($L73="A",T73*$L$13,0))</f>
        <v>0</v>
      </c>
      <c r="EV73" s="16">
        <f t="shared" ref="EV73:EV102" si="729">IF($L73="Y",V73,IF($L73="A",V73*$L$13,0))</f>
        <v>0</v>
      </c>
      <c r="EW73" s="16">
        <f t="shared" ref="EW73:EW102" si="730">IF($L73="Y",W73,IF($L73="A",W73*$L$13,0))</f>
        <v>0</v>
      </c>
      <c r="EX73" s="16">
        <f t="shared" ref="EX73:EX102" si="731">IF($L73="Y",X73,IF($L73="A",X73*$L$13,0))</f>
        <v>0</v>
      </c>
      <c r="EY73" s="16">
        <f t="shared" ref="EY73:EY102" si="732">IF($L73="Y",Y73,IF($L73="A",Y73*$L$13,0))</f>
        <v>0</v>
      </c>
      <c r="EZ73" s="16">
        <f t="shared" ref="EZ73:EZ102" si="733">IF($L73="Y",Z73,IF($L73="A",Z73*$L$13,0))</f>
        <v>0</v>
      </c>
      <c r="FA73" s="16">
        <f t="shared" ref="FA73:FA102" si="734">IF($L73="Y",AA73,IF($L73="A",AA73*$L$13,0))</f>
        <v>0</v>
      </c>
      <c r="FB73" s="16">
        <f t="shared" ref="FB73:FB102" si="735">IF($L73="Y",AB73,IF($L73="A",AB73*$L$13,0))</f>
        <v>0</v>
      </c>
      <c r="FD73" s="16">
        <f t="shared" ref="FD73:FD102" si="736">IF($L73="Y",AD73,IF($L73="A",AD73*$L$13,0))</f>
        <v>645.41099830861208</v>
      </c>
      <c r="FE73" s="16">
        <f t="shared" ref="FE73:FE102" si="737">IF($L73="Y",AE73,IF($L73="A",AE73*$L$13,0))</f>
        <v>645.41099830861208</v>
      </c>
      <c r="FF73" s="16">
        <f t="shared" ref="FF73:FF102" si="738">IF($L73="Y",AF73,IF($L73="A",AF73*$L$13,0))</f>
        <v>645.41099830861208</v>
      </c>
      <c r="FG73" s="16">
        <f t="shared" ref="FG73:FG102" si="739">IF($L73="Y",AG73,IF($L73="A",AG73*$L$13,0))</f>
        <v>645.41099830861208</v>
      </c>
      <c r="FH73" s="16">
        <f t="shared" ref="FH73:FH102" si="740">IF($L73="Y",AH73,IF($L73="A",AH73*$L$13,0))</f>
        <v>645.41099830861208</v>
      </c>
      <c r="FI73" s="16">
        <f t="shared" ref="FI73:FI102" si="741">IF($L73="Y",AI73,IF($L73="A",AI73*$L$13,0))</f>
        <v>645.41099830861208</v>
      </c>
      <c r="FJ73" s="16">
        <f t="shared" ref="FJ73:FJ102" si="742">IF($L73="Y",AJ73,IF($L73="A",AJ73*$L$13,0))</f>
        <v>645.41099830861208</v>
      </c>
      <c r="FN73" s="16">
        <f t="shared" ref="FN73:FN102" si="743">IF($M73="Y",N73,IF($M73="A",N73*$M$13,0))</f>
        <v>0</v>
      </c>
      <c r="FO73" s="16">
        <f t="shared" ref="FO73:FO102" si="744">IF($M73="Y",O73,IF($M73="A",O73*$M$13,0))</f>
        <v>0</v>
      </c>
      <c r="FP73" s="16">
        <f t="shared" ref="FP73:FP102" si="745">IF($M73="Y",P73,IF($M73="A",P73*$M$13,0))</f>
        <v>0</v>
      </c>
      <c r="FQ73" s="16">
        <f t="shared" ref="FQ73:FQ102" si="746">IF($M73="Y",Q73,IF($M73="A",Q73*$M$13,0))</f>
        <v>0</v>
      </c>
      <c r="FR73" s="16">
        <f t="shared" ref="FR73:FR102" si="747">IF($M73="Y",R73,IF($M73="A",R73*$M$13,0))</f>
        <v>0</v>
      </c>
      <c r="FS73" s="16">
        <f t="shared" ref="FS73:FS102" si="748">IF($M73="Y",S73,IF($M73="A",S73*$M$13,0))</f>
        <v>0</v>
      </c>
      <c r="FT73" s="16">
        <f t="shared" ref="FT73:FT102" si="749">IF($M73="Y",T73,IF($M73="A",T73*$M$13,0))</f>
        <v>0</v>
      </c>
      <c r="FV73" s="16">
        <f t="shared" ref="FV73:FV102" si="750">IF($M73="Y",V73,IF($M73="A",V73*$M$13,0))</f>
        <v>0</v>
      </c>
      <c r="FW73" s="16">
        <f t="shared" ref="FW73:FW102" si="751">IF($M73="Y",W73,IF($M73="A",W73*$M$13,0))</f>
        <v>0</v>
      </c>
      <c r="FX73" s="16">
        <f t="shared" ref="FX73:FX102" si="752">IF($M73="Y",X73,IF($M73="A",X73*$M$13,0))</f>
        <v>0</v>
      </c>
      <c r="FY73" s="16">
        <f t="shared" ref="FY73:FY102" si="753">IF($M73="Y",Y73,IF($M73="A",Y73*$M$13,0))</f>
        <v>0</v>
      </c>
      <c r="FZ73" s="16">
        <f t="shared" ref="FZ73:FZ102" si="754">IF($M73="Y",Z73,IF($M73="A",Z73*$M$13,0))</f>
        <v>0</v>
      </c>
      <c r="GA73" s="16">
        <f t="shared" ref="GA73:GA102" si="755">IF($M73="Y",AA73,IF($M73="A",AA73*$M$13,0))</f>
        <v>0</v>
      </c>
      <c r="GB73" s="16">
        <f t="shared" ref="GB73:GB102" si="756">IF($M73="Y",AB73,IF($M73="A",AB73*$M$13,0))</f>
        <v>0</v>
      </c>
      <c r="GD73" s="16">
        <f t="shared" ref="GD73:GD102" si="757">IF($M73="Y",AD73,IF($M73="A",AD73*$M$13,0))</f>
        <v>603.12095453625034</v>
      </c>
      <c r="GE73" s="16">
        <f t="shared" ref="GE73:GE102" si="758">IF($M73="Y",AE73,IF($M73="A",AE73*$M$13,0))</f>
        <v>603.12095453625034</v>
      </c>
      <c r="GF73" s="16">
        <f t="shared" ref="GF73:GF102" si="759">IF($M73="Y",AF73,IF($M73="A",AF73*$M$13,0))</f>
        <v>603.12095453625034</v>
      </c>
      <c r="GG73" s="16">
        <f t="shared" ref="GG73:GG102" si="760">IF($M73="Y",AG73,IF($M73="A",AG73*$M$13,0))</f>
        <v>603.12095453625034</v>
      </c>
      <c r="GH73" s="16">
        <f t="shared" ref="GH73:GH102" si="761">IF($M73="Y",AH73,IF($M73="A",AH73*$M$13,0))</f>
        <v>603.12095453625034</v>
      </c>
      <c r="GI73" s="16">
        <f t="shared" ref="GI73:GI102" si="762">IF($M73="Y",AI73,IF($M73="A",AI73*$M$13,0))</f>
        <v>603.12095453625034</v>
      </c>
      <c r="GJ73" s="16">
        <f t="shared" ref="GJ73:GJ102" si="763">IF($M73="Y",AJ73,IF($M73="A",AJ73*$M$13,0))</f>
        <v>603.12095453625034</v>
      </c>
      <c r="GN73" s="16">
        <f t="shared" ref="GN73:GN102" si="764">IF($I73="Y",N73,IF($I73="A",N73*$I$13,0))</f>
        <v>0</v>
      </c>
      <c r="GO73" s="16">
        <f t="shared" ref="GO73:GO102" si="765">IF($I73="Y",O73,IF($I73="A",O73*$I$13,0))</f>
        <v>0</v>
      </c>
      <c r="GP73" s="16">
        <f t="shared" ref="GP73:GP102" si="766">IF($I73="Y",P73,IF($I73="A",P73*$I$13,0))</f>
        <v>0</v>
      </c>
      <c r="GQ73" s="16">
        <f t="shared" ref="GQ73:GQ102" si="767">IF($I73="Y",Q73,IF($I73="A",Q73*$I$13,0))</f>
        <v>0</v>
      </c>
      <c r="GR73" s="16">
        <f t="shared" ref="GR73:GR102" si="768">IF($I73="Y",R73,IF($I73="A",R73*$I$13,0))</f>
        <v>0</v>
      </c>
      <c r="GS73" s="16">
        <f t="shared" ref="GS73:GS102" si="769">IF($I73="Y",S73,IF($I73="A",S73*$I$13,0))</f>
        <v>0</v>
      </c>
      <c r="GT73" s="16">
        <f t="shared" ref="GT73:GT102" si="770">IF($I73="Y",T73,IF($I73="A",T73*$I$13,0))</f>
        <v>0</v>
      </c>
      <c r="GV73" s="16">
        <f t="shared" ref="GV73:GV102" si="771">IF($I73="Y",V73,IF($I73="A",V73*$I$13,0))</f>
        <v>0</v>
      </c>
      <c r="GW73" s="16">
        <f t="shared" ref="GW73:GW102" si="772">IF($I73="Y",W73,IF($I73="A",W73*$I$13,0))</f>
        <v>0</v>
      </c>
      <c r="GX73" s="16">
        <f t="shared" ref="GX73:GX102" si="773">IF($I73="Y",X73,IF($I73="A",X73*$I$13,0))</f>
        <v>0</v>
      </c>
      <c r="GY73" s="16">
        <f t="shared" ref="GY73:GY102" si="774">IF($I73="Y",Y73,IF($I73="A",Y73*$I$13,0))</f>
        <v>0</v>
      </c>
      <c r="GZ73" s="16">
        <f t="shared" ref="GZ73:GZ102" si="775">IF($I73="Y",Z73,IF($I73="A",Z73*$I$13,0))</f>
        <v>0</v>
      </c>
      <c r="HA73" s="16">
        <f t="shared" ref="HA73:HA102" si="776">IF($I73="Y",AA73,IF($I73="A",AA73*$I$13,0))</f>
        <v>0</v>
      </c>
      <c r="HB73" s="16">
        <f t="shared" ref="HB73:HB102" si="777">IF($I73="Y",AB73,IF($I73="A",AB73*$I$13,0))</f>
        <v>0</v>
      </c>
      <c r="HD73" s="16">
        <f t="shared" ref="HD73:HD102" si="778">IF($I73="Y",AD73,IF($I73="A",AD73*$I$13,0))</f>
        <v>640.40459849763886</v>
      </c>
      <c r="HE73" s="16">
        <f t="shared" ref="HE73:HE102" si="779">IF($I73="Y",AE73,IF($I73="A",AE73*$I$13,0))</f>
        <v>640.40459849763886</v>
      </c>
      <c r="HF73" s="16">
        <f t="shared" ref="HF73:HF102" si="780">IF($I73="Y",AF73,IF($I73="A",AF73*$I$13,0))</f>
        <v>640.40459849763886</v>
      </c>
      <c r="HG73" s="16">
        <f t="shared" ref="HG73:HG102" si="781">IF($I73="Y",AG73,IF($I73="A",AG73*$I$13,0))</f>
        <v>640.40459849763886</v>
      </c>
      <c r="HH73" s="16">
        <f t="shared" ref="HH73:HH102" si="782">IF($I73="Y",AH73,IF($I73="A",AH73*$I$13,0))</f>
        <v>640.40459849763886</v>
      </c>
      <c r="HI73" s="16">
        <f t="shared" ref="HI73:HI102" si="783">IF($I73="Y",AI73,IF($I73="A",AI73*$I$13,0))</f>
        <v>640.40459849763886</v>
      </c>
      <c r="HJ73" s="16">
        <f t="shared" ref="HJ73:HJ102" si="784">IF($I73="Y",AJ73,IF($I73="A",AJ73*$I$13,0))</f>
        <v>640.40459849763886</v>
      </c>
      <c r="HN73" s="16">
        <f t="shared" ref="HN73:HN102" si="785">IF($J73="Y",N73,IF($J73="A",N73*$J$13,0))</f>
        <v>0</v>
      </c>
      <c r="HO73" s="16">
        <f t="shared" ref="HO73:HO102" si="786">IF($J73="Y",O73,IF($J73="A",O73*$J$13,0))</f>
        <v>0</v>
      </c>
      <c r="HP73" s="16">
        <f t="shared" ref="HP73:HP102" si="787">IF($J73="Y",P73,IF($J73="A",P73*$J$13,0))</f>
        <v>0</v>
      </c>
      <c r="HQ73" s="16">
        <f t="shared" ref="HQ73:HQ102" si="788">IF($J73="Y",Q73,IF($J73="A",Q73*$J$13,0))</f>
        <v>0</v>
      </c>
      <c r="HR73" s="16">
        <f t="shared" ref="HR73:HR102" si="789">IF($J73="Y",R73,IF($J73="A",R73*$J$13,0))</f>
        <v>0</v>
      </c>
      <c r="HS73" s="16">
        <f t="shared" ref="HS73:HS102" si="790">IF($J73="Y",S73,IF($J73="A",S73*$J$13,0))</f>
        <v>0</v>
      </c>
      <c r="HT73" s="16">
        <f t="shared" ref="HT73:HT102" si="791">IF($J73="Y",T73,IF($J73="A",T73*$J$13,0))</f>
        <v>0</v>
      </c>
      <c r="HV73" s="16">
        <f t="shared" ref="HV73:HV102" si="792">IF($J73="Y",V73,IF($J73="A",V73*$J$13,0))</f>
        <v>0</v>
      </c>
      <c r="HW73" s="16">
        <f t="shared" ref="HW73:HW102" si="793">IF($J73="Y",W73,IF($J73="A",W73*$J$13,0))</f>
        <v>0</v>
      </c>
      <c r="HX73" s="16">
        <f t="shared" ref="HX73:HX102" si="794">IF($J73="Y",X73,IF($J73="A",X73*$J$13,0))</f>
        <v>0</v>
      </c>
      <c r="HY73" s="16">
        <f t="shared" ref="HY73:HY102" si="795">IF($J73="Y",Y73,IF($J73="A",Y73*$J$13,0))</f>
        <v>0</v>
      </c>
      <c r="HZ73" s="16">
        <f t="shared" ref="HZ73:HZ102" si="796">IF($J73="Y",Z73,IF($J73="A",Z73*$J$13,0))</f>
        <v>0</v>
      </c>
      <c r="IA73" s="16">
        <f t="shared" ref="IA73:IA102" si="797">IF($J73="Y",AA73,IF($J73="A",AA73*$J$13,0))</f>
        <v>0</v>
      </c>
      <c r="IB73" s="16">
        <f t="shared" ref="IB73:IB102" si="798">IF($J73="Y",AB73,IF($J73="A",AB73*$J$13,0))</f>
        <v>0</v>
      </c>
      <c r="ID73" s="16">
        <f t="shared" ref="ID73:ID102" si="799">IF($J73="Y",AD73,IF($J73="A",AD73*$J$13,0))</f>
        <v>640.40459849763886</v>
      </c>
      <c r="IE73" s="16">
        <f t="shared" ref="IE73:IE102" si="800">IF($J73="Y",AE73,IF($J73="A",AE73*$J$13,0))</f>
        <v>640.40459849763886</v>
      </c>
      <c r="IF73" s="16">
        <f t="shared" ref="IF73:IF102" si="801">IF($J73="Y",AF73,IF($J73="A",AF73*$J$13,0))</f>
        <v>640.40459849763886</v>
      </c>
      <c r="IG73" s="16">
        <f t="shared" ref="IG73:IG102" si="802">IF($J73="Y",AG73,IF($J73="A",AG73*$J$13,0))</f>
        <v>640.40459849763886</v>
      </c>
      <c r="IH73" s="16">
        <f t="shared" ref="IH73:IH102" si="803">IF($J73="Y",AH73,IF($J73="A",AH73*$J$13,0))</f>
        <v>640.40459849763886</v>
      </c>
      <c r="II73" s="16">
        <f t="shared" ref="II73:II102" si="804">IF($J73="Y",AI73,IF($J73="A",AI73*$J$13,0))</f>
        <v>640.40459849763886</v>
      </c>
      <c r="IJ73" s="16">
        <f t="shared" ref="IJ73:IJ102" si="805">IF($J73="Y",AJ73,IF($J73="A",AJ73*$J$13,0))</f>
        <v>640.40459849763886</v>
      </c>
      <c r="IN73" s="16">
        <f t="shared" ref="IN73:IN102" si="806">IF(AND($J73="Y",$L73="Y"),N73,IF(AND($J73="A",$L73="A"),N73*$J$13*$L$13,IF(AND($J73="Y",$L73="A"),N73*$L$13,IF(AND($J73="A",$L73="Y"),N73*$J$13,0))))</f>
        <v>0</v>
      </c>
      <c r="IO73" s="16">
        <f t="shared" ref="IO73:IO102" si="807">IF(AND($J73="Y",$L73="Y"),O73,IF(AND($J73="A",$L73="A"),O73*$J$13*$L$13,IF(AND($J73="Y",$L73="A"),O73*$L$13,IF(AND($J73="A",$L73="Y"),O73*$J$13,0))))</f>
        <v>0</v>
      </c>
      <c r="IP73" s="16">
        <f t="shared" ref="IP73:IP102" si="808">IF(AND($J73="Y",$L73="Y"),P73,IF(AND($J73="A",$L73="A"),P73*$J$13*$L$13,IF(AND($J73="Y",$L73="A"),P73*$L$13,IF(AND($J73="A",$L73="Y"),P73*$J$13,0))))</f>
        <v>0</v>
      </c>
      <c r="IQ73" s="16">
        <f t="shared" ref="IQ73:IQ102" si="809">IF(AND($J73="Y",$L73="Y"),Q73,IF(AND($J73="A",$L73="A"),Q73*$J$13*$L$13,IF(AND($J73="Y",$L73="A"),Q73*$L$13,IF(AND($J73="A",$L73="Y"),Q73*$J$13,0))))</f>
        <v>0</v>
      </c>
      <c r="IR73" s="16">
        <f t="shared" ref="IR73:IR102" si="810">IF(AND($J73="Y",$L73="Y"),R73,IF(AND($J73="A",$L73="A"),R73*$J$13*$L$13,IF(AND($J73="Y",$L73="A"),R73*$L$13,IF(AND($J73="A",$L73="Y"),R73*$J$13,0))))</f>
        <v>0</v>
      </c>
      <c r="IS73" s="16">
        <f t="shared" ref="IS73:IS102" si="811">IF(AND($J73="Y",$L73="Y"),S73,IF(AND($J73="A",$L73="A"),S73*$J$13*$L$13,IF(AND($J73="Y",$L73="A"),S73*$L$13,IF(AND($J73="A",$L73="Y"),S73*$J$13,0))))</f>
        <v>0</v>
      </c>
      <c r="IT73" s="16">
        <f t="shared" ref="IT73:IT102" si="812">IF(AND($J73="Y",$L73="Y"),T73,IF(AND($J73="A",$L73="A"),T73*$J$13*$L$13,IF(AND($J73="Y",$L73="A"),T73*$L$13,IF(AND($J73="A",$L73="Y"),T73*$J$13,0))))</f>
        <v>0</v>
      </c>
      <c r="IV73" s="16">
        <f t="shared" ref="IV73:IV102" si="813">IF(AND($J73="Y",$L73="Y"),V73,IF(AND($J73="A",$L73="A"),V73*$J$13*$L$13,IF(AND($J73="Y",$L73="A"),V73*$L$13,IF(AND($J73="A",$L73="Y"),V73*$J$13,0))))</f>
        <v>0</v>
      </c>
      <c r="IW73" s="16">
        <f t="shared" ref="IW73:IW102" si="814">IF(AND($J73="Y",$L73="Y"),W73,IF(AND($J73="A",$L73="A"),W73*$J$13*$L$13,IF(AND($J73="Y",$L73="A"),W73*$L$13,IF(AND($J73="A",$L73="Y"),W73*$J$13,0))))</f>
        <v>0</v>
      </c>
      <c r="IX73" s="16">
        <f t="shared" ref="IX73:IX102" si="815">IF(AND($J73="Y",$L73="Y"),X73,IF(AND($J73="A",$L73="A"),X73*$J$13*$L$13,IF(AND($J73="Y",$L73="A"),X73*$L$13,IF(AND($J73="A",$L73="Y"),X73*$J$13,0))))</f>
        <v>0</v>
      </c>
      <c r="IY73" s="16">
        <f t="shared" ref="IY73:IY102" si="816">IF(AND($J73="Y",$L73="Y"),Y73,IF(AND($J73="A",$L73="A"),Y73*$J$13*$L$13,IF(AND($J73="Y",$L73="A"),Y73*$L$13,IF(AND($J73="A",$L73="Y"),Y73*$J$13,0))))</f>
        <v>0</v>
      </c>
      <c r="IZ73" s="16">
        <f t="shared" ref="IZ73:IZ102" si="817">IF(AND($J73="Y",$L73="Y"),Z73,IF(AND($J73="A",$L73="A"),Z73*$J$13*$L$13,IF(AND($J73="Y",$L73="A"),Z73*$L$13,IF(AND($J73="A",$L73="Y"),Z73*$J$13,0))))</f>
        <v>0</v>
      </c>
      <c r="JA73" s="16">
        <f t="shared" ref="JA73:JA102" si="818">IF(AND($J73="Y",$L73="Y"),AA73,IF(AND($J73="A",$L73="A"),AA73*$J$13*$L$13,IF(AND($J73="Y",$L73="A"),AA73*$L$13,IF(AND($J73="A",$L73="Y"),AA73*$J$13,0))))</f>
        <v>0</v>
      </c>
      <c r="JB73" s="16">
        <f t="shared" ref="JB73:JB102" si="819">IF(AND($J73="Y",$L73="Y"),AB73,IF(AND($J73="A",$L73="A"),AB73*$J$13*$L$13,IF(AND($J73="Y",$L73="A"),AB73*$L$13,IF(AND($J73="A",$L73="Y"),AB73*$J$13,0))))</f>
        <v>0</v>
      </c>
      <c r="JD73" s="16">
        <f t="shared" ref="JD73:JD102" si="820">IF(AND($J73="Y",$L73="Y"),AD73,IF(AND($J73="A",$L73="A"),AD73*$J$13*$L$13,IF(AND($J73="Y",$L73="A"),AD73*$L$13,IF(AND($J73="A",$L73="Y"),AD73*$J$13,0))))</f>
        <v>645.41099830861208</v>
      </c>
      <c r="JE73" s="16">
        <f t="shared" ref="JE73:JE102" si="821">IF(AND($J73="Y",$L73="Y"),AE73,IF(AND($J73="A",$L73="A"),AE73*$J$13*$L$13,IF(AND($J73="Y",$L73="A"),AE73*$L$13,IF(AND($J73="A",$L73="Y"),AE73*$J$13,0))))</f>
        <v>645.41099830861208</v>
      </c>
      <c r="JF73" s="16">
        <f t="shared" ref="JF73:JF102" si="822">IF(AND($J73="Y",$L73="Y"),AF73,IF(AND($J73="A",$L73="A"),AF73*$J$13*$L$13,IF(AND($J73="Y",$L73="A"),AF73*$L$13,IF(AND($J73="A",$L73="Y"),AF73*$J$13,0))))</f>
        <v>645.41099830861208</v>
      </c>
      <c r="JG73" s="16">
        <f t="shared" ref="JG73:JG102" si="823">IF(AND($J73="Y",$L73="Y"),AG73,IF(AND($J73="A",$L73="A"),AG73*$J$13*$L$13,IF(AND($J73="Y",$L73="A"),AG73*$L$13,IF(AND($J73="A",$L73="Y"),AG73*$J$13,0))))</f>
        <v>645.41099830861208</v>
      </c>
      <c r="JH73" s="16">
        <f t="shared" ref="JH73:JH102" si="824">IF(AND($J73="Y",$L73="Y"),AH73,IF(AND($J73="A",$L73="A"),AH73*$J$13*$L$13,IF(AND($J73="Y",$L73="A"),AH73*$L$13,IF(AND($J73="A",$L73="Y"),AH73*$J$13,0))))</f>
        <v>645.41099830861208</v>
      </c>
      <c r="JI73" s="16">
        <f t="shared" ref="JI73:JI102" si="825">IF(AND($J73="Y",$L73="Y"),AI73,IF(AND($J73="A",$L73="A"),AI73*$J$13*$L$13,IF(AND($J73="Y",$L73="A"),AI73*$L$13,IF(AND($J73="A",$L73="Y"),AI73*$J$13,0))))</f>
        <v>645.41099830861208</v>
      </c>
      <c r="JJ73" s="16">
        <f t="shared" ref="JJ73:JJ102" si="826">IF(AND($J73="Y",$L73="Y"),AJ73,IF(AND($J73="A",$L73="A"),AJ73*$J$13*$L$13,IF(AND($J73="Y",$L73="A"),AJ73*$L$13,IF(AND($J73="A",$L73="Y"),AJ73*$J$13,0))))</f>
        <v>645.41099830861208</v>
      </c>
      <c r="JN73" s="16">
        <f t="shared" ref="JN73:JN102" si="827">IF(AND($J73="Y",$M73="Y"),N73,IF(AND($J73="A",$M73="A"),N73*$J$13*$M$13,IF(AND($J73="Y",$M73="A"),N73*$M$13,IF(AND($J73="A",$M73="Y"),N73*$J$13,0))))</f>
        <v>0</v>
      </c>
      <c r="JO73" s="16">
        <f t="shared" ref="JO73:JO102" si="828">IF(AND($J73="Y",$M73="Y"),O73,IF(AND($J73="A",$M73="A"),O73*$J$13*$M$13,IF(AND($J73="Y",$M73="A"),O73*$M$13,IF(AND($J73="A",$M73="Y"),O73*$J$13,0))))</f>
        <v>0</v>
      </c>
      <c r="JP73" s="16">
        <f t="shared" ref="JP73:JP102" si="829">IF(AND($J73="Y",$M73="Y"),P73,IF(AND($J73="A",$M73="A"),P73*$J$13*$M$13,IF(AND($J73="Y",$M73="A"),P73*$M$13,IF(AND($J73="A",$M73="Y"),P73*$J$13,0))))</f>
        <v>0</v>
      </c>
      <c r="JQ73" s="16">
        <f t="shared" ref="JQ73:JQ102" si="830">IF(AND($J73="Y",$M73="Y"),Q73,IF(AND($J73="A",$M73="A"),Q73*$J$13*$M$13,IF(AND($J73="Y",$M73="A"),Q73*$M$13,IF(AND($J73="A",$M73="Y"),Q73*$J$13,0))))</f>
        <v>0</v>
      </c>
      <c r="JR73" s="16">
        <f t="shared" ref="JR73:JR102" si="831">IF(AND($J73="Y",$M73="Y"),R73,IF(AND($J73="A",$M73="A"),R73*$J$13*$M$13,IF(AND($J73="Y",$M73="A"),R73*$M$13,IF(AND($J73="A",$M73="Y"),R73*$J$13,0))))</f>
        <v>0</v>
      </c>
      <c r="JS73" s="16">
        <f t="shared" ref="JS73:JS102" si="832">IF(AND($J73="Y",$M73="Y"),S73,IF(AND($J73="A",$M73="A"),S73*$J$13*$M$13,IF(AND($J73="Y",$M73="A"),S73*$M$13,IF(AND($J73="A",$M73="Y"),S73*$J$13,0))))</f>
        <v>0</v>
      </c>
      <c r="JT73" s="16">
        <f t="shared" ref="JT73:JT102" si="833">IF(AND($J73="Y",$M73="Y"),T73,IF(AND($J73="A",$M73="A"),T73*$J$13*$M$13,IF(AND($J73="Y",$M73="A"),T73*$M$13,IF(AND($J73="A",$M73="Y"),T73*$J$13,0))))</f>
        <v>0</v>
      </c>
      <c r="JV73" s="16">
        <f t="shared" ref="JV73:JV102" si="834">IF(AND($J73="Y",$M73="Y"),V73,IF(AND($J73="A",$M73="A"),V73*$J$13*$M$13,IF(AND($J73="Y",$M73="A"),V73*$M$13,IF(AND($J73="A",$M73="Y"),V73*$J$13,0))))</f>
        <v>0</v>
      </c>
      <c r="JW73" s="16">
        <f t="shared" ref="JW73:JW102" si="835">IF(AND($J73="Y",$M73="Y"),W73,IF(AND($J73="A",$M73="A"),W73*$J$13*$M$13,IF(AND($J73="Y",$M73="A"),W73*$M$13,IF(AND($J73="A",$M73="Y"),W73*$J$13,0))))</f>
        <v>0</v>
      </c>
      <c r="JX73" s="16">
        <f t="shared" ref="JX73:JX102" si="836">IF(AND($J73="Y",$M73="Y"),X73,IF(AND($J73="A",$M73="A"),X73*$J$13*$M$13,IF(AND($J73="Y",$M73="A"),X73*$M$13,IF(AND($J73="A",$M73="Y"),X73*$J$13,0))))</f>
        <v>0</v>
      </c>
      <c r="JY73" s="16">
        <f t="shared" ref="JY73:JY102" si="837">IF(AND($J73="Y",$M73="Y"),Y73,IF(AND($J73="A",$M73="A"),Y73*$J$13*$M$13,IF(AND($J73="Y",$M73="A"),Y73*$M$13,IF(AND($J73="A",$M73="Y"),Y73*$J$13,0))))</f>
        <v>0</v>
      </c>
      <c r="JZ73" s="16">
        <f t="shared" ref="JZ73:JZ102" si="838">IF(AND($J73="Y",$M73="Y"),Z73,IF(AND($J73="A",$M73="A"),Z73*$J$13*$M$13,IF(AND($J73="Y",$M73="A"),Z73*$M$13,IF(AND($J73="A",$M73="Y"),Z73*$J$13,0))))</f>
        <v>0</v>
      </c>
      <c r="KA73" s="16">
        <f t="shared" ref="KA73:KA102" si="839">IF(AND($J73="Y",$M73="Y"),AA73,IF(AND($J73="A",$M73="A"),AA73*$J$13*$M$13,IF(AND($J73="Y",$M73="A"),AA73*$M$13,IF(AND($J73="A",$M73="Y"),AA73*$J$13,0))))</f>
        <v>0</v>
      </c>
      <c r="KB73" s="16">
        <f t="shared" ref="KB73:KB102" si="840">IF(AND($J73="Y",$M73="Y"),AB73,IF(AND($J73="A",$M73="A"),AB73*$J$13*$M$13,IF(AND($J73="Y",$M73="A"),AB73*$M$13,IF(AND($J73="A",$M73="Y"),AB73*$J$13,0))))</f>
        <v>0</v>
      </c>
      <c r="KD73" s="16">
        <f t="shared" ref="KD73:KD102" si="841">IF(AND($J73="Y",$M73="Y"),AD73,IF(AND($J73="A",$M73="A"),AD73*$J$13*$M$13,IF(AND($J73="Y",$M73="A"),AD73*$M$13,IF(AND($J73="A",$M73="Y"),AD73*$J$13,0))))</f>
        <v>603.12095453625034</v>
      </c>
      <c r="KE73" s="16">
        <f t="shared" ref="KE73:KE102" si="842">IF(AND($J73="Y",$M73="Y"),AE73,IF(AND($J73="A",$M73="A"),AE73*$J$13*$M$13,IF(AND($J73="Y",$M73="A"),AE73*$M$13,IF(AND($J73="A",$M73="Y"),AE73*$J$13,0))))</f>
        <v>603.12095453625034</v>
      </c>
      <c r="KF73" s="16">
        <f t="shared" ref="KF73:KF102" si="843">IF(AND($J73="Y",$M73="Y"),AF73,IF(AND($J73="A",$M73="A"),AF73*$J$13*$M$13,IF(AND($J73="Y",$M73="A"),AF73*$M$13,IF(AND($J73="A",$M73="Y"),AF73*$J$13,0))))</f>
        <v>603.12095453625034</v>
      </c>
      <c r="KG73" s="16">
        <f t="shared" ref="KG73:KG102" si="844">IF(AND($J73="Y",$M73="Y"),AG73,IF(AND($J73="A",$M73="A"),AG73*$J$13*$M$13,IF(AND($J73="Y",$M73="A"),AG73*$M$13,IF(AND($J73="A",$M73="Y"),AG73*$J$13,0))))</f>
        <v>603.12095453625034</v>
      </c>
      <c r="KH73" s="16">
        <f t="shared" ref="KH73:KH102" si="845">IF(AND($J73="Y",$M73="Y"),AH73,IF(AND($J73="A",$M73="A"),AH73*$J$13*$M$13,IF(AND($J73="Y",$M73="A"),AH73*$M$13,IF(AND($J73="A",$M73="Y"),AH73*$J$13,0))))</f>
        <v>603.12095453625034</v>
      </c>
      <c r="KI73" s="16">
        <f t="shared" ref="KI73:KI102" si="846">IF(AND($J73="Y",$M73="Y"),AI73,IF(AND($J73="A",$M73="A"),AI73*$J$13*$M$13,IF(AND($J73="Y",$M73="A"),AI73*$M$13,IF(AND($J73="A",$M73="Y"),AI73*$J$13,0))))</f>
        <v>603.12095453625034</v>
      </c>
      <c r="KJ73" s="16">
        <f t="shared" ref="KJ73:KJ102" si="847">IF(AND($J73="Y",$M73="Y"),AJ73,IF(AND($J73="A",$M73="A"),AJ73*$J$13*$M$13,IF(AND($J73="Y",$M73="A"),AJ73*$M$13,IF(AND($J73="A",$M73="Y"),AJ73*$J$13,0))))</f>
        <v>603.12095453625034</v>
      </c>
    </row>
    <row r="74" spans="1:296" x14ac:dyDescent="0.25">
      <c r="A74" s="22" t="s">
        <v>607</v>
      </c>
      <c r="B74" s="22"/>
      <c r="C74" s="22" t="s">
        <v>606</v>
      </c>
      <c r="D74" s="22"/>
      <c r="E74" s="22"/>
      <c r="F74" t="s">
        <v>589</v>
      </c>
      <c r="G74" t="s">
        <v>571</v>
      </c>
      <c r="H74" t="s">
        <v>571</v>
      </c>
      <c r="I74" t="s">
        <v>571</v>
      </c>
      <c r="J74" t="s">
        <v>571</v>
      </c>
      <c r="K74" t="s">
        <v>571</v>
      </c>
      <c r="L74" t="s">
        <v>589</v>
      </c>
      <c r="M74" t="s">
        <v>589</v>
      </c>
      <c r="N74" s="16">
        <f>[14]model_cost_rates!N209</f>
        <v>3000.1002218026961</v>
      </c>
      <c r="O74" s="16">
        <f>[14]model_cost_rates!O209</f>
        <v>2467.5204228808611</v>
      </c>
      <c r="P74" s="16">
        <f>[14]model_cost_rates!P209</f>
        <v>3277.0120147814014</v>
      </c>
      <c r="Q74" s="16">
        <f>[14]model_cost_rates!Q209</f>
        <v>2220.0252497537504</v>
      </c>
      <c r="R74" s="16">
        <f>[14]model_cost_rates!R209</f>
        <v>2294.6917512342407</v>
      </c>
      <c r="S74" s="16">
        <f>[14]model_cost_rates!S209</f>
        <v>2771.2189164913884</v>
      </c>
      <c r="T74" s="16">
        <f t="shared" si="637"/>
        <v>2771.2189164913884</v>
      </c>
      <c r="V74" s="16">
        <f>[14]model_cost_rates!G209</f>
        <v>2949.7573811828356</v>
      </c>
      <c r="W74" s="16">
        <f>[14]model_cost_rates!H209</f>
        <v>2774.3487259892795</v>
      </c>
      <c r="X74" s="16">
        <f>[14]model_cost_rates!I209</f>
        <v>2619.0843907558556</v>
      </c>
      <c r="Y74" s="16">
        <f>[14]model_cost_rates!J209</f>
        <v>2084.079212830527</v>
      </c>
      <c r="Z74" s="16">
        <f>[14]model_cost_rates!K209</f>
        <v>2464.7493069818324</v>
      </c>
      <c r="AA74" s="16">
        <f>[14]model_cost_rates!L209</f>
        <v>2599.8070913392016</v>
      </c>
      <c r="AB74" s="16">
        <f t="shared" ref="AB74:AB102" si="848">AA74</f>
        <v>2599.8070913392016</v>
      </c>
      <c r="AD74" s="16">
        <f>[16]TRAC_rates!V82</f>
        <v>4150.3844343616711</v>
      </c>
      <c r="AE74" s="16">
        <f>[16]TRAC_rates!W82</f>
        <v>4150.3844343616711</v>
      </c>
      <c r="AF74" s="16">
        <f>[16]TRAC_rates!X82</f>
        <v>4150.3844343616711</v>
      </c>
      <c r="AG74" s="16">
        <f>[16]TRAC_rates!Y82</f>
        <v>4150.3844343616711</v>
      </c>
      <c r="AH74" s="16">
        <f>[16]TRAC_rates!Z82</f>
        <v>4150.3844343616711</v>
      </c>
      <c r="AI74" s="16">
        <f>[16]TRAC_rates!AA82</f>
        <v>4150.3844343616711</v>
      </c>
      <c r="AJ74" s="16">
        <f>[16]TRAC_rates!AB82</f>
        <v>4150.3844343616711</v>
      </c>
      <c r="AN74" s="16">
        <f t="shared" si="638"/>
        <v>163.64183028014705</v>
      </c>
      <c r="AO74" s="16">
        <f t="shared" si="639"/>
        <v>134.59202306622879</v>
      </c>
      <c r="AP74" s="16">
        <f t="shared" si="640"/>
        <v>178.74610989716734</v>
      </c>
      <c r="AQ74" s="16">
        <f t="shared" si="641"/>
        <v>121.09228635020456</v>
      </c>
      <c r="AR74" s="16">
        <f t="shared" si="642"/>
        <v>125.16500461277676</v>
      </c>
      <c r="AS74" s="16">
        <f t="shared" si="643"/>
        <v>151.15739544498481</v>
      </c>
      <c r="AT74" s="16">
        <f t="shared" si="644"/>
        <v>151.15739544498481</v>
      </c>
      <c r="AV74" s="16">
        <f t="shared" si="645"/>
        <v>160.89585715542739</v>
      </c>
      <c r="AW74" s="16">
        <f t="shared" si="646"/>
        <v>151.32811232668797</v>
      </c>
      <c r="AX74" s="16">
        <f t="shared" si="647"/>
        <v>142.85914858668303</v>
      </c>
      <c r="AY74" s="16">
        <f t="shared" si="648"/>
        <v>113.6770479725742</v>
      </c>
      <c r="AZ74" s="16">
        <f t="shared" si="649"/>
        <v>134.44087128991814</v>
      </c>
      <c r="BA74" s="16">
        <f t="shared" si="650"/>
        <v>141.80765952759282</v>
      </c>
      <c r="BB74" s="16">
        <f t="shared" si="651"/>
        <v>141.80765952759282</v>
      </c>
      <c r="BD74" s="16">
        <f t="shared" si="652"/>
        <v>226.38460551063659</v>
      </c>
      <c r="BE74" s="16">
        <f t="shared" si="653"/>
        <v>226.38460551063659</v>
      </c>
      <c r="BF74" s="16">
        <f t="shared" si="654"/>
        <v>226.38460551063659</v>
      </c>
      <c r="BG74" s="16">
        <f t="shared" si="655"/>
        <v>226.38460551063659</v>
      </c>
      <c r="BH74" s="16">
        <f t="shared" si="656"/>
        <v>226.38460551063659</v>
      </c>
      <c r="BI74" s="16">
        <f t="shared" si="657"/>
        <v>226.38460551063659</v>
      </c>
      <c r="BJ74" s="16">
        <f t="shared" si="658"/>
        <v>226.38460551063659</v>
      </c>
      <c r="BN74" s="16">
        <f t="shared" si="659"/>
        <v>164.92110970772109</v>
      </c>
      <c r="BO74" s="16">
        <f t="shared" si="660"/>
        <v>135.64420395377709</v>
      </c>
      <c r="BP74" s="16">
        <f t="shared" si="661"/>
        <v>180.14346790006223</v>
      </c>
      <c r="BQ74" s="16">
        <f t="shared" si="662"/>
        <v>122.03893226891935</v>
      </c>
      <c r="BR74" s="16">
        <f t="shared" si="663"/>
        <v>126.14348924093824</v>
      </c>
      <c r="BS74" s="16">
        <f t="shared" si="664"/>
        <v>152.33907708462058</v>
      </c>
      <c r="BT74" s="16">
        <f t="shared" si="665"/>
        <v>152.33907708462058</v>
      </c>
      <c r="BV74" s="16">
        <f t="shared" si="666"/>
        <v>162.15366978003846</v>
      </c>
      <c r="BW74" s="16">
        <f t="shared" si="667"/>
        <v>152.51112855537306</v>
      </c>
      <c r="BX74" s="16">
        <f t="shared" si="668"/>
        <v>143.97595820385007</v>
      </c>
      <c r="BY74" s="16">
        <f t="shared" si="669"/>
        <v>114.56572483844462</v>
      </c>
      <c r="BZ74" s="16">
        <f t="shared" si="670"/>
        <v>135.49187053975473</v>
      </c>
      <c r="CA74" s="16">
        <f t="shared" si="671"/>
        <v>142.91624906851584</v>
      </c>
      <c r="CB74" s="16">
        <f t="shared" si="672"/>
        <v>142.91624906851584</v>
      </c>
      <c r="CD74" s="16">
        <f t="shared" si="673"/>
        <v>228.15438019510097</v>
      </c>
      <c r="CE74" s="16">
        <f t="shared" si="674"/>
        <v>228.15438019510097</v>
      </c>
      <c r="CF74" s="16">
        <f t="shared" si="675"/>
        <v>228.15438019510097</v>
      </c>
      <c r="CG74" s="16">
        <f t="shared" si="676"/>
        <v>228.15438019510097</v>
      </c>
      <c r="CH74" s="16">
        <f t="shared" si="677"/>
        <v>228.15438019510097</v>
      </c>
      <c r="CI74" s="16">
        <f t="shared" si="678"/>
        <v>228.15438019510097</v>
      </c>
      <c r="CJ74" s="16">
        <f t="shared" si="679"/>
        <v>228.15438019510097</v>
      </c>
      <c r="CN74" s="16">
        <f t="shared" si="680"/>
        <v>154.11478479723198</v>
      </c>
      <c r="CO74" s="16">
        <f t="shared" si="681"/>
        <v>126.75622507255969</v>
      </c>
      <c r="CP74" s="16">
        <f t="shared" si="682"/>
        <v>168.33971004225785</v>
      </c>
      <c r="CQ74" s="16">
        <f t="shared" si="683"/>
        <v>114.04242802416667</v>
      </c>
      <c r="CR74" s="16">
        <f t="shared" si="684"/>
        <v>117.87803715602212</v>
      </c>
      <c r="CS74" s="16">
        <f t="shared" si="685"/>
        <v>142.35717988263139</v>
      </c>
      <c r="CT74" s="16">
        <f t="shared" si="686"/>
        <v>142.35717988263139</v>
      </c>
      <c r="CV74" s="16">
        <f t="shared" si="687"/>
        <v>151.52867917588404</v>
      </c>
      <c r="CW74" s="16">
        <f t="shared" si="688"/>
        <v>142.51795781722117</v>
      </c>
      <c r="CX74" s="16">
        <f t="shared" si="689"/>
        <v>134.54204773352197</v>
      </c>
      <c r="CY74" s="16">
        <f t="shared" si="690"/>
        <v>107.0588965833837</v>
      </c>
      <c r="CZ74" s="16">
        <f t="shared" si="691"/>
        <v>126.61387318467163</v>
      </c>
      <c r="DA74" s="16">
        <f t="shared" si="692"/>
        <v>133.55177519879834</v>
      </c>
      <c r="DB74" s="16">
        <f t="shared" si="693"/>
        <v>133.55177519879834</v>
      </c>
      <c r="DD74" s="16">
        <f t="shared" si="694"/>
        <v>213.20474538783472</v>
      </c>
      <c r="DE74" s="16">
        <f t="shared" si="695"/>
        <v>213.20474538783472</v>
      </c>
      <c r="DF74" s="16">
        <f t="shared" si="696"/>
        <v>213.20474538783472</v>
      </c>
      <c r="DG74" s="16">
        <f t="shared" si="697"/>
        <v>213.20474538783472</v>
      </c>
      <c r="DH74" s="16">
        <f t="shared" si="698"/>
        <v>213.20474538783472</v>
      </c>
      <c r="DI74" s="16">
        <f t="shared" si="699"/>
        <v>213.20474538783472</v>
      </c>
      <c r="DJ74" s="16">
        <f t="shared" si="700"/>
        <v>213.20474538783472</v>
      </c>
      <c r="DN74" s="16">
        <f t="shared" si="701"/>
        <v>3000.1002218026961</v>
      </c>
      <c r="DO74" s="16">
        <f t="shared" si="702"/>
        <v>2467.5204228808611</v>
      </c>
      <c r="DP74" s="16">
        <f t="shared" si="703"/>
        <v>3277.0120147814014</v>
      </c>
      <c r="DQ74" s="16">
        <f t="shared" si="704"/>
        <v>2220.0252497537504</v>
      </c>
      <c r="DR74" s="16">
        <f t="shared" si="705"/>
        <v>2294.6917512342407</v>
      </c>
      <c r="DS74" s="16">
        <f t="shared" si="706"/>
        <v>2771.2189164913884</v>
      </c>
      <c r="DT74" s="16">
        <f t="shared" si="707"/>
        <v>2771.2189164913884</v>
      </c>
      <c r="DV74" s="16">
        <f t="shared" si="708"/>
        <v>2949.7573811828356</v>
      </c>
      <c r="DW74" s="16">
        <f t="shared" si="709"/>
        <v>2774.3487259892795</v>
      </c>
      <c r="DX74" s="16">
        <f t="shared" si="710"/>
        <v>2619.0843907558556</v>
      </c>
      <c r="DY74" s="16">
        <f t="shared" si="711"/>
        <v>2084.079212830527</v>
      </c>
      <c r="DZ74" s="16">
        <f t="shared" si="712"/>
        <v>2464.7493069818324</v>
      </c>
      <c r="EA74" s="16">
        <f t="shared" si="713"/>
        <v>2599.8070913392016</v>
      </c>
      <c r="EB74" s="16">
        <f t="shared" si="714"/>
        <v>2599.8070913392016</v>
      </c>
      <c r="ED74" s="16">
        <f t="shared" si="715"/>
        <v>4150.3844343616711</v>
      </c>
      <c r="EE74" s="16">
        <f t="shared" si="716"/>
        <v>4150.3844343616711</v>
      </c>
      <c r="EF74" s="16">
        <f t="shared" si="717"/>
        <v>4150.3844343616711</v>
      </c>
      <c r="EG74" s="16">
        <f t="shared" si="718"/>
        <v>4150.3844343616711</v>
      </c>
      <c r="EH74" s="16">
        <f t="shared" si="719"/>
        <v>4150.3844343616711</v>
      </c>
      <c r="EI74" s="16">
        <f t="shared" si="720"/>
        <v>4150.3844343616711</v>
      </c>
      <c r="EJ74" s="16">
        <f t="shared" si="721"/>
        <v>4150.3844343616711</v>
      </c>
      <c r="EN74" s="16">
        <f t="shared" si="722"/>
        <v>3023.5536779748868</v>
      </c>
      <c r="EO74" s="16">
        <f t="shared" si="723"/>
        <v>2486.8104058192471</v>
      </c>
      <c r="EP74" s="16">
        <f t="shared" si="724"/>
        <v>3302.6302448344745</v>
      </c>
      <c r="EQ74" s="16">
        <f t="shared" si="725"/>
        <v>2237.3804249301884</v>
      </c>
      <c r="ER74" s="16">
        <f t="shared" si="726"/>
        <v>2312.6306360838676</v>
      </c>
      <c r="ES74" s="16">
        <f t="shared" si="727"/>
        <v>2792.8830798847107</v>
      </c>
      <c r="ET74" s="16">
        <f t="shared" si="728"/>
        <v>2792.8830798847107</v>
      </c>
      <c r="EV74" s="16">
        <f t="shared" si="729"/>
        <v>2972.8172793007047</v>
      </c>
      <c r="EW74" s="16">
        <f t="shared" si="730"/>
        <v>2796.0373568485061</v>
      </c>
      <c r="EX74" s="16">
        <f t="shared" si="731"/>
        <v>2639.5592337372514</v>
      </c>
      <c r="EY74" s="16">
        <f t="shared" si="732"/>
        <v>2100.3716220381511</v>
      </c>
      <c r="EZ74" s="16">
        <f t="shared" si="733"/>
        <v>2484.0176265621699</v>
      </c>
      <c r="FA74" s="16">
        <f t="shared" si="734"/>
        <v>2620.1312329227903</v>
      </c>
      <c r="FB74" s="16">
        <f t="shared" si="735"/>
        <v>2620.1312329227903</v>
      </c>
      <c r="FD74" s="16">
        <f t="shared" si="736"/>
        <v>4182.8303035768513</v>
      </c>
      <c r="FE74" s="16">
        <f t="shared" si="737"/>
        <v>4182.8303035768513</v>
      </c>
      <c r="FF74" s="16">
        <f t="shared" si="738"/>
        <v>4182.8303035768513</v>
      </c>
      <c r="FG74" s="16">
        <f t="shared" si="739"/>
        <v>4182.8303035768513</v>
      </c>
      <c r="FH74" s="16">
        <f t="shared" si="740"/>
        <v>4182.8303035768513</v>
      </c>
      <c r="FI74" s="16">
        <f t="shared" si="741"/>
        <v>4182.8303035768513</v>
      </c>
      <c r="FJ74" s="16">
        <f t="shared" si="742"/>
        <v>4182.8303035768513</v>
      </c>
      <c r="FN74" s="16">
        <f t="shared" si="743"/>
        <v>2825.4377212825866</v>
      </c>
      <c r="FO74" s="16">
        <f t="shared" si="744"/>
        <v>2323.8641263302611</v>
      </c>
      <c r="FP74" s="16">
        <f t="shared" si="745"/>
        <v>3086.2280174413936</v>
      </c>
      <c r="FQ74" s="16">
        <f t="shared" si="746"/>
        <v>2090.7778471097222</v>
      </c>
      <c r="FR74" s="16">
        <f t="shared" si="747"/>
        <v>2161.0973478604055</v>
      </c>
      <c r="FS74" s="16">
        <f t="shared" si="748"/>
        <v>2609.8816311815754</v>
      </c>
      <c r="FT74" s="16">
        <f t="shared" si="749"/>
        <v>2609.8816311815754</v>
      </c>
      <c r="FV74" s="16">
        <f t="shared" si="750"/>
        <v>2778.0257848912079</v>
      </c>
      <c r="FW74" s="16">
        <f t="shared" si="751"/>
        <v>2612.8292266490548</v>
      </c>
      <c r="FX74" s="16">
        <f t="shared" si="752"/>
        <v>2466.6042084479027</v>
      </c>
      <c r="FY74" s="16">
        <f t="shared" si="753"/>
        <v>1962.7464373620344</v>
      </c>
      <c r="FZ74" s="16">
        <f t="shared" si="754"/>
        <v>2321.25434171898</v>
      </c>
      <c r="GA74" s="16">
        <f t="shared" si="755"/>
        <v>2448.4492119779698</v>
      </c>
      <c r="GB74" s="16">
        <f t="shared" si="756"/>
        <v>2448.4492119779698</v>
      </c>
      <c r="GD74" s="16">
        <f t="shared" si="757"/>
        <v>3908.7536654436371</v>
      </c>
      <c r="GE74" s="16">
        <f t="shared" si="758"/>
        <v>3908.7536654436371</v>
      </c>
      <c r="GF74" s="16">
        <f t="shared" si="759"/>
        <v>3908.7536654436371</v>
      </c>
      <c r="GG74" s="16">
        <f t="shared" si="760"/>
        <v>3908.7536654436371</v>
      </c>
      <c r="GH74" s="16">
        <f t="shared" si="761"/>
        <v>3908.7536654436371</v>
      </c>
      <c r="GI74" s="16">
        <f t="shared" si="762"/>
        <v>3908.7536654436371</v>
      </c>
      <c r="GJ74" s="16">
        <f t="shared" si="763"/>
        <v>3908.7536654436371</v>
      </c>
      <c r="GN74" s="16">
        <f t="shared" si="764"/>
        <v>3000.1002218026961</v>
      </c>
      <c r="GO74" s="16">
        <f t="shared" si="765"/>
        <v>2467.5204228808611</v>
      </c>
      <c r="GP74" s="16">
        <f t="shared" si="766"/>
        <v>3277.0120147814014</v>
      </c>
      <c r="GQ74" s="16">
        <f t="shared" si="767"/>
        <v>2220.0252497537504</v>
      </c>
      <c r="GR74" s="16">
        <f t="shared" si="768"/>
        <v>2294.6917512342407</v>
      </c>
      <c r="GS74" s="16">
        <f t="shared" si="769"/>
        <v>2771.2189164913884</v>
      </c>
      <c r="GT74" s="16">
        <f t="shared" si="770"/>
        <v>2771.2189164913884</v>
      </c>
      <c r="GV74" s="16">
        <f t="shared" si="771"/>
        <v>2949.7573811828356</v>
      </c>
      <c r="GW74" s="16">
        <f t="shared" si="772"/>
        <v>2774.3487259892795</v>
      </c>
      <c r="GX74" s="16">
        <f t="shared" si="773"/>
        <v>2619.0843907558556</v>
      </c>
      <c r="GY74" s="16">
        <f t="shared" si="774"/>
        <v>2084.079212830527</v>
      </c>
      <c r="GZ74" s="16">
        <f t="shared" si="775"/>
        <v>2464.7493069818324</v>
      </c>
      <c r="HA74" s="16">
        <f t="shared" si="776"/>
        <v>2599.8070913392016</v>
      </c>
      <c r="HB74" s="16">
        <f t="shared" si="777"/>
        <v>2599.8070913392016</v>
      </c>
      <c r="HD74" s="16">
        <f t="shared" si="778"/>
        <v>4150.3844343616711</v>
      </c>
      <c r="HE74" s="16">
        <f t="shared" si="779"/>
        <v>4150.3844343616711</v>
      </c>
      <c r="HF74" s="16">
        <f t="shared" si="780"/>
        <v>4150.3844343616711</v>
      </c>
      <c r="HG74" s="16">
        <f t="shared" si="781"/>
        <v>4150.3844343616711</v>
      </c>
      <c r="HH74" s="16">
        <f t="shared" si="782"/>
        <v>4150.3844343616711</v>
      </c>
      <c r="HI74" s="16">
        <f t="shared" si="783"/>
        <v>4150.3844343616711</v>
      </c>
      <c r="HJ74" s="16">
        <f t="shared" si="784"/>
        <v>4150.3844343616711</v>
      </c>
      <c r="HN74" s="16">
        <f t="shared" si="785"/>
        <v>3000.1002218026961</v>
      </c>
      <c r="HO74" s="16">
        <f t="shared" si="786"/>
        <v>2467.5204228808611</v>
      </c>
      <c r="HP74" s="16">
        <f t="shared" si="787"/>
        <v>3277.0120147814014</v>
      </c>
      <c r="HQ74" s="16">
        <f t="shared" si="788"/>
        <v>2220.0252497537504</v>
      </c>
      <c r="HR74" s="16">
        <f t="shared" si="789"/>
        <v>2294.6917512342407</v>
      </c>
      <c r="HS74" s="16">
        <f t="shared" si="790"/>
        <v>2771.2189164913884</v>
      </c>
      <c r="HT74" s="16">
        <f t="shared" si="791"/>
        <v>2771.2189164913884</v>
      </c>
      <c r="HV74" s="16">
        <f t="shared" si="792"/>
        <v>2949.7573811828356</v>
      </c>
      <c r="HW74" s="16">
        <f t="shared" si="793"/>
        <v>2774.3487259892795</v>
      </c>
      <c r="HX74" s="16">
        <f t="shared" si="794"/>
        <v>2619.0843907558556</v>
      </c>
      <c r="HY74" s="16">
        <f t="shared" si="795"/>
        <v>2084.079212830527</v>
      </c>
      <c r="HZ74" s="16">
        <f t="shared" si="796"/>
        <v>2464.7493069818324</v>
      </c>
      <c r="IA74" s="16">
        <f t="shared" si="797"/>
        <v>2599.8070913392016</v>
      </c>
      <c r="IB74" s="16">
        <f t="shared" si="798"/>
        <v>2599.8070913392016</v>
      </c>
      <c r="ID74" s="16">
        <f t="shared" si="799"/>
        <v>4150.3844343616711</v>
      </c>
      <c r="IE74" s="16">
        <f t="shared" si="800"/>
        <v>4150.3844343616711</v>
      </c>
      <c r="IF74" s="16">
        <f t="shared" si="801"/>
        <v>4150.3844343616711</v>
      </c>
      <c r="IG74" s="16">
        <f t="shared" si="802"/>
        <v>4150.3844343616711</v>
      </c>
      <c r="IH74" s="16">
        <f t="shared" si="803"/>
        <v>4150.3844343616711</v>
      </c>
      <c r="II74" s="16">
        <f t="shared" si="804"/>
        <v>4150.3844343616711</v>
      </c>
      <c r="IJ74" s="16">
        <f t="shared" si="805"/>
        <v>4150.3844343616711</v>
      </c>
      <c r="IN74" s="16">
        <f t="shared" si="806"/>
        <v>3023.5536779748868</v>
      </c>
      <c r="IO74" s="16">
        <f t="shared" si="807"/>
        <v>2486.8104058192471</v>
      </c>
      <c r="IP74" s="16">
        <f t="shared" si="808"/>
        <v>3302.6302448344745</v>
      </c>
      <c r="IQ74" s="16">
        <f t="shared" si="809"/>
        <v>2237.3804249301884</v>
      </c>
      <c r="IR74" s="16">
        <f t="shared" si="810"/>
        <v>2312.6306360838676</v>
      </c>
      <c r="IS74" s="16">
        <f t="shared" si="811"/>
        <v>2792.8830798847107</v>
      </c>
      <c r="IT74" s="16">
        <f t="shared" si="812"/>
        <v>2792.8830798847107</v>
      </c>
      <c r="IV74" s="16">
        <f t="shared" si="813"/>
        <v>2972.8172793007047</v>
      </c>
      <c r="IW74" s="16">
        <f t="shared" si="814"/>
        <v>2796.0373568485061</v>
      </c>
      <c r="IX74" s="16">
        <f t="shared" si="815"/>
        <v>2639.5592337372514</v>
      </c>
      <c r="IY74" s="16">
        <f t="shared" si="816"/>
        <v>2100.3716220381511</v>
      </c>
      <c r="IZ74" s="16">
        <f t="shared" si="817"/>
        <v>2484.0176265621699</v>
      </c>
      <c r="JA74" s="16">
        <f t="shared" si="818"/>
        <v>2620.1312329227903</v>
      </c>
      <c r="JB74" s="16">
        <f t="shared" si="819"/>
        <v>2620.1312329227903</v>
      </c>
      <c r="JD74" s="16">
        <f t="shared" si="820"/>
        <v>4182.8303035768513</v>
      </c>
      <c r="JE74" s="16">
        <f t="shared" si="821"/>
        <v>4182.8303035768513</v>
      </c>
      <c r="JF74" s="16">
        <f t="shared" si="822"/>
        <v>4182.8303035768513</v>
      </c>
      <c r="JG74" s="16">
        <f t="shared" si="823"/>
        <v>4182.8303035768513</v>
      </c>
      <c r="JH74" s="16">
        <f t="shared" si="824"/>
        <v>4182.8303035768513</v>
      </c>
      <c r="JI74" s="16">
        <f t="shared" si="825"/>
        <v>4182.8303035768513</v>
      </c>
      <c r="JJ74" s="16">
        <f t="shared" si="826"/>
        <v>4182.8303035768513</v>
      </c>
      <c r="JN74" s="16">
        <f t="shared" si="827"/>
        <v>2825.4377212825866</v>
      </c>
      <c r="JO74" s="16">
        <f t="shared" si="828"/>
        <v>2323.8641263302611</v>
      </c>
      <c r="JP74" s="16">
        <f t="shared" si="829"/>
        <v>3086.2280174413936</v>
      </c>
      <c r="JQ74" s="16">
        <f t="shared" si="830"/>
        <v>2090.7778471097222</v>
      </c>
      <c r="JR74" s="16">
        <f t="shared" si="831"/>
        <v>2161.0973478604055</v>
      </c>
      <c r="JS74" s="16">
        <f t="shared" si="832"/>
        <v>2609.8816311815754</v>
      </c>
      <c r="JT74" s="16">
        <f t="shared" si="833"/>
        <v>2609.8816311815754</v>
      </c>
      <c r="JV74" s="16">
        <f t="shared" si="834"/>
        <v>2778.0257848912079</v>
      </c>
      <c r="JW74" s="16">
        <f t="shared" si="835"/>
        <v>2612.8292266490548</v>
      </c>
      <c r="JX74" s="16">
        <f t="shared" si="836"/>
        <v>2466.6042084479027</v>
      </c>
      <c r="JY74" s="16">
        <f t="shared" si="837"/>
        <v>1962.7464373620344</v>
      </c>
      <c r="JZ74" s="16">
        <f t="shared" si="838"/>
        <v>2321.25434171898</v>
      </c>
      <c r="KA74" s="16">
        <f t="shared" si="839"/>
        <v>2448.4492119779698</v>
      </c>
      <c r="KB74" s="16">
        <f t="shared" si="840"/>
        <v>2448.4492119779698</v>
      </c>
      <c r="KD74" s="16">
        <f t="shared" si="841"/>
        <v>3908.7536654436371</v>
      </c>
      <c r="KE74" s="16">
        <f t="shared" si="842"/>
        <v>3908.7536654436371</v>
      </c>
      <c r="KF74" s="16">
        <f t="shared" si="843"/>
        <v>3908.7536654436371</v>
      </c>
      <c r="KG74" s="16">
        <f t="shared" si="844"/>
        <v>3908.7536654436371</v>
      </c>
      <c r="KH74" s="16">
        <f t="shared" si="845"/>
        <v>3908.7536654436371</v>
      </c>
      <c r="KI74" s="16">
        <f t="shared" si="846"/>
        <v>3908.7536654436371</v>
      </c>
      <c r="KJ74" s="16">
        <f t="shared" si="847"/>
        <v>3908.7536654436371</v>
      </c>
    </row>
    <row r="75" spans="1:296" x14ac:dyDescent="0.25">
      <c r="A75" s="22" t="s">
        <v>608</v>
      </c>
      <c r="B75" s="22"/>
      <c r="C75" s="22" t="s">
        <v>606</v>
      </c>
      <c r="D75" s="22"/>
      <c r="E75" s="22"/>
      <c r="F75" t="s">
        <v>589</v>
      </c>
      <c r="G75" t="s">
        <v>571</v>
      </c>
      <c r="H75" t="s">
        <v>571</v>
      </c>
      <c r="I75" t="s">
        <v>571</v>
      </c>
      <c r="J75" t="s">
        <v>571</v>
      </c>
      <c r="K75" t="s">
        <v>571</v>
      </c>
      <c r="L75" t="s">
        <v>589</v>
      </c>
      <c r="M75" t="s">
        <v>589</v>
      </c>
      <c r="N75" s="16">
        <f>[14]model_cost_rates!N210</f>
        <v>339.31661309768043</v>
      </c>
      <c r="O75" s="16">
        <f>[14]model_cost_rates!O210</f>
        <v>253.81135569405438</v>
      </c>
      <c r="P75" s="16">
        <f>[14]model_cost_rates!P210</f>
        <v>380.8170094382412</v>
      </c>
      <c r="Q75" s="16">
        <f>[14]model_cost_rates!Q210</f>
        <v>236.70022830752617</v>
      </c>
      <c r="R75" s="16">
        <f>[14]model_cost_rates!R210</f>
        <v>254.22026349833527</v>
      </c>
      <c r="S75" s="16">
        <f>[14]model_cost_rates!S210</f>
        <v>309.1377994698143</v>
      </c>
      <c r="T75" s="16">
        <f t="shared" si="637"/>
        <v>309.1377994698143</v>
      </c>
      <c r="V75" s="16">
        <f>[14]model_cost_rates!G210</f>
        <v>333.99808554170454</v>
      </c>
      <c r="W75" s="16">
        <f>[14]model_cost_rates!H210</f>
        <v>280.65050764963974</v>
      </c>
      <c r="X75" s="16">
        <f>[14]model_cost_rates!I210</f>
        <v>295.96351217022709</v>
      </c>
      <c r="Y75" s="16">
        <f>[14]model_cost_rates!J210</f>
        <v>224.98741527318913</v>
      </c>
      <c r="Z75" s="16">
        <f>[14]model_cost_rates!K210</f>
        <v>252.37219689681967</v>
      </c>
      <c r="AA75" s="16">
        <f>[14]model_cost_rates!L210</f>
        <v>281.75826083105801</v>
      </c>
      <c r="AB75" s="16">
        <f t="shared" si="848"/>
        <v>281.75826083105801</v>
      </c>
      <c r="AD75" s="16">
        <f>[16]TRAC_rates!V83</f>
        <v>517.93743664678243</v>
      </c>
      <c r="AE75" s="16">
        <f>[16]TRAC_rates!W83</f>
        <v>517.93743664678243</v>
      </c>
      <c r="AF75" s="16">
        <f>[16]TRAC_rates!X83</f>
        <v>517.93743664678243</v>
      </c>
      <c r="AG75" s="16">
        <f>[16]TRAC_rates!Y83</f>
        <v>517.93743664678243</v>
      </c>
      <c r="AH75" s="16">
        <f>[16]TRAC_rates!Z83</f>
        <v>517.93743664678243</v>
      </c>
      <c r="AI75" s="16">
        <f>[16]TRAC_rates!AA83</f>
        <v>517.93743664678243</v>
      </c>
      <c r="AJ75" s="16">
        <f>[16]TRAC_rates!AB83</f>
        <v>517.93743664678243</v>
      </c>
      <c r="AN75" s="16">
        <f t="shared" si="638"/>
        <v>18.508178896237112</v>
      </c>
      <c r="AO75" s="16">
        <f t="shared" si="639"/>
        <v>13.844255765130239</v>
      </c>
      <c r="AP75" s="16">
        <f t="shared" si="640"/>
        <v>20.77183687844952</v>
      </c>
      <c r="AQ75" s="16">
        <f t="shared" si="641"/>
        <v>12.910921544046882</v>
      </c>
      <c r="AR75" s="16">
        <f t="shared" si="642"/>
        <v>13.866559827181923</v>
      </c>
      <c r="AS75" s="16">
        <f t="shared" si="643"/>
        <v>16.862061789262597</v>
      </c>
      <c r="AT75" s="16">
        <f t="shared" si="644"/>
        <v>16.862061789262597</v>
      </c>
      <c r="AV75" s="16">
        <f t="shared" si="645"/>
        <v>18.218077393183883</v>
      </c>
      <c r="AW75" s="16">
        <f t="shared" si="646"/>
        <v>15.308209508162166</v>
      </c>
      <c r="AX75" s="16">
        <f t="shared" si="647"/>
        <v>16.143464300194204</v>
      </c>
      <c r="AY75" s="16">
        <f t="shared" si="648"/>
        <v>12.272040833083043</v>
      </c>
      <c r="AZ75" s="16">
        <f t="shared" si="649"/>
        <v>13.765756194371981</v>
      </c>
      <c r="BA75" s="16">
        <f t="shared" si="650"/>
        <v>15.3686324089668</v>
      </c>
      <c r="BB75" s="16">
        <f t="shared" si="651"/>
        <v>15.3686324089668</v>
      </c>
      <c r="BD75" s="16">
        <f t="shared" si="652"/>
        <v>28.251132908006312</v>
      </c>
      <c r="BE75" s="16">
        <f t="shared" si="653"/>
        <v>28.251132908006312</v>
      </c>
      <c r="BF75" s="16">
        <f t="shared" si="654"/>
        <v>28.251132908006312</v>
      </c>
      <c r="BG75" s="16">
        <f t="shared" si="655"/>
        <v>28.251132908006312</v>
      </c>
      <c r="BH75" s="16">
        <f t="shared" si="656"/>
        <v>28.251132908006312</v>
      </c>
      <c r="BI75" s="16">
        <f t="shared" si="657"/>
        <v>28.251132908006312</v>
      </c>
      <c r="BJ75" s="16">
        <f t="shared" si="658"/>
        <v>28.251132908006312</v>
      </c>
      <c r="BN75" s="16">
        <f t="shared" si="659"/>
        <v>18.652867650104518</v>
      </c>
      <c r="BO75" s="16">
        <f t="shared" si="660"/>
        <v>13.952484031460946</v>
      </c>
      <c r="BP75" s="16">
        <f t="shared" si="661"/>
        <v>20.934221908890894</v>
      </c>
      <c r="BQ75" s="16">
        <f t="shared" si="662"/>
        <v>13.011853416380783</v>
      </c>
      <c r="BR75" s="16">
        <f t="shared" si="663"/>
        <v>13.97496245680156</v>
      </c>
      <c r="BS75" s="16">
        <f t="shared" si="664"/>
        <v>16.993881927894368</v>
      </c>
      <c r="BT75" s="16">
        <f t="shared" si="665"/>
        <v>16.993881927894368</v>
      </c>
      <c r="BV75" s="16">
        <f t="shared" si="666"/>
        <v>18.360498261852687</v>
      </c>
      <c r="BW75" s="16">
        <f t="shared" si="667"/>
        <v>15.427882317145414</v>
      </c>
      <c r="BX75" s="16">
        <f t="shared" si="668"/>
        <v>16.269666761592116</v>
      </c>
      <c r="BY75" s="16">
        <f t="shared" si="669"/>
        <v>12.367978218684481</v>
      </c>
      <c r="BZ75" s="16">
        <f t="shared" si="670"/>
        <v>13.873370785789787</v>
      </c>
      <c r="CA75" s="16">
        <f t="shared" si="671"/>
        <v>15.48877757745508</v>
      </c>
      <c r="CB75" s="16">
        <f t="shared" si="672"/>
        <v>15.48877757745508</v>
      </c>
      <c r="CD75" s="16">
        <f t="shared" si="673"/>
        <v>28.471987765673209</v>
      </c>
      <c r="CE75" s="16">
        <f t="shared" si="674"/>
        <v>28.471987765673209</v>
      </c>
      <c r="CF75" s="16">
        <f t="shared" si="675"/>
        <v>28.471987765673209</v>
      </c>
      <c r="CG75" s="16">
        <f t="shared" si="676"/>
        <v>28.471987765673209</v>
      </c>
      <c r="CH75" s="16">
        <f t="shared" si="677"/>
        <v>28.471987765673209</v>
      </c>
      <c r="CI75" s="16">
        <f t="shared" si="678"/>
        <v>28.471987765673209</v>
      </c>
      <c r="CJ75" s="16">
        <f t="shared" si="679"/>
        <v>28.471987765673209</v>
      </c>
      <c r="CN75" s="16">
        <f t="shared" si="680"/>
        <v>17.430653291393202</v>
      </c>
      <c r="CO75" s="16">
        <f t="shared" si="681"/>
        <v>13.03825858136795</v>
      </c>
      <c r="CP75" s="16">
        <f t="shared" si="682"/>
        <v>19.562523621772449</v>
      </c>
      <c r="CQ75" s="16">
        <f t="shared" si="683"/>
        <v>12.159262041302947</v>
      </c>
      <c r="CR75" s="16">
        <f t="shared" si="684"/>
        <v>13.059264125716329</v>
      </c>
      <c r="CS75" s="16">
        <f t="shared" si="685"/>
        <v>15.880371292847277</v>
      </c>
      <c r="CT75" s="16">
        <f t="shared" si="686"/>
        <v>15.880371292847277</v>
      </c>
      <c r="CV75" s="16">
        <f t="shared" si="687"/>
        <v>17.157441175421006</v>
      </c>
      <c r="CW75" s="16">
        <f t="shared" si="688"/>
        <v>14.416982564558692</v>
      </c>
      <c r="CX75" s="16">
        <f t="shared" si="689"/>
        <v>15.20360975092359</v>
      </c>
      <c r="CY75" s="16">
        <f t="shared" si="690"/>
        <v>11.557576255261969</v>
      </c>
      <c r="CZ75" s="16">
        <f t="shared" si="691"/>
        <v>12.964329168372673</v>
      </c>
      <c r="DA75" s="16">
        <f t="shared" si="692"/>
        <v>14.473887711234141</v>
      </c>
      <c r="DB75" s="16">
        <f t="shared" si="693"/>
        <v>14.473887711234141</v>
      </c>
      <c r="DD75" s="16">
        <f t="shared" si="694"/>
        <v>26.606383349182124</v>
      </c>
      <c r="DE75" s="16">
        <f t="shared" si="695"/>
        <v>26.606383349182124</v>
      </c>
      <c r="DF75" s="16">
        <f t="shared" si="696"/>
        <v>26.606383349182124</v>
      </c>
      <c r="DG75" s="16">
        <f t="shared" si="697"/>
        <v>26.606383349182124</v>
      </c>
      <c r="DH75" s="16">
        <f t="shared" si="698"/>
        <v>26.606383349182124</v>
      </c>
      <c r="DI75" s="16">
        <f t="shared" si="699"/>
        <v>26.606383349182124</v>
      </c>
      <c r="DJ75" s="16">
        <f t="shared" si="700"/>
        <v>26.606383349182124</v>
      </c>
      <c r="DN75" s="16">
        <f t="shared" si="701"/>
        <v>339.31661309768043</v>
      </c>
      <c r="DO75" s="16">
        <f t="shared" si="702"/>
        <v>253.81135569405438</v>
      </c>
      <c r="DP75" s="16">
        <f t="shared" si="703"/>
        <v>380.8170094382412</v>
      </c>
      <c r="DQ75" s="16">
        <f t="shared" si="704"/>
        <v>236.70022830752617</v>
      </c>
      <c r="DR75" s="16">
        <f t="shared" si="705"/>
        <v>254.22026349833527</v>
      </c>
      <c r="DS75" s="16">
        <f t="shared" si="706"/>
        <v>309.1377994698143</v>
      </c>
      <c r="DT75" s="16">
        <f t="shared" si="707"/>
        <v>309.1377994698143</v>
      </c>
      <c r="DV75" s="16">
        <f t="shared" si="708"/>
        <v>333.99808554170454</v>
      </c>
      <c r="DW75" s="16">
        <f t="shared" si="709"/>
        <v>280.65050764963974</v>
      </c>
      <c r="DX75" s="16">
        <f t="shared" si="710"/>
        <v>295.96351217022709</v>
      </c>
      <c r="DY75" s="16">
        <f t="shared" si="711"/>
        <v>224.98741527318913</v>
      </c>
      <c r="DZ75" s="16">
        <f t="shared" si="712"/>
        <v>252.37219689681967</v>
      </c>
      <c r="EA75" s="16">
        <f t="shared" si="713"/>
        <v>281.75826083105801</v>
      </c>
      <c r="EB75" s="16">
        <f t="shared" si="714"/>
        <v>281.75826083105801</v>
      </c>
      <c r="ED75" s="16">
        <f t="shared" si="715"/>
        <v>517.93743664678243</v>
      </c>
      <c r="EE75" s="16">
        <f t="shared" si="716"/>
        <v>517.93743664678243</v>
      </c>
      <c r="EF75" s="16">
        <f t="shared" si="717"/>
        <v>517.93743664678243</v>
      </c>
      <c r="EG75" s="16">
        <f t="shared" si="718"/>
        <v>517.93743664678243</v>
      </c>
      <c r="EH75" s="16">
        <f t="shared" si="719"/>
        <v>517.93743664678243</v>
      </c>
      <c r="EI75" s="16">
        <f t="shared" si="720"/>
        <v>517.93743664678243</v>
      </c>
      <c r="EJ75" s="16">
        <f t="shared" si="721"/>
        <v>517.93743664678243</v>
      </c>
      <c r="EN75" s="16">
        <f t="shared" si="722"/>
        <v>341.96924025191618</v>
      </c>
      <c r="EO75" s="16">
        <f t="shared" si="723"/>
        <v>255.79554057678402</v>
      </c>
      <c r="EP75" s="16">
        <f t="shared" si="724"/>
        <v>383.7940683296664</v>
      </c>
      <c r="EQ75" s="16">
        <f t="shared" si="725"/>
        <v>238.55064596698099</v>
      </c>
      <c r="ER75" s="16">
        <f t="shared" si="726"/>
        <v>256.20764504136196</v>
      </c>
      <c r="ES75" s="16">
        <f t="shared" si="727"/>
        <v>311.55450201139678</v>
      </c>
      <c r="ET75" s="16">
        <f t="shared" si="728"/>
        <v>311.55450201139678</v>
      </c>
      <c r="EV75" s="16">
        <f t="shared" si="729"/>
        <v>336.6091348006326</v>
      </c>
      <c r="EW75" s="16">
        <f t="shared" si="730"/>
        <v>282.84450914766592</v>
      </c>
      <c r="EX75" s="16">
        <f t="shared" si="731"/>
        <v>298.27722396252216</v>
      </c>
      <c r="EY75" s="16">
        <f t="shared" si="732"/>
        <v>226.74626734254883</v>
      </c>
      <c r="EZ75" s="16">
        <f t="shared" si="733"/>
        <v>254.34513107281276</v>
      </c>
      <c r="FA75" s="16">
        <f t="shared" si="734"/>
        <v>283.96092225334314</v>
      </c>
      <c r="FB75" s="16">
        <f t="shared" si="735"/>
        <v>283.96092225334314</v>
      </c>
      <c r="FD75" s="16">
        <f t="shared" si="736"/>
        <v>521.98644237067549</v>
      </c>
      <c r="FE75" s="16">
        <f t="shared" si="737"/>
        <v>521.98644237067549</v>
      </c>
      <c r="FF75" s="16">
        <f t="shared" si="738"/>
        <v>521.98644237067549</v>
      </c>
      <c r="FG75" s="16">
        <f t="shared" si="739"/>
        <v>521.98644237067549</v>
      </c>
      <c r="FH75" s="16">
        <f t="shared" si="740"/>
        <v>521.98644237067549</v>
      </c>
      <c r="FI75" s="16">
        <f t="shared" si="741"/>
        <v>521.98644237067549</v>
      </c>
      <c r="FJ75" s="16">
        <f t="shared" si="742"/>
        <v>521.98644237067549</v>
      </c>
      <c r="FN75" s="16">
        <f t="shared" si="743"/>
        <v>319.56197700887543</v>
      </c>
      <c r="FO75" s="16">
        <f t="shared" si="744"/>
        <v>239.03474065841243</v>
      </c>
      <c r="FP75" s="16">
        <f t="shared" si="745"/>
        <v>358.64626639916156</v>
      </c>
      <c r="FQ75" s="16">
        <f t="shared" si="746"/>
        <v>222.91980409055404</v>
      </c>
      <c r="FR75" s="16">
        <f t="shared" si="747"/>
        <v>239.41984230479937</v>
      </c>
      <c r="FS75" s="16">
        <f t="shared" si="748"/>
        <v>291.14014036886675</v>
      </c>
      <c r="FT75" s="16">
        <f t="shared" si="749"/>
        <v>291.14014036886675</v>
      </c>
      <c r="FV75" s="16">
        <f t="shared" si="750"/>
        <v>314.55308821605183</v>
      </c>
      <c r="FW75" s="16">
        <f t="shared" si="751"/>
        <v>264.31134701690939</v>
      </c>
      <c r="FX75" s="16">
        <f t="shared" si="752"/>
        <v>278.73284543359915</v>
      </c>
      <c r="FY75" s="16">
        <f t="shared" si="753"/>
        <v>211.8888980131361</v>
      </c>
      <c r="FZ75" s="16">
        <f t="shared" si="754"/>
        <v>237.67936808683237</v>
      </c>
      <c r="GA75" s="16">
        <f t="shared" si="755"/>
        <v>265.3546080392926</v>
      </c>
      <c r="GB75" s="16">
        <f t="shared" si="756"/>
        <v>265.3546080392926</v>
      </c>
      <c r="GD75" s="16">
        <f t="shared" si="757"/>
        <v>487.78369473500561</v>
      </c>
      <c r="GE75" s="16">
        <f t="shared" si="758"/>
        <v>487.78369473500561</v>
      </c>
      <c r="GF75" s="16">
        <f t="shared" si="759"/>
        <v>487.78369473500561</v>
      </c>
      <c r="GG75" s="16">
        <f t="shared" si="760"/>
        <v>487.78369473500561</v>
      </c>
      <c r="GH75" s="16">
        <f t="shared" si="761"/>
        <v>487.78369473500561</v>
      </c>
      <c r="GI75" s="16">
        <f t="shared" si="762"/>
        <v>487.78369473500561</v>
      </c>
      <c r="GJ75" s="16">
        <f t="shared" si="763"/>
        <v>487.78369473500561</v>
      </c>
      <c r="GN75" s="16">
        <f t="shared" si="764"/>
        <v>339.31661309768043</v>
      </c>
      <c r="GO75" s="16">
        <f t="shared" si="765"/>
        <v>253.81135569405438</v>
      </c>
      <c r="GP75" s="16">
        <f t="shared" si="766"/>
        <v>380.8170094382412</v>
      </c>
      <c r="GQ75" s="16">
        <f t="shared" si="767"/>
        <v>236.70022830752617</v>
      </c>
      <c r="GR75" s="16">
        <f t="shared" si="768"/>
        <v>254.22026349833527</v>
      </c>
      <c r="GS75" s="16">
        <f t="shared" si="769"/>
        <v>309.1377994698143</v>
      </c>
      <c r="GT75" s="16">
        <f t="shared" si="770"/>
        <v>309.1377994698143</v>
      </c>
      <c r="GV75" s="16">
        <f t="shared" si="771"/>
        <v>333.99808554170454</v>
      </c>
      <c r="GW75" s="16">
        <f t="shared" si="772"/>
        <v>280.65050764963974</v>
      </c>
      <c r="GX75" s="16">
        <f t="shared" si="773"/>
        <v>295.96351217022709</v>
      </c>
      <c r="GY75" s="16">
        <f t="shared" si="774"/>
        <v>224.98741527318913</v>
      </c>
      <c r="GZ75" s="16">
        <f t="shared" si="775"/>
        <v>252.37219689681967</v>
      </c>
      <c r="HA75" s="16">
        <f t="shared" si="776"/>
        <v>281.75826083105801</v>
      </c>
      <c r="HB75" s="16">
        <f t="shared" si="777"/>
        <v>281.75826083105801</v>
      </c>
      <c r="HD75" s="16">
        <f t="shared" si="778"/>
        <v>517.93743664678243</v>
      </c>
      <c r="HE75" s="16">
        <f t="shared" si="779"/>
        <v>517.93743664678243</v>
      </c>
      <c r="HF75" s="16">
        <f t="shared" si="780"/>
        <v>517.93743664678243</v>
      </c>
      <c r="HG75" s="16">
        <f t="shared" si="781"/>
        <v>517.93743664678243</v>
      </c>
      <c r="HH75" s="16">
        <f t="shared" si="782"/>
        <v>517.93743664678243</v>
      </c>
      <c r="HI75" s="16">
        <f t="shared" si="783"/>
        <v>517.93743664678243</v>
      </c>
      <c r="HJ75" s="16">
        <f t="shared" si="784"/>
        <v>517.93743664678243</v>
      </c>
      <c r="HN75" s="16">
        <f t="shared" si="785"/>
        <v>339.31661309768043</v>
      </c>
      <c r="HO75" s="16">
        <f t="shared" si="786"/>
        <v>253.81135569405438</v>
      </c>
      <c r="HP75" s="16">
        <f t="shared" si="787"/>
        <v>380.8170094382412</v>
      </c>
      <c r="HQ75" s="16">
        <f t="shared" si="788"/>
        <v>236.70022830752617</v>
      </c>
      <c r="HR75" s="16">
        <f t="shared" si="789"/>
        <v>254.22026349833527</v>
      </c>
      <c r="HS75" s="16">
        <f t="shared" si="790"/>
        <v>309.1377994698143</v>
      </c>
      <c r="HT75" s="16">
        <f t="shared" si="791"/>
        <v>309.1377994698143</v>
      </c>
      <c r="HV75" s="16">
        <f t="shared" si="792"/>
        <v>333.99808554170454</v>
      </c>
      <c r="HW75" s="16">
        <f t="shared" si="793"/>
        <v>280.65050764963974</v>
      </c>
      <c r="HX75" s="16">
        <f t="shared" si="794"/>
        <v>295.96351217022709</v>
      </c>
      <c r="HY75" s="16">
        <f t="shared" si="795"/>
        <v>224.98741527318913</v>
      </c>
      <c r="HZ75" s="16">
        <f t="shared" si="796"/>
        <v>252.37219689681967</v>
      </c>
      <c r="IA75" s="16">
        <f t="shared" si="797"/>
        <v>281.75826083105801</v>
      </c>
      <c r="IB75" s="16">
        <f t="shared" si="798"/>
        <v>281.75826083105801</v>
      </c>
      <c r="ID75" s="16">
        <f t="shared" si="799"/>
        <v>517.93743664678243</v>
      </c>
      <c r="IE75" s="16">
        <f t="shared" si="800"/>
        <v>517.93743664678243</v>
      </c>
      <c r="IF75" s="16">
        <f t="shared" si="801"/>
        <v>517.93743664678243</v>
      </c>
      <c r="IG75" s="16">
        <f t="shared" si="802"/>
        <v>517.93743664678243</v>
      </c>
      <c r="IH75" s="16">
        <f t="shared" si="803"/>
        <v>517.93743664678243</v>
      </c>
      <c r="II75" s="16">
        <f t="shared" si="804"/>
        <v>517.93743664678243</v>
      </c>
      <c r="IJ75" s="16">
        <f t="shared" si="805"/>
        <v>517.93743664678243</v>
      </c>
      <c r="IN75" s="16">
        <f t="shared" si="806"/>
        <v>341.96924025191618</v>
      </c>
      <c r="IO75" s="16">
        <f t="shared" si="807"/>
        <v>255.79554057678402</v>
      </c>
      <c r="IP75" s="16">
        <f t="shared" si="808"/>
        <v>383.7940683296664</v>
      </c>
      <c r="IQ75" s="16">
        <f t="shared" si="809"/>
        <v>238.55064596698099</v>
      </c>
      <c r="IR75" s="16">
        <f t="shared" si="810"/>
        <v>256.20764504136196</v>
      </c>
      <c r="IS75" s="16">
        <f t="shared" si="811"/>
        <v>311.55450201139678</v>
      </c>
      <c r="IT75" s="16">
        <f t="shared" si="812"/>
        <v>311.55450201139678</v>
      </c>
      <c r="IV75" s="16">
        <f t="shared" si="813"/>
        <v>336.6091348006326</v>
      </c>
      <c r="IW75" s="16">
        <f t="shared" si="814"/>
        <v>282.84450914766592</v>
      </c>
      <c r="IX75" s="16">
        <f t="shared" si="815"/>
        <v>298.27722396252216</v>
      </c>
      <c r="IY75" s="16">
        <f t="shared" si="816"/>
        <v>226.74626734254883</v>
      </c>
      <c r="IZ75" s="16">
        <f t="shared" si="817"/>
        <v>254.34513107281276</v>
      </c>
      <c r="JA75" s="16">
        <f t="shared" si="818"/>
        <v>283.96092225334314</v>
      </c>
      <c r="JB75" s="16">
        <f t="shared" si="819"/>
        <v>283.96092225334314</v>
      </c>
      <c r="JD75" s="16">
        <f t="shared" si="820"/>
        <v>521.98644237067549</v>
      </c>
      <c r="JE75" s="16">
        <f t="shared" si="821"/>
        <v>521.98644237067549</v>
      </c>
      <c r="JF75" s="16">
        <f t="shared" si="822"/>
        <v>521.98644237067549</v>
      </c>
      <c r="JG75" s="16">
        <f t="shared" si="823"/>
        <v>521.98644237067549</v>
      </c>
      <c r="JH75" s="16">
        <f t="shared" si="824"/>
        <v>521.98644237067549</v>
      </c>
      <c r="JI75" s="16">
        <f t="shared" si="825"/>
        <v>521.98644237067549</v>
      </c>
      <c r="JJ75" s="16">
        <f t="shared" si="826"/>
        <v>521.98644237067549</v>
      </c>
      <c r="JN75" s="16">
        <f t="shared" si="827"/>
        <v>319.56197700887543</v>
      </c>
      <c r="JO75" s="16">
        <f t="shared" si="828"/>
        <v>239.03474065841243</v>
      </c>
      <c r="JP75" s="16">
        <f t="shared" si="829"/>
        <v>358.64626639916156</v>
      </c>
      <c r="JQ75" s="16">
        <f t="shared" si="830"/>
        <v>222.91980409055404</v>
      </c>
      <c r="JR75" s="16">
        <f t="shared" si="831"/>
        <v>239.41984230479937</v>
      </c>
      <c r="JS75" s="16">
        <f t="shared" si="832"/>
        <v>291.14014036886675</v>
      </c>
      <c r="JT75" s="16">
        <f t="shared" si="833"/>
        <v>291.14014036886675</v>
      </c>
      <c r="JV75" s="16">
        <f t="shared" si="834"/>
        <v>314.55308821605183</v>
      </c>
      <c r="JW75" s="16">
        <f t="shared" si="835"/>
        <v>264.31134701690939</v>
      </c>
      <c r="JX75" s="16">
        <f t="shared" si="836"/>
        <v>278.73284543359915</v>
      </c>
      <c r="JY75" s="16">
        <f t="shared" si="837"/>
        <v>211.8888980131361</v>
      </c>
      <c r="JZ75" s="16">
        <f t="shared" si="838"/>
        <v>237.67936808683237</v>
      </c>
      <c r="KA75" s="16">
        <f t="shared" si="839"/>
        <v>265.3546080392926</v>
      </c>
      <c r="KB75" s="16">
        <f t="shared" si="840"/>
        <v>265.3546080392926</v>
      </c>
      <c r="KD75" s="16">
        <f t="shared" si="841"/>
        <v>487.78369473500561</v>
      </c>
      <c r="KE75" s="16">
        <f t="shared" si="842"/>
        <v>487.78369473500561</v>
      </c>
      <c r="KF75" s="16">
        <f t="shared" si="843"/>
        <v>487.78369473500561</v>
      </c>
      <c r="KG75" s="16">
        <f t="shared" si="844"/>
        <v>487.78369473500561</v>
      </c>
      <c r="KH75" s="16">
        <f t="shared" si="845"/>
        <v>487.78369473500561</v>
      </c>
      <c r="KI75" s="16">
        <f t="shared" si="846"/>
        <v>487.78369473500561</v>
      </c>
      <c r="KJ75" s="16">
        <f t="shared" si="847"/>
        <v>487.78369473500561</v>
      </c>
    </row>
    <row r="76" spans="1:296" x14ac:dyDescent="0.25">
      <c r="A76" s="22" t="s">
        <v>609</v>
      </c>
      <c r="B76" s="22"/>
      <c r="C76" s="22" t="s">
        <v>606</v>
      </c>
      <c r="D76" s="22"/>
      <c r="E76" s="22"/>
      <c r="F76" t="s">
        <v>589</v>
      </c>
      <c r="G76" t="s">
        <v>571</v>
      </c>
      <c r="H76" t="s">
        <v>571</v>
      </c>
      <c r="I76" t="s">
        <v>571</v>
      </c>
      <c r="J76" t="s">
        <v>571</v>
      </c>
      <c r="K76" t="s">
        <v>571</v>
      </c>
      <c r="L76" t="s">
        <v>571</v>
      </c>
      <c r="M76" t="s">
        <v>580</v>
      </c>
      <c r="N76" s="16">
        <f>[14]model_cost_rates!N211</f>
        <v>1522.0334459519604</v>
      </c>
      <c r="O76" s="16">
        <f>[14]model_cost_rates!O211</f>
        <v>1193.3155201335348</v>
      </c>
      <c r="P76" s="16">
        <f>[14]model_cost_rates!P211</f>
        <v>1697.7862389292331</v>
      </c>
      <c r="Q76" s="16">
        <f>[14]model_cost_rates!Q211</f>
        <v>1100.4964679616187</v>
      </c>
      <c r="R76" s="16">
        <f>[14]model_cost_rates!R211</f>
        <v>1158.4294409165943</v>
      </c>
      <c r="S76" s="16">
        <f>[14]model_cost_rates!S211</f>
        <v>1400.8130647053054</v>
      </c>
      <c r="T76" s="16">
        <f t="shared" si="637"/>
        <v>1400.8130647053054</v>
      </c>
      <c r="V76" s="16">
        <f>[14]model_cost_rates!G211</f>
        <v>1498.1479795858286</v>
      </c>
      <c r="W76" s="16">
        <f>[14]model_cost_rates!H211</f>
        <v>1329.6931400106587</v>
      </c>
      <c r="X76" s="16">
        <f>[14]model_cost_rates!I211</f>
        <v>1331.1660917670342</v>
      </c>
      <c r="Y76" s="16">
        <f>[14]model_cost_rates!J211</f>
        <v>1043.627453269082</v>
      </c>
      <c r="Z76" s="16">
        <f>[14]model_cost_rates!K211</f>
        <v>1221.7225177358873</v>
      </c>
      <c r="AA76" s="16">
        <f>[14]model_cost_rates!L211</f>
        <v>1297.6761467807507</v>
      </c>
      <c r="AB76" s="16">
        <f t="shared" si="848"/>
        <v>1297.6761467807507</v>
      </c>
      <c r="AD76" s="16">
        <f>[16]TRAC_rates!V84</f>
        <v>1993.7198724604839</v>
      </c>
      <c r="AE76" s="16">
        <f>[16]TRAC_rates!W84</f>
        <v>1993.7198724604839</v>
      </c>
      <c r="AF76" s="16">
        <f>[16]TRAC_rates!X84</f>
        <v>1993.7198724604839</v>
      </c>
      <c r="AG76" s="16">
        <f>[16]TRAC_rates!Y84</f>
        <v>1993.7198724604839</v>
      </c>
      <c r="AH76" s="16">
        <f>[16]TRAC_rates!Z84</f>
        <v>1993.7198724604839</v>
      </c>
      <c r="AI76" s="16">
        <f>[16]TRAC_rates!AA84</f>
        <v>1993.7198724604839</v>
      </c>
      <c r="AJ76" s="16">
        <f>[16]TRAC_rates!AB84</f>
        <v>1993.7198724604839</v>
      </c>
      <c r="AN76" s="16">
        <f t="shared" si="638"/>
        <v>83.020006142834205</v>
      </c>
      <c r="AO76" s="16">
        <f t="shared" si="639"/>
        <v>65.089937461829166</v>
      </c>
      <c r="AP76" s="16">
        <f t="shared" si="640"/>
        <v>92.606522123412716</v>
      </c>
      <c r="AQ76" s="16">
        <f t="shared" si="641"/>
        <v>60.027080070633744</v>
      </c>
      <c r="AR76" s="16">
        <f t="shared" si="642"/>
        <v>63.187060413632416</v>
      </c>
      <c r="AS76" s="16">
        <f t="shared" si="643"/>
        <v>76.407985347562104</v>
      </c>
      <c r="AT76" s="16">
        <f t="shared" si="644"/>
        <v>76.407985347562104</v>
      </c>
      <c r="AV76" s="16">
        <f t="shared" si="645"/>
        <v>81.717162522863376</v>
      </c>
      <c r="AW76" s="16">
        <f t="shared" si="646"/>
        <v>72.528716727854103</v>
      </c>
      <c r="AX76" s="16">
        <f t="shared" si="647"/>
        <v>72.609059550929132</v>
      </c>
      <c r="AY76" s="16">
        <f t="shared" si="648"/>
        <v>56.925133814677196</v>
      </c>
      <c r="AZ76" s="16">
        <f t="shared" si="649"/>
        <v>66.639410058321118</v>
      </c>
      <c r="BA76" s="16">
        <f t="shared" si="650"/>
        <v>70.782335278950043</v>
      </c>
      <c r="BB76" s="16">
        <f t="shared" si="651"/>
        <v>70.782335278950043</v>
      </c>
      <c r="BD76" s="16">
        <f t="shared" si="652"/>
        <v>108.74835667966275</v>
      </c>
      <c r="BE76" s="16">
        <f t="shared" si="653"/>
        <v>108.74835667966275</v>
      </c>
      <c r="BF76" s="16">
        <f t="shared" si="654"/>
        <v>108.74835667966275</v>
      </c>
      <c r="BG76" s="16">
        <f t="shared" si="655"/>
        <v>108.74835667966275</v>
      </c>
      <c r="BH76" s="16">
        <f t="shared" si="656"/>
        <v>108.74835667966275</v>
      </c>
      <c r="BI76" s="16">
        <f t="shared" si="657"/>
        <v>108.74835667966275</v>
      </c>
      <c r="BJ76" s="16">
        <f t="shared" si="658"/>
        <v>108.74835667966275</v>
      </c>
      <c r="BN76" s="16">
        <f t="shared" si="659"/>
        <v>83.020006142834205</v>
      </c>
      <c r="BO76" s="16">
        <f t="shared" si="660"/>
        <v>65.089937461829166</v>
      </c>
      <c r="BP76" s="16">
        <f t="shared" si="661"/>
        <v>92.606522123412716</v>
      </c>
      <c r="BQ76" s="16">
        <f t="shared" si="662"/>
        <v>60.027080070633744</v>
      </c>
      <c r="BR76" s="16">
        <f t="shared" si="663"/>
        <v>63.187060413632416</v>
      </c>
      <c r="BS76" s="16">
        <f t="shared" si="664"/>
        <v>76.407985347562104</v>
      </c>
      <c r="BT76" s="16">
        <f t="shared" si="665"/>
        <v>76.407985347562104</v>
      </c>
      <c r="BV76" s="16">
        <f t="shared" si="666"/>
        <v>81.717162522863376</v>
      </c>
      <c r="BW76" s="16">
        <f t="shared" si="667"/>
        <v>72.528716727854103</v>
      </c>
      <c r="BX76" s="16">
        <f t="shared" si="668"/>
        <v>72.609059550929132</v>
      </c>
      <c r="BY76" s="16">
        <f t="shared" si="669"/>
        <v>56.925133814677196</v>
      </c>
      <c r="BZ76" s="16">
        <f t="shared" si="670"/>
        <v>66.639410058321118</v>
      </c>
      <c r="CA76" s="16">
        <f t="shared" si="671"/>
        <v>70.782335278950043</v>
      </c>
      <c r="CB76" s="16">
        <f t="shared" si="672"/>
        <v>70.782335278950043</v>
      </c>
      <c r="CD76" s="16">
        <f t="shared" si="673"/>
        <v>108.74835667966275</v>
      </c>
      <c r="CE76" s="16">
        <f t="shared" si="674"/>
        <v>108.74835667966275</v>
      </c>
      <c r="CF76" s="16">
        <f t="shared" si="675"/>
        <v>108.74835667966275</v>
      </c>
      <c r="CG76" s="16">
        <f t="shared" si="676"/>
        <v>108.74835667966275</v>
      </c>
      <c r="CH76" s="16">
        <f t="shared" si="677"/>
        <v>108.74835667966275</v>
      </c>
      <c r="CI76" s="16">
        <f t="shared" si="678"/>
        <v>108.74835667966275</v>
      </c>
      <c r="CJ76" s="16">
        <f t="shared" si="679"/>
        <v>108.74835667966275</v>
      </c>
      <c r="CN76" s="16">
        <f t="shared" si="680"/>
        <v>0</v>
      </c>
      <c r="CO76" s="16">
        <f t="shared" si="681"/>
        <v>0</v>
      </c>
      <c r="CP76" s="16">
        <f t="shared" si="682"/>
        <v>0</v>
      </c>
      <c r="CQ76" s="16">
        <f t="shared" si="683"/>
        <v>0</v>
      </c>
      <c r="CR76" s="16">
        <f t="shared" si="684"/>
        <v>0</v>
      </c>
      <c r="CS76" s="16">
        <f t="shared" si="685"/>
        <v>0</v>
      </c>
      <c r="CT76" s="16">
        <f t="shared" si="686"/>
        <v>0</v>
      </c>
      <c r="CV76" s="16">
        <f t="shared" si="687"/>
        <v>0</v>
      </c>
      <c r="CW76" s="16">
        <f t="shared" si="688"/>
        <v>0</v>
      </c>
      <c r="CX76" s="16">
        <f t="shared" si="689"/>
        <v>0</v>
      </c>
      <c r="CY76" s="16">
        <f t="shared" si="690"/>
        <v>0</v>
      </c>
      <c r="CZ76" s="16">
        <f t="shared" si="691"/>
        <v>0</v>
      </c>
      <c r="DA76" s="16">
        <f t="shared" si="692"/>
        <v>0</v>
      </c>
      <c r="DB76" s="16">
        <f t="shared" si="693"/>
        <v>0</v>
      </c>
      <c r="DD76" s="16">
        <f t="shared" si="694"/>
        <v>0</v>
      </c>
      <c r="DE76" s="16">
        <f t="shared" si="695"/>
        <v>0</v>
      </c>
      <c r="DF76" s="16">
        <f t="shared" si="696"/>
        <v>0</v>
      </c>
      <c r="DG76" s="16">
        <f t="shared" si="697"/>
        <v>0</v>
      </c>
      <c r="DH76" s="16">
        <f t="shared" si="698"/>
        <v>0</v>
      </c>
      <c r="DI76" s="16">
        <f t="shared" si="699"/>
        <v>0</v>
      </c>
      <c r="DJ76" s="16">
        <f t="shared" si="700"/>
        <v>0</v>
      </c>
      <c r="DN76" s="16">
        <f t="shared" si="701"/>
        <v>1522.0334459519604</v>
      </c>
      <c r="DO76" s="16">
        <f t="shared" si="702"/>
        <v>1193.3155201335348</v>
      </c>
      <c r="DP76" s="16">
        <f t="shared" si="703"/>
        <v>1697.7862389292331</v>
      </c>
      <c r="DQ76" s="16">
        <f t="shared" si="704"/>
        <v>1100.4964679616187</v>
      </c>
      <c r="DR76" s="16">
        <f t="shared" si="705"/>
        <v>1158.4294409165943</v>
      </c>
      <c r="DS76" s="16">
        <f t="shared" si="706"/>
        <v>1400.8130647053054</v>
      </c>
      <c r="DT76" s="16">
        <f t="shared" si="707"/>
        <v>1400.8130647053054</v>
      </c>
      <c r="DV76" s="16">
        <f t="shared" si="708"/>
        <v>1498.1479795858286</v>
      </c>
      <c r="DW76" s="16">
        <f t="shared" si="709"/>
        <v>1329.6931400106587</v>
      </c>
      <c r="DX76" s="16">
        <f t="shared" si="710"/>
        <v>1331.1660917670342</v>
      </c>
      <c r="DY76" s="16">
        <f t="shared" si="711"/>
        <v>1043.627453269082</v>
      </c>
      <c r="DZ76" s="16">
        <f t="shared" si="712"/>
        <v>1221.7225177358873</v>
      </c>
      <c r="EA76" s="16">
        <f t="shared" si="713"/>
        <v>1297.6761467807507</v>
      </c>
      <c r="EB76" s="16">
        <f t="shared" si="714"/>
        <v>1297.6761467807507</v>
      </c>
      <c r="ED76" s="16">
        <f t="shared" si="715"/>
        <v>1993.7198724604839</v>
      </c>
      <c r="EE76" s="16">
        <f t="shared" si="716"/>
        <v>1993.7198724604839</v>
      </c>
      <c r="EF76" s="16">
        <f t="shared" si="717"/>
        <v>1993.7198724604839</v>
      </c>
      <c r="EG76" s="16">
        <f t="shared" si="718"/>
        <v>1993.7198724604839</v>
      </c>
      <c r="EH76" s="16">
        <f t="shared" si="719"/>
        <v>1993.7198724604839</v>
      </c>
      <c r="EI76" s="16">
        <f t="shared" si="720"/>
        <v>1993.7198724604839</v>
      </c>
      <c r="EJ76" s="16">
        <f t="shared" si="721"/>
        <v>1993.7198724604839</v>
      </c>
      <c r="EN76" s="16">
        <f t="shared" si="722"/>
        <v>1522.0334459519604</v>
      </c>
      <c r="EO76" s="16">
        <f t="shared" si="723"/>
        <v>1193.3155201335348</v>
      </c>
      <c r="EP76" s="16">
        <f t="shared" si="724"/>
        <v>1697.7862389292331</v>
      </c>
      <c r="EQ76" s="16">
        <f t="shared" si="725"/>
        <v>1100.4964679616187</v>
      </c>
      <c r="ER76" s="16">
        <f t="shared" si="726"/>
        <v>1158.4294409165943</v>
      </c>
      <c r="ES76" s="16">
        <f t="shared" si="727"/>
        <v>1400.8130647053054</v>
      </c>
      <c r="ET76" s="16">
        <f t="shared" si="728"/>
        <v>1400.8130647053054</v>
      </c>
      <c r="EV76" s="16">
        <f t="shared" si="729"/>
        <v>1498.1479795858286</v>
      </c>
      <c r="EW76" s="16">
        <f t="shared" si="730"/>
        <v>1329.6931400106587</v>
      </c>
      <c r="EX76" s="16">
        <f t="shared" si="731"/>
        <v>1331.1660917670342</v>
      </c>
      <c r="EY76" s="16">
        <f t="shared" si="732"/>
        <v>1043.627453269082</v>
      </c>
      <c r="EZ76" s="16">
        <f t="shared" si="733"/>
        <v>1221.7225177358873</v>
      </c>
      <c r="FA76" s="16">
        <f t="shared" si="734"/>
        <v>1297.6761467807507</v>
      </c>
      <c r="FB76" s="16">
        <f t="shared" si="735"/>
        <v>1297.6761467807507</v>
      </c>
      <c r="FD76" s="16">
        <f t="shared" si="736"/>
        <v>1993.7198724604839</v>
      </c>
      <c r="FE76" s="16">
        <f t="shared" si="737"/>
        <v>1993.7198724604839</v>
      </c>
      <c r="FF76" s="16">
        <f t="shared" si="738"/>
        <v>1993.7198724604839</v>
      </c>
      <c r="FG76" s="16">
        <f t="shared" si="739"/>
        <v>1993.7198724604839</v>
      </c>
      <c r="FH76" s="16">
        <f t="shared" si="740"/>
        <v>1993.7198724604839</v>
      </c>
      <c r="FI76" s="16">
        <f t="shared" si="741"/>
        <v>1993.7198724604839</v>
      </c>
      <c r="FJ76" s="16">
        <f t="shared" si="742"/>
        <v>1993.7198724604839</v>
      </c>
      <c r="FN76" s="16">
        <f t="shared" si="743"/>
        <v>0</v>
      </c>
      <c r="FO76" s="16">
        <f t="shared" si="744"/>
        <v>0</v>
      </c>
      <c r="FP76" s="16">
        <f t="shared" si="745"/>
        <v>0</v>
      </c>
      <c r="FQ76" s="16">
        <f t="shared" si="746"/>
        <v>0</v>
      </c>
      <c r="FR76" s="16">
        <f t="shared" si="747"/>
        <v>0</v>
      </c>
      <c r="FS76" s="16">
        <f t="shared" si="748"/>
        <v>0</v>
      </c>
      <c r="FT76" s="16">
        <f t="shared" si="749"/>
        <v>0</v>
      </c>
      <c r="FV76" s="16">
        <f t="shared" si="750"/>
        <v>0</v>
      </c>
      <c r="FW76" s="16">
        <f t="shared" si="751"/>
        <v>0</v>
      </c>
      <c r="FX76" s="16">
        <f t="shared" si="752"/>
        <v>0</v>
      </c>
      <c r="FY76" s="16">
        <f t="shared" si="753"/>
        <v>0</v>
      </c>
      <c r="FZ76" s="16">
        <f t="shared" si="754"/>
        <v>0</v>
      </c>
      <c r="GA76" s="16">
        <f t="shared" si="755"/>
        <v>0</v>
      </c>
      <c r="GB76" s="16">
        <f t="shared" si="756"/>
        <v>0</v>
      </c>
      <c r="GD76" s="16">
        <f t="shared" si="757"/>
        <v>0</v>
      </c>
      <c r="GE76" s="16">
        <f t="shared" si="758"/>
        <v>0</v>
      </c>
      <c r="GF76" s="16">
        <f t="shared" si="759"/>
        <v>0</v>
      </c>
      <c r="GG76" s="16">
        <f t="shared" si="760"/>
        <v>0</v>
      </c>
      <c r="GH76" s="16">
        <f t="shared" si="761"/>
        <v>0</v>
      </c>
      <c r="GI76" s="16">
        <f t="shared" si="762"/>
        <v>0</v>
      </c>
      <c r="GJ76" s="16">
        <f t="shared" si="763"/>
        <v>0</v>
      </c>
      <c r="GN76" s="16">
        <f t="shared" si="764"/>
        <v>1522.0334459519604</v>
      </c>
      <c r="GO76" s="16">
        <f t="shared" si="765"/>
        <v>1193.3155201335348</v>
      </c>
      <c r="GP76" s="16">
        <f t="shared" si="766"/>
        <v>1697.7862389292331</v>
      </c>
      <c r="GQ76" s="16">
        <f t="shared" si="767"/>
        <v>1100.4964679616187</v>
      </c>
      <c r="GR76" s="16">
        <f t="shared" si="768"/>
        <v>1158.4294409165943</v>
      </c>
      <c r="GS76" s="16">
        <f t="shared" si="769"/>
        <v>1400.8130647053054</v>
      </c>
      <c r="GT76" s="16">
        <f t="shared" si="770"/>
        <v>1400.8130647053054</v>
      </c>
      <c r="GV76" s="16">
        <f t="shared" si="771"/>
        <v>1498.1479795858286</v>
      </c>
      <c r="GW76" s="16">
        <f t="shared" si="772"/>
        <v>1329.6931400106587</v>
      </c>
      <c r="GX76" s="16">
        <f t="shared" si="773"/>
        <v>1331.1660917670342</v>
      </c>
      <c r="GY76" s="16">
        <f t="shared" si="774"/>
        <v>1043.627453269082</v>
      </c>
      <c r="GZ76" s="16">
        <f t="shared" si="775"/>
        <v>1221.7225177358873</v>
      </c>
      <c r="HA76" s="16">
        <f t="shared" si="776"/>
        <v>1297.6761467807507</v>
      </c>
      <c r="HB76" s="16">
        <f t="shared" si="777"/>
        <v>1297.6761467807507</v>
      </c>
      <c r="HD76" s="16">
        <f t="shared" si="778"/>
        <v>1993.7198724604839</v>
      </c>
      <c r="HE76" s="16">
        <f t="shared" si="779"/>
        <v>1993.7198724604839</v>
      </c>
      <c r="HF76" s="16">
        <f t="shared" si="780"/>
        <v>1993.7198724604839</v>
      </c>
      <c r="HG76" s="16">
        <f t="shared" si="781"/>
        <v>1993.7198724604839</v>
      </c>
      <c r="HH76" s="16">
        <f t="shared" si="782"/>
        <v>1993.7198724604839</v>
      </c>
      <c r="HI76" s="16">
        <f t="shared" si="783"/>
        <v>1993.7198724604839</v>
      </c>
      <c r="HJ76" s="16">
        <f t="shared" si="784"/>
        <v>1993.7198724604839</v>
      </c>
      <c r="HN76" s="16">
        <f t="shared" si="785"/>
        <v>1522.0334459519604</v>
      </c>
      <c r="HO76" s="16">
        <f t="shared" si="786"/>
        <v>1193.3155201335348</v>
      </c>
      <c r="HP76" s="16">
        <f t="shared" si="787"/>
        <v>1697.7862389292331</v>
      </c>
      <c r="HQ76" s="16">
        <f t="shared" si="788"/>
        <v>1100.4964679616187</v>
      </c>
      <c r="HR76" s="16">
        <f t="shared" si="789"/>
        <v>1158.4294409165943</v>
      </c>
      <c r="HS76" s="16">
        <f t="shared" si="790"/>
        <v>1400.8130647053054</v>
      </c>
      <c r="HT76" s="16">
        <f t="shared" si="791"/>
        <v>1400.8130647053054</v>
      </c>
      <c r="HV76" s="16">
        <f t="shared" si="792"/>
        <v>1498.1479795858286</v>
      </c>
      <c r="HW76" s="16">
        <f t="shared" si="793"/>
        <v>1329.6931400106587</v>
      </c>
      <c r="HX76" s="16">
        <f t="shared" si="794"/>
        <v>1331.1660917670342</v>
      </c>
      <c r="HY76" s="16">
        <f t="shared" si="795"/>
        <v>1043.627453269082</v>
      </c>
      <c r="HZ76" s="16">
        <f t="shared" si="796"/>
        <v>1221.7225177358873</v>
      </c>
      <c r="IA76" s="16">
        <f t="shared" si="797"/>
        <v>1297.6761467807507</v>
      </c>
      <c r="IB76" s="16">
        <f t="shared" si="798"/>
        <v>1297.6761467807507</v>
      </c>
      <c r="ID76" s="16">
        <f t="shared" si="799"/>
        <v>1993.7198724604839</v>
      </c>
      <c r="IE76" s="16">
        <f t="shared" si="800"/>
        <v>1993.7198724604839</v>
      </c>
      <c r="IF76" s="16">
        <f t="shared" si="801"/>
        <v>1993.7198724604839</v>
      </c>
      <c r="IG76" s="16">
        <f t="shared" si="802"/>
        <v>1993.7198724604839</v>
      </c>
      <c r="IH76" s="16">
        <f t="shared" si="803"/>
        <v>1993.7198724604839</v>
      </c>
      <c r="II76" s="16">
        <f t="shared" si="804"/>
        <v>1993.7198724604839</v>
      </c>
      <c r="IJ76" s="16">
        <f t="shared" si="805"/>
        <v>1993.7198724604839</v>
      </c>
      <c r="IN76" s="16">
        <f t="shared" si="806"/>
        <v>1522.0334459519604</v>
      </c>
      <c r="IO76" s="16">
        <f t="shared" si="807"/>
        <v>1193.3155201335348</v>
      </c>
      <c r="IP76" s="16">
        <f t="shared" si="808"/>
        <v>1697.7862389292331</v>
      </c>
      <c r="IQ76" s="16">
        <f t="shared" si="809"/>
        <v>1100.4964679616187</v>
      </c>
      <c r="IR76" s="16">
        <f t="shared" si="810"/>
        <v>1158.4294409165943</v>
      </c>
      <c r="IS76" s="16">
        <f t="shared" si="811"/>
        <v>1400.8130647053054</v>
      </c>
      <c r="IT76" s="16">
        <f t="shared" si="812"/>
        <v>1400.8130647053054</v>
      </c>
      <c r="IV76" s="16">
        <f t="shared" si="813"/>
        <v>1498.1479795858286</v>
      </c>
      <c r="IW76" s="16">
        <f t="shared" si="814"/>
        <v>1329.6931400106587</v>
      </c>
      <c r="IX76" s="16">
        <f t="shared" si="815"/>
        <v>1331.1660917670342</v>
      </c>
      <c r="IY76" s="16">
        <f t="shared" si="816"/>
        <v>1043.627453269082</v>
      </c>
      <c r="IZ76" s="16">
        <f t="shared" si="817"/>
        <v>1221.7225177358873</v>
      </c>
      <c r="JA76" s="16">
        <f t="shared" si="818"/>
        <v>1297.6761467807507</v>
      </c>
      <c r="JB76" s="16">
        <f t="shared" si="819"/>
        <v>1297.6761467807507</v>
      </c>
      <c r="JD76" s="16">
        <f t="shared" si="820"/>
        <v>1993.7198724604839</v>
      </c>
      <c r="JE76" s="16">
        <f t="shared" si="821"/>
        <v>1993.7198724604839</v>
      </c>
      <c r="JF76" s="16">
        <f t="shared" si="822"/>
        <v>1993.7198724604839</v>
      </c>
      <c r="JG76" s="16">
        <f t="shared" si="823"/>
        <v>1993.7198724604839</v>
      </c>
      <c r="JH76" s="16">
        <f t="shared" si="824"/>
        <v>1993.7198724604839</v>
      </c>
      <c r="JI76" s="16">
        <f t="shared" si="825"/>
        <v>1993.7198724604839</v>
      </c>
      <c r="JJ76" s="16">
        <f t="shared" si="826"/>
        <v>1993.7198724604839</v>
      </c>
      <c r="JN76" s="16">
        <f t="shared" si="827"/>
        <v>0</v>
      </c>
      <c r="JO76" s="16">
        <f t="shared" si="828"/>
        <v>0</v>
      </c>
      <c r="JP76" s="16">
        <f t="shared" si="829"/>
        <v>0</v>
      </c>
      <c r="JQ76" s="16">
        <f t="shared" si="830"/>
        <v>0</v>
      </c>
      <c r="JR76" s="16">
        <f t="shared" si="831"/>
        <v>0</v>
      </c>
      <c r="JS76" s="16">
        <f t="shared" si="832"/>
        <v>0</v>
      </c>
      <c r="JT76" s="16">
        <f t="shared" si="833"/>
        <v>0</v>
      </c>
      <c r="JV76" s="16">
        <f t="shared" si="834"/>
        <v>0</v>
      </c>
      <c r="JW76" s="16">
        <f t="shared" si="835"/>
        <v>0</v>
      </c>
      <c r="JX76" s="16">
        <f t="shared" si="836"/>
        <v>0</v>
      </c>
      <c r="JY76" s="16">
        <f t="shared" si="837"/>
        <v>0</v>
      </c>
      <c r="JZ76" s="16">
        <f t="shared" si="838"/>
        <v>0</v>
      </c>
      <c r="KA76" s="16">
        <f t="shared" si="839"/>
        <v>0</v>
      </c>
      <c r="KB76" s="16">
        <f t="shared" si="840"/>
        <v>0</v>
      </c>
      <c r="KD76" s="16">
        <f t="shared" si="841"/>
        <v>0</v>
      </c>
      <c r="KE76" s="16">
        <f t="shared" si="842"/>
        <v>0</v>
      </c>
      <c r="KF76" s="16">
        <f t="shared" si="843"/>
        <v>0</v>
      </c>
      <c r="KG76" s="16">
        <f t="shared" si="844"/>
        <v>0</v>
      </c>
      <c r="KH76" s="16">
        <f t="shared" si="845"/>
        <v>0</v>
      </c>
      <c r="KI76" s="16">
        <f t="shared" si="846"/>
        <v>0</v>
      </c>
      <c r="KJ76" s="16">
        <f t="shared" si="847"/>
        <v>0</v>
      </c>
    </row>
    <row r="77" spans="1:296" x14ac:dyDescent="0.25">
      <c r="A77" s="22" t="s">
        <v>610</v>
      </c>
      <c r="B77" s="22"/>
      <c r="C77" s="22" t="s">
        <v>606</v>
      </c>
      <c r="D77" s="22"/>
      <c r="E77" s="22"/>
      <c r="F77" t="s">
        <v>589</v>
      </c>
      <c r="G77" t="s">
        <v>571</v>
      </c>
      <c r="H77" t="s">
        <v>571</v>
      </c>
      <c r="I77" t="s">
        <v>571</v>
      </c>
      <c r="J77" t="s">
        <v>571</v>
      </c>
      <c r="K77" t="s">
        <v>571</v>
      </c>
      <c r="L77" t="s">
        <v>571</v>
      </c>
      <c r="M77" t="s">
        <v>580</v>
      </c>
      <c r="N77" s="16">
        <f>[14]model_cost_rates!N212</f>
        <v>484.88505888496178</v>
      </c>
      <c r="O77" s="16">
        <f>[14]model_cost_rates!O212</f>
        <v>427.13991185959196</v>
      </c>
      <c r="P77" s="16">
        <f>[14]model_cost_rates!P212</f>
        <v>582.45871234995639</v>
      </c>
      <c r="Q77" s="16">
        <f>[14]model_cost_rates!Q212</f>
        <v>404.11233354387565</v>
      </c>
      <c r="R77" s="16">
        <f>[14]model_cost_rates!R212</f>
        <v>423.95239526855761</v>
      </c>
      <c r="S77" s="16">
        <f>[14]model_cost_rates!S212</f>
        <v>480.25628040799279</v>
      </c>
      <c r="T77" s="16">
        <f t="shared" si="637"/>
        <v>480.25628040799279</v>
      </c>
      <c r="V77" s="16">
        <f>[14]model_cost_rates!G212</f>
        <v>479.30662862028254</v>
      </c>
      <c r="W77" s="16">
        <f>[14]model_cost_rates!H212</f>
        <v>482.60784396561252</v>
      </c>
      <c r="X77" s="16">
        <f>[14]model_cost_rates!I212</f>
        <v>440.88018283452038</v>
      </c>
      <c r="Y77" s="16">
        <f>[14]model_cost_rates!J212</f>
        <v>398.60353799925355</v>
      </c>
      <c r="Z77" s="16">
        <f>[14]model_cost_rates!K212</f>
        <v>654.99447114761711</v>
      </c>
      <c r="AA77" s="16">
        <f>[14]model_cost_rates!L212</f>
        <v>479.16932811931264</v>
      </c>
      <c r="AB77" s="16">
        <f t="shared" si="848"/>
        <v>479.16932811931264</v>
      </c>
      <c r="AD77" s="16">
        <f>[16]TRAC_rates!V85</f>
        <v>981.39208470401957</v>
      </c>
      <c r="AE77" s="16">
        <f>[16]TRAC_rates!W85</f>
        <v>981.39208470401957</v>
      </c>
      <c r="AF77" s="16">
        <f>[16]TRAC_rates!X85</f>
        <v>981.39208470401957</v>
      </c>
      <c r="AG77" s="16">
        <f>[16]TRAC_rates!Y85</f>
        <v>981.39208470401957</v>
      </c>
      <c r="AH77" s="16">
        <f>[16]TRAC_rates!Z85</f>
        <v>981.39208470401957</v>
      </c>
      <c r="AI77" s="16">
        <f>[16]TRAC_rates!AA85</f>
        <v>981.39208470401957</v>
      </c>
      <c r="AJ77" s="16">
        <f>[16]TRAC_rates!AB85</f>
        <v>981.39208470401957</v>
      </c>
      <c r="AN77" s="16">
        <f t="shared" si="638"/>
        <v>26.448275939179734</v>
      </c>
      <c r="AO77" s="16">
        <f t="shared" si="639"/>
        <v>23.298540646886835</v>
      </c>
      <c r="AP77" s="16">
        <f t="shared" si="640"/>
        <v>31.770475219088528</v>
      </c>
      <c r="AQ77" s="16">
        <f t="shared" si="641"/>
        <v>22.042490920575034</v>
      </c>
      <c r="AR77" s="16">
        <f t="shared" si="642"/>
        <v>23.124676105557686</v>
      </c>
      <c r="AS77" s="16">
        <f t="shared" si="643"/>
        <v>26.195797113163241</v>
      </c>
      <c r="AT77" s="16">
        <f t="shared" si="644"/>
        <v>26.195797113163241</v>
      </c>
      <c r="AV77" s="16">
        <f t="shared" si="645"/>
        <v>26.143997924742681</v>
      </c>
      <c r="AW77" s="16">
        <f t="shared" si="646"/>
        <v>26.324064216306137</v>
      </c>
      <c r="AX77" s="16">
        <f t="shared" si="647"/>
        <v>24.04800997279202</v>
      </c>
      <c r="AY77" s="16">
        <f t="shared" si="648"/>
        <v>21.742011163595645</v>
      </c>
      <c r="AZ77" s="16">
        <f t="shared" si="649"/>
        <v>35.726971153506383</v>
      </c>
      <c r="BA77" s="16">
        <f t="shared" si="650"/>
        <v>26.136508806507962</v>
      </c>
      <c r="BB77" s="16">
        <f t="shared" si="651"/>
        <v>26.136508806507962</v>
      </c>
      <c r="BD77" s="16">
        <f t="shared" si="652"/>
        <v>53.530477347491974</v>
      </c>
      <c r="BE77" s="16">
        <f t="shared" si="653"/>
        <v>53.530477347491974</v>
      </c>
      <c r="BF77" s="16">
        <f t="shared" si="654"/>
        <v>53.530477347491974</v>
      </c>
      <c r="BG77" s="16">
        <f t="shared" si="655"/>
        <v>53.530477347491974</v>
      </c>
      <c r="BH77" s="16">
        <f t="shared" si="656"/>
        <v>53.530477347491974</v>
      </c>
      <c r="BI77" s="16">
        <f t="shared" si="657"/>
        <v>53.530477347491974</v>
      </c>
      <c r="BJ77" s="16">
        <f t="shared" si="658"/>
        <v>53.530477347491974</v>
      </c>
      <c r="BN77" s="16">
        <f t="shared" si="659"/>
        <v>26.448275939179734</v>
      </c>
      <c r="BO77" s="16">
        <f t="shared" si="660"/>
        <v>23.298540646886835</v>
      </c>
      <c r="BP77" s="16">
        <f t="shared" si="661"/>
        <v>31.770475219088528</v>
      </c>
      <c r="BQ77" s="16">
        <f t="shared" si="662"/>
        <v>22.042490920575034</v>
      </c>
      <c r="BR77" s="16">
        <f t="shared" si="663"/>
        <v>23.124676105557686</v>
      </c>
      <c r="BS77" s="16">
        <f t="shared" si="664"/>
        <v>26.195797113163241</v>
      </c>
      <c r="BT77" s="16">
        <f t="shared" si="665"/>
        <v>26.195797113163241</v>
      </c>
      <c r="BV77" s="16">
        <f t="shared" si="666"/>
        <v>26.143997924742681</v>
      </c>
      <c r="BW77" s="16">
        <f t="shared" si="667"/>
        <v>26.324064216306137</v>
      </c>
      <c r="BX77" s="16">
        <f t="shared" si="668"/>
        <v>24.04800997279202</v>
      </c>
      <c r="BY77" s="16">
        <f t="shared" si="669"/>
        <v>21.742011163595645</v>
      </c>
      <c r="BZ77" s="16">
        <f t="shared" si="670"/>
        <v>35.726971153506383</v>
      </c>
      <c r="CA77" s="16">
        <f t="shared" si="671"/>
        <v>26.136508806507962</v>
      </c>
      <c r="CB77" s="16">
        <f t="shared" si="672"/>
        <v>26.136508806507962</v>
      </c>
      <c r="CD77" s="16">
        <f t="shared" si="673"/>
        <v>53.530477347491974</v>
      </c>
      <c r="CE77" s="16">
        <f t="shared" si="674"/>
        <v>53.530477347491974</v>
      </c>
      <c r="CF77" s="16">
        <f t="shared" si="675"/>
        <v>53.530477347491974</v>
      </c>
      <c r="CG77" s="16">
        <f t="shared" si="676"/>
        <v>53.530477347491974</v>
      </c>
      <c r="CH77" s="16">
        <f t="shared" si="677"/>
        <v>53.530477347491974</v>
      </c>
      <c r="CI77" s="16">
        <f t="shared" si="678"/>
        <v>53.530477347491974</v>
      </c>
      <c r="CJ77" s="16">
        <f t="shared" si="679"/>
        <v>53.530477347491974</v>
      </c>
      <c r="CN77" s="16">
        <f t="shared" si="680"/>
        <v>0</v>
      </c>
      <c r="CO77" s="16">
        <f t="shared" si="681"/>
        <v>0</v>
      </c>
      <c r="CP77" s="16">
        <f t="shared" si="682"/>
        <v>0</v>
      </c>
      <c r="CQ77" s="16">
        <f t="shared" si="683"/>
        <v>0</v>
      </c>
      <c r="CR77" s="16">
        <f t="shared" si="684"/>
        <v>0</v>
      </c>
      <c r="CS77" s="16">
        <f t="shared" si="685"/>
        <v>0</v>
      </c>
      <c r="CT77" s="16">
        <f t="shared" si="686"/>
        <v>0</v>
      </c>
      <c r="CV77" s="16">
        <f t="shared" si="687"/>
        <v>0</v>
      </c>
      <c r="CW77" s="16">
        <f t="shared" si="688"/>
        <v>0</v>
      </c>
      <c r="CX77" s="16">
        <f t="shared" si="689"/>
        <v>0</v>
      </c>
      <c r="CY77" s="16">
        <f t="shared" si="690"/>
        <v>0</v>
      </c>
      <c r="CZ77" s="16">
        <f t="shared" si="691"/>
        <v>0</v>
      </c>
      <c r="DA77" s="16">
        <f t="shared" si="692"/>
        <v>0</v>
      </c>
      <c r="DB77" s="16">
        <f t="shared" si="693"/>
        <v>0</v>
      </c>
      <c r="DD77" s="16">
        <f t="shared" si="694"/>
        <v>0</v>
      </c>
      <c r="DE77" s="16">
        <f t="shared" si="695"/>
        <v>0</v>
      </c>
      <c r="DF77" s="16">
        <f t="shared" si="696"/>
        <v>0</v>
      </c>
      <c r="DG77" s="16">
        <f t="shared" si="697"/>
        <v>0</v>
      </c>
      <c r="DH77" s="16">
        <f t="shared" si="698"/>
        <v>0</v>
      </c>
      <c r="DI77" s="16">
        <f t="shared" si="699"/>
        <v>0</v>
      </c>
      <c r="DJ77" s="16">
        <f t="shared" si="700"/>
        <v>0</v>
      </c>
      <c r="DN77" s="16">
        <f t="shared" si="701"/>
        <v>484.88505888496178</v>
      </c>
      <c r="DO77" s="16">
        <f t="shared" si="702"/>
        <v>427.13991185959196</v>
      </c>
      <c r="DP77" s="16">
        <f t="shared" si="703"/>
        <v>582.45871234995639</v>
      </c>
      <c r="DQ77" s="16">
        <f t="shared" si="704"/>
        <v>404.11233354387565</v>
      </c>
      <c r="DR77" s="16">
        <f t="shared" si="705"/>
        <v>423.95239526855761</v>
      </c>
      <c r="DS77" s="16">
        <f t="shared" si="706"/>
        <v>480.25628040799279</v>
      </c>
      <c r="DT77" s="16">
        <f t="shared" si="707"/>
        <v>480.25628040799279</v>
      </c>
      <c r="DV77" s="16">
        <f t="shared" si="708"/>
        <v>479.30662862028254</v>
      </c>
      <c r="DW77" s="16">
        <f t="shared" si="709"/>
        <v>482.60784396561252</v>
      </c>
      <c r="DX77" s="16">
        <f t="shared" si="710"/>
        <v>440.88018283452038</v>
      </c>
      <c r="DY77" s="16">
        <f t="shared" si="711"/>
        <v>398.60353799925355</v>
      </c>
      <c r="DZ77" s="16">
        <f t="shared" si="712"/>
        <v>654.99447114761711</v>
      </c>
      <c r="EA77" s="16">
        <f t="shared" si="713"/>
        <v>479.16932811931264</v>
      </c>
      <c r="EB77" s="16">
        <f t="shared" si="714"/>
        <v>479.16932811931264</v>
      </c>
      <c r="ED77" s="16">
        <f t="shared" si="715"/>
        <v>981.39208470401957</v>
      </c>
      <c r="EE77" s="16">
        <f t="shared" si="716"/>
        <v>981.39208470401957</v>
      </c>
      <c r="EF77" s="16">
        <f t="shared" si="717"/>
        <v>981.39208470401957</v>
      </c>
      <c r="EG77" s="16">
        <f t="shared" si="718"/>
        <v>981.39208470401957</v>
      </c>
      <c r="EH77" s="16">
        <f t="shared" si="719"/>
        <v>981.39208470401957</v>
      </c>
      <c r="EI77" s="16">
        <f t="shared" si="720"/>
        <v>981.39208470401957</v>
      </c>
      <c r="EJ77" s="16">
        <f t="shared" si="721"/>
        <v>981.39208470401957</v>
      </c>
      <c r="EN77" s="16">
        <f t="shared" si="722"/>
        <v>484.88505888496178</v>
      </c>
      <c r="EO77" s="16">
        <f t="shared" si="723"/>
        <v>427.13991185959196</v>
      </c>
      <c r="EP77" s="16">
        <f t="shared" si="724"/>
        <v>582.45871234995639</v>
      </c>
      <c r="EQ77" s="16">
        <f t="shared" si="725"/>
        <v>404.11233354387565</v>
      </c>
      <c r="ER77" s="16">
        <f t="shared" si="726"/>
        <v>423.95239526855761</v>
      </c>
      <c r="ES77" s="16">
        <f t="shared" si="727"/>
        <v>480.25628040799279</v>
      </c>
      <c r="ET77" s="16">
        <f t="shared" si="728"/>
        <v>480.25628040799279</v>
      </c>
      <c r="EV77" s="16">
        <f t="shared" si="729"/>
        <v>479.30662862028254</v>
      </c>
      <c r="EW77" s="16">
        <f t="shared" si="730"/>
        <v>482.60784396561252</v>
      </c>
      <c r="EX77" s="16">
        <f t="shared" si="731"/>
        <v>440.88018283452038</v>
      </c>
      <c r="EY77" s="16">
        <f t="shared" si="732"/>
        <v>398.60353799925355</v>
      </c>
      <c r="EZ77" s="16">
        <f t="shared" si="733"/>
        <v>654.99447114761711</v>
      </c>
      <c r="FA77" s="16">
        <f t="shared" si="734"/>
        <v>479.16932811931264</v>
      </c>
      <c r="FB77" s="16">
        <f t="shared" si="735"/>
        <v>479.16932811931264</v>
      </c>
      <c r="FD77" s="16">
        <f t="shared" si="736"/>
        <v>981.39208470401957</v>
      </c>
      <c r="FE77" s="16">
        <f t="shared" si="737"/>
        <v>981.39208470401957</v>
      </c>
      <c r="FF77" s="16">
        <f t="shared" si="738"/>
        <v>981.39208470401957</v>
      </c>
      <c r="FG77" s="16">
        <f t="shared" si="739"/>
        <v>981.39208470401957</v>
      </c>
      <c r="FH77" s="16">
        <f t="shared" si="740"/>
        <v>981.39208470401957</v>
      </c>
      <c r="FI77" s="16">
        <f t="shared" si="741"/>
        <v>981.39208470401957</v>
      </c>
      <c r="FJ77" s="16">
        <f t="shared" si="742"/>
        <v>981.39208470401957</v>
      </c>
      <c r="FN77" s="16">
        <f t="shared" si="743"/>
        <v>0</v>
      </c>
      <c r="FO77" s="16">
        <f t="shared" si="744"/>
        <v>0</v>
      </c>
      <c r="FP77" s="16">
        <f t="shared" si="745"/>
        <v>0</v>
      </c>
      <c r="FQ77" s="16">
        <f t="shared" si="746"/>
        <v>0</v>
      </c>
      <c r="FR77" s="16">
        <f t="shared" si="747"/>
        <v>0</v>
      </c>
      <c r="FS77" s="16">
        <f t="shared" si="748"/>
        <v>0</v>
      </c>
      <c r="FT77" s="16">
        <f t="shared" si="749"/>
        <v>0</v>
      </c>
      <c r="FV77" s="16">
        <f t="shared" si="750"/>
        <v>0</v>
      </c>
      <c r="FW77" s="16">
        <f t="shared" si="751"/>
        <v>0</v>
      </c>
      <c r="FX77" s="16">
        <f t="shared" si="752"/>
        <v>0</v>
      </c>
      <c r="FY77" s="16">
        <f t="shared" si="753"/>
        <v>0</v>
      </c>
      <c r="FZ77" s="16">
        <f t="shared" si="754"/>
        <v>0</v>
      </c>
      <c r="GA77" s="16">
        <f t="shared" si="755"/>
        <v>0</v>
      </c>
      <c r="GB77" s="16">
        <f t="shared" si="756"/>
        <v>0</v>
      </c>
      <c r="GD77" s="16">
        <f t="shared" si="757"/>
        <v>0</v>
      </c>
      <c r="GE77" s="16">
        <f t="shared" si="758"/>
        <v>0</v>
      </c>
      <c r="GF77" s="16">
        <f t="shared" si="759"/>
        <v>0</v>
      </c>
      <c r="GG77" s="16">
        <f t="shared" si="760"/>
        <v>0</v>
      </c>
      <c r="GH77" s="16">
        <f t="shared" si="761"/>
        <v>0</v>
      </c>
      <c r="GI77" s="16">
        <f t="shared" si="762"/>
        <v>0</v>
      </c>
      <c r="GJ77" s="16">
        <f t="shared" si="763"/>
        <v>0</v>
      </c>
      <c r="GN77" s="16">
        <f t="shared" si="764"/>
        <v>484.88505888496178</v>
      </c>
      <c r="GO77" s="16">
        <f t="shared" si="765"/>
        <v>427.13991185959196</v>
      </c>
      <c r="GP77" s="16">
        <f t="shared" si="766"/>
        <v>582.45871234995639</v>
      </c>
      <c r="GQ77" s="16">
        <f t="shared" si="767"/>
        <v>404.11233354387565</v>
      </c>
      <c r="GR77" s="16">
        <f t="shared" si="768"/>
        <v>423.95239526855761</v>
      </c>
      <c r="GS77" s="16">
        <f t="shared" si="769"/>
        <v>480.25628040799279</v>
      </c>
      <c r="GT77" s="16">
        <f t="shared" si="770"/>
        <v>480.25628040799279</v>
      </c>
      <c r="GV77" s="16">
        <f t="shared" si="771"/>
        <v>479.30662862028254</v>
      </c>
      <c r="GW77" s="16">
        <f t="shared" si="772"/>
        <v>482.60784396561252</v>
      </c>
      <c r="GX77" s="16">
        <f t="shared" si="773"/>
        <v>440.88018283452038</v>
      </c>
      <c r="GY77" s="16">
        <f t="shared" si="774"/>
        <v>398.60353799925355</v>
      </c>
      <c r="GZ77" s="16">
        <f t="shared" si="775"/>
        <v>654.99447114761711</v>
      </c>
      <c r="HA77" s="16">
        <f t="shared" si="776"/>
        <v>479.16932811931264</v>
      </c>
      <c r="HB77" s="16">
        <f t="shared" si="777"/>
        <v>479.16932811931264</v>
      </c>
      <c r="HD77" s="16">
        <f t="shared" si="778"/>
        <v>981.39208470401957</v>
      </c>
      <c r="HE77" s="16">
        <f t="shared" si="779"/>
        <v>981.39208470401957</v>
      </c>
      <c r="HF77" s="16">
        <f t="shared" si="780"/>
        <v>981.39208470401957</v>
      </c>
      <c r="HG77" s="16">
        <f t="shared" si="781"/>
        <v>981.39208470401957</v>
      </c>
      <c r="HH77" s="16">
        <f t="shared" si="782"/>
        <v>981.39208470401957</v>
      </c>
      <c r="HI77" s="16">
        <f t="shared" si="783"/>
        <v>981.39208470401957</v>
      </c>
      <c r="HJ77" s="16">
        <f t="shared" si="784"/>
        <v>981.39208470401957</v>
      </c>
      <c r="HN77" s="16">
        <f t="shared" si="785"/>
        <v>484.88505888496178</v>
      </c>
      <c r="HO77" s="16">
        <f t="shared" si="786"/>
        <v>427.13991185959196</v>
      </c>
      <c r="HP77" s="16">
        <f t="shared" si="787"/>
        <v>582.45871234995639</v>
      </c>
      <c r="HQ77" s="16">
        <f t="shared" si="788"/>
        <v>404.11233354387565</v>
      </c>
      <c r="HR77" s="16">
        <f t="shared" si="789"/>
        <v>423.95239526855761</v>
      </c>
      <c r="HS77" s="16">
        <f t="shared" si="790"/>
        <v>480.25628040799279</v>
      </c>
      <c r="HT77" s="16">
        <f t="shared" si="791"/>
        <v>480.25628040799279</v>
      </c>
      <c r="HV77" s="16">
        <f t="shared" si="792"/>
        <v>479.30662862028254</v>
      </c>
      <c r="HW77" s="16">
        <f t="shared" si="793"/>
        <v>482.60784396561252</v>
      </c>
      <c r="HX77" s="16">
        <f t="shared" si="794"/>
        <v>440.88018283452038</v>
      </c>
      <c r="HY77" s="16">
        <f t="shared" si="795"/>
        <v>398.60353799925355</v>
      </c>
      <c r="HZ77" s="16">
        <f t="shared" si="796"/>
        <v>654.99447114761711</v>
      </c>
      <c r="IA77" s="16">
        <f t="shared" si="797"/>
        <v>479.16932811931264</v>
      </c>
      <c r="IB77" s="16">
        <f t="shared" si="798"/>
        <v>479.16932811931264</v>
      </c>
      <c r="ID77" s="16">
        <f t="shared" si="799"/>
        <v>981.39208470401957</v>
      </c>
      <c r="IE77" s="16">
        <f t="shared" si="800"/>
        <v>981.39208470401957</v>
      </c>
      <c r="IF77" s="16">
        <f t="shared" si="801"/>
        <v>981.39208470401957</v>
      </c>
      <c r="IG77" s="16">
        <f t="shared" si="802"/>
        <v>981.39208470401957</v>
      </c>
      <c r="IH77" s="16">
        <f t="shared" si="803"/>
        <v>981.39208470401957</v>
      </c>
      <c r="II77" s="16">
        <f t="shared" si="804"/>
        <v>981.39208470401957</v>
      </c>
      <c r="IJ77" s="16">
        <f t="shared" si="805"/>
        <v>981.39208470401957</v>
      </c>
      <c r="IN77" s="16">
        <f t="shared" si="806"/>
        <v>484.88505888496178</v>
      </c>
      <c r="IO77" s="16">
        <f t="shared" si="807"/>
        <v>427.13991185959196</v>
      </c>
      <c r="IP77" s="16">
        <f t="shared" si="808"/>
        <v>582.45871234995639</v>
      </c>
      <c r="IQ77" s="16">
        <f t="shared" si="809"/>
        <v>404.11233354387565</v>
      </c>
      <c r="IR77" s="16">
        <f t="shared" si="810"/>
        <v>423.95239526855761</v>
      </c>
      <c r="IS77" s="16">
        <f t="shared" si="811"/>
        <v>480.25628040799279</v>
      </c>
      <c r="IT77" s="16">
        <f t="shared" si="812"/>
        <v>480.25628040799279</v>
      </c>
      <c r="IV77" s="16">
        <f t="shared" si="813"/>
        <v>479.30662862028254</v>
      </c>
      <c r="IW77" s="16">
        <f t="shared" si="814"/>
        <v>482.60784396561252</v>
      </c>
      <c r="IX77" s="16">
        <f t="shared" si="815"/>
        <v>440.88018283452038</v>
      </c>
      <c r="IY77" s="16">
        <f t="shared" si="816"/>
        <v>398.60353799925355</v>
      </c>
      <c r="IZ77" s="16">
        <f t="shared" si="817"/>
        <v>654.99447114761711</v>
      </c>
      <c r="JA77" s="16">
        <f t="shared" si="818"/>
        <v>479.16932811931264</v>
      </c>
      <c r="JB77" s="16">
        <f t="shared" si="819"/>
        <v>479.16932811931264</v>
      </c>
      <c r="JD77" s="16">
        <f t="shared" si="820"/>
        <v>981.39208470401957</v>
      </c>
      <c r="JE77" s="16">
        <f t="shared" si="821"/>
        <v>981.39208470401957</v>
      </c>
      <c r="JF77" s="16">
        <f t="shared" si="822"/>
        <v>981.39208470401957</v>
      </c>
      <c r="JG77" s="16">
        <f t="shared" si="823"/>
        <v>981.39208470401957</v>
      </c>
      <c r="JH77" s="16">
        <f t="shared" si="824"/>
        <v>981.39208470401957</v>
      </c>
      <c r="JI77" s="16">
        <f t="shared" si="825"/>
        <v>981.39208470401957</v>
      </c>
      <c r="JJ77" s="16">
        <f t="shared" si="826"/>
        <v>981.39208470401957</v>
      </c>
      <c r="JN77" s="16">
        <f t="shared" si="827"/>
        <v>0</v>
      </c>
      <c r="JO77" s="16">
        <f t="shared" si="828"/>
        <v>0</v>
      </c>
      <c r="JP77" s="16">
        <f t="shared" si="829"/>
        <v>0</v>
      </c>
      <c r="JQ77" s="16">
        <f t="shared" si="830"/>
        <v>0</v>
      </c>
      <c r="JR77" s="16">
        <f t="shared" si="831"/>
        <v>0</v>
      </c>
      <c r="JS77" s="16">
        <f t="shared" si="832"/>
        <v>0</v>
      </c>
      <c r="JT77" s="16">
        <f t="shared" si="833"/>
        <v>0</v>
      </c>
      <c r="JV77" s="16">
        <f t="shared" si="834"/>
        <v>0</v>
      </c>
      <c r="JW77" s="16">
        <f t="shared" si="835"/>
        <v>0</v>
      </c>
      <c r="JX77" s="16">
        <f t="shared" si="836"/>
        <v>0</v>
      </c>
      <c r="JY77" s="16">
        <f t="shared" si="837"/>
        <v>0</v>
      </c>
      <c r="JZ77" s="16">
        <f t="shared" si="838"/>
        <v>0</v>
      </c>
      <c r="KA77" s="16">
        <f t="shared" si="839"/>
        <v>0</v>
      </c>
      <c r="KB77" s="16">
        <f t="shared" si="840"/>
        <v>0</v>
      </c>
      <c r="KD77" s="16">
        <f t="shared" si="841"/>
        <v>0</v>
      </c>
      <c r="KE77" s="16">
        <f t="shared" si="842"/>
        <v>0</v>
      </c>
      <c r="KF77" s="16">
        <f t="shared" si="843"/>
        <v>0</v>
      </c>
      <c r="KG77" s="16">
        <f t="shared" si="844"/>
        <v>0</v>
      </c>
      <c r="KH77" s="16">
        <f t="shared" si="845"/>
        <v>0</v>
      </c>
      <c r="KI77" s="16">
        <f t="shared" si="846"/>
        <v>0</v>
      </c>
      <c r="KJ77" s="16">
        <f t="shared" si="847"/>
        <v>0</v>
      </c>
    </row>
    <row r="78" spans="1:296" x14ac:dyDescent="0.25">
      <c r="A78" s="22" t="s">
        <v>611</v>
      </c>
      <c r="B78" s="22"/>
      <c r="C78" s="22" t="s">
        <v>606</v>
      </c>
      <c r="D78" s="22"/>
      <c r="E78" s="22"/>
      <c r="F78" t="s">
        <v>589</v>
      </c>
      <c r="G78" t="s">
        <v>571</v>
      </c>
      <c r="H78" t="s">
        <v>571</v>
      </c>
      <c r="I78" t="s">
        <v>571</v>
      </c>
      <c r="J78" t="s">
        <v>571</v>
      </c>
      <c r="K78" t="s">
        <v>571</v>
      </c>
      <c r="L78" t="s">
        <v>571</v>
      </c>
      <c r="M78" t="s">
        <v>580</v>
      </c>
      <c r="N78" s="16">
        <f>[14]model_cost_rates!N213</f>
        <v>1567.9346766404979</v>
      </c>
      <c r="O78" s="16">
        <f>[14]model_cost_rates!O213</f>
        <v>1150.8152324269529</v>
      </c>
      <c r="P78" s="16">
        <f>[14]model_cost_rates!P213</f>
        <v>1214.0790912257478</v>
      </c>
      <c r="Q78" s="16">
        <f>[14]model_cost_rates!Q213</f>
        <v>894.10793207480356</v>
      </c>
      <c r="R78" s="16">
        <f>[14]model_cost_rates!R213</f>
        <v>1070.4717273301428</v>
      </c>
      <c r="S78" s="16">
        <f>[14]model_cost_rates!S213</f>
        <v>1250.3517392040114</v>
      </c>
      <c r="T78" s="16">
        <f t="shared" si="637"/>
        <v>1250.3517392040114</v>
      </c>
      <c r="V78" s="16">
        <f>[14]model_cost_rates!G213</f>
        <v>1543.0250483897432</v>
      </c>
      <c r="W78" s="16">
        <f>[14]model_cost_rates!H213</f>
        <v>1126.2749445787692</v>
      </c>
      <c r="X78" s="16">
        <f>[14]model_cost_rates!I213</f>
        <v>1173.3530223222635</v>
      </c>
      <c r="Y78" s="16">
        <f>[14]model_cost_rates!J213</f>
        <v>847.28235096033893</v>
      </c>
      <c r="Z78" s="16">
        <f>[14]model_cost_rates!K213</f>
        <v>964.42437876189115</v>
      </c>
      <c r="AA78" s="16">
        <f>[14]model_cost_rates!L213</f>
        <v>1140.8571741868639</v>
      </c>
      <c r="AB78" s="16">
        <f t="shared" si="848"/>
        <v>1140.8571741868639</v>
      </c>
      <c r="AD78" s="16">
        <f>[16]TRAC_rates!V86</f>
        <v>316.94286859885608</v>
      </c>
      <c r="AE78" s="16">
        <f>[16]TRAC_rates!W86</f>
        <v>316.94286859885608</v>
      </c>
      <c r="AF78" s="16">
        <f>[16]TRAC_rates!X86</f>
        <v>316.94286859885608</v>
      </c>
      <c r="AG78" s="16">
        <f>[16]TRAC_rates!Y86</f>
        <v>316.94286859885608</v>
      </c>
      <c r="AH78" s="16">
        <f>[16]TRAC_rates!Z86</f>
        <v>316.94286859885608</v>
      </c>
      <c r="AI78" s="16">
        <f>[16]TRAC_rates!AA86</f>
        <v>316.94286859885608</v>
      </c>
      <c r="AJ78" s="16">
        <f>[16]TRAC_rates!AB86</f>
        <v>316.94286859885608</v>
      </c>
      <c r="AN78" s="16">
        <f t="shared" si="638"/>
        <v>85.523709634936239</v>
      </c>
      <c r="AO78" s="16">
        <f t="shared" si="639"/>
        <v>62.771739950561063</v>
      </c>
      <c r="AP78" s="16">
        <f t="shared" si="640"/>
        <v>66.222495885040786</v>
      </c>
      <c r="AQ78" s="16">
        <f t="shared" si="641"/>
        <v>48.769523567716554</v>
      </c>
      <c r="AR78" s="16">
        <f t="shared" si="642"/>
        <v>58.389366945280514</v>
      </c>
      <c r="AS78" s="16">
        <f t="shared" si="643"/>
        <v>68.20100395658244</v>
      </c>
      <c r="AT78" s="16">
        <f t="shared" si="644"/>
        <v>68.20100395658244</v>
      </c>
      <c r="AV78" s="16">
        <f t="shared" si="645"/>
        <v>84.16500263944053</v>
      </c>
      <c r="AW78" s="16">
        <f t="shared" si="646"/>
        <v>61.433178795205592</v>
      </c>
      <c r="AX78" s="16">
        <f t="shared" si="647"/>
        <v>64.001073944850731</v>
      </c>
      <c r="AY78" s="16">
        <f t="shared" si="648"/>
        <v>46.21540096147303</v>
      </c>
      <c r="AZ78" s="16">
        <f t="shared" si="649"/>
        <v>52.60496611428497</v>
      </c>
      <c r="BA78" s="16">
        <f t="shared" si="650"/>
        <v>62.228573137465297</v>
      </c>
      <c r="BB78" s="16">
        <f t="shared" si="651"/>
        <v>62.228573137465297</v>
      </c>
      <c r="BD78" s="16">
        <f t="shared" si="652"/>
        <v>17.287792832664877</v>
      </c>
      <c r="BE78" s="16">
        <f t="shared" si="653"/>
        <v>17.287792832664877</v>
      </c>
      <c r="BF78" s="16">
        <f t="shared" si="654"/>
        <v>17.287792832664877</v>
      </c>
      <c r="BG78" s="16">
        <f t="shared" si="655"/>
        <v>17.287792832664877</v>
      </c>
      <c r="BH78" s="16">
        <f t="shared" si="656"/>
        <v>17.287792832664877</v>
      </c>
      <c r="BI78" s="16">
        <f t="shared" si="657"/>
        <v>17.287792832664877</v>
      </c>
      <c r="BJ78" s="16">
        <f t="shared" si="658"/>
        <v>17.287792832664877</v>
      </c>
      <c r="BN78" s="16">
        <f t="shared" si="659"/>
        <v>85.523709634936239</v>
      </c>
      <c r="BO78" s="16">
        <f t="shared" si="660"/>
        <v>62.771739950561063</v>
      </c>
      <c r="BP78" s="16">
        <f t="shared" si="661"/>
        <v>66.222495885040786</v>
      </c>
      <c r="BQ78" s="16">
        <f t="shared" si="662"/>
        <v>48.769523567716554</v>
      </c>
      <c r="BR78" s="16">
        <f t="shared" si="663"/>
        <v>58.389366945280514</v>
      </c>
      <c r="BS78" s="16">
        <f t="shared" si="664"/>
        <v>68.20100395658244</v>
      </c>
      <c r="BT78" s="16">
        <f t="shared" si="665"/>
        <v>68.20100395658244</v>
      </c>
      <c r="BV78" s="16">
        <f t="shared" si="666"/>
        <v>84.16500263944053</v>
      </c>
      <c r="BW78" s="16">
        <f t="shared" si="667"/>
        <v>61.433178795205592</v>
      </c>
      <c r="BX78" s="16">
        <f t="shared" si="668"/>
        <v>64.001073944850731</v>
      </c>
      <c r="BY78" s="16">
        <f t="shared" si="669"/>
        <v>46.21540096147303</v>
      </c>
      <c r="BZ78" s="16">
        <f t="shared" si="670"/>
        <v>52.60496611428497</v>
      </c>
      <c r="CA78" s="16">
        <f t="shared" si="671"/>
        <v>62.228573137465297</v>
      </c>
      <c r="CB78" s="16">
        <f t="shared" si="672"/>
        <v>62.228573137465297</v>
      </c>
      <c r="CD78" s="16">
        <f t="shared" si="673"/>
        <v>17.287792832664877</v>
      </c>
      <c r="CE78" s="16">
        <f t="shared" si="674"/>
        <v>17.287792832664877</v>
      </c>
      <c r="CF78" s="16">
        <f t="shared" si="675"/>
        <v>17.287792832664877</v>
      </c>
      <c r="CG78" s="16">
        <f t="shared" si="676"/>
        <v>17.287792832664877</v>
      </c>
      <c r="CH78" s="16">
        <f t="shared" si="677"/>
        <v>17.287792832664877</v>
      </c>
      <c r="CI78" s="16">
        <f t="shared" si="678"/>
        <v>17.287792832664877</v>
      </c>
      <c r="CJ78" s="16">
        <f t="shared" si="679"/>
        <v>17.287792832664877</v>
      </c>
      <c r="CN78" s="16">
        <f t="shared" si="680"/>
        <v>0</v>
      </c>
      <c r="CO78" s="16">
        <f t="shared" si="681"/>
        <v>0</v>
      </c>
      <c r="CP78" s="16">
        <f t="shared" si="682"/>
        <v>0</v>
      </c>
      <c r="CQ78" s="16">
        <f t="shared" si="683"/>
        <v>0</v>
      </c>
      <c r="CR78" s="16">
        <f t="shared" si="684"/>
        <v>0</v>
      </c>
      <c r="CS78" s="16">
        <f t="shared" si="685"/>
        <v>0</v>
      </c>
      <c r="CT78" s="16">
        <f t="shared" si="686"/>
        <v>0</v>
      </c>
      <c r="CV78" s="16">
        <f t="shared" si="687"/>
        <v>0</v>
      </c>
      <c r="CW78" s="16">
        <f t="shared" si="688"/>
        <v>0</v>
      </c>
      <c r="CX78" s="16">
        <f t="shared" si="689"/>
        <v>0</v>
      </c>
      <c r="CY78" s="16">
        <f t="shared" si="690"/>
        <v>0</v>
      </c>
      <c r="CZ78" s="16">
        <f t="shared" si="691"/>
        <v>0</v>
      </c>
      <c r="DA78" s="16">
        <f t="shared" si="692"/>
        <v>0</v>
      </c>
      <c r="DB78" s="16">
        <f t="shared" si="693"/>
        <v>0</v>
      </c>
      <c r="DD78" s="16">
        <f t="shared" si="694"/>
        <v>0</v>
      </c>
      <c r="DE78" s="16">
        <f t="shared" si="695"/>
        <v>0</v>
      </c>
      <c r="DF78" s="16">
        <f t="shared" si="696"/>
        <v>0</v>
      </c>
      <c r="DG78" s="16">
        <f t="shared" si="697"/>
        <v>0</v>
      </c>
      <c r="DH78" s="16">
        <f t="shared" si="698"/>
        <v>0</v>
      </c>
      <c r="DI78" s="16">
        <f t="shared" si="699"/>
        <v>0</v>
      </c>
      <c r="DJ78" s="16">
        <f t="shared" si="700"/>
        <v>0</v>
      </c>
      <c r="DN78" s="16">
        <f t="shared" si="701"/>
        <v>1567.9346766404979</v>
      </c>
      <c r="DO78" s="16">
        <f t="shared" si="702"/>
        <v>1150.8152324269529</v>
      </c>
      <c r="DP78" s="16">
        <f t="shared" si="703"/>
        <v>1214.0790912257478</v>
      </c>
      <c r="DQ78" s="16">
        <f t="shared" si="704"/>
        <v>894.10793207480356</v>
      </c>
      <c r="DR78" s="16">
        <f t="shared" si="705"/>
        <v>1070.4717273301428</v>
      </c>
      <c r="DS78" s="16">
        <f t="shared" si="706"/>
        <v>1250.3517392040114</v>
      </c>
      <c r="DT78" s="16">
        <f t="shared" si="707"/>
        <v>1250.3517392040114</v>
      </c>
      <c r="DV78" s="16">
        <f t="shared" si="708"/>
        <v>1543.0250483897432</v>
      </c>
      <c r="DW78" s="16">
        <f t="shared" si="709"/>
        <v>1126.2749445787692</v>
      </c>
      <c r="DX78" s="16">
        <f t="shared" si="710"/>
        <v>1173.3530223222635</v>
      </c>
      <c r="DY78" s="16">
        <f t="shared" si="711"/>
        <v>847.28235096033893</v>
      </c>
      <c r="DZ78" s="16">
        <f t="shared" si="712"/>
        <v>964.42437876189115</v>
      </c>
      <c r="EA78" s="16">
        <f t="shared" si="713"/>
        <v>1140.8571741868639</v>
      </c>
      <c r="EB78" s="16">
        <f t="shared" si="714"/>
        <v>1140.8571741868639</v>
      </c>
      <c r="ED78" s="16">
        <f t="shared" si="715"/>
        <v>316.94286859885608</v>
      </c>
      <c r="EE78" s="16">
        <f t="shared" si="716"/>
        <v>316.94286859885608</v>
      </c>
      <c r="EF78" s="16">
        <f t="shared" si="717"/>
        <v>316.94286859885608</v>
      </c>
      <c r="EG78" s="16">
        <f t="shared" si="718"/>
        <v>316.94286859885608</v>
      </c>
      <c r="EH78" s="16">
        <f t="shared" si="719"/>
        <v>316.94286859885608</v>
      </c>
      <c r="EI78" s="16">
        <f t="shared" si="720"/>
        <v>316.94286859885608</v>
      </c>
      <c r="EJ78" s="16">
        <f t="shared" si="721"/>
        <v>316.94286859885608</v>
      </c>
      <c r="EN78" s="16">
        <f t="shared" si="722"/>
        <v>1567.9346766404979</v>
      </c>
      <c r="EO78" s="16">
        <f t="shared" si="723"/>
        <v>1150.8152324269529</v>
      </c>
      <c r="EP78" s="16">
        <f t="shared" si="724"/>
        <v>1214.0790912257478</v>
      </c>
      <c r="EQ78" s="16">
        <f t="shared" si="725"/>
        <v>894.10793207480356</v>
      </c>
      <c r="ER78" s="16">
        <f t="shared" si="726"/>
        <v>1070.4717273301428</v>
      </c>
      <c r="ES78" s="16">
        <f t="shared" si="727"/>
        <v>1250.3517392040114</v>
      </c>
      <c r="ET78" s="16">
        <f t="shared" si="728"/>
        <v>1250.3517392040114</v>
      </c>
      <c r="EV78" s="16">
        <f t="shared" si="729"/>
        <v>1543.0250483897432</v>
      </c>
      <c r="EW78" s="16">
        <f t="shared" si="730"/>
        <v>1126.2749445787692</v>
      </c>
      <c r="EX78" s="16">
        <f t="shared" si="731"/>
        <v>1173.3530223222635</v>
      </c>
      <c r="EY78" s="16">
        <f t="shared" si="732"/>
        <v>847.28235096033893</v>
      </c>
      <c r="EZ78" s="16">
        <f t="shared" si="733"/>
        <v>964.42437876189115</v>
      </c>
      <c r="FA78" s="16">
        <f t="shared" si="734"/>
        <v>1140.8571741868639</v>
      </c>
      <c r="FB78" s="16">
        <f t="shared" si="735"/>
        <v>1140.8571741868639</v>
      </c>
      <c r="FD78" s="16">
        <f t="shared" si="736"/>
        <v>316.94286859885608</v>
      </c>
      <c r="FE78" s="16">
        <f t="shared" si="737"/>
        <v>316.94286859885608</v>
      </c>
      <c r="FF78" s="16">
        <f t="shared" si="738"/>
        <v>316.94286859885608</v>
      </c>
      <c r="FG78" s="16">
        <f t="shared" si="739"/>
        <v>316.94286859885608</v>
      </c>
      <c r="FH78" s="16">
        <f t="shared" si="740"/>
        <v>316.94286859885608</v>
      </c>
      <c r="FI78" s="16">
        <f t="shared" si="741"/>
        <v>316.94286859885608</v>
      </c>
      <c r="FJ78" s="16">
        <f t="shared" si="742"/>
        <v>316.94286859885608</v>
      </c>
      <c r="FN78" s="16">
        <f t="shared" si="743"/>
        <v>0</v>
      </c>
      <c r="FO78" s="16">
        <f t="shared" si="744"/>
        <v>0</v>
      </c>
      <c r="FP78" s="16">
        <f t="shared" si="745"/>
        <v>0</v>
      </c>
      <c r="FQ78" s="16">
        <f t="shared" si="746"/>
        <v>0</v>
      </c>
      <c r="FR78" s="16">
        <f t="shared" si="747"/>
        <v>0</v>
      </c>
      <c r="FS78" s="16">
        <f t="shared" si="748"/>
        <v>0</v>
      </c>
      <c r="FT78" s="16">
        <f t="shared" si="749"/>
        <v>0</v>
      </c>
      <c r="FV78" s="16">
        <f t="shared" si="750"/>
        <v>0</v>
      </c>
      <c r="FW78" s="16">
        <f t="shared" si="751"/>
        <v>0</v>
      </c>
      <c r="FX78" s="16">
        <f t="shared" si="752"/>
        <v>0</v>
      </c>
      <c r="FY78" s="16">
        <f t="shared" si="753"/>
        <v>0</v>
      </c>
      <c r="FZ78" s="16">
        <f t="shared" si="754"/>
        <v>0</v>
      </c>
      <c r="GA78" s="16">
        <f t="shared" si="755"/>
        <v>0</v>
      </c>
      <c r="GB78" s="16">
        <f t="shared" si="756"/>
        <v>0</v>
      </c>
      <c r="GD78" s="16">
        <f t="shared" si="757"/>
        <v>0</v>
      </c>
      <c r="GE78" s="16">
        <f t="shared" si="758"/>
        <v>0</v>
      </c>
      <c r="GF78" s="16">
        <f t="shared" si="759"/>
        <v>0</v>
      </c>
      <c r="GG78" s="16">
        <f t="shared" si="760"/>
        <v>0</v>
      </c>
      <c r="GH78" s="16">
        <f t="shared" si="761"/>
        <v>0</v>
      </c>
      <c r="GI78" s="16">
        <f t="shared" si="762"/>
        <v>0</v>
      </c>
      <c r="GJ78" s="16">
        <f t="shared" si="763"/>
        <v>0</v>
      </c>
      <c r="GN78" s="16">
        <f t="shared" si="764"/>
        <v>1567.9346766404979</v>
      </c>
      <c r="GO78" s="16">
        <f t="shared" si="765"/>
        <v>1150.8152324269529</v>
      </c>
      <c r="GP78" s="16">
        <f t="shared" si="766"/>
        <v>1214.0790912257478</v>
      </c>
      <c r="GQ78" s="16">
        <f t="shared" si="767"/>
        <v>894.10793207480356</v>
      </c>
      <c r="GR78" s="16">
        <f t="shared" si="768"/>
        <v>1070.4717273301428</v>
      </c>
      <c r="GS78" s="16">
        <f t="shared" si="769"/>
        <v>1250.3517392040114</v>
      </c>
      <c r="GT78" s="16">
        <f t="shared" si="770"/>
        <v>1250.3517392040114</v>
      </c>
      <c r="GV78" s="16">
        <f t="shared" si="771"/>
        <v>1543.0250483897432</v>
      </c>
      <c r="GW78" s="16">
        <f t="shared" si="772"/>
        <v>1126.2749445787692</v>
      </c>
      <c r="GX78" s="16">
        <f t="shared" si="773"/>
        <v>1173.3530223222635</v>
      </c>
      <c r="GY78" s="16">
        <f t="shared" si="774"/>
        <v>847.28235096033893</v>
      </c>
      <c r="GZ78" s="16">
        <f t="shared" si="775"/>
        <v>964.42437876189115</v>
      </c>
      <c r="HA78" s="16">
        <f t="shared" si="776"/>
        <v>1140.8571741868639</v>
      </c>
      <c r="HB78" s="16">
        <f t="shared" si="777"/>
        <v>1140.8571741868639</v>
      </c>
      <c r="HD78" s="16">
        <f t="shared" si="778"/>
        <v>316.94286859885608</v>
      </c>
      <c r="HE78" s="16">
        <f t="shared" si="779"/>
        <v>316.94286859885608</v>
      </c>
      <c r="HF78" s="16">
        <f t="shared" si="780"/>
        <v>316.94286859885608</v>
      </c>
      <c r="HG78" s="16">
        <f t="shared" si="781"/>
        <v>316.94286859885608</v>
      </c>
      <c r="HH78" s="16">
        <f t="shared" si="782"/>
        <v>316.94286859885608</v>
      </c>
      <c r="HI78" s="16">
        <f t="shared" si="783"/>
        <v>316.94286859885608</v>
      </c>
      <c r="HJ78" s="16">
        <f t="shared" si="784"/>
        <v>316.94286859885608</v>
      </c>
      <c r="HN78" s="16">
        <f t="shared" si="785"/>
        <v>1567.9346766404979</v>
      </c>
      <c r="HO78" s="16">
        <f t="shared" si="786"/>
        <v>1150.8152324269529</v>
      </c>
      <c r="HP78" s="16">
        <f t="shared" si="787"/>
        <v>1214.0790912257478</v>
      </c>
      <c r="HQ78" s="16">
        <f t="shared" si="788"/>
        <v>894.10793207480356</v>
      </c>
      <c r="HR78" s="16">
        <f t="shared" si="789"/>
        <v>1070.4717273301428</v>
      </c>
      <c r="HS78" s="16">
        <f t="shared" si="790"/>
        <v>1250.3517392040114</v>
      </c>
      <c r="HT78" s="16">
        <f t="shared" si="791"/>
        <v>1250.3517392040114</v>
      </c>
      <c r="HV78" s="16">
        <f t="shared" si="792"/>
        <v>1543.0250483897432</v>
      </c>
      <c r="HW78" s="16">
        <f t="shared" si="793"/>
        <v>1126.2749445787692</v>
      </c>
      <c r="HX78" s="16">
        <f t="shared" si="794"/>
        <v>1173.3530223222635</v>
      </c>
      <c r="HY78" s="16">
        <f t="shared" si="795"/>
        <v>847.28235096033893</v>
      </c>
      <c r="HZ78" s="16">
        <f t="shared" si="796"/>
        <v>964.42437876189115</v>
      </c>
      <c r="IA78" s="16">
        <f t="shared" si="797"/>
        <v>1140.8571741868639</v>
      </c>
      <c r="IB78" s="16">
        <f t="shared" si="798"/>
        <v>1140.8571741868639</v>
      </c>
      <c r="ID78" s="16">
        <f t="shared" si="799"/>
        <v>316.94286859885608</v>
      </c>
      <c r="IE78" s="16">
        <f t="shared" si="800"/>
        <v>316.94286859885608</v>
      </c>
      <c r="IF78" s="16">
        <f t="shared" si="801"/>
        <v>316.94286859885608</v>
      </c>
      <c r="IG78" s="16">
        <f t="shared" si="802"/>
        <v>316.94286859885608</v>
      </c>
      <c r="IH78" s="16">
        <f t="shared" si="803"/>
        <v>316.94286859885608</v>
      </c>
      <c r="II78" s="16">
        <f t="shared" si="804"/>
        <v>316.94286859885608</v>
      </c>
      <c r="IJ78" s="16">
        <f t="shared" si="805"/>
        <v>316.94286859885608</v>
      </c>
      <c r="IN78" s="16">
        <f t="shared" si="806"/>
        <v>1567.9346766404979</v>
      </c>
      <c r="IO78" s="16">
        <f t="shared" si="807"/>
        <v>1150.8152324269529</v>
      </c>
      <c r="IP78" s="16">
        <f t="shared" si="808"/>
        <v>1214.0790912257478</v>
      </c>
      <c r="IQ78" s="16">
        <f t="shared" si="809"/>
        <v>894.10793207480356</v>
      </c>
      <c r="IR78" s="16">
        <f t="shared" si="810"/>
        <v>1070.4717273301428</v>
      </c>
      <c r="IS78" s="16">
        <f t="shared" si="811"/>
        <v>1250.3517392040114</v>
      </c>
      <c r="IT78" s="16">
        <f t="shared" si="812"/>
        <v>1250.3517392040114</v>
      </c>
      <c r="IV78" s="16">
        <f t="shared" si="813"/>
        <v>1543.0250483897432</v>
      </c>
      <c r="IW78" s="16">
        <f t="shared" si="814"/>
        <v>1126.2749445787692</v>
      </c>
      <c r="IX78" s="16">
        <f t="shared" si="815"/>
        <v>1173.3530223222635</v>
      </c>
      <c r="IY78" s="16">
        <f t="shared" si="816"/>
        <v>847.28235096033893</v>
      </c>
      <c r="IZ78" s="16">
        <f t="shared" si="817"/>
        <v>964.42437876189115</v>
      </c>
      <c r="JA78" s="16">
        <f t="shared" si="818"/>
        <v>1140.8571741868639</v>
      </c>
      <c r="JB78" s="16">
        <f t="shared" si="819"/>
        <v>1140.8571741868639</v>
      </c>
      <c r="JD78" s="16">
        <f t="shared" si="820"/>
        <v>316.94286859885608</v>
      </c>
      <c r="JE78" s="16">
        <f t="shared" si="821"/>
        <v>316.94286859885608</v>
      </c>
      <c r="JF78" s="16">
        <f t="shared" si="822"/>
        <v>316.94286859885608</v>
      </c>
      <c r="JG78" s="16">
        <f t="shared" si="823"/>
        <v>316.94286859885608</v>
      </c>
      <c r="JH78" s="16">
        <f t="shared" si="824"/>
        <v>316.94286859885608</v>
      </c>
      <c r="JI78" s="16">
        <f t="shared" si="825"/>
        <v>316.94286859885608</v>
      </c>
      <c r="JJ78" s="16">
        <f t="shared" si="826"/>
        <v>316.94286859885608</v>
      </c>
      <c r="JN78" s="16">
        <f t="shared" si="827"/>
        <v>0</v>
      </c>
      <c r="JO78" s="16">
        <f t="shared" si="828"/>
        <v>0</v>
      </c>
      <c r="JP78" s="16">
        <f t="shared" si="829"/>
        <v>0</v>
      </c>
      <c r="JQ78" s="16">
        <f t="shared" si="830"/>
        <v>0</v>
      </c>
      <c r="JR78" s="16">
        <f t="shared" si="831"/>
        <v>0</v>
      </c>
      <c r="JS78" s="16">
        <f t="shared" si="832"/>
        <v>0</v>
      </c>
      <c r="JT78" s="16">
        <f t="shared" si="833"/>
        <v>0</v>
      </c>
      <c r="JV78" s="16">
        <f t="shared" si="834"/>
        <v>0</v>
      </c>
      <c r="JW78" s="16">
        <f t="shared" si="835"/>
        <v>0</v>
      </c>
      <c r="JX78" s="16">
        <f t="shared" si="836"/>
        <v>0</v>
      </c>
      <c r="JY78" s="16">
        <f t="shared" si="837"/>
        <v>0</v>
      </c>
      <c r="JZ78" s="16">
        <f t="shared" si="838"/>
        <v>0</v>
      </c>
      <c r="KA78" s="16">
        <f t="shared" si="839"/>
        <v>0</v>
      </c>
      <c r="KB78" s="16">
        <f t="shared" si="840"/>
        <v>0</v>
      </c>
      <c r="KD78" s="16">
        <f t="shared" si="841"/>
        <v>0</v>
      </c>
      <c r="KE78" s="16">
        <f t="shared" si="842"/>
        <v>0</v>
      </c>
      <c r="KF78" s="16">
        <f t="shared" si="843"/>
        <v>0</v>
      </c>
      <c r="KG78" s="16">
        <f t="shared" si="844"/>
        <v>0</v>
      </c>
      <c r="KH78" s="16">
        <f t="shared" si="845"/>
        <v>0</v>
      </c>
      <c r="KI78" s="16">
        <f t="shared" si="846"/>
        <v>0</v>
      </c>
      <c r="KJ78" s="16">
        <f t="shared" si="847"/>
        <v>0</v>
      </c>
    </row>
    <row r="79" spans="1:296" x14ac:dyDescent="0.25">
      <c r="A79" s="22" t="s">
        <v>612</v>
      </c>
      <c r="B79" s="22"/>
      <c r="C79" s="22" t="s">
        <v>606</v>
      </c>
      <c r="D79" s="22"/>
      <c r="E79" s="22"/>
      <c r="F79" t="s">
        <v>589</v>
      </c>
      <c r="G79" t="s">
        <v>571</v>
      </c>
      <c r="H79" t="s">
        <v>571</v>
      </c>
      <c r="I79" t="s">
        <v>571</v>
      </c>
      <c r="J79" t="s">
        <v>571</v>
      </c>
      <c r="K79" t="s">
        <v>571</v>
      </c>
      <c r="L79" t="s">
        <v>580</v>
      </c>
      <c r="M79" t="s">
        <v>571</v>
      </c>
      <c r="N79" s="16">
        <f>[14]model_cost_rates!N214</f>
        <v>498.23045590756942</v>
      </c>
      <c r="O79" s="16">
        <f>[14]model_cost_rates!O214</f>
        <v>520.01535164959944</v>
      </c>
      <c r="P79" s="16">
        <f>[14]model_cost_rates!P214</f>
        <v>380.44295061961509</v>
      </c>
      <c r="Q79" s="16">
        <f>[14]model_cost_rates!Q214</f>
        <v>332.23351914127386</v>
      </c>
      <c r="R79" s="16">
        <f>[14]model_cost_rates!R214</f>
        <v>356.6458818030606</v>
      </c>
      <c r="S79" s="16">
        <f>[14]model_cost_rates!S214</f>
        <v>431.21764372470585</v>
      </c>
      <c r="T79" s="16">
        <f t="shared" si="637"/>
        <v>431.21764372470585</v>
      </c>
      <c r="V79" s="16">
        <f>[14]model_cost_rates!G214</f>
        <v>474.9775073597508</v>
      </c>
      <c r="W79" s="16">
        <f>[14]model_cost_rates!H214</f>
        <v>603.82056361451509</v>
      </c>
      <c r="X79" s="16">
        <f>[14]model_cost_rates!I214</f>
        <v>401.97231306985475</v>
      </c>
      <c r="Y79" s="16">
        <f>[14]model_cost_rates!J214</f>
        <v>255.76517626196716</v>
      </c>
      <c r="Z79" s="16">
        <f>[14]model_cost_rates!K214</f>
        <v>316.09822045457446</v>
      </c>
      <c r="AA79" s="16">
        <f>[14]model_cost_rates!L214</f>
        <v>421.39279546797906</v>
      </c>
      <c r="AB79" s="16">
        <f t="shared" si="848"/>
        <v>421.39279546797906</v>
      </c>
      <c r="AD79" s="16">
        <f>[16]TRAC_rates!V87</f>
        <v>511.70008970268196</v>
      </c>
      <c r="AE79" s="16">
        <f>[16]TRAC_rates!W87</f>
        <v>511.70008970268196</v>
      </c>
      <c r="AF79" s="16">
        <f>[16]TRAC_rates!X87</f>
        <v>511.70008970268196</v>
      </c>
      <c r="AG79" s="16">
        <f>[16]TRAC_rates!Y87</f>
        <v>511.70008970268196</v>
      </c>
      <c r="AH79" s="16">
        <f>[16]TRAC_rates!Z87</f>
        <v>511.70008970268196</v>
      </c>
      <c r="AI79" s="16">
        <f>[16]TRAC_rates!AA87</f>
        <v>511.70008970268196</v>
      </c>
      <c r="AJ79" s="16">
        <f>[16]TRAC_rates!AB87</f>
        <v>511.70008970268196</v>
      </c>
      <c r="AN79" s="16">
        <f t="shared" si="638"/>
        <v>27.17620668586742</v>
      </c>
      <c r="AO79" s="16">
        <f t="shared" si="639"/>
        <v>28.364473726341785</v>
      </c>
      <c r="AP79" s="16">
        <f t="shared" si="640"/>
        <v>20.751433670160822</v>
      </c>
      <c r="AQ79" s="16">
        <f t="shared" si="641"/>
        <v>18.121828316796755</v>
      </c>
      <c r="AR79" s="16">
        <f t="shared" si="642"/>
        <v>19.453411734712397</v>
      </c>
      <c r="AS79" s="16">
        <f t="shared" si="643"/>
        <v>23.520962384983953</v>
      </c>
      <c r="AT79" s="16">
        <f t="shared" si="644"/>
        <v>23.520962384983953</v>
      </c>
      <c r="AV79" s="16">
        <f t="shared" si="645"/>
        <v>25.90786403780459</v>
      </c>
      <c r="AW79" s="16">
        <f t="shared" si="646"/>
        <v>32.935667106246278</v>
      </c>
      <c r="AX79" s="16">
        <f t="shared" si="647"/>
        <v>21.925762531082984</v>
      </c>
      <c r="AY79" s="16">
        <f t="shared" si="648"/>
        <v>13.9508277961073</v>
      </c>
      <c r="AZ79" s="16">
        <f t="shared" si="649"/>
        <v>17.24172111570406</v>
      </c>
      <c r="BA79" s="16">
        <f t="shared" si="650"/>
        <v>22.985061570980676</v>
      </c>
      <c r="BB79" s="16">
        <f t="shared" si="651"/>
        <v>22.985061570980676</v>
      </c>
      <c r="BD79" s="16">
        <f t="shared" si="652"/>
        <v>27.910913983782653</v>
      </c>
      <c r="BE79" s="16">
        <f t="shared" si="653"/>
        <v>27.910913983782653</v>
      </c>
      <c r="BF79" s="16">
        <f t="shared" si="654"/>
        <v>27.910913983782653</v>
      </c>
      <c r="BG79" s="16">
        <f t="shared" si="655"/>
        <v>27.910913983782653</v>
      </c>
      <c r="BH79" s="16">
        <f t="shared" si="656"/>
        <v>27.910913983782653</v>
      </c>
      <c r="BI79" s="16">
        <f t="shared" si="657"/>
        <v>27.910913983782653</v>
      </c>
      <c r="BJ79" s="16">
        <f t="shared" si="658"/>
        <v>27.910913983782653</v>
      </c>
      <c r="BN79" s="16">
        <f t="shared" si="659"/>
        <v>0</v>
      </c>
      <c r="BO79" s="16">
        <f t="shared" si="660"/>
        <v>0</v>
      </c>
      <c r="BP79" s="16">
        <f t="shared" si="661"/>
        <v>0</v>
      </c>
      <c r="BQ79" s="16">
        <f t="shared" si="662"/>
        <v>0</v>
      </c>
      <c r="BR79" s="16">
        <f t="shared" si="663"/>
        <v>0</v>
      </c>
      <c r="BS79" s="16">
        <f t="shared" si="664"/>
        <v>0</v>
      </c>
      <c r="BT79" s="16">
        <f t="shared" si="665"/>
        <v>0</v>
      </c>
      <c r="BV79" s="16">
        <f t="shared" si="666"/>
        <v>0</v>
      </c>
      <c r="BW79" s="16">
        <f t="shared" si="667"/>
        <v>0</v>
      </c>
      <c r="BX79" s="16">
        <f t="shared" si="668"/>
        <v>0</v>
      </c>
      <c r="BY79" s="16">
        <f t="shared" si="669"/>
        <v>0</v>
      </c>
      <c r="BZ79" s="16">
        <f t="shared" si="670"/>
        <v>0</v>
      </c>
      <c r="CA79" s="16">
        <f t="shared" si="671"/>
        <v>0</v>
      </c>
      <c r="CB79" s="16">
        <f t="shared" si="672"/>
        <v>0</v>
      </c>
      <c r="CD79" s="16">
        <f t="shared" si="673"/>
        <v>0</v>
      </c>
      <c r="CE79" s="16">
        <f t="shared" si="674"/>
        <v>0</v>
      </c>
      <c r="CF79" s="16">
        <f t="shared" si="675"/>
        <v>0</v>
      </c>
      <c r="CG79" s="16">
        <f t="shared" si="676"/>
        <v>0</v>
      </c>
      <c r="CH79" s="16">
        <f t="shared" si="677"/>
        <v>0</v>
      </c>
      <c r="CI79" s="16">
        <f t="shared" si="678"/>
        <v>0</v>
      </c>
      <c r="CJ79" s="16">
        <f t="shared" si="679"/>
        <v>0</v>
      </c>
      <c r="CN79" s="16">
        <f t="shared" si="680"/>
        <v>27.17620668586742</v>
      </c>
      <c r="CO79" s="16">
        <f t="shared" si="681"/>
        <v>28.364473726341785</v>
      </c>
      <c r="CP79" s="16">
        <f t="shared" si="682"/>
        <v>20.751433670160822</v>
      </c>
      <c r="CQ79" s="16">
        <f t="shared" si="683"/>
        <v>18.121828316796755</v>
      </c>
      <c r="CR79" s="16">
        <f t="shared" si="684"/>
        <v>19.453411734712397</v>
      </c>
      <c r="CS79" s="16">
        <f t="shared" si="685"/>
        <v>23.520962384983953</v>
      </c>
      <c r="CT79" s="16">
        <f t="shared" si="686"/>
        <v>23.520962384983953</v>
      </c>
      <c r="CV79" s="16">
        <f t="shared" si="687"/>
        <v>25.90786403780459</v>
      </c>
      <c r="CW79" s="16">
        <f t="shared" si="688"/>
        <v>32.935667106246278</v>
      </c>
      <c r="CX79" s="16">
        <f t="shared" si="689"/>
        <v>21.925762531082984</v>
      </c>
      <c r="CY79" s="16">
        <f t="shared" si="690"/>
        <v>13.9508277961073</v>
      </c>
      <c r="CZ79" s="16">
        <f t="shared" si="691"/>
        <v>17.24172111570406</v>
      </c>
      <c r="DA79" s="16">
        <f t="shared" si="692"/>
        <v>22.985061570980676</v>
      </c>
      <c r="DB79" s="16">
        <f t="shared" si="693"/>
        <v>22.985061570980676</v>
      </c>
      <c r="DD79" s="16">
        <f t="shared" si="694"/>
        <v>27.910913983782653</v>
      </c>
      <c r="DE79" s="16">
        <f t="shared" si="695"/>
        <v>27.910913983782653</v>
      </c>
      <c r="DF79" s="16">
        <f t="shared" si="696"/>
        <v>27.910913983782653</v>
      </c>
      <c r="DG79" s="16">
        <f t="shared" si="697"/>
        <v>27.910913983782653</v>
      </c>
      <c r="DH79" s="16">
        <f t="shared" si="698"/>
        <v>27.910913983782653</v>
      </c>
      <c r="DI79" s="16">
        <f t="shared" si="699"/>
        <v>27.910913983782653</v>
      </c>
      <c r="DJ79" s="16">
        <f t="shared" si="700"/>
        <v>27.910913983782653</v>
      </c>
      <c r="DN79" s="16">
        <f t="shared" si="701"/>
        <v>498.23045590756942</v>
      </c>
      <c r="DO79" s="16">
        <f t="shared" si="702"/>
        <v>520.01535164959944</v>
      </c>
      <c r="DP79" s="16">
        <f t="shared" si="703"/>
        <v>380.44295061961509</v>
      </c>
      <c r="DQ79" s="16">
        <f t="shared" si="704"/>
        <v>332.23351914127386</v>
      </c>
      <c r="DR79" s="16">
        <f t="shared" si="705"/>
        <v>356.6458818030606</v>
      </c>
      <c r="DS79" s="16">
        <f t="shared" si="706"/>
        <v>431.21764372470585</v>
      </c>
      <c r="DT79" s="16">
        <f t="shared" si="707"/>
        <v>431.21764372470585</v>
      </c>
      <c r="DV79" s="16">
        <f t="shared" si="708"/>
        <v>474.9775073597508</v>
      </c>
      <c r="DW79" s="16">
        <f t="shared" si="709"/>
        <v>603.82056361451509</v>
      </c>
      <c r="DX79" s="16">
        <f t="shared" si="710"/>
        <v>401.97231306985475</v>
      </c>
      <c r="DY79" s="16">
        <f t="shared" si="711"/>
        <v>255.76517626196716</v>
      </c>
      <c r="DZ79" s="16">
        <f t="shared" si="712"/>
        <v>316.09822045457446</v>
      </c>
      <c r="EA79" s="16">
        <f t="shared" si="713"/>
        <v>421.39279546797906</v>
      </c>
      <c r="EB79" s="16">
        <f t="shared" si="714"/>
        <v>421.39279546797906</v>
      </c>
      <c r="ED79" s="16">
        <f t="shared" si="715"/>
        <v>511.70008970268196</v>
      </c>
      <c r="EE79" s="16">
        <f t="shared" si="716"/>
        <v>511.70008970268196</v>
      </c>
      <c r="EF79" s="16">
        <f t="shared" si="717"/>
        <v>511.70008970268196</v>
      </c>
      <c r="EG79" s="16">
        <f t="shared" si="718"/>
        <v>511.70008970268196</v>
      </c>
      <c r="EH79" s="16">
        <f t="shared" si="719"/>
        <v>511.70008970268196</v>
      </c>
      <c r="EI79" s="16">
        <f t="shared" si="720"/>
        <v>511.70008970268196</v>
      </c>
      <c r="EJ79" s="16">
        <f t="shared" si="721"/>
        <v>511.70008970268196</v>
      </c>
      <c r="EN79" s="16">
        <f t="shared" si="722"/>
        <v>0</v>
      </c>
      <c r="EO79" s="16">
        <f t="shared" si="723"/>
        <v>0</v>
      </c>
      <c r="EP79" s="16">
        <f t="shared" si="724"/>
        <v>0</v>
      </c>
      <c r="EQ79" s="16">
        <f t="shared" si="725"/>
        <v>0</v>
      </c>
      <c r="ER79" s="16">
        <f t="shared" si="726"/>
        <v>0</v>
      </c>
      <c r="ES79" s="16">
        <f t="shared" si="727"/>
        <v>0</v>
      </c>
      <c r="ET79" s="16">
        <f t="shared" si="728"/>
        <v>0</v>
      </c>
      <c r="EV79" s="16">
        <f t="shared" si="729"/>
        <v>0</v>
      </c>
      <c r="EW79" s="16">
        <f t="shared" si="730"/>
        <v>0</v>
      </c>
      <c r="EX79" s="16">
        <f t="shared" si="731"/>
        <v>0</v>
      </c>
      <c r="EY79" s="16">
        <f t="shared" si="732"/>
        <v>0</v>
      </c>
      <c r="EZ79" s="16">
        <f t="shared" si="733"/>
        <v>0</v>
      </c>
      <c r="FA79" s="16">
        <f t="shared" si="734"/>
        <v>0</v>
      </c>
      <c r="FB79" s="16">
        <f t="shared" si="735"/>
        <v>0</v>
      </c>
      <c r="FD79" s="16">
        <f t="shared" si="736"/>
        <v>0</v>
      </c>
      <c r="FE79" s="16">
        <f t="shared" si="737"/>
        <v>0</v>
      </c>
      <c r="FF79" s="16">
        <f t="shared" si="738"/>
        <v>0</v>
      </c>
      <c r="FG79" s="16">
        <f t="shared" si="739"/>
        <v>0</v>
      </c>
      <c r="FH79" s="16">
        <f t="shared" si="740"/>
        <v>0</v>
      </c>
      <c r="FI79" s="16">
        <f t="shared" si="741"/>
        <v>0</v>
      </c>
      <c r="FJ79" s="16">
        <f t="shared" si="742"/>
        <v>0</v>
      </c>
      <c r="FN79" s="16">
        <f t="shared" si="743"/>
        <v>498.23045590756942</v>
      </c>
      <c r="FO79" s="16">
        <f t="shared" si="744"/>
        <v>520.01535164959944</v>
      </c>
      <c r="FP79" s="16">
        <f t="shared" si="745"/>
        <v>380.44295061961509</v>
      </c>
      <c r="FQ79" s="16">
        <f t="shared" si="746"/>
        <v>332.23351914127386</v>
      </c>
      <c r="FR79" s="16">
        <f t="shared" si="747"/>
        <v>356.6458818030606</v>
      </c>
      <c r="FS79" s="16">
        <f t="shared" si="748"/>
        <v>431.21764372470585</v>
      </c>
      <c r="FT79" s="16">
        <f t="shared" si="749"/>
        <v>431.21764372470585</v>
      </c>
      <c r="FV79" s="16">
        <f t="shared" si="750"/>
        <v>474.9775073597508</v>
      </c>
      <c r="FW79" s="16">
        <f t="shared" si="751"/>
        <v>603.82056361451509</v>
      </c>
      <c r="FX79" s="16">
        <f t="shared" si="752"/>
        <v>401.97231306985475</v>
      </c>
      <c r="FY79" s="16">
        <f t="shared" si="753"/>
        <v>255.76517626196716</v>
      </c>
      <c r="FZ79" s="16">
        <f t="shared" si="754"/>
        <v>316.09822045457446</v>
      </c>
      <c r="GA79" s="16">
        <f t="shared" si="755"/>
        <v>421.39279546797906</v>
      </c>
      <c r="GB79" s="16">
        <f t="shared" si="756"/>
        <v>421.39279546797906</v>
      </c>
      <c r="GD79" s="16">
        <f t="shared" si="757"/>
        <v>511.70008970268196</v>
      </c>
      <c r="GE79" s="16">
        <f t="shared" si="758"/>
        <v>511.70008970268196</v>
      </c>
      <c r="GF79" s="16">
        <f t="shared" si="759"/>
        <v>511.70008970268196</v>
      </c>
      <c r="GG79" s="16">
        <f t="shared" si="760"/>
        <v>511.70008970268196</v>
      </c>
      <c r="GH79" s="16">
        <f t="shared" si="761"/>
        <v>511.70008970268196</v>
      </c>
      <c r="GI79" s="16">
        <f t="shared" si="762"/>
        <v>511.70008970268196</v>
      </c>
      <c r="GJ79" s="16">
        <f t="shared" si="763"/>
        <v>511.70008970268196</v>
      </c>
      <c r="GN79" s="16">
        <f t="shared" si="764"/>
        <v>498.23045590756942</v>
      </c>
      <c r="GO79" s="16">
        <f t="shared" si="765"/>
        <v>520.01535164959944</v>
      </c>
      <c r="GP79" s="16">
        <f t="shared" si="766"/>
        <v>380.44295061961509</v>
      </c>
      <c r="GQ79" s="16">
        <f t="shared" si="767"/>
        <v>332.23351914127386</v>
      </c>
      <c r="GR79" s="16">
        <f t="shared" si="768"/>
        <v>356.6458818030606</v>
      </c>
      <c r="GS79" s="16">
        <f t="shared" si="769"/>
        <v>431.21764372470585</v>
      </c>
      <c r="GT79" s="16">
        <f t="shared" si="770"/>
        <v>431.21764372470585</v>
      </c>
      <c r="GV79" s="16">
        <f t="shared" si="771"/>
        <v>474.9775073597508</v>
      </c>
      <c r="GW79" s="16">
        <f t="shared" si="772"/>
        <v>603.82056361451509</v>
      </c>
      <c r="GX79" s="16">
        <f t="shared" si="773"/>
        <v>401.97231306985475</v>
      </c>
      <c r="GY79" s="16">
        <f t="shared" si="774"/>
        <v>255.76517626196716</v>
      </c>
      <c r="GZ79" s="16">
        <f t="shared" si="775"/>
        <v>316.09822045457446</v>
      </c>
      <c r="HA79" s="16">
        <f t="shared" si="776"/>
        <v>421.39279546797906</v>
      </c>
      <c r="HB79" s="16">
        <f t="shared" si="777"/>
        <v>421.39279546797906</v>
      </c>
      <c r="HD79" s="16">
        <f t="shared" si="778"/>
        <v>511.70008970268196</v>
      </c>
      <c r="HE79" s="16">
        <f t="shared" si="779"/>
        <v>511.70008970268196</v>
      </c>
      <c r="HF79" s="16">
        <f t="shared" si="780"/>
        <v>511.70008970268196</v>
      </c>
      <c r="HG79" s="16">
        <f t="shared" si="781"/>
        <v>511.70008970268196</v>
      </c>
      <c r="HH79" s="16">
        <f t="shared" si="782"/>
        <v>511.70008970268196</v>
      </c>
      <c r="HI79" s="16">
        <f t="shared" si="783"/>
        <v>511.70008970268196</v>
      </c>
      <c r="HJ79" s="16">
        <f t="shared" si="784"/>
        <v>511.70008970268196</v>
      </c>
      <c r="HN79" s="16">
        <f t="shared" si="785"/>
        <v>498.23045590756942</v>
      </c>
      <c r="HO79" s="16">
        <f t="shared" si="786"/>
        <v>520.01535164959944</v>
      </c>
      <c r="HP79" s="16">
        <f t="shared" si="787"/>
        <v>380.44295061961509</v>
      </c>
      <c r="HQ79" s="16">
        <f t="shared" si="788"/>
        <v>332.23351914127386</v>
      </c>
      <c r="HR79" s="16">
        <f t="shared" si="789"/>
        <v>356.6458818030606</v>
      </c>
      <c r="HS79" s="16">
        <f t="shared" si="790"/>
        <v>431.21764372470585</v>
      </c>
      <c r="HT79" s="16">
        <f t="shared" si="791"/>
        <v>431.21764372470585</v>
      </c>
      <c r="HV79" s="16">
        <f t="shared" si="792"/>
        <v>474.9775073597508</v>
      </c>
      <c r="HW79" s="16">
        <f t="shared" si="793"/>
        <v>603.82056361451509</v>
      </c>
      <c r="HX79" s="16">
        <f t="shared" si="794"/>
        <v>401.97231306985475</v>
      </c>
      <c r="HY79" s="16">
        <f t="shared" si="795"/>
        <v>255.76517626196716</v>
      </c>
      <c r="HZ79" s="16">
        <f t="shared" si="796"/>
        <v>316.09822045457446</v>
      </c>
      <c r="IA79" s="16">
        <f t="shared" si="797"/>
        <v>421.39279546797906</v>
      </c>
      <c r="IB79" s="16">
        <f t="shared" si="798"/>
        <v>421.39279546797906</v>
      </c>
      <c r="ID79" s="16">
        <f t="shared" si="799"/>
        <v>511.70008970268196</v>
      </c>
      <c r="IE79" s="16">
        <f t="shared" si="800"/>
        <v>511.70008970268196</v>
      </c>
      <c r="IF79" s="16">
        <f t="shared" si="801"/>
        <v>511.70008970268196</v>
      </c>
      <c r="IG79" s="16">
        <f t="shared" si="802"/>
        <v>511.70008970268196</v>
      </c>
      <c r="IH79" s="16">
        <f t="shared" si="803"/>
        <v>511.70008970268196</v>
      </c>
      <c r="II79" s="16">
        <f t="shared" si="804"/>
        <v>511.70008970268196</v>
      </c>
      <c r="IJ79" s="16">
        <f t="shared" si="805"/>
        <v>511.70008970268196</v>
      </c>
      <c r="IN79" s="16">
        <f t="shared" si="806"/>
        <v>0</v>
      </c>
      <c r="IO79" s="16">
        <f t="shared" si="807"/>
        <v>0</v>
      </c>
      <c r="IP79" s="16">
        <f t="shared" si="808"/>
        <v>0</v>
      </c>
      <c r="IQ79" s="16">
        <f t="shared" si="809"/>
        <v>0</v>
      </c>
      <c r="IR79" s="16">
        <f t="shared" si="810"/>
        <v>0</v>
      </c>
      <c r="IS79" s="16">
        <f t="shared" si="811"/>
        <v>0</v>
      </c>
      <c r="IT79" s="16">
        <f t="shared" si="812"/>
        <v>0</v>
      </c>
      <c r="IV79" s="16">
        <f t="shared" si="813"/>
        <v>0</v>
      </c>
      <c r="IW79" s="16">
        <f t="shared" si="814"/>
        <v>0</v>
      </c>
      <c r="IX79" s="16">
        <f t="shared" si="815"/>
        <v>0</v>
      </c>
      <c r="IY79" s="16">
        <f t="shared" si="816"/>
        <v>0</v>
      </c>
      <c r="IZ79" s="16">
        <f t="shared" si="817"/>
        <v>0</v>
      </c>
      <c r="JA79" s="16">
        <f t="shared" si="818"/>
        <v>0</v>
      </c>
      <c r="JB79" s="16">
        <f t="shared" si="819"/>
        <v>0</v>
      </c>
      <c r="JD79" s="16">
        <f t="shared" si="820"/>
        <v>0</v>
      </c>
      <c r="JE79" s="16">
        <f t="shared" si="821"/>
        <v>0</v>
      </c>
      <c r="JF79" s="16">
        <f t="shared" si="822"/>
        <v>0</v>
      </c>
      <c r="JG79" s="16">
        <f t="shared" si="823"/>
        <v>0</v>
      </c>
      <c r="JH79" s="16">
        <f t="shared" si="824"/>
        <v>0</v>
      </c>
      <c r="JI79" s="16">
        <f t="shared" si="825"/>
        <v>0</v>
      </c>
      <c r="JJ79" s="16">
        <f t="shared" si="826"/>
        <v>0</v>
      </c>
      <c r="JN79" s="16">
        <f t="shared" si="827"/>
        <v>498.23045590756942</v>
      </c>
      <c r="JO79" s="16">
        <f t="shared" si="828"/>
        <v>520.01535164959944</v>
      </c>
      <c r="JP79" s="16">
        <f t="shared" si="829"/>
        <v>380.44295061961509</v>
      </c>
      <c r="JQ79" s="16">
        <f t="shared" si="830"/>
        <v>332.23351914127386</v>
      </c>
      <c r="JR79" s="16">
        <f t="shared" si="831"/>
        <v>356.6458818030606</v>
      </c>
      <c r="JS79" s="16">
        <f t="shared" si="832"/>
        <v>431.21764372470585</v>
      </c>
      <c r="JT79" s="16">
        <f t="shared" si="833"/>
        <v>431.21764372470585</v>
      </c>
      <c r="JV79" s="16">
        <f t="shared" si="834"/>
        <v>474.9775073597508</v>
      </c>
      <c r="JW79" s="16">
        <f t="shared" si="835"/>
        <v>603.82056361451509</v>
      </c>
      <c r="JX79" s="16">
        <f t="shared" si="836"/>
        <v>401.97231306985475</v>
      </c>
      <c r="JY79" s="16">
        <f t="shared" si="837"/>
        <v>255.76517626196716</v>
      </c>
      <c r="JZ79" s="16">
        <f t="shared" si="838"/>
        <v>316.09822045457446</v>
      </c>
      <c r="KA79" s="16">
        <f t="shared" si="839"/>
        <v>421.39279546797906</v>
      </c>
      <c r="KB79" s="16">
        <f t="shared" si="840"/>
        <v>421.39279546797906</v>
      </c>
      <c r="KD79" s="16">
        <f t="shared" si="841"/>
        <v>511.70008970268196</v>
      </c>
      <c r="KE79" s="16">
        <f t="shared" si="842"/>
        <v>511.70008970268196</v>
      </c>
      <c r="KF79" s="16">
        <f t="shared" si="843"/>
        <v>511.70008970268196</v>
      </c>
      <c r="KG79" s="16">
        <f t="shared" si="844"/>
        <v>511.70008970268196</v>
      </c>
      <c r="KH79" s="16">
        <f t="shared" si="845"/>
        <v>511.70008970268196</v>
      </c>
      <c r="KI79" s="16">
        <f t="shared" si="846"/>
        <v>511.70008970268196</v>
      </c>
      <c r="KJ79" s="16">
        <f t="shared" si="847"/>
        <v>511.70008970268196</v>
      </c>
    </row>
    <row r="80" spans="1:296" x14ac:dyDescent="0.25">
      <c r="A80" s="22" t="s">
        <v>613</v>
      </c>
      <c r="B80" s="22"/>
      <c r="C80" s="22" t="s">
        <v>606</v>
      </c>
      <c r="D80" s="22"/>
      <c r="E80" s="22"/>
      <c r="F80" t="s">
        <v>580</v>
      </c>
      <c r="G80" t="s">
        <v>580</v>
      </c>
      <c r="H80" t="s">
        <v>580</v>
      </c>
      <c r="I80" t="s">
        <v>580</v>
      </c>
      <c r="J80" t="s">
        <v>580</v>
      </c>
      <c r="K80" t="s">
        <v>580</v>
      </c>
      <c r="L80" t="s">
        <v>580</v>
      </c>
      <c r="M80" t="s">
        <v>580</v>
      </c>
      <c r="N80" s="230">
        <v>0</v>
      </c>
      <c r="O80" s="230">
        <v>0</v>
      </c>
      <c r="P80" s="230">
        <v>0</v>
      </c>
      <c r="Q80" s="230">
        <v>0</v>
      </c>
      <c r="R80" s="230">
        <v>0</v>
      </c>
      <c r="S80" s="230">
        <v>0</v>
      </c>
      <c r="T80" s="230">
        <v>0</v>
      </c>
      <c r="V80" s="230">
        <v>0</v>
      </c>
      <c r="W80" s="230">
        <v>0</v>
      </c>
      <c r="X80" s="230">
        <v>0</v>
      </c>
      <c r="Y80" s="230">
        <v>0</v>
      </c>
      <c r="Z80" s="230">
        <v>0</v>
      </c>
      <c r="AA80" s="230">
        <v>0</v>
      </c>
      <c r="AB80" s="230">
        <v>0</v>
      </c>
      <c r="AD80" s="230">
        <v>0</v>
      </c>
      <c r="AE80" s="230">
        <v>0</v>
      </c>
      <c r="AF80" s="230">
        <v>0</v>
      </c>
      <c r="AG80" s="230">
        <v>0</v>
      </c>
      <c r="AH80" s="230">
        <v>0</v>
      </c>
      <c r="AI80" s="230">
        <v>0</v>
      </c>
      <c r="AJ80" s="230">
        <v>0</v>
      </c>
      <c r="AN80" s="16">
        <f t="shared" si="638"/>
        <v>0</v>
      </c>
      <c r="AO80" s="16">
        <f t="shared" si="639"/>
        <v>0</v>
      </c>
      <c r="AP80" s="16">
        <f t="shared" si="640"/>
        <v>0</v>
      </c>
      <c r="AQ80" s="16">
        <f t="shared" si="641"/>
        <v>0</v>
      </c>
      <c r="AR80" s="16">
        <f t="shared" si="642"/>
        <v>0</v>
      </c>
      <c r="AS80" s="16">
        <f t="shared" si="643"/>
        <v>0</v>
      </c>
      <c r="AT80" s="16">
        <f t="shared" si="644"/>
        <v>0</v>
      </c>
      <c r="AV80" s="16">
        <f t="shared" si="645"/>
        <v>0</v>
      </c>
      <c r="AW80" s="16">
        <f t="shared" si="646"/>
        <v>0</v>
      </c>
      <c r="AX80" s="16">
        <f t="shared" si="647"/>
        <v>0</v>
      </c>
      <c r="AY80" s="16">
        <f t="shared" si="648"/>
        <v>0</v>
      </c>
      <c r="AZ80" s="16">
        <f t="shared" si="649"/>
        <v>0</v>
      </c>
      <c r="BA80" s="16">
        <f t="shared" si="650"/>
        <v>0</v>
      </c>
      <c r="BB80" s="16">
        <f t="shared" si="651"/>
        <v>0</v>
      </c>
      <c r="BD80" s="16">
        <f t="shared" si="652"/>
        <v>0</v>
      </c>
      <c r="BE80" s="16">
        <f t="shared" si="653"/>
        <v>0</v>
      </c>
      <c r="BF80" s="16">
        <f t="shared" si="654"/>
        <v>0</v>
      </c>
      <c r="BG80" s="16">
        <f t="shared" si="655"/>
        <v>0</v>
      </c>
      <c r="BH80" s="16">
        <f t="shared" si="656"/>
        <v>0</v>
      </c>
      <c r="BI80" s="16">
        <f t="shared" si="657"/>
        <v>0</v>
      </c>
      <c r="BJ80" s="16">
        <f t="shared" si="658"/>
        <v>0</v>
      </c>
      <c r="BN80" s="16">
        <f t="shared" si="659"/>
        <v>0</v>
      </c>
      <c r="BO80" s="16">
        <f t="shared" si="660"/>
        <v>0</v>
      </c>
      <c r="BP80" s="16">
        <f t="shared" si="661"/>
        <v>0</v>
      </c>
      <c r="BQ80" s="16">
        <f t="shared" si="662"/>
        <v>0</v>
      </c>
      <c r="BR80" s="16">
        <f t="shared" si="663"/>
        <v>0</v>
      </c>
      <c r="BS80" s="16">
        <f t="shared" si="664"/>
        <v>0</v>
      </c>
      <c r="BT80" s="16">
        <f t="shared" si="665"/>
        <v>0</v>
      </c>
      <c r="BV80" s="16">
        <f t="shared" si="666"/>
        <v>0</v>
      </c>
      <c r="BW80" s="16">
        <f t="shared" si="667"/>
        <v>0</v>
      </c>
      <c r="BX80" s="16">
        <f t="shared" si="668"/>
        <v>0</v>
      </c>
      <c r="BY80" s="16">
        <f t="shared" si="669"/>
        <v>0</v>
      </c>
      <c r="BZ80" s="16">
        <f t="shared" si="670"/>
        <v>0</v>
      </c>
      <c r="CA80" s="16">
        <f t="shared" si="671"/>
        <v>0</v>
      </c>
      <c r="CB80" s="16">
        <f t="shared" si="672"/>
        <v>0</v>
      </c>
      <c r="CD80" s="16">
        <f t="shared" si="673"/>
        <v>0</v>
      </c>
      <c r="CE80" s="16">
        <f t="shared" si="674"/>
        <v>0</v>
      </c>
      <c r="CF80" s="16">
        <f t="shared" si="675"/>
        <v>0</v>
      </c>
      <c r="CG80" s="16">
        <f t="shared" si="676"/>
        <v>0</v>
      </c>
      <c r="CH80" s="16">
        <f t="shared" si="677"/>
        <v>0</v>
      </c>
      <c r="CI80" s="16">
        <f t="shared" si="678"/>
        <v>0</v>
      </c>
      <c r="CJ80" s="16">
        <f t="shared" si="679"/>
        <v>0</v>
      </c>
      <c r="CN80" s="16">
        <f t="shared" si="680"/>
        <v>0</v>
      </c>
      <c r="CO80" s="16">
        <f t="shared" si="681"/>
        <v>0</v>
      </c>
      <c r="CP80" s="16">
        <f t="shared" si="682"/>
        <v>0</v>
      </c>
      <c r="CQ80" s="16">
        <f t="shared" si="683"/>
        <v>0</v>
      </c>
      <c r="CR80" s="16">
        <f t="shared" si="684"/>
        <v>0</v>
      </c>
      <c r="CS80" s="16">
        <f t="shared" si="685"/>
        <v>0</v>
      </c>
      <c r="CT80" s="16">
        <f t="shared" si="686"/>
        <v>0</v>
      </c>
      <c r="CV80" s="16">
        <f t="shared" si="687"/>
        <v>0</v>
      </c>
      <c r="CW80" s="16">
        <f t="shared" si="688"/>
        <v>0</v>
      </c>
      <c r="CX80" s="16">
        <f t="shared" si="689"/>
        <v>0</v>
      </c>
      <c r="CY80" s="16">
        <f t="shared" si="690"/>
        <v>0</v>
      </c>
      <c r="CZ80" s="16">
        <f t="shared" si="691"/>
        <v>0</v>
      </c>
      <c r="DA80" s="16">
        <f t="shared" si="692"/>
        <v>0</v>
      </c>
      <c r="DB80" s="16">
        <f t="shared" si="693"/>
        <v>0</v>
      </c>
      <c r="DD80" s="16">
        <f t="shared" si="694"/>
        <v>0</v>
      </c>
      <c r="DE80" s="16">
        <f t="shared" si="695"/>
        <v>0</v>
      </c>
      <c r="DF80" s="16">
        <f t="shared" si="696"/>
        <v>0</v>
      </c>
      <c r="DG80" s="16">
        <f t="shared" si="697"/>
        <v>0</v>
      </c>
      <c r="DH80" s="16">
        <f t="shared" si="698"/>
        <v>0</v>
      </c>
      <c r="DI80" s="16">
        <f t="shared" si="699"/>
        <v>0</v>
      </c>
      <c r="DJ80" s="16">
        <f t="shared" si="700"/>
        <v>0</v>
      </c>
      <c r="DN80" s="16">
        <f t="shared" si="701"/>
        <v>0</v>
      </c>
      <c r="DO80" s="16">
        <f t="shared" si="702"/>
        <v>0</v>
      </c>
      <c r="DP80" s="16">
        <f t="shared" si="703"/>
        <v>0</v>
      </c>
      <c r="DQ80" s="16">
        <f t="shared" si="704"/>
        <v>0</v>
      </c>
      <c r="DR80" s="16">
        <f t="shared" si="705"/>
        <v>0</v>
      </c>
      <c r="DS80" s="16">
        <f t="shared" si="706"/>
        <v>0</v>
      </c>
      <c r="DT80" s="16">
        <f t="shared" si="707"/>
        <v>0</v>
      </c>
      <c r="DV80" s="16">
        <f t="shared" si="708"/>
        <v>0</v>
      </c>
      <c r="DW80" s="16">
        <f t="shared" si="709"/>
        <v>0</v>
      </c>
      <c r="DX80" s="16">
        <f t="shared" si="710"/>
        <v>0</v>
      </c>
      <c r="DY80" s="16">
        <f t="shared" si="711"/>
        <v>0</v>
      </c>
      <c r="DZ80" s="16">
        <f t="shared" si="712"/>
        <v>0</v>
      </c>
      <c r="EA80" s="16">
        <f t="shared" si="713"/>
        <v>0</v>
      </c>
      <c r="EB80" s="16">
        <f t="shared" si="714"/>
        <v>0</v>
      </c>
      <c r="ED80" s="16">
        <f t="shared" si="715"/>
        <v>0</v>
      </c>
      <c r="EE80" s="16">
        <f t="shared" si="716"/>
        <v>0</v>
      </c>
      <c r="EF80" s="16">
        <f t="shared" si="717"/>
        <v>0</v>
      </c>
      <c r="EG80" s="16">
        <f t="shared" si="718"/>
        <v>0</v>
      </c>
      <c r="EH80" s="16">
        <f t="shared" si="719"/>
        <v>0</v>
      </c>
      <c r="EI80" s="16">
        <f t="shared" si="720"/>
        <v>0</v>
      </c>
      <c r="EJ80" s="16">
        <f t="shared" si="721"/>
        <v>0</v>
      </c>
      <c r="EN80" s="16">
        <f t="shared" si="722"/>
        <v>0</v>
      </c>
      <c r="EO80" s="16">
        <f t="shared" si="723"/>
        <v>0</v>
      </c>
      <c r="EP80" s="16">
        <f t="shared" si="724"/>
        <v>0</v>
      </c>
      <c r="EQ80" s="16">
        <f t="shared" si="725"/>
        <v>0</v>
      </c>
      <c r="ER80" s="16">
        <f t="shared" si="726"/>
        <v>0</v>
      </c>
      <c r="ES80" s="16">
        <f t="shared" si="727"/>
        <v>0</v>
      </c>
      <c r="ET80" s="16">
        <f t="shared" si="728"/>
        <v>0</v>
      </c>
      <c r="EV80" s="16">
        <f t="shared" si="729"/>
        <v>0</v>
      </c>
      <c r="EW80" s="16">
        <f t="shared" si="730"/>
        <v>0</v>
      </c>
      <c r="EX80" s="16">
        <f t="shared" si="731"/>
        <v>0</v>
      </c>
      <c r="EY80" s="16">
        <f t="shared" si="732"/>
        <v>0</v>
      </c>
      <c r="EZ80" s="16">
        <f t="shared" si="733"/>
        <v>0</v>
      </c>
      <c r="FA80" s="16">
        <f t="shared" si="734"/>
        <v>0</v>
      </c>
      <c r="FB80" s="16">
        <f t="shared" si="735"/>
        <v>0</v>
      </c>
      <c r="FD80" s="16">
        <f t="shared" si="736"/>
        <v>0</v>
      </c>
      <c r="FE80" s="16">
        <f t="shared" si="737"/>
        <v>0</v>
      </c>
      <c r="FF80" s="16">
        <f t="shared" si="738"/>
        <v>0</v>
      </c>
      <c r="FG80" s="16">
        <f t="shared" si="739"/>
        <v>0</v>
      </c>
      <c r="FH80" s="16">
        <f t="shared" si="740"/>
        <v>0</v>
      </c>
      <c r="FI80" s="16">
        <f t="shared" si="741"/>
        <v>0</v>
      </c>
      <c r="FJ80" s="16">
        <f t="shared" si="742"/>
        <v>0</v>
      </c>
      <c r="FN80" s="16">
        <f t="shared" si="743"/>
        <v>0</v>
      </c>
      <c r="FO80" s="16">
        <f t="shared" si="744"/>
        <v>0</v>
      </c>
      <c r="FP80" s="16">
        <f t="shared" si="745"/>
        <v>0</v>
      </c>
      <c r="FQ80" s="16">
        <f t="shared" si="746"/>
        <v>0</v>
      </c>
      <c r="FR80" s="16">
        <f t="shared" si="747"/>
        <v>0</v>
      </c>
      <c r="FS80" s="16">
        <f t="shared" si="748"/>
        <v>0</v>
      </c>
      <c r="FT80" s="16">
        <f t="shared" si="749"/>
        <v>0</v>
      </c>
      <c r="FV80" s="16">
        <f t="shared" si="750"/>
        <v>0</v>
      </c>
      <c r="FW80" s="16">
        <f t="shared" si="751"/>
        <v>0</v>
      </c>
      <c r="FX80" s="16">
        <f t="shared" si="752"/>
        <v>0</v>
      </c>
      <c r="FY80" s="16">
        <f t="shared" si="753"/>
        <v>0</v>
      </c>
      <c r="FZ80" s="16">
        <f t="shared" si="754"/>
        <v>0</v>
      </c>
      <c r="GA80" s="16">
        <f t="shared" si="755"/>
        <v>0</v>
      </c>
      <c r="GB80" s="16">
        <f t="shared" si="756"/>
        <v>0</v>
      </c>
      <c r="GD80" s="16">
        <f t="shared" si="757"/>
        <v>0</v>
      </c>
      <c r="GE80" s="16">
        <f t="shared" si="758"/>
        <v>0</v>
      </c>
      <c r="GF80" s="16">
        <f t="shared" si="759"/>
        <v>0</v>
      </c>
      <c r="GG80" s="16">
        <f t="shared" si="760"/>
        <v>0</v>
      </c>
      <c r="GH80" s="16">
        <f t="shared" si="761"/>
        <v>0</v>
      </c>
      <c r="GI80" s="16">
        <f t="shared" si="762"/>
        <v>0</v>
      </c>
      <c r="GJ80" s="16">
        <f t="shared" si="763"/>
        <v>0</v>
      </c>
      <c r="GN80" s="16">
        <f t="shared" si="764"/>
        <v>0</v>
      </c>
      <c r="GO80" s="16">
        <f t="shared" si="765"/>
        <v>0</v>
      </c>
      <c r="GP80" s="16">
        <f t="shared" si="766"/>
        <v>0</v>
      </c>
      <c r="GQ80" s="16">
        <f t="shared" si="767"/>
        <v>0</v>
      </c>
      <c r="GR80" s="16">
        <f t="shared" si="768"/>
        <v>0</v>
      </c>
      <c r="GS80" s="16">
        <f t="shared" si="769"/>
        <v>0</v>
      </c>
      <c r="GT80" s="16">
        <f t="shared" si="770"/>
        <v>0</v>
      </c>
      <c r="GV80" s="16">
        <f t="shared" si="771"/>
        <v>0</v>
      </c>
      <c r="GW80" s="16">
        <f t="shared" si="772"/>
        <v>0</v>
      </c>
      <c r="GX80" s="16">
        <f t="shared" si="773"/>
        <v>0</v>
      </c>
      <c r="GY80" s="16">
        <f t="shared" si="774"/>
        <v>0</v>
      </c>
      <c r="GZ80" s="16">
        <f t="shared" si="775"/>
        <v>0</v>
      </c>
      <c r="HA80" s="16">
        <f t="shared" si="776"/>
        <v>0</v>
      </c>
      <c r="HB80" s="16">
        <f t="shared" si="777"/>
        <v>0</v>
      </c>
      <c r="HD80" s="16">
        <f t="shared" si="778"/>
        <v>0</v>
      </c>
      <c r="HE80" s="16">
        <f t="shared" si="779"/>
        <v>0</v>
      </c>
      <c r="HF80" s="16">
        <f t="shared" si="780"/>
        <v>0</v>
      </c>
      <c r="HG80" s="16">
        <f t="shared" si="781"/>
        <v>0</v>
      </c>
      <c r="HH80" s="16">
        <f t="shared" si="782"/>
        <v>0</v>
      </c>
      <c r="HI80" s="16">
        <f t="shared" si="783"/>
        <v>0</v>
      </c>
      <c r="HJ80" s="16">
        <f t="shared" si="784"/>
        <v>0</v>
      </c>
      <c r="HN80" s="16">
        <f t="shared" si="785"/>
        <v>0</v>
      </c>
      <c r="HO80" s="16">
        <f t="shared" si="786"/>
        <v>0</v>
      </c>
      <c r="HP80" s="16">
        <f t="shared" si="787"/>
        <v>0</v>
      </c>
      <c r="HQ80" s="16">
        <f t="shared" si="788"/>
        <v>0</v>
      </c>
      <c r="HR80" s="16">
        <f t="shared" si="789"/>
        <v>0</v>
      </c>
      <c r="HS80" s="16">
        <f t="shared" si="790"/>
        <v>0</v>
      </c>
      <c r="HT80" s="16">
        <f t="shared" si="791"/>
        <v>0</v>
      </c>
      <c r="HV80" s="16">
        <f t="shared" si="792"/>
        <v>0</v>
      </c>
      <c r="HW80" s="16">
        <f t="shared" si="793"/>
        <v>0</v>
      </c>
      <c r="HX80" s="16">
        <f t="shared" si="794"/>
        <v>0</v>
      </c>
      <c r="HY80" s="16">
        <f t="shared" si="795"/>
        <v>0</v>
      </c>
      <c r="HZ80" s="16">
        <f t="shared" si="796"/>
        <v>0</v>
      </c>
      <c r="IA80" s="16">
        <f t="shared" si="797"/>
        <v>0</v>
      </c>
      <c r="IB80" s="16">
        <f t="shared" si="798"/>
        <v>0</v>
      </c>
      <c r="ID80" s="16">
        <f t="shared" si="799"/>
        <v>0</v>
      </c>
      <c r="IE80" s="16">
        <f t="shared" si="800"/>
        <v>0</v>
      </c>
      <c r="IF80" s="16">
        <f t="shared" si="801"/>
        <v>0</v>
      </c>
      <c r="IG80" s="16">
        <f t="shared" si="802"/>
        <v>0</v>
      </c>
      <c r="IH80" s="16">
        <f t="shared" si="803"/>
        <v>0</v>
      </c>
      <c r="II80" s="16">
        <f t="shared" si="804"/>
        <v>0</v>
      </c>
      <c r="IJ80" s="16">
        <f t="shared" si="805"/>
        <v>0</v>
      </c>
      <c r="IN80" s="16">
        <f t="shared" si="806"/>
        <v>0</v>
      </c>
      <c r="IO80" s="16">
        <f t="shared" si="807"/>
        <v>0</v>
      </c>
      <c r="IP80" s="16">
        <f t="shared" si="808"/>
        <v>0</v>
      </c>
      <c r="IQ80" s="16">
        <f t="shared" si="809"/>
        <v>0</v>
      </c>
      <c r="IR80" s="16">
        <f t="shared" si="810"/>
        <v>0</v>
      </c>
      <c r="IS80" s="16">
        <f t="shared" si="811"/>
        <v>0</v>
      </c>
      <c r="IT80" s="16">
        <f t="shared" si="812"/>
        <v>0</v>
      </c>
      <c r="IV80" s="16">
        <f t="shared" si="813"/>
        <v>0</v>
      </c>
      <c r="IW80" s="16">
        <f t="shared" si="814"/>
        <v>0</v>
      </c>
      <c r="IX80" s="16">
        <f t="shared" si="815"/>
        <v>0</v>
      </c>
      <c r="IY80" s="16">
        <f t="shared" si="816"/>
        <v>0</v>
      </c>
      <c r="IZ80" s="16">
        <f t="shared" si="817"/>
        <v>0</v>
      </c>
      <c r="JA80" s="16">
        <f t="shared" si="818"/>
        <v>0</v>
      </c>
      <c r="JB80" s="16">
        <f t="shared" si="819"/>
        <v>0</v>
      </c>
      <c r="JD80" s="16">
        <f t="shared" si="820"/>
        <v>0</v>
      </c>
      <c r="JE80" s="16">
        <f t="shared" si="821"/>
        <v>0</v>
      </c>
      <c r="JF80" s="16">
        <f t="shared" si="822"/>
        <v>0</v>
      </c>
      <c r="JG80" s="16">
        <f t="shared" si="823"/>
        <v>0</v>
      </c>
      <c r="JH80" s="16">
        <f t="shared" si="824"/>
        <v>0</v>
      </c>
      <c r="JI80" s="16">
        <f t="shared" si="825"/>
        <v>0</v>
      </c>
      <c r="JJ80" s="16">
        <f t="shared" si="826"/>
        <v>0</v>
      </c>
      <c r="JN80" s="16">
        <f t="shared" si="827"/>
        <v>0</v>
      </c>
      <c r="JO80" s="16">
        <f t="shared" si="828"/>
        <v>0</v>
      </c>
      <c r="JP80" s="16">
        <f t="shared" si="829"/>
        <v>0</v>
      </c>
      <c r="JQ80" s="16">
        <f t="shared" si="830"/>
        <v>0</v>
      </c>
      <c r="JR80" s="16">
        <f t="shared" si="831"/>
        <v>0</v>
      </c>
      <c r="JS80" s="16">
        <f t="shared" si="832"/>
        <v>0</v>
      </c>
      <c r="JT80" s="16">
        <f t="shared" si="833"/>
        <v>0</v>
      </c>
      <c r="JV80" s="16">
        <f t="shared" si="834"/>
        <v>0</v>
      </c>
      <c r="JW80" s="16">
        <f t="shared" si="835"/>
        <v>0</v>
      </c>
      <c r="JX80" s="16">
        <f t="shared" si="836"/>
        <v>0</v>
      </c>
      <c r="JY80" s="16">
        <f t="shared" si="837"/>
        <v>0</v>
      </c>
      <c r="JZ80" s="16">
        <f t="shared" si="838"/>
        <v>0</v>
      </c>
      <c r="KA80" s="16">
        <f t="shared" si="839"/>
        <v>0</v>
      </c>
      <c r="KB80" s="16">
        <f t="shared" si="840"/>
        <v>0</v>
      </c>
      <c r="KD80" s="16">
        <f t="shared" si="841"/>
        <v>0</v>
      </c>
      <c r="KE80" s="16">
        <f t="shared" si="842"/>
        <v>0</v>
      </c>
      <c r="KF80" s="16">
        <f t="shared" si="843"/>
        <v>0</v>
      </c>
      <c r="KG80" s="16">
        <f t="shared" si="844"/>
        <v>0</v>
      </c>
      <c r="KH80" s="16">
        <f t="shared" si="845"/>
        <v>0</v>
      </c>
      <c r="KI80" s="16">
        <f t="shared" si="846"/>
        <v>0</v>
      </c>
      <c r="KJ80" s="16">
        <f t="shared" si="847"/>
        <v>0</v>
      </c>
    </row>
    <row r="81" spans="1:296" x14ac:dyDescent="0.25">
      <c r="A81" s="22" t="s">
        <v>614</v>
      </c>
      <c r="B81" s="22"/>
      <c r="C81" s="22" t="s">
        <v>606</v>
      </c>
      <c r="D81" s="22"/>
      <c r="E81" s="22"/>
      <c r="F81" t="s">
        <v>571</v>
      </c>
      <c r="G81" t="s">
        <v>571</v>
      </c>
      <c r="H81" t="s">
        <v>571</v>
      </c>
      <c r="I81" t="s">
        <v>571</v>
      </c>
      <c r="J81" t="s">
        <v>571</v>
      </c>
      <c r="K81" t="s">
        <v>571</v>
      </c>
      <c r="L81" t="s">
        <v>571</v>
      </c>
      <c r="M81" t="s">
        <v>571</v>
      </c>
      <c r="N81" s="16"/>
      <c r="O81" s="16"/>
      <c r="P81" s="16"/>
      <c r="Q81" s="16"/>
      <c r="R81" s="16"/>
      <c r="S81" s="16"/>
      <c r="T81" s="16"/>
      <c r="V81" s="16"/>
      <c r="W81" s="16"/>
      <c r="X81" s="16"/>
      <c r="Y81" s="16"/>
      <c r="Z81" s="16"/>
      <c r="AA81" s="16"/>
      <c r="AB81" s="16"/>
      <c r="AD81" s="16">
        <f>[16]TRAC_rates!V89</f>
        <v>0</v>
      </c>
      <c r="AE81" s="16">
        <f>[16]TRAC_rates!W89</f>
        <v>0</v>
      </c>
      <c r="AF81" s="16">
        <f>[16]TRAC_rates!X89</f>
        <v>0</v>
      </c>
      <c r="AG81" s="16">
        <f>[16]TRAC_rates!Y89</f>
        <v>0</v>
      </c>
      <c r="AH81" s="16">
        <f>[16]TRAC_rates!Z89</f>
        <v>0</v>
      </c>
      <c r="AI81" s="16">
        <f>[16]TRAC_rates!AA89</f>
        <v>0</v>
      </c>
      <c r="AJ81" s="16">
        <f>[16]TRAC_rates!AB89</f>
        <v>0</v>
      </c>
      <c r="AN81" s="16">
        <f t="shared" si="638"/>
        <v>0</v>
      </c>
      <c r="AO81" s="16">
        <f t="shared" si="639"/>
        <v>0</v>
      </c>
      <c r="AP81" s="16">
        <f t="shared" si="640"/>
        <v>0</v>
      </c>
      <c r="AQ81" s="16">
        <f t="shared" si="641"/>
        <v>0</v>
      </c>
      <c r="AR81" s="16">
        <f t="shared" si="642"/>
        <v>0</v>
      </c>
      <c r="AS81" s="16">
        <f t="shared" si="643"/>
        <v>0</v>
      </c>
      <c r="AT81" s="16">
        <f t="shared" si="644"/>
        <v>0</v>
      </c>
      <c r="AV81" s="16">
        <f t="shared" si="645"/>
        <v>0</v>
      </c>
      <c r="AW81" s="16">
        <f t="shared" si="646"/>
        <v>0</v>
      </c>
      <c r="AX81" s="16">
        <f t="shared" si="647"/>
        <v>0</v>
      </c>
      <c r="AY81" s="16">
        <f t="shared" si="648"/>
        <v>0</v>
      </c>
      <c r="AZ81" s="16">
        <f t="shared" si="649"/>
        <v>0</v>
      </c>
      <c r="BA81" s="16">
        <f t="shared" si="650"/>
        <v>0</v>
      </c>
      <c r="BB81" s="16">
        <f t="shared" si="651"/>
        <v>0</v>
      </c>
      <c r="BD81" s="16">
        <f t="shared" si="652"/>
        <v>0</v>
      </c>
      <c r="BE81" s="16">
        <f t="shared" si="653"/>
        <v>0</v>
      </c>
      <c r="BF81" s="16">
        <f t="shared" si="654"/>
        <v>0</v>
      </c>
      <c r="BG81" s="16">
        <f t="shared" si="655"/>
        <v>0</v>
      </c>
      <c r="BH81" s="16">
        <f t="shared" si="656"/>
        <v>0</v>
      </c>
      <c r="BI81" s="16">
        <f t="shared" si="657"/>
        <v>0</v>
      </c>
      <c r="BJ81" s="16">
        <f t="shared" si="658"/>
        <v>0</v>
      </c>
      <c r="BN81" s="16">
        <f t="shared" si="659"/>
        <v>0</v>
      </c>
      <c r="BO81" s="16">
        <f t="shared" si="660"/>
        <v>0</v>
      </c>
      <c r="BP81" s="16">
        <f t="shared" si="661"/>
        <v>0</v>
      </c>
      <c r="BQ81" s="16">
        <f t="shared" si="662"/>
        <v>0</v>
      </c>
      <c r="BR81" s="16">
        <f t="shared" si="663"/>
        <v>0</v>
      </c>
      <c r="BS81" s="16">
        <f t="shared" si="664"/>
        <v>0</v>
      </c>
      <c r="BT81" s="16">
        <f t="shared" si="665"/>
        <v>0</v>
      </c>
      <c r="BV81" s="16">
        <f t="shared" si="666"/>
        <v>0</v>
      </c>
      <c r="BW81" s="16">
        <f t="shared" si="667"/>
        <v>0</v>
      </c>
      <c r="BX81" s="16">
        <f t="shared" si="668"/>
        <v>0</v>
      </c>
      <c r="BY81" s="16">
        <f t="shared" si="669"/>
        <v>0</v>
      </c>
      <c r="BZ81" s="16">
        <f t="shared" si="670"/>
        <v>0</v>
      </c>
      <c r="CA81" s="16">
        <f t="shared" si="671"/>
        <v>0</v>
      </c>
      <c r="CB81" s="16">
        <f t="shared" si="672"/>
        <v>0</v>
      </c>
      <c r="CD81" s="16">
        <f t="shared" si="673"/>
        <v>0</v>
      </c>
      <c r="CE81" s="16">
        <f t="shared" si="674"/>
        <v>0</v>
      </c>
      <c r="CF81" s="16">
        <f t="shared" si="675"/>
        <v>0</v>
      </c>
      <c r="CG81" s="16">
        <f t="shared" si="676"/>
        <v>0</v>
      </c>
      <c r="CH81" s="16">
        <f t="shared" si="677"/>
        <v>0</v>
      </c>
      <c r="CI81" s="16">
        <f t="shared" si="678"/>
        <v>0</v>
      </c>
      <c r="CJ81" s="16">
        <f t="shared" si="679"/>
        <v>0</v>
      </c>
      <c r="CN81" s="16">
        <f t="shared" si="680"/>
        <v>0</v>
      </c>
      <c r="CO81" s="16">
        <f t="shared" si="681"/>
        <v>0</v>
      </c>
      <c r="CP81" s="16">
        <f t="shared" si="682"/>
        <v>0</v>
      </c>
      <c r="CQ81" s="16">
        <f t="shared" si="683"/>
        <v>0</v>
      </c>
      <c r="CR81" s="16">
        <f t="shared" si="684"/>
        <v>0</v>
      </c>
      <c r="CS81" s="16">
        <f t="shared" si="685"/>
        <v>0</v>
      </c>
      <c r="CT81" s="16">
        <f t="shared" si="686"/>
        <v>0</v>
      </c>
      <c r="CV81" s="16">
        <f t="shared" si="687"/>
        <v>0</v>
      </c>
      <c r="CW81" s="16">
        <f t="shared" si="688"/>
        <v>0</v>
      </c>
      <c r="CX81" s="16">
        <f t="shared" si="689"/>
        <v>0</v>
      </c>
      <c r="CY81" s="16">
        <f t="shared" si="690"/>
        <v>0</v>
      </c>
      <c r="CZ81" s="16">
        <f t="shared" si="691"/>
        <v>0</v>
      </c>
      <c r="DA81" s="16">
        <f t="shared" si="692"/>
        <v>0</v>
      </c>
      <c r="DB81" s="16">
        <f t="shared" si="693"/>
        <v>0</v>
      </c>
      <c r="DD81" s="16">
        <f t="shared" si="694"/>
        <v>0</v>
      </c>
      <c r="DE81" s="16">
        <f t="shared" si="695"/>
        <v>0</v>
      </c>
      <c r="DF81" s="16">
        <f t="shared" si="696"/>
        <v>0</v>
      </c>
      <c r="DG81" s="16">
        <f t="shared" si="697"/>
        <v>0</v>
      </c>
      <c r="DH81" s="16">
        <f t="shared" si="698"/>
        <v>0</v>
      </c>
      <c r="DI81" s="16">
        <f t="shared" si="699"/>
        <v>0</v>
      </c>
      <c r="DJ81" s="16">
        <f t="shared" si="700"/>
        <v>0</v>
      </c>
      <c r="DN81" s="16">
        <f t="shared" si="701"/>
        <v>0</v>
      </c>
      <c r="DO81" s="16">
        <f t="shared" si="702"/>
        <v>0</v>
      </c>
      <c r="DP81" s="16">
        <f t="shared" si="703"/>
        <v>0</v>
      </c>
      <c r="DQ81" s="16">
        <f t="shared" si="704"/>
        <v>0</v>
      </c>
      <c r="DR81" s="16">
        <f t="shared" si="705"/>
        <v>0</v>
      </c>
      <c r="DS81" s="16">
        <f t="shared" si="706"/>
        <v>0</v>
      </c>
      <c r="DT81" s="16">
        <f t="shared" si="707"/>
        <v>0</v>
      </c>
      <c r="DV81" s="16">
        <f t="shared" si="708"/>
        <v>0</v>
      </c>
      <c r="DW81" s="16">
        <f t="shared" si="709"/>
        <v>0</v>
      </c>
      <c r="DX81" s="16">
        <f t="shared" si="710"/>
        <v>0</v>
      </c>
      <c r="DY81" s="16">
        <f t="shared" si="711"/>
        <v>0</v>
      </c>
      <c r="DZ81" s="16">
        <f t="shared" si="712"/>
        <v>0</v>
      </c>
      <c r="EA81" s="16">
        <f t="shared" si="713"/>
        <v>0</v>
      </c>
      <c r="EB81" s="16">
        <f t="shared" si="714"/>
        <v>0</v>
      </c>
      <c r="ED81" s="16">
        <f t="shared" si="715"/>
        <v>0</v>
      </c>
      <c r="EE81" s="16">
        <f t="shared" si="716"/>
        <v>0</v>
      </c>
      <c r="EF81" s="16">
        <f t="shared" si="717"/>
        <v>0</v>
      </c>
      <c r="EG81" s="16">
        <f t="shared" si="718"/>
        <v>0</v>
      </c>
      <c r="EH81" s="16">
        <f t="shared" si="719"/>
        <v>0</v>
      </c>
      <c r="EI81" s="16">
        <f t="shared" si="720"/>
        <v>0</v>
      </c>
      <c r="EJ81" s="16">
        <f t="shared" si="721"/>
        <v>0</v>
      </c>
      <c r="EN81" s="16">
        <f t="shared" si="722"/>
        <v>0</v>
      </c>
      <c r="EO81" s="16">
        <f t="shared" si="723"/>
        <v>0</v>
      </c>
      <c r="EP81" s="16">
        <f t="shared" si="724"/>
        <v>0</v>
      </c>
      <c r="EQ81" s="16">
        <f t="shared" si="725"/>
        <v>0</v>
      </c>
      <c r="ER81" s="16">
        <f t="shared" si="726"/>
        <v>0</v>
      </c>
      <c r="ES81" s="16">
        <f t="shared" si="727"/>
        <v>0</v>
      </c>
      <c r="ET81" s="16">
        <f t="shared" si="728"/>
        <v>0</v>
      </c>
      <c r="EV81" s="16">
        <f t="shared" si="729"/>
        <v>0</v>
      </c>
      <c r="EW81" s="16">
        <f t="shared" si="730"/>
        <v>0</v>
      </c>
      <c r="EX81" s="16">
        <f t="shared" si="731"/>
        <v>0</v>
      </c>
      <c r="EY81" s="16">
        <f t="shared" si="732"/>
        <v>0</v>
      </c>
      <c r="EZ81" s="16">
        <f t="shared" si="733"/>
        <v>0</v>
      </c>
      <c r="FA81" s="16">
        <f t="shared" si="734"/>
        <v>0</v>
      </c>
      <c r="FB81" s="16">
        <f t="shared" si="735"/>
        <v>0</v>
      </c>
      <c r="FD81" s="16">
        <f t="shared" si="736"/>
        <v>0</v>
      </c>
      <c r="FE81" s="16">
        <f t="shared" si="737"/>
        <v>0</v>
      </c>
      <c r="FF81" s="16">
        <f t="shared" si="738"/>
        <v>0</v>
      </c>
      <c r="FG81" s="16">
        <f t="shared" si="739"/>
        <v>0</v>
      </c>
      <c r="FH81" s="16">
        <f t="shared" si="740"/>
        <v>0</v>
      </c>
      <c r="FI81" s="16">
        <f t="shared" si="741"/>
        <v>0</v>
      </c>
      <c r="FJ81" s="16">
        <f t="shared" si="742"/>
        <v>0</v>
      </c>
      <c r="FN81" s="16">
        <f t="shared" si="743"/>
        <v>0</v>
      </c>
      <c r="FO81" s="16">
        <f t="shared" si="744"/>
        <v>0</v>
      </c>
      <c r="FP81" s="16">
        <f t="shared" si="745"/>
        <v>0</v>
      </c>
      <c r="FQ81" s="16">
        <f t="shared" si="746"/>
        <v>0</v>
      </c>
      <c r="FR81" s="16">
        <f t="shared" si="747"/>
        <v>0</v>
      </c>
      <c r="FS81" s="16">
        <f t="shared" si="748"/>
        <v>0</v>
      </c>
      <c r="FT81" s="16">
        <f t="shared" si="749"/>
        <v>0</v>
      </c>
      <c r="FV81" s="16">
        <f t="shared" si="750"/>
        <v>0</v>
      </c>
      <c r="FW81" s="16">
        <f t="shared" si="751"/>
        <v>0</v>
      </c>
      <c r="FX81" s="16">
        <f t="shared" si="752"/>
        <v>0</v>
      </c>
      <c r="FY81" s="16">
        <f t="shared" si="753"/>
        <v>0</v>
      </c>
      <c r="FZ81" s="16">
        <f t="shared" si="754"/>
        <v>0</v>
      </c>
      <c r="GA81" s="16">
        <f t="shared" si="755"/>
        <v>0</v>
      </c>
      <c r="GB81" s="16">
        <f t="shared" si="756"/>
        <v>0</v>
      </c>
      <c r="GD81" s="16">
        <f t="shared" si="757"/>
        <v>0</v>
      </c>
      <c r="GE81" s="16">
        <f t="shared" si="758"/>
        <v>0</v>
      </c>
      <c r="GF81" s="16">
        <f t="shared" si="759"/>
        <v>0</v>
      </c>
      <c r="GG81" s="16">
        <f t="shared" si="760"/>
        <v>0</v>
      </c>
      <c r="GH81" s="16">
        <f t="shared" si="761"/>
        <v>0</v>
      </c>
      <c r="GI81" s="16">
        <f t="shared" si="762"/>
        <v>0</v>
      </c>
      <c r="GJ81" s="16">
        <f t="shared" si="763"/>
        <v>0</v>
      </c>
      <c r="GN81" s="16">
        <f t="shared" si="764"/>
        <v>0</v>
      </c>
      <c r="GO81" s="16">
        <f t="shared" si="765"/>
        <v>0</v>
      </c>
      <c r="GP81" s="16">
        <f t="shared" si="766"/>
        <v>0</v>
      </c>
      <c r="GQ81" s="16">
        <f t="shared" si="767"/>
        <v>0</v>
      </c>
      <c r="GR81" s="16">
        <f t="shared" si="768"/>
        <v>0</v>
      </c>
      <c r="GS81" s="16">
        <f t="shared" si="769"/>
        <v>0</v>
      </c>
      <c r="GT81" s="16">
        <f t="shared" si="770"/>
        <v>0</v>
      </c>
      <c r="GV81" s="16">
        <f t="shared" si="771"/>
        <v>0</v>
      </c>
      <c r="GW81" s="16">
        <f t="shared" si="772"/>
        <v>0</v>
      </c>
      <c r="GX81" s="16">
        <f t="shared" si="773"/>
        <v>0</v>
      </c>
      <c r="GY81" s="16">
        <f t="shared" si="774"/>
        <v>0</v>
      </c>
      <c r="GZ81" s="16">
        <f t="shared" si="775"/>
        <v>0</v>
      </c>
      <c r="HA81" s="16">
        <f t="shared" si="776"/>
        <v>0</v>
      </c>
      <c r="HB81" s="16">
        <f t="shared" si="777"/>
        <v>0</v>
      </c>
      <c r="HD81" s="16">
        <f t="shared" si="778"/>
        <v>0</v>
      </c>
      <c r="HE81" s="16">
        <f t="shared" si="779"/>
        <v>0</v>
      </c>
      <c r="HF81" s="16">
        <f t="shared" si="780"/>
        <v>0</v>
      </c>
      <c r="HG81" s="16">
        <f t="shared" si="781"/>
        <v>0</v>
      </c>
      <c r="HH81" s="16">
        <f t="shared" si="782"/>
        <v>0</v>
      </c>
      <c r="HI81" s="16">
        <f t="shared" si="783"/>
        <v>0</v>
      </c>
      <c r="HJ81" s="16">
        <f t="shared" si="784"/>
        <v>0</v>
      </c>
      <c r="HN81" s="16">
        <f t="shared" si="785"/>
        <v>0</v>
      </c>
      <c r="HO81" s="16">
        <f t="shared" si="786"/>
        <v>0</v>
      </c>
      <c r="HP81" s="16">
        <f t="shared" si="787"/>
        <v>0</v>
      </c>
      <c r="HQ81" s="16">
        <f t="shared" si="788"/>
        <v>0</v>
      </c>
      <c r="HR81" s="16">
        <f t="shared" si="789"/>
        <v>0</v>
      </c>
      <c r="HS81" s="16">
        <f t="shared" si="790"/>
        <v>0</v>
      </c>
      <c r="HT81" s="16">
        <f t="shared" si="791"/>
        <v>0</v>
      </c>
      <c r="HV81" s="16">
        <f t="shared" si="792"/>
        <v>0</v>
      </c>
      <c r="HW81" s="16">
        <f t="shared" si="793"/>
        <v>0</v>
      </c>
      <c r="HX81" s="16">
        <f t="shared" si="794"/>
        <v>0</v>
      </c>
      <c r="HY81" s="16">
        <f t="shared" si="795"/>
        <v>0</v>
      </c>
      <c r="HZ81" s="16">
        <f t="shared" si="796"/>
        <v>0</v>
      </c>
      <c r="IA81" s="16">
        <f t="shared" si="797"/>
        <v>0</v>
      </c>
      <c r="IB81" s="16">
        <f t="shared" si="798"/>
        <v>0</v>
      </c>
      <c r="ID81" s="16">
        <f t="shared" si="799"/>
        <v>0</v>
      </c>
      <c r="IE81" s="16">
        <f t="shared" si="800"/>
        <v>0</v>
      </c>
      <c r="IF81" s="16">
        <f t="shared" si="801"/>
        <v>0</v>
      </c>
      <c r="IG81" s="16">
        <f t="shared" si="802"/>
        <v>0</v>
      </c>
      <c r="IH81" s="16">
        <f t="shared" si="803"/>
        <v>0</v>
      </c>
      <c r="II81" s="16">
        <f t="shared" si="804"/>
        <v>0</v>
      </c>
      <c r="IJ81" s="16">
        <f t="shared" si="805"/>
        <v>0</v>
      </c>
      <c r="IN81" s="16">
        <f t="shared" si="806"/>
        <v>0</v>
      </c>
      <c r="IO81" s="16">
        <f t="shared" si="807"/>
        <v>0</v>
      </c>
      <c r="IP81" s="16">
        <f t="shared" si="808"/>
        <v>0</v>
      </c>
      <c r="IQ81" s="16">
        <f t="shared" si="809"/>
        <v>0</v>
      </c>
      <c r="IR81" s="16">
        <f t="shared" si="810"/>
        <v>0</v>
      </c>
      <c r="IS81" s="16">
        <f t="shared" si="811"/>
        <v>0</v>
      </c>
      <c r="IT81" s="16">
        <f t="shared" si="812"/>
        <v>0</v>
      </c>
      <c r="IV81" s="16">
        <f t="shared" si="813"/>
        <v>0</v>
      </c>
      <c r="IW81" s="16">
        <f t="shared" si="814"/>
        <v>0</v>
      </c>
      <c r="IX81" s="16">
        <f t="shared" si="815"/>
        <v>0</v>
      </c>
      <c r="IY81" s="16">
        <f t="shared" si="816"/>
        <v>0</v>
      </c>
      <c r="IZ81" s="16">
        <f t="shared" si="817"/>
        <v>0</v>
      </c>
      <c r="JA81" s="16">
        <f t="shared" si="818"/>
        <v>0</v>
      </c>
      <c r="JB81" s="16">
        <f t="shared" si="819"/>
        <v>0</v>
      </c>
      <c r="JD81" s="16">
        <f t="shared" si="820"/>
        <v>0</v>
      </c>
      <c r="JE81" s="16">
        <f t="shared" si="821"/>
        <v>0</v>
      </c>
      <c r="JF81" s="16">
        <f t="shared" si="822"/>
        <v>0</v>
      </c>
      <c r="JG81" s="16">
        <f t="shared" si="823"/>
        <v>0</v>
      </c>
      <c r="JH81" s="16">
        <f t="shared" si="824"/>
        <v>0</v>
      </c>
      <c r="JI81" s="16">
        <f t="shared" si="825"/>
        <v>0</v>
      </c>
      <c r="JJ81" s="16">
        <f t="shared" si="826"/>
        <v>0</v>
      </c>
      <c r="JN81" s="16">
        <f t="shared" si="827"/>
        <v>0</v>
      </c>
      <c r="JO81" s="16">
        <f t="shared" si="828"/>
        <v>0</v>
      </c>
      <c r="JP81" s="16">
        <f t="shared" si="829"/>
        <v>0</v>
      </c>
      <c r="JQ81" s="16">
        <f t="shared" si="830"/>
        <v>0</v>
      </c>
      <c r="JR81" s="16">
        <f t="shared" si="831"/>
        <v>0</v>
      </c>
      <c r="JS81" s="16">
        <f t="shared" si="832"/>
        <v>0</v>
      </c>
      <c r="JT81" s="16">
        <f t="shared" si="833"/>
        <v>0</v>
      </c>
      <c r="JV81" s="16">
        <f t="shared" si="834"/>
        <v>0</v>
      </c>
      <c r="JW81" s="16">
        <f t="shared" si="835"/>
        <v>0</v>
      </c>
      <c r="JX81" s="16">
        <f t="shared" si="836"/>
        <v>0</v>
      </c>
      <c r="JY81" s="16">
        <f t="shared" si="837"/>
        <v>0</v>
      </c>
      <c r="JZ81" s="16">
        <f t="shared" si="838"/>
        <v>0</v>
      </c>
      <c r="KA81" s="16">
        <f t="shared" si="839"/>
        <v>0</v>
      </c>
      <c r="KB81" s="16">
        <f t="shared" si="840"/>
        <v>0</v>
      </c>
      <c r="KD81" s="16">
        <f t="shared" si="841"/>
        <v>0</v>
      </c>
      <c r="KE81" s="16">
        <f t="shared" si="842"/>
        <v>0</v>
      </c>
      <c r="KF81" s="16">
        <f t="shared" si="843"/>
        <v>0</v>
      </c>
      <c r="KG81" s="16">
        <f t="shared" si="844"/>
        <v>0</v>
      </c>
      <c r="KH81" s="16">
        <f t="shared" si="845"/>
        <v>0</v>
      </c>
      <c r="KI81" s="16">
        <f t="shared" si="846"/>
        <v>0</v>
      </c>
      <c r="KJ81" s="16">
        <f t="shared" si="847"/>
        <v>0</v>
      </c>
    </row>
    <row r="82" spans="1:296" x14ac:dyDescent="0.25">
      <c r="A82" s="22" t="s">
        <v>615</v>
      </c>
      <c r="B82" s="22"/>
      <c r="C82" s="22" t="s">
        <v>606</v>
      </c>
      <c r="D82" s="22"/>
      <c r="E82" s="22"/>
      <c r="F82" t="s">
        <v>571</v>
      </c>
      <c r="G82" t="s">
        <v>571</v>
      </c>
      <c r="H82" t="s">
        <v>571</v>
      </c>
      <c r="I82" t="s">
        <v>571</v>
      </c>
      <c r="J82" t="s">
        <v>571</v>
      </c>
      <c r="K82" t="s">
        <v>571</v>
      </c>
      <c r="L82" t="s">
        <v>589</v>
      </c>
      <c r="M82" t="s">
        <v>589</v>
      </c>
      <c r="N82" s="16">
        <f>[14]model_cost_rates!N217</f>
        <v>10166.912499031416</v>
      </c>
      <c r="O82" s="16">
        <f>[14]model_cost_rates!O217</f>
        <v>7800.2797189890298</v>
      </c>
      <c r="P82" s="16">
        <f>[14]model_cost_rates!P217</f>
        <v>8302.6656570101059</v>
      </c>
      <c r="Q82" s="16">
        <f>[14]model_cost_rates!Q217</f>
        <v>6617.730604831394</v>
      </c>
      <c r="R82" s="16">
        <f>[14]model_cost_rates!R217</f>
        <v>8200.2059896293049</v>
      </c>
      <c r="S82" s="16">
        <f>[14]model_cost_rates!S217</f>
        <v>8586.1198040562667</v>
      </c>
      <c r="T82" s="16">
        <f t="shared" si="637"/>
        <v>8586.1198040562667</v>
      </c>
      <c r="V82" s="16">
        <f>[14]model_cost_rates!G217</f>
        <v>9722.3584899386951</v>
      </c>
      <c r="W82" s="16">
        <f>[14]model_cost_rates!H217</f>
        <v>7360.0201562314633</v>
      </c>
      <c r="X82" s="16">
        <f>[14]model_cost_rates!I217</f>
        <v>7568.4532962015865</v>
      </c>
      <c r="Y82" s="16">
        <f>[14]model_cost_rates!J217</f>
        <v>5748.004779956972</v>
      </c>
      <c r="Z82" s="16">
        <f>[14]model_cost_rates!K217</f>
        <v>6271.7745160206659</v>
      </c>
      <c r="AA82" s="16">
        <f>[14]model_cost_rates!L217</f>
        <v>7393.5757756982548</v>
      </c>
      <c r="AB82" s="16">
        <f t="shared" si="848"/>
        <v>7393.5757756982548</v>
      </c>
      <c r="AD82" s="16">
        <f>[16]TRAC_rates!V90</f>
        <v>1242.5103955208801</v>
      </c>
      <c r="AE82" s="16">
        <f>[16]TRAC_rates!W90</f>
        <v>1242.5103955208801</v>
      </c>
      <c r="AF82" s="16">
        <f>[16]TRAC_rates!X90</f>
        <v>1242.5103955208801</v>
      </c>
      <c r="AG82" s="16">
        <f>[16]TRAC_rates!Y90</f>
        <v>1242.5103955208801</v>
      </c>
      <c r="AH82" s="16">
        <f>[16]TRAC_rates!Z90</f>
        <v>1242.5103955208801</v>
      </c>
      <c r="AI82" s="16">
        <f>[16]TRAC_rates!AA90</f>
        <v>1242.5103955208801</v>
      </c>
      <c r="AJ82" s="16">
        <f>[16]TRAC_rates!AB90</f>
        <v>1242.5103955208801</v>
      </c>
      <c r="AN82" s="16">
        <f t="shared" si="638"/>
        <v>10166.912499031416</v>
      </c>
      <c r="AO82" s="16">
        <f t="shared" si="639"/>
        <v>7800.2797189890298</v>
      </c>
      <c r="AP82" s="16">
        <f t="shared" si="640"/>
        <v>8302.6656570101059</v>
      </c>
      <c r="AQ82" s="16">
        <f t="shared" si="641"/>
        <v>6617.730604831394</v>
      </c>
      <c r="AR82" s="16">
        <f t="shared" si="642"/>
        <v>8200.2059896293049</v>
      </c>
      <c r="AS82" s="16">
        <f t="shared" si="643"/>
        <v>8586.1198040562667</v>
      </c>
      <c r="AT82" s="16">
        <f t="shared" si="644"/>
        <v>8586.1198040562667</v>
      </c>
      <c r="AV82" s="16">
        <f t="shared" si="645"/>
        <v>9722.3584899386951</v>
      </c>
      <c r="AW82" s="16">
        <f t="shared" si="646"/>
        <v>7360.0201562314633</v>
      </c>
      <c r="AX82" s="16">
        <f t="shared" si="647"/>
        <v>7568.4532962015865</v>
      </c>
      <c r="AY82" s="16">
        <f t="shared" si="648"/>
        <v>5748.004779956972</v>
      </c>
      <c r="AZ82" s="16">
        <f t="shared" si="649"/>
        <v>6271.7745160206659</v>
      </c>
      <c r="BA82" s="16">
        <f t="shared" si="650"/>
        <v>7393.5757756982548</v>
      </c>
      <c r="BB82" s="16">
        <f t="shared" si="651"/>
        <v>7393.5757756982548</v>
      </c>
      <c r="BD82" s="16">
        <f t="shared" si="652"/>
        <v>1242.5103955208801</v>
      </c>
      <c r="BE82" s="16">
        <f t="shared" si="653"/>
        <v>1242.5103955208801</v>
      </c>
      <c r="BF82" s="16">
        <f t="shared" si="654"/>
        <v>1242.5103955208801</v>
      </c>
      <c r="BG82" s="16">
        <f t="shared" si="655"/>
        <v>1242.5103955208801</v>
      </c>
      <c r="BH82" s="16">
        <f t="shared" si="656"/>
        <v>1242.5103955208801</v>
      </c>
      <c r="BI82" s="16">
        <f t="shared" si="657"/>
        <v>1242.5103955208801</v>
      </c>
      <c r="BJ82" s="16">
        <f t="shared" si="658"/>
        <v>1242.5103955208801</v>
      </c>
      <c r="BN82" s="16">
        <f t="shared" si="659"/>
        <v>10246.392922708479</v>
      </c>
      <c r="BO82" s="16">
        <f t="shared" si="660"/>
        <v>7861.2588546827728</v>
      </c>
      <c r="BP82" s="16">
        <f t="shared" si="661"/>
        <v>8367.5722236920792</v>
      </c>
      <c r="BQ82" s="16">
        <f t="shared" si="662"/>
        <v>6669.4650947567061</v>
      </c>
      <c r="BR82" s="16">
        <f t="shared" si="663"/>
        <v>8264.3115719638645</v>
      </c>
      <c r="BS82" s="16">
        <f t="shared" si="664"/>
        <v>8653.2422898486275</v>
      </c>
      <c r="BT82" s="16">
        <f t="shared" si="665"/>
        <v>8653.2422898486275</v>
      </c>
      <c r="BV82" s="16">
        <f t="shared" si="666"/>
        <v>9798.3635870607795</v>
      </c>
      <c r="BW82" s="16">
        <f t="shared" si="667"/>
        <v>7417.5575374516447</v>
      </c>
      <c r="BX82" s="16">
        <f t="shared" si="668"/>
        <v>7627.6201154910686</v>
      </c>
      <c r="BY82" s="16">
        <f t="shared" si="669"/>
        <v>5792.9401381841908</v>
      </c>
      <c r="BZ82" s="16">
        <f t="shared" si="670"/>
        <v>6320.8044743081809</v>
      </c>
      <c r="CA82" s="16">
        <f t="shared" si="671"/>
        <v>7451.3754799051076</v>
      </c>
      <c r="CB82" s="16">
        <f t="shared" si="672"/>
        <v>7451.3754799051076</v>
      </c>
      <c r="CD82" s="16">
        <f t="shared" si="673"/>
        <v>1252.2237920577898</v>
      </c>
      <c r="CE82" s="16">
        <f t="shared" si="674"/>
        <v>1252.2237920577898</v>
      </c>
      <c r="CF82" s="16">
        <f t="shared" si="675"/>
        <v>1252.2237920577898</v>
      </c>
      <c r="CG82" s="16">
        <f t="shared" si="676"/>
        <v>1252.2237920577898</v>
      </c>
      <c r="CH82" s="16">
        <f t="shared" si="677"/>
        <v>1252.2237920577898</v>
      </c>
      <c r="CI82" s="16">
        <f t="shared" si="678"/>
        <v>1252.2237920577898</v>
      </c>
      <c r="CJ82" s="16">
        <f t="shared" si="679"/>
        <v>1252.2237920577898</v>
      </c>
      <c r="CN82" s="16">
        <f t="shared" si="680"/>
        <v>9575.0061531217598</v>
      </c>
      <c r="CO82" s="16">
        <f t="shared" si="681"/>
        <v>7346.1561031931969</v>
      </c>
      <c r="CP82" s="16">
        <f t="shared" si="682"/>
        <v>7819.2936902681249</v>
      </c>
      <c r="CQ82" s="16">
        <f t="shared" si="683"/>
        <v>6232.4536841444669</v>
      </c>
      <c r="CR82" s="16">
        <f t="shared" si="684"/>
        <v>7722.7991108457636</v>
      </c>
      <c r="CS82" s="16">
        <f t="shared" si="685"/>
        <v>8086.245451911931</v>
      </c>
      <c r="CT82" s="16">
        <f t="shared" si="686"/>
        <v>8086.245451911931</v>
      </c>
      <c r="CV82" s="16">
        <f t="shared" si="687"/>
        <v>9156.3335843489622</v>
      </c>
      <c r="CW82" s="16">
        <f t="shared" si="688"/>
        <v>6931.527962862885</v>
      </c>
      <c r="CX82" s="16">
        <f t="shared" si="689"/>
        <v>7127.8263570822264</v>
      </c>
      <c r="CY82" s="16">
        <f t="shared" si="690"/>
        <v>5413.3623301572225</v>
      </c>
      <c r="CZ82" s="16">
        <f t="shared" si="691"/>
        <v>5906.6387743192636</v>
      </c>
      <c r="DA82" s="16">
        <f t="shared" si="692"/>
        <v>6963.1300114589512</v>
      </c>
      <c r="DB82" s="16">
        <f t="shared" si="693"/>
        <v>6963.1300114589512</v>
      </c>
      <c r="DD82" s="16">
        <f t="shared" si="694"/>
        <v>1170.1728212536095</v>
      </c>
      <c r="DE82" s="16">
        <f t="shared" si="695"/>
        <v>1170.1728212536095</v>
      </c>
      <c r="DF82" s="16">
        <f t="shared" si="696"/>
        <v>1170.1728212536095</v>
      </c>
      <c r="DG82" s="16">
        <f t="shared" si="697"/>
        <v>1170.1728212536095</v>
      </c>
      <c r="DH82" s="16">
        <f t="shared" si="698"/>
        <v>1170.1728212536095</v>
      </c>
      <c r="DI82" s="16">
        <f t="shared" si="699"/>
        <v>1170.1728212536095</v>
      </c>
      <c r="DJ82" s="16">
        <f t="shared" si="700"/>
        <v>1170.1728212536095</v>
      </c>
      <c r="DN82" s="16">
        <f t="shared" si="701"/>
        <v>10166.912499031416</v>
      </c>
      <c r="DO82" s="16">
        <f t="shared" si="702"/>
        <v>7800.2797189890298</v>
      </c>
      <c r="DP82" s="16">
        <f t="shared" si="703"/>
        <v>8302.6656570101059</v>
      </c>
      <c r="DQ82" s="16">
        <f t="shared" si="704"/>
        <v>6617.730604831394</v>
      </c>
      <c r="DR82" s="16">
        <f t="shared" si="705"/>
        <v>8200.2059896293049</v>
      </c>
      <c r="DS82" s="16">
        <f t="shared" si="706"/>
        <v>8586.1198040562667</v>
      </c>
      <c r="DT82" s="16">
        <f t="shared" si="707"/>
        <v>8586.1198040562667</v>
      </c>
      <c r="DV82" s="16">
        <f t="shared" si="708"/>
        <v>9722.3584899386951</v>
      </c>
      <c r="DW82" s="16">
        <f t="shared" si="709"/>
        <v>7360.0201562314633</v>
      </c>
      <c r="DX82" s="16">
        <f t="shared" si="710"/>
        <v>7568.4532962015865</v>
      </c>
      <c r="DY82" s="16">
        <f t="shared" si="711"/>
        <v>5748.004779956972</v>
      </c>
      <c r="DZ82" s="16">
        <f t="shared" si="712"/>
        <v>6271.7745160206659</v>
      </c>
      <c r="EA82" s="16">
        <f t="shared" si="713"/>
        <v>7393.5757756982548</v>
      </c>
      <c r="EB82" s="16">
        <f t="shared" si="714"/>
        <v>7393.5757756982548</v>
      </c>
      <c r="ED82" s="16">
        <f t="shared" si="715"/>
        <v>1242.5103955208801</v>
      </c>
      <c r="EE82" s="16">
        <f t="shared" si="716"/>
        <v>1242.5103955208801</v>
      </c>
      <c r="EF82" s="16">
        <f t="shared" si="717"/>
        <v>1242.5103955208801</v>
      </c>
      <c r="EG82" s="16">
        <f t="shared" si="718"/>
        <v>1242.5103955208801</v>
      </c>
      <c r="EH82" s="16">
        <f t="shared" si="719"/>
        <v>1242.5103955208801</v>
      </c>
      <c r="EI82" s="16">
        <f t="shared" si="720"/>
        <v>1242.5103955208801</v>
      </c>
      <c r="EJ82" s="16">
        <f t="shared" si="721"/>
        <v>1242.5103955208801</v>
      </c>
      <c r="EN82" s="16">
        <f t="shared" si="722"/>
        <v>10246.392922708479</v>
      </c>
      <c r="EO82" s="16">
        <f t="shared" si="723"/>
        <v>7861.2588546827728</v>
      </c>
      <c r="EP82" s="16">
        <f t="shared" si="724"/>
        <v>8367.5722236920792</v>
      </c>
      <c r="EQ82" s="16">
        <f t="shared" si="725"/>
        <v>6669.4650947567061</v>
      </c>
      <c r="ER82" s="16">
        <f t="shared" si="726"/>
        <v>8264.3115719638645</v>
      </c>
      <c r="ES82" s="16">
        <f t="shared" si="727"/>
        <v>8653.2422898486275</v>
      </c>
      <c r="ET82" s="16">
        <f t="shared" si="728"/>
        <v>8653.2422898486275</v>
      </c>
      <c r="EV82" s="16">
        <f t="shared" si="729"/>
        <v>9798.3635870607795</v>
      </c>
      <c r="EW82" s="16">
        <f t="shared" si="730"/>
        <v>7417.5575374516447</v>
      </c>
      <c r="EX82" s="16">
        <f t="shared" si="731"/>
        <v>7627.6201154910686</v>
      </c>
      <c r="EY82" s="16">
        <f t="shared" si="732"/>
        <v>5792.9401381841908</v>
      </c>
      <c r="EZ82" s="16">
        <f t="shared" si="733"/>
        <v>6320.8044743081809</v>
      </c>
      <c r="FA82" s="16">
        <f t="shared" si="734"/>
        <v>7451.3754799051076</v>
      </c>
      <c r="FB82" s="16">
        <f t="shared" si="735"/>
        <v>7451.3754799051076</v>
      </c>
      <c r="FD82" s="16">
        <f t="shared" si="736"/>
        <v>1252.2237920577898</v>
      </c>
      <c r="FE82" s="16">
        <f t="shared" si="737"/>
        <v>1252.2237920577898</v>
      </c>
      <c r="FF82" s="16">
        <f t="shared" si="738"/>
        <v>1252.2237920577898</v>
      </c>
      <c r="FG82" s="16">
        <f t="shared" si="739"/>
        <v>1252.2237920577898</v>
      </c>
      <c r="FH82" s="16">
        <f t="shared" si="740"/>
        <v>1252.2237920577898</v>
      </c>
      <c r="FI82" s="16">
        <f t="shared" si="741"/>
        <v>1252.2237920577898</v>
      </c>
      <c r="FJ82" s="16">
        <f t="shared" si="742"/>
        <v>1252.2237920577898</v>
      </c>
      <c r="FN82" s="16">
        <f t="shared" si="743"/>
        <v>9575.0061531217598</v>
      </c>
      <c r="FO82" s="16">
        <f t="shared" si="744"/>
        <v>7346.1561031931969</v>
      </c>
      <c r="FP82" s="16">
        <f t="shared" si="745"/>
        <v>7819.2936902681249</v>
      </c>
      <c r="FQ82" s="16">
        <f t="shared" si="746"/>
        <v>6232.4536841444669</v>
      </c>
      <c r="FR82" s="16">
        <f t="shared" si="747"/>
        <v>7722.7991108457636</v>
      </c>
      <c r="FS82" s="16">
        <f t="shared" si="748"/>
        <v>8086.245451911931</v>
      </c>
      <c r="FT82" s="16">
        <f t="shared" si="749"/>
        <v>8086.245451911931</v>
      </c>
      <c r="FV82" s="16">
        <f t="shared" si="750"/>
        <v>9156.3335843489622</v>
      </c>
      <c r="FW82" s="16">
        <f t="shared" si="751"/>
        <v>6931.527962862885</v>
      </c>
      <c r="FX82" s="16">
        <f t="shared" si="752"/>
        <v>7127.8263570822264</v>
      </c>
      <c r="FY82" s="16">
        <f t="shared" si="753"/>
        <v>5413.3623301572225</v>
      </c>
      <c r="FZ82" s="16">
        <f t="shared" si="754"/>
        <v>5906.6387743192636</v>
      </c>
      <c r="GA82" s="16">
        <f t="shared" si="755"/>
        <v>6963.1300114589512</v>
      </c>
      <c r="GB82" s="16">
        <f t="shared" si="756"/>
        <v>6963.1300114589512</v>
      </c>
      <c r="GD82" s="16">
        <f t="shared" si="757"/>
        <v>1170.1728212536095</v>
      </c>
      <c r="GE82" s="16">
        <f t="shared" si="758"/>
        <v>1170.1728212536095</v>
      </c>
      <c r="GF82" s="16">
        <f t="shared" si="759"/>
        <v>1170.1728212536095</v>
      </c>
      <c r="GG82" s="16">
        <f t="shared" si="760"/>
        <v>1170.1728212536095</v>
      </c>
      <c r="GH82" s="16">
        <f t="shared" si="761"/>
        <v>1170.1728212536095</v>
      </c>
      <c r="GI82" s="16">
        <f t="shared" si="762"/>
        <v>1170.1728212536095</v>
      </c>
      <c r="GJ82" s="16">
        <f t="shared" si="763"/>
        <v>1170.1728212536095</v>
      </c>
      <c r="GN82" s="16">
        <f t="shared" si="764"/>
        <v>10166.912499031416</v>
      </c>
      <c r="GO82" s="16">
        <f t="shared" si="765"/>
        <v>7800.2797189890298</v>
      </c>
      <c r="GP82" s="16">
        <f t="shared" si="766"/>
        <v>8302.6656570101059</v>
      </c>
      <c r="GQ82" s="16">
        <f t="shared" si="767"/>
        <v>6617.730604831394</v>
      </c>
      <c r="GR82" s="16">
        <f t="shared" si="768"/>
        <v>8200.2059896293049</v>
      </c>
      <c r="GS82" s="16">
        <f t="shared" si="769"/>
        <v>8586.1198040562667</v>
      </c>
      <c r="GT82" s="16">
        <f t="shared" si="770"/>
        <v>8586.1198040562667</v>
      </c>
      <c r="GV82" s="16">
        <f t="shared" si="771"/>
        <v>9722.3584899386951</v>
      </c>
      <c r="GW82" s="16">
        <f t="shared" si="772"/>
        <v>7360.0201562314633</v>
      </c>
      <c r="GX82" s="16">
        <f t="shared" si="773"/>
        <v>7568.4532962015865</v>
      </c>
      <c r="GY82" s="16">
        <f t="shared" si="774"/>
        <v>5748.004779956972</v>
      </c>
      <c r="GZ82" s="16">
        <f t="shared" si="775"/>
        <v>6271.7745160206659</v>
      </c>
      <c r="HA82" s="16">
        <f t="shared" si="776"/>
        <v>7393.5757756982548</v>
      </c>
      <c r="HB82" s="16">
        <f t="shared" si="777"/>
        <v>7393.5757756982548</v>
      </c>
      <c r="HD82" s="16">
        <f t="shared" si="778"/>
        <v>1242.5103955208801</v>
      </c>
      <c r="HE82" s="16">
        <f t="shared" si="779"/>
        <v>1242.5103955208801</v>
      </c>
      <c r="HF82" s="16">
        <f t="shared" si="780"/>
        <v>1242.5103955208801</v>
      </c>
      <c r="HG82" s="16">
        <f t="shared" si="781"/>
        <v>1242.5103955208801</v>
      </c>
      <c r="HH82" s="16">
        <f t="shared" si="782"/>
        <v>1242.5103955208801</v>
      </c>
      <c r="HI82" s="16">
        <f t="shared" si="783"/>
        <v>1242.5103955208801</v>
      </c>
      <c r="HJ82" s="16">
        <f t="shared" si="784"/>
        <v>1242.5103955208801</v>
      </c>
      <c r="HN82" s="16">
        <f t="shared" si="785"/>
        <v>10166.912499031416</v>
      </c>
      <c r="HO82" s="16">
        <f t="shared" si="786"/>
        <v>7800.2797189890298</v>
      </c>
      <c r="HP82" s="16">
        <f t="shared" si="787"/>
        <v>8302.6656570101059</v>
      </c>
      <c r="HQ82" s="16">
        <f t="shared" si="788"/>
        <v>6617.730604831394</v>
      </c>
      <c r="HR82" s="16">
        <f t="shared" si="789"/>
        <v>8200.2059896293049</v>
      </c>
      <c r="HS82" s="16">
        <f t="shared" si="790"/>
        <v>8586.1198040562667</v>
      </c>
      <c r="HT82" s="16">
        <f t="shared" si="791"/>
        <v>8586.1198040562667</v>
      </c>
      <c r="HV82" s="16">
        <f t="shared" si="792"/>
        <v>9722.3584899386951</v>
      </c>
      <c r="HW82" s="16">
        <f t="shared" si="793"/>
        <v>7360.0201562314633</v>
      </c>
      <c r="HX82" s="16">
        <f t="shared" si="794"/>
        <v>7568.4532962015865</v>
      </c>
      <c r="HY82" s="16">
        <f t="shared" si="795"/>
        <v>5748.004779956972</v>
      </c>
      <c r="HZ82" s="16">
        <f t="shared" si="796"/>
        <v>6271.7745160206659</v>
      </c>
      <c r="IA82" s="16">
        <f t="shared" si="797"/>
        <v>7393.5757756982548</v>
      </c>
      <c r="IB82" s="16">
        <f t="shared" si="798"/>
        <v>7393.5757756982548</v>
      </c>
      <c r="ID82" s="16">
        <f t="shared" si="799"/>
        <v>1242.5103955208801</v>
      </c>
      <c r="IE82" s="16">
        <f t="shared" si="800"/>
        <v>1242.5103955208801</v>
      </c>
      <c r="IF82" s="16">
        <f t="shared" si="801"/>
        <v>1242.5103955208801</v>
      </c>
      <c r="IG82" s="16">
        <f t="shared" si="802"/>
        <v>1242.5103955208801</v>
      </c>
      <c r="IH82" s="16">
        <f t="shared" si="803"/>
        <v>1242.5103955208801</v>
      </c>
      <c r="II82" s="16">
        <f t="shared" si="804"/>
        <v>1242.5103955208801</v>
      </c>
      <c r="IJ82" s="16">
        <f t="shared" si="805"/>
        <v>1242.5103955208801</v>
      </c>
      <c r="IN82" s="16">
        <f t="shared" si="806"/>
        <v>10246.392922708479</v>
      </c>
      <c r="IO82" s="16">
        <f t="shared" si="807"/>
        <v>7861.2588546827728</v>
      </c>
      <c r="IP82" s="16">
        <f t="shared" si="808"/>
        <v>8367.5722236920792</v>
      </c>
      <c r="IQ82" s="16">
        <f t="shared" si="809"/>
        <v>6669.4650947567061</v>
      </c>
      <c r="IR82" s="16">
        <f t="shared" si="810"/>
        <v>8264.3115719638645</v>
      </c>
      <c r="IS82" s="16">
        <f t="shared" si="811"/>
        <v>8653.2422898486275</v>
      </c>
      <c r="IT82" s="16">
        <f t="shared" si="812"/>
        <v>8653.2422898486275</v>
      </c>
      <c r="IV82" s="16">
        <f t="shared" si="813"/>
        <v>9798.3635870607795</v>
      </c>
      <c r="IW82" s="16">
        <f t="shared" si="814"/>
        <v>7417.5575374516447</v>
      </c>
      <c r="IX82" s="16">
        <f t="shared" si="815"/>
        <v>7627.6201154910686</v>
      </c>
      <c r="IY82" s="16">
        <f t="shared" si="816"/>
        <v>5792.9401381841908</v>
      </c>
      <c r="IZ82" s="16">
        <f t="shared" si="817"/>
        <v>6320.8044743081809</v>
      </c>
      <c r="JA82" s="16">
        <f t="shared" si="818"/>
        <v>7451.3754799051076</v>
      </c>
      <c r="JB82" s="16">
        <f t="shared" si="819"/>
        <v>7451.3754799051076</v>
      </c>
      <c r="JD82" s="16">
        <f t="shared" si="820"/>
        <v>1252.2237920577898</v>
      </c>
      <c r="JE82" s="16">
        <f t="shared" si="821"/>
        <v>1252.2237920577898</v>
      </c>
      <c r="JF82" s="16">
        <f t="shared" si="822"/>
        <v>1252.2237920577898</v>
      </c>
      <c r="JG82" s="16">
        <f t="shared" si="823"/>
        <v>1252.2237920577898</v>
      </c>
      <c r="JH82" s="16">
        <f t="shared" si="824"/>
        <v>1252.2237920577898</v>
      </c>
      <c r="JI82" s="16">
        <f t="shared" si="825"/>
        <v>1252.2237920577898</v>
      </c>
      <c r="JJ82" s="16">
        <f t="shared" si="826"/>
        <v>1252.2237920577898</v>
      </c>
      <c r="JN82" s="16">
        <f t="shared" si="827"/>
        <v>9575.0061531217598</v>
      </c>
      <c r="JO82" s="16">
        <f t="shared" si="828"/>
        <v>7346.1561031931969</v>
      </c>
      <c r="JP82" s="16">
        <f t="shared" si="829"/>
        <v>7819.2936902681249</v>
      </c>
      <c r="JQ82" s="16">
        <f t="shared" si="830"/>
        <v>6232.4536841444669</v>
      </c>
      <c r="JR82" s="16">
        <f t="shared" si="831"/>
        <v>7722.7991108457636</v>
      </c>
      <c r="JS82" s="16">
        <f t="shared" si="832"/>
        <v>8086.245451911931</v>
      </c>
      <c r="JT82" s="16">
        <f t="shared" si="833"/>
        <v>8086.245451911931</v>
      </c>
      <c r="JV82" s="16">
        <f t="shared" si="834"/>
        <v>9156.3335843489622</v>
      </c>
      <c r="JW82" s="16">
        <f t="shared" si="835"/>
        <v>6931.527962862885</v>
      </c>
      <c r="JX82" s="16">
        <f t="shared" si="836"/>
        <v>7127.8263570822264</v>
      </c>
      <c r="JY82" s="16">
        <f t="shared" si="837"/>
        <v>5413.3623301572225</v>
      </c>
      <c r="JZ82" s="16">
        <f t="shared" si="838"/>
        <v>5906.6387743192636</v>
      </c>
      <c r="KA82" s="16">
        <f t="shared" si="839"/>
        <v>6963.1300114589512</v>
      </c>
      <c r="KB82" s="16">
        <f t="shared" si="840"/>
        <v>6963.1300114589512</v>
      </c>
      <c r="KD82" s="16">
        <f t="shared" si="841"/>
        <v>1170.1728212536095</v>
      </c>
      <c r="KE82" s="16">
        <f t="shared" si="842"/>
        <v>1170.1728212536095</v>
      </c>
      <c r="KF82" s="16">
        <f t="shared" si="843"/>
        <v>1170.1728212536095</v>
      </c>
      <c r="KG82" s="16">
        <f t="shared" si="844"/>
        <v>1170.1728212536095</v>
      </c>
      <c r="KH82" s="16">
        <f t="shared" si="845"/>
        <v>1170.1728212536095</v>
      </c>
      <c r="KI82" s="16">
        <f t="shared" si="846"/>
        <v>1170.1728212536095</v>
      </c>
      <c r="KJ82" s="16">
        <f t="shared" si="847"/>
        <v>1170.1728212536095</v>
      </c>
    </row>
    <row r="83" spans="1:296" x14ac:dyDescent="0.25">
      <c r="A83" s="22" t="s">
        <v>616</v>
      </c>
      <c r="B83" s="22"/>
      <c r="C83" s="22" t="s">
        <v>606</v>
      </c>
      <c r="D83" s="22"/>
      <c r="E83" s="22"/>
      <c r="F83" t="s">
        <v>571</v>
      </c>
      <c r="G83" t="s">
        <v>571</v>
      </c>
      <c r="H83" t="s">
        <v>571</v>
      </c>
      <c r="I83" t="s">
        <v>571</v>
      </c>
      <c r="J83" t="s">
        <v>571</v>
      </c>
      <c r="K83" t="s">
        <v>571</v>
      </c>
      <c r="L83" t="s">
        <v>571</v>
      </c>
      <c r="M83" t="s">
        <v>571</v>
      </c>
      <c r="N83" s="16">
        <f>[14]model_cost_rates!N218</f>
        <v>4474.2142323369662</v>
      </c>
      <c r="O83" s="16">
        <f>[14]model_cost_rates!O218</f>
        <v>3083.0016194910131</v>
      </c>
      <c r="P83" s="16">
        <f>[14]model_cost_rates!P218</f>
        <v>2612.3558363308239</v>
      </c>
      <c r="Q83" s="16">
        <f>[14]model_cost_rates!Q218</f>
        <v>1982.8331452348375</v>
      </c>
      <c r="R83" s="16">
        <f>[14]model_cost_rates!R218</f>
        <v>2003.1874563477677</v>
      </c>
      <c r="S83" s="16">
        <f>[14]model_cost_rates!S218</f>
        <v>3069.9419128319128</v>
      </c>
      <c r="T83" s="16">
        <f t="shared" si="637"/>
        <v>3069.9419128319128</v>
      </c>
      <c r="V83" s="16">
        <f>[14]model_cost_rates!G218</f>
        <v>2936.3230703511917</v>
      </c>
      <c r="W83" s="16">
        <f>[14]model_cost_rates!H218</f>
        <v>1741.4425090883547</v>
      </c>
      <c r="X83" s="16">
        <f>[14]model_cost_rates!I218</f>
        <v>1777.5551594756205</v>
      </c>
      <c r="Y83" s="16">
        <f>[14]model_cost_rates!J218</f>
        <v>1328.5577800848946</v>
      </c>
      <c r="Z83" s="16">
        <f>[14]model_cost_rates!K218</f>
        <v>1533.8451212490083</v>
      </c>
      <c r="AA83" s="16">
        <f>[14]model_cost_rates!L218</f>
        <v>1842.0111515641618</v>
      </c>
      <c r="AB83" s="16">
        <f t="shared" si="848"/>
        <v>1842.0111515641618</v>
      </c>
      <c r="AD83" s="16">
        <f>[16]TRAC_rates!V91</f>
        <v>1283.5333122059594</v>
      </c>
      <c r="AE83" s="16">
        <f>[16]TRAC_rates!W91</f>
        <v>1283.5333122059594</v>
      </c>
      <c r="AF83" s="16">
        <f>[16]TRAC_rates!X91</f>
        <v>1283.5333122059594</v>
      </c>
      <c r="AG83" s="16">
        <f>[16]TRAC_rates!Y91</f>
        <v>1283.5333122059594</v>
      </c>
      <c r="AH83" s="16">
        <f>[16]TRAC_rates!Z91</f>
        <v>1283.5333122059594</v>
      </c>
      <c r="AI83" s="16">
        <f>[16]TRAC_rates!AA91</f>
        <v>1283.5333122059594</v>
      </c>
      <c r="AJ83" s="16">
        <f>[16]TRAC_rates!AB91</f>
        <v>1283.5333122059594</v>
      </c>
      <c r="AN83" s="16">
        <f t="shared" si="638"/>
        <v>4474.2142323369662</v>
      </c>
      <c r="AO83" s="16">
        <f t="shared" si="639"/>
        <v>3083.0016194910131</v>
      </c>
      <c r="AP83" s="16">
        <f t="shared" si="640"/>
        <v>2612.3558363308239</v>
      </c>
      <c r="AQ83" s="16">
        <f t="shared" si="641"/>
        <v>1982.8331452348375</v>
      </c>
      <c r="AR83" s="16">
        <f t="shared" si="642"/>
        <v>2003.1874563477677</v>
      </c>
      <c r="AS83" s="16">
        <f t="shared" si="643"/>
        <v>3069.9419128319128</v>
      </c>
      <c r="AT83" s="16">
        <f t="shared" si="644"/>
        <v>3069.9419128319128</v>
      </c>
      <c r="AV83" s="16">
        <f t="shared" si="645"/>
        <v>2936.3230703511917</v>
      </c>
      <c r="AW83" s="16">
        <f t="shared" si="646"/>
        <v>1741.4425090883547</v>
      </c>
      <c r="AX83" s="16">
        <f t="shared" si="647"/>
        <v>1777.5551594756205</v>
      </c>
      <c r="AY83" s="16">
        <f t="shared" si="648"/>
        <v>1328.5577800848946</v>
      </c>
      <c r="AZ83" s="16">
        <f t="shared" si="649"/>
        <v>1533.8451212490083</v>
      </c>
      <c r="BA83" s="16">
        <f t="shared" si="650"/>
        <v>1842.0111515641618</v>
      </c>
      <c r="BB83" s="16">
        <f t="shared" si="651"/>
        <v>1842.0111515641618</v>
      </c>
      <c r="BD83" s="16">
        <f t="shared" si="652"/>
        <v>1283.5333122059594</v>
      </c>
      <c r="BE83" s="16">
        <f t="shared" si="653"/>
        <v>1283.5333122059594</v>
      </c>
      <c r="BF83" s="16">
        <f t="shared" si="654"/>
        <v>1283.5333122059594</v>
      </c>
      <c r="BG83" s="16">
        <f t="shared" si="655"/>
        <v>1283.5333122059594</v>
      </c>
      <c r="BH83" s="16">
        <f t="shared" si="656"/>
        <v>1283.5333122059594</v>
      </c>
      <c r="BI83" s="16">
        <f t="shared" si="657"/>
        <v>1283.5333122059594</v>
      </c>
      <c r="BJ83" s="16">
        <f t="shared" si="658"/>
        <v>1283.5333122059594</v>
      </c>
      <c r="BN83" s="16">
        <f t="shared" si="659"/>
        <v>4474.2142323369662</v>
      </c>
      <c r="BO83" s="16">
        <f t="shared" si="660"/>
        <v>3083.0016194910131</v>
      </c>
      <c r="BP83" s="16">
        <f t="shared" si="661"/>
        <v>2612.3558363308239</v>
      </c>
      <c r="BQ83" s="16">
        <f t="shared" si="662"/>
        <v>1982.8331452348375</v>
      </c>
      <c r="BR83" s="16">
        <f t="shared" si="663"/>
        <v>2003.1874563477677</v>
      </c>
      <c r="BS83" s="16">
        <f t="shared" si="664"/>
        <v>3069.9419128319128</v>
      </c>
      <c r="BT83" s="16">
        <f t="shared" si="665"/>
        <v>3069.9419128319128</v>
      </c>
      <c r="BV83" s="16">
        <f t="shared" si="666"/>
        <v>2936.3230703511917</v>
      </c>
      <c r="BW83" s="16">
        <f t="shared" si="667"/>
        <v>1741.4425090883547</v>
      </c>
      <c r="BX83" s="16">
        <f t="shared" si="668"/>
        <v>1777.5551594756205</v>
      </c>
      <c r="BY83" s="16">
        <f t="shared" si="669"/>
        <v>1328.5577800848946</v>
      </c>
      <c r="BZ83" s="16">
        <f t="shared" si="670"/>
        <v>1533.8451212490083</v>
      </c>
      <c r="CA83" s="16">
        <f t="shared" si="671"/>
        <v>1842.0111515641618</v>
      </c>
      <c r="CB83" s="16">
        <f t="shared" si="672"/>
        <v>1842.0111515641618</v>
      </c>
      <c r="CD83" s="16">
        <f t="shared" si="673"/>
        <v>1283.5333122059594</v>
      </c>
      <c r="CE83" s="16">
        <f t="shared" si="674"/>
        <v>1283.5333122059594</v>
      </c>
      <c r="CF83" s="16">
        <f t="shared" si="675"/>
        <v>1283.5333122059594</v>
      </c>
      <c r="CG83" s="16">
        <f t="shared" si="676"/>
        <v>1283.5333122059594</v>
      </c>
      <c r="CH83" s="16">
        <f t="shared" si="677"/>
        <v>1283.5333122059594</v>
      </c>
      <c r="CI83" s="16">
        <f t="shared" si="678"/>
        <v>1283.5333122059594</v>
      </c>
      <c r="CJ83" s="16">
        <f t="shared" si="679"/>
        <v>1283.5333122059594</v>
      </c>
      <c r="CN83" s="16">
        <f t="shared" si="680"/>
        <v>4474.2142323369662</v>
      </c>
      <c r="CO83" s="16">
        <f t="shared" si="681"/>
        <v>3083.0016194910131</v>
      </c>
      <c r="CP83" s="16">
        <f t="shared" si="682"/>
        <v>2612.3558363308239</v>
      </c>
      <c r="CQ83" s="16">
        <f t="shared" si="683"/>
        <v>1982.8331452348375</v>
      </c>
      <c r="CR83" s="16">
        <f t="shared" si="684"/>
        <v>2003.1874563477677</v>
      </c>
      <c r="CS83" s="16">
        <f t="shared" si="685"/>
        <v>3069.9419128319128</v>
      </c>
      <c r="CT83" s="16">
        <f t="shared" si="686"/>
        <v>3069.9419128319128</v>
      </c>
      <c r="CV83" s="16">
        <f t="shared" si="687"/>
        <v>2936.3230703511917</v>
      </c>
      <c r="CW83" s="16">
        <f t="shared" si="688"/>
        <v>1741.4425090883547</v>
      </c>
      <c r="CX83" s="16">
        <f t="shared" si="689"/>
        <v>1777.5551594756205</v>
      </c>
      <c r="CY83" s="16">
        <f t="shared" si="690"/>
        <v>1328.5577800848946</v>
      </c>
      <c r="CZ83" s="16">
        <f t="shared" si="691"/>
        <v>1533.8451212490083</v>
      </c>
      <c r="DA83" s="16">
        <f t="shared" si="692"/>
        <v>1842.0111515641618</v>
      </c>
      <c r="DB83" s="16">
        <f t="shared" si="693"/>
        <v>1842.0111515641618</v>
      </c>
      <c r="DD83" s="16">
        <f t="shared" si="694"/>
        <v>1283.5333122059594</v>
      </c>
      <c r="DE83" s="16">
        <f t="shared" si="695"/>
        <v>1283.5333122059594</v>
      </c>
      <c r="DF83" s="16">
        <f t="shared" si="696"/>
        <v>1283.5333122059594</v>
      </c>
      <c r="DG83" s="16">
        <f t="shared" si="697"/>
        <v>1283.5333122059594</v>
      </c>
      <c r="DH83" s="16">
        <f t="shared" si="698"/>
        <v>1283.5333122059594</v>
      </c>
      <c r="DI83" s="16">
        <f t="shared" si="699"/>
        <v>1283.5333122059594</v>
      </c>
      <c r="DJ83" s="16">
        <f t="shared" si="700"/>
        <v>1283.5333122059594</v>
      </c>
      <c r="DN83" s="16">
        <f t="shared" si="701"/>
        <v>4474.2142323369662</v>
      </c>
      <c r="DO83" s="16">
        <f t="shared" si="702"/>
        <v>3083.0016194910131</v>
      </c>
      <c r="DP83" s="16">
        <f t="shared" si="703"/>
        <v>2612.3558363308239</v>
      </c>
      <c r="DQ83" s="16">
        <f t="shared" si="704"/>
        <v>1982.8331452348375</v>
      </c>
      <c r="DR83" s="16">
        <f t="shared" si="705"/>
        <v>2003.1874563477677</v>
      </c>
      <c r="DS83" s="16">
        <f t="shared" si="706"/>
        <v>3069.9419128319128</v>
      </c>
      <c r="DT83" s="16">
        <f t="shared" si="707"/>
        <v>3069.9419128319128</v>
      </c>
      <c r="DV83" s="16">
        <f t="shared" si="708"/>
        <v>2936.3230703511917</v>
      </c>
      <c r="DW83" s="16">
        <f t="shared" si="709"/>
        <v>1741.4425090883547</v>
      </c>
      <c r="DX83" s="16">
        <f t="shared" si="710"/>
        <v>1777.5551594756205</v>
      </c>
      <c r="DY83" s="16">
        <f t="shared" si="711"/>
        <v>1328.5577800848946</v>
      </c>
      <c r="DZ83" s="16">
        <f t="shared" si="712"/>
        <v>1533.8451212490083</v>
      </c>
      <c r="EA83" s="16">
        <f t="shared" si="713"/>
        <v>1842.0111515641618</v>
      </c>
      <c r="EB83" s="16">
        <f t="shared" si="714"/>
        <v>1842.0111515641618</v>
      </c>
      <c r="ED83" s="16">
        <f t="shared" si="715"/>
        <v>1283.5333122059594</v>
      </c>
      <c r="EE83" s="16">
        <f t="shared" si="716"/>
        <v>1283.5333122059594</v>
      </c>
      <c r="EF83" s="16">
        <f t="shared" si="717"/>
        <v>1283.5333122059594</v>
      </c>
      <c r="EG83" s="16">
        <f t="shared" si="718"/>
        <v>1283.5333122059594</v>
      </c>
      <c r="EH83" s="16">
        <f t="shared" si="719"/>
        <v>1283.5333122059594</v>
      </c>
      <c r="EI83" s="16">
        <f t="shared" si="720"/>
        <v>1283.5333122059594</v>
      </c>
      <c r="EJ83" s="16">
        <f t="shared" si="721"/>
        <v>1283.5333122059594</v>
      </c>
      <c r="EN83" s="16">
        <f t="shared" si="722"/>
        <v>4474.2142323369662</v>
      </c>
      <c r="EO83" s="16">
        <f t="shared" si="723"/>
        <v>3083.0016194910131</v>
      </c>
      <c r="EP83" s="16">
        <f t="shared" si="724"/>
        <v>2612.3558363308239</v>
      </c>
      <c r="EQ83" s="16">
        <f t="shared" si="725"/>
        <v>1982.8331452348375</v>
      </c>
      <c r="ER83" s="16">
        <f t="shared" si="726"/>
        <v>2003.1874563477677</v>
      </c>
      <c r="ES83" s="16">
        <f t="shared" si="727"/>
        <v>3069.9419128319128</v>
      </c>
      <c r="ET83" s="16">
        <f t="shared" si="728"/>
        <v>3069.9419128319128</v>
      </c>
      <c r="EV83" s="16">
        <f t="shared" si="729"/>
        <v>2936.3230703511917</v>
      </c>
      <c r="EW83" s="16">
        <f t="shared" si="730"/>
        <v>1741.4425090883547</v>
      </c>
      <c r="EX83" s="16">
        <f t="shared" si="731"/>
        <v>1777.5551594756205</v>
      </c>
      <c r="EY83" s="16">
        <f t="shared" si="732"/>
        <v>1328.5577800848946</v>
      </c>
      <c r="EZ83" s="16">
        <f t="shared" si="733"/>
        <v>1533.8451212490083</v>
      </c>
      <c r="FA83" s="16">
        <f t="shared" si="734"/>
        <v>1842.0111515641618</v>
      </c>
      <c r="FB83" s="16">
        <f t="shared" si="735"/>
        <v>1842.0111515641618</v>
      </c>
      <c r="FD83" s="16">
        <f t="shared" si="736"/>
        <v>1283.5333122059594</v>
      </c>
      <c r="FE83" s="16">
        <f t="shared" si="737"/>
        <v>1283.5333122059594</v>
      </c>
      <c r="FF83" s="16">
        <f t="shared" si="738"/>
        <v>1283.5333122059594</v>
      </c>
      <c r="FG83" s="16">
        <f t="shared" si="739"/>
        <v>1283.5333122059594</v>
      </c>
      <c r="FH83" s="16">
        <f t="shared" si="740"/>
        <v>1283.5333122059594</v>
      </c>
      <c r="FI83" s="16">
        <f t="shared" si="741"/>
        <v>1283.5333122059594</v>
      </c>
      <c r="FJ83" s="16">
        <f t="shared" si="742"/>
        <v>1283.5333122059594</v>
      </c>
      <c r="FN83" s="16">
        <f t="shared" si="743"/>
        <v>4474.2142323369662</v>
      </c>
      <c r="FO83" s="16">
        <f t="shared" si="744"/>
        <v>3083.0016194910131</v>
      </c>
      <c r="FP83" s="16">
        <f t="shared" si="745"/>
        <v>2612.3558363308239</v>
      </c>
      <c r="FQ83" s="16">
        <f t="shared" si="746"/>
        <v>1982.8331452348375</v>
      </c>
      <c r="FR83" s="16">
        <f t="shared" si="747"/>
        <v>2003.1874563477677</v>
      </c>
      <c r="FS83" s="16">
        <f t="shared" si="748"/>
        <v>3069.9419128319128</v>
      </c>
      <c r="FT83" s="16">
        <f t="shared" si="749"/>
        <v>3069.9419128319128</v>
      </c>
      <c r="FV83" s="16">
        <f t="shared" si="750"/>
        <v>2936.3230703511917</v>
      </c>
      <c r="FW83" s="16">
        <f t="shared" si="751"/>
        <v>1741.4425090883547</v>
      </c>
      <c r="FX83" s="16">
        <f t="shared" si="752"/>
        <v>1777.5551594756205</v>
      </c>
      <c r="FY83" s="16">
        <f t="shared" si="753"/>
        <v>1328.5577800848946</v>
      </c>
      <c r="FZ83" s="16">
        <f t="shared" si="754"/>
        <v>1533.8451212490083</v>
      </c>
      <c r="GA83" s="16">
        <f t="shared" si="755"/>
        <v>1842.0111515641618</v>
      </c>
      <c r="GB83" s="16">
        <f t="shared" si="756"/>
        <v>1842.0111515641618</v>
      </c>
      <c r="GD83" s="16">
        <f t="shared" si="757"/>
        <v>1283.5333122059594</v>
      </c>
      <c r="GE83" s="16">
        <f t="shared" si="758"/>
        <v>1283.5333122059594</v>
      </c>
      <c r="GF83" s="16">
        <f t="shared" si="759"/>
        <v>1283.5333122059594</v>
      </c>
      <c r="GG83" s="16">
        <f t="shared" si="760"/>
        <v>1283.5333122059594</v>
      </c>
      <c r="GH83" s="16">
        <f t="shared" si="761"/>
        <v>1283.5333122059594</v>
      </c>
      <c r="GI83" s="16">
        <f t="shared" si="762"/>
        <v>1283.5333122059594</v>
      </c>
      <c r="GJ83" s="16">
        <f t="shared" si="763"/>
        <v>1283.5333122059594</v>
      </c>
      <c r="GN83" s="16">
        <f t="shared" si="764"/>
        <v>4474.2142323369662</v>
      </c>
      <c r="GO83" s="16">
        <f t="shared" si="765"/>
        <v>3083.0016194910131</v>
      </c>
      <c r="GP83" s="16">
        <f t="shared" si="766"/>
        <v>2612.3558363308239</v>
      </c>
      <c r="GQ83" s="16">
        <f t="shared" si="767"/>
        <v>1982.8331452348375</v>
      </c>
      <c r="GR83" s="16">
        <f t="shared" si="768"/>
        <v>2003.1874563477677</v>
      </c>
      <c r="GS83" s="16">
        <f t="shared" si="769"/>
        <v>3069.9419128319128</v>
      </c>
      <c r="GT83" s="16">
        <f t="shared" si="770"/>
        <v>3069.9419128319128</v>
      </c>
      <c r="GV83" s="16">
        <f t="shared" si="771"/>
        <v>2936.3230703511917</v>
      </c>
      <c r="GW83" s="16">
        <f t="shared" si="772"/>
        <v>1741.4425090883547</v>
      </c>
      <c r="GX83" s="16">
        <f t="shared" si="773"/>
        <v>1777.5551594756205</v>
      </c>
      <c r="GY83" s="16">
        <f t="shared" si="774"/>
        <v>1328.5577800848946</v>
      </c>
      <c r="GZ83" s="16">
        <f t="shared" si="775"/>
        <v>1533.8451212490083</v>
      </c>
      <c r="HA83" s="16">
        <f t="shared" si="776"/>
        <v>1842.0111515641618</v>
      </c>
      <c r="HB83" s="16">
        <f t="shared" si="777"/>
        <v>1842.0111515641618</v>
      </c>
      <c r="HD83" s="16">
        <f t="shared" si="778"/>
        <v>1283.5333122059594</v>
      </c>
      <c r="HE83" s="16">
        <f t="shared" si="779"/>
        <v>1283.5333122059594</v>
      </c>
      <c r="HF83" s="16">
        <f t="shared" si="780"/>
        <v>1283.5333122059594</v>
      </c>
      <c r="HG83" s="16">
        <f t="shared" si="781"/>
        <v>1283.5333122059594</v>
      </c>
      <c r="HH83" s="16">
        <f t="shared" si="782"/>
        <v>1283.5333122059594</v>
      </c>
      <c r="HI83" s="16">
        <f t="shared" si="783"/>
        <v>1283.5333122059594</v>
      </c>
      <c r="HJ83" s="16">
        <f t="shared" si="784"/>
        <v>1283.5333122059594</v>
      </c>
      <c r="HN83" s="16">
        <f t="shared" si="785"/>
        <v>4474.2142323369662</v>
      </c>
      <c r="HO83" s="16">
        <f t="shared" si="786"/>
        <v>3083.0016194910131</v>
      </c>
      <c r="HP83" s="16">
        <f t="shared" si="787"/>
        <v>2612.3558363308239</v>
      </c>
      <c r="HQ83" s="16">
        <f t="shared" si="788"/>
        <v>1982.8331452348375</v>
      </c>
      <c r="HR83" s="16">
        <f t="shared" si="789"/>
        <v>2003.1874563477677</v>
      </c>
      <c r="HS83" s="16">
        <f t="shared" si="790"/>
        <v>3069.9419128319128</v>
      </c>
      <c r="HT83" s="16">
        <f t="shared" si="791"/>
        <v>3069.9419128319128</v>
      </c>
      <c r="HV83" s="16">
        <f t="shared" si="792"/>
        <v>2936.3230703511917</v>
      </c>
      <c r="HW83" s="16">
        <f t="shared" si="793"/>
        <v>1741.4425090883547</v>
      </c>
      <c r="HX83" s="16">
        <f t="shared" si="794"/>
        <v>1777.5551594756205</v>
      </c>
      <c r="HY83" s="16">
        <f t="shared" si="795"/>
        <v>1328.5577800848946</v>
      </c>
      <c r="HZ83" s="16">
        <f t="shared" si="796"/>
        <v>1533.8451212490083</v>
      </c>
      <c r="IA83" s="16">
        <f t="shared" si="797"/>
        <v>1842.0111515641618</v>
      </c>
      <c r="IB83" s="16">
        <f t="shared" si="798"/>
        <v>1842.0111515641618</v>
      </c>
      <c r="ID83" s="16">
        <f t="shared" si="799"/>
        <v>1283.5333122059594</v>
      </c>
      <c r="IE83" s="16">
        <f t="shared" si="800"/>
        <v>1283.5333122059594</v>
      </c>
      <c r="IF83" s="16">
        <f t="shared" si="801"/>
        <v>1283.5333122059594</v>
      </c>
      <c r="IG83" s="16">
        <f t="shared" si="802"/>
        <v>1283.5333122059594</v>
      </c>
      <c r="IH83" s="16">
        <f t="shared" si="803"/>
        <v>1283.5333122059594</v>
      </c>
      <c r="II83" s="16">
        <f t="shared" si="804"/>
        <v>1283.5333122059594</v>
      </c>
      <c r="IJ83" s="16">
        <f t="shared" si="805"/>
        <v>1283.5333122059594</v>
      </c>
      <c r="IN83" s="16">
        <f t="shared" si="806"/>
        <v>4474.2142323369662</v>
      </c>
      <c r="IO83" s="16">
        <f t="shared" si="807"/>
        <v>3083.0016194910131</v>
      </c>
      <c r="IP83" s="16">
        <f t="shared" si="808"/>
        <v>2612.3558363308239</v>
      </c>
      <c r="IQ83" s="16">
        <f t="shared" si="809"/>
        <v>1982.8331452348375</v>
      </c>
      <c r="IR83" s="16">
        <f t="shared" si="810"/>
        <v>2003.1874563477677</v>
      </c>
      <c r="IS83" s="16">
        <f t="shared" si="811"/>
        <v>3069.9419128319128</v>
      </c>
      <c r="IT83" s="16">
        <f t="shared" si="812"/>
        <v>3069.9419128319128</v>
      </c>
      <c r="IV83" s="16">
        <f t="shared" si="813"/>
        <v>2936.3230703511917</v>
      </c>
      <c r="IW83" s="16">
        <f t="shared" si="814"/>
        <v>1741.4425090883547</v>
      </c>
      <c r="IX83" s="16">
        <f t="shared" si="815"/>
        <v>1777.5551594756205</v>
      </c>
      <c r="IY83" s="16">
        <f t="shared" si="816"/>
        <v>1328.5577800848946</v>
      </c>
      <c r="IZ83" s="16">
        <f t="shared" si="817"/>
        <v>1533.8451212490083</v>
      </c>
      <c r="JA83" s="16">
        <f t="shared" si="818"/>
        <v>1842.0111515641618</v>
      </c>
      <c r="JB83" s="16">
        <f t="shared" si="819"/>
        <v>1842.0111515641618</v>
      </c>
      <c r="JD83" s="16">
        <f t="shared" si="820"/>
        <v>1283.5333122059594</v>
      </c>
      <c r="JE83" s="16">
        <f t="shared" si="821"/>
        <v>1283.5333122059594</v>
      </c>
      <c r="JF83" s="16">
        <f t="shared" si="822"/>
        <v>1283.5333122059594</v>
      </c>
      <c r="JG83" s="16">
        <f t="shared" si="823"/>
        <v>1283.5333122059594</v>
      </c>
      <c r="JH83" s="16">
        <f t="shared" si="824"/>
        <v>1283.5333122059594</v>
      </c>
      <c r="JI83" s="16">
        <f t="shared" si="825"/>
        <v>1283.5333122059594</v>
      </c>
      <c r="JJ83" s="16">
        <f t="shared" si="826"/>
        <v>1283.5333122059594</v>
      </c>
      <c r="JN83" s="16">
        <f t="shared" si="827"/>
        <v>4474.2142323369662</v>
      </c>
      <c r="JO83" s="16">
        <f t="shared" si="828"/>
        <v>3083.0016194910131</v>
      </c>
      <c r="JP83" s="16">
        <f t="shared" si="829"/>
        <v>2612.3558363308239</v>
      </c>
      <c r="JQ83" s="16">
        <f t="shared" si="830"/>
        <v>1982.8331452348375</v>
      </c>
      <c r="JR83" s="16">
        <f t="shared" si="831"/>
        <v>2003.1874563477677</v>
      </c>
      <c r="JS83" s="16">
        <f t="shared" si="832"/>
        <v>3069.9419128319128</v>
      </c>
      <c r="JT83" s="16">
        <f t="shared" si="833"/>
        <v>3069.9419128319128</v>
      </c>
      <c r="JV83" s="16">
        <f t="shared" si="834"/>
        <v>2936.3230703511917</v>
      </c>
      <c r="JW83" s="16">
        <f t="shared" si="835"/>
        <v>1741.4425090883547</v>
      </c>
      <c r="JX83" s="16">
        <f t="shared" si="836"/>
        <v>1777.5551594756205</v>
      </c>
      <c r="JY83" s="16">
        <f t="shared" si="837"/>
        <v>1328.5577800848946</v>
      </c>
      <c r="JZ83" s="16">
        <f t="shared" si="838"/>
        <v>1533.8451212490083</v>
      </c>
      <c r="KA83" s="16">
        <f t="shared" si="839"/>
        <v>1842.0111515641618</v>
      </c>
      <c r="KB83" s="16">
        <f t="shared" si="840"/>
        <v>1842.0111515641618</v>
      </c>
      <c r="KD83" s="16">
        <f t="shared" si="841"/>
        <v>1283.5333122059594</v>
      </c>
      <c r="KE83" s="16">
        <f t="shared" si="842"/>
        <v>1283.5333122059594</v>
      </c>
      <c r="KF83" s="16">
        <f t="shared" si="843"/>
        <v>1283.5333122059594</v>
      </c>
      <c r="KG83" s="16">
        <f t="shared" si="844"/>
        <v>1283.5333122059594</v>
      </c>
      <c r="KH83" s="16">
        <f t="shared" si="845"/>
        <v>1283.5333122059594</v>
      </c>
      <c r="KI83" s="16">
        <f t="shared" si="846"/>
        <v>1283.5333122059594</v>
      </c>
      <c r="KJ83" s="16">
        <f t="shared" si="847"/>
        <v>1283.5333122059594</v>
      </c>
    </row>
    <row r="84" spans="1:296" x14ac:dyDescent="0.25">
      <c r="A84" s="22" t="s">
        <v>617</v>
      </c>
      <c r="B84" s="22"/>
      <c r="C84" s="22" t="s">
        <v>606</v>
      </c>
      <c r="D84" s="22"/>
      <c r="E84" s="22"/>
      <c r="F84" t="s">
        <v>571</v>
      </c>
      <c r="G84" t="s">
        <v>571</v>
      </c>
      <c r="H84" t="s">
        <v>571</v>
      </c>
      <c r="I84" t="s">
        <v>571</v>
      </c>
      <c r="J84" t="s">
        <v>571</v>
      </c>
      <c r="K84" t="s">
        <v>571</v>
      </c>
      <c r="L84" t="s">
        <v>589</v>
      </c>
      <c r="M84" t="s">
        <v>589</v>
      </c>
      <c r="N84" s="16">
        <f>[14]model_cost_rates!N219</f>
        <v>0</v>
      </c>
      <c r="O84" s="16">
        <f>[14]model_cost_rates!O219</f>
        <v>0</v>
      </c>
      <c r="P84" s="16">
        <f>[14]model_cost_rates!P219</f>
        <v>0</v>
      </c>
      <c r="Q84" s="16">
        <f>[14]model_cost_rates!Q219</f>
        <v>0</v>
      </c>
      <c r="R84" s="16">
        <f>[14]model_cost_rates!R219</f>
        <v>0</v>
      </c>
      <c r="S84" s="16">
        <f>[14]model_cost_rates!S219</f>
        <v>0</v>
      </c>
      <c r="T84" s="16">
        <f t="shared" si="637"/>
        <v>0</v>
      </c>
      <c r="V84" s="16">
        <f>[14]model_cost_rates!G219</f>
        <v>0</v>
      </c>
      <c r="W84" s="16">
        <f>[14]model_cost_rates!H219</f>
        <v>0</v>
      </c>
      <c r="X84" s="16">
        <f>[14]model_cost_rates!I219</f>
        <v>0</v>
      </c>
      <c r="Y84" s="16">
        <f>[14]model_cost_rates!J219</f>
        <v>0</v>
      </c>
      <c r="Z84" s="16">
        <f>[14]model_cost_rates!K219</f>
        <v>0</v>
      </c>
      <c r="AA84" s="16">
        <f>[14]model_cost_rates!L219</f>
        <v>0</v>
      </c>
      <c r="AB84" s="16">
        <f t="shared" si="848"/>
        <v>0</v>
      </c>
      <c r="AD84" s="16">
        <f>[16]TRAC_rates!V92</f>
        <v>139.99501070265728</v>
      </c>
      <c r="AE84" s="16">
        <f>[16]TRAC_rates!W92</f>
        <v>139.99501070265728</v>
      </c>
      <c r="AF84" s="16">
        <f>[16]TRAC_rates!X92</f>
        <v>139.99501070265728</v>
      </c>
      <c r="AG84" s="16">
        <f>[16]TRAC_rates!Y92</f>
        <v>139.99501070265728</v>
      </c>
      <c r="AH84" s="16">
        <f>[16]TRAC_rates!Z92</f>
        <v>139.99501070265728</v>
      </c>
      <c r="AI84" s="16">
        <f>[16]TRAC_rates!AA92</f>
        <v>139.99501070265728</v>
      </c>
      <c r="AJ84" s="16">
        <f>[16]TRAC_rates!AB92</f>
        <v>139.99501070265728</v>
      </c>
      <c r="AN84" s="16">
        <f t="shared" si="638"/>
        <v>0</v>
      </c>
      <c r="AO84" s="16">
        <f t="shared" si="639"/>
        <v>0</v>
      </c>
      <c r="AP84" s="16">
        <f t="shared" si="640"/>
        <v>0</v>
      </c>
      <c r="AQ84" s="16">
        <f t="shared" si="641"/>
        <v>0</v>
      </c>
      <c r="AR84" s="16">
        <f t="shared" si="642"/>
        <v>0</v>
      </c>
      <c r="AS84" s="16">
        <f t="shared" si="643"/>
        <v>0</v>
      </c>
      <c r="AT84" s="16">
        <f t="shared" si="644"/>
        <v>0</v>
      </c>
      <c r="AV84" s="16">
        <f t="shared" si="645"/>
        <v>0</v>
      </c>
      <c r="AW84" s="16">
        <f t="shared" si="646"/>
        <v>0</v>
      </c>
      <c r="AX84" s="16">
        <f t="shared" si="647"/>
        <v>0</v>
      </c>
      <c r="AY84" s="16">
        <f t="shared" si="648"/>
        <v>0</v>
      </c>
      <c r="AZ84" s="16">
        <f t="shared" si="649"/>
        <v>0</v>
      </c>
      <c r="BA84" s="16">
        <f t="shared" si="650"/>
        <v>0</v>
      </c>
      <c r="BB84" s="16">
        <f t="shared" si="651"/>
        <v>0</v>
      </c>
      <c r="BD84" s="16">
        <f t="shared" si="652"/>
        <v>139.99501070265728</v>
      </c>
      <c r="BE84" s="16">
        <f t="shared" si="653"/>
        <v>139.99501070265728</v>
      </c>
      <c r="BF84" s="16">
        <f t="shared" si="654"/>
        <v>139.99501070265728</v>
      </c>
      <c r="BG84" s="16">
        <f t="shared" si="655"/>
        <v>139.99501070265728</v>
      </c>
      <c r="BH84" s="16">
        <f t="shared" si="656"/>
        <v>139.99501070265728</v>
      </c>
      <c r="BI84" s="16">
        <f t="shared" si="657"/>
        <v>139.99501070265728</v>
      </c>
      <c r="BJ84" s="16">
        <f t="shared" si="658"/>
        <v>139.99501070265728</v>
      </c>
      <c r="BN84" s="16">
        <f t="shared" si="659"/>
        <v>0</v>
      </c>
      <c r="BO84" s="16">
        <f t="shared" si="660"/>
        <v>0</v>
      </c>
      <c r="BP84" s="16">
        <f t="shared" si="661"/>
        <v>0</v>
      </c>
      <c r="BQ84" s="16">
        <f t="shared" si="662"/>
        <v>0</v>
      </c>
      <c r="BR84" s="16">
        <f t="shared" si="663"/>
        <v>0</v>
      </c>
      <c r="BS84" s="16">
        <f t="shared" si="664"/>
        <v>0</v>
      </c>
      <c r="BT84" s="16">
        <f t="shared" si="665"/>
        <v>0</v>
      </c>
      <c r="BV84" s="16">
        <f t="shared" si="666"/>
        <v>0</v>
      </c>
      <c r="BW84" s="16">
        <f t="shared" si="667"/>
        <v>0</v>
      </c>
      <c r="BX84" s="16">
        <f t="shared" si="668"/>
        <v>0</v>
      </c>
      <c r="BY84" s="16">
        <f t="shared" si="669"/>
        <v>0</v>
      </c>
      <c r="BZ84" s="16">
        <f t="shared" si="670"/>
        <v>0</v>
      </c>
      <c r="CA84" s="16">
        <f t="shared" si="671"/>
        <v>0</v>
      </c>
      <c r="CB84" s="16">
        <f t="shared" si="672"/>
        <v>0</v>
      </c>
      <c r="CD84" s="16">
        <f t="shared" si="673"/>
        <v>141.08942975705381</v>
      </c>
      <c r="CE84" s="16">
        <f t="shared" si="674"/>
        <v>141.08942975705381</v>
      </c>
      <c r="CF84" s="16">
        <f t="shared" si="675"/>
        <v>141.08942975705381</v>
      </c>
      <c r="CG84" s="16">
        <f t="shared" si="676"/>
        <v>141.08942975705381</v>
      </c>
      <c r="CH84" s="16">
        <f t="shared" si="677"/>
        <v>141.08942975705381</v>
      </c>
      <c r="CI84" s="16">
        <f t="shared" si="678"/>
        <v>141.08942975705381</v>
      </c>
      <c r="CJ84" s="16">
        <f t="shared" si="679"/>
        <v>141.08942975705381</v>
      </c>
      <c r="CN84" s="16">
        <f t="shared" si="680"/>
        <v>0</v>
      </c>
      <c r="CO84" s="16">
        <f t="shared" si="681"/>
        <v>0</v>
      </c>
      <c r="CP84" s="16">
        <f t="shared" si="682"/>
        <v>0</v>
      </c>
      <c r="CQ84" s="16">
        <f t="shared" si="683"/>
        <v>0</v>
      </c>
      <c r="CR84" s="16">
        <f t="shared" si="684"/>
        <v>0</v>
      </c>
      <c r="CS84" s="16">
        <f t="shared" si="685"/>
        <v>0</v>
      </c>
      <c r="CT84" s="16">
        <f t="shared" si="686"/>
        <v>0</v>
      </c>
      <c r="CV84" s="16">
        <f t="shared" si="687"/>
        <v>0</v>
      </c>
      <c r="CW84" s="16">
        <f t="shared" si="688"/>
        <v>0</v>
      </c>
      <c r="CX84" s="16">
        <f t="shared" si="689"/>
        <v>0</v>
      </c>
      <c r="CY84" s="16">
        <f t="shared" si="690"/>
        <v>0</v>
      </c>
      <c r="CZ84" s="16">
        <f t="shared" si="691"/>
        <v>0</v>
      </c>
      <c r="DA84" s="16">
        <f t="shared" si="692"/>
        <v>0</v>
      </c>
      <c r="DB84" s="16">
        <f t="shared" si="693"/>
        <v>0</v>
      </c>
      <c r="DD84" s="16">
        <f t="shared" si="694"/>
        <v>131.8446567738232</v>
      </c>
      <c r="DE84" s="16">
        <f t="shared" si="695"/>
        <v>131.8446567738232</v>
      </c>
      <c r="DF84" s="16">
        <f t="shared" si="696"/>
        <v>131.8446567738232</v>
      </c>
      <c r="DG84" s="16">
        <f t="shared" si="697"/>
        <v>131.8446567738232</v>
      </c>
      <c r="DH84" s="16">
        <f t="shared" si="698"/>
        <v>131.8446567738232</v>
      </c>
      <c r="DI84" s="16">
        <f t="shared" si="699"/>
        <v>131.8446567738232</v>
      </c>
      <c r="DJ84" s="16">
        <f t="shared" si="700"/>
        <v>131.8446567738232</v>
      </c>
      <c r="DN84" s="16">
        <f t="shared" si="701"/>
        <v>0</v>
      </c>
      <c r="DO84" s="16">
        <f t="shared" si="702"/>
        <v>0</v>
      </c>
      <c r="DP84" s="16">
        <f t="shared" si="703"/>
        <v>0</v>
      </c>
      <c r="DQ84" s="16">
        <f t="shared" si="704"/>
        <v>0</v>
      </c>
      <c r="DR84" s="16">
        <f t="shared" si="705"/>
        <v>0</v>
      </c>
      <c r="DS84" s="16">
        <f t="shared" si="706"/>
        <v>0</v>
      </c>
      <c r="DT84" s="16">
        <f t="shared" si="707"/>
        <v>0</v>
      </c>
      <c r="DV84" s="16">
        <f t="shared" si="708"/>
        <v>0</v>
      </c>
      <c r="DW84" s="16">
        <f t="shared" si="709"/>
        <v>0</v>
      </c>
      <c r="DX84" s="16">
        <f t="shared" si="710"/>
        <v>0</v>
      </c>
      <c r="DY84" s="16">
        <f t="shared" si="711"/>
        <v>0</v>
      </c>
      <c r="DZ84" s="16">
        <f t="shared" si="712"/>
        <v>0</v>
      </c>
      <c r="EA84" s="16">
        <f t="shared" si="713"/>
        <v>0</v>
      </c>
      <c r="EB84" s="16">
        <f t="shared" si="714"/>
        <v>0</v>
      </c>
      <c r="ED84" s="16">
        <f t="shared" si="715"/>
        <v>139.99501070265728</v>
      </c>
      <c r="EE84" s="16">
        <f t="shared" si="716"/>
        <v>139.99501070265728</v>
      </c>
      <c r="EF84" s="16">
        <f t="shared" si="717"/>
        <v>139.99501070265728</v>
      </c>
      <c r="EG84" s="16">
        <f t="shared" si="718"/>
        <v>139.99501070265728</v>
      </c>
      <c r="EH84" s="16">
        <f t="shared" si="719"/>
        <v>139.99501070265728</v>
      </c>
      <c r="EI84" s="16">
        <f t="shared" si="720"/>
        <v>139.99501070265728</v>
      </c>
      <c r="EJ84" s="16">
        <f t="shared" si="721"/>
        <v>139.99501070265728</v>
      </c>
      <c r="EN84" s="16">
        <f t="shared" si="722"/>
        <v>0</v>
      </c>
      <c r="EO84" s="16">
        <f t="shared" si="723"/>
        <v>0</v>
      </c>
      <c r="EP84" s="16">
        <f t="shared" si="724"/>
        <v>0</v>
      </c>
      <c r="EQ84" s="16">
        <f t="shared" si="725"/>
        <v>0</v>
      </c>
      <c r="ER84" s="16">
        <f t="shared" si="726"/>
        <v>0</v>
      </c>
      <c r="ES84" s="16">
        <f t="shared" si="727"/>
        <v>0</v>
      </c>
      <c r="ET84" s="16">
        <f t="shared" si="728"/>
        <v>0</v>
      </c>
      <c r="EV84" s="16">
        <f t="shared" si="729"/>
        <v>0</v>
      </c>
      <c r="EW84" s="16">
        <f t="shared" si="730"/>
        <v>0</v>
      </c>
      <c r="EX84" s="16">
        <f t="shared" si="731"/>
        <v>0</v>
      </c>
      <c r="EY84" s="16">
        <f t="shared" si="732"/>
        <v>0</v>
      </c>
      <c r="EZ84" s="16">
        <f t="shared" si="733"/>
        <v>0</v>
      </c>
      <c r="FA84" s="16">
        <f t="shared" si="734"/>
        <v>0</v>
      </c>
      <c r="FB84" s="16">
        <f t="shared" si="735"/>
        <v>0</v>
      </c>
      <c r="FD84" s="16">
        <f t="shared" si="736"/>
        <v>141.08942975705381</v>
      </c>
      <c r="FE84" s="16">
        <f t="shared" si="737"/>
        <v>141.08942975705381</v>
      </c>
      <c r="FF84" s="16">
        <f t="shared" si="738"/>
        <v>141.08942975705381</v>
      </c>
      <c r="FG84" s="16">
        <f t="shared" si="739"/>
        <v>141.08942975705381</v>
      </c>
      <c r="FH84" s="16">
        <f t="shared" si="740"/>
        <v>141.08942975705381</v>
      </c>
      <c r="FI84" s="16">
        <f t="shared" si="741"/>
        <v>141.08942975705381</v>
      </c>
      <c r="FJ84" s="16">
        <f t="shared" si="742"/>
        <v>141.08942975705381</v>
      </c>
      <c r="FN84" s="16">
        <f t="shared" si="743"/>
        <v>0</v>
      </c>
      <c r="FO84" s="16">
        <f t="shared" si="744"/>
        <v>0</v>
      </c>
      <c r="FP84" s="16">
        <f t="shared" si="745"/>
        <v>0</v>
      </c>
      <c r="FQ84" s="16">
        <f t="shared" si="746"/>
        <v>0</v>
      </c>
      <c r="FR84" s="16">
        <f t="shared" si="747"/>
        <v>0</v>
      </c>
      <c r="FS84" s="16">
        <f t="shared" si="748"/>
        <v>0</v>
      </c>
      <c r="FT84" s="16">
        <f t="shared" si="749"/>
        <v>0</v>
      </c>
      <c r="FV84" s="16">
        <f t="shared" si="750"/>
        <v>0</v>
      </c>
      <c r="FW84" s="16">
        <f t="shared" si="751"/>
        <v>0</v>
      </c>
      <c r="FX84" s="16">
        <f t="shared" si="752"/>
        <v>0</v>
      </c>
      <c r="FY84" s="16">
        <f t="shared" si="753"/>
        <v>0</v>
      </c>
      <c r="FZ84" s="16">
        <f t="shared" si="754"/>
        <v>0</v>
      </c>
      <c r="GA84" s="16">
        <f t="shared" si="755"/>
        <v>0</v>
      </c>
      <c r="GB84" s="16">
        <f t="shared" si="756"/>
        <v>0</v>
      </c>
      <c r="GD84" s="16">
        <f t="shared" si="757"/>
        <v>131.8446567738232</v>
      </c>
      <c r="GE84" s="16">
        <f t="shared" si="758"/>
        <v>131.8446567738232</v>
      </c>
      <c r="GF84" s="16">
        <f t="shared" si="759"/>
        <v>131.8446567738232</v>
      </c>
      <c r="GG84" s="16">
        <f t="shared" si="760"/>
        <v>131.8446567738232</v>
      </c>
      <c r="GH84" s="16">
        <f t="shared" si="761"/>
        <v>131.8446567738232</v>
      </c>
      <c r="GI84" s="16">
        <f t="shared" si="762"/>
        <v>131.8446567738232</v>
      </c>
      <c r="GJ84" s="16">
        <f t="shared" si="763"/>
        <v>131.8446567738232</v>
      </c>
      <c r="GN84" s="16">
        <f t="shared" si="764"/>
        <v>0</v>
      </c>
      <c r="GO84" s="16">
        <f t="shared" si="765"/>
        <v>0</v>
      </c>
      <c r="GP84" s="16">
        <f t="shared" si="766"/>
        <v>0</v>
      </c>
      <c r="GQ84" s="16">
        <f t="shared" si="767"/>
        <v>0</v>
      </c>
      <c r="GR84" s="16">
        <f t="shared" si="768"/>
        <v>0</v>
      </c>
      <c r="GS84" s="16">
        <f t="shared" si="769"/>
        <v>0</v>
      </c>
      <c r="GT84" s="16">
        <f t="shared" si="770"/>
        <v>0</v>
      </c>
      <c r="GV84" s="16">
        <f t="shared" si="771"/>
        <v>0</v>
      </c>
      <c r="GW84" s="16">
        <f t="shared" si="772"/>
        <v>0</v>
      </c>
      <c r="GX84" s="16">
        <f t="shared" si="773"/>
        <v>0</v>
      </c>
      <c r="GY84" s="16">
        <f t="shared" si="774"/>
        <v>0</v>
      </c>
      <c r="GZ84" s="16">
        <f t="shared" si="775"/>
        <v>0</v>
      </c>
      <c r="HA84" s="16">
        <f t="shared" si="776"/>
        <v>0</v>
      </c>
      <c r="HB84" s="16">
        <f t="shared" si="777"/>
        <v>0</v>
      </c>
      <c r="HD84" s="16">
        <f t="shared" si="778"/>
        <v>139.99501070265728</v>
      </c>
      <c r="HE84" s="16">
        <f t="shared" si="779"/>
        <v>139.99501070265728</v>
      </c>
      <c r="HF84" s="16">
        <f t="shared" si="780"/>
        <v>139.99501070265728</v>
      </c>
      <c r="HG84" s="16">
        <f t="shared" si="781"/>
        <v>139.99501070265728</v>
      </c>
      <c r="HH84" s="16">
        <f t="shared" si="782"/>
        <v>139.99501070265728</v>
      </c>
      <c r="HI84" s="16">
        <f t="shared" si="783"/>
        <v>139.99501070265728</v>
      </c>
      <c r="HJ84" s="16">
        <f t="shared" si="784"/>
        <v>139.99501070265728</v>
      </c>
      <c r="HN84" s="16">
        <f t="shared" si="785"/>
        <v>0</v>
      </c>
      <c r="HO84" s="16">
        <f t="shared" si="786"/>
        <v>0</v>
      </c>
      <c r="HP84" s="16">
        <f t="shared" si="787"/>
        <v>0</v>
      </c>
      <c r="HQ84" s="16">
        <f t="shared" si="788"/>
        <v>0</v>
      </c>
      <c r="HR84" s="16">
        <f t="shared" si="789"/>
        <v>0</v>
      </c>
      <c r="HS84" s="16">
        <f t="shared" si="790"/>
        <v>0</v>
      </c>
      <c r="HT84" s="16">
        <f t="shared" si="791"/>
        <v>0</v>
      </c>
      <c r="HV84" s="16">
        <f t="shared" si="792"/>
        <v>0</v>
      </c>
      <c r="HW84" s="16">
        <f t="shared" si="793"/>
        <v>0</v>
      </c>
      <c r="HX84" s="16">
        <f t="shared" si="794"/>
        <v>0</v>
      </c>
      <c r="HY84" s="16">
        <f t="shared" si="795"/>
        <v>0</v>
      </c>
      <c r="HZ84" s="16">
        <f t="shared" si="796"/>
        <v>0</v>
      </c>
      <c r="IA84" s="16">
        <f t="shared" si="797"/>
        <v>0</v>
      </c>
      <c r="IB84" s="16">
        <f t="shared" si="798"/>
        <v>0</v>
      </c>
      <c r="ID84" s="16">
        <f t="shared" si="799"/>
        <v>139.99501070265728</v>
      </c>
      <c r="IE84" s="16">
        <f t="shared" si="800"/>
        <v>139.99501070265728</v>
      </c>
      <c r="IF84" s="16">
        <f t="shared" si="801"/>
        <v>139.99501070265728</v>
      </c>
      <c r="IG84" s="16">
        <f t="shared" si="802"/>
        <v>139.99501070265728</v>
      </c>
      <c r="IH84" s="16">
        <f t="shared" si="803"/>
        <v>139.99501070265728</v>
      </c>
      <c r="II84" s="16">
        <f t="shared" si="804"/>
        <v>139.99501070265728</v>
      </c>
      <c r="IJ84" s="16">
        <f t="shared" si="805"/>
        <v>139.99501070265728</v>
      </c>
      <c r="IN84" s="16">
        <f t="shared" si="806"/>
        <v>0</v>
      </c>
      <c r="IO84" s="16">
        <f t="shared" si="807"/>
        <v>0</v>
      </c>
      <c r="IP84" s="16">
        <f t="shared" si="808"/>
        <v>0</v>
      </c>
      <c r="IQ84" s="16">
        <f t="shared" si="809"/>
        <v>0</v>
      </c>
      <c r="IR84" s="16">
        <f t="shared" si="810"/>
        <v>0</v>
      </c>
      <c r="IS84" s="16">
        <f t="shared" si="811"/>
        <v>0</v>
      </c>
      <c r="IT84" s="16">
        <f t="shared" si="812"/>
        <v>0</v>
      </c>
      <c r="IV84" s="16">
        <f t="shared" si="813"/>
        <v>0</v>
      </c>
      <c r="IW84" s="16">
        <f t="shared" si="814"/>
        <v>0</v>
      </c>
      <c r="IX84" s="16">
        <f t="shared" si="815"/>
        <v>0</v>
      </c>
      <c r="IY84" s="16">
        <f t="shared" si="816"/>
        <v>0</v>
      </c>
      <c r="IZ84" s="16">
        <f t="shared" si="817"/>
        <v>0</v>
      </c>
      <c r="JA84" s="16">
        <f t="shared" si="818"/>
        <v>0</v>
      </c>
      <c r="JB84" s="16">
        <f t="shared" si="819"/>
        <v>0</v>
      </c>
      <c r="JD84" s="16">
        <f t="shared" si="820"/>
        <v>141.08942975705381</v>
      </c>
      <c r="JE84" s="16">
        <f t="shared" si="821"/>
        <v>141.08942975705381</v>
      </c>
      <c r="JF84" s="16">
        <f t="shared" si="822"/>
        <v>141.08942975705381</v>
      </c>
      <c r="JG84" s="16">
        <f t="shared" si="823"/>
        <v>141.08942975705381</v>
      </c>
      <c r="JH84" s="16">
        <f t="shared" si="824"/>
        <v>141.08942975705381</v>
      </c>
      <c r="JI84" s="16">
        <f t="shared" si="825"/>
        <v>141.08942975705381</v>
      </c>
      <c r="JJ84" s="16">
        <f t="shared" si="826"/>
        <v>141.08942975705381</v>
      </c>
      <c r="JN84" s="16">
        <f t="shared" si="827"/>
        <v>0</v>
      </c>
      <c r="JO84" s="16">
        <f t="shared" si="828"/>
        <v>0</v>
      </c>
      <c r="JP84" s="16">
        <f t="shared" si="829"/>
        <v>0</v>
      </c>
      <c r="JQ84" s="16">
        <f t="shared" si="830"/>
        <v>0</v>
      </c>
      <c r="JR84" s="16">
        <f t="shared" si="831"/>
        <v>0</v>
      </c>
      <c r="JS84" s="16">
        <f t="shared" si="832"/>
        <v>0</v>
      </c>
      <c r="JT84" s="16">
        <f t="shared" si="833"/>
        <v>0</v>
      </c>
      <c r="JV84" s="16">
        <f t="shared" si="834"/>
        <v>0</v>
      </c>
      <c r="JW84" s="16">
        <f t="shared" si="835"/>
        <v>0</v>
      </c>
      <c r="JX84" s="16">
        <f t="shared" si="836"/>
        <v>0</v>
      </c>
      <c r="JY84" s="16">
        <f t="shared" si="837"/>
        <v>0</v>
      </c>
      <c r="JZ84" s="16">
        <f t="shared" si="838"/>
        <v>0</v>
      </c>
      <c r="KA84" s="16">
        <f t="shared" si="839"/>
        <v>0</v>
      </c>
      <c r="KB84" s="16">
        <f t="shared" si="840"/>
        <v>0</v>
      </c>
      <c r="KD84" s="16">
        <f t="shared" si="841"/>
        <v>131.8446567738232</v>
      </c>
      <c r="KE84" s="16">
        <f t="shared" si="842"/>
        <v>131.8446567738232</v>
      </c>
      <c r="KF84" s="16">
        <f t="shared" si="843"/>
        <v>131.8446567738232</v>
      </c>
      <c r="KG84" s="16">
        <f t="shared" si="844"/>
        <v>131.8446567738232</v>
      </c>
      <c r="KH84" s="16">
        <f t="shared" si="845"/>
        <v>131.8446567738232</v>
      </c>
      <c r="KI84" s="16">
        <f t="shared" si="846"/>
        <v>131.8446567738232</v>
      </c>
      <c r="KJ84" s="16">
        <f t="shared" si="847"/>
        <v>131.8446567738232</v>
      </c>
    </row>
    <row r="85" spans="1:296" x14ac:dyDescent="0.25">
      <c r="A85" s="22" t="s">
        <v>618</v>
      </c>
      <c r="B85" s="22"/>
      <c r="C85" s="22" t="s">
        <v>606</v>
      </c>
      <c r="D85" s="22"/>
      <c r="E85" s="22"/>
      <c r="F85" t="s">
        <v>571</v>
      </c>
      <c r="G85" t="s">
        <v>571</v>
      </c>
      <c r="H85" t="s">
        <v>571</v>
      </c>
      <c r="I85" t="s">
        <v>571</v>
      </c>
      <c r="J85" t="s">
        <v>571</v>
      </c>
      <c r="K85" t="s">
        <v>571</v>
      </c>
      <c r="L85" t="s">
        <v>571</v>
      </c>
      <c r="M85" t="s">
        <v>571</v>
      </c>
      <c r="N85" s="16">
        <f>[14]model_cost_rates!N220</f>
        <v>3280.8864965968637</v>
      </c>
      <c r="O85" s="16">
        <f>[14]model_cost_rates!O220</f>
        <v>2841.7866499585962</v>
      </c>
      <c r="P85" s="16">
        <f>[14]model_cost_rates!P220</f>
        <v>3077.7429419835553</v>
      </c>
      <c r="Q85" s="16">
        <f>[14]model_cost_rates!Q220</f>
        <v>2910.9477215746251</v>
      </c>
      <c r="R85" s="16">
        <f>[14]model_cost_rates!R220</f>
        <v>3835.854142062477</v>
      </c>
      <c r="S85" s="16">
        <f>[14]model_cost_rates!S220</f>
        <v>3221.8483734228162</v>
      </c>
      <c r="T85" s="16">
        <f t="shared" si="637"/>
        <v>3221.8483734228162</v>
      </c>
      <c r="V85" s="16">
        <f>[14]model_cost_rates!G220</f>
        <v>2858.0870488517535</v>
      </c>
      <c r="W85" s="16">
        <f>[14]model_cost_rates!H220</f>
        <v>2425.271579931421</v>
      </c>
      <c r="X85" s="16">
        <f>[14]model_cost_rates!I220</f>
        <v>2386.4565269115355</v>
      </c>
      <c r="Y85" s="16">
        <f>[14]model_cost_rates!J220</f>
        <v>2116.1123082329036</v>
      </c>
      <c r="Z85" s="16">
        <f>[14]model_cost_rates!K220</f>
        <v>2035.896796151844</v>
      </c>
      <c r="AA85" s="16">
        <f>[14]model_cost_rates!L220</f>
        <v>2375.5695083099204</v>
      </c>
      <c r="AB85" s="16">
        <f t="shared" si="848"/>
        <v>2375.5695083099204</v>
      </c>
      <c r="AD85" s="16">
        <f>[16]TRAC_rates!V93</f>
        <v>800.06126085203812</v>
      </c>
      <c r="AE85" s="16">
        <f>[16]TRAC_rates!W93</f>
        <v>800.06126085203812</v>
      </c>
      <c r="AF85" s="16">
        <f>[16]TRAC_rates!X93</f>
        <v>800.06126085203812</v>
      </c>
      <c r="AG85" s="16">
        <f>[16]TRAC_rates!Y93</f>
        <v>800.06126085203812</v>
      </c>
      <c r="AH85" s="16">
        <f>[16]TRAC_rates!Z93</f>
        <v>800.06126085203812</v>
      </c>
      <c r="AI85" s="16">
        <f>[16]TRAC_rates!AA93</f>
        <v>800.06126085203812</v>
      </c>
      <c r="AJ85" s="16">
        <f>[16]TRAC_rates!AB93</f>
        <v>800.06126085203812</v>
      </c>
      <c r="AN85" s="16">
        <f t="shared" si="638"/>
        <v>3280.8864965968637</v>
      </c>
      <c r="AO85" s="16">
        <f t="shared" si="639"/>
        <v>2841.7866499585962</v>
      </c>
      <c r="AP85" s="16">
        <f t="shared" si="640"/>
        <v>3077.7429419835553</v>
      </c>
      <c r="AQ85" s="16">
        <f t="shared" si="641"/>
        <v>2910.9477215746251</v>
      </c>
      <c r="AR85" s="16">
        <f t="shared" si="642"/>
        <v>3835.854142062477</v>
      </c>
      <c r="AS85" s="16">
        <f t="shared" si="643"/>
        <v>3221.8483734228162</v>
      </c>
      <c r="AT85" s="16">
        <f t="shared" si="644"/>
        <v>3221.8483734228162</v>
      </c>
      <c r="AV85" s="16">
        <f t="shared" si="645"/>
        <v>2858.0870488517535</v>
      </c>
      <c r="AW85" s="16">
        <f t="shared" si="646"/>
        <v>2425.271579931421</v>
      </c>
      <c r="AX85" s="16">
        <f t="shared" si="647"/>
        <v>2386.4565269115355</v>
      </c>
      <c r="AY85" s="16">
        <f t="shared" si="648"/>
        <v>2116.1123082329036</v>
      </c>
      <c r="AZ85" s="16">
        <f t="shared" si="649"/>
        <v>2035.896796151844</v>
      </c>
      <c r="BA85" s="16">
        <f t="shared" si="650"/>
        <v>2375.5695083099204</v>
      </c>
      <c r="BB85" s="16">
        <f t="shared" si="651"/>
        <v>2375.5695083099204</v>
      </c>
      <c r="BD85" s="16">
        <f t="shared" si="652"/>
        <v>800.06126085203812</v>
      </c>
      <c r="BE85" s="16">
        <f t="shared" si="653"/>
        <v>800.06126085203812</v>
      </c>
      <c r="BF85" s="16">
        <f t="shared" si="654"/>
        <v>800.06126085203812</v>
      </c>
      <c r="BG85" s="16">
        <f t="shared" si="655"/>
        <v>800.06126085203812</v>
      </c>
      <c r="BH85" s="16">
        <f t="shared" si="656"/>
        <v>800.06126085203812</v>
      </c>
      <c r="BI85" s="16">
        <f t="shared" si="657"/>
        <v>800.06126085203812</v>
      </c>
      <c r="BJ85" s="16">
        <f t="shared" si="658"/>
        <v>800.06126085203812</v>
      </c>
      <c r="BN85" s="16">
        <f t="shared" si="659"/>
        <v>3280.8864965968637</v>
      </c>
      <c r="BO85" s="16">
        <f t="shared" si="660"/>
        <v>2841.7866499585962</v>
      </c>
      <c r="BP85" s="16">
        <f t="shared" si="661"/>
        <v>3077.7429419835553</v>
      </c>
      <c r="BQ85" s="16">
        <f t="shared" si="662"/>
        <v>2910.9477215746251</v>
      </c>
      <c r="BR85" s="16">
        <f t="shared" si="663"/>
        <v>3835.854142062477</v>
      </c>
      <c r="BS85" s="16">
        <f t="shared" si="664"/>
        <v>3221.8483734228162</v>
      </c>
      <c r="BT85" s="16">
        <f t="shared" si="665"/>
        <v>3221.8483734228162</v>
      </c>
      <c r="BV85" s="16">
        <f t="shared" si="666"/>
        <v>2858.0870488517535</v>
      </c>
      <c r="BW85" s="16">
        <f t="shared" si="667"/>
        <v>2425.271579931421</v>
      </c>
      <c r="BX85" s="16">
        <f t="shared" si="668"/>
        <v>2386.4565269115355</v>
      </c>
      <c r="BY85" s="16">
        <f t="shared" si="669"/>
        <v>2116.1123082329036</v>
      </c>
      <c r="BZ85" s="16">
        <f t="shared" si="670"/>
        <v>2035.896796151844</v>
      </c>
      <c r="CA85" s="16">
        <f t="shared" si="671"/>
        <v>2375.5695083099204</v>
      </c>
      <c r="CB85" s="16">
        <f t="shared" si="672"/>
        <v>2375.5695083099204</v>
      </c>
      <c r="CD85" s="16">
        <f t="shared" si="673"/>
        <v>800.06126085203812</v>
      </c>
      <c r="CE85" s="16">
        <f t="shared" si="674"/>
        <v>800.06126085203812</v>
      </c>
      <c r="CF85" s="16">
        <f t="shared" si="675"/>
        <v>800.06126085203812</v>
      </c>
      <c r="CG85" s="16">
        <f t="shared" si="676"/>
        <v>800.06126085203812</v>
      </c>
      <c r="CH85" s="16">
        <f t="shared" si="677"/>
        <v>800.06126085203812</v>
      </c>
      <c r="CI85" s="16">
        <f t="shared" si="678"/>
        <v>800.06126085203812</v>
      </c>
      <c r="CJ85" s="16">
        <f t="shared" si="679"/>
        <v>800.06126085203812</v>
      </c>
      <c r="CN85" s="16">
        <f t="shared" si="680"/>
        <v>3280.8864965968637</v>
      </c>
      <c r="CO85" s="16">
        <f t="shared" si="681"/>
        <v>2841.7866499585962</v>
      </c>
      <c r="CP85" s="16">
        <f t="shared" si="682"/>
        <v>3077.7429419835553</v>
      </c>
      <c r="CQ85" s="16">
        <f t="shared" si="683"/>
        <v>2910.9477215746251</v>
      </c>
      <c r="CR85" s="16">
        <f t="shared" si="684"/>
        <v>3835.854142062477</v>
      </c>
      <c r="CS85" s="16">
        <f t="shared" si="685"/>
        <v>3221.8483734228162</v>
      </c>
      <c r="CT85" s="16">
        <f t="shared" si="686"/>
        <v>3221.8483734228162</v>
      </c>
      <c r="CV85" s="16">
        <f t="shared" si="687"/>
        <v>2858.0870488517535</v>
      </c>
      <c r="CW85" s="16">
        <f t="shared" si="688"/>
        <v>2425.271579931421</v>
      </c>
      <c r="CX85" s="16">
        <f t="shared" si="689"/>
        <v>2386.4565269115355</v>
      </c>
      <c r="CY85" s="16">
        <f t="shared" si="690"/>
        <v>2116.1123082329036</v>
      </c>
      <c r="CZ85" s="16">
        <f t="shared" si="691"/>
        <v>2035.896796151844</v>
      </c>
      <c r="DA85" s="16">
        <f t="shared" si="692"/>
        <v>2375.5695083099204</v>
      </c>
      <c r="DB85" s="16">
        <f t="shared" si="693"/>
        <v>2375.5695083099204</v>
      </c>
      <c r="DD85" s="16">
        <f t="shared" si="694"/>
        <v>800.06126085203812</v>
      </c>
      <c r="DE85" s="16">
        <f t="shared" si="695"/>
        <v>800.06126085203812</v>
      </c>
      <c r="DF85" s="16">
        <f t="shared" si="696"/>
        <v>800.06126085203812</v>
      </c>
      <c r="DG85" s="16">
        <f t="shared" si="697"/>
        <v>800.06126085203812</v>
      </c>
      <c r="DH85" s="16">
        <f t="shared" si="698"/>
        <v>800.06126085203812</v>
      </c>
      <c r="DI85" s="16">
        <f t="shared" si="699"/>
        <v>800.06126085203812</v>
      </c>
      <c r="DJ85" s="16">
        <f t="shared" si="700"/>
        <v>800.06126085203812</v>
      </c>
      <c r="DN85" s="16">
        <f t="shared" si="701"/>
        <v>3280.8864965968637</v>
      </c>
      <c r="DO85" s="16">
        <f t="shared" si="702"/>
        <v>2841.7866499585962</v>
      </c>
      <c r="DP85" s="16">
        <f t="shared" si="703"/>
        <v>3077.7429419835553</v>
      </c>
      <c r="DQ85" s="16">
        <f t="shared" si="704"/>
        <v>2910.9477215746251</v>
      </c>
      <c r="DR85" s="16">
        <f t="shared" si="705"/>
        <v>3835.854142062477</v>
      </c>
      <c r="DS85" s="16">
        <f t="shared" si="706"/>
        <v>3221.8483734228162</v>
      </c>
      <c r="DT85" s="16">
        <f t="shared" si="707"/>
        <v>3221.8483734228162</v>
      </c>
      <c r="DV85" s="16">
        <f t="shared" si="708"/>
        <v>2858.0870488517535</v>
      </c>
      <c r="DW85" s="16">
        <f t="shared" si="709"/>
        <v>2425.271579931421</v>
      </c>
      <c r="DX85" s="16">
        <f t="shared" si="710"/>
        <v>2386.4565269115355</v>
      </c>
      <c r="DY85" s="16">
        <f t="shared" si="711"/>
        <v>2116.1123082329036</v>
      </c>
      <c r="DZ85" s="16">
        <f t="shared" si="712"/>
        <v>2035.896796151844</v>
      </c>
      <c r="EA85" s="16">
        <f t="shared" si="713"/>
        <v>2375.5695083099204</v>
      </c>
      <c r="EB85" s="16">
        <f t="shared" si="714"/>
        <v>2375.5695083099204</v>
      </c>
      <c r="ED85" s="16">
        <f t="shared" si="715"/>
        <v>800.06126085203812</v>
      </c>
      <c r="EE85" s="16">
        <f t="shared" si="716"/>
        <v>800.06126085203812</v>
      </c>
      <c r="EF85" s="16">
        <f t="shared" si="717"/>
        <v>800.06126085203812</v>
      </c>
      <c r="EG85" s="16">
        <f t="shared" si="718"/>
        <v>800.06126085203812</v>
      </c>
      <c r="EH85" s="16">
        <f t="shared" si="719"/>
        <v>800.06126085203812</v>
      </c>
      <c r="EI85" s="16">
        <f t="shared" si="720"/>
        <v>800.06126085203812</v>
      </c>
      <c r="EJ85" s="16">
        <f t="shared" si="721"/>
        <v>800.06126085203812</v>
      </c>
      <c r="EN85" s="16">
        <f t="shared" si="722"/>
        <v>3280.8864965968637</v>
      </c>
      <c r="EO85" s="16">
        <f t="shared" si="723"/>
        <v>2841.7866499585962</v>
      </c>
      <c r="EP85" s="16">
        <f t="shared" si="724"/>
        <v>3077.7429419835553</v>
      </c>
      <c r="EQ85" s="16">
        <f t="shared" si="725"/>
        <v>2910.9477215746251</v>
      </c>
      <c r="ER85" s="16">
        <f t="shared" si="726"/>
        <v>3835.854142062477</v>
      </c>
      <c r="ES85" s="16">
        <f t="shared" si="727"/>
        <v>3221.8483734228162</v>
      </c>
      <c r="ET85" s="16">
        <f t="shared" si="728"/>
        <v>3221.8483734228162</v>
      </c>
      <c r="EV85" s="16">
        <f t="shared" si="729"/>
        <v>2858.0870488517535</v>
      </c>
      <c r="EW85" s="16">
        <f t="shared" si="730"/>
        <v>2425.271579931421</v>
      </c>
      <c r="EX85" s="16">
        <f t="shared" si="731"/>
        <v>2386.4565269115355</v>
      </c>
      <c r="EY85" s="16">
        <f t="shared" si="732"/>
        <v>2116.1123082329036</v>
      </c>
      <c r="EZ85" s="16">
        <f t="shared" si="733"/>
        <v>2035.896796151844</v>
      </c>
      <c r="FA85" s="16">
        <f t="shared" si="734"/>
        <v>2375.5695083099204</v>
      </c>
      <c r="FB85" s="16">
        <f t="shared" si="735"/>
        <v>2375.5695083099204</v>
      </c>
      <c r="FD85" s="16">
        <f t="shared" si="736"/>
        <v>800.06126085203812</v>
      </c>
      <c r="FE85" s="16">
        <f t="shared" si="737"/>
        <v>800.06126085203812</v>
      </c>
      <c r="FF85" s="16">
        <f t="shared" si="738"/>
        <v>800.06126085203812</v>
      </c>
      <c r="FG85" s="16">
        <f t="shared" si="739"/>
        <v>800.06126085203812</v>
      </c>
      <c r="FH85" s="16">
        <f t="shared" si="740"/>
        <v>800.06126085203812</v>
      </c>
      <c r="FI85" s="16">
        <f t="shared" si="741"/>
        <v>800.06126085203812</v>
      </c>
      <c r="FJ85" s="16">
        <f t="shared" si="742"/>
        <v>800.06126085203812</v>
      </c>
      <c r="FN85" s="16">
        <f t="shared" si="743"/>
        <v>3280.8864965968637</v>
      </c>
      <c r="FO85" s="16">
        <f t="shared" si="744"/>
        <v>2841.7866499585962</v>
      </c>
      <c r="FP85" s="16">
        <f t="shared" si="745"/>
        <v>3077.7429419835553</v>
      </c>
      <c r="FQ85" s="16">
        <f t="shared" si="746"/>
        <v>2910.9477215746251</v>
      </c>
      <c r="FR85" s="16">
        <f t="shared" si="747"/>
        <v>3835.854142062477</v>
      </c>
      <c r="FS85" s="16">
        <f t="shared" si="748"/>
        <v>3221.8483734228162</v>
      </c>
      <c r="FT85" s="16">
        <f t="shared" si="749"/>
        <v>3221.8483734228162</v>
      </c>
      <c r="FV85" s="16">
        <f t="shared" si="750"/>
        <v>2858.0870488517535</v>
      </c>
      <c r="FW85" s="16">
        <f t="shared" si="751"/>
        <v>2425.271579931421</v>
      </c>
      <c r="FX85" s="16">
        <f t="shared" si="752"/>
        <v>2386.4565269115355</v>
      </c>
      <c r="FY85" s="16">
        <f t="shared" si="753"/>
        <v>2116.1123082329036</v>
      </c>
      <c r="FZ85" s="16">
        <f t="shared" si="754"/>
        <v>2035.896796151844</v>
      </c>
      <c r="GA85" s="16">
        <f t="shared" si="755"/>
        <v>2375.5695083099204</v>
      </c>
      <c r="GB85" s="16">
        <f t="shared" si="756"/>
        <v>2375.5695083099204</v>
      </c>
      <c r="GD85" s="16">
        <f t="shared" si="757"/>
        <v>800.06126085203812</v>
      </c>
      <c r="GE85" s="16">
        <f t="shared" si="758"/>
        <v>800.06126085203812</v>
      </c>
      <c r="GF85" s="16">
        <f t="shared" si="759"/>
        <v>800.06126085203812</v>
      </c>
      <c r="GG85" s="16">
        <f t="shared" si="760"/>
        <v>800.06126085203812</v>
      </c>
      <c r="GH85" s="16">
        <f t="shared" si="761"/>
        <v>800.06126085203812</v>
      </c>
      <c r="GI85" s="16">
        <f t="shared" si="762"/>
        <v>800.06126085203812</v>
      </c>
      <c r="GJ85" s="16">
        <f t="shared" si="763"/>
        <v>800.06126085203812</v>
      </c>
      <c r="GN85" s="16">
        <f t="shared" si="764"/>
        <v>3280.8864965968637</v>
      </c>
      <c r="GO85" s="16">
        <f t="shared" si="765"/>
        <v>2841.7866499585962</v>
      </c>
      <c r="GP85" s="16">
        <f t="shared" si="766"/>
        <v>3077.7429419835553</v>
      </c>
      <c r="GQ85" s="16">
        <f t="shared" si="767"/>
        <v>2910.9477215746251</v>
      </c>
      <c r="GR85" s="16">
        <f t="shared" si="768"/>
        <v>3835.854142062477</v>
      </c>
      <c r="GS85" s="16">
        <f t="shared" si="769"/>
        <v>3221.8483734228162</v>
      </c>
      <c r="GT85" s="16">
        <f t="shared" si="770"/>
        <v>3221.8483734228162</v>
      </c>
      <c r="GV85" s="16">
        <f t="shared" si="771"/>
        <v>2858.0870488517535</v>
      </c>
      <c r="GW85" s="16">
        <f t="shared" si="772"/>
        <v>2425.271579931421</v>
      </c>
      <c r="GX85" s="16">
        <f t="shared" si="773"/>
        <v>2386.4565269115355</v>
      </c>
      <c r="GY85" s="16">
        <f t="shared" si="774"/>
        <v>2116.1123082329036</v>
      </c>
      <c r="GZ85" s="16">
        <f t="shared" si="775"/>
        <v>2035.896796151844</v>
      </c>
      <c r="HA85" s="16">
        <f t="shared" si="776"/>
        <v>2375.5695083099204</v>
      </c>
      <c r="HB85" s="16">
        <f t="shared" si="777"/>
        <v>2375.5695083099204</v>
      </c>
      <c r="HD85" s="16">
        <f t="shared" si="778"/>
        <v>800.06126085203812</v>
      </c>
      <c r="HE85" s="16">
        <f t="shared" si="779"/>
        <v>800.06126085203812</v>
      </c>
      <c r="HF85" s="16">
        <f t="shared" si="780"/>
        <v>800.06126085203812</v>
      </c>
      <c r="HG85" s="16">
        <f t="shared" si="781"/>
        <v>800.06126085203812</v>
      </c>
      <c r="HH85" s="16">
        <f t="shared" si="782"/>
        <v>800.06126085203812</v>
      </c>
      <c r="HI85" s="16">
        <f t="shared" si="783"/>
        <v>800.06126085203812</v>
      </c>
      <c r="HJ85" s="16">
        <f t="shared" si="784"/>
        <v>800.06126085203812</v>
      </c>
      <c r="HN85" s="16">
        <f t="shared" si="785"/>
        <v>3280.8864965968637</v>
      </c>
      <c r="HO85" s="16">
        <f t="shared" si="786"/>
        <v>2841.7866499585962</v>
      </c>
      <c r="HP85" s="16">
        <f t="shared" si="787"/>
        <v>3077.7429419835553</v>
      </c>
      <c r="HQ85" s="16">
        <f t="shared" si="788"/>
        <v>2910.9477215746251</v>
      </c>
      <c r="HR85" s="16">
        <f t="shared" si="789"/>
        <v>3835.854142062477</v>
      </c>
      <c r="HS85" s="16">
        <f t="shared" si="790"/>
        <v>3221.8483734228162</v>
      </c>
      <c r="HT85" s="16">
        <f t="shared" si="791"/>
        <v>3221.8483734228162</v>
      </c>
      <c r="HV85" s="16">
        <f t="shared" si="792"/>
        <v>2858.0870488517535</v>
      </c>
      <c r="HW85" s="16">
        <f t="shared" si="793"/>
        <v>2425.271579931421</v>
      </c>
      <c r="HX85" s="16">
        <f t="shared" si="794"/>
        <v>2386.4565269115355</v>
      </c>
      <c r="HY85" s="16">
        <f t="shared" si="795"/>
        <v>2116.1123082329036</v>
      </c>
      <c r="HZ85" s="16">
        <f t="shared" si="796"/>
        <v>2035.896796151844</v>
      </c>
      <c r="IA85" s="16">
        <f t="shared" si="797"/>
        <v>2375.5695083099204</v>
      </c>
      <c r="IB85" s="16">
        <f t="shared" si="798"/>
        <v>2375.5695083099204</v>
      </c>
      <c r="ID85" s="16">
        <f t="shared" si="799"/>
        <v>800.06126085203812</v>
      </c>
      <c r="IE85" s="16">
        <f t="shared" si="800"/>
        <v>800.06126085203812</v>
      </c>
      <c r="IF85" s="16">
        <f t="shared" si="801"/>
        <v>800.06126085203812</v>
      </c>
      <c r="IG85" s="16">
        <f t="shared" si="802"/>
        <v>800.06126085203812</v>
      </c>
      <c r="IH85" s="16">
        <f t="shared" si="803"/>
        <v>800.06126085203812</v>
      </c>
      <c r="II85" s="16">
        <f t="shared" si="804"/>
        <v>800.06126085203812</v>
      </c>
      <c r="IJ85" s="16">
        <f t="shared" si="805"/>
        <v>800.06126085203812</v>
      </c>
      <c r="IN85" s="16">
        <f t="shared" si="806"/>
        <v>3280.8864965968637</v>
      </c>
      <c r="IO85" s="16">
        <f t="shared" si="807"/>
        <v>2841.7866499585962</v>
      </c>
      <c r="IP85" s="16">
        <f t="shared" si="808"/>
        <v>3077.7429419835553</v>
      </c>
      <c r="IQ85" s="16">
        <f t="shared" si="809"/>
        <v>2910.9477215746251</v>
      </c>
      <c r="IR85" s="16">
        <f t="shared" si="810"/>
        <v>3835.854142062477</v>
      </c>
      <c r="IS85" s="16">
        <f t="shared" si="811"/>
        <v>3221.8483734228162</v>
      </c>
      <c r="IT85" s="16">
        <f t="shared" si="812"/>
        <v>3221.8483734228162</v>
      </c>
      <c r="IV85" s="16">
        <f t="shared" si="813"/>
        <v>2858.0870488517535</v>
      </c>
      <c r="IW85" s="16">
        <f t="shared" si="814"/>
        <v>2425.271579931421</v>
      </c>
      <c r="IX85" s="16">
        <f t="shared" si="815"/>
        <v>2386.4565269115355</v>
      </c>
      <c r="IY85" s="16">
        <f t="shared" si="816"/>
        <v>2116.1123082329036</v>
      </c>
      <c r="IZ85" s="16">
        <f t="shared" si="817"/>
        <v>2035.896796151844</v>
      </c>
      <c r="JA85" s="16">
        <f t="shared" si="818"/>
        <v>2375.5695083099204</v>
      </c>
      <c r="JB85" s="16">
        <f t="shared" si="819"/>
        <v>2375.5695083099204</v>
      </c>
      <c r="JD85" s="16">
        <f t="shared" si="820"/>
        <v>800.06126085203812</v>
      </c>
      <c r="JE85" s="16">
        <f t="shared" si="821"/>
        <v>800.06126085203812</v>
      </c>
      <c r="JF85" s="16">
        <f t="shared" si="822"/>
        <v>800.06126085203812</v>
      </c>
      <c r="JG85" s="16">
        <f t="shared" si="823"/>
        <v>800.06126085203812</v>
      </c>
      <c r="JH85" s="16">
        <f t="shared" si="824"/>
        <v>800.06126085203812</v>
      </c>
      <c r="JI85" s="16">
        <f t="shared" si="825"/>
        <v>800.06126085203812</v>
      </c>
      <c r="JJ85" s="16">
        <f t="shared" si="826"/>
        <v>800.06126085203812</v>
      </c>
      <c r="JN85" s="16">
        <f t="shared" si="827"/>
        <v>3280.8864965968637</v>
      </c>
      <c r="JO85" s="16">
        <f t="shared" si="828"/>
        <v>2841.7866499585962</v>
      </c>
      <c r="JP85" s="16">
        <f t="shared" si="829"/>
        <v>3077.7429419835553</v>
      </c>
      <c r="JQ85" s="16">
        <f t="shared" si="830"/>
        <v>2910.9477215746251</v>
      </c>
      <c r="JR85" s="16">
        <f t="shared" si="831"/>
        <v>3835.854142062477</v>
      </c>
      <c r="JS85" s="16">
        <f t="shared" si="832"/>
        <v>3221.8483734228162</v>
      </c>
      <c r="JT85" s="16">
        <f t="shared" si="833"/>
        <v>3221.8483734228162</v>
      </c>
      <c r="JV85" s="16">
        <f t="shared" si="834"/>
        <v>2858.0870488517535</v>
      </c>
      <c r="JW85" s="16">
        <f t="shared" si="835"/>
        <v>2425.271579931421</v>
      </c>
      <c r="JX85" s="16">
        <f t="shared" si="836"/>
        <v>2386.4565269115355</v>
      </c>
      <c r="JY85" s="16">
        <f t="shared" si="837"/>
        <v>2116.1123082329036</v>
      </c>
      <c r="JZ85" s="16">
        <f t="shared" si="838"/>
        <v>2035.896796151844</v>
      </c>
      <c r="KA85" s="16">
        <f t="shared" si="839"/>
        <v>2375.5695083099204</v>
      </c>
      <c r="KB85" s="16">
        <f t="shared" si="840"/>
        <v>2375.5695083099204</v>
      </c>
      <c r="KD85" s="16">
        <f t="shared" si="841"/>
        <v>800.06126085203812</v>
      </c>
      <c r="KE85" s="16">
        <f t="shared" si="842"/>
        <v>800.06126085203812</v>
      </c>
      <c r="KF85" s="16">
        <f t="shared" si="843"/>
        <v>800.06126085203812</v>
      </c>
      <c r="KG85" s="16">
        <f t="shared" si="844"/>
        <v>800.06126085203812</v>
      </c>
      <c r="KH85" s="16">
        <f t="shared" si="845"/>
        <v>800.06126085203812</v>
      </c>
      <c r="KI85" s="16">
        <f t="shared" si="846"/>
        <v>800.06126085203812</v>
      </c>
      <c r="KJ85" s="16">
        <f t="shared" si="847"/>
        <v>800.06126085203812</v>
      </c>
    </row>
    <row r="86" spans="1:296" x14ac:dyDescent="0.25">
      <c r="A86" s="22" t="s">
        <v>619</v>
      </c>
      <c r="B86" s="22"/>
      <c r="C86" s="22" t="s">
        <v>606</v>
      </c>
      <c r="D86" s="22"/>
      <c r="E86" s="22"/>
      <c r="F86" t="s">
        <v>571</v>
      </c>
      <c r="G86" t="s">
        <v>571</v>
      </c>
      <c r="H86" t="s">
        <v>571</v>
      </c>
      <c r="I86" t="s">
        <v>571</v>
      </c>
      <c r="J86" t="s">
        <v>571</v>
      </c>
      <c r="K86" t="s">
        <v>571</v>
      </c>
      <c r="L86" t="s">
        <v>571</v>
      </c>
      <c r="M86" t="s">
        <v>571</v>
      </c>
      <c r="N86" s="16">
        <f>[14]model_cost_rates!N221</f>
        <v>0</v>
      </c>
      <c r="O86" s="16">
        <f>[14]model_cost_rates!O221</f>
        <v>0</v>
      </c>
      <c r="P86" s="16">
        <f>[14]model_cost_rates!P221</f>
        <v>0</v>
      </c>
      <c r="Q86" s="16">
        <f>[14]model_cost_rates!Q221</f>
        <v>0</v>
      </c>
      <c r="R86" s="16">
        <f>[14]model_cost_rates!R221</f>
        <v>0</v>
      </c>
      <c r="S86" s="16">
        <f>[14]model_cost_rates!S221</f>
        <v>0</v>
      </c>
      <c r="T86" s="16">
        <f t="shared" si="637"/>
        <v>0</v>
      </c>
      <c r="V86" s="16">
        <f>[14]model_cost_rates!G221</f>
        <v>0</v>
      </c>
      <c r="W86" s="16">
        <f>[14]model_cost_rates!H221</f>
        <v>0</v>
      </c>
      <c r="X86" s="16">
        <f>[14]model_cost_rates!I221</f>
        <v>0</v>
      </c>
      <c r="Y86" s="16">
        <f>[14]model_cost_rates!J221</f>
        <v>0</v>
      </c>
      <c r="Z86" s="16">
        <f>[14]model_cost_rates!K221</f>
        <v>0</v>
      </c>
      <c r="AA86" s="16">
        <f>[14]model_cost_rates!L221</f>
        <v>0</v>
      </c>
      <c r="AB86" s="16">
        <f t="shared" si="848"/>
        <v>0</v>
      </c>
      <c r="AD86" s="16">
        <f>[16]TRAC_rates!V94</f>
        <v>17.911482070869145</v>
      </c>
      <c r="AE86" s="16">
        <f>[16]TRAC_rates!W94</f>
        <v>17.911482070869145</v>
      </c>
      <c r="AF86" s="16">
        <f>[16]TRAC_rates!X94</f>
        <v>17.911482070869145</v>
      </c>
      <c r="AG86" s="16">
        <f>[16]TRAC_rates!Y94</f>
        <v>17.911482070869145</v>
      </c>
      <c r="AH86" s="16">
        <f>[16]TRAC_rates!Z94</f>
        <v>17.911482070869145</v>
      </c>
      <c r="AI86" s="16">
        <f>[16]TRAC_rates!AA94</f>
        <v>17.911482070869145</v>
      </c>
      <c r="AJ86" s="16">
        <f>[16]TRAC_rates!AB94</f>
        <v>17.911482070869145</v>
      </c>
      <c r="AN86" s="16">
        <f t="shared" si="638"/>
        <v>0</v>
      </c>
      <c r="AO86" s="16">
        <f t="shared" si="639"/>
        <v>0</v>
      </c>
      <c r="AP86" s="16">
        <f t="shared" si="640"/>
        <v>0</v>
      </c>
      <c r="AQ86" s="16">
        <f t="shared" si="641"/>
        <v>0</v>
      </c>
      <c r="AR86" s="16">
        <f t="shared" si="642"/>
        <v>0</v>
      </c>
      <c r="AS86" s="16">
        <f t="shared" si="643"/>
        <v>0</v>
      </c>
      <c r="AT86" s="16">
        <f t="shared" si="644"/>
        <v>0</v>
      </c>
      <c r="AV86" s="16">
        <f t="shared" si="645"/>
        <v>0</v>
      </c>
      <c r="AW86" s="16">
        <f t="shared" si="646"/>
        <v>0</v>
      </c>
      <c r="AX86" s="16">
        <f t="shared" si="647"/>
        <v>0</v>
      </c>
      <c r="AY86" s="16">
        <f t="shared" si="648"/>
        <v>0</v>
      </c>
      <c r="AZ86" s="16">
        <f t="shared" si="649"/>
        <v>0</v>
      </c>
      <c r="BA86" s="16">
        <f t="shared" si="650"/>
        <v>0</v>
      </c>
      <c r="BB86" s="16">
        <f t="shared" si="651"/>
        <v>0</v>
      </c>
      <c r="BD86" s="16">
        <f t="shared" si="652"/>
        <v>17.911482070869145</v>
      </c>
      <c r="BE86" s="16">
        <f t="shared" si="653"/>
        <v>17.911482070869145</v>
      </c>
      <c r="BF86" s="16">
        <f t="shared" si="654"/>
        <v>17.911482070869145</v>
      </c>
      <c r="BG86" s="16">
        <f t="shared" si="655"/>
        <v>17.911482070869145</v>
      </c>
      <c r="BH86" s="16">
        <f t="shared" si="656"/>
        <v>17.911482070869145</v>
      </c>
      <c r="BI86" s="16">
        <f t="shared" si="657"/>
        <v>17.911482070869145</v>
      </c>
      <c r="BJ86" s="16">
        <f t="shared" si="658"/>
        <v>17.911482070869145</v>
      </c>
      <c r="BN86" s="16">
        <f t="shared" si="659"/>
        <v>0</v>
      </c>
      <c r="BO86" s="16">
        <f t="shared" si="660"/>
        <v>0</v>
      </c>
      <c r="BP86" s="16">
        <f t="shared" si="661"/>
        <v>0</v>
      </c>
      <c r="BQ86" s="16">
        <f t="shared" si="662"/>
        <v>0</v>
      </c>
      <c r="BR86" s="16">
        <f t="shared" si="663"/>
        <v>0</v>
      </c>
      <c r="BS86" s="16">
        <f t="shared" si="664"/>
        <v>0</v>
      </c>
      <c r="BT86" s="16">
        <f t="shared" si="665"/>
        <v>0</v>
      </c>
      <c r="BV86" s="16">
        <f t="shared" si="666"/>
        <v>0</v>
      </c>
      <c r="BW86" s="16">
        <f t="shared" si="667"/>
        <v>0</v>
      </c>
      <c r="BX86" s="16">
        <f t="shared" si="668"/>
        <v>0</v>
      </c>
      <c r="BY86" s="16">
        <f t="shared" si="669"/>
        <v>0</v>
      </c>
      <c r="BZ86" s="16">
        <f t="shared" si="670"/>
        <v>0</v>
      </c>
      <c r="CA86" s="16">
        <f t="shared" si="671"/>
        <v>0</v>
      </c>
      <c r="CB86" s="16">
        <f t="shared" si="672"/>
        <v>0</v>
      </c>
      <c r="CD86" s="16">
        <f t="shared" si="673"/>
        <v>17.911482070869145</v>
      </c>
      <c r="CE86" s="16">
        <f t="shared" si="674"/>
        <v>17.911482070869145</v>
      </c>
      <c r="CF86" s="16">
        <f t="shared" si="675"/>
        <v>17.911482070869145</v>
      </c>
      <c r="CG86" s="16">
        <f t="shared" si="676"/>
        <v>17.911482070869145</v>
      </c>
      <c r="CH86" s="16">
        <f t="shared" si="677"/>
        <v>17.911482070869145</v>
      </c>
      <c r="CI86" s="16">
        <f t="shared" si="678"/>
        <v>17.911482070869145</v>
      </c>
      <c r="CJ86" s="16">
        <f t="shared" si="679"/>
        <v>17.911482070869145</v>
      </c>
      <c r="CN86" s="16">
        <f t="shared" si="680"/>
        <v>0</v>
      </c>
      <c r="CO86" s="16">
        <f t="shared" si="681"/>
        <v>0</v>
      </c>
      <c r="CP86" s="16">
        <f t="shared" si="682"/>
        <v>0</v>
      </c>
      <c r="CQ86" s="16">
        <f t="shared" si="683"/>
        <v>0</v>
      </c>
      <c r="CR86" s="16">
        <f t="shared" si="684"/>
        <v>0</v>
      </c>
      <c r="CS86" s="16">
        <f t="shared" si="685"/>
        <v>0</v>
      </c>
      <c r="CT86" s="16">
        <f t="shared" si="686"/>
        <v>0</v>
      </c>
      <c r="CV86" s="16">
        <f t="shared" si="687"/>
        <v>0</v>
      </c>
      <c r="CW86" s="16">
        <f t="shared" si="688"/>
        <v>0</v>
      </c>
      <c r="CX86" s="16">
        <f t="shared" si="689"/>
        <v>0</v>
      </c>
      <c r="CY86" s="16">
        <f t="shared" si="690"/>
        <v>0</v>
      </c>
      <c r="CZ86" s="16">
        <f t="shared" si="691"/>
        <v>0</v>
      </c>
      <c r="DA86" s="16">
        <f t="shared" si="692"/>
        <v>0</v>
      </c>
      <c r="DB86" s="16">
        <f t="shared" si="693"/>
        <v>0</v>
      </c>
      <c r="DD86" s="16">
        <f t="shared" si="694"/>
        <v>17.911482070869145</v>
      </c>
      <c r="DE86" s="16">
        <f t="shared" si="695"/>
        <v>17.911482070869145</v>
      </c>
      <c r="DF86" s="16">
        <f t="shared" si="696"/>
        <v>17.911482070869145</v>
      </c>
      <c r="DG86" s="16">
        <f t="shared" si="697"/>
        <v>17.911482070869145</v>
      </c>
      <c r="DH86" s="16">
        <f t="shared" si="698"/>
        <v>17.911482070869145</v>
      </c>
      <c r="DI86" s="16">
        <f t="shared" si="699"/>
        <v>17.911482070869145</v>
      </c>
      <c r="DJ86" s="16">
        <f t="shared" si="700"/>
        <v>17.911482070869145</v>
      </c>
      <c r="DN86" s="16">
        <f t="shared" si="701"/>
        <v>0</v>
      </c>
      <c r="DO86" s="16">
        <f t="shared" si="702"/>
        <v>0</v>
      </c>
      <c r="DP86" s="16">
        <f t="shared" si="703"/>
        <v>0</v>
      </c>
      <c r="DQ86" s="16">
        <f t="shared" si="704"/>
        <v>0</v>
      </c>
      <c r="DR86" s="16">
        <f t="shared" si="705"/>
        <v>0</v>
      </c>
      <c r="DS86" s="16">
        <f t="shared" si="706"/>
        <v>0</v>
      </c>
      <c r="DT86" s="16">
        <f t="shared" si="707"/>
        <v>0</v>
      </c>
      <c r="DV86" s="16">
        <f t="shared" si="708"/>
        <v>0</v>
      </c>
      <c r="DW86" s="16">
        <f t="shared" si="709"/>
        <v>0</v>
      </c>
      <c r="DX86" s="16">
        <f t="shared" si="710"/>
        <v>0</v>
      </c>
      <c r="DY86" s="16">
        <f t="shared" si="711"/>
        <v>0</v>
      </c>
      <c r="DZ86" s="16">
        <f t="shared" si="712"/>
        <v>0</v>
      </c>
      <c r="EA86" s="16">
        <f t="shared" si="713"/>
        <v>0</v>
      </c>
      <c r="EB86" s="16">
        <f t="shared" si="714"/>
        <v>0</v>
      </c>
      <c r="ED86" s="16">
        <f t="shared" si="715"/>
        <v>17.911482070869145</v>
      </c>
      <c r="EE86" s="16">
        <f t="shared" si="716"/>
        <v>17.911482070869145</v>
      </c>
      <c r="EF86" s="16">
        <f t="shared" si="717"/>
        <v>17.911482070869145</v>
      </c>
      <c r="EG86" s="16">
        <f t="shared" si="718"/>
        <v>17.911482070869145</v>
      </c>
      <c r="EH86" s="16">
        <f t="shared" si="719"/>
        <v>17.911482070869145</v>
      </c>
      <c r="EI86" s="16">
        <f t="shared" si="720"/>
        <v>17.911482070869145</v>
      </c>
      <c r="EJ86" s="16">
        <f t="shared" si="721"/>
        <v>17.911482070869145</v>
      </c>
      <c r="EN86" s="16">
        <f t="shared" si="722"/>
        <v>0</v>
      </c>
      <c r="EO86" s="16">
        <f t="shared" si="723"/>
        <v>0</v>
      </c>
      <c r="EP86" s="16">
        <f t="shared" si="724"/>
        <v>0</v>
      </c>
      <c r="EQ86" s="16">
        <f t="shared" si="725"/>
        <v>0</v>
      </c>
      <c r="ER86" s="16">
        <f t="shared" si="726"/>
        <v>0</v>
      </c>
      <c r="ES86" s="16">
        <f t="shared" si="727"/>
        <v>0</v>
      </c>
      <c r="ET86" s="16">
        <f t="shared" si="728"/>
        <v>0</v>
      </c>
      <c r="EV86" s="16">
        <f t="shared" si="729"/>
        <v>0</v>
      </c>
      <c r="EW86" s="16">
        <f t="shared" si="730"/>
        <v>0</v>
      </c>
      <c r="EX86" s="16">
        <f t="shared" si="731"/>
        <v>0</v>
      </c>
      <c r="EY86" s="16">
        <f t="shared" si="732"/>
        <v>0</v>
      </c>
      <c r="EZ86" s="16">
        <f t="shared" si="733"/>
        <v>0</v>
      </c>
      <c r="FA86" s="16">
        <f t="shared" si="734"/>
        <v>0</v>
      </c>
      <c r="FB86" s="16">
        <f t="shared" si="735"/>
        <v>0</v>
      </c>
      <c r="FD86" s="16">
        <f t="shared" si="736"/>
        <v>17.911482070869145</v>
      </c>
      <c r="FE86" s="16">
        <f t="shared" si="737"/>
        <v>17.911482070869145</v>
      </c>
      <c r="FF86" s="16">
        <f t="shared" si="738"/>
        <v>17.911482070869145</v>
      </c>
      <c r="FG86" s="16">
        <f t="shared" si="739"/>
        <v>17.911482070869145</v>
      </c>
      <c r="FH86" s="16">
        <f t="shared" si="740"/>
        <v>17.911482070869145</v>
      </c>
      <c r="FI86" s="16">
        <f t="shared" si="741"/>
        <v>17.911482070869145</v>
      </c>
      <c r="FJ86" s="16">
        <f t="shared" si="742"/>
        <v>17.911482070869145</v>
      </c>
      <c r="FN86" s="16">
        <f t="shared" si="743"/>
        <v>0</v>
      </c>
      <c r="FO86" s="16">
        <f t="shared" si="744"/>
        <v>0</v>
      </c>
      <c r="FP86" s="16">
        <f t="shared" si="745"/>
        <v>0</v>
      </c>
      <c r="FQ86" s="16">
        <f t="shared" si="746"/>
        <v>0</v>
      </c>
      <c r="FR86" s="16">
        <f t="shared" si="747"/>
        <v>0</v>
      </c>
      <c r="FS86" s="16">
        <f t="shared" si="748"/>
        <v>0</v>
      </c>
      <c r="FT86" s="16">
        <f t="shared" si="749"/>
        <v>0</v>
      </c>
      <c r="FV86" s="16">
        <f t="shared" si="750"/>
        <v>0</v>
      </c>
      <c r="FW86" s="16">
        <f t="shared" si="751"/>
        <v>0</v>
      </c>
      <c r="FX86" s="16">
        <f t="shared" si="752"/>
        <v>0</v>
      </c>
      <c r="FY86" s="16">
        <f t="shared" si="753"/>
        <v>0</v>
      </c>
      <c r="FZ86" s="16">
        <f t="shared" si="754"/>
        <v>0</v>
      </c>
      <c r="GA86" s="16">
        <f t="shared" si="755"/>
        <v>0</v>
      </c>
      <c r="GB86" s="16">
        <f t="shared" si="756"/>
        <v>0</v>
      </c>
      <c r="GD86" s="16">
        <f t="shared" si="757"/>
        <v>17.911482070869145</v>
      </c>
      <c r="GE86" s="16">
        <f t="shared" si="758"/>
        <v>17.911482070869145</v>
      </c>
      <c r="GF86" s="16">
        <f t="shared" si="759"/>
        <v>17.911482070869145</v>
      </c>
      <c r="GG86" s="16">
        <f t="shared" si="760"/>
        <v>17.911482070869145</v>
      </c>
      <c r="GH86" s="16">
        <f t="shared" si="761"/>
        <v>17.911482070869145</v>
      </c>
      <c r="GI86" s="16">
        <f t="shared" si="762"/>
        <v>17.911482070869145</v>
      </c>
      <c r="GJ86" s="16">
        <f t="shared" si="763"/>
        <v>17.911482070869145</v>
      </c>
      <c r="GN86" s="16">
        <f t="shared" si="764"/>
        <v>0</v>
      </c>
      <c r="GO86" s="16">
        <f t="shared" si="765"/>
        <v>0</v>
      </c>
      <c r="GP86" s="16">
        <f t="shared" si="766"/>
        <v>0</v>
      </c>
      <c r="GQ86" s="16">
        <f t="shared" si="767"/>
        <v>0</v>
      </c>
      <c r="GR86" s="16">
        <f t="shared" si="768"/>
        <v>0</v>
      </c>
      <c r="GS86" s="16">
        <f t="shared" si="769"/>
        <v>0</v>
      </c>
      <c r="GT86" s="16">
        <f t="shared" si="770"/>
        <v>0</v>
      </c>
      <c r="GV86" s="16">
        <f t="shared" si="771"/>
        <v>0</v>
      </c>
      <c r="GW86" s="16">
        <f t="shared" si="772"/>
        <v>0</v>
      </c>
      <c r="GX86" s="16">
        <f t="shared" si="773"/>
        <v>0</v>
      </c>
      <c r="GY86" s="16">
        <f t="shared" si="774"/>
        <v>0</v>
      </c>
      <c r="GZ86" s="16">
        <f t="shared" si="775"/>
        <v>0</v>
      </c>
      <c r="HA86" s="16">
        <f t="shared" si="776"/>
        <v>0</v>
      </c>
      <c r="HB86" s="16">
        <f t="shared" si="777"/>
        <v>0</v>
      </c>
      <c r="HD86" s="16">
        <f t="shared" si="778"/>
        <v>17.911482070869145</v>
      </c>
      <c r="HE86" s="16">
        <f t="shared" si="779"/>
        <v>17.911482070869145</v>
      </c>
      <c r="HF86" s="16">
        <f t="shared" si="780"/>
        <v>17.911482070869145</v>
      </c>
      <c r="HG86" s="16">
        <f t="shared" si="781"/>
        <v>17.911482070869145</v>
      </c>
      <c r="HH86" s="16">
        <f t="shared" si="782"/>
        <v>17.911482070869145</v>
      </c>
      <c r="HI86" s="16">
        <f t="shared" si="783"/>
        <v>17.911482070869145</v>
      </c>
      <c r="HJ86" s="16">
        <f t="shared" si="784"/>
        <v>17.911482070869145</v>
      </c>
      <c r="HN86" s="16">
        <f t="shared" si="785"/>
        <v>0</v>
      </c>
      <c r="HO86" s="16">
        <f t="shared" si="786"/>
        <v>0</v>
      </c>
      <c r="HP86" s="16">
        <f t="shared" si="787"/>
        <v>0</v>
      </c>
      <c r="HQ86" s="16">
        <f t="shared" si="788"/>
        <v>0</v>
      </c>
      <c r="HR86" s="16">
        <f t="shared" si="789"/>
        <v>0</v>
      </c>
      <c r="HS86" s="16">
        <f t="shared" si="790"/>
        <v>0</v>
      </c>
      <c r="HT86" s="16">
        <f t="shared" si="791"/>
        <v>0</v>
      </c>
      <c r="HV86" s="16">
        <f t="shared" si="792"/>
        <v>0</v>
      </c>
      <c r="HW86" s="16">
        <f t="shared" si="793"/>
        <v>0</v>
      </c>
      <c r="HX86" s="16">
        <f t="shared" si="794"/>
        <v>0</v>
      </c>
      <c r="HY86" s="16">
        <f t="shared" si="795"/>
        <v>0</v>
      </c>
      <c r="HZ86" s="16">
        <f t="shared" si="796"/>
        <v>0</v>
      </c>
      <c r="IA86" s="16">
        <f t="shared" si="797"/>
        <v>0</v>
      </c>
      <c r="IB86" s="16">
        <f t="shared" si="798"/>
        <v>0</v>
      </c>
      <c r="ID86" s="16">
        <f t="shared" si="799"/>
        <v>17.911482070869145</v>
      </c>
      <c r="IE86" s="16">
        <f t="shared" si="800"/>
        <v>17.911482070869145</v>
      </c>
      <c r="IF86" s="16">
        <f t="shared" si="801"/>
        <v>17.911482070869145</v>
      </c>
      <c r="IG86" s="16">
        <f t="shared" si="802"/>
        <v>17.911482070869145</v>
      </c>
      <c r="IH86" s="16">
        <f t="shared" si="803"/>
        <v>17.911482070869145</v>
      </c>
      <c r="II86" s="16">
        <f t="shared" si="804"/>
        <v>17.911482070869145</v>
      </c>
      <c r="IJ86" s="16">
        <f t="shared" si="805"/>
        <v>17.911482070869145</v>
      </c>
      <c r="IN86" s="16">
        <f t="shared" si="806"/>
        <v>0</v>
      </c>
      <c r="IO86" s="16">
        <f t="shared" si="807"/>
        <v>0</v>
      </c>
      <c r="IP86" s="16">
        <f t="shared" si="808"/>
        <v>0</v>
      </c>
      <c r="IQ86" s="16">
        <f t="shared" si="809"/>
        <v>0</v>
      </c>
      <c r="IR86" s="16">
        <f t="shared" si="810"/>
        <v>0</v>
      </c>
      <c r="IS86" s="16">
        <f t="shared" si="811"/>
        <v>0</v>
      </c>
      <c r="IT86" s="16">
        <f t="shared" si="812"/>
        <v>0</v>
      </c>
      <c r="IV86" s="16">
        <f t="shared" si="813"/>
        <v>0</v>
      </c>
      <c r="IW86" s="16">
        <f t="shared" si="814"/>
        <v>0</v>
      </c>
      <c r="IX86" s="16">
        <f t="shared" si="815"/>
        <v>0</v>
      </c>
      <c r="IY86" s="16">
        <f t="shared" si="816"/>
        <v>0</v>
      </c>
      <c r="IZ86" s="16">
        <f t="shared" si="817"/>
        <v>0</v>
      </c>
      <c r="JA86" s="16">
        <f t="shared" si="818"/>
        <v>0</v>
      </c>
      <c r="JB86" s="16">
        <f t="shared" si="819"/>
        <v>0</v>
      </c>
      <c r="JD86" s="16">
        <f t="shared" si="820"/>
        <v>17.911482070869145</v>
      </c>
      <c r="JE86" s="16">
        <f t="shared" si="821"/>
        <v>17.911482070869145</v>
      </c>
      <c r="JF86" s="16">
        <f t="shared" si="822"/>
        <v>17.911482070869145</v>
      </c>
      <c r="JG86" s="16">
        <f t="shared" si="823"/>
        <v>17.911482070869145</v>
      </c>
      <c r="JH86" s="16">
        <f t="shared" si="824"/>
        <v>17.911482070869145</v>
      </c>
      <c r="JI86" s="16">
        <f t="shared" si="825"/>
        <v>17.911482070869145</v>
      </c>
      <c r="JJ86" s="16">
        <f t="shared" si="826"/>
        <v>17.911482070869145</v>
      </c>
      <c r="JN86" s="16">
        <f t="shared" si="827"/>
        <v>0</v>
      </c>
      <c r="JO86" s="16">
        <f t="shared" si="828"/>
        <v>0</v>
      </c>
      <c r="JP86" s="16">
        <f t="shared" si="829"/>
        <v>0</v>
      </c>
      <c r="JQ86" s="16">
        <f t="shared" si="830"/>
        <v>0</v>
      </c>
      <c r="JR86" s="16">
        <f t="shared" si="831"/>
        <v>0</v>
      </c>
      <c r="JS86" s="16">
        <f t="shared" si="832"/>
        <v>0</v>
      </c>
      <c r="JT86" s="16">
        <f t="shared" si="833"/>
        <v>0</v>
      </c>
      <c r="JV86" s="16">
        <f t="shared" si="834"/>
        <v>0</v>
      </c>
      <c r="JW86" s="16">
        <f t="shared" si="835"/>
        <v>0</v>
      </c>
      <c r="JX86" s="16">
        <f t="shared" si="836"/>
        <v>0</v>
      </c>
      <c r="JY86" s="16">
        <f t="shared" si="837"/>
        <v>0</v>
      </c>
      <c r="JZ86" s="16">
        <f t="shared" si="838"/>
        <v>0</v>
      </c>
      <c r="KA86" s="16">
        <f t="shared" si="839"/>
        <v>0</v>
      </c>
      <c r="KB86" s="16">
        <f t="shared" si="840"/>
        <v>0</v>
      </c>
      <c r="KD86" s="16">
        <f t="shared" si="841"/>
        <v>17.911482070869145</v>
      </c>
      <c r="KE86" s="16">
        <f t="shared" si="842"/>
        <v>17.911482070869145</v>
      </c>
      <c r="KF86" s="16">
        <f t="shared" si="843"/>
        <v>17.911482070869145</v>
      </c>
      <c r="KG86" s="16">
        <f t="shared" si="844"/>
        <v>17.911482070869145</v>
      </c>
      <c r="KH86" s="16">
        <f t="shared" si="845"/>
        <v>17.911482070869145</v>
      </c>
      <c r="KI86" s="16">
        <f t="shared" si="846"/>
        <v>17.911482070869145</v>
      </c>
      <c r="KJ86" s="16">
        <f t="shared" si="847"/>
        <v>17.911482070869145</v>
      </c>
    </row>
    <row r="87" spans="1:296" x14ac:dyDescent="0.25">
      <c r="A87" s="22" t="s">
        <v>620</v>
      </c>
      <c r="B87" s="22"/>
      <c r="C87" s="22" t="s">
        <v>606</v>
      </c>
      <c r="D87" s="22"/>
      <c r="E87" s="22"/>
      <c r="F87" t="s">
        <v>571</v>
      </c>
      <c r="G87" t="s">
        <v>571</v>
      </c>
      <c r="H87" t="s">
        <v>571</v>
      </c>
      <c r="I87" t="s">
        <v>571</v>
      </c>
      <c r="J87" t="s">
        <v>571</v>
      </c>
      <c r="K87" t="s">
        <v>571</v>
      </c>
      <c r="L87" t="s">
        <v>571</v>
      </c>
      <c r="M87" t="s">
        <v>571</v>
      </c>
      <c r="N87" s="16">
        <f>[14]model_cost_rates!N222</f>
        <v>0</v>
      </c>
      <c r="O87" s="16">
        <f>[14]model_cost_rates!O222</f>
        <v>0</v>
      </c>
      <c r="P87" s="16">
        <f>[14]model_cost_rates!P222</f>
        <v>0</v>
      </c>
      <c r="Q87" s="16">
        <f>[14]model_cost_rates!Q222</f>
        <v>0</v>
      </c>
      <c r="R87" s="16">
        <f>[14]model_cost_rates!R222</f>
        <v>0</v>
      </c>
      <c r="S87" s="16">
        <f>[14]model_cost_rates!S222</f>
        <v>0</v>
      </c>
      <c r="T87" s="16">
        <f t="shared" si="637"/>
        <v>0</v>
      </c>
      <c r="V87" s="16">
        <f>[14]model_cost_rates!G222</f>
        <v>0</v>
      </c>
      <c r="W87" s="16">
        <f>[14]model_cost_rates!H222</f>
        <v>0</v>
      </c>
      <c r="X87" s="16">
        <f>[14]model_cost_rates!I222</f>
        <v>0</v>
      </c>
      <c r="Y87" s="16">
        <f>[14]model_cost_rates!J222</f>
        <v>0</v>
      </c>
      <c r="Z87" s="16">
        <f>[14]model_cost_rates!K222</f>
        <v>0</v>
      </c>
      <c r="AA87" s="16">
        <f>[14]model_cost_rates!L222</f>
        <v>0</v>
      </c>
      <c r="AB87" s="16">
        <f t="shared" si="848"/>
        <v>0</v>
      </c>
      <c r="AD87" s="16">
        <f>[16]TRAC_rates!V95</f>
        <v>439.42346481810642</v>
      </c>
      <c r="AE87" s="16">
        <f>[16]TRAC_rates!W95</f>
        <v>439.42346481810642</v>
      </c>
      <c r="AF87" s="16">
        <f>[16]TRAC_rates!X95</f>
        <v>439.42346481810642</v>
      </c>
      <c r="AG87" s="16">
        <f>[16]TRAC_rates!Y95</f>
        <v>439.42346481810642</v>
      </c>
      <c r="AH87" s="16">
        <f>[16]TRAC_rates!Z95</f>
        <v>439.42346481810642</v>
      </c>
      <c r="AI87" s="16">
        <f>[16]TRAC_rates!AA95</f>
        <v>439.42346481810642</v>
      </c>
      <c r="AJ87" s="16">
        <f>[16]TRAC_rates!AB95</f>
        <v>439.42346481810642</v>
      </c>
      <c r="AN87" s="16">
        <f t="shared" si="638"/>
        <v>0</v>
      </c>
      <c r="AO87" s="16">
        <f t="shared" si="639"/>
        <v>0</v>
      </c>
      <c r="AP87" s="16">
        <f t="shared" si="640"/>
        <v>0</v>
      </c>
      <c r="AQ87" s="16">
        <f t="shared" si="641"/>
        <v>0</v>
      </c>
      <c r="AR87" s="16">
        <f t="shared" si="642"/>
        <v>0</v>
      </c>
      <c r="AS87" s="16">
        <f t="shared" si="643"/>
        <v>0</v>
      </c>
      <c r="AT87" s="16">
        <f t="shared" si="644"/>
        <v>0</v>
      </c>
      <c r="AV87" s="16">
        <f t="shared" si="645"/>
        <v>0</v>
      </c>
      <c r="AW87" s="16">
        <f t="shared" si="646"/>
        <v>0</v>
      </c>
      <c r="AX87" s="16">
        <f t="shared" si="647"/>
        <v>0</v>
      </c>
      <c r="AY87" s="16">
        <f t="shared" si="648"/>
        <v>0</v>
      </c>
      <c r="AZ87" s="16">
        <f t="shared" si="649"/>
        <v>0</v>
      </c>
      <c r="BA87" s="16">
        <f t="shared" si="650"/>
        <v>0</v>
      </c>
      <c r="BB87" s="16">
        <f t="shared" si="651"/>
        <v>0</v>
      </c>
      <c r="BD87" s="16">
        <f t="shared" si="652"/>
        <v>439.42346481810642</v>
      </c>
      <c r="BE87" s="16">
        <f t="shared" si="653"/>
        <v>439.42346481810642</v>
      </c>
      <c r="BF87" s="16">
        <f t="shared" si="654"/>
        <v>439.42346481810642</v>
      </c>
      <c r="BG87" s="16">
        <f t="shared" si="655"/>
        <v>439.42346481810642</v>
      </c>
      <c r="BH87" s="16">
        <f t="shared" si="656"/>
        <v>439.42346481810642</v>
      </c>
      <c r="BI87" s="16">
        <f t="shared" si="657"/>
        <v>439.42346481810642</v>
      </c>
      <c r="BJ87" s="16">
        <f t="shared" si="658"/>
        <v>439.42346481810642</v>
      </c>
      <c r="BN87" s="16">
        <f t="shared" si="659"/>
        <v>0</v>
      </c>
      <c r="BO87" s="16">
        <f t="shared" si="660"/>
        <v>0</v>
      </c>
      <c r="BP87" s="16">
        <f t="shared" si="661"/>
        <v>0</v>
      </c>
      <c r="BQ87" s="16">
        <f t="shared" si="662"/>
        <v>0</v>
      </c>
      <c r="BR87" s="16">
        <f t="shared" si="663"/>
        <v>0</v>
      </c>
      <c r="BS87" s="16">
        <f t="shared" si="664"/>
        <v>0</v>
      </c>
      <c r="BT87" s="16">
        <f t="shared" si="665"/>
        <v>0</v>
      </c>
      <c r="BV87" s="16">
        <f t="shared" si="666"/>
        <v>0</v>
      </c>
      <c r="BW87" s="16">
        <f t="shared" si="667"/>
        <v>0</v>
      </c>
      <c r="BX87" s="16">
        <f t="shared" si="668"/>
        <v>0</v>
      </c>
      <c r="BY87" s="16">
        <f t="shared" si="669"/>
        <v>0</v>
      </c>
      <c r="BZ87" s="16">
        <f t="shared" si="670"/>
        <v>0</v>
      </c>
      <c r="CA87" s="16">
        <f t="shared" si="671"/>
        <v>0</v>
      </c>
      <c r="CB87" s="16">
        <f t="shared" si="672"/>
        <v>0</v>
      </c>
      <c r="CD87" s="16">
        <f t="shared" si="673"/>
        <v>439.42346481810642</v>
      </c>
      <c r="CE87" s="16">
        <f t="shared" si="674"/>
        <v>439.42346481810642</v>
      </c>
      <c r="CF87" s="16">
        <f t="shared" si="675"/>
        <v>439.42346481810642</v>
      </c>
      <c r="CG87" s="16">
        <f t="shared" si="676"/>
        <v>439.42346481810642</v>
      </c>
      <c r="CH87" s="16">
        <f t="shared" si="677"/>
        <v>439.42346481810642</v>
      </c>
      <c r="CI87" s="16">
        <f t="shared" si="678"/>
        <v>439.42346481810642</v>
      </c>
      <c r="CJ87" s="16">
        <f t="shared" si="679"/>
        <v>439.42346481810642</v>
      </c>
      <c r="CN87" s="16">
        <f t="shared" si="680"/>
        <v>0</v>
      </c>
      <c r="CO87" s="16">
        <f t="shared" si="681"/>
        <v>0</v>
      </c>
      <c r="CP87" s="16">
        <f t="shared" si="682"/>
        <v>0</v>
      </c>
      <c r="CQ87" s="16">
        <f t="shared" si="683"/>
        <v>0</v>
      </c>
      <c r="CR87" s="16">
        <f t="shared" si="684"/>
        <v>0</v>
      </c>
      <c r="CS87" s="16">
        <f t="shared" si="685"/>
        <v>0</v>
      </c>
      <c r="CT87" s="16">
        <f t="shared" si="686"/>
        <v>0</v>
      </c>
      <c r="CV87" s="16">
        <f t="shared" si="687"/>
        <v>0</v>
      </c>
      <c r="CW87" s="16">
        <f t="shared" si="688"/>
        <v>0</v>
      </c>
      <c r="CX87" s="16">
        <f t="shared" si="689"/>
        <v>0</v>
      </c>
      <c r="CY87" s="16">
        <f t="shared" si="690"/>
        <v>0</v>
      </c>
      <c r="CZ87" s="16">
        <f t="shared" si="691"/>
        <v>0</v>
      </c>
      <c r="DA87" s="16">
        <f t="shared" si="692"/>
        <v>0</v>
      </c>
      <c r="DB87" s="16">
        <f t="shared" si="693"/>
        <v>0</v>
      </c>
      <c r="DD87" s="16">
        <f t="shared" si="694"/>
        <v>439.42346481810642</v>
      </c>
      <c r="DE87" s="16">
        <f t="shared" si="695"/>
        <v>439.42346481810642</v>
      </c>
      <c r="DF87" s="16">
        <f t="shared" si="696"/>
        <v>439.42346481810642</v>
      </c>
      <c r="DG87" s="16">
        <f t="shared" si="697"/>
        <v>439.42346481810642</v>
      </c>
      <c r="DH87" s="16">
        <f t="shared" si="698"/>
        <v>439.42346481810642</v>
      </c>
      <c r="DI87" s="16">
        <f t="shared" si="699"/>
        <v>439.42346481810642</v>
      </c>
      <c r="DJ87" s="16">
        <f t="shared" si="700"/>
        <v>439.42346481810642</v>
      </c>
      <c r="DN87" s="16">
        <f t="shared" si="701"/>
        <v>0</v>
      </c>
      <c r="DO87" s="16">
        <f t="shared" si="702"/>
        <v>0</v>
      </c>
      <c r="DP87" s="16">
        <f t="shared" si="703"/>
        <v>0</v>
      </c>
      <c r="DQ87" s="16">
        <f t="shared" si="704"/>
        <v>0</v>
      </c>
      <c r="DR87" s="16">
        <f t="shared" si="705"/>
        <v>0</v>
      </c>
      <c r="DS87" s="16">
        <f t="shared" si="706"/>
        <v>0</v>
      </c>
      <c r="DT87" s="16">
        <f t="shared" si="707"/>
        <v>0</v>
      </c>
      <c r="DV87" s="16">
        <f t="shared" si="708"/>
        <v>0</v>
      </c>
      <c r="DW87" s="16">
        <f t="shared" si="709"/>
        <v>0</v>
      </c>
      <c r="DX87" s="16">
        <f t="shared" si="710"/>
        <v>0</v>
      </c>
      <c r="DY87" s="16">
        <f t="shared" si="711"/>
        <v>0</v>
      </c>
      <c r="DZ87" s="16">
        <f t="shared" si="712"/>
        <v>0</v>
      </c>
      <c r="EA87" s="16">
        <f t="shared" si="713"/>
        <v>0</v>
      </c>
      <c r="EB87" s="16">
        <f t="shared" si="714"/>
        <v>0</v>
      </c>
      <c r="ED87" s="16">
        <f t="shared" si="715"/>
        <v>439.42346481810642</v>
      </c>
      <c r="EE87" s="16">
        <f t="shared" si="716"/>
        <v>439.42346481810642</v>
      </c>
      <c r="EF87" s="16">
        <f t="shared" si="717"/>
        <v>439.42346481810642</v>
      </c>
      <c r="EG87" s="16">
        <f t="shared" si="718"/>
        <v>439.42346481810642</v>
      </c>
      <c r="EH87" s="16">
        <f t="shared" si="719"/>
        <v>439.42346481810642</v>
      </c>
      <c r="EI87" s="16">
        <f t="shared" si="720"/>
        <v>439.42346481810642</v>
      </c>
      <c r="EJ87" s="16">
        <f t="shared" si="721"/>
        <v>439.42346481810642</v>
      </c>
      <c r="EN87" s="16">
        <f t="shared" si="722"/>
        <v>0</v>
      </c>
      <c r="EO87" s="16">
        <f t="shared" si="723"/>
        <v>0</v>
      </c>
      <c r="EP87" s="16">
        <f t="shared" si="724"/>
        <v>0</v>
      </c>
      <c r="EQ87" s="16">
        <f t="shared" si="725"/>
        <v>0</v>
      </c>
      <c r="ER87" s="16">
        <f t="shared" si="726"/>
        <v>0</v>
      </c>
      <c r="ES87" s="16">
        <f t="shared" si="727"/>
        <v>0</v>
      </c>
      <c r="ET87" s="16">
        <f t="shared" si="728"/>
        <v>0</v>
      </c>
      <c r="EV87" s="16">
        <f t="shared" si="729"/>
        <v>0</v>
      </c>
      <c r="EW87" s="16">
        <f t="shared" si="730"/>
        <v>0</v>
      </c>
      <c r="EX87" s="16">
        <f t="shared" si="731"/>
        <v>0</v>
      </c>
      <c r="EY87" s="16">
        <f t="shared" si="732"/>
        <v>0</v>
      </c>
      <c r="EZ87" s="16">
        <f t="shared" si="733"/>
        <v>0</v>
      </c>
      <c r="FA87" s="16">
        <f t="shared" si="734"/>
        <v>0</v>
      </c>
      <c r="FB87" s="16">
        <f t="shared" si="735"/>
        <v>0</v>
      </c>
      <c r="FD87" s="16">
        <f t="shared" si="736"/>
        <v>439.42346481810642</v>
      </c>
      <c r="FE87" s="16">
        <f t="shared" si="737"/>
        <v>439.42346481810642</v>
      </c>
      <c r="FF87" s="16">
        <f t="shared" si="738"/>
        <v>439.42346481810642</v>
      </c>
      <c r="FG87" s="16">
        <f t="shared" si="739"/>
        <v>439.42346481810642</v>
      </c>
      <c r="FH87" s="16">
        <f t="shared" si="740"/>
        <v>439.42346481810642</v>
      </c>
      <c r="FI87" s="16">
        <f t="shared" si="741"/>
        <v>439.42346481810642</v>
      </c>
      <c r="FJ87" s="16">
        <f t="shared" si="742"/>
        <v>439.42346481810642</v>
      </c>
      <c r="FN87" s="16">
        <f t="shared" si="743"/>
        <v>0</v>
      </c>
      <c r="FO87" s="16">
        <f t="shared" si="744"/>
        <v>0</v>
      </c>
      <c r="FP87" s="16">
        <f t="shared" si="745"/>
        <v>0</v>
      </c>
      <c r="FQ87" s="16">
        <f t="shared" si="746"/>
        <v>0</v>
      </c>
      <c r="FR87" s="16">
        <f t="shared" si="747"/>
        <v>0</v>
      </c>
      <c r="FS87" s="16">
        <f t="shared" si="748"/>
        <v>0</v>
      </c>
      <c r="FT87" s="16">
        <f t="shared" si="749"/>
        <v>0</v>
      </c>
      <c r="FV87" s="16">
        <f t="shared" si="750"/>
        <v>0</v>
      </c>
      <c r="FW87" s="16">
        <f t="shared" si="751"/>
        <v>0</v>
      </c>
      <c r="FX87" s="16">
        <f t="shared" si="752"/>
        <v>0</v>
      </c>
      <c r="FY87" s="16">
        <f t="shared" si="753"/>
        <v>0</v>
      </c>
      <c r="FZ87" s="16">
        <f t="shared" si="754"/>
        <v>0</v>
      </c>
      <c r="GA87" s="16">
        <f t="shared" si="755"/>
        <v>0</v>
      </c>
      <c r="GB87" s="16">
        <f t="shared" si="756"/>
        <v>0</v>
      </c>
      <c r="GD87" s="16">
        <f t="shared" si="757"/>
        <v>439.42346481810642</v>
      </c>
      <c r="GE87" s="16">
        <f t="shared" si="758"/>
        <v>439.42346481810642</v>
      </c>
      <c r="GF87" s="16">
        <f t="shared" si="759"/>
        <v>439.42346481810642</v>
      </c>
      <c r="GG87" s="16">
        <f t="shared" si="760"/>
        <v>439.42346481810642</v>
      </c>
      <c r="GH87" s="16">
        <f t="shared" si="761"/>
        <v>439.42346481810642</v>
      </c>
      <c r="GI87" s="16">
        <f t="shared" si="762"/>
        <v>439.42346481810642</v>
      </c>
      <c r="GJ87" s="16">
        <f t="shared" si="763"/>
        <v>439.42346481810642</v>
      </c>
      <c r="GN87" s="16">
        <f t="shared" si="764"/>
        <v>0</v>
      </c>
      <c r="GO87" s="16">
        <f t="shared" si="765"/>
        <v>0</v>
      </c>
      <c r="GP87" s="16">
        <f t="shared" si="766"/>
        <v>0</v>
      </c>
      <c r="GQ87" s="16">
        <f t="shared" si="767"/>
        <v>0</v>
      </c>
      <c r="GR87" s="16">
        <f t="shared" si="768"/>
        <v>0</v>
      </c>
      <c r="GS87" s="16">
        <f t="shared" si="769"/>
        <v>0</v>
      </c>
      <c r="GT87" s="16">
        <f t="shared" si="770"/>
        <v>0</v>
      </c>
      <c r="GV87" s="16">
        <f t="shared" si="771"/>
        <v>0</v>
      </c>
      <c r="GW87" s="16">
        <f t="shared" si="772"/>
        <v>0</v>
      </c>
      <c r="GX87" s="16">
        <f t="shared" si="773"/>
        <v>0</v>
      </c>
      <c r="GY87" s="16">
        <f t="shared" si="774"/>
        <v>0</v>
      </c>
      <c r="GZ87" s="16">
        <f t="shared" si="775"/>
        <v>0</v>
      </c>
      <c r="HA87" s="16">
        <f t="shared" si="776"/>
        <v>0</v>
      </c>
      <c r="HB87" s="16">
        <f t="shared" si="777"/>
        <v>0</v>
      </c>
      <c r="HD87" s="16">
        <f t="shared" si="778"/>
        <v>439.42346481810642</v>
      </c>
      <c r="HE87" s="16">
        <f t="shared" si="779"/>
        <v>439.42346481810642</v>
      </c>
      <c r="HF87" s="16">
        <f t="shared" si="780"/>
        <v>439.42346481810642</v>
      </c>
      <c r="HG87" s="16">
        <f t="shared" si="781"/>
        <v>439.42346481810642</v>
      </c>
      <c r="HH87" s="16">
        <f t="shared" si="782"/>
        <v>439.42346481810642</v>
      </c>
      <c r="HI87" s="16">
        <f t="shared" si="783"/>
        <v>439.42346481810642</v>
      </c>
      <c r="HJ87" s="16">
        <f t="shared" si="784"/>
        <v>439.42346481810642</v>
      </c>
      <c r="HN87" s="16">
        <f t="shared" si="785"/>
        <v>0</v>
      </c>
      <c r="HO87" s="16">
        <f t="shared" si="786"/>
        <v>0</v>
      </c>
      <c r="HP87" s="16">
        <f t="shared" si="787"/>
        <v>0</v>
      </c>
      <c r="HQ87" s="16">
        <f t="shared" si="788"/>
        <v>0</v>
      </c>
      <c r="HR87" s="16">
        <f t="shared" si="789"/>
        <v>0</v>
      </c>
      <c r="HS87" s="16">
        <f t="shared" si="790"/>
        <v>0</v>
      </c>
      <c r="HT87" s="16">
        <f t="shared" si="791"/>
        <v>0</v>
      </c>
      <c r="HV87" s="16">
        <f t="shared" si="792"/>
        <v>0</v>
      </c>
      <c r="HW87" s="16">
        <f t="shared" si="793"/>
        <v>0</v>
      </c>
      <c r="HX87" s="16">
        <f t="shared" si="794"/>
        <v>0</v>
      </c>
      <c r="HY87" s="16">
        <f t="shared" si="795"/>
        <v>0</v>
      </c>
      <c r="HZ87" s="16">
        <f t="shared" si="796"/>
        <v>0</v>
      </c>
      <c r="IA87" s="16">
        <f t="shared" si="797"/>
        <v>0</v>
      </c>
      <c r="IB87" s="16">
        <f t="shared" si="798"/>
        <v>0</v>
      </c>
      <c r="ID87" s="16">
        <f t="shared" si="799"/>
        <v>439.42346481810642</v>
      </c>
      <c r="IE87" s="16">
        <f t="shared" si="800"/>
        <v>439.42346481810642</v>
      </c>
      <c r="IF87" s="16">
        <f t="shared" si="801"/>
        <v>439.42346481810642</v>
      </c>
      <c r="IG87" s="16">
        <f t="shared" si="802"/>
        <v>439.42346481810642</v>
      </c>
      <c r="IH87" s="16">
        <f t="shared" si="803"/>
        <v>439.42346481810642</v>
      </c>
      <c r="II87" s="16">
        <f t="shared" si="804"/>
        <v>439.42346481810642</v>
      </c>
      <c r="IJ87" s="16">
        <f t="shared" si="805"/>
        <v>439.42346481810642</v>
      </c>
      <c r="IN87" s="16">
        <f t="shared" si="806"/>
        <v>0</v>
      </c>
      <c r="IO87" s="16">
        <f t="shared" si="807"/>
        <v>0</v>
      </c>
      <c r="IP87" s="16">
        <f t="shared" si="808"/>
        <v>0</v>
      </c>
      <c r="IQ87" s="16">
        <f t="shared" si="809"/>
        <v>0</v>
      </c>
      <c r="IR87" s="16">
        <f t="shared" si="810"/>
        <v>0</v>
      </c>
      <c r="IS87" s="16">
        <f t="shared" si="811"/>
        <v>0</v>
      </c>
      <c r="IT87" s="16">
        <f t="shared" si="812"/>
        <v>0</v>
      </c>
      <c r="IV87" s="16">
        <f t="shared" si="813"/>
        <v>0</v>
      </c>
      <c r="IW87" s="16">
        <f t="shared" si="814"/>
        <v>0</v>
      </c>
      <c r="IX87" s="16">
        <f t="shared" si="815"/>
        <v>0</v>
      </c>
      <c r="IY87" s="16">
        <f t="shared" si="816"/>
        <v>0</v>
      </c>
      <c r="IZ87" s="16">
        <f t="shared" si="817"/>
        <v>0</v>
      </c>
      <c r="JA87" s="16">
        <f t="shared" si="818"/>
        <v>0</v>
      </c>
      <c r="JB87" s="16">
        <f t="shared" si="819"/>
        <v>0</v>
      </c>
      <c r="JD87" s="16">
        <f t="shared" si="820"/>
        <v>439.42346481810642</v>
      </c>
      <c r="JE87" s="16">
        <f t="shared" si="821"/>
        <v>439.42346481810642</v>
      </c>
      <c r="JF87" s="16">
        <f t="shared" si="822"/>
        <v>439.42346481810642</v>
      </c>
      <c r="JG87" s="16">
        <f t="shared" si="823"/>
        <v>439.42346481810642</v>
      </c>
      <c r="JH87" s="16">
        <f t="shared" si="824"/>
        <v>439.42346481810642</v>
      </c>
      <c r="JI87" s="16">
        <f t="shared" si="825"/>
        <v>439.42346481810642</v>
      </c>
      <c r="JJ87" s="16">
        <f t="shared" si="826"/>
        <v>439.42346481810642</v>
      </c>
      <c r="JN87" s="16">
        <f t="shared" si="827"/>
        <v>0</v>
      </c>
      <c r="JO87" s="16">
        <f t="shared" si="828"/>
        <v>0</v>
      </c>
      <c r="JP87" s="16">
        <f t="shared" si="829"/>
        <v>0</v>
      </c>
      <c r="JQ87" s="16">
        <f t="shared" si="830"/>
        <v>0</v>
      </c>
      <c r="JR87" s="16">
        <f t="shared" si="831"/>
        <v>0</v>
      </c>
      <c r="JS87" s="16">
        <f t="shared" si="832"/>
        <v>0</v>
      </c>
      <c r="JT87" s="16">
        <f t="shared" si="833"/>
        <v>0</v>
      </c>
      <c r="JV87" s="16">
        <f t="shared" si="834"/>
        <v>0</v>
      </c>
      <c r="JW87" s="16">
        <f t="shared" si="835"/>
        <v>0</v>
      </c>
      <c r="JX87" s="16">
        <f t="shared" si="836"/>
        <v>0</v>
      </c>
      <c r="JY87" s="16">
        <f t="shared" si="837"/>
        <v>0</v>
      </c>
      <c r="JZ87" s="16">
        <f t="shared" si="838"/>
        <v>0</v>
      </c>
      <c r="KA87" s="16">
        <f t="shared" si="839"/>
        <v>0</v>
      </c>
      <c r="KB87" s="16">
        <f t="shared" si="840"/>
        <v>0</v>
      </c>
      <c r="KD87" s="16">
        <f t="shared" si="841"/>
        <v>439.42346481810642</v>
      </c>
      <c r="KE87" s="16">
        <f t="shared" si="842"/>
        <v>439.42346481810642</v>
      </c>
      <c r="KF87" s="16">
        <f t="shared" si="843"/>
        <v>439.42346481810642</v>
      </c>
      <c r="KG87" s="16">
        <f t="shared" si="844"/>
        <v>439.42346481810642</v>
      </c>
      <c r="KH87" s="16">
        <f t="shared" si="845"/>
        <v>439.42346481810642</v>
      </c>
      <c r="KI87" s="16">
        <f t="shared" si="846"/>
        <v>439.42346481810642</v>
      </c>
      <c r="KJ87" s="16">
        <f t="shared" si="847"/>
        <v>439.42346481810642</v>
      </c>
    </row>
    <row r="88" spans="1:296" x14ac:dyDescent="0.25">
      <c r="A88" s="22" t="s">
        <v>605</v>
      </c>
      <c r="B88" s="22"/>
      <c r="C88" s="22" t="s">
        <v>590</v>
      </c>
      <c r="D88" s="22"/>
      <c r="E88" s="22"/>
      <c r="F88" t="s">
        <v>589</v>
      </c>
      <c r="G88" t="s">
        <v>580</v>
      </c>
      <c r="H88" t="s">
        <v>571</v>
      </c>
      <c r="I88" t="s">
        <v>580</v>
      </c>
      <c r="J88" t="s">
        <v>589</v>
      </c>
      <c r="K88" t="s">
        <v>571</v>
      </c>
      <c r="L88" t="s">
        <v>589</v>
      </c>
      <c r="M88" t="s">
        <v>589</v>
      </c>
      <c r="N88" s="16">
        <f>[14]model_cost_rates!N223</f>
        <v>0</v>
      </c>
      <c r="O88" s="16">
        <f>[14]model_cost_rates!O223</f>
        <v>0</v>
      </c>
      <c r="P88" s="16">
        <f>[14]model_cost_rates!P223</f>
        <v>0</v>
      </c>
      <c r="Q88" s="16">
        <f>[14]model_cost_rates!Q223</f>
        <v>0</v>
      </c>
      <c r="R88" s="16">
        <f>[14]model_cost_rates!R223</f>
        <v>0</v>
      </c>
      <c r="S88" s="16">
        <f>[14]model_cost_rates!S223</f>
        <v>0</v>
      </c>
      <c r="T88" s="16">
        <f t="shared" si="637"/>
        <v>0</v>
      </c>
      <c r="V88" s="16">
        <f>[14]model_cost_rates!G223</f>
        <v>0</v>
      </c>
      <c r="W88" s="16">
        <f>[14]model_cost_rates!H223</f>
        <v>0</v>
      </c>
      <c r="X88" s="16">
        <f>[14]model_cost_rates!I223</f>
        <v>0</v>
      </c>
      <c r="Y88" s="16">
        <f>[14]model_cost_rates!J223</f>
        <v>0</v>
      </c>
      <c r="Z88" s="16">
        <f>[14]model_cost_rates!K223</f>
        <v>0</v>
      </c>
      <c r="AA88" s="16">
        <f>[14]model_cost_rates!L223</f>
        <v>0</v>
      </c>
      <c r="AB88" s="16">
        <f t="shared" si="848"/>
        <v>0</v>
      </c>
      <c r="AD88" s="16">
        <f>[16]TRAC_rates!V96</f>
        <v>29.065577868231635</v>
      </c>
      <c r="AE88" s="16">
        <f>[16]TRAC_rates!W96</f>
        <v>29.065577868231635</v>
      </c>
      <c r="AF88" s="16">
        <f>[16]TRAC_rates!X96</f>
        <v>29.065577868231635</v>
      </c>
      <c r="AG88" s="16">
        <f>[16]TRAC_rates!Y96</f>
        <v>29.065577868231635</v>
      </c>
      <c r="AH88" s="16">
        <f>[16]TRAC_rates!Z96</f>
        <v>29.065577868231635</v>
      </c>
      <c r="AI88" s="16">
        <f>[16]TRAC_rates!AA96</f>
        <v>29.065577868231635</v>
      </c>
      <c r="AJ88" s="16">
        <f>[16]TRAC_rates!AB96</f>
        <v>29.065577868231635</v>
      </c>
      <c r="AN88" s="16">
        <f t="shared" si="638"/>
        <v>0</v>
      </c>
      <c r="AO88" s="16">
        <f t="shared" si="639"/>
        <v>0</v>
      </c>
      <c r="AP88" s="16">
        <f t="shared" si="640"/>
        <v>0</v>
      </c>
      <c r="AQ88" s="16">
        <f t="shared" si="641"/>
        <v>0</v>
      </c>
      <c r="AR88" s="16">
        <f t="shared" si="642"/>
        <v>0</v>
      </c>
      <c r="AS88" s="16">
        <f t="shared" si="643"/>
        <v>0</v>
      </c>
      <c r="AT88" s="16">
        <f t="shared" si="644"/>
        <v>0</v>
      </c>
      <c r="AV88" s="16">
        <f t="shared" si="645"/>
        <v>0</v>
      </c>
      <c r="AW88" s="16">
        <f t="shared" si="646"/>
        <v>0</v>
      </c>
      <c r="AX88" s="16">
        <f t="shared" si="647"/>
        <v>0</v>
      </c>
      <c r="AY88" s="16">
        <f t="shared" si="648"/>
        <v>0</v>
      </c>
      <c r="AZ88" s="16">
        <f t="shared" si="649"/>
        <v>0</v>
      </c>
      <c r="BA88" s="16">
        <f t="shared" si="650"/>
        <v>0</v>
      </c>
      <c r="BB88" s="16">
        <f t="shared" si="651"/>
        <v>0</v>
      </c>
      <c r="BD88" s="16">
        <f t="shared" si="652"/>
        <v>1.5853951564489983</v>
      </c>
      <c r="BE88" s="16">
        <f t="shared" si="653"/>
        <v>1.5853951564489983</v>
      </c>
      <c r="BF88" s="16">
        <f t="shared" si="654"/>
        <v>1.5853951564489983</v>
      </c>
      <c r="BG88" s="16">
        <f t="shared" si="655"/>
        <v>1.5853951564489983</v>
      </c>
      <c r="BH88" s="16">
        <f t="shared" si="656"/>
        <v>1.5853951564489983</v>
      </c>
      <c r="BI88" s="16">
        <f t="shared" si="657"/>
        <v>1.5853951564489983</v>
      </c>
      <c r="BJ88" s="16">
        <f t="shared" si="658"/>
        <v>1.5853951564489983</v>
      </c>
      <c r="BN88" s="16">
        <f t="shared" si="659"/>
        <v>0</v>
      </c>
      <c r="BO88" s="16">
        <f t="shared" si="660"/>
        <v>0</v>
      </c>
      <c r="BP88" s="16">
        <f t="shared" si="661"/>
        <v>0</v>
      </c>
      <c r="BQ88" s="16">
        <f t="shared" si="662"/>
        <v>0</v>
      </c>
      <c r="BR88" s="16">
        <f t="shared" si="663"/>
        <v>0</v>
      </c>
      <c r="BS88" s="16">
        <f t="shared" si="664"/>
        <v>0</v>
      </c>
      <c r="BT88" s="16">
        <f t="shared" si="665"/>
        <v>0</v>
      </c>
      <c r="BV88" s="16">
        <f t="shared" si="666"/>
        <v>0</v>
      </c>
      <c r="BW88" s="16">
        <f t="shared" si="667"/>
        <v>0</v>
      </c>
      <c r="BX88" s="16">
        <f t="shared" si="668"/>
        <v>0</v>
      </c>
      <c r="BY88" s="16">
        <f t="shared" si="669"/>
        <v>0</v>
      </c>
      <c r="BZ88" s="16">
        <f t="shared" si="670"/>
        <v>0</v>
      </c>
      <c r="CA88" s="16">
        <f t="shared" si="671"/>
        <v>0</v>
      </c>
      <c r="CB88" s="16">
        <f t="shared" si="672"/>
        <v>0</v>
      </c>
      <c r="CD88" s="16">
        <f t="shared" si="673"/>
        <v>1.5977890743411938</v>
      </c>
      <c r="CE88" s="16">
        <f t="shared" si="674"/>
        <v>1.5977890743411938</v>
      </c>
      <c r="CF88" s="16">
        <f t="shared" si="675"/>
        <v>1.5977890743411938</v>
      </c>
      <c r="CG88" s="16">
        <f t="shared" si="676"/>
        <v>1.5977890743411938</v>
      </c>
      <c r="CH88" s="16">
        <f t="shared" si="677"/>
        <v>1.5977890743411938</v>
      </c>
      <c r="CI88" s="16">
        <f t="shared" si="678"/>
        <v>1.5977890743411938</v>
      </c>
      <c r="CJ88" s="16">
        <f t="shared" si="679"/>
        <v>1.5977890743411938</v>
      </c>
      <c r="CN88" s="16">
        <f t="shared" si="680"/>
        <v>0</v>
      </c>
      <c r="CO88" s="16">
        <f t="shared" si="681"/>
        <v>0</v>
      </c>
      <c r="CP88" s="16">
        <f t="shared" si="682"/>
        <v>0</v>
      </c>
      <c r="CQ88" s="16">
        <f t="shared" si="683"/>
        <v>0</v>
      </c>
      <c r="CR88" s="16">
        <f t="shared" si="684"/>
        <v>0</v>
      </c>
      <c r="CS88" s="16">
        <f t="shared" si="685"/>
        <v>0</v>
      </c>
      <c r="CT88" s="16">
        <f t="shared" si="686"/>
        <v>0</v>
      </c>
      <c r="CV88" s="16">
        <f t="shared" si="687"/>
        <v>0</v>
      </c>
      <c r="CW88" s="16">
        <f t="shared" si="688"/>
        <v>0</v>
      </c>
      <c r="CX88" s="16">
        <f t="shared" si="689"/>
        <v>0</v>
      </c>
      <c r="CY88" s="16">
        <f t="shared" si="690"/>
        <v>0</v>
      </c>
      <c r="CZ88" s="16">
        <f t="shared" si="691"/>
        <v>0</v>
      </c>
      <c r="DA88" s="16">
        <f t="shared" si="692"/>
        <v>0</v>
      </c>
      <c r="DB88" s="16">
        <f t="shared" si="693"/>
        <v>0</v>
      </c>
      <c r="DD88" s="16">
        <f t="shared" si="694"/>
        <v>1.4930952124919716</v>
      </c>
      <c r="DE88" s="16">
        <f t="shared" si="695"/>
        <v>1.4930952124919716</v>
      </c>
      <c r="DF88" s="16">
        <f t="shared" si="696"/>
        <v>1.4930952124919716</v>
      </c>
      <c r="DG88" s="16">
        <f t="shared" si="697"/>
        <v>1.4930952124919716</v>
      </c>
      <c r="DH88" s="16">
        <f t="shared" si="698"/>
        <v>1.4930952124919716</v>
      </c>
      <c r="DI88" s="16">
        <f t="shared" si="699"/>
        <v>1.4930952124919716</v>
      </c>
      <c r="DJ88" s="16">
        <f t="shared" si="700"/>
        <v>1.4930952124919716</v>
      </c>
      <c r="DN88" s="16">
        <f t="shared" si="701"/>
        <v>0</v>
      </c>
      <c r="DO88" s="16">
        <f t="shared" si="702"/>
        <v>0</v>
      </c>
      <c r="DP88" s="16">
        <f t="shared" si="703"/>
        <v>0</v>
      </c>
      <c r="DQ88" s="16">
        <f t="shared" si="704"/>
        <v>0</v>
      </c>
      <c r="DR88" s="16">
        <f t="shared" si="705"/>
        <v>0</v>
      </c>
      <c r="DS88" s="16">
        <f t="shared" si="706"/>
        <v>0</v>
      </c>
      <c r="DT88" s="16">
        <f t="shared" si="707"/>
        <v>0</v>
      </c>
      <c r="DV88" s="16">
        <f t="shared" si="708"/>
        <v>0</v>
      </c>
      <c r="DW88" s="16">
        <f t="shared" si="709"/>
        <v>0</v>
      </c>
      <c r="DX88" s="16">
        <f t="shared" si="710"/>
        <v>0</v>
      </c>
      <c r="DY88" s="16">
        <f t="shared" si="711"/>
        <v>0</v>
      </c>
      <c r="DZ88" s="16">
        <f t="shared" si="712"/>
        <v>0</v>
      </c>
      <c r="EA88" s="16">
        <f t="shared" si="713"/>
        <v>0</v>
      </c>
      <c r="EB88" s="16">
        <f t="shared" si="714"/>
        <v>0</v>
      </c>
      <c r="ED88" s="16">
        <f t="shared" si="715"/>
        <v>0</v>
      </c>
      <c r="EE88" s="16">
        <f t="shared" si="716"/>
        <v>0</v>
      </c>
      <c r="EF88" s="16">
        <f t="shared" si="717"/>
        <v>0</v>
      </c>
      <c r="EG88" s="16">
        <f t="shared" si="718"/>
        <v>0</v>
      </c>
      <c r="EH88" s="16">
        <f t="shared" si="719"/>
        <v>0</v>
      </c>
      <c r="EI88" s="16">
        <f t="shared" si="720"/>
        <v>0</v>
      </c>
      <c r="EJ88" s="16">
        <f t="shared" si="721"/>
        <v>0</v>
      </c>
      <c r="EN88" s="16">
        <f t="shared" si="722"/>
        <v>0</v>
      </c>
      <c r="EO88" s="16">
        <f t="shared" si="723"/>
        <v>0</v>
      </c>
      <c r="EP88" s="16">
        <f t="shared" si="724"/>
        <v>0</v>
      </c>
      <c r="EQ88" s="16">
        <f t="shared" si="725"/>
        <v>0</v>
      </c>
      <c r="ER88" s="16">
        <f t="shared" si="726"/>
        <v>0</v>
      </c>
      <c r="ES88" s="16">
        <f t="shared" si="727"/>
        <v>0</v>
      </c>
      <c r="ET88" s="16">
        <f t="shared" si="728"/>
        <v>0</v>
      </c>
      <c r="EV88" s="16">
        <f t="shared" si="729"/>
        <v>0</v>
      </c>
      <c r="EW88" s="16">
        <f t="shared" si="730"/>
        <v>0</v>
      </c>
      <c r="EX88" s="16">
        <f t="shared" si="731"/>
        <v>0</v>
      </c>
      <c r="EY88" s="16">
        <f t="shared" si="732"/>
        <v>0</v>
      </c>
      <c r="EZ88" s="16">
        <f t="shared" si="733"/>
        <v>0</v>
      </c>
      <c r="FA88" s="16">
        <f t="shared" si="734"/>
        <v>0</v>
      </c>
      <c r="FB88" s="16">
        <f t="shared" si="735"/>
        <v>0</v>
      </c>
      <c r="FD88" s="16">
        <f t="shared" si="736"/>
        <v>29.292799696255216</v>
      </c>
      <c r="FE88" s="16">
        <f t="shared" si="737"/>
        <v>29.292799696255216</v>
      </c>
      <c r="FF88" s="16">
        <f t="shared" si="738"/>
        <v>29.292799696255216</v>
      </c>
      <c r="FG88" s="16">
        <f t="shared" si="739"/>
        <v>29.292799696255216</v>
      </c>
      <c r="FH88" s="16">
        <f t="shared" si="740"/>
        <v>29.292799696255216</v>
      </c>
      <c r="FI88" s="16">
        <f t="shared" si="741"/>
        <v>29.292799696255216</v>
      </c>
      <c r="FJ88" s="16">
        <f t="shared" si="742"/>
        <v>29.292799696255216</v>
      </c>
      <c r="FN88" s="16">
        <f t="shared" si="743"/>
        <v>0</v>
      </c>
      <c r="FO88" s="16">
        <f t="shared" si="744"/>
        <v>0</v>
      </c>
      <c r="FP88" s="16">
        <f t="shared" si="745"/>
        <v>0</v>
      </c>
      <c r="FQ88" s="16">
        <f t="shared" si="746"/>
        <v>0</v>
      </c>
      <c r="FR88" s="16">
        <f t="shared" si="747"/>
        <v>0</v>
      </c>
      <c r="FS88" s="16">
        <f t="shared" si="748"/>
        <v>0</v>
      </c>
      <c r="FT88" s="16">
        <f t="shared" si="749"/>
        <v>0</v>
      </c>
      <c r="FV88" s="16">
        <f t="shared" si="750"/>
        <v>0</v>
      </c>
      <c r="FW88" s="16">
        <f t="shared" si="751"/>
        <v>0</v>
      </c>
      <c r="FX88" s="16">
        <f t="shared" si="752"/>
        <v>0</v>
      </c>
      <c r="FY88" s="16">
        <f t="shared" si="753"/>
        <v>0</v>
      </c>
      <c r="FZ88" s="16">
        <f t="shared" si="754"/>
        <v>0</v>
      </c>
      <c r="GA88" s="16">
        <f t="shared" si="755"/>
        <v>0</v>
      </c>
      <c r="GB88" s="16">
        <f t="shared" si="756"/>
        <v>0</v>
      </c>
      <c r="GD88" s="16">
        <f t="shared" si="757"/>
        <v>27.373412229019479</v>
      </c>
      <c r="GE88" s="16">
        <f t="shared" si="758"/>
        <v>27.373412229019479</v>
      </c>
      <c r="GF88" s="16">
        <f t="shared" si="759"/>
        <v>27.373412229019479</v>
      </c>
      <c r="GG88" s="16">
        <f t="shared" si="760"/>
        <v>27.373412229019479</v>
      </c>
      <c r="GH88" s="16">
        <f t="shared" si="761"/>
        <v>27.373412229019479</v>
      </c>
      <c r="GI88" s="16">
        <f t="shared" si="762"/>
        <v>27.373412229019479</v>
      </c>
      <c r="GJ88" s="16">
        <f t="shared" si="763"/>
        <v>27.373412229019479</v>
      </c>
      <c r="GN88" s="16">
        <f t="shared" si="764"/>
        <v>0</v>
      </c>
      <c r="GO88" s="16">
        <f t="shared" si="765"/>
        <v>0</v>
      </c>
      <c r="GP88" s="16">
        <f t="shared" si="766"/>
        <v>0</v>
      </c>
      <c r="GQ88" s="16">
        <f t="shared" si="767"/>
        <v>0</v>
      </c>
      <c r="GR88" s="16">
        <f t="shared" si="768"/>
        <v>0</v>
      </c>
      <c r="GS88" s="16">
        <f t="shared" si="769"/>
        <v>0</v>
      </c>
      <c r="GT88" s="16">
        <f t="shared" si="770"/>
        <v>0</v>
      </c>
      <c r="GV88" s="16">
        <f t="shared" si="771"/>
        <v>0</v>
      </c>
      <c r="GW88" s="16">
        <f t="shared" si="772"/>
        <v>0</v>
      </c>
      <c r="GX88" s="16">
        <f t="shared" si="773"/>
        <v>0</v>
      </c>
      <c r="GY88" s="16">
        <f t="shared" si="774"/>
        <v>0</v>
      </c>
      <c r="GZ88" s="16">
        <f t="shared" si="775"/>
        <v>0</v>
      </c>
      <c r="HA88" s="16">
        <f t="shared" si="776"/>
        <v>0</v>
      </c>
      <c r="HB88" s="16">
        <f t="shared" si="777"/>
        <v>0</v>
      </c>
      <c r="HD88" s="16">
        <f t="shared" si="778"/>
        <v>0</v>
      </c>
      <c r="HE88" s="16">
        <f t="shared" si="779"/>
        <v>0</v>
      </c>
      <c r="HF88" s="16">
        <f t="shared" si="780"/>
        <v>0</v>
      </c>
      <c r="HG88" s="16">
        <f t="shared" si="781"/>
        <v>0</v>
      </c>
      <c r="HH88" s="16">
        <f t="shared" si="782"/>
        <v>0</v>
      </c>
      <c r="HI88" s="16">
        <f t="shared" si="783"/>
        <v>0</v>
      </c>
      <c r="HJ88" s="16">
        <f t="shared" si="784"/>
        <v>0</v>
      </c>
      <c r="HN88" s="16">
        <f t="shared" si="785"/>
        <v>0</v>
      </c>
      <c r="HO88" s="16">
        <f t="shared" si="786"/>
        <v>0</v>
      </c>
      <c r="HP88" s="16">
        <f t="shared" si="787"/>
        <v>0</v>
      </c>
      <c r="HQ88" s="16">
        <f t="shared" si="788"/>
        <v>0</v>
      </c>
      <c r="HR88" s="16">
        <f t="shared" si="789"/>
        <v>0</v>
      </c>
      <c r="HS88" s="16">
        <f t="shared" si="790"/>
        <v>0</v>
      </c>
      <c r="HT88" s="16">
        <f t="shared" si="791"/>
        <v>0</v>
      </c>
      <c r="HV88" s="16">
        <f t="shared" si="792"/>
        <v>0</v>
      </c>
      <c r="HW88" s="16">
        <f t="shared" si="793"/>
        <v>0</v>
      </c>
      <c r="HX88" s="16">
        <f t="shared" si="794"/>
        <v>0</v>
      </c>
      <c r="HY88" s="16">
        <f t="shared" si="795"/>
        <v>0</v>
      </c>
      <c r="HZ88" s="16">
        <f t="shared" si="796"/>
        <v>0</v>
      </c>
      <c r="IA88" s="16">
        <f t="shared" si="797"/>
        <v>0</v>
      </c>
      <c r="IB88" s="16">
        <f t="shared" si="798"/>
        <v>0</v>
      </c>
      <c r="ID88" s="16">
        <f t="shared" si="799"/>
        <v>14.532788934115818</v>
      </c>
      <c r="IE88" s="16">
        <f t="shared" si="800"/>
        <v>14.532788934115818</v>
      </c>
      <c r="IF88" s="16">
        <f t="shared" si="801"/>
        <v>14.532788934115818</v>
      </c>
      <c r="IG88" s="16">
        <f t="shared" si="802"/>
        <v>14.532788934115818</v>
      </c>
      <c r="IH88" s="16">
        <f t="shared" si="803"/>
        <v>14.532788934115818</v>
      </c>
      <c r="II88" s="16">
        <f t="shared" si="804"/>
        <v>14.532788934115818</v>
      </c>
      <c r="IJ88" s="16">
        <f t="shared" si="805"/>
        <v>14.532788934115818</v>
      </c>
      <c r="IN88" s="16">
        <f t="shared" si="806"/>
        <v>0</v>
      </c>
      <c r="IO88" s="16">
        <f t="shared" si="807"/>
        <v>0</v>
      </c>
      <c r="IP88" s="16">
        <f t="shared" si="808"/>
        <v>0</v>
      </c>
      <c r="IQ88" s="16">
        <f t="shared" si="809"/>
        <v>0</v>
      </c>
      <c r="IR88" s="16">
        <f t="shared" si="810"/>
        <v>0</v>
      </c>
      <c r="IS88" s="16">
        <f t="shared" si="811"/>
        <v>0</v>
      </c>
      <c r="IT88" s="16">
        <f t="shared" si="812"/>
        <v>0</v>
      </c>
      <c r="IV88" s="16">
        <f t="shared" si="813"/>
        <v>0</v>
      </c>
      <c r="IW88" s="16">
        <f t="shared" si="814"/>
        <v>0</v>
      </c>
      <c r="IX88" s="16">
        <f t="shared" si="815"/>
        <v>0</v>
      </c>
      <c r="IY88" s="16">
        <f t="shared" si="816"/>
        <v>0</v>
      </c>
      <c r="IZ88" s="16">
        <f t="shared" si="817"/>
        <v>0</v>
      </c>
      <c r="JA88" s="16">
        <f t="shared" si="818"/>
        <v>0</v>
      </c>
      <c r="JB88" s="16">
        <f t="shared" si="819"/>
        <v>0</v>
      </c>
      <c r="JD88" s="16">
        <f t="shared" si="820"/>
        <v>14.646399848127608</v>
      </c>
      <c r="JE88" s="16">
        <f t="shared" si="821"/>
        <v>14.646399848127608</v>
      </c>
      <c r="JF88" s="16">
        <f t="shared" si="822"/>
        <v>14.646399848127608</v>
      </c>
      <c r="JG88" s="16">
        <f t="shared" si="823"/>
        <v>14.646399848127608</v>
      </c>
      <c r="JH88" s="16">
        <f t="shared" si="824"/>
        <v>14.646399848127608</v>
      </c>
      <c r="JI88" s="16">
        <f t="shared" si="825"/>
        <v>14.646399848127608</v>
      </c>
      <c r="JJ88" s="16">
        <f t="shared" si="826"/>
        <v>14.646399848127608</v>
      </c>
      <c r="JN88" s="16">
        <f t="shared" si="827"/>
        <v>0</v>
      </c>
      <c r="JO88" s="16">
        <f t="shared" si="828"/>
        <v>0</v>
      </c>
      <c r="JP88" s="16">
        <f t="shared" si="829"/>
        <v>0</v>
      </c>
      <c r="JQ88" s="16">
        <f t="shared" si="830"/>
        <v>0</v>
      </c>
      <c r="JR88" s="16">
        <f t="shared" si="831"/>
        <v>0</v>
      </c>
      <c r="JS88" s="16">
        <f t="shared" si="832"/>
        <v>0</v>
      </c>
      <c r="JT88" s="16">
        <f t="shared" si="833"/>
        <v>0</v>
      </c>
      <c r="JV88" s="16">
        <f t="shared" si="834"/>
        <v>0</v>
      </c>
      <c r="JW88" s="16">
        <f t="shared" si="835"/>
        <v>0</v>
      </c>
      <c r="JX88" s="16">
        <f t="shared" si="836"/>
        <v>0</v>
      </c>
      <c r="JY88" s="16">
        <f t="shared" si="837"/>
        <v>0</v>
      </c>
      <c r="JZ88" s="16">
        <f t="shared" si="838"/>
        <v>0</v>
      </c>
      <c r="KA88" s="16">
        <f t="shared" si="839"/>
        <v>0</v>
      </c>
      <c r="KB88" s="16">
        <f t="shared" si="840"/>
        <v>0</v>
      </c>
      <c r="KD88" s="16">
        <f t="shared" si="841"/>
        <v>13.68670611450974</v>
      </c>
      <c r="KE88" s="16">
        <f t="shared" si="842"/>
        <v>13.68670611450974</v>
      </c>
      <c r="KF88" s="16">
        <f t="shared" si="843"/>
        <v>13.68670611450974</v>
      </c>
      <c r="KG88" s="16">
        <f t="shared" si="844"/>
        <v>13.68670611450974</v>
      </c>
      <c r="KH88" s="16">
        <f t="shared" si="845"/>
        <v>13.68670611450974</v>
      </c>
      <c r="KI88" s="16">
        <f t="shared" si="846"/>
        <v>13.68670611450974</v>
      </c>
      <c r="KJ88" s="16">
        <f t="shared" si="847"/>
        <v>13.68670611450974</v>
      </c>
    </row>
    <row r="89" spans="1:296" x14ac:dyDescent="0.25">
      <c r="A89" s="22" t="s">
        <v>607</v>
      </c>
      <c r="B89" s="22"/>
      <c r="C89" s="22" t="s">
        <v>590</v>
      </c>
      <c r="D89" s="22"/>
      <c r="E89" s="22"/>
      <c r="F89" t="s">
        <v>589</v>
      </c>
      <c r="G89" t="s">
        <v>580</v>
      </c>
      <c r="H89" t="s">
        <v>571</v>
      </c>
      <c r="I89" t="s">
        <v>580</v>
      </c>
      <c r="J89" t="s">
        <v>589</v>
      </c>
      <c r="K89" t="s">
        <v>571</v>
      </c>
      <c r="L89" t="s">
        <v>589</v>
      </c>
      <c r="M89" t="s">
        <v>589</v>
      </c>
      <c r="N89" s="16">
        <f>[14]model_cost_rates!N224</f>
        <v>376.91056585774106</v>
      </c>
      <c r="O89" s="16">
        <f>[14]model_cost_rates!O224</f>
        <v>475.27625332767172</v>
      </c>
      <c r="P89" s="16">
        <f>[14]model_cost_rates!P224</f>
        <v>441.10173390080706</v>
      </c>
      <c r="Q89" s="16">
        <f>[14]model_cost_rates!Q224</f>
        <v>496.30043982463479</v>
      </c>
      <c r="R89" s="16">
        <f>[14]model_cost_rates!R224</f>
        <v>515.82426654722281</v>
      </c>
      <c r="S89" s="16">
        <f>[14]model_cost_rates!S224</f>
        <v>447.21798957185581</v>
      </c>
      <c r="T89" s="16">
        <f t="shared" si="637"/>
        <v>447.21798957185581</v>
      </c>
      <c r="V89" s="16">
        <f>[14]model_cost_rates!G224</f>
        <v>376.91056585774106</v>
      </c>
      <c r="W89" s="16">
        <f>[14]model_cost_rates!H224</f>
        <v>475.27625332767172</v>
      </c>
      <c r="X89" s="16">
        <f>[14]model_cost_rates!I224</f>
        <v>441.10173390080706</v>
      </c>
      <c r="Y89" s="16">
        <f>[14]model_cost_rates!J224</f>
        <v>496.30043982463479</v>
      </c>
      <c r="Z89" s="16">
        <f>[14]model_cost_rates!K224</f>
        <v>515.82426654722281</v>
      </c>
      <c r="AA89" s="16">
        <f>[14]model_cost_rates!L224</f>
        <v>447.21798957185581</v>
      </c>
      <c r="AB89" s="16">
        <f t="shared" si="848"/>
        <v>447.21798957185581</v>
      </c>
      <c r="AD89" s="16">
        <f>[16]TRAC_rates!V97</f>
        <v>188.37048054157674</v>
      </c>
      <c r="AE89" s="16">
        <f>[16]TRAC_rates!W97</f>
        <v>188.37048054157674</v>
      </c>
      <c r="AF89" s="16">
        <f>[16]TRAC_rates!X97</f>
        <v>188.37048054157674</v>
      </c>
      <c r="AG89" s="16">
        <f>[16]TRAC_rates!Y97</f>
        <v>188.37048054157674</v>
      </c>
      <c r="AH89" s="16">
        <f>[16]TRAC_rates!Z97</f>
        <v>188.37048054157674</v>
      </c>
      <c r="AI89" s="16">
        <f>[16]TRAC_rates!AA97</f>
        <v>188.37048054157674</v>
      </c>
      <c r="AJ89" s="16">
        <f>[16]TRAC_rates!AB97</f>
        <v>188.37048054157674</v>
      </c>
      <c r="AN89" s="16">
        <f t="shared" si="638"/>
        <v>20.558758137694966</v>
      </c>
      <c r="AO89" s="16">
        <f t="shared" si="639"/>
        <v>25.924159272418457</v>
      </c>
      <c r="AP89" s="16">
        <f t="shared" si="640"/>
        <v>24.060094576407657</v>
      </c>
      <c r="AQ89" s="16">
        <f t="shared" si="641"/>
        <v>27.070933081343714</v>
      </c>
      <c r="AR89" s="16">
        <f t="shared" si="642"/>
        <v>28.13586908439397</v>
      </c>
      <c r="AS89" s="16">
        <f t="shared" si="643"/>
        <v>24.393708522101225</v>
      </c>
      <c r="AT89" s="16">
        <f t="shared" si="644"/>
        <v>24.393708522101225</v>
      </c>
      <c r="AV89" s="16">
        <f t="shared" si="645"/>
        <v>20.558758137694966</v>
      </c>
      <c r="AW89" s="16">
        <f t="shared" si="646"/>
        <v>25.924159272418457</v>
      </c>
      <c r="AX89" s="16">
        <f t="shared" si="647"/>
        <v>24.060094576407657</v>
      </c>
      <c r="AY89" s="16">
        <f t="shared" si="648"/>
        <v>27.070933081343714</v>
      </c>
      <c r="AZ89" s="16">
        <f t="shared" si="649"/>
        <v>28.13586908439397</v>
      </c>
      <c r="BA89" s="16">
        <f t="shared" si="650"/>
        <v>24.393708522101225</v>
      </c>
      <c r="BB89" s="16">
        <f t="shared" si="651"/>
        <v>24.393708522101225</v>
      </c>
      <c r="BD89" s="16">
        <f t="shared" si="652"/>
        <v>10.274753484086004</v>
      </c>
      <c r="BE89" s="16">
        <f t="shared" si="653"/>
        <v>10.274753484086004</v>
      </c>
      <c r="BF89" s="16">
        <f t="shared" si="654"/>
        <v>10.274753484086004</v>
      </c>
      <c r="BG89" s="16">
        <f t="shared" si="655"/>
        <v>10.274753484086004</v>
      </c>
      <c r="BH89" s="16">
        <f t="shared" si="656"/>
        <v>10.274753484086004</v>
      </c>
      <c r="BI89" s="16">
        <f t="shared" si="657"/>
        <v>10.274753484086004</v>
      </c>
      <c r="BJ89" s="16">
        <f t="shared" si="658"/>
        <v>10.274753484086004</v>
      </c>
      <c r="BN89" s="16">
        <f t="shared" si="659"/>
        <v>20.719477412815504</v>
      </c>
      <c r="BO89" s="16">
        <f t="shared" si="660"/>
        <v>26.126822879746619</v>
      </c>
      <c r="BP89" s="16">
        <f t="shared" si="661"/>
        <v>24.248185750677649</v>
      </c>
      <c r="BQ89" s="16">
        <f t="shared" si="662"/>
        <v>27.282561658932398</v>
      </c>
      <c r="BR89" s="16">
        <f t="shared" si="663"/>
        <v>28.355822860485095</v>
      </c>
      <c r="BS89" s="16">
        <f t="shared" si="664"/>
        <v>24.58440774259477</v>
      </c>
      <c r="BT89" s="16">
        <f t="shared" si="665"/>
        <v>24.58440774259477</v>
      </c>
      <c r="BV89" s="16">
        <f t="shared" si="666"/>
        <v>20.719477412815504</v>
      </c>
      <c r="BW89" s="16">
        <f t="shared" si="667"/>
        <v>26.126822879746619</v>
      </c>
      <c r="BX89" s="16">
        <f t="shared" si="668"/>
        <v>24.248185750677649</v>
      </c>
      <c r="BY89" s="16">
        <f t="shared" si="669"/>
        <v>27.282561658932398</v>
      </c>
      <c r="BZ89" s="16">
        <f t="shared" si="670"/>
        <v>28.355822860485095</v>
      </c>
      <c r="CA89" s="16">
        <f t="shared" si="671"/>
        <v>24.58440774259477</v>
      </c>
      <c r="CB89" s="16">
        <f t="shared" si="672"/>
        <v>24.58440774259477</v>
      </c>
      <c r="CD89" s="16">
        <f t="shared" si="673"/>
        <v>10.355076960871147</v>
      </c>
      <c r="CE89" s="16">
        <f t="shared" si="674"/>
        <v>10.355076960871147</v>
      </c>
      <c r="CF89" s="16">
        <f t="shared" si="675"/>
        <v>10.355076960871147</v>
      </c>
      <c r="CG89" s="16">
        <f t="shared" si="676"/>
        <v>10.355076960871147</v>
      </c>
      <c r="CH89" s="16">
        <f t="shared" si="677"/>
        <v>10.355076960871147</v>
      </c>
      <c r="CI89" s="16">
        <f t="shared" si="678"/>
        <v>10.355076960871147</v>
      </c>
      <c r="CJ89" s="16">
        <f t="shared" si="679"/>
        <v>10.355076960871147</v>
      </c>
      <c r="CN89" s="16">
        <f t="shared" si="680"/>
        <v>19.361850088483099</v>
      </c>
      <c r="CO89" s="16">
        <f t="shared" si="681"/>
        <v>24.414883532396203</v>
      </c>
      <c r="CP89" s="16">
        <f t="shared" si="682"/>
        <v>22.65934261121479</v>
      </c>
      <c r="CQ89" s="16">
        <f t="shared" si="683"/>
        <v>25.494893444721534</v>
      </c>
      <c r="CR89" s="16">
        <f t="shared" si="684"/>
        <v>26.497830057273134</v>
      </c>
      <c r="CS89" s="16">
        <f t="shared" si="685"/>
        <v>22.973533923777719</v>
      </c>
      <c r="CT89" s="16">
        <f t="shared" si="686"/>
        <v>22.973533923777719</v>
      </c>
      <c r="CV89" s="16">
        <f t="shared" si="687"/>
        <v>19.361850088483099</v>
      </c>
      <c r="CW89" s="16">
        <f t="shared" si="688"/>
        <v>24.414883532396203</v>
      </c>
      <c r="CX89" s="16">
        <f t="shared" si="689"/>
        <v>22.65934261121479</v>
      </c>
      <c r="CY89" s="16">
        <f t="shared" si="690"/>
        <v>25.494893444721534</v>
      </c>
      <c r="CZ89" s="16">
        <f t="shared" si="691"/>
        <v>26.497830057273134</v>
      </c>
      <c r="DA89" s="16">
        <f t="shared" si="692"/>
        <v>22.973533923777719</v>
      </c>
      <c r="DB89" s="16">
        <f t="shared" si="693"/>
        <v>22.973533923777719</v>
      </c>
      <c r="DD89" s="16">
        <f t="shared" si="694"/>
        <v>9.6765687558838831</v>
      </c>
      <c r="DE89" s="16">
        <f t="shared" si="695"/>
        <v>9.6765687558838831</v>
      </c>
      <c r="DF89" s="16">
        <f t="shared" si="696"/>
        <v>9.6765687558838831</v>
      </c>
      <c r="DG89" s="16">
        <f t="shared" si="697"/>
        <v>9.6765687558838831</v>
      </c>
      <c r="DH89" s="16">
        <f t="shared" si="698"/>
        <v>9.6765687558838831</v>
      </c>
      <c r="DI89" s="16">
        <f t="shared" si="699"/>
        <v>9.6765687558838831</v>
      </c>
      <c r="DJ89" s="16">
        <f t="shared" si="700"/>
        <v>9.6765687558838831</v>
      </c>
      <c r="DN89" s="16">
        <f t="shared" si="701"/>
        <v>0</v>
      </c>
      <c r="DO89" s="16">
        <f t="shared" si="702"/>
        <v>0</v>
      </c>
      <c r="DP89" s="16">
        <f t="shared" si="703"/>
        <v>0</v>
      </c>
      <c r="DQ89" s="16">
        <f t="shared" si="704"/>
        <v>0</v>
      </c>
      <c r="DR89" s="16">
        <f t="shared" si="705"/>
        <v>0</v>
      </c>
      <c r="DS89" s="16">
        <f t="shared" si="706"/>
        <v>0</v>
      </c>
      <c r="DT89" s="16">
        <f t="shared" si="707"/>
        <v>0</v>
      </c>
      <c r="DV89" s="16">
        <f t="shared" si="708"/>
        <v>0</v>
      </c>
      <c r="DW89" s="16">
        <f t="shared" si="709"/>
        <v>0</v>
      </c>
      <c r="DX89" s="16">
        <f t="shared" si="710"/>
        <v>0</v>
      </c>
      <c r="DY89" s="16">
        <f t="shared" si="711"/>
        <v>0</v>
      </c>
      <c r="DZ89" s="16">
        <f t="shared" si="712"/>
        <v>0</v>
      </c>
      <c r="EA89" s="16">
        <f t="shared" si="713"/>
        <v>0</v>
      </c>
      <c r="EB89" s="16">
        <f t="shared" si="714"/>
        <v>0</v>
      </c>
      <c r="ED89" s="16">
        <f t="shared" si="715"/>
        <v>0</v>
      </c>
      <c r="EE89" s="16">
        <f t="shared" si="716"/>
        <v>0</v>
      </c>
      <c r="EF89" s="16">
        <f t="shared" si="717"/>
        <v>0</v>
      </c>
      <c r="EG89" s="16">
        <f t="shared" si="718"/>
        <v>0</v>
      </c>
      <c r="EH89" s="16">
        <f t="shared" si="719"/>
        <v>0</v>
      </c>
      <c r="EI89" s="16">
        <f t="shared" si="720"/>
        <v>0</v>
      </c>
      <c r="EJ89" s="16">
        <f t="shared" si="721"/>
        <v>0</v>
      </c>
      <c r="EN89" s="16">
        <f t="shared" si="722"/>
        <v>379.85708590161761</v>
      </c>
      <c r="EO89" s="16">
        <f t="shared" si="723"/>
        <v>478.99175279535467</v>
      </c>
      <c r="EP89" s="16">
        <f t="shared" si="724"/>
        <v>444.55007209575695</v>
      </c>
      <c r="EQ89" s="16">
        <f t="shared" si="725"/>
        <v>500.18029708042729</v>
      </c>
      <c r="ER89" s="16">
        <f t="shared" si="726"/>
        <v>519.85675244222671</v>
      </c>
      <c r="ES89" s="16">
        <f t="shared" si="727"/>
        <v>450.71414194757085</v>
      </c>
      <c r="ET89" s="16">
        <f t="shared" si="728"/>
        <v>450.71414194757085</v>
      </c>
      <c r="EV89" s="16">
        <f t="shared" si="729"/>
        <v>379.85708590161761</v>
      </c>
      <c r="EW89" s="16">
        <f t="shared" si="730"/>
        <v>478.99175279535467</v>
      </c>
      <c r="EX89" s="16">
        <f t="shared" si="731"/>
        <v>444.55007209575695</v>
      </c>
      <c r="EY89" s="16">
        <f t="shared" si="732"/>
        <v>500.18029708042729</v>
      </c>
      <c r="EZ89" s="16">
        <f t="shared" si="733"/>
        <v>519.85675244222671</v>
      </c>
      <c r="FA89" s="16">
        <f t="shared" si="734"/>
        <v>450.71414194757085</v>
      </c>
      <c r="FB89" s="16">
        <f t="shared" si="735"/>
        <v>450.71414194757085</v>
      </c>
      <c r="FD89" s="16">
        <f t="shared" si="736"/>
        <v>189.84307761597103</v>
      </c>
      <c r="FE89" s="16">
        <f t="shared" si="737"/>
        <v>189.84307761597103</v>
      </c>
      <c r="FF89" s="16">
        <f t="shared" si="738"/>
        <v>189.84307761597103</v>
      </c>
      <c r="FG89" s="16">
        <f t="shared" si="739"/>
        <v>189.84307761597103</v>
      </c>
      <c r="FH89" s="16">
        <f t="shared" si="740"/>
        <v>189.84307761597103</v>
      </c>
      <c r="FI89" s="16">
        <f t="shared" si="741"/>
        <v>189.84307761597103</v>
      </c>
      <c r="FJ89" s="16">
        <f t="shared" si="742"/>
        <v>189.84307761597103</v>
      </c>
      <c r="FN89" s="16">
        <f t="shared" si="743"/>
        <v>354.96725162219019</v>
      </c>
      <c r="FO89" s="16">
        <f t="shared" si="744"/>
        <v>447.6061980939304</v>
      </c>
      <c r="FP89" s="16">
        <f t="shared" si="745"/>
        <v>415.42128120560449</v>
      </c>
      <c r="FQ89" s="16">
        <f t="shared" si="746"/>
        <v>467.40637981989477</v>
      </c>
      <c r="FR89" s="16">
        <f t="shared" si="747"/>
        <v>485.79355105000747</v>
      </c>
      <c r="FS89" s="16">
        <f t="shared" si="748"/>
        <v>421.18145526925821</v>
      </c>
      <c r="FT89" s="16">
        <f t="shared" si="749"/>
        <v>421.18145526925821</v>
      </c>
      <c r="FV89" s="16">
        <f t="shared" si="750"/>
        <v>354.96725162219019</v>
      </c>
      <c r="FW89" s="16">
        <f t="shared" si="751"/>
        <v>447.6061980939304</v>
      </c>
      <c r="FX89" s="16">
        <f t="shared" si="752"/>
        <v>415.42128120560449</v>
      </c>
      <c r="FY89" s="16">
        <f t="shared" si="753"/>
        <v>467.40637981989477</v>
      </c>
      <c r="FZ89" s="16">
        <f t="shared" si="754"/>
        <v>485.79355105000747</v>
      </c>
      <c r="GA89" s="16">
        <f t="shared" si="755"/>
        <v>421.18145526925821</v>
      </c>
      <c r="GB89" s="16">
        <f t="shared" si="756"/>
        <v>421.18145526925821</v>
      </c>
      <c r="GD89" s="16">
        <f t="shared" si="757"/>
        <v>177.40376052453786</v>
      </c>
      <c r="GE89" s="16">
        <f t="shared" si="758"/>
        <v>177.40376052453786</v>
      </c>
      <c r="GF89" s="16">
        <f t="shared" si="759"/>
        <v>177.40376052453786</v>
      </c>
      <c r="GG89" s="16">
        <f t="shared" si="760"/>
        <v>177.40376052453786</v>
      </c>
      <c r="GH89" s="16">
        <f t="shared" si="761"/>
        <v>177.40376052453786</v>
      </c>
      <c r="GI89" s="16">
        <f t="shared" si="762"/>
        <v>177.40376052453786</v>
      </c>
      <c r="GJ89" s="16">
        <f t="shared" si="763"/>
        <v>177.40376052453786</v>
      </c>
      <c r="GN89" s="16">
        <f t="shared" si="764"/>
        <v>0</v>
      </c>
      <c r="GO89" s="16">
        <f t="shared" si="765"/>
        <v>0</v>
      </c>
      <c r="GP89" s="16">
        <f t="shared" si="766"/>
        <v>0</v>
      </c>
      <c r="GQ89" s="16">
        <f t="shared" si="767"/>
        <v>0</v>
      </c>
      <c r="GR89" s="16">
        <f t="shared" si="768"/>
        <v>0</v>
      </c>
      <c r="GS89" s="16">
        <f t="shared" si="769"/>
        <v>0</v>
      </c>
      <c r="GT89" s="16">
        <f t="shared" si="770"/>
        <v>0</v>
      </c>
      <c r="GV89" s="16">
        <f t="shared" si="771"/>
        <v>0</v>
      </c>
      <c r="GW89" s="16">
        <f t="shared" si="772"/>
        <v>0</v>
      </c>
      <c r="GX89" s="16">
        <f t="shared" si="773"/>
        <v>0</v>
      </c>
      <c r="GY89" s="16">
        <f t="shared" si="774"/>
        <v>0</v>
      </c>
      <c r="GZ89" s="16">
        <f t="shared" si="775"/>
        <v>0</v>
      </c>
      <c r="HA89" s="16">
        <f t="shared" si="776"/>
        <v>0</v>
      </c>
      <c r="HB89" s="16">
        <f t="shared" si="777"/>
        <v>0</v>
      </c>
      <c r="HD89" s="16">
        <f t="shared" si="778"/>
        <v>0</v>
      </c>
      <c r="HE89" s="16">
        <f t="shared" si="779"/>
        <v>0</v>
      </c>
      <c r="HF89" s="16">
        <f t="shared" si="780"/>
        <v>0</v>
      </c>
      <c r="HG89" s="16">
        <f t="shared" si="781"/>
        <v>0</v>
      </c>
      <c r="HH89" s="16">
        <f t="shared" si="782"/>
        <v>0</v>
      </c>
      <c r="HI89" s="16">
        <f t="shared" si="783"/>
        <v>0</v>
      </c>
      <c r="HJ89" s="16">
        <f t="shared" si="784"/>
        <v>0</v>
      </c>
      <c r="HN89" s="16">
        <f t="shared" si="785"/>
        <v>188.45528292887053</v>
      </c>
      <c r="HO89" s="16">
        <f t="shared" si="786"/>
        <v>237.63812666383586</v>
      </c>
      <c r="HP89" s="16">
        <f t="shared" si="787"/>
        <v>220.55086695040353</v>
      </c>
      <c r="HQ89" s="16">
        <f t="shared" si="788"/>
        <v>248.1502199123174</v>
      </c>
      <c r="HR89" s="16">
        <f t="shared" si="789"/>
        <v>257.9121332736114</v>
      </c>
      <c r="HS89" s="16">
        <f t="shared" si="790"/>
        <v>223.60899478592791</v>
      </c>
      <c r="HT89" s="16">
        <f t="shared" si="791"/>
        <v>223.60899478592791</v>
      </c>
      <c r="HV89" s="16">
        <f t="shared" si="792"/>
        <v>188.45528292887053</v>
      </c>
      <c r="HW89" s="16">
        <f t="shared" si="793"/>
        <v>237.63812666383586</v>
      </c>
      <c r="HX89" s="16">
        <f t="shared" si="794"/>
        <v>220.55086695040353</v>
      </c>
      <c r="HY89" s="16">
        <f t="shared" si="795"/>
        <v>248.1502199123174</v>
      </c>
      <c r="HZ89" s="16">
        <f t="shared" si="796"/>
        <v>257.9121332736114</v>
      </c>
      <c r="IA89" s="16">
        <f t="shared" si="797"/>
        <v>223.60899478592791</v>
      </c>
      <c r="IB89" s="16">
        <f t="shared" si="798"/>
        <v>223.60899478592791</v>
      </c>
      <c r="ID89" s="16">
        <f t="shared" si="799"/>
        <v>94.18524027078837</v>
      </c>
      <c r="IE89" s="16">
        <f t="shared" si="800"/>
        <v>94.18524027078837</v>
      </c>
      <c r="IF89" s="16">
        <f t="shared" si="801"/>
        <v>94.18524027078837</v>
      </c>
      <c r="IG89" s="16">
        <f t="shared" si="802"/>
        <v>94.18524027078837</v>
      </c>
      <c r="IH89" s="16">
        <f t="shared" si="803"/>
        <v>94.18524027078837</v>
      </c>
      <c r="II89" s="16">
        <f t="shared" si="804"/>
        <v>94.18524027078837</v>
      </c>
      <c r="IJ89" s="16">
        <f t="shared" si="805"/>
        <v>94.18524027078837</v>
      </c>
      <c r="IN89" s="16">
        <f t="shared" si="806"/>
        <v>189.9285429508088</v>
      </c>
      <c r="IO89" s="16">
        <f t="shared" si="807"/>
        <v>239.49587639767734</v>
      </c>
      <c r="IP89" s="16">
        <f t="shared" si="808"/>
        <v>222.27503604787847</v>
      </c>
      <c r="IQ89" s="16">
        <f t="shared" si="809"/>
        <v>250.09014854021365</v>
      </c>
      <c r="IR89" s="16">
        <f t="shared" si="810"/>
        <v>259.92837622111335</v>
      </c>
      <c r="IS89" s="16">
        <f t="shared" si="811"/>
        <v>225.35707097378543</v>
      </c>
      <c r="IT89" s="16">
        <f t="shared" si="812"/>
        <v>225.35707097378543</v>
      </c>
      <c r="IV89" s="16">
        <f t="shared" si="813"/>
        <v>189.9285429508088</v>
      </c>
      <c r="IW89" s="16">
        <f t="shared" si="814"/>
        <v>239.49587639767734</v>
      </c>
      <c r="IX89" s="16">
        <f t="shared" si="815"/>
        <v>222.27503604787847</v>
      </c>
      <c r="IY89" s="16">
        <f t="shared" si="816"/>
        <v>250.09014854021365</v>
      </c>
      <c r="IZ89" s="16">
        <f t="shared" si="817"/>
        <v>259.92837622111335</v>
      </c>
      <c r="JA89" s="16">
        <f t="shared" si="818"/>
        <v>225.35707097378543</v>
      </c>
      <c r="JB89" s="16">
        <f t="shared" si="819"/>
        <v>225.35707097378543</v>
      </c>
      <c r="JD89" s="16">
        <f t="shared" si="820"/>
        <v>94.921538807985513</v>
      </c>
      <c r="JE89" s="16">
        <f t="shared" si="821"/>
        <v>94.921538807985513</v>
      </c>
      <c r="JF89" s="16">
        <f t="shared" si="822"/>
        <v>94.921538807985513</v>
      </c>
      <c r="JG89" s="16">
        <f t="shared" si="823"/>
        <v>94.921538807985513</v>
      </c>
      <c r="JH89" s="16">
        <f t="shared" si="824"/>
        <v>94.921538807985513</v>
      </c>
      <c r="JI89" s="16">
        <f t="shared" si="825"/>
        <v>94.921538807985513</v>
      </c>
      <c r="JJ89" s="16">
        <f t="shared" si="826"/>
        <v>94.921538807985513</v>
      </c>
      <c r="JN89" s="16">
        <f t="shared" si="827"/>
        <v>177.4836258110951</v>
      </c>
      <c r="JO89" s="16">
        <f t="shared" si="828"/>
        <v>223.8030990469652</v>
      </c>
      <c r="JP89" s="16">
        <f t="shared" si="829"/>
        <v>207.71064060280224</v>
      </c>
      <c r="JQ89" s="16">
        <f t="shared" si="830"/>
        <v>233.70318990994738</v>
      </c>
      <c r="JR89" s="16">
        <f t="shared" si="831"/>
        <v>242.89677552500373</v>
      </c>
      <c r="JS89" s="16">
        <f t="shared" si="832"/>
        <v>210.5907276346291</v>
      </c>
      <c r="JT89" s="16">
        <f t="shared" si="833"/>
        <v>210.5907276346291</v>
      </c>
      <c r="JV89" s="16">
        <f t="shared" si="834"/>
        <v>177.4836258110951</v>
      </c>
      <c r="JW89" s="16">
        <f t="shared" si="835"/>
        <v>223.8030990469652</v>
      </c>
      <c r="JX89" s="16">
        <f t="shared" si="836"/>
        <v>207.71064060280224</v>
      </c>
      <c r="JY89" s="16">
        <f t="shared" si="837"/>
        <v>233.70318990994738</v>
      </c>
      <c r="JZ89" s="16">
        <f t="shared" si="838"/>
        <v>242.89677552500373</v>
      </c>
      <c r="KA89" s="16">
        <f t="shared" si="839"/>
        <v>210.5907276346291</v>
      </c>
      <c r="KB89" s="16">
        <f t="shared" si="840"/>
        <v>210.5907276346291</v>
      </c>
      <c r="KD89" s="16">
        <f t="shared" si="841"/>
        <v>88.701880262268929</v>
      </c>
      <c r="KE89" s="16">
        <f t="shared" si="842"/>
        <v>88.701880262268929</v>
      </c>
      <c r="KF89" s="16">
        <f t="shared" si="843"/>
        <v>88.701880262268929</v>
      </c>
      <c r="KG89" s="16">
        <f t="shared" si="844"/>
        <v>88.701880262268929</v>
      </c>
      <c r="KH89" s="16">
        <f t="shared" si="845"/>
        <v>88.701880262268929</v>
      </c>
      <c r="KI89" s="16">
        <f t="shared" si="846"/>
        <v>88.701880262268929</v>
      </c>
      <c r="KJ89" s="16">
        <f t="shared" si="847"/>
        <v>88.701880262268929</v>
      </c>
    </row>
    <row r="90" spans="1:296" x14ac:dyDescent="0.25">
      <c r="A90" s="22" t="s">
        <v>608</v>
      </c>
      <c r="B90" s="22"/>
      <c r="C90" s="22" t="s">
        <v>590</v>
      </c>
      <c r="D90" s="22"/>
      <c r="E90" s="22"/>
      <c r="F90" t="s">
        <v>589</v>
      </c>
      <c r="G90" t="s">
        <v>580</v>
      </c>
      <c r="H90" t="s">
        <v>571</v>
      </c>
      <c r="I90" t="s">
        <v>580</v>
      </c>
      <c r="J90" t="s">
        <v>589</v>
      </c>
      <c r="K90" t="s">
        <v>571</v>
      </c>
      <c r="L90" t="s">
        <v>589</v>
      </c>
      <c r="M90" t="s">
        <v>589</v>
      </c>
      <c r="N90" s="16">
        <f>[14]model_cost_rates!N225</f>
        <v>42.661601121342372</v>
      </c>
      <c r="O90" s="16">
        <f>[14]model_cost_rates!O225</f>
        <v>48.205184997395868</v>
      </c>
      <c r="P90" s="16">
        <f>[14]model_cost_rates!P225</f>
        <v>50.103454452753432</v>
      </c>
      <c r="Q90" s="16">
        <f>[14]model_cost_rates!Q225</f>
        <v>53.489087670367262</v>
      </c>
      <c r="R90" s="16">
        <f>[14]model_cost_rates!R225</f>
        <v>53.932071706133016</v>
      </c>
      <c r="S90" s="16">
        <f>[14]model_cost_rates!S225</f>
        <v>48.771434564438451</v>
      </c>
      <c r="T90" s="16">
        <f t="shared" si="637"/>
        <v>48.771434564438451</v>
      </c>
      <c r="V90" s="16">
        <f>[14]model_cost_rates!G225</f>
        <v>42.661601121342372</v>
      </c>
      <c r="W90" s="16">
        <f>[14]model_cost_rates!H225</f>
        <v>48.205184997395868</v>
      </c>
      <c r="X90" s="16">
        <f>[14]model_cost_rates!I225</f>
        <v>50.103454452753432</v>
      </c>
      <c r="Y90" s="16">
        <f>[14]model_cost_rates!J225</f>
        <v>53.489087670367262</v>
      </c>
      <c r="Z90" s="16">
        <f>[14]model_cost_rates!K225</f>
        <v>53.932071706133016</v>
      </c>
      <c r="AA90" s="16">
        <f>[14]model_cost_rates!L225</f>
        <v>48.771434564438451</v>
      </c>
      <c r="AB90" s="16">
        <f t="shared" si="848"/>
        <v>48.771434564438451</v>
      </c>
      <c r="AD90" s="16">
        <f>[16]TRAC_rates!V98</f>
        <v>28.612225925799944</v>
      </c>
      <c r="AE90" s="16">
        <f>[16]TRAC_rates!W98</f>
        <v>28.612225925799944</v>
      </c>
      <c r="AF90" s="16">
        <f>[16]TRAC_rates!X98</f>
        <v>28.612225925799944</v>
      </c>
      <c r="AG90" s="16">
        <f>[16]TRAC_rates!Y98</f>
        <v>28.612225925799944</v>
      </c>
      <c r="AH90" s="16">
        <f>[16]TRAC_rates!Z98</f>
        <v>28.612225925799944</v>
      </c>
      <c r="AI90" s="16">
        <f>[16]TRAC_rates!AA98</f>
        <v>28.612225925799944</v>
      </c>
      <c r="AJ90" s="16">
        <f>[16]TRAC_rates!AB98</f>
        <v>28.612225925799944</v>
      </c>
      <c r="AN90" s="16">
        <f t="shared" si="638"/>
        <v>2.3269964248004928</v>
      </c>
      <c r="AO90" s="16">
        <f t="shared" si="639"/>
        <v>2.6293737271306834</v>
      </c>
      <c r="AP90" s="16">
        <f t="shared" si="640"/>
        <v>2.7329156974229143</v>
      </c>
      <c r="AQ90" s="16">
        <f t="shared" si="641"/>
        <v>2.9175866002018505</v>
      </c>
      <c r="AR90" s="16">
        <f t="shared" si="642"/>
        <v>2.9417493657890734</v>
      </c>
      <c r="AS90" s="16">
        <f t="shared" si="643"/>
        <v>2.6602600671511882</v>
      </c>
      <c r="AT90" s="16">
        <f t="shared" si="644"/>
        <v>2.6602600671511882</v>
      </c>
      <c r="AV90" s="16">
        <f t="shared" si="645"/>
        <v>2.3269964248004928</v>
      </c>
      <c r="AW90" s="16">
        <f t="shared" si="646"/>
        <v>2.6293737271306834</v>
      </c>
      <c r="AX90" s="16">
        <f t="shared" si="647"/>
        <v>2.7329156974229143</v>
      </c>
      <c r="AY90" s="16">
        <f t="shared" si="648"/>
        <v>2.9175866002018505</v>
      </c>
      <c r="AZ90" s="16">
        <f t="shared" si="649"/>
        <v>2.9417493657890734</v>
      </c>
      <c r="BA90" s="16">
        <f t="shared" si="650"/>
        <v>2.6602600671511882</v>
      </c>
      <c r="BB90" s="16">
        <f t="shared" si="651"/>
        <v>2.6602600671511882</v>
      </c>
      <c r="BD90" s="16">
        <f t="shared" si="652"/>
        <v>1.5606668686799969</v>
      </c>
      <c r="BE90" s="16">
        <f t="shared" si="653"/>
        <v>1.5606668686799969</v>
      </c>
      <c r="BF90" s="16">
        <f t="shared" si="654"/>
        <v>1.5606668686799969</v>
      </c>
      <c r="BG90" s="16">
        <f t="shared" si="655"/>
        <v>1.5606668686799969</v>
      </c>
      <c r="BH90" s="16">
        <f t="shared" si="656"/>
        <v>1.5606668686799969</v>
      </c>
      <c r="BI90" s="16">
        <f t="shared" si="657"/>
        <v>1.5606668686799969</v>
      </c>
      <c r="BJ90" s="16">
        <f t="shared" si="658"/>
        <v>1.5606668686799969</v>
      </c>
      <c r="BN90" s="16">
        <f t="shared" si="659"/>
        <v>2.345187853295208</v>
      </c>
      <c r="BO90" s="16">
        <f t="shared" si="660"/>
        <v>2.6499290075914521</v>
      </c>
      <c r="BP90" s="16">
        <f t="shared" si="661"/>
        <v>2.7542804231964038</v>
      </c>
      <c r="BQ90" s="16">
        <f t="shared" si="662"/>
        <v>2.9403950013876239</v>
      </c>
      <c r="BR90" s="16">
        <f t="shared" si="663"/>
        <v>2.9647466607856541</v>
      </c>
      <c r="BS90" s="16">
        <f t="shared" si="664"/>
        <v>2.6810568033529103</v>
      </c>
      <c r="BT90" s="16">
        <f t="shared" si="665"/>
        <v>2.6810568033529103</v>
      </c>
      <c r="BV90" s="16">
        <f t="shared" si="666"/>
        <v>2.345187853295208</v>
      </c>
      <c r="BW90" s="16">
        <f t="shared" si="667"/>
        <v>2.6499290075914521</v>
      </c>
      <c r="BX90" s="16">
        <f t="shared" si="668"/>
        <v>2.7542804231964038</v>
      </c>
      <c r="BY90" s="16">
        <f t="shared" si="669"/>
        <v>2.9403950013876239</v>
      </c>
      <c r="BZ90" s="16">
        <f t="shared" si="670"/>
        <v>2.9647466607856541</v>
      </c>
      <c r="CA90" s="16">
        <f t="shared" si="671"/>
        <v>2.6810568033529103</v>
      </c>
      <c r="CB90" s="16">
        <f t="shared" si="672"/>
        <v>2.6810568033529103</v>
      </c>
      <c r="CD90" s="16">
        <f t="shared" si="673"/>
        <v>1.5728674717591775</v>
      </c>
      <c r="CE90" s="16">
        <f t="shared" si="674"/>
        <v>1.5728674717591775</v>
      </c>
      <c r="CF90" s="16">
        <f t="shared" si="675"/>
        <v>1.5728674717591775</v>
      </c>
      <c r="CG90" s="16">
        <f t="shared" si="676"/>
        <v>1.5728674717591775</v>
      </c>
      <c r="CH90" s="16">
        <f t="shared" si="677"/>
        <v>1.5728674717591775</v>
      </c>
      <c r="CI90" s="16">
        <f t="shared" si="678"/>
        <v>1.5728674717591775</v>
      </c>
      <c r="CJ90" s="16">
        <f t="shared" si="679"/>
        <v>1.5728674717591775</v>
      </c>
      <c r="CN90" s="16">
        <f t="shared" si="680"/>
        <v>2.1915212792359262</v>
      </c>
      <c r="CO90" s="16">
        <f t="shared" si="681"/>
        <v>2.4762945110948369</v>
      </c>
      <c r="CP90" s="16">
        <f t="shared" si="682"/>
        <v>2.5738083829560252</v>
      </c>
      <c r="CQ90" s="16">
        <f t="shared" si="683"/>
        <v>2.7477279510234518</v>
      </c>
      <c r="CR90" s="16">
        <f t="shared" si="684"/>
        <v>2.7704839872533435</v>
      </c>
      <c r="CS90" s="16">
        <f t="shared" si="685"/>
        <v>2.5053826827272689</v>
      </c>
      <c r="CT90" s="16">
        <f t="shared" si="686"/>
        <v>2.5053826827272689</v>
      </c>
      <c r="CV90" s="16">
        <f t="shared" si="687"/>
        <v>2.1915212792359262</v>
      </c>
      <c r="CW90" s="16">
        <f t="shared" si="688"/>
        <v>2.4762945110948369</v>
      </c>
      <c r="CX90" s="16">
        <f t="shared" si="689"/>
        <v>2.5738083829560252</v>
      </c>
      <c r="CY90" s="16">
        <f t="shared" si="690"/>
        <v>2.7477279510234518</v>
      </c>
      <c r="CZ90" s="16">
        <f t="shared" si="691"/>
        <v>2.7704839872533435</v>
      </c>
      <c r="DA90" s="16">
        <f t="shared" si="692"/>
        <v>2.5053826827272689</v>
      </c>
      <c r="DB90" s="16">
        <f t="shared" si="693"/>
        <v>2.5053826827272689</v>
      </c>
      <c r="DD90" s="16">
        <f t="shared" si="694"/>
        <v>1.4698065781531877</v>
      </c>
      <c r="DE90" s="16">
        <f t="shared" si="695"/>
        <v>1.4698065781531877</v>
      </c>
      <c r="DF90" s="16">
        <f t="shared" si="696"/>
        <v>1.4698065781531877</v>
      </c>
      <c r="DG90" s="16">
        <f t="shared" si="697"/>
        <v>1.4698065781531877</v>
      </c>
      <c r="DH90" s="16">
        <f t="shared" si="698"/>
        <v>1.4698065781531877</v>
      </c>
      <c r="DI90" s="16">
        <f t="shared" si="699"/>
        <v>1.4698065781531877</v>
      </c>
      <c r="DJ90" s="16">
        <f t="shared" si="700"/>
        <v>1.4698065781531877</v>
      </c>
      <c r="DN90" s="16">
        <f t="shared" si="701"/>
        <v>0</v>
      </c>
      <c r="DO90" s="16">
        <f t="shared" si="702"/>
        <v>0</v>
      </c>
      <c r="DP90" s="16">
        <f t="shared" si="703"/>
        <v>0</v>
      </c>
      <c r="DQ90" s="16">
        <f t="shared" si="704"/>
        <v>0</v>
      </c>
      <c r="DR90" s="16">
        <f t="shared" si="705"/>
        <v>0</v>
      </c>
      <c r="DS90" s="16">
        <f t="shared" si="706"/>
        <v>0</v>
      </c>
      <c r="DT90" s="16">
        <f t="shared" si="707"/>
        <v>0</v>
      </c>
      <c r="DV90" s="16">
        <f t="shared" si="708"/>
        <v>0</v>
      </c>
      <c r="DW90" s="16">
        <f t="shared" si="709"/>
        <v>0</v>
      </c>
      <c r="DX90" s="16">
        <f t="shared" si="710"/>
        <v>0</v>
      </c>
      <c r="DY90" s="16">
        <f t="shared" si="711"/>
        <v>0</v>
      </c>
      <c r="DZ90" s="16">
        <f t="shared" si="712"/>
        <v>0</v>
      </c>
      <c r="EA90" s="16">
        <f t="shared" si="713"/>
        <v>0</v>
      </c>
      <c r="EB90" s="16">
        <f t="shared" si="714"/>
        <v>0</v>
      </c>
      <c r="ED90" s="16">
        <f t="shared" si="715"/>
        <v>0</v>
      </c>
      <c r="EE90" s="16">
        <f t="shared" si="716"/>
        <v>0</v>
      </c>
      <c r="EF90" s="16">
        <f t="shared" si="717"/>
        <v>0</v>
      </c>
      <c r="EG90" s="16">
        <f t="shared" si="718"/>
        <v>0</v>
      </c>
      <c r="EH90" s="16">
        <f t="shared" si="719"/>
        <v>0</v>
      </c>
      <c r="EI90" s="16">
        <f t="shared" si="720"/>
        <v>0</v>
      </c>
      <c r="EJ90" s="16">
        <f t="shared" si="721"/>
        <v>0</v>
      </c>
      <c r="EN90" s="16">
        <f t="shared" si="722"/>
        <v>42.995110643745477</v>
      </c>
      <c r="EO90" s="16">
        <f t="shared" si="723"/>
        <v>48.582031805843293</v>
      </c>
      <c r="EP90" s="16">
        <f t="shared" si="724"/>
        <v>50.495141091934073</v>
      </c>
      <c r="EQ90" s="16">
        <f t="shared" si="725"/>
        <v>53.907241692106446</v>
      </c>
      <c r="ER90" s="16">
        <f t="shared" si="726"/>
        <v>54.353688781070325</v>
      </c>
      <c r="ES90" s="16">
        <f t="shared" si="727"/>
        <v>49.152708061470022</v>
      </c>
      <c r="ET90" s="16">
        <f t="shared" si="728"/>
        <v>49.152708061470022</v>
      </c>
      <c r="EV90" s="16">
        <f t="shared" si="729"/>
        <v>42.995110643745477</v>
      </c>
      <c r="EW90" s="16">
        <f t="shared" si="730"/>
        <v>48.582031805843293</v>
      </c>
      <c r="EX90" s="16">
        <f t="shared" si="731"/>
        <v>50.495141091934073</v>
      </c>
      <c r="EY90" s="16">
        <f t="shared" si="732"/>
        <v>53.907241692106446</v>
      </c>
      <c r="EZ90" s="16">
        <f t="shared" si="733"/>
        <v>54.353688781070325</v>
      </c>
      <c r="FA90" s="16">
        <f t="shared" si="734"/>
        <v>49.152708061470022</v>
      </c>
      <c r="FB90" s="16">
        <f t="shared" si="735"/>
        <v>49.152708061470022</v>
      </c>
      <c r="FD90" s="16">
        <f t="shared" si="736"/>
        <v>28.835903648918254</v>
      </c>
      <c r="FE90" s="16">
        <f t="shared" si="737"/>
        <v>28.835903648918254</v>
      </c>
      <c r="FF90" s="16">
        <f t="shared" si="738"/>
        <v>28.835903648918254</v>
      </c>
      <c r="FG90" s="16">
        <f t="shared" si="739"/>
        <v>28.835903648918254</v>
      </c>
      <c r="FH90" s="16">
        <f t="shared" si="740"/>
        <v>28.835903648918254</v>
      </c>
      <c r="FI90" s="16">
        <f t="shared" si="741"/>
        <v>28.835903648918254</v>
      </c>
      <c r="FJ90" s="16">
        <f t="shared" si="742"/>
        <v>28.835903648918254</v>
      </c>
      <c r="FN90" s="16">
        <f t="shared" si="743"/>
        <v>40.177890119325312</v>
      </c>
      <c r="FO90" s="16">
        <f t="shared" si="744"/>
        <v>45.398732703405351</v>
      </c>
      <c r="FP90" s="16">
        <f t="shared" si="745"/>
        <v>47.186487020860461</v>
      </c>
      <c r="FQ90" s="16">
        <f t="shared" si="746"/>
        <v>50.375012435429952</v>
      </c>
      <c r="FR90" s="16">
        <f t="shared" si="747"/>
        <v>50.79220643297797</v>
      </c>
      <c r="FS90" s="16">
        <f t="shared" si="748"/>
        <v>45.932015849999935</v>
      </c>
      <c r="FT90" s="16">
        <f t="shared" si="749"/>
        <v>45.932015849999935</v>
      </c>
      <c r="FV90" s="16">
        <f t="shared" si="750"/>
        <v>40.177890119325312</v>
      </c>
      <c r="FW90" s="16">
        <f t="shared" si="751"/>
        <v>45.398732703405351</v>
      </c>
      <c r="FX90" s="16">
        <f t="shared" si="752"/>
        <v>47.186487020860461</v>
      </c>
      <c r="FY90" s="16">
        <f t="shared" si="753"/>
        <v>50.375012435429952</v>
      </c>
      <c r="FZ90" s="16">
        <f t="shared" si="754"/>
        <v>50.79220643297797</v>
      </c>
      <c r="GA90" s="16">
        <f t="shared" si="755"/>
        <v>45.932015849999935</v>
      </c>
      <c r="GB90" s="16">
        <f t="shared" si="756"/>
        <v>45.932015849999935</v>
      </c>
      <c r="GD90" s="16">
        <f t="shared" si="757"/>
        <v>26.946453932808442</v>
      </c>
      <c r="GE90" s="16">
        <f t="shared" si="758"/>
        <v>26.946453932808442</v>
      </c>
      <c r="GF90" s="16">
        <f t="shared" si="759"/>
        <v>26.946453932808442</v>
      </c>
      <c r="GG90" s="16">
        <f t="shared" si="760"/>
        <v>26.946453932808442</v>
      </c>
      <c r="GH90" s="16">
        <f t="shared" si="761"/>
        <v>26.946453932808442</v>
      </c>
      <c r="GI90" s="16">
        <f t="shared" si="762"/>
        <v>26.946453932808442</v>
      </c>
      <c r="GJ90" s="16">
        <f t="shared" si="763"/>
        <v>26.946453932808442</v>
      </c>
      <c r="GN90" s="16">
        <f t="shared" si="764"/>
        <v>0</v>
      </c>
      <c r="GO90" s="16">
        <f t="shared" si="765"/>
        <v>0</v>
      </c>
      <c r="GP90" s="16">
        <f t="shared" si="766"/>
        <v>0</v>
      </c>
      <c r="GQ90" s="16">
        <f t="shared" si="767"/>
        <v>0</v>
      </c>
      <c r="GR90" s="16">
        <f t="shared" si="768"/>
        <v>0</v>
      </c>
      <c r="GS90" s="16">
        <f t="shared" si="769"/>
        <v>0</v>
      </c>
      <c r="GT90" s="16">
        <f t="shared" si="770"/>
        <v>0</v>
      </c>
      <c r="GV90" s="16">
        <f t="shared" si="771"/>
        <v>0</v>
      </c>
      <c r="GW90" s="16">
        <f t="shared" si="772"/>
        <v>0</v>
      </c>
      <c r="GX90" s="16">
        <f t="shared" si="773"/>
        <v>0</v>
      </c>
      <c r="GY90" s="16">
        <f t="shared" si="774"/>
        <v>0</v>
      </c>
      <c r="GZ90" s="16">
        <f t="shared" si="775"/>
        <v>0</v>
      </c>
      <c r="HA90" s="16">
        <f t="shared" si="776"/>
        <v>0</v>
      </c>
      <c r="HB90" s="16">
        <f t="shared" si="777"/>
        <v>0</v>
      </c>
      <c r="HD90" s="16">
        <f t="shared" si="778"/>
        <v>0</v>
      </c>
      <c r="HE90" s="16">
        <f t="shared" si="779"/>
        <v>0</v>
      </c>
      <c r="HF90" s="16">
        <f t="shared" si="780"/>
        <v>0</v>
      </c>
      <c r="HG90" s="16">
        <f t="shared" si="781"/>
        <v>0</v>
      </c>
      <c r="HH90" s="16">
        <f t="shared" si="782"/>
        <v>0</v>
      </c>
      <c r="HI90" s="16">
        <f t="shared" si="783"/>
        <v>0</v>
      </c>
      <c r="HJ90" s="16">
        <f t="shared" si="784"/>
        <v>0</v>
      </c>
      <c r="HN90" s="16">
        <f t="shared" si="785"/>
        <v>21.330800560671186</v>
      </c>
      <c r="HO90" s="16">
        <f t="shared" si="786"/>
        <v>24.102592498697934</v>
      </c>
      <c r="HP90" s="16">
        <f t="shared" si="787"/>
        <v>25.051727226376716</v>
      </c>
      <c r="HQ90" s="16">
        <f t="shared" si="788"/>
        <v>26.744543835183631</v>
      </c>
      <c r="HR90" s="16">
        <f t="shared" si="789"/>
        <v>26.966035853066508</v>
      </c>
      <c r="HS90" s="16">
        <f t="shared" si="790"/>
        <v>24.385717282219225</v>
      </c>
      <c r="HT90" s="16">
        <f t="shared" si="791"/>
        <v>24.385717282219225</v>
      </c>
      <c r="HV90" s="16">
        <f t="shared" si="792"/>
        <v>21.330800560671186</v>
      </c>
      <c r="HW90" s="16">
        <f t="shared" si="793"/>
        <v>24.102592498697934</v>
      </c>
      <c r="HX90" s="16">
        <f t="shared" si="794"/>
        <v>25.051727226376716</v>
      </c>
      <c r="HY90" s="16">
        <f t="shared" si="795"/>
        <v>26.744543835183631</v>
      </c>
      <c r="HZ90" s="16">
        <f t="shared" si="796"/>
        <v>26.966035853066508</v>
      </c>
      <c r="IA90" s="16">
        <f t="shared" si="797"/>
        <v>24.385717282219225</v>
      </c>
      <c r="IB90" s="16">
        <f t="shared" si="798"/>
        <v>24.385717282219225</v>
      </c>
      <c r="ID90" s="16">
        <f t="shared" si="799"/>
        <v>14.306112962899972</v>
      </c>
      <c r="IE90" s="16">
        <f t="shared" si="800"/>
        <v>14.306112962899972</v>
      </c>
      <c r="IF90" s="16">
        <f t="shared" si="801"/>
        <v>14.306112962899972</v>
      </c>
      <c r="IG90" s="16">
        <f t="shared" si="802"/>
        <v>14.306112962899972</v>
      </c>
      <c r="IH90" s="16">
        <f t="shared" si="803"/>
        <v>14.306112962899972</v>
      </c>
      <c r="II90" s="16">
        <f t="shared" si="804"/>
        <v>14.306112962899972</v>
      </c>
      <c r="IJ90" s="16">
        <f t="shared" si="805"/>
        <v>14.306112962899972</v>
      </c>
      <c r="IN90" s="16">
        <f t="shared" si="806"/>
        <v>21.497555321872738</v>
      </c>
      <c r="IO90" s="16">
        <f t="shared" si="807"/>
        <v>24.291015902921647</v>
      </c>
      <c r="IP90" s="16">
        <f t="shared" si="808"/>
        <v>25.247570545967037</v>
      </c>
      <c r="IQ90" s="16">
        <f t="shared" si="809"/>
        <v>26.953620846053223</v>
      </c>
      <c r="IR90" s="16">
        <f t="shared" si="810"/>
        <v>27.176844390535162</v>
      </c>
      <c r="IS90" s="16">
        <f t="shared" si="811"/>
        <v>24.576354030735011</v>
      </c>
      <c r="IT90" s="16">
        <f t="shared" si="812"/>
        <v>24.576354030735011</v>
      </c>
      <c r="IV90" s="16">
        <f t="shared" si="813"/>
        <v>21.497555321872738</v>
      </c>
      <c r="IW90" s="16">
        <f t="shared" si="814"/>
        <v>24.291015902921647</v>
      </c>
      <c r="IX90" s="16">
        <f t="shared" si="815"/>
        <v>25.247570545967037</v>
      </c>
      <c r="IY90" s="16">
        <f t="shared" si="816"/>
        <v>26.953620846053223</v>
      </c>
      <c r="IZ90" s="16">
        <f t="shared" si="817"/>
        <v>27.176844390535162</v>
      </c>
      <c r="JA90" s="16">
        <f t="shared" si="818"/>
        <v>24.576354030735011</v>
      </c>
      <c r="JB90" s="16">
        <f t="shared" si="819"/>
        <v>24.576354030735011</v>
      </c>
      <c r="JD90" s="16">
        <f t="shared" si="820"/>
        <v>14.417951824459127</v>
      </c>
      <c r="JE90" s="16">
        <f t="shared" si="821"/>
        <v>14.417951824459127</v>
      </c>
      <c r="JF90" s="16">
        <f t="shared" si="822"/>
        <v>14.417951824459127</v>
      </c>
      <c r="JG90" s="16">
        <f t="shared" si="823"/>
        <v>14.417951824459127</v>
      </c>
      <c r="JH90" s="16">
        <f t="shared" si="824"/>
        <v>14.417951824459127</v>
      </c>
      <c r="JI90" s="16">
        <f t="shared" si="825"/>
        <v>14.417951824459127</v>
      </c>
      <c r="JJ90" s="16">
        <f t="shared" si="826"/>
        <v>14.417951824459127</v>
      </c>
      <c r="JN90" s="16">
        <f t="shared" si="827"/>
        <v>20.088945059662656</v>
      </c>
      <c r="JO90" s="16">
        <f t="shared" si="828"/>
        <v>22.699366351702675</v>
      </c>
      <c r="JP90" s="16">
        <f t="shared" si="829"/>
        <v>23.593243510430231</v>
      </c>
      <c r="JQ90" s="16">
        <f t="shared" si="830"/>
        <v>25.187506217714976</v>
      </c>
      <c r="JR90" s="16">
        <f t="shared" si="831"/>
        <v>25.396103216488985</v>
      </c>
      <c r="JS90" s="16">
        <f t="shared" si="832"/>
        <v>22.966007924999968</v>
      </c>
      <c r="JT90" s="16">
        <f t="shared" si="833"/>
        <v>22.966007924999968</v>
      </c>
      <c r="JV90" s="16">
        <f t="shared" si="834"/>
        <v>20.088945059662656</v>
      </c>
      <c r="JW90" s="16">
        <f t="shared" si="835"/>
        <v>22.699366351702675</v>
      </c>
      <c r="JX90" s="16">
        <f t="shared" si="836"/>
        <v>23.593243510430231</v>
      </c>
      <c r="JY90" s="16">
        <f t="shared" si="837"/>
        <v>25.187506217714976</v>
      </c>
      <c r="JZ90" s="16">
        <f t="shared" si="838"/>
        <v>25.396103216488985</v>
      </c>
      <c r="KA90" s="16">
        <f t="shared" si="839"/>
        <v>22.966007924999968</v>
      </c>
      <c r="KB90" s="16">
        <f t="shared" si="840"/>
        <v>22.966007924999968</v>
      </c>
      <c r="KD90" s="16">
        <f t="shared" si="841"/>
        <v>13.473226966404221</v>
      </c>
      <c r="KE90" s="16">
        <f t="shared" si="842"/>
        <v>13.473226966404221</v>
      </c>
      <c r="KF90" s="16">
        <f t="shared" si="843"/>
        <v>13.473226966404221</v>
      </c>
      <c r="KG90" s="16">
        <f t="shared" si="844"/>
        <v>13.473226966404221</v>
      </c>
      <c r="KH90" s="16">
        <f t="shared" si="845"/>
        <v>13.473226966404221</v>
      </c>
      <c r="KI90" s="16">
        <f t="shared" si="846"/>
        <v>13.473226966404221</v>
      </c>
      <c r="KJ90" s="16">
        <f t="shared" si="847"/>
        <v>13.473226966404221</v>
      </c>
    </row>
    <row r="91" spans="1:296" x14ac:dyDescent="0.25">
      <c r="A91" s="22" t="s">
        <v>609</v>
      </c>
      <c r="B91" s="22"/>
      <c r="C91" s="22" t="s">
        <v>590</v>
      </c>
      <c r="D91" s="22"/>
      <c r="E91" s="22"/>
      <c r="F91" t="s">
        <v>589</v>
      </c>
      <c r="G91" t="s">
        <v>580</v>
      </c>
      <c r="H91" t="s">
        <v>571</v>
      </c>
      <c r="I91" t="s">
        <v>580</v>
      </c>
      <c r="J91" t="s">
        <v>589</v>
      </c>
      <c r="K91" t="s">
        <v>571</v>
      </c>
      <c r="L91" t="s">
        <v>571</v>
      </c>
      <c r="M91" t="s">
        <v>580</v>
      </c>
      <c r="N91" s="16">
        <f>[14]model_cost_rates!N226</f>
        <v>191.35975098425178</v>
      </c>
      <c r="O91" s="16">
        <f>[14]model_cost_rates!O226</f>
        <v>228.11314521440164</v>
      </c>
      <c r="P91" s="16">
        <f>[14]model_cost_rates!P226</f>
        <v>224.9799312494479</v>
      </c>
      <c r="Q91" s="16">
        <f>[14]model_cost_rates!Q226</f>
        <v>248.1910573948258</v>
      </c>
      <c r="R91" s="16">
        <f>[14]model_cost_rates!R226</f>
        <v>256.93431292881723</v>
      </c>
      <c r="S91" s="16">
        <f>[14]model_cost_rates!S226</f>
        <v>223.83402780466221</v>
      </c>
      <c r="T91" s="16">
        <f t="shared" si="637"/>
        <v>223.83402780466221</v>
      </c>
      <c r="V91" s="16">
        <f>[14]model_cost_rates!G226</f>
        <v>191.35975098425178</v>
      </c>
      <c r="W91" s="16">
        <f>[14]model_cost_rates!H226</f>
        <v>228.11314521440164</v>
      </c>
      <c r="X91" s="16">
        <f>[14]model_cost_rates!I226</f>
        <v>224.9799312494479</v>
      </c>
      <c r="Y91" s="16">
        <f>[14]model_cost_rates!J226</f>
        <v>248.1910573948258</v>
      </c>
      <c r="Z91" s="16">
        <f>[14]model_cost_rates!K226</f>
        <v>256.93431292881723</v>
      </c>
      <c r="AA91" s="16">
        <f>[14]model_cost_rates!L226</f>
        <v>223.83402780466221</v>
      </c>
      <c r="AB91" s="16">
        <f t="shared" si="848"/>
        <v>223.83402780466221</v>
      </c>
      <c r="AD91" s="16">
        <f>[16]TRAC_rates!V99</f>
        <v>79.558745319571585</v>
      </c>
      <c r="AE91" s="16">
        <f>[16]TRAC_rates!W99</f>
        <v>79.558745319571585</v>
      </c>
      <c r="AF91" s="16">
        <f>[16]TRAC_rates!X99</f>
        <v>79.558745319571585</v>
      </c>
      <c r="AG91" s="16">
        <f>[16]TRAC_rates!Y99</f>
        <v>79.558745319571585</v>
      </c>
      <c r="AH91" s="16">
        <f>[16]TRAC_rates!Z99</f>
        <v>79.558745319571585</v>
      </c>
      <c r="AI91" s="16">
        <f>[16]TRAC_rates!AA99</f>
        <v>79.558745319571585</v>
      </c>
      <c r="AJ91" s="16">
        <f>[16]TRAC_rates!AB99</f>
        <v>79.558745319571585</v>
      </c>
      <c r="AN91" s="16">
        <f t="shared" si="638"/>
        <v>10.437804599141005</v>
      </c>
      <c r="AO91" s="16">
        <f t="shared" si="639"/>
        <v>12.442535193512816</v>
      </c>
      <c r="AP91" s="16">
        <f t="shared" si="640"/>
        <v>12.271632613606249</v>
      </c>
      <c r="AQ91" s="16">
        <f t="shared" si="641"/>
        <v>13.537694039717771</v>
      </c>
      <c r="AR91" s="16">
        <f t="shared" si="642"/>
        <v>14.014598887026393</v>
      </c>
      <c r="AS91" s="16">
        <f t="shared" si="643"/>
        <v>12.209128789345211</v>
      </c>
      <c r="AT91" s="16">
        <f t="shared" si="644"/>
        <v>12.209128789345211</v>
      </c>
      <c r="AV91" s="16">
        <f t="shared" si="645"/>
        <v>10.437804599141005</v>
      </c>
      <c r="AW91" s="16">
        <f t="shared" si="646"/>
        <v>12.442535193512816</v>
      </c>
      <c r="AX91" s="16">
        <f t="shared" si="647"/>
        <v>12.271632613606249</v>
      </c>
      <c r="AY91" s="16">
        <f t="shared" si="648"/>
        <v>13.537694039717771</v>
      </c>
      <c r="AZ91" s="16">
        <f t="shared" si="649"/>
        <v>14.014598887026393</v>
      </c>
      <c r="BA91" s="16">
        <f t="shared" si="650"/>
        <v>12.209128789345211</v>
      </c>
      <c r="BB91" s="16">
        <f t="shared" si="651"/>
        <v>12.209128789345211</v>
      </c>
      <c r="BD91" s="16">
        <f t="shared" si="652"/>
        <v>4.3395679265220863</v>
      </c>
      <c r="BE91" s="16">
        <f t="shared" si="653"/>
        <v>4.3395679265220863</v>
      </c>
      <c r="BF91" s="16">
        <f t="shared" si="654"/>
        <v>4.3395679265220863</v>
      </c>
      <c r="BG91" s="16">
        <f t="shared" si="655"/>
        <v>4.3395679265220863</v>
      </c>
      <c r="BH91" s="16">
        <f t="shared" si="656"/>
        <v>4.3395679265220863</v>
      </c>
      <c r="BI91" s="16">
        <f t="shared" si="657"/>
        <v>4.3395679265220863</v>
      </c>
      <c r="BJ91" s="16">
        <f t="shared" si="658"/>
        <v>4.3395679265220863</v>
      </c>
      <c r="BN91" s="16">
        <f t="shared" si="659"/>
        <v>10.437804599141005</v>
      </c>
      <c r="BO91" s="16">
        <f t="shared" si="660"/>
        <v>12.442535193512816</v>
      </c>
      <c r="BP91" s="16">
        <f t="shared" si="661"/>
        <v>12.271632613606249</v>
      </c>
      <c r="BQ91" s="16">
        <f t="shared" si="662"/>
        <v>13.537694039717771</v>
      </c>
      <c r="BR91" s="16">
        <f t="shared" si="663"/>
        <v>14.014598887026393</v>
      </c>
      <c r="BS91" s="16">
        <f t="shared" si="664"/>
        <v>12.209128789345211</v>
      </c>
      <c r="BT91" s="16">
        <f t="shared" si="665"/>
        <v>12.209128789345211</v>
      </c>
      <c r="BV91" s="16">
        <f t="shared" si="666"/>
        <v>10.437804599141005</v>
      </c>
      <c r="BW91" s="16">
        <f t="shared" si="667"/>
        <v>12.442535193512816</v>
      </c>
      <c r="BX91" s="16">
        <f t="shared" si="668"/>
        <v>12.271632613606249</v>
      </c>
      <c r="BY91" s="16">
        <f t="shared" si="669"/>
        <v>13.537694039717771</v>
      </c>
      <c r="BZ91" s="16">
        <f t="shared" si="670"/>
        <v>14.014598887026393</v>
      </c>
      <c r="CA91" s="16">
        <f t="shared" si="671"/>
        <v>12.209128789345211</v>
      </c>
      <c r="CB91" s="16">
        <f t="shared" si="672"/>
        <v>12.209128789345211</v>
      </c>
      <c r="CD91" s="16">
        <f t="shared" si="673"/>
        <v>4.3395679265220863</v>
      </c>
      <c r="CE91" s="16">
        <f t="shared" si="674"/>
        <v>4.3395679265220863</v>
      </c>
      <c r="CF91" s="16">
        <f t="shared" si="675"/>
        <v>4.3395679265220863</v>
      </c>
      <c r="CG91" s="16">
        <f t="shared" si="676"/>
        <v>4.3395679265220863</v>
      </c>
      <c r="CH91" s="16">
        <f t="shared" si="677"/>
        <v>4.3395679265220863</v>
      </c>
      <c r="CI91" s="16">
        <f t="shared" si="678"/>
        <v>4.3395679265220863</v>
      </c>
      <c r="CJ91" s="16">
        <f t="shared" si="679"/>
        <v>4.3395679265220863</v>
      </c>
      <c r="CN91" s="16">
        <f t="shared" si="680"/>
        <v>0</v>
      </c>
      <c r="CO91" s="16">
        <f t="shared" si="681"/>
        <v>0</v>
      </c>
      <c r="CP91" s="16">
        <f t="shared" si="682"/>
        <v>0</v>
      </c>
      <c r="CQ91" s="16">
        <f t="shared" si="683"/>
        <v>0</v>
      </c>
      <c r="CR91" s="16">
        <f t="shared" si="684"/>
        <v>0</v>
      </c>
      <c r="CS91" s="16">
        <f t="shared" si="685"/>
        <v>0</v>
      </c>
      <c r="CT91" s="16">
        <f t="shared" si="686"/>
        <v>0</v>
      </c>
      <c r="CV91" s="16">
        <f t="shared" si="687"/>
        <v>0</v>
      </c>
      <c r="CW91" s="16">
        <f t="shared" si="688"/>
        <v>0</v>
      </c>
      <c r="CX91" s="16">
        <f t="shared" si="689"/>
        <v>0</v>
      </c>
      <c r="CY91" s="16">
        <f t="shared" si="690"/>
        <v>0</v>
      </c>
      <c r="CZ91" s="16">
        <f t="shared" si="691"/>
        <v>0</v>
      </c>
      <c r="DA91" s="16">
        <f t="shared" si="692"/>
        <v>0</v>
      </c>
      <c r="DB91" s="16">
        <f t="shared" si="693"/>
        <v>0</v>
      </c>
      <c r="DD91" s="16">
        <f t="shared" si="694"/>
        <v>0</v>
      </c>
      <c r="DE91" s="16">
        <f t="shared" si="695"/>
        <v>0</v>
      </c>
      <c r="DF91" s="16">
        <f t="shared" si="696"/>
        <v>0</v>
      </c>
      <c r="DG91" s="16">
        <f t="shared" si="697"/>
        <v>0</v>
      </c>
      <c r="DH91" s="16">
        <f t="shared" si="698"/>
        <v>0</v>
      </c>
      <c r="DI91" s="16">
        <f t="shared" si="699"/>
        <v>0</v>
      </c>
      <c r="DJ91" s="16">
        <f t="shared" si="700"/>
        <v>0</v>
      </c>
      <c r="DN91" s="16">
        <f t="shared" si="701"/>
        <v>0</v>
      </c>
      <c r="DO91" s="16">
        <f t="shared" si="702"/>
        <v>0</v>
      </c>
      <c r="DP91" s="16">
        <f t="shared" si="703"/>
        <v>0</v>
      </c>
      <c r="DQ91" s="16">
        <f t="shared" si="704"/>
        <v>0</v>
      </c>
      <c r="DR91" s="16">
        <f t="shared" si="705"/>
        <v>0</v>
      </c>
      <c r="DS91" s="16">
        <f t="shared" si="706"/>
        <v>0</v>
      </c>
      <c r="DT91" s="16">
        <f t="shared" si="707"/>
        <v>0</v>
      </c>
      <c r="DV91" s="16">
        <f t="shared" si="708"/>
        <v>0</v>
      </c>
      <c r="DW91" s="16">
        <f t="shared" si="709"/>
        <v>0</v>
      </c>
      <c r="DX91" s="16">
        <f t="shared" si="710"/>
        <v>0</v>
      </c>
      <c r="DY91" s="16">
        <f t="shared" si="711"/>
        <v>0</v>
      </c>
      <c r="DZ91" s="16">
        <f t="shared" si="712"/>
        <v>0</v>
      </c>
      <c r="EA91" s="16">
        <f t="shared" si="713"/>
        <v>0</v>
      </c>
      <c r="EB91" s="16">
        <f t="shared" si="714"/>
        <v>0</v>
      </c>
      <c r="ED91" s="16">
        <f t="shared" si="715"/>
        <v>0</v>
      </c>
      <c r="EE91" s="16">
        <f t="shared" si="716"/>
        <v>0</v>
      </c>
      <c r="EF91" s="16">
        <f t="shared" si="717"/>
        <v>0</v>
      </c>
      <c r="EG91" s="16">
        <f t="shared" si="718"/>
        <v>0</v>
      </c>
      <c r="EH91" s="16">
        <f t="shared" si="719"/>
        <v>0</v>
      </c>
      <c r="EI91" s="16">
        <f t="shared" si="720"/>
        <v>0</v>
      </c>
      <c r="EJ91" s="16">
        <f t="shared" si="721"/>
        <v>0</v>
      </c>
      <c r="EN91" s="16">
        <f t="shared" si="722"/>
        <v>191.35975098425178</v>
      </c>
      <c r="EO91" s="16">
        <f t="shared" si="723"/>
        <v>228.11314521440164</v>
      </c>
      <c r="EP91" s="16">
        <f t="shared" si="724"/>
        <v>224.9799312494479</v>
      </c>
      <c r="EQ91" s="16">
        <f t="shared" si="725"/>
        <v>248.1910573948258</v>
      </c>
      <c r="ER91" s="16">
        <f t="shared" si="726"/>
        <v>256.93431292881723</v>
      </c>
      <c r="ES91" s="16">
        <f t="shared" si="727"/>
        <v>223.83402780466221</v>
      </c>
      <c r="ET91" s="16">
        <f t="shared" si="728"/>
        <v>223.83402780466221</v>
      </c>
      <c r="EV91" s="16">
        <f t="shared" si="729"/>
        <v>191.35975098425178</v>
      </c>
      <c r="EW91" s="16">
        <f t="shared" si="730"/>
        <v>228.11314521440164</v>
      </c>
      <c r="EX91" s="16">
        <f t="shared" si="731"/>
        <v>224.9799312494479</v>
      </c>
      <c r="EY91" s="16">
        <f t="shared" si="732"/>
        <v>248.1910573948258</v>
      </c>
      <c r="EZ91" s="16">
        <f t="shared" si="733"/>
        <v>256.93431292881723</v>
      </c>
      <c r="FA91" s="16">
        <f t="shared" si="734"/>
        <v>223.83402780466221</v>
      </c>
      <c r="FB91" s="16">
        <f t="shared" si="735"/>
        <v>223.83402780466221</v>
      </c>
      <c r="FD91" s="16">
        <f t="shared" si="736"/>
        <v>79.558745319571585</v>
      </c>
      <c r="FE91" s="16">
        <f t="shared" si="737"/>
        <v>79.558745319571585</v>
      </c>
      <c r="FF91" s="16">
        <f t="shared" si="738"/>
        <v>79.558745319571585</v>
      </c>
      <c r="FG91" s="16">
        <f t="shared" si="739"/>
        <v>79.558745319571585</v>
      </c>
      <c r="FH91" s="16">
        <f t="shared" si="740"/>
        <v>79.558745319571585</v>
      </c>
      <c r="FI91" s="16">
        <f t="shared" si="741"/>
        <v>79.558745319571585</v>
      </c>
      <c r="FJ91" s="16">
        <f t="shared" si="742"/>
        <v>79.558745319571585</v>
      </c>
      <c r="FN91" s="16">
        <f t="shared" si="743"/>
        <v>0</v>
      </c>
      <c r="FO91" s="16">
        <f t="shared" si="744"/>
        <v>0</v>
      </c>
      <c r="FP91" s="16">
        <f t="shared" si="745"/>
        <v>0</v>
      </c>
      <c r="FQ91" s="16">
        <f t="shared" si="746"/>
        <v>0</v>
      </c>
      <c r="FR91" s="16">
        <f t="shared" si="747"/>
        <v>0</v>
      </c>
      <c r="FS91" s="16">
        <f t="shared" si="748"/>
        <v>0</v>
      </c>
      <c r="FT91" s="16">
        <f t="shared" si="749"/>
        <v>0</v>
      </c>
      <c r="FV91" s="16">
        <f t="shared" si="750"/>
        <v>0</v>
      </c>
      <c r="FW91" s="16">
        <f t="shared" si="751"/>
        <v>0</v>
      </c>
      <c r="FX91" s="16">
        <f t="shared" si="752"/>
        <v>0</v>
      </c>
      <c r="FY91" s="16">
        <f t="shared" si="753"/>
        <v>0</v>
      </c>
      <c r="FZ91" s="16">
        <f t="shared" si="754"/>
        <v>0</v>
      </c>
      <c r="GA91" s="16">
        <f t="shared" si="755"/>
        <v>0</v>
      </c>
      <c r="GB91" s="16">
        <f t="shared" si="756"/>
        <v>0</v>
      </c>
      <c r="GD91" s="16">
        <f t="shared" si="757"/>
        <v>0</v>
      </c>
      <c r="GE91" s="16">
        <f t="shared" si="758"/>
        <v>0</v>
      </c>
      <c r="GF91" s="16">
        <f t="shared" si="759"/>
        <v>0</v>
      </c>
      <c r="GG91" s="16">
        <f t="shared" si="760"/>
        <v>0</v>
      </c>
      <c r="GH91" s="16">
        <f t="shared" si="761"/>
        <v>0</v>
      </c>
      <c r="GI91" s="16">
        <f t="shared" si="762"/>
        <v>0</v>
      </c>
      <c r="GJ91" s="16">
        <f t="shared" si="763"/>
        <v>0</v>
      </c>
      <c r="GN91" s="16">
        <f t="shared" si="764"/>
        <v>0</v>
      </c>
      <c r="GO91" s="16">
        <f t="shared" si="765"/>
        <v>0</v>
      </c>
      <c r="GP91" s="16">
        <f t="shared" si="766"/>
        <v>0</v>
      </c>
      <c r="GQ91" s="16">
        <f t="shared" si="767"/>
        <v>0</v>
      </c>
      <c r="GR91" s="16">
        <f t="shared" si="768"/>
        <v>0</v>
      </c>
      <c r="GS91" s="16">
        <f t="shared" si="769"/>
        <v>0</v>
      </c>
      <c r="GT91" s="16">
        <f t="shared" si="770"/>
        <v>0</v>
      </c>
      <c r="GV91" s="16">
        <f t="shared" si="771"/>
        <v>0</v>
      </c>
      <c r="GW91" s="16">
        <f t="shared" si="772"/>
        <v>0</v>
      </c>
      <c r="GX91" s="16">
        <f t="shared" si="773"/>
        <v>0</v>
      </c>
      <c r="GY91" s="16">
        <f t="shared" si="774"/>
        <v>0</v>
      </c>
      <c r="GZ91" s="16">
        <f t="shared" si="775"/>
        <v>0</v>
      </c>
      <c r="HA91" s="16">
        <f t="shared" si="776"/>
        <v>0</v>
      </c>
      <c r="HB91" s="16">
        <f t="shared" si="777"/>
        <v>0</v>
      </c>
      <c r="HD91" s="16">
        <f t="shared" si="778"/>
        <v>0</v>
      </c>
      <c r="HE91" s="16">
        <f t="shared" si="779"/>
        <v>0</v>
      </c>
      <c r="HF91" s="16">
        <f t="shared" si="780"/>
        <v>0</v>
      </c>
      <c r="HG91" s="16">
        <f t="shared" si="781"/>
        <v>0</v>
      </c>
      <c r="HH91" s="16">
        <f t="shared" si="782"/>
        <v>0</v>
      </c>
      <c r="HI91" s="16">
        <f t="shared" si="783"/>
        <v>0</v>
      </c>
      <c r="HJ91" s="16">
        <f t="shared" si="784"/>
        <v>0</v>
      </c>
      <c r="HN91" s="16">
        <f t="shared" si="785"/>
        <v>95.679875492125888</v>
      </c>
      <c r="HO91" s="16">
        <f t="shared" si="786"/>
        <v>114.05657260720082</v>
      </c>
      <c r="HP91" s="16">
        <f t="shared" si="787"/>
        <v>112.48996562472395</v>
      </c>
      <c r="HQ91" s="16">
        <f t="shared" si="788"/>
        <v>124.0955286974129</v>
      </c>
      <c r="HR91" s="16">
        <f t="shared" si="789"/>
        <v>128.46715646440862</v>
      </c>
      <c r="HS91" s="16">
        <f t="shared" si="790"/>
        <v>111.91701390233111</v>
      </c>
      <c r="HT91" s="16">
        <f t="shared" si="791"/>
        <v>111.91701390233111</v>
      </c>
      <c r="HV91" s="16">
        <f t="shared" si="792"/>
        <v>95.679875492125888</v>
      </c>
      <c r="HW91" s="16">
        <f t="shared" si="793"/>
        <v>114.05657260720082</v>
      </c>
      <c r="HX91" s="16">
        <f t="shared" si="794"/>
        <v>112.48996562472395</v>
      </c>
      <c r="HY91" s="16">
        <f t="shared" si="795"/>
        <v>124.0955286974129</v>
      </c>
      <c r="HZ91" s="16">
        <f t="shared" si="796"/>
        <v>128.46715646440862</v>
      </c>
      <c r="IA91" s="16">
        <f t="shared" si="797"/>
        <v>111.91701390233111</v>
      </c>
      <c r="IB91" s="16">
        <f t="shared" si="798"/>
        <v>111.91701390233111</v>
      </c>
      <c r="ID91" s="16">
        <f t="shared" si="799"/>
        <v>39.779372659785793</v>
      </c>
      <c r="IE91" s="16">
        <f t="shared" si="800"/>
        <v>39.779372659785793</v>
      </c>
      <c r="IF91" s="16">
        <f t="shared" si="801"/>
        <v>39.779372659785793</v>
      </c>
      <c r="IG91" s="16">
        <f t="shared" si="802"/>
        <v>39.779372659785793</v>
      </c>
      <c r="IH91" s="16">
        <f t="shared" si="803"/>
        <v>39.779372659785793</v>
      </c>
      <c r="II91" s="16">
        <f t="shared" si="804"/>
        <v>39.779372659785793</v>
      </c>
      <c r="IJ91" s="16">
        <f t="shared" si="805"/>
        <v>39.779372659785793</v>
      </c>
      <c r="IN91" s="16">
        <f t="shared" si="806"/>
        <v>95.679875492125888</v>
      </c>
      <c r="IO91" s="16">
        <f t="shared" si="807"/>
        <v>114.05657260720082</v>
      </c>
      <c r="IP91" s="16">
        <f t="shared" si="808"/>
        <v>112.48996562472395</v>
      </c>
      <c r="IQ91" s="16">
        <f t="shared" si="809"/>
        <v>124.0955286974129</v>
      </c>
      <c r="IR91" s="16">
        <f t="shared" si="810"/>
        <v>128.46715646440862</v>
      </c>
      <c r="IS91" s="16">
        <f t="shared" si="811"/>
        <v>111.91701390233111</v>
      </c>
      <c r="IT91" s="16">
        <f t="shared" si="812"/>
        <v>111.91701390233111</v>
      </c>
      <c r="IV91" s="16">
        <f t="shared" si="813"/>
        <v>95.679875492125888</v>
      </c>
      <c r="IW91" s="16">
        <f t="shared" si="814"/>
        <v>114.05657260720082</v>
      </c>
      <c r="IX91" s="16">
        <f t="shared" si="815"/>
        <v>112.48996562472395</v>
      </c>
      <c r="IY91" s="16">
        <f t="shared" si="816"/>
        <v>124.0955286974129</v>
      </c>
      <c r="IZ91" s="16">
        <f t="shared" si="817"/>
        <v>128.46715646440862</v>
      </c>
      <c r="JA91" s="16">
        <f t="shared" si="818"/>
        <v>111.91701390233111</v>
      </c>
      <c r="JB91" s="16">
        <f t="shared" si="819"/>
        <v>111.91701390233111</v>
      </c>
      <c r="JD91" s="16">
        <f t="shared" si="820"/>
        <v>39.779372659785793</v>
      </c>
      <c r="JE91" s="16">
        <f t="shared" si="821"/>
        <v>39.779372659785793</v>
      </c>
      <c r="JF91" s="16">
        <f t="shared" si="822"/>
        <v>39.779372659785793</v>
      </c>
      <c r="JG91" s="16">
        <f t="shared" si="823"/>
        <v>39.779372659785793</v>
      </c>
      <c r="JH91" s="16">
        <f t="shared" si="824"/>
        <v>39.779372659785793</v>
      </c>
      <c r="JI91" s="16">
        <f t="shared" si="825"/>
        <v>39.779372659785793</v>
      </c>
      <c r="JJ91" s="16">
        <f t="shared" si="826"/>
        <v>39.779372659785793</v>
      </c>
      <c r="JN91" s="16">
        <f t="shared" si="827"/>
        <v>0</v>
      </c>
      <c r="JO91" s="16">
        <f t="shared" si="828"/>
        <v>0</v>
      </c>
      <c r="JP91" s="16">
        <f t="shared" si="829"/>
        <v>0</v>
      </c>
      <c r="JQ91" s="16">
        <f t="shared" si="830"/>
        <v>0</v>
      </c>
      <c r="JR91" s="16">
        <f t="shared" si="831"/>
        <v>0</v>
      </c>
      <c r="JS91" s="16">
        <f t="shared" si="832"/>
        <v>0</v>
      </c>
      <c r="JT91" s="16">
        <f t="shared" si="833"/>
        <v>0</v>
      </c>
      <c r="JV91" s="16">
        <f t="shared" si="834"/>
        <v>0</v>
      </c>
      <c r="JW91" s="16">
        <f t="shared" si="835"/>
        <v>0</v>
      </c>
      <c r="JX91" s="16">
        <f t="shared" si="836"/>
        <v>0</v>
      </c>
      <c r="JY91" s="16">
        <f t="shared" si="837"/>
        <v>0</v>
      </c>
      <c r="JZ91" s="16">
        <f t="shared" si="838"/>
        <v>0</v>
      </c>
      <c r="KA91" s="16">
        <f t="shared" si="839"/>
        <v>0</v>
      </c>
      <c r="KB91" s="16">
        <f t="shared" si="840"/>
        <v>0</v>
      </c>
      <c r="KD91" s="16">
        <f t="shared" si="841"/>
        <v>0</v>
      </c>
      <c r="KE91" s="16">
        <f t="shared" si="842"/>
        <v>0</v>
      </c>
      <c r="KF91" s="16">
        <f t="shared" si="843"/>
        <v>0</v>
      </c>
      <c r="KG91" s="16">
        <f t="shared" si="844"/>
        <v>0</v>
      </c>
      <c r="KH91" s="16">
        <f t="shared" si="845"/>
        <v>0</v>
      </c>
      <c r="KI91" s="16">
        <f t="shared" si="846"/>
        <v>0</v>
      </c>
      <c r="KJ91" s="16">
        <f t="shared" si="847"/>
        <v>0</v>
      </c>
    </row>
    <row r="92" spans="1:296" x14ac:dyDescent="0.25">
      <c r="A92" s="22" t="s">
        <v>610</v>
      </c>
      <c r="B92" s="22"/>
      <c r="C92" s="22" t="s">
        <v>590</v>
      </c>
      <c r="D92" s="22"/>
      <c r="E92" s="22"/>
      <c r="F92" t="s">
        <v>589</v>
      </c>
      <c r="G92" t="s">
        <v>580</v>
      </c>
      <c r="H92" t="s">
        <v>571</v>
      </c>
      <c r="I92" t="s">
        <v>580</v>
      </c>
      <c r="J92" t="s">
        <v>589</v>
      </c>
      <c r="K92" t="s">
        <v>571</v>
      </c>
      <c r="L92" t="s">
        <v>571</v>
      </c>
      <c r="M92" t="s">
        <v>580</v>
      </c>
      <c r="N92" s="16">
        <f>[14]model_cost_rates!N227</f>
        <v>61.13790303846779</v>
      </c>
      <c r="O92" s="16">
        <f>[14]model_cost_rates!O227</f>
        <v>82.612823153661154</v>
      </c>
      <c r="P92" s="16">
        <f>[14]model_cost_rates!P227</f>
        <v>74.987975056410448</v>
      </c>
      <c r="Q92" s="16">
        <f>[14]model_cost_rates!Q227</f>
        <v>94.306312372632704</v>
      </c>
      <c r="R92" s="16">
        <f>[14]model_cost_rates!R227</f>
        <v>126.54050938557131</v>
      </c>
      <c r="S92" s="16">
        <f>[14]model_cost_rates!S227</f>
        <v>81.391007973985595</v>
      </c>
      <c r="T92" s="16">
        <f t="shared" si="637"/>
        <v>81.391007973985595</v>
      </c>
      <c r="V92" s="16">
        <f>[14]model_cost_rates!G227</f>
        <v>61.13790303846779</v>
      </c>
      <c r="W92" s="16">
        <f>[14]model_cost_rates!H227</f>
        <v>82.612823153661154</v>
      </c>
      <c r="X92" s="16">
        <f>[14]model_cost_rates!I227</f>
        <v>74.987975056410448</v>
      </c>
      <c r="Y92" s="16">
        <f>[14]model_cost_rates!J227</f>
        <v>94.306312372632704</v>
      </c>
      <c r="Z92" s="16">
        <f>[14]model_cost_rates!K227</f>
        <v>126.54050938557131</v>
      </c>
      <c r="AA92" s="16">
        <f>[14]model_cost_rates!L227</f>
        <v>81.391007973985595</v>
      </c>
      <c r="AB92" s="16">
        <f t="shared" si="848"/>
        <v>81.391007973985595</v>
      </c>
      <c r="AD92" s="16">
        <f>[16]TRAC_rates!V100</f>
        <v>31.828148491427068</v>
      </c>
      <c r="AE92" s="16">
        <f>[16]TRAC_rates!W100</f>
        <v>31.828148491427068</v>
      </c>
      <c r="AF92" s="16">
        <f>[16]TRAC_rates!X100</f>
        <v>31.828148491427068</v>
      </c>
      <c r="AG92" s="16">
        <f>[16]TRAC_rates!Y100</f>
        <v>31.828148491427068</v>
      </c>
      <c r="AH92" s="16">
        <f>[16]TRAC_rates!Z100</f>
        <v>31.828148491427068</v>
      </c>
      <c r="AI92" s="16">
        <f>[16]TRAC_rates!AA100</f>
        <v>31.828148491427068</v>
      </c>
      <c r="AJ92" s="16">
        <f>[16]TRAC_rates!AB100</f>
        <v>31.828148491427068</v>
      </c>
      <c r="AN92" s="16">
        <f t="shared" si="638"/>
        <v>3.334794711189152</v>
      </c>
      <c r="AO92" s="16">
        <f t="shared" si="639"/>
        <v>4.5061539901996994</v>
      </c>
      <c r="AP92" s="16">
        <f t="shared" si="640"/>
        <v>4.0902531848951149</v>
      </c>
      <c r="AQ92" s="16">
        <f t="shared" si="641"/>
        <v>5.1439806748708747</v>
      </c>
      <c r="AR92" s="16">
        <f t="shared" si="642"/>
        <v>6.9022096028493438</v>
      </c>
      <c r="AS92" s="16">
        <f t="shared" si="643"/>
        <v>4.4395095258537598</v>
      </c>
      <c r="AT92" s="16">
        <f t="shared" si="644"/>
        <v>4.4395095258537598</v>
      </c>
      <c r="AV92" s="16">
        <f t="shared" si="645"/>
        <v>3.334794711189152</v>
      </c>
      <c r="AW92" s="16">
        <f t="shared" si="646"/>
        <v>4.5061539901996994</v>
      </c>
      <c r="AX92" s="16">
        <f t="shared" si="647"/>
        <v>4.0902531848951149</v>
      </c>
      <c r="AY92" s="16">
        <f t="shared" si="648"/>
        <v>5.1439806748708747</v>
      </c>
      <c r="AZ92" s="16">
        <f t="shared" si="649"/>
        <v>6.9022096028493438</v>
      </c>
      <c r="BA92" s="16">
        <f t="shared" si="650"/>
        <v>4.4395095258537598</v>
      </c>
      <c r="BB92" s="16">
        <f t="shared" si="651"/>
        <v>4.4395095258537598</v>
      </c>
      <c r="BD92" s="16">
        <f t="shared" si="652"/>
        <v>1.7360808268051127</v>
      </c>
      <c r="BE92" s="16">
        <f t="shared" si="653"/>
        <v>1.7360808268051127</v>
      </c>
      <c r="BF92" s="16">
        <f t="shared" si="654"/>
        <v>1.7360808268051127</v>
      </c>
      <c r="BG92" s="16">
        <f t="shared" si="655"/>
        <v>1.7360808268051127</v>
      </c>
      <c r="BH92" s="16">
        <f t="shared" si="656"/>
        <v>1.7360808268051127</v>
      </c>
      <c r="BI92" s="16">
        <f t="shared" si="657"/>
        <v>1.7360808268051127</v>
      </c>
      <c r="BJ92" s="16">
        <f t="shared" si="658"/>
        <v>1.7360808268051127</v>
      </c>
      <c r="BN92" s="16">
        <f t="shared" si="659"/>
        <v>3.334794711189152</v>
      </c>
      <c r="BO92" s="16">
        <f t="shared" si="660"/>
        <v>4.5061539901996994</v>
      </c>
      <c r="BP92" s="16">
        <f t="shared" si="661"/>
        <v>4.0902531848951149</v>
      </c>
      <c r="BQ92" s="16">
        <f t="shared" si="662"/>
        <v>5.1439806748708747</v>
      </c>
      <c r="BR92" s="16">
        <f t="shared" si="663"/>
        <v>6.9022096028493438</v>
      </c>
      <c r="BS92" s="16">
        <f t="shared" si="664"/>
        <v>4.4395095258537598</v>
      </c>
      <c r="BT92" s="16">
        <f t="shared" si="665"/>
        <v>4.4395095258537598</v>
      </c>
      <c r="BV92" s="16">
        <f t="shared" si="666"/>
        <v>3.334794711189152</v>
      </c>
      <c r="BW92" s="16">
        <f t="shared" si="667"/>
        <v>4.5061539901996994</v>
      </c>
      <c r="BX92" s="16">
        <f t="shared" si="668"/>
        <v>4.0902531848951149</v>
      </c>
      <c r="BY92" s="16">
        <f t="shared" si="669"/>
        <v>5.1439806748708747</v>
      </c>
      <c r="BZ92" s="16">
        <f t="shared" si="670"/>
        <v>6.9022096028493438</v>
      </c>
      <c r="CA92" s="16">
        <f t="shared" si="671"/>
        <v>4.4395095258537598</v>
      </c>
      <c r="CB92" s="16">
        <f t="shared" si="672"/>
        <v>4.4395095258537598</v>
      </c>
      <c r="CD92" s="16">
        <f t="shared" si="673"/>
        <v>1.7360808268051127</v>
      </c>
      <c r="CE92" s="16">
        <f t="shared" si="674"/>
        <v>1.7360808268051127</v>
      </c>
      <c r="CF92" s="16">
        <f t="shared" si="675"/>
        <v>1.7360808268051127</v>
      </c>
      <c r="CG92" s="16">
        <f t="shared" si="676"/>
        <v>1.7360808268051127</v>
      </c>
      <c r="CH92" s="16">
        <f t="shared" si="677"/>
        <v>1.7360808268051127</v>
      </c>
      <c r="CI92" s="16">
        <f t="shared" si="678"/>
        <v>1.7360808268051127</v>
      </c>
      <c r="CJ92" s="16">
        <f t="shared" si="679"/>
        <v>1.7360808268051127</v>
      </c>
      <c r="CN92" s="16">
        <f t="shared" si="680"/>
        <v>0</v>
      </c>
      <c r="CO92" s="16">
        <f t="shared" si="681"/>
        <v>0</v>
      </c>
      <c r="CP92" s="16">
        <f t="shared" si="682"/>
        <v>0</v>
      </c>
      <c r="CQ92" s="16">
        <f t="shared" si="683"/>
        <v>0</v>
      </c>
      <c r="CR92" s="16">
        <f t="shared" si="684"/>
        <v>0</v>
      </c>
      <c r="CS92" s="16">
        <f t="shared" si="685"/>
        <v>0</v>
      </c>
      <c r="CT92" s="16">
        <f t="shared" si="686"/>
        <v>0</v>
      </c>
      <c r="CV92" s="16">
        <f t="shared" si="687"/>
        <v>0</v>
      </c>
      <c r="CW92" s="16">
        <f t="shared" si="688"/>
        <v>0</v>
      </c>
      <c r="CX92" s="16">
        <f t="shared" si="689"/>
        <v>0</v>
      </c>
      <c r="CY92" s="16">
        <f t="shared" si="690"/>
        <v>0</v>
      </c>
      <c r="CZ92" s="16">
        <f t="shared" si="691"/>
        <v>0</v>
      </c>
      <c r="DA92" s="16">
        <f t="shared" si="692"/>
        <v>0</v>
      </c>
      <c r="DB92" s="16">
        <f t="shared" si="693"/>
        <v>0</v>
      </c>
      <c r="DD92" s="16">
        <f t="shared" si="694"/>
        <v>0</v>
      </c>
      <c r="DE92" s="16">
        <f t="shared" si="695"/>
        <v>0</v>
      </c>
      <c r="DF92" s="16">
        <f t="shared" si="696"/>
        <v>0</v>
      </c>
      <c r="DG92" s="16">
        <f t="shared" si="697"/>
        <v>0</v>
      </c>
      <c r="DH92" s="16">
        <f t="shared" si="698"/>
        <v>0</v>
      </c>
      <c r="DI92" s="16">
        <f t="shared" si="699"/>
        <v>0</v>
      </c>
      <c r="DJ92" s="16">
        <f t="shared" si="700"/>
        <v>0</v>
      </c>
      <c r="DN92" s="16">
        <f t="shared" si="701"/>
        <v>0</v>
      </c>
      <c r="DO92" s="16">
        <f t="shared" si="702"/>
        <v>0</v>
      </c>
      <c r="DP92" s="16">
        <f t="shared" si="703"/>
        <v>0</v>
      </c>
      <c r="DQ92" s="16">
        <f t="shared" si="704"/>
        <v>0</v>
      </c>
      <c r="DR92" s="16">
        <f t="shared" si="705"/>
        <v>0</v>
      </c>
      <c r="DS92" s="16">
        <f t="shared" si="706"/>
        <v>0</v>
      </c>
      <c r="DT92" s="16">
        <f t="shared" si="707"/>
        <v>0</v>
      </c>
      <c r="DV92" s="16">
        <f t="shared" si="708"/>
        <v>0</v>
      </c>
      <c r="DW92" s="16">
        <f t="shared" si="709"/>
        <v>0</v>
      </c>
      <c r="DX92" s="16">
        <f t="shared" si="710"/>
        <v>0</v>
      </c>
      <c r="DY92" s="16">
        <f t="shared" si="711"/>
        <v>0</v>
      </c>
      <c r="DZ92" s="16">
        <f t="shared" si="712"/>
        <v>0</v>
      </c>
      <c r="EA92" s="16">
        <f t="shared" si="713"/>
        <v>0</v>
      </c>
      <c r="EB92" s="16">
        <f t="shared" si="714"/>
        <v>0</v>
      </c>
      <c r="ED92" s="16">
        <f t="shared" si="715"/>
        <v>0</v>
      </c>
      <c r="EE92" s="16">
        <f t="shared" si="716"/>
        <v>0</v>
      </c>
      <c r="EF92" s="16">
        <f t="shared" si="717"/>
        <v>0</v>
      </c>
      <c r="EG92" s="16">
        <f t="shared" si="718"/>
        <v>0</v>
      </c>
      <c r="EH92" s="16">
        <f t="shared" si="719"/>
        <v>0</v>
      </c>
      <c r="EI92" s="16">
        <f t="shared" si="720"/>
        <v>0</v>
      </c>
      <c r="EJ92" s="16">
        <f t="shared" si="721"/>
        <v>0</v>
      </c>
      <c r="EN92" s="16">
        <f t="shared" si="722"/>
        <v>61.13790303846779</v>
      </c>
      <c r="EO92" s="16">
        <f t="shared" si="723"/>
        <v>82.612823153661154</v>
      </c>
      <c r="EP92" s="16">
        <f t="shared" si="724"/>
        <v>74.987975056410448</v>
      </c>
      <c r="EQ92" s="16">
        <f t="shared" si="725"/>
        <v>94.306312372632704</v>
      </c>
      <c r="ER92" s="16">
        <f t="shared" si="726"/>
        <v>126.54050938557131</v>
      </c>
      <c r="ES92" s="16">
        <f t="shared" si="727"/>
        <v>81.391007973985595</v>
      </c>
      <c r="ET92" s="16">
        <f t="shared" si="728"/>
        <v>81.391007973985595</v>
      </c>
      <c r="EV92" s="16">
        <f t="shared" si="729"/>
        <v>61.13790303846779</v>
      </c>
      <c r="EW92" s="16">
        <f t="shared" si="730"/>
        <v>82.612823153661154</v>
      </c>
      <c r="EX92" s="16">
        <f t="shared" si="731"/>
        <v>74.987975056410448</v>
      </c>
      <c r="EY92" s="16">
        <f t="shared" si="732"/>
        <v>94.306312372632704</v>
      </c>
      <c r="EZ92" s="16">
        <f t="shared" si="733"/>
        <v>126.54050938557131</v>
      </c>
      <c r="FA92" s="16">
        <f t="shared" si="734"/>
        <v>81.391007973985595</v>
      </c>
      <c r="FB92" s="16">
        <f t="shared" si="735"/>
        <v>81.391007973985595</v>
      </c>
      <c r="FD92" s="16">
        <f t="shared" si="736"/>
        <v>31.828148491427068</v>
      </c>
      <c r="FE92" s="16">
        <f t="shared" si="737"/>
        <v>31.828148491427068</v>
      </c>
      <c r="FF92" s="16">
        <f t="shared" si="738"/>
        <v>31.828148491427068</v>
      </c>
      <c r="FG92" s="16">
        <f t="shared" si="739"/>
        <v>31.828148491427068</v>
      </c>
      <c r="FH92" s="16">
        <f t="shared" si="740"/>
        <v>31.828148491427068</v>
      </c>
      <c r="FI92" s="16">
        <f t="shared" si="741"/>
        <v>31.828148491427068</v>
      </c>
      <c r="FJ92" s="16">
        <f t="shared" si="742"/>
        <v>31.828148491427068</v>
      </c>
      <c r="FN92" s="16">
        <f t="shared" si="743"/>
        <v>0</v>
      </c>
      <c r="FO92" s="16">
        <f t="shared" si="744"/>
        <v>0</v>
      </c>
      <c r="FP92" s="16">
        <f t="shared" si="745"/>
        <v>0</v>
      </c>
      <c r="FQ92" s="16">
        <f t="shared" si="746"/>
        <v>0</v>
      </c>
      <c r="FR92" s="16">
        <f t="shared" si="747"/>
        <v>0</v>
      </c>
      <c r="FS92" s="16">
        <f t="shared" si="748"/>
        <v>0</v>
      </c>
      <c r="FT92" s="16">
        <f t="shared" si="749"/>
        <v>0</v>
      </c>
      <c r="FV92" s="16">
        <f t="shared" si="750"/>
        <v>0</v>
      </c>
      <c r="FW92" s="16">
        <f t="shared" si="751"/>
        <v>0</v>
      </c>
      <c r="FX92" s="16">
        <f t="shared" si="752"/>
        <v>0</v>
      </c>
      <c r="FY92" s="16">
        <f t="shared" si="753"/>
        <v>0</v>
      </c>
      <c r="FZ92" s="16">
        <f t="shared" si="754"/>
        <v>0</v>
      </c>
      <c r="GA92" s="16">
        <f t="shared" si="755"/>
        <v>0</v>
      </c>
      <c r="GB92" s="16">
        <f t="shared" si="756"/>
        <v>0</v>
      </c>
      <c r="GD92" s="16">
        <f t="shared" si="757"/>
        <v>0</v>
      </c>
      <c r="GE92" s="16">
        <f t="shared" si="758"/>
        <v>0</v>
      </c>
      <c r="GF92" s="16">
        <f t="shared" si="759"/>
        <v>0</v>
      </c>
      <c r="GG92" s="16">
        <f t="shared" si="760"/>
        <v>0</v>
      </c>
      <c r="GH92" s="16">
        <f t="shared" si="761"/>
        <v>0</v>
      </c>
      <c r="GI92" s="16">
        <f t="shared" si="762"/>
        <v>0</v>
      </c>
      <c r="GJ92" s="16">
        <f t="shared" si="763"/>
        <v>0</v>
      </c>
      <c r="GN92" s="16">
        <f t="shared" si="764"/>
        <v>0</v>
      </c>
      <c r="GO92" s="16">
        <f t="shared" si="765"/>
        <v>0</v>
      </c>
      <c r="GP92" s="16">
        <f t="shared" si="766"/>
        <v>0</v>
      </c>
      <c r="GQ92" s="16">
        <f t="shared" si="767"/>
        <v>0</v>
      </c>
      <c r="GR92" s="16">
        <f t="shared" si="768"/>
        <v>0</v>
      </c>
      <c r="GS92" s="16">
        <f t="shared" si="769"/>
        <v>0</v>
      </c>
      <c r="GT92" s="16">
        <f t="shared" si="770"/>
        <v>0</v>
      </c>
      <c r="GV92" s="16">
        <f t="shared" si="771"/>
        <v>0</v>
      </c>
      <c r="GW92" s="16">
        <f t="shared" si="772"/>
        <v>0</v>
      </c>
      <c r="GX92" s="16">
        <f t="shared" si="773"/>
        <v>0</v>
      </c>
      <c r="GY92" s="16">
        <f t="shared" si="774"/>
        <v>0</v>
      </c>
      <c r="GZ92" s="16">
        <f t="shared" si="775"/>
        <v>0</v>
      </c>
      <c r="HA92" s="16">
        <f t="shared" si="776"/>
        <v>0</v>
      </c>
      <c r="HB92" s="16">
        <f t="shared" si="777"/>
        <v>0</v>
      </c>
      <c r="HD92" s="16">
        <f t="shared" si="778"/>
        <v>0</v>
      </c>
      <c r="HE92" s="16">
        <f t="shared" si="779"/>
        <v>0</v>
      </c>
      <c r="HF92" s="16">
        <f t="shared" si="780"/>
        <v>0</v>
      </c>
      <c r="HG92" s="16">
        <f t="shared" si="781"/>
        <v>0</v>
      </c>
      <c r="HH92" s="16">
        <f t="shared" si="782"/>
        <v>0</v>
      </c>
      <c r="HI92" s="16">
        <f t="shared" si="783"/>
        <v>0</v>
      </c>
      <c r="HJ92" s="16">
        <f t="shared" si="784"/>
        <v>0</v>
      </c>
      <c r="HN92" s="16">
        <f t="shared" si="785"/>
        <v>30.568951519233895</v>
      </c>
      <c r="HO92" s="16">
        <f t="shared" si="786"/>
        <v>41.306411576830577</v>
      </c>
      <c r="HP92" s="16">
        <f t="shared" si="787"/>
        <v>37.493987528205224</v>
      </c>
      <c r="HQ92" s="16">
        <f t="shared" si="788"/>
        <v>47.153156186316352</v>
      </c>
      <c r="HR92" s="16">
        <f t="shared" si="789"/>
        <v>63.270254692785656</v>
      </c>
      <c r="HS92" s="16">
        <f t="shared" si="790"/>
        <v>40.695503986992797</v>
      </c>
      <c r="HT92" s="16">
        <f t="shared" si="791"/>
        <v>40.695503986992797</v>
      </c>
      <c r="HV92" s="16">
        <f t="shared" si="792"/>
        <v>30.568951519233895</v>
      </c>
      <c r="HW92" s="16">
        <f t="shared" si="793"/>
        <v>41.306411576830577</v>
      </c>
      <c r="HX92" s="16">
        <f t="shared" si="794"/>
        <v>37.493987528205224</v>
      </c>
      <c r="HY92" s="16">
        <f t="shared" si="795"/>
        <v>47.153156186316352</v>
      </c>
      <c r="HZ92" s="16">
        <f t="shared" si="796"/>
        <v>63.270254692785656</v>
      </c>
      <c r="IA92" s="16">
        <f t="shared" si="797"/>
        <v>40.695503986992797</v>
      </c>
      <c r="IB92" s="16">
        <f t="shared" si="798"/>
        <v>40.695503986992797</v>
      </c>
      <c r="ID92" s="16">
        <f t="shared" si="799"/>
        <v>15.914074245713534</v>
      </c>
      <c r="IE92" s="16">
        <f t="shared" si="800"/>
        <v>15.914074245713534</v>
      </c>
      <c r="IF92" s="16">
        <f t="shared" si="801"/>
        <v>15.914074245713534</v>
      </c>
      <c r="IG92" s="16">
        <f t="shared" si="802"/>
        <v>15.914074245713534</v>
      </c>
      <c r="IH92" s="16">
        <f t="shared" si="803"/>
        <v>15.914074245713534</v>
      </c>
      <c r="II92" s="16">
        <f t="shared" si="804"/>
        <v>15.914074245713534</v>
      </c>
      <c r="IJ92" s="16">
        <f t="shared" si="805"/>
        <v>15.914074245713534</v>
      </c>
      <c r="IN92" s="16">
        <f t="shared" si="806"/>
        <v>30.568951519233895</v>
      </c>
      <c r="IO92" s="16">
        <f t="shared" si="807"/>
        <v>41.306411576830577</v>
      </c>
      <c r="IP92" s="16">
        <f t="shared" si="808"/>
        <v>37.493987528205224</v>
      </c>
      <c r="IQ92" s="16">
        <f t="shared" si="809"/>
        <v>47.153156186316352</v>
      </c>
      <c r="IR92" s="16">
        <f t="shared" si="810"/>
        <v>63.270254692785656</v>
      </c>
      <c r="IS92" s="16">
        <f t="shared" si="811"/>
        <v>40.695503986992797</v>
      </c>
      <c r="IT92" s="16">
        <f t="shared" si="812"/>
        <v>40.695503986992797</v>
      </c>
      <c r="IV92" s="16">
        <f t="shared" si="813"/>
        <v>30.568951519233895</v>
      </c>
      <c r="IW92" s="16">
        <f t="shared" si="814"/>
        <v>41.306411576830577</v>
      </c>
      <c r="IX92" s="16">
        <f t="shared" si="815"/>
        <v>37.493987528205224</v>
      </c>
      <c r="IY92" s="16">
        <f t="shared" si="816"/>
        <v>47.153156186316352</v>
      </c>
      <c r="IZ92" s="16">
        <f t="shared" si="817"/>
        <v>63.270254692785656</v>
      </c>
      <c r="JA92" s="16">
        <f t="shared" si="818"/>
        <v>40.695503986992797</v>
      </c>
      <c r="JB92" s="16">
        <f t="shared" si="819"/>
        <v>40.695503986992797</v>
      </c>
      <c r="JD92" s="16">
        <f t="shared" si="820"/>
        <v>15.914074245713534</v>
      </c>
      <c r="JE92" s="16">
        <f t="shared" si="821"/>
        <v>15.914074245713534</v>
      </c>
      <c r="JF92" s="16">
        <f t="shared" si="822"/>
        <v>15.914074245713534</v>
      </c>
      <c r="JG92" s="16">
        <f t="shared" si="823"/>
        <v>15.914074245713534</v>
      </c>
      <c r="JH92" s="16">
        <f t="shared" si="824"/>
        <v>15.914074245713534</v>
      </c>
      <c r="JI92" s="16">
        <f t="shared" si="825"/>
        <v>15.914074245713534</v>
      </c>
      <c r="JJ92" s="16">
        <f t="shared" si="826"/>
        <v>15.914074245713534</v>
      </c>
      <c r="JN92" s="16">
        <f t="shared" si="827"/>
        <v>0</v>
      </c>
      <c r="JO92" s="16">
        <f t="shared" si="828"/>
        <v>0</v>
      </c>
      <c r="JP92" s="16">
        <f t="shared" si="829"/>
        <v>0</v>
      </c>
      <c r="JQ92" s="16">
        <f t="shared" si="830"/>
        <v>0</v>
      </c>
      <c r="JR92" s="16">
        <f t="shared" si="831"/>
        <v>0</v>
      </c>
      <c r="JS92" s="16">
        <f t="shared" si="832"/>
        <v>0</v>
      </c>
      <c r="JT92" s="16">
        <f t="shared" si="833"/>
        <v>0</v>
      </c>
      <c r="JV92" s="16">
        <f t="shared" si="834"/>
        <v>0</v>
      </c>
      <c r="JW92" s="16">
        <f t="shared" si="835"/>
        <v>0</v>
      </c>
      <c r="JX92" s="16">
        <f t="shared" si="836"/>
        <v>0</v>
      </c>
      <c r="JY92" s="16">
        <f t="shared" si="837"/>
        <v>0</v>
      </c>
      <c r="JZ92" s="16">
        <f t="shared" si="838"/>
        <v>0</v>
      </c>
      <c r="KA92" s="16">
        <f t="shared" si="839"/>
        <v>0</v>
      </c>
      <c r="KB92" s="16">
        <f t="shared" si="840"/>
        <v>0</v>
      </c>
      <c r="KD92" s="16">
        <f t="shared" si="841"/>
        <v>0</v>
      </c>
      <c r="KE92" s="16">
        <f t="shared" si="842"/>
        <v>0</v>
      </c>
      <c r="KF92" s="16">
        <f t="shared" si="843"/>
        <v>0</v>
      </c>
      <c r="KG92" s="16">
        <f t="shared" si="844"/>
        <v>0</v>
      </c>
      <c r="KH92" s="16">
        <f t="shared" si="845"/>
        <v>0</v>
      </c>
      <c r="KI92" s="16">
        <f t="shared" si="846"/>
        <v>0</v>
      </c>
      <c r="KJ92" s="16">
        <f t="shared" si="847"/>
        <v>0</v>
      </c>
    </row>
    <row r="93" spans="1:296" x14ac:dyDescent="0.25">
      <c r="A93" s="22" t="s">
        <v>611</v>
      </c>
      <c r="B93" s="22"/>
      <c r="C93" s="22" t="s">
        <v>590</v>
      </c>
      <c r="D93" s="22"/>
      <c r="E93" s="22"/>
      <c r="F93" t="s">
        <v>589</v>
      </c>
      <c r="G93" t="s">
        <v>580</v>
      </c>
      <c r="H93" t="s">
        <v>571</v>
      </c>
      <c r="I93" t="s">
        <v>580</v>
      </c>
      <c r="J93" t="s">
        <v>589</v>
      </c>
      <c r="K93" t="s">
        <v>571</v>
      </c>
      <c r="L93" t="s">
        <v>571</v>
      </c>
      <c r="M93" t="s">
        <v>580</v>
      </c>
      <c r="N93" s="16">
        <f>[14]model_cost_rates!N228</f>
        <v>197.10455722519123</v>
      </c>
      <c r="O93" s="16">
        <f>[14]model_cost_rates!O228</f>
        <v>197.44131558827803</v>
      </c>
      <c r="P93" s="16">
        <f>[14]model_cost_rates!P228</f>
        <v>191.61629337158422</v>
      </c>
      <c r="Q93" s="16">
        <f>[14]model_cost_rates!Q228</f>
        <v>201.51683184396549</v>
      </c>
      <c r="R93" s="16">
        <f>[14]model_cost_rates!R228</f>
        <v>211.34891810405384</v>
      </c>
      <c r="S93" s="16">
        <f>[14]model_cost_rates!S228</f>
        <v>197.43152444470036</v>
      </c>
      <c r="T93" s="16">
        <f t="shared" si="637"/>
        <v>197.43152444470036</v>
      </c>
      <c r="V93" s="16">
        <f>[14]model_cost_rates!G228</f>
        <v>197.10455722519123</v>
      </c>
      <c r="W93" s="16">
        <f>[14]model_cost_rates!H228</f>
        <v>197.44131558827803</v>
      </c>
      <c r="X93" s="16">
        <f>[14]model_cost_rates!I228</f>
        <v>191.61629337158422</v>
      </c>
      <c r="Y93" s="16">
        <f>[14]model_cost_rates!J228</f>
        <v>201.51683184396549</v>
      </c>
      <c r="Z93" s="16">
        <f>[14]model_cost_rates!K228</f>
        <v>211.34891810405384</v>
      </c>
      <c r="AA93" s="16">
        <f>[14]model_cost_rates!L228</f>
        <v>197.43152444470036</v>
      </c>
      <c r="AB93" s="16">
        <f t="shared" si="848"/>
        <v>197.43152444470036</v>
      </c>
      <c r="AD93" s="16">
        <f>[16]TRAC_rates!V101</f>
        <v>200.92882010335535</v>
      </c>
      <c r="AE93" s="16">
        <f>[16]TRAC_rates!W101</f>
        <v>200.92882010335535</v>
      </c>
      <c r="AF93" s="16">
        <f>[16]TRAC_rates!X101</f>
        <v>200.92882010335535</v>
      </c>
      <c r="AG93" s="16">
        <f>[16]TRAC_rates!Y101</f>
        <v>200.92882010335535</v>
      </c>
      <c r="AH93" s="16">
        <f>[16]TRAC_rates!Z101</f>
        <v>200.92882010335535</v>
      </c>
      <c r="AI93" s="16">
        <f>[16]TRAC_rates!AA101</f>
        <v>200.92882010335535</v>
      </c>
      <c r="AJ93" s="16">
        <f>[16]TRAC_rates!AB101</f>
        <v>200.92882010335535</v>
      </c>
      <c r="AN93" s="16">
        <f t="shared" si="638"/>
        <v>10.751157666828613</v>
      </c>
      <c r="AO93" s="16">
        <f t="shared" si="639"/>
        <v>10.769526304815164</v>
      </c>
      <c r="AP93" s="16">
        <f t="shared" si="640"/>
        <v>10.451797820268229</v>
      </c>
      <c r="AQ93" s="16">
        <f t="shared" si="641"/>
        <v>10.991827191489026</v>
      </c>
      <c r="AR93" s="16">
        <f t="shared" si="642"/>
        <v>11.528122805675663</v>
      </c>
      <c r="AS93" s="16">
        <f t="shared" si="643"/>
        <v>10.7689922424382</v>
      </c>
      <c r="AT93" s="16">
        <f t="shared" si="644"/>
        <v>10.7689922424382</v>
      </c>
      <c r="AV93" s="16">
        <f t="shared" si="645"/>
        <v>10.751157666828613</v>
      </c>
      <c r="AW93" s="16">
        <f t="shared" si="646"/>
        <v>10.769526304815164</v>
      </c>
      <c r="AX93" s="16">
        <f t="shared" si="647"/>
        <v>10.451797820268229</v>
      </c>
      <c r="AY93" s="16">
        <f t="shared" si="648"/>
        <v>10.991827191489026</v>
      </c>
      <c r="AZ93" s="16">
        <f t="shared" si="649"/>
        <v>11.528122805675663</v>
      </c>
      <c r="BA93" s="16">
        <f t="shared" si="650"/>
        <v>10.7689922424382</v>
      </c>
      <c r="BB93" s="16">
        <f t="shared" si="651"/>
        <v>10.7689922424382</v>
      </c>
      <c r="BD93" s="16">
        <f t="shared" si="652"/>
        <v>10.959753823819382</v>
      </c>
      <c r="BE93" s="16">
        <f t="shared" si="653"/>
        <v>10.959753823819382</v>
      </c>
      <c r="BF93" s="16">
        <f t="shared" si="654"/>
        <v>10.959753823819382</v>
      </c>
      <c r="BG93" s="16">
        <f t="shared" si="655"/>
        <v>10.959753823819382</v>
      </c>
      <c r="BH93" s="16">
        <f t="shared" si="656"/>
        <v>10.959753823819382</v>
      </c>
      <c r="BI93" s="16">
        <f t="shared" si="657"/>
        <v>10.959753823819382</v>
      </c>
      <c r="BJ93" s="16">
        <f t="shared" si="658"/>
        <v>10.959753823819382</v>
      </c>
      <c r="BN93" s="16">
        <f t="shared" si="659"/>
        <v>10.751157666828613</v>
      </c>
      <c r="BO93" s="16">
        <f t="shared" si="660"/>
        <v>10.769526304815164</v>
      </c>
      <c r="BP93" s="16">
        <f t="shared" si="661"/>
        <v>10.451797820268229</v>
      </c>
      <c r="BQ93" s="16">
        <f t="shared" si="662"/>
        <v>10.991827191489026</v>
      </c>
      <c r="BR93" s="16">
        <f t="shared" si="663"/>
        <v>11.528122805675663</v>
      </c>
      <c r="BS93" s="16">
        <f t="shared" si="664"/>
        <v>10.7689922424382</v>
      </c>
      <c r="BT93" s="16">
        <f t="shared" si="665"/>
        <v>10.7689922424382</v>
      </c>
      <c r="BV93" s="16">
        <f t="shared" si="666"/>
        <v>10.751157666828613</v>
      </c>
      <c r="BW93" s="16">
        <f t="shared" si="667"/>
        <v>10.769526304815164</v>
      </c>
      <c r="BX93" s="16">
        <f t="shared" si="668"/>
        <v>10.451797820268229</v>
      </c>
      <c r="BY93" s="16">
        <f t="shared" si="669"/>
        <v>10.991827191489026</v>
      </c>
      <c r="BZ93" s="16">
        <f t="shared" si="670"/>
        <v>11.528122805675663</v>
      </c>
      <c r="CA93" s="16">
        <f t="shared" si="671"/>
        <v>10.7689922424382</v>
      </c>
      <c r="CB93" s="16">
        <f t="shared" si="672"/>
        <v>10.7689922424382</v>
      </c>
      <c r="CD93" s="16">
        <f t="shared" si="673"/>
        <v>10.959753823819382</v>
      </c>
      <c r="CE93" s="16">
        <f t="shared" si="674"/>
        <v>10.959753823819382</v>
      </c>
      <c r="CF93" s="16">
        <f t="shared" si="675"/>
        <v>10.959753823819382</v>
      </c>
      <c r="CG93" s="16">
        <f t="shared" si="676"/>
        <v>10.959753823819382</v>
      </c>
      <c r="CH93" s="16">
        <f t="shared" si="677"/>
        <v>10.959753823819382</v>
      </c>
      <c r="CI93" s="16">
        <f t="shared" si="678"/>
        <v>10.959753823819382</v>
      </c>
      <c r="CJ93" s="16">
        <f t="shared" si="679"/>
        <v>10.959753823819382</v>
      </c>
      <c r="CN93" s="16">
        <f t="shared" si="680"/>
        <v>0</v>
      </c>
      <c r="CO93" s="16">
        <f t="shared" si="681"/>
        <v>0</v>
      </c>
      <c r="CP93" s="16">
        <f t="shared" si="682"/>
        <v>0</v>
      </c>
      <c r="CQ93" s="16">
        <f t="shared" si="683"/>
        <v>0</v>
      </c>
      <c r="CR93" s="16">
        <f t="shared" si="684"/>
        <v>0</v>
      </c>
      <c r="CS93" s="16">
        <f t="shared" si="685"/>
        <v>0</v>
      </c>
      <c r="CT93" s="16">
        <f t="shared" si="686"/>
        <v>0</v>
      </c>
      <c r="CV93" s="16">
        <f t="shared" si="687"/>
        <v>0</v>
      </c>
      <c r="CW93" s="16">
        <f t="shared" si="688"/>
        <v>0</v>
      </c>
      <c r="CX93" s="16">
        <f t="shared" si="689"/>
        <v>0</v>
      </c>
      <c r="CY93" s="16">
        <f t="shared" si="690"/>
        <v>0</v>
      </c>
      <c r="CZ93" s="16">
        <f t="shared" si="691"/>
        <v>0</v>
      </c>
      <c r="DA93" s="16">
        <f t="shared" si="692"/>
        <v>0</v>
      </c>
      <c r="DB93" s="16">
        <f t="shared" si="693"/>
        <v>0</v>
      </c>
      <c r="DD93" s="16">
        <f t="shared" si="694"/>
        <v>0</v>
      </c>
      <c r="DE93" s="16">
        <f t="shared" si="695"/>
        <v>0</v>
      </c>
      <c r="DF93" s="16">
        <f t="shared" si="696"/>
        <v>0</v>
      </c>
      <c r="DG93" s="16">
        <f t="shared" si="697"/>
        <v>0</v>
      </c>
      <c r="DH93" s="16">
        <f t="shared" si="698"/>
        <v>0</v>
      </c>
      <c r="DI93" s="16">
        <f t="shared" si="699"/>
        <v>0</v>
      </c>
      <c r="DJ93" s="16">
        <f t="shared" si="700"/>
        <v>0</v>
      </c>
      <c r="DN93" s="16">
        <f t="shared" si="701"/>
        <v>0</v>
      </c>
      <c r="DO93" s="16">
        <f t="shared" si="702"/>
        <v>0</v>
      </c>
      <c r="DP93" s="16">
        <f t="shared" si="703"/>
        <v>0</v>
      </c>
      <c r="DQ93" s="16">
        <f t="shared" si="704"/>
        <v>0</v>
      </c>
      <c r="DR93" s="16">
        <f t="shared" si="705"/>
        <v>0</v>
      </c>
      <c r="DS93" s="16">
        <f t="shared" si="706"/>
        <v>0</v>
      </c>
      <c r="DT93" s="16">
        <f t="shared" si="707"/>
        <v>0</v>
      </c>
      <c r="DV93" s="16">
        <f t="shared" si="708"/>
        <v>0</v>
      </c>
      <c r="DW93" s="16">
        <f t="shared" si="709"/>
        <v>0</v>
      </c>
      <c r="DX93" s="16">
        <f t="shared" si="710"/>
        <v>0</v>
      </c>
      <c r="DY93" s="16">
        <f t="shared" si="711"/>
        <v>0</v>
      </c>
      <c r="DZ93" s="16">
        <f t="shared" si="712"/>
        <v>0</v>
      </c>
      <c r="EA93" s="16">
        <f t="shared" si="713"/>
        <v>0</v>
      </c>
      <c r="EB93" s="16">
        <f t="shared" si="714"/>
        <v>0</v>
      </c>
      <c r="ED93" s="16">
        <f t="shared" si="715"/>
        <v>0</v>
      </c>
      <c r="EE93" s="16">
        <f t="shared" si="716"/>
        <v>0</v>
      </c>
      <c r="EF93" s="16">
        <f t="shared" si="717"/>
        <v>0</v>
      </c>
      <c r="EG93" s="16">
        <f t="shared" si="718"/>
        <v>0</v>
      </c>
      <c r="EH93" s="16">
        <f t="shared" si="719"/>
        <v>0</v>
      </c>
      <c r="EI93" s="16">
        <f t="shared" si="720"/>
        <v>0</v>
      </c>
      <c r="EJ93" s="16">
        <f t="shared" si="721"/>
        <v>0</v>
      </c>
      <c r="EN93" s="16">
        <f t="shared" si="722"/>
        <v>197.10455722519123</v>
      </c>
      <c r="EO93" s="16">
        <f t="shared" si="723"/>
        <v>197.44131558827803</v>
      </c>
      <c r="EP93" s="16">
        <f t="shared" si="724"/>
        <v>191.61629337158422</v>
      </c>
      <c r="EQ93" s="16">
        <f t="shared" si="725"/>
        <v>201.51683184396549</v>
      </c>
      <c r="ER93" s="16">
        <f t="shared" si="726"/>
        <v>211.34891810405384</v>
      </c>
      <c r="ES93" s="16">
        <f t="shared" si="727"/>
        <v>197.43152444470036</v>
      </c>
      <c r="ET93" s="16">
        <f t="shared" si="728"/>
        <v>197.43152444470036</v>
      </c>
      <c r="EV93" s="16">
        <f t="shared" si="729"/>
        <v>197.10455722519123</v>
      </c>
      <c r="EW93" s="16">
        <f t="shared" si="730"/>
        <v>197.44131558827803</v>
      </c>
      <c r="EX93" s="16">
        <f t="shared" si="731"/>
        <v>191.61629337158422</v>
      </c>
      <c r="EY93" s="16">
        <f t="shared" si="732"/>
        <v>201.51683184396549</v>
      </c>
      <c r="EZ93" s="16">
        <f t="shared" si="733"/>
        <v>211.34891810405384</v>
      </c>
      <c r="FA93" s="16">
        <f t="shared" si="734"/>
        <v>197.43152444470036</v>
      </c>
      <c r="FB93" s="16">
        <f t="shared" si="735"/>
        <v>197.43152444470036</v>
      </c>
      <c r="FD93" s="16">
        <f t="shared" si="736"/>
        <v>200.92882010335535</v>
      </c>
      <c r="FE93" s="16">
        <f t="shared" si="737"/>
        <v>200.92882010335535</v>
      </c>
      <c r="FF93" s="16">
        <f t="shared" si="738"/>
        <v>200.92882010335535</v>
      </c>
      <c r="FG93" s="16">
        <f t="shared" si="739"/>
        <v>200.92882010335535</v>
      </c>
      <c r="FH93" s="16">
        <f t="shared" si="740"/>
        <v>200.92882010335535</v>
      </c>
      <c r="FI93" s="16">
        <f t="shared" si="741"/>
        <v>200.92882010335535</v>
      </c>
      <c r="FJ93" s="16">
        <f t="shared" si="742"/>
        <v>200.92882010335535</v>
      </c>
      <c r="FN93" s="16">
        <f t="shared" si="743"/>
        <v>0</v>
      </c>
      <c r="FO93" s="16">
        <f t="shared" si="744"/>
        <v>0</v>
      </c>
      <c r="FP93" s="16">
        <f t="shared" si="745"/>
        <v>0</v>
      </c>
      <c r="FQ93" s="16">
        <f t="shared" si="746"/>
        <v>0</v>
      </c>
      <c r="FR93" s="16">
        <f t="shared" si="747"/>
        <v>0</v>
      </c>
      <c r="FS93" s="16">
        <f t="shared" si="748"/>
        <v>0</v>
      </c>
      <c r="FT93" s="16">
        <f t="shared" si="749"/>
        <v>0</v>
      </c>
      <c r="FV93" s="16">
        <f t="shared" si="750"/>
        <v>0</v>
      </c>
      <c r="FW93" s="16">
        <f t="shared" si="751"/>
        <v>0</v>
      </c>
      <c r="FX93" s="16">
        <f t="shared" si="752"/>
        <v>0</v>
      </c>
      <c r="FY93" s="16">
        <f t="shared" si="753"/>
        <v>0</v>
      </c>
      <c r="FZ93" s="16">
        <f t="shared" si="754"/>
        <v>0</v>
      </c>
      <c r="GA93" s="16">
        <f t="shared" si="755"/>
        <v>0</v>
      </c>
      <c r="GB93" s="16">
        <f t="shared" si="756"/>
        <v>0</v>
      </c>
      <c r="GD93" s="16">
        <f t="shared" si="757"/>
        <v>0</v>
      </c>
      <c r="GE93" s="16">
        <f t="shared" si="758"/>
        <v>0</v>
      </c>
      <c r="GF93" s="16">
        <f t="shared" si="759"/>
        <v>0</v>
      </c>
      <c r="GG93" s="16">
        <f t="shared" si="760"/>
        <v>0</v>
      </c>
      <c r="GH93" s="16">
        <f t="shared" si="761"/>
        <v>0</v>
      </c>
      <c r="GI93" s="16">
        <f t="shared" si="762"/>
        <v>0</v>
      </c>
      <c r="GJ93" s="16">
        <f t="shared" si="763"/>
        <v>0</v>
      </c>
      <c r="GN93" s="16">
        <f t="shared" si="764"/>
        <v>0</v>
      </c>
      <c r="GO93" s="16">
        <f t="shared" si="765"/>
        <v>0</v>
      </c>
      <c r="GP93" s="16">
        <f t="shared" si="766"/>
        <v>0</v>
      </c>
      <c r="GQ93" s="16">
        <f t="shared" si="767"/>
        <v>0</v>
      </c>
      <c r="GR93" s="16">
        <f t="shared" si="768"/>
        <v>0</v>
      </c>
      <c r="GS93" s="16">
        <f t="shared" si="769"/>
        <v>0</v>
      </c>
      <c r="GT93" s="16">
        <f t="shared" si="770"/>
        <v>0</v>
      </c>
      <c r="GV93" s="16">
        <f t="shared" si="771"/>
        <v>0</v>
      </c>
      <c r="GW93" s="16">
        <f t="shared" si="772"/>
        <v>0</v>
      </c>
      <c r="GX93" s="16">
        <f t="shared" si="773"/>
        <v>0</v>
      </c>
      <c r="GY93" s="16">
        <f t="shared" si="774"/>
        <v>0</v>
      </c>
      <c r="GZ93" s="16">
        <f t="shared" si="775"/>
        <v>0</v>
      </c>
      <c r="HA93" s="16">
        <f t="shared" si="776"/>
        <v>0</v>
      </c>
      <c r="HB93" s="16">
        <f t="shared" si="777"/>
        <v>0</v>
      </c>
      <c r="HD93" s="16">
        <f t="shared" si="778"/>
        <v>0</v>
      </c>
      <c r="HE93" s="16">
        <f t="shared" si="779"/>
        <v>0</v>
      </c>
      <c r="HF93" s="16">
        <f t="shared" si="780"/>
        <v>0</v>
      </c>
      <c r="HG93" s="16">
        <f t="shared" si="781"/>
        <v>0</v>
      </c>
      <c r="HH93" s="16">
        <f t="shared" si="782"/>
        <v>0</v>
      </c>
      <c r="HI93" s="16">
        <f t="shared" si="783"/>
        <v>0</v>
      </c>
      <c r="HJ93" s="16">
        <f t="shared" si="784"/>
        <v>0</v>
      </c>
      <c r="HN93" s="16">
        <f t="shared" si="785"/>
        <v>98.552278612595615</v>
      </c>
      <c r="HO93" s="16">
        <f t="shared" si="786"/>
        <v>98.720657794139015</v>
      </c>
      <c r="HP93" s="16">
        <f t="shared" si="787"/>
        <v>95.80814668579211</v>
      </c>
      <c r="HQ93" s="16">
        <f t="shared" si="788"/>
        <v>100.75841592198275</v>
      </c>
      <c r="HR93" s="16">
        <f t="shared" si="789"/>
        <v>105.67445905202692</v>
      </c>
      <c r="HS93" s="16">
        <f t="shared" si="790"/>
        <v>98.715762222350179</v>
      </c>
      <c r="HT93" s="16">
        <f t="shared" si="791"/>
        <v>98.715762222350179</v>
      </c>
      <c r="HV93" s="16">
        <f t="shared" si="792"/>
        <v>98.552278612595615</v>
      </c>
      <c r="HW93" s="16">
        <f t="shared" si="793"/>
        <v>98.720657794139015</v>
      </c>
      <c r="HX93" s="16">
        <f t="shared" si="794"/>
        <v>95.80814668579211</v>
      </c>
      <c r="HY93" s="16">
        <f t="shared" si="795"/>
        <v>100.75841592198275</v>
      </c>
      <c r="HZ93" s="16">
        <f t="shared" si="796"/>
        <v>105.67445905202692</v>
      </c>
      <c r="IA93" s="16">
        <f t="shared" si="797"/>
        <v>98.715762222350179</v>
      </c>
      <c r="IB93" s="16">
        <f t="shared" si="798"/>
        <v>98.715762222350179</v>
      </c>
      <c r="ID93" s="16">
        <f t="shared" si="799"/>
        <v>100.46441005167767</v>
      </c>
      <c r="IE93" s="16">
        <f t="shared" si="800"/>
        <v>100.46441005167767</v>
      </c>
      <c r="IF93" s="16">
        <f t="shared" si="801"/>
        <v>100.46441005167767</v>
      </c>
      <c r="IG93" s="16">
        <f t="shared" si="802"/>
        <v>100.46441005167767</v>
      </c>
      <c r="IH93" s="16">
        <f t="shared" si="803"/>
        <v>100.46441005167767</v>
      </c>
      <c r="II93" s="16">
        <f t="shared" si="804"/>
        <v>100.46441005167767</v>
      </c>
      <c r="IJ93" s="16">
        <f t="shared" si="805"/>
        <v>100.46441005167767</v>
      </c>
      <c r="IN93" s="16">
        <f t="shared" si="806"/>
        <v>98.552278612595615</v>
      </c>
      <c r="IO93" s="16">
        <f t="shared" si="807"/>
        <v>98.720657794139015</v>
      </c>
      <c r="IP93" s="16">
        <f t="shared" si="808"/>
        <v>95.80814668579211</v>
      </c>
      <c r="IQ93" s="16">
        <f t="shared" si="809"/>
        <v>100.75841592198275</v>
      </c>
      <c r="IR93" s="16">
        <f t="shared" si="810"/>
        <v>105.67445905202692</v>
      </c>
      <c r="IS93" s="16">
        <f t="shared" si="811"/>
        <v>98.715762222350179</v>
      </c>
      <c r="IT93" s="16">
        <f t="shared" si="812"/>
        <v>98.715762222350179</v>
      </c>
      <c r="IV93" s="16">
        <f t="shared" si="813"/>
        <v>98.552278612595615</v>
      </c>
      <c r="IW93" s="16">
        <f t="shared" si="814"/>
        <v>98.720657794139015</v>
      </c>
      <c r="IX93" s="16">
        <f t="shared" si="815"/>
        <v>95.80814668579211</v>
      </c>
      <c r="IY93" s="16">
        <f t="shared" si="816"/>
        <v>100.75841592198275</v>
      </c>
      <c r="IZ93" s="16">
        <f t="shared" si="817"/>
        <v>105.67445905202692</v>
      </c>
      <c r="JA93" s="16">
        <f t="shared" si="818"/>
        <v>98.715762222350179</v>
      </c>
      <c r="JB93" s="16">
        <f t="shared" si="819"/>
        <v>98.715762222350179</v>
      </c>
      <c r="JD93" s="16">
        <f t="shared" si="820"/>
        <v>100.46441005167767</v>
      </c>
      <c r="JE93" s="16">
        <f t="shared" si="821"/>
        <v>100.46441005167767</v>
      </c>
      <c r="JF93" s="16">
        <f t="shared" si="822"/>
        <v>100.46441005167767</v>
      </c>
      <c r="JG93" s="16">
        <f t="shared" si="823"/>
        <v>100.46441005167767</v>
      </c>
      <c r="JH93" s="16">
        <f t="shared" si="824"/>
        <v>100.46441005167767</v>
      </c>
      <c r="JI93" s="16">
        <f t="shared" si="825"/>
        <v>100.46441005167767</v>
      </c>
      <c r="JJ93" s="16">
        <f t="shared" si="826"/>
        <v>100.46441005167767</v>
      </c>
      <c r="JN93" s="16">
        <f t="shared" si="827"/>
        <v>0</v>
      </c>
      <c r="JO93" s="16">
        <f t="shared" si="828"/>
        <v>0</v>
      </c>
      <c r="JP93" s="16">
        <f t="shared" si="829"/>
        <v>0</v>
      </c>
      <c r="JQ93" s="16">
        <f t="shared" si="830"/>
        <v>0</v>
      </c>
      <c r="JR93" s="16">
        <f t="shared" si="831"/>
        <v>0</v>
      </c>
      <c r="JS93" s="16">
        <f t="shared" si="832"/>
        <v>0</v>
      </c>
      <c r="JT93" s="16">
        <f t="shared" si="833"/>
        <v>0</v>
      </c>
      <c r="JV93" s="16">
        <f t="shared" si="834"/>
        <v>0</v>
      </c>
      <c r="JW93" s="16">
        <f t="shared" si="835"/>
        <v>0</v>
      </c>
      <c r="JX93" s="16">
        <f t="shared" si="836"/>
        <v>0</v>
      </c>
      <c r="JY93" s="16">
        <f t="shared" si="837"/>
        <v>0</v>
      </c>
      <c r="JZ93" s="16">
        <f t="shared" si="838"/>
        <v>0</v>
      </c>
      <c r="KA93" s="16">
        <f t="shared" si="839"/>
        <v>0</v>
      </c>
      <c r="KB93" s="16">
        <f t="shared" si="840"/>
        <v>0</v>
      </c>
      <c r="KD93" s="16">
        <f t="shared" si="841"/>
        <v>0</v>
      </c>
      <c r="KE93" s="16">
        <f t="shared" si="842"/>
        <v>0</v>
      </c>
      <c r="KF93" s="16">
        <f t="shared" si="843"/>
        <v>0</v>
      </c>
      <c r="KG93" s="16">
        <f t="shared" si="844"/>
        <v>0</v>
      </c>
      <c r="KH93" s="16">
        <f t="shared" si="845"/>
        <v>0</v>
      </c>
      <c r="KI93" s="16">
        <f t="shared" si="846"/>
        <v>0</v>
      </c>
      <c r="KJ93" s="16">
        <f t="shared" si="847"/>
        <v>0</v>
      </c>
    </row>
    <row r="94" spans="1:296" x14ac:dyDescent="0.25">
      <c r="A94" s="22" t="s">
        <v>612</v>
      </c>
      <c r="B94" s="22"/>
      <c r="C94" s="22" t="s">
        <v>590</v>
      </c>
      <c r="D94" s="22"/>
      <c r="E94" s="22"/>
      <c r="F94" t="s">
        <v>589</v>
      </c>
      <c r="G94" t="s">
        <v>580</v>
      </c>
      <c r="H94" t="s">
        <v>571</v>
      </c>
      <c r="I94" t="s">
        <v>580</v>
      </c>
      <c r="J94" t="s">
        <v>589</v>
      </c>
      <c r="K94" t="s">
        <v>571</v>
      </c>
      <c r="L94" t="s">
        <v>580</v>
      </c>
      <c r="M94" t="s">
        <v>571</v>
      </c>
      <c r="N94" s="16">
        <f>[14]model_cost_rates!N229</f>
        <v>61.310325401888583</v>
      </c>
      <c r="O94" s="16">
        <f>[14]model_cost_rates!O229</f>
        <v>102.92741910007854</v>
      </c>
      <c r="P94" s="16">
        <f>[14]model_cost_rates!P229</f>
        <v>64.736137331767466</v>
      </c>
      <c r="Q94" s="16">
        <f>[14]model_cost_rates!Q229</f>
        <v>62.706860710534599</v>
      </c>
      <c r="R94" s="16">
        <f>[14]model_cost_rates!R229</f>
        <v>69.463922116342872</v>
      </c>
      <c r="S94" s="16">
        <f>[14]model_cost_rates!S229</f>
        <v>71.84820089487755</v>
      </c>
      <c r="T94" s="16">
        <f t="shared" si="637"/>
        <v>71.84820089487755</v>
      </c>
      <c r="V94" s="16">
        <f>[14]model_cost_rates!G229</f>
        <v>61.310325401888583</v>
      </c>
      <c r="W94" s="16">
        <f>[14]model_cost_rates!H229</f>
        <v>102.92741910007854</v>
      </c>
      <c r="X94" s="16">
        <f>[14]model_cost_rates!I229</f>
        <v>64.736137331767466</v>
      </c>
      <c r="Y94" s="16">
        <f>[14]model_cost_rates!J229</f>
        <v>62.706860710534599</v>
      </c>
      <c r="Z94" s="16">
        <f>[14]model_cost_rates!K229</f>
        <v>69.463922116342872</v>
      </c>
      <c r="AA94" s="16">
        <f>[14]model_cost_rates!L229</f>
        <v>71.84820089487755</v>
      </c>
      <c r="AB94" s="16">
        <f t="shared" si="848"/>
        <v>71.84820089487755</v>
      </c>
      <c r="AD94" s="16">
        <f>[16]TRAC_rates!V102</f>
        <v>23.224159909728165</v>
      </c>
      <c r="AE94" s="16">
        <f>[16]TRAC_rates!W102</f>
        <v>23.224159909728165</v>
      </c>
      <c r="AF94" s="16">
        <f>[16]TRAC_rates!X102</f>
        <v>23.224159909728165</v>
      </c>
      <c r="AG94" s="16">
        <f>[16]TRAC_rates!Y102</f>
        <v>23.224159909728165</v>
      </c>
      <c r="AH94" s="16">
        <f>[16]TRAC_rates!Z102</f>
        <v>23.224159909728165</v>
      </c>
      <c r="AI94" s="16">
        <f>[16]TRAC_rates!AA102</f>
        <v>23.224159909728165</v>
      </c>
      <c r="AJ94" s="16">
        <f>[16]TRAC_rates!AB102</f>
        <v>23.224159909728165</v>
      </c>
      <c r="AN94" s="16">
        <f t="shared" si="638"/>
        <v>3.3441995673757408</v>
      </c>
      <c r="AO94" s="16">
        <f t="shared" si="639"/>
        <v>5.6142228600042836</v>
      </c>
      <c r="AP94" s="16">
        <f t="shared" si="640"/>
        <v>3.5310620362782252</v>
      </c>
      <c r="AQ94" s="16">
        <f t="shared" si="641"/>
        <v>3.4203742205746144</v>
      </c>
      <c r="AR94" s="16">
        <f t="shared" si="642"/>
        <v>3.7889412063459744</v>
      </c>
      <c r="AS94" s="16">
        <f t="shared" si="643"/>
        <v>3.91899277608423</v>
      </c>
      <c r="AT94" s="16">
        <f t="shared" si="644"/>
        <v>3.91899277608423</v>
      </c>
      <c r="AV94" s="16">
        <f t="shared" si="645"/>
        <v>3.3441995673757408</v>
      </c>
      <c r="AW94" s="16">
        <f t="shared" si="646"/>
        <v>5.6142228600042836</v>
      </c>
      <c r="AX94" s="16">
        <f t="shared" si="647"/>
        <v>3.5310620362782252</v>
      </c>
      <c r="AY94" s="16">
        <f t="shared" si="648"/>
        <v>3.4203742205746144</v>
      </c>
      <c r="AZ94" s="16">
        <f t="shared" si="649"/>
        <v>3.7889412063459744</v>
      </c>
      <c r="BA94" s="16">
        <f t="shared" si="650"/>
        <v>3.91899277608423</v>
      </c>
      <c r="BB94" s="16">
        <f t="shared" si="651"/>
        <v>3.91899277608423</v>
      </c>
      <c r="BD94" s="16">
        <f t="shared" si="652"/>
        <v>1.2667723587124453</v>
      </c>
      <c r="BE94" s="16">
        <f t="shared" si="653"/>
        <v>1.2667723587124453</v>
      </c>
      <c r="BF94" s="16">
        <f t="shared" si="654"/>
        <v>1.2667723587124453</v>
      </c>
      <c r="BG94" s="16">
        <f t="shared" si="655"/>
        <v>1.2667723587124453</v>
      </c>
      <c r="BH94" s="16">
        <f t="shared" si="656"/>
        <v>1.2667723587124453</v>
      </c>
      <c r="BI94" s="16">
        <f t="shared" si="657"/>
        <v>1.2667723587124453</v>
      </c>
      <c r="BJ94" s="16">
        <f t="shared" si="658"/>
        <v>1.2667723587124453</v>
      </c>
      <c r="BN94" s="16">
        <f t="shared" si="659"/>
        <v>0</v>
      </c>
      <c r="BO94" s="16">
        <f t="shared" si="660"/>
        <v>0</v>
      </c>
      <c r="BP94" s="16">
        <f t="shared" si="661"/>
        <v>0</v>
      </c>
      <c r="BQ94" s="16">
        <f t="shared" si="662"/>
        <v>0</v>
      </c>
      <c r="BR94" s="16">
        <f t="shared" si="663"/>
        <v>0</v>
      </c>
      <c r="BS94" s="16">
        <f t="shared" si="664"/>
        <v>0</v>
      </c>
      <c r="BT94" s="16">
        <f t="shared" si="665"/>
        <v>0</v>
      </c>
      <c r="BV94" s="16">
        <f t="shared" si="666"/>
        <v>0</v>
      </c>
      <c r="BW94" s="16">
        <f t="shared" si="667"/>
        <v>0</v>
      </c>
      <c r="BX94" s="16">
        <f t="shared" si="668"/>
        <v>0</v>
      </c>
      <c r="BY94" s="16">
        <f t="shared" si="669"/>
        <v>0</v>
      </c>
      <c r="BZ94" s="16">
        <f t="shared" si="670"/>
        <v>0</v>
      </c>
      <c r="CA94" s="16">
        <f t="shared" si="671"/>
        <v>0</v>
      </c>
      <c r="CB94" s="16">
        <f t="shared" si="672"/>
        <v>0</v>
      </c>
      <c r="CD94" s="16">
        <f t="shared" si="673"/>
        <v>0</v>
      </c>
      <c r="CE94" s="16">
        <f t="shared" si="674"/>
        <v>0</v>
      </c>
      <c r="CF94" s="16">
        <f t="shared" si="675"/>
        <v>0</v>
      </c>
      <c r="CG94" s="16">
        <f t="shared" si="676"/>
        <v>0</v>
      </c>
      <c r="CH94" s="16">
        <f t="shared" si="677"/>
        <v>0</v>
      </c>
      <c r="CI94" s="16">
        <f t="shared" si="678"/>
        <v>0</v>
      </c>
      <c r="CJ94" s="16">
        <f t="shared" si="679"/>
        <v>0</v>
      </c>
      <c r="CN94" s="16">
        <f t="shared" si="680"/>
        <v>3.3441995673757408</v>
      </c>
      <c r="CO94" s="16">
        <f t="shared" si="681"/>
        <v>5.6142228600042836</v>
      </c>
      <c r="CP94" s="16">
        <f t="shared" si="682"/>
        <v>3.5310620362782252</v>
      </c>
      <c r="CQ94" s="16">
        <f t="shared" si="683"/>
        <v>3.4203742205746144</v>
      </c>
      <c r="CR94" s="16">
        <f t="shared" si="684"/>
        <v>3.7889412063459744</v>
      </c>
      <c r="CS94" s="16">
        <f t="shared" si="685"/>
        <v>3.91899277608423</v>
      </c>
      <c r="CT94" s="16">
        <f t="shared" si="686"/>
        <v>3.91899277608423</v>
      </c>
      <c r="CV94" s="16">
        <f t="shared" si="687"/>
        <v>3.3441995673757408</v>
      </c>
      <c r="CW94" s="16">
        <f t="shared" si="688"/>
        <v>5.6142228600042836</v>
      </c>
      <c r="CX94" s="16">
        <f t="shared" si="689"/>
        <v>3.5310620362782252</v>
      </c>
      <c r="CY94" s="16">
        <f t="shared" si="690"/>
        <v>3.4203742205746144</v>
      </c>
      <c r="CZ94" s="16">
        <f t="shared" si="691"/>
        <v>3.7889412063459744</v>
      </c>
      <c r="DA94" s="16">
        <f t="shared" si="692"/>
        <v>3.91899277608423</v>
      </c>
      <c r="DB94" s="16">
        <f t="shared" si="693"/>
        <v>3.91899277608423</v>
      </c>
      <c r="DD94" s="16">
        <f t="shared" si="694"/>
        <v>1.2667723587124453</v>
      </c>
      <c r="DE94" s="16">
        <f t="shared" si="695"/>
        <v>1.2667723587124453</v>
      </c>
      <c r="DF94" s="16">
        <f t="shared" si="696"/>
        <v>1.2667723587124453</v>
      </c>
      <c r="DG94" s="16">
        <f t="shared" si="697"/>
        <v>1.2667723587124453</v>
      </c>
      <c r="DH94" s="16">
        <f t="shared" si="698"/>
        <v>1.2667723587124453</v>
      </c>
      <c r="DI94" s="16">
        <f t="shared" si="699"/>
        <v>1.2667723587124453</v>
      </c>
      <c r="DJ94" s="16">
        <f t="shared" si="700"/>
        <v>1.2667723587124453</v>
      </c>
      <c r="DN94" s="16">
        <f t="shared" si="701"/>
        <v>0</v>
      </c>
      <c r="DO94" s="16">
        <f t="shared" si="702"/>
        <v>0</v>
      </c>
      <c r="DP94" s="16">
        <f t="shared" si="703"/>
        <v>0</v>
      </c>
      <c r="DQ94" s="16">
        <f t="shared" si="704"/>
        <v>0</v>
      </c>
      <c r="DR94" s="16">
        <f t="shared" si="705"/>
        <v>0</v>
      </c>
      <c r="DS94" s="16">
        <f t="shared" si="706"/>
        <v>0</v>
      </c>
      <c r="DT94" s="16">
        <f t="shared" si="707"/>
        <v>0</v>
      </c>
      <c r="DV94" s="16">
        <f t="shared" si="708"/>
        <v>0</v>
      </c>
      <c r="DW94" s="16">
        <f t="shared" si="709"/>
        <v>0</v>
      </c>
      <c r="DX94" s="16">
        <f t="shared" si="710"/>
        <v>0</v>
      </c>
      <c r="DY94" s="16">
        <f t="shared" si="711"/>
        <v>0</v>
      </c>
      <c r="DZ94" s="16">
        <f t="shared" si="712"/>
        <v>0</v>
      </c>
      <c r="EA94" s="16">
        <f t="shared" si="713"/>
        <v>0</v>
      </c>
      <c r="EB94" s="16">
        <f t="shared" si="714"/>
        <v>0</v>
      </c>
      <c r="ED94" s="16">
        <f t="shared" si="715"/>
        <v>0</v>
      </c>
      <c r="EE94" s="16">
        <f t="shared" si="716"/>
        <v>0</v>
      </c>
      <c r="EF94" s="16">
        <f t="shared" si="717"/>
        <v>0</v>
      </c>
      <c r="EG94" s="16">
        <f t="shared" si="718"/>
        <v>0</v>
      </c>
      <c r="EH94" s="16">
        <f t="shared" si="719"/>
        <v>0</v>
      </c>
      <c r="EI94" s="16">
        <f t="shared" si="720"/>
        <v>0</v>
      </c>
      <c r="EJ94" s="16">
        <f t="shared" si="721"/>
        <v>0</v>
      </c>
      <c r="EN94" s="16">
        <f t="shared" si="722"/>
        <v>0</v>
      </c>
      <c r="EO94" s="16">
        <f t="shared" si="723"/>
        <v>0</v>
      </c>
      <c r="EP94" s="16">
        <f t="shared" si="724"/>
        <v>0</v>
      </c>
      <c r="EQ94" s="16">
        <f t="shared" si="725"/>
        <v>0</v>
      </c>
      <c r="ER94" s="16">
        <f t="shared" si="726"/>
        <v>0</v>
      </c>
      <c r="ES94" s="16">
        <f t="shared" si="727"/>
        <v>0</v>
      </c>
      <c r="ET94" s="16">
        <f t="shared" si="728"/>
        <v>0</v>
      </c>
      <c r="EV94" s="16">
        <f t="shared" si="729"/>
        <v>0</v>
      </c>
      <c r="EW94" s="16">
        <f t="shared" si="730"/>
        <v>0</v>
      </c>
      <c r="EX94" s="16">
        <f t="shared" si="731"/>
        <v>0</v>
      </c>
      <c r="EY94" s="16">
        <f t="shared" si="732"/>
        <v>0</v>
      </c>
      <c r="EZ94" s="16">
        <f t="shared" si="733"/>
        <v>0</v>
      </c>
      <c r="FA94" s="16">
        <f t="shared" si="734"/>
        <v>0</v>
      </c>
      <c r="FB94" s="16">
        <f t="shared" si="735"/>
        <v>0</v>
      </c>
      <c r="FD94" s="16">
        <f t="shared" si="736"/>
        <v>0</v>
      </c>
      <c r="FE94" s="16">
        <f t="shared" si="737"/>
        <v>0</v>
      </c>
      <c r="FF94" s="16">
        <f t="shared" si="738"/>
        <v>0</v>
      </c>
      <c r="FG94" s="16">
        <f t="shared" si="739"/>
        <v>0</v>
      </c>
      <c r="FH94" s="16">
        <f t="shared" si="740"/>
        <v>0</v>
      </c>
      <c r="FI94" s="16">
        <f t="shared" si="741"/>
        <v>0</v>
      </c>
      <c r="FJ94" s="16">
        <f t="shared" si="742"/>
        <v>0</v>
      </c>
      <c r="FN94" s="16">
        <f t="shared" si="743"/>
        <v>61.310325401888583</v>
      </c>
      <c r="FO94" s="16">
        <f t="shared" si="744"/>
        <v>102.92741910007854</v>
      </c>
      <c r="FP94" s="16">
        <f t="shared" si="745"/>
        <v>64.736137331767466</v>
      </c>
      <c r="FQ94" s="16">
        <f t="shared" si="746"/>
        <v>62.706860710534599</v>
      </c>
      <c r="FR94" s="16">
        <f t="shared" si="747"/>
        <v>69.463922116342872</v>
      </c>
      <c r="FS94" s="16">
        <f t="shared" si="748"/>
        <v>71.84820089487755</v>
      </c>
      <c r="FT94" s="16">
        <f t="shared" si="749"/>
        <v>71.84820089487755</v>
      </c>
      <c r="FV94" s="16">
        <f t="shared" si="750"/>
        <v>61.310325401888583</v>
      </c>
      <c r="FW94" s="16">
        <f t="shared" si="751"/>
        <v>102.92741910007854</v>
      </c>
      <c r="FX94" s="16">
        <f t="shared" si="752"/>
        <v>64.736137331767466</v>
      </c>
      <c r="FY94" s="16">
        <f t="shared" si="753"/>
        <v>62.706860710534599</v>
      </c>
      <c r="FZ94" s="16">
        <f t="shared" si="754"/>
        <v>69.463922116342872</v>
      </c>
      <c r="GA94" s="16">
        <f t="shared" si="755"/>
        <v>71.84820089487755</v>
      </c>
      <c r="GB94" s="16">
        <f t="shared" si="756"/>
        <v>71.84820089487755</v>
      </c>
      <c r="GD94" s="16">
        <f t="shared" si="757"/>
        <v>23.224159909728165</v>
      </c>
      <c r="GE94" s="16">
        <f t="shared" si="758"/>
        <v>23.224159909728165</v>
      </c>
      <c r="GF94" s="16">
        <f t="shared" si="759"/>
        <v>23.224159909728165</v>
      </c>
      <c r="GG94" s="16">
        <f t="shared" si="760"/>
        <v>23.224159909728165</v>
      </c>
      <c r="GH94" s="16">
        <f t="shared" si="761"/>
        <v>23.224159909728165</v>
      </c>
      <c r="GI94" s="16">
        <f t="shared" si="762"/>
        <v>23.224159909728165</v>
      </c>
      <c r="GJ94" s="16">
        <f t="shared" si="763"/>
        <v>23.224159909728165</v>
      </c>
      <c r="GN94" s="16">
        <f t="shared" si="764"/>
        <v>0</v>
      </c>
      <c r="GO94" s="16">
        <f t="shared" si="765"/>
        <v>0</v>
      </c>
      <c r="GP94" s="16">
        <f t="shared" si="766"/>
        <v>0</v>
      </c>
      <c r="GQ94" s="16">
        <f t="shared" si="767"/>
        <v>0</v>
      </c>
      <c r="GR94" s="16">
        <f t="shared" si="768"/>
        <v>0</v>
      </c>
      <c r="GS94" s="16">
        <f t="shared" si="769"/>
        <v>0</v>
      </c>
      <c r="GT94" s="16">
        <f t="shared" si="770"/>
        <v>0</v>
      </c>
      <c r="GV94" s="16">
        <f t="shared" si="771"/>
        <v>0</v>
      </c>
      <c r="GW94" s="16">
        <f t="shared" si="772"/>
        <v>0</v>
      </c>
      <c r="GX94" s="16">
        <f t="shared" si="773"/>
        <v>0</v>
      </c>
      <c r="GY94" s="16">
        <f t="shared" si="774"/>
        <v>0</v>
      </c>
      <c r="GZ94" s="16">
        <f t="shared" si="775"/>
        <v>0</v>
      </c>
      <c r="HA94" s="16">
        <f t="shared" si="776"/>
        <v>0</v>
      </c>
      <c r="HB94" s="16">
        <f t="shared" si="777"/>
        <v>0</v>
      </c>
      <c r="HD94" s="16">
        <f t="shared" si="778"/>
        <v>0</v>
      </c>
      <c r="HE94" s="16">
        <f t="shared" si="779"/>
        <v>0</v>
      </c>
      <c r="HF94" s="16">
        <f t="shared" si="780"/>
        <v>0</v>
      </c>
      <c r="HG94" s="16">
        <f t="shared" si="781"/>
        <v>0</v>
      </c>
      <c r="HH94" s="16">
        <f t="shared" si="782"/>
        <v>0</v>
      </c>
      <c r="HI94" s="16">
        <f t="shared" si="783"/>
        <v>0</v>
      </c>
      <c r="HJ94" s="16">
        <f t="shared" si="784"/>
        <v>0</v>
      </c>
      <c r="HN94" s="16">
        <f t="shared" si="785"/>
        <v>30.655162700944292</v>
      </c>
      <c r="HO94" s="16">
        <f t="shared" si="786"/>
        <v>51.463709550039269</v>
      </c>
      <c r="HP94" s="16">
        <f t="shared" si="787"/>
        <v>32.368068665883733</v>
      </c>
      <c r="HQ94" s="16">
        <f t="shared" si="788"/>
        <v>31.353430355267299</v>
      </c>
      <c r="HR94" s="16">
        <f t="shared" si="789"/>
        <v>34.731961058171436</v>
      </c>
      <c r="HS94" s="16">
        <f t="shared" si="790"/>
        <v>35.924100447438775</v>
      </c>
      <c r="HT94" s="16">
        <f t="shared" si="791"/>
        <v>35.924100447438775</v>
      </c>
      <c r="HV94" s="16">
        <f t="shared" si="792"/>
        <v>30.655162700944292</v>
      </c>
      <c r="HW94" s="16">
        <f t="shared" si="793"/>
        <v>51.463709550039269</v>
      </c>
      <c r="HX94" s="16">
        <f t="shared" si="794"/>
        <v>32.368068665883733</v>
      </c>
      <c r="HY94" s="16">
        <f t="shared" si="795"/>
        <v>31.353430355267299</v>
      </c>
      <c r="HZ94" s="16">
        <f t="shared" si="796"/>
        <v>34.731961058171436</v>
      </c>
      <c r="IA94" s="16">
        <f t="shared" si="797"/>
        <v>35.924100447438775</v>
      </c>
      <c r="IB94" s="16">
        <f t="shared" si="798"/>
        <v>35.924100447438775</v>
      </c>
      <c r="ID94" s="16">
        <f t="shared" si="799"/>
        <v>11.612079954864083</v>
      </c>
      <c r="IE94" s="16">
        <f t="shared" si="800"/>
        <v>11.612079954864083</v>
      </c>
      <c r="IF94" s="16">
        <f t="shared" si="801"/>
        <v>11.612079954864083</v>
      </c>
      <c r="IG94" s="16">
        <f t="shared" si="802"/>
        <v>11.612079954864083</v>
      </c>
      <c r="IH94" s="16">
        <f t="shared" si="803"/>
        <v>11.612079954864083</v>
      </c>
      <c r="II94" s="16">
        <f t="shared" si="804"/>
        <v>11.612079954864083</v>
      </c>
      <c r="IJ94" s="16">
        <f t="shared" si="805"/>
        <v>11.612079954864083</v>
      </c>
      <c r="IN94" s="16">
        <f t="shared" si="806"/>
        <v>0</v>
      </c>
      <c r="IO94" s="16">
        <f t="shared" si="807"/>
        <v>0</v>
      </c>
      <c r="IP94" s="16">
        <f t="shared" si="808"/>
        <v>0</v>
      </c>
      <c r="IQ94" s="16">
        <f t="shared" si="809"/>
        <v>0</v>
      </c>
      <c r="IR94" s="16">
        <f t="shared" si="810"/>
        <v>0</v>
      </c>
      <c r="IS94" s="16">
        <f t="shared" si="811"/>
        <v>0</v>
      </c>
      <c r="IT94" s="16">
        <f t="shared" si="812"/>
        <v>0</v>
      </c>
      <c r="IV94" s="16">
        <f t="shared" si="813"/>
        <v>0</v>
      </c>
      <c r="IW94" s="16">
        <f t="shared" si="814"/>
        <v>0</v>
      </c>
      <c r="IX94" s="16">
        <f t="shared" si="815"/>
        <v>0</v>
      </c>
      <c r="IY94" s="16">
        <f t="shared" si="816"/>
        <v>0</v>
      </c>
      <c r="IZ94" s="16">
        <f t="shared" si="817"/>
        <v>0</v>
      </c>
      <c r="JA94" s="16">
        <f t="shared" si="818"/>
        <v>0</v>
      </c>
      <c r="JB94" s="16">
        <f t="shared" si="819"/>
        <v>0</v>
      </c>
      <c r="JD94" s="16">
        <f t="shared" si="820"/>
        <v>0</v>
      </c>
      <c r="JE94" s="16">
        <f t="shared" si="821"/>
        <v>0</v>
      </c>
      <c r="JF94" s="16">
        <f t="shared" si="822"/>
        <v>0</v>
      </c>
      <c r="JG94" s="16">
        <f t="shared" si="823"/>
        <v>0</v>
      </c>
      <c r="JH94" s="16">
        <f t="shared" si="824"/>
        <v>0</v>
      </c>
      <c r="JI94" s="16">
        <f t="shared" si="825"/>
        <v>0</v>
      </c>
      <c r="JJ94" s="16">
        <f t="shared" si="826"/>
        <v>0</v>
      </c>
      <c r="JN94" s="16">
        <f t="shared" si="827"/>
        <v>30.655162700944292</v>
      </c>
      <c r="JO94" s="16">
        <f t="shared" si="828"/>
        <v>51.463709550039269</v>
      </c>
      <c r="JP94" s="16">
        <f t="shared" si="829"/>
        <v>32.368068665883733</v>
      </c>
      <c r="JQ94" s="16">
        <f t="shared" si="830"/>
        <v>31.353430355267299</v>
      </c>
      <c r="JR94" s="16">
        <f t="shared" si="831"/>
        <v>34.731961058171436</v>
      </c>
      <c r="JS94" s="16">
        <f t="shared" si="832"/>
        <v>35.924100447438775</v>
      </c>
      <c r="JT94" s="16">
        <f t="shared" si="833"/>
        <v>35.924100447438775</v>
      </c>
      <c r="JV94" s="16">
        <f t="shared" si="834"/>
        <v>30.655162700944292</v>
      </c>
      <c r="JW94" s="16">
        <f t="shared" si="835"/>
        <v>51.463709550039269</v>
      </c>
      <c r="JX94" s="16">
        <f t="shared" si="836"/>
        <v>32.368068665883733</v>
      </c>
      <c r="JY94" s="16">
        <f t="shared" si="837"/>
        <v>31.353430355267299</v>
      </c>
      <c r="JZ94" s="16">
        <f t="shared" si="838"/>
        <v>34.731961058171436</v>
      </c>
      <c r="KA94" s="16">
        <f t="shared" si="839"/>
        <v>35.924100447438775</v>
      </c>
      <c r="KB94" s="16">
        <f t="shared" si="840"/>
        <v>35.924100447438775</v>
      </c>
      <c r="KD94" s="16">
        <f t="shared" si="841"/>
        <v>11.612079954864083</v>
      </c>
      <c r="KE94" s="16">
        <f t="shared" si="842"/>
        <v>11.612079954864083</v>
      </c>
      <c r="KF94" s="16">
        <f t="shared" si="843"/>
        <v>11.612079954864083</v>
      </c>
      <c r="KG94" s="16">
        <f t="shared" si="844"/>
        <v>11.612079954864083</v>
      </c>
      <c r="KH94" s="16">
        <f t="shared" si="845"/>
        <v>11.612079954864083</v>
      </c>
      <c r="KI94" s="16">
        <f t="shared" si="846"/>
        <v>11.612079954864083</v>
      </c>
      <c r="KJ94" s="16">
        <f t="shared" si="847"/>
        <v>11.612079954864083</v>
      </c>
    </row>
    <row r="95" spans="1:296" x14ac:dyDescent="0.25">
      <c r="A95" s="22" t="s">
        <v>613</v>
      </c>
      <c r="B95" s="22"/>
      <c r="C95" s="22" t="s">
        <v>590</v>
      </c>
      <c r="D95" s="22"/>
      <c r="E95" s="22"/>
      <c r="F95" t="s">
        <v>580</v>
      </c>
      <c r="G95" t="s">
        <v>580</v>
      </c>
      <c r="H95" t="s">
        <v>580</v>
      </c>
      <c r="I95" t="s">
        <v>580</v>
      </c>
      <c r="J95" t="s">
        <v>580</v>
      </c>
      <c r="K95" t="s">
        <v>580</v>
      </c>
      <c r="L95" t="s">
        <v>580</v>
      </c>
      <c r="M95" t="s">
        <v>580</v>
      </c>
      <c r="N95" s="230">
        <v>0</v>
      </c>
      <c r="O95" s="230">
        <v>0</v>
      </c>
      <c r="P95" s="230">
        <v>0</v>
      </c>
      <c r="Q95" s="230">
        <v>0</v>
      </c>
      <c r="R95" s="230">
        <v>0</v>
      </c>
      <c r="S95" s="230">
        <v>0</v>
      </c>
      <c r="T95" s="230">
        <v>0</v>
      </c>
      <c r="V95" s="230">
        <v>0</v>
      </c>
      <c r="W95" s="230">
        <v>0</v>
      </c>
      <c r="X95" s="230">
        <v>0</v>
      </c>
      <c r="Y95" s="230">
        <v>0</v>
      </c>
      <c r="Z95" s="230">
        <v>0</v>
      </c>
      <c r="AA95" s="230">
        <v>0</v>
      </c>
      <c r="AB95" s="230">
        <v>0</v>
      </c>
      <c r="AD95" s="230">
        <v>0</v>
      </c>
      <c r="AE95" s="230">
        <v>0</v>
      </c>
      <c r="AF95" s="230">
        <v>0</v>
      </c>
      <c r="AG95" s="230">
        <v>0</v>
      </c>
      <c r="AH95" s="230">
        <v>0</v>
      </c>
      <c r="AI95" s="230">
        <v>0</v>
      </c>
      <c r="AJ95" s="230">
        <v>0</v>
      </c>
      <c r="AN95" s="16">
        <f t="shared" si="638"/>
        <v>0</v>
      </c>
      <c r="AO95" s="16">
        <f t="shared" si="639"/>
        <v>0</v>
      </c>
      <c r="AP95" s="16">
        <f t="shared" si="640"/>
        <v>0</v>
      </c>
      <c r="AQ95" s="16">
        <f t="shared" si="641"/>
        <v>0</v>
      </c>
      <c r="AR95" s="16">
        <f t="shared" si="642"/>
        <v>0</v>
      </c>
      <c r="AS95" s="16">
        <f t="shared" si="643"/>
        <v>0</v>
      </c>
      <c r="AT95" s="16">
        <f t="shared" si="644"/>
        <v>0</v>
      </c>
      <c r="AV95" s="16">
        <f t="shared" si="645"/>
        <v>0</v>
      </c>
      <c r="AW95" s="16">
        <f t="shared" si="646"/>
        <v>0</v>
      </c>
      <c r="AX95" s="16">
        <f t="shared" si="647"/>
        <v>0</v>
      </c>
      <c r="AY95" s="16">
        <f t="shared" si="648"/>
        <v>0</v>
      </c>
      <c r="AZ95" s="16">
        <f t="shared" si="649"/>
        <v>0</v>
      </c>
      <c r="BA95" s="16">
        <f t="shared" si="650"/>
        <v>0</v>
      </c>
      <c r="BB95" s="16">
        <f t="shared" si="651"/>
        <v>0</v>
      </c>
      <c r="BD95" s="16">
        <f t="shared" si="652"/>
        <v>0</v>
      </c>
      <c r="BE95" s="16">
        <f t="shared" si="653"/>
        <v>0</v>
      </c>
      <c r="BF95" s="16">
        <f t="shared" si="654"/>
        <v>0</v>
      </c>
      <c r="BG95" s="16">
        <f t="shared" si="655"/>
        <v>0</v>
      </c>
      <c r="BH95" s="16">
        <f t="shared" si="656"/>
        <v>0</v>
      </c>
      <c r="BI95" s="16">
        <f t="shared" si="657"/>
        <v>0</v>
      </c>
      <c r="BJ95" s="16">
        <f t="shared" si="658"/>
        <v>0</v>
      </c>
      <c r="BN95" s="16">
        <f t="shared" si="659"/>
        <v>0</v>
      </c>
      <c r="BO95" s="16">
        <f t="shared" si="660"/>
        <v>0</v>
      </c>
      <c r="BP95" s="16">
        <f t="shared" si="661"/>
        <v>0</v>
      </c>
      <c r="BQ95" s="16">
        <f t="shared" si="662"/>
        <v>0</v>
      </c>
      <c r="BR95" s="16">
        <f t="shared" si="663"/>
        <v>0</v>
      </c>
      <c r="BS95" s="16">
        <f t="shared" si="664"/>
        <v>0</v>
      </c>
      <c r="BT95" s="16">
        <f t="shared" si="665"/>
        <v>0</v>
      </c>
      <c r="BV95" s="16">
        <f t="shared" si="666"/>
        <v>0</v>
      </c>
      <c r="BW95" s="16">
        <f t="shared" si="667"/>
        <v>0</v>
      </c>
      <c r="BX95" s="16">
        <f t="shared" si="668"/>
        <v>0</v>
      </c>
      <c r="BY95" s="16">
        <f t="shared" si="669"/>
        <v>0</v>
      </c>
      <c r="BZ95" s="16">
        <f t="shared" si="670"/>
        <v>0</v>
      </c>
      <c r="CA95" s="16">
        <f t="shared" si="671"/>
        <v>0</v>
      </c>
      <c r="CB95" s="16">
        <f t="shared" si="672"/>
        <v>0</v>
      </c>
      <c r="CD95" s="16">
        <f t="shared" si="673"/>
        <v>0</v>
      </c>
      <c r="CE95" s="16">
        <f t="shared" si="674"/>
        <v>0</v>
      </c>
      <c r="CF95" s="16">
        <f t="shared" si="675"/>
        <v>0</v>
      </c>
      <c r="CG95" s="16">
        <f t="shared" si="676"/>
        <v>0</v>
      </c>
      <c r="CH95" s="16">
        <f t="shared" si="677"/>
        <v>0</v>
      </c>
      <c r="CI95" s="16">
        <f t="shared" si="678"/>
        <v>0</v>
      </c>
      <c r="CJ95" s="16">
        <f t="shared" si="679"/>
        <v>0</v>
      </c>
      <c r="CN95" s="16">
        <f t="shared" si="680"/>
        <v>0</v>
      </c>
      <c r="CO95" s="16">
        <f t="shared" si="681"/>
        <v>0</v>
      </c>
      <c r="CP95" s="16">
        <f t="shared" si="682"/>
        <v>0</v>
      </c>
      <c r="CQ95" s="16">
        <f t="shared" si="683"/>
        <v>0</v>
      </c>
      <c r="CR95" s="16">
        <f t="shared" si="684"/>
        <v>0</v>
      </c>
      <c r="CS95" s="16">
        <f t="shared" si="685"/>
        <v>0</v>
      </c>
      <c r="CT95" s="16">
        <f t="shared" si="686"/>
        <v>0</v>
      </c>
      <c r="CV95" s="16">
        <f t="shared" si="687"/>
        <v>0</v>
      </c>
      <c r="CW95" s="16">
        <f t="shared" si="688"/>
        <v>0</v>
      </c>
      <c r="CX95" s="16">
        <f t="shared" si="689"/>
        <v>0</v>
      </c>
      <c r="CY95" s="16">
        <f t="shared" si="690"/>
        <v>0</v>
      </c>
      <c r="CZ95" s="16">
        <f t="shared" si="691"/>
        <v>0</v>
      </c>
      <c r="DA95" s="16">
        <f t="shared" si="692"/>
        <v>0</v>
      </c>
      <c r="DB95" s="16">
        <f t="shared" si="693"/>
        <v>0</v>
      </c>
      <c r="DD95" s="16">
        <f t="shared" si="694"/>
        <v>0</v>
      </c>
      <c r="DE95" s="16">
        <f t="shared" si="695"/>
        <v>0</v>
      </c>
      <c r="DF95" s="16">
        <f t="shared" si="696"/>
        <v>0</v>
      </c>
      <c r="DG95" s="16">
        <f t="shared" si="697"/>
        <v>0</v>
      </c>
      <c r="DH95" s="16">
        <f t="shared" si="698"/>
        <v>0</v>
      </c>
      <c r="DI95" s="16">
        <f t="shared" si="699"/>
        <v>0</v>
      </c>
      <c r="DJ95" s="16">
        <f t="shared" si="700"/>
        <v>0</v>
      </c>
      <c r="DN95" s="16">
        <f t="shared" si="701"/>
        <v>0</v>
      </c>
      <c r="DO95" s="16">
        <f t="shared" si="702"/>
        <v>0</v>
      </c>
      <c r="DP95" s="16">
        <f t="shared" si="703"/>
        <v>0</v>
      </c>
      <c r="DQ95" s="16">
        <f t="shared" si="704"/>
        <v>0</v>
      </c>
      <c r="DR95" s="16">
        <f t="shared" si="705"/>
        <v>0</v>
      </c>
      <c r="DS95" s="16">
        <f t="shared" si="706"/>
        <v>0</v>
      </c>
      <c r="DT95" s="16">
        <f t="shared" si="707"/>
        <v>0</v>
      </c>
      <c r="DV95" s="16">
        <f t="shared" si="708"/>
        <v>0</v>
      </c>
      <c r="DW95" s="16">
        <f t="shared" si="709"/>
        <v>0</v>
      </c>
      <c r="DX95" s="16">
        <f t="shared" si="710"/>
        <v>0</v>
      </c>
      <c r="DY95" s="16">
        <f t="shared" si="711"/>
        <v>0</v>
      </c>
      <c r="DZ95" s="16">
        <f t="shared" si="712"/>
        <v>0</v>
      </c>
      <c r="EA95" s="16">
        <f t="shared" si="713"/>
        <v>0</v>
      </c>
      <c r="EB95" s="16">
        <f t="shared" si="714"/>
        <v>0</v>
      </c>
      <c r="ED95" s="16">
        <f t="shared" si="715"/>
        <v>0</v>
      </c>
      <c r="EE95" s="16">
        <f t="shared" si="716"/>
        <v>0</v>
      </c>
      <c r="EF95" s="16">
        <f t="shared" si="717"/>
        <v>0</v>
      </c>
      <c r="EG95" s="16">
        <f t="shared" si="718"/>
        <v>0</v>
      </c>
      <c r="EH95" s="16">
        <f t="shared" si="719"/>
        <v>0</v>
      </c>
      <c r="EI95" s="16">
        <f t="shared" si="720"/>
        <v>0</v>
      </c>
      <c r="EJ95" s="16">
        <f t="shared" si="721"/>
        <v>0</v>
      </c>
      <c r="EN95" s="16">
        <f t="shared" si="722"/>
        <v>0</v>
      </c>
      <c r="EO95" s="16">
        <f t="shared" si="723"/>
        <v>0</v>
      </c>
      <c r="EP95" s="16">
        <f t="shared" si="724"/>
        <v>0</v>
      </c>
      <c r="EQ95" s="16">
        <f t="shared" si="725"/>
        <v>0</v>
      </c>
      <c r="ER95" s="16">
        <f t="shared" si="726"/>
        <v>0</v>
      </c>
      <c r="ES95" s="16">
        <f t="shared" si="727"/>
        <v>0</v>
      </c>
      <c r="ET95" s="16">
        <f t="shared" si="728"/>
        <v>0</v>
      </c>
      <c r="EV95" s="16">
        <f t="shared" si="729"/>
        <v>0</v>
      </c>
      <c r="EW95" s="16">
        <f t="shared" si="730"/>
        <v>0</v>
      </c>
      <c r="EX95" s="16">
        <f t="shared" si="731"/>
        <v>0</v>
      </c>
      <c r="EY95" s="16">
        <f t="shared" si="732"/>
        <v>0</v>
      </c>
      <c r="EZ95" s="16">
        <f t="shared" si="733"/>
        <v>0</v>
      </c>
      <c r="FA95" s="16">
        <f t="shared" si="734"/>
        <v>0</v>
      </c>
      <c r="FB95" s="16">
        <f t="shared" si="735"/>
        <v>0</v>
      </c>
      <c r="FD95" s="16">
        <f t="shared" si="736"/>
        <v>0</v>
      </c>
      <c r="FE95" s="16">
        <f t="shared" si="737"/>
        <v>0</v>
      </c>
      <c r="FF95" s="16">
        <f t="shared" si="738"/>
        <v>0</v>
      </c>
      <c r="FG95" s="16">
        <f t="shared" si="739"/>
        <v>0</v>
      </c>
      <c r="FH95" s="16">
        <f t="shared" si="740"/>
        <v>0</v>
      </c>
      <c r="FI95" s="16">
        <f t="shared" si="741"/>
        <v>0</v>
      </c>
      <c r="FJ95" s="16">
        <f t="shared" si="742"/>
        <v>0</v>
      </c>
      <c r="FN95" s="16">
        <f t="shared" si="743"/>
        <v>0</v>
      </c>
      <c r="FO95" s="16">
        <f t="shared" si="744"/>
        <v>0</v>
      </c>
      <c r="FP95" s="16">
        <f t="shared" si="745"/>
        <v>0</v>
      </c>
      <c r="FQ95" s="16">
        <f t="shared" si="746"/>
        <v>0</v>
      </c>
      <c r="FR95" s="16">
        <f t="shared" si="747"/>
        <v>0</v>
      </c>
      <c r="FS95" s="16">
        <f t="shared" si="748"/>
        <v>0</v>
      </c>
      <c r="FT95" s="16">
        <f t="shared" si="749"/>
        <v>0</v>
      </c>
      <c r="FV95" s="16">
        <f t="shared" si="750"/>
        <v>0</v>
      </c>
      <c r="FW95" s="16">
        <f t="shared" si="751"/>
        <v>0</v>
      </c>
      <c r="FX95" s="16">
        <f t="shared" si="752"/>
        <v>0</v>
      </c>
      <c r="FY95" s="16">
        <f t="shared" si="753"/>
        <v>0</v>
      </c>
      <c r="FZ95" s="16">
        <f t="shared" si="754"/>
        <v>0</v>
      </c>
      <c r="GA95" s="16">
        <f t="shared" si="755"/>
        <v>0</v>
      </c>
      <c r="GB95" s="16">
        <f t="shared" si="756"/>
        <v>0</v>
      </c>
      <c r="GD95" s="16">
        <f t="shared" si="757"/>
        <v>0</v>
      </c>
      <c r="GE95" s="16">
        <f t="shared" si="758"/>
        <v>0</v>
      </c>
      <c r="GF95" s="16">
        <f t="shared" si="759"/>
        <v>0</v>
      </c>
      <c r="GG95" s="16">
        <f t="shared" si="760"/>
        <v>0</v>
      </c>
      <c r="GH95" s="16">
        <f t="shared" si="761"/>
        <v>0</v>
      </c>
      <c r="GI95" s="16">
        <f t="shared" si="762"/>
        <v>0</v>
      </c>
      <c r="GJ95" s="16">
        <f t="shared" si="763"/>
        <v>0</v>
      </c>
      <c r="GN95" s="16">
        <f t="shared" si="764"/>
        <v>0</v>
      </c>
      <c r="GO95" s="16">
        <f t="shared" si="765"/>
        <v>0</v>
      </c>
      <c r="GP95" s="16">
        <f t="shared" si="766"/>
        <v>0</v>
      </c>
      <c r="GQ95" s="16">
        <f t="shared" si="767"/>
        <v>0</v>
      </c>
      <c r="GR95" s="16">
        <f t="shared" si="768"/>
        <v>0</v>
      </c>
      <c r="GS95" s="16">
        <f t="shared" si="769"/>
        <v>0</v>
      </c>
      <c r="GT95" s="16">
        <f t="shared" si="770"/>
        <v>0</v>
      </c>
      <c r="GV95" s="16">
        <f t="shared" si="771"/>
        <v>0</v>
      </c>
      <c r="GW95" s="16">
        <f t="shared" si="772"/>
        <v>0</v>
      </c>
      <c r="GX95" s="16">
        <f t="shared" si="773"/>
        <v>0</v>
      </c>
      <c r="GY95" s="16">
        <f t="shared" si="774"/>
        <v>0</v>
      </c>
      <c r="GZ95" s="16">
        <f t="shared" si="775"/>
        <v>0</v>
      </c>
      <c r="HA95" s="16">
        <f t="shared" si="776"/>
        <v>0</v>
      </c>
      <c r="HB95" s="16">
        <f t="shared" si="777"/>
        <v>0</v>
      </c>
      <c r="HD95" s="16">
        <f t="shared" si="778"/>
        <v>0</v>
      </c>
      <c r="HE95" s="16">
        <f t="shared" si="779"/>
        <v>0</v>
      </c>
      <c r="HF95" s="16">
        <f t="shared" si="780"/>
        <v>0</v>
      </c>
      <c r="HG95" s="16">
        <f t="shared" si="781"/>
        <v>0</v>
      </c>
      <c r="HH95" s="16">
        <f t="shared" si="782"/>
        <v>0</v>
      </c>
      <c r="HI95" s="16">
        <f t="shared" si="783"/>
        <v>0</v>
      </c>
      <c r="HJ95" s="16">
        <f t="shared" si="784"/>
        <v>0</v>
      </c>
      <c r="HN95" s="16">
        <f t="shared" si="785"/>
        <v>0</v>
      </c>
      <c r="HO95" s="16">
        <f t="shared" si="786"/>
        <v>0</v>
      </c>
      <c r="HP95" s="16">
        <f t="shared" si="787"/>
        <v>0</v>
      </c>
      <c r="HQ95" s="16">
        <f t="shared" si="788"/>
        <v>0</v>
      </c>
      <c r="HR95" s="16">
        <f t="shared" si="789"/>
        <v>0</v>
      </c>
      <c r="HS95" s="16">
        <f t="shared" si="790"/>
        <v>0</v>
      </c>
      <c r="HT95" s="16">
        <f t="shared" si="791"/>
        <v>0</v>
      </c>
      <c r="HV95" s="16">
        <f t="shared" si="792"/>
        <v>0</v>
      </c>
      <c r="HW95" s="16">
        <f t="shared" si="793"/>
        <v>0</v>
      </c>
      <c r="HX95" s="16">
        <f t="shared" si="794"/>
        <v>0</v>
      </c>
      <c r="HY95" s="16">
        <f t="shared" si="795"/>
        <v>0</v>
      </c>
      <c r="HZ95" s="16">
        <f t="shared" si="796"/>
        <v>0</v>
      </c>
      <c r="IA95" s="16">
        <f t="shared" si="797"/>
        <v>0</v>
      </c>
      <c r="IB95" s="16">
        <f t="shared" si="798"/>
        <v>0</v>
      </c>
      <c r="ID95" s="16">
        <f t="shared" si="799"/>
        <v>0</v>
      </c>
      <c r="IE95" s="16">
        <f t="shared" si="800"/>
        <v>0</v>
      </c>
      <c r="IF95" s="16">
        <f t="shared" si="801"/>
        <v>0</v>
      </c>
      <c r="IG95" s="16">
        <f t="shared" si="802"/>
        <v>0</v>
      </c>
      <c r="IH95" s="16">
        <f t="shared" si="803"/>
        <v>0</v>
      </c>
      <c r="II95" s="16">
        <f t="shared" si="804"/>
        <v>0</v>
      </c>
      <c r="IJ95" s="16">
        <f t="shared" si="805"/>
        <v>0</v>
      </c>
      <c r="IN95" s="16">
        <f t="shared" si="806"/>
        <v>0</v>
      </c>
      <c r="IO95" s="16">
        <f t="shared" si="807"/>
        <v>0</v>
      </c>
      <c r="IP95" s="16">
        <f t="shared" si="808"/>
        <v>0</v>
      </c>
      <c r="IQ95" s="16">
        <f t="shared" si="809"/>
        <v>0</v>
      </c>
      <c r="IR95" s="16">
        <f t="shared" si="810"/>
        <v>0</v>
      </c>
      <c r="IS95" s="16">
        <f t="shared" si="811"/>
        <v>0</v>
      </c>
      <c r="IT95" s="16">
        <f t="shared" si="812"/>
        <v>0</v>
      </c>
      <c r="IV95" s="16">
        <f t="shared" si="813"/>
        <v>0</v>
      </c>
      <c r="IW95" s="16">
        <f t="shared" si="814"/>
        <v>0</v>
      </c>
      <c r="IX95" s="16">
        <f t="shared" si="815"/>
        <v>0</v>
      </c>
      <c r="IY95" s="16">
        <f t="shared" si="816"/>
        <v>0</v>
      </c>
      <c r="IZ95" s="16">
        <f t="shared" si="817"/>
        <v>0</v>
      </c>
      <c r="JA95" s="16">
        <f t="shared" si="818"/>
        <v>0</v>
      </c>
      <c r="JB95" s="16">
        <f t="shared" si="819"/>
        <v>0</v>
      </c>
      <c r="JD95" s="16">
        <f t="shared" si="820"/>
        <v>0</v>
      </c>
      <c r="JE95" s="16">
        <f t="shared" si="821"/>
        <v>0</v>
      </c>
      <c r="JF95" s="16">
        <f t="shared" si="822"/>
        <v>0</v>
      </c>
      <c r="JG95" s="16">
        <f t="shared" si="823"/>
        <v>0</v>
      </c>
      <c r="JH95" s="16">
        <f t="shared" si="824"/>
        <v>0</v>
      </c>
      <c r="JI95" s="16">
        <f t="shared" si="825"/>
        <v>0</v>
      </c>
      <c r="JJ95" s="16">
        <f t="shared" si="826"/>
        <v>0</v>
      </c>
      <c r="JN95" s="16">
        <f t="shared" si="827"/>
        <v>0</v>
      </c>
      <c r="JO95" s="16">
        <f t="shared" si="828"/>
        <v>0</v>
      </c>
      <c r="JP95" s="16">
        <f t="shared" si="829"/>
        <v>0</v>
      </c>
      <c r="JQ95" s="16">
        <f t="shared" si="830"/>
        <v>0</v>
      </c>
      <c r="JR95" s="16">
        <f t="shared" si="831"/>
        <v>0</v>
      </c>
      <c r="JS95" s="16">
        <f t="shared" si="832"/>
        <v>0</v>
      </c>
      <c r="JT95" s="16">
        <f t="shared" si="833"/>
        <v>0</v>
      </c>
      <c r="JV95" s="16">
        <f t="shared" si="834"/>
        <v>0</v>
      </c>
      <c r="JW95" s="16">
        <f t="shared" si="835"/>
        <v>0</v>
      </c>
      <c r="JX95" s="16">
        <f t="shared" si="836"/>
        <v>0</v>
      </c>
      <c r="JY95" s="16">
        <f t="shared" si="837"/>
        <v>0</v>
      </c>
      <c r="JZ95" s="16">
        <f t="shared" si="838"/>
        <v>0</v>
      </c>
      <c r="KA95" s="16">
        <f t="shared" si="839"/>
        <v>0</v>
      </c>
      <c r="KB95" s="16">
        <f t="shared" si="840"/>
        <v>0</v>
      </c>
      <c r="KD95" s="16">
        <f t="shared" si="841"/>
        <v>0</v>
      </c>
      <c r="KE95" s="16">
        <f t="shared" si="842"/>
        <v>0</v>
      </c>
      <c r="KF95" s="16">
        <f t="shared" si="843"/>
        <v>0</v>
      </c>
      <c r="KG95" s="16">
        <f t="shared" si="844"/>
        <v>0</v>
      </c>
      <c r="KH95" s="16">
        <f t="shared" si="845"/>
        <v>0</v>
      </c>
      <c r="KI95" s="16">
        <f t="shared" si="846"/>
        <v>0</v>
      </c>
      <c r="KJ95" s="16">
        <f t="shared" si="847"/>
        <v>0</v>
      </c>
    </row>
    <row r="96" spans="1:296" x14ac:dyDescent="0.25">
      <c r="A96" s="22" t="s">
        <v>614</v>
      </c>
      <c r="B96" s="22"/>
      <c r="C96" s="22" t="s">
        <v>590</v>
      </c>
      <c r="D96" s="22"/>
      <c r="E96" s="22"/>
      <c r="F96" t="s">
        <v>571</v>
      </c>
      <c r="G96" t="s">
        <v>571</v>
      </c>
      <c r="H96" t="s">
        <v>571</v>
      </c>
      <c r="I96" t="s">
        <v>571</v>
      </c>
      <c r="J96" t="s">
        <v>571</v>
      </c>
      <c r="K96" t="s">
        <v>571</v>
      </c>
      <c r="L96" t="s">
        <v>571</v>
      </c>
      <c r="M96" t="s">
        <v>571</v>
      </c>
      <c r="N96" s="16"/>
      <c r="O96" s="16"/>
      <c r="P96" s="16"/>
      <c r="Q96" s="16"/>
      <c r="R96" s="16"/>
      <c r="S96" s="16"/>
      <c r="T96" s="16"/>
      <c r="V96" s="16"/>
      <c r="W96" s="16"/>
      <c r="X96" s="16"/>
      <c r="Y96" s="16"/>
      <c r="Z96" s="16"/>
      <c r="AA96" s="16"/>
      <c r="AB96" s="16"/>
      <c r="AD96" s="16">
        <f>[16]TRAC_rates!V104</f>
        <v>0</v>
      </c>
      <c r="AE96" s="16">
        <f>[16]TRAC_rates!W104</f>
        <v>0</v>
      </c>
      <c r="AF96" s="16">
        <f>[16]TRAC_rates!X104</f>
        <v>0</v>
      </c>
      <c r="AG96" s="16">
        <f>[16]TRAC_rates!Y104</f>
        <v>0</v>
      </c>
      <c r="AH96" s="16">
        <f>[16]TRAC_rates!Z104</f>
        <v>0</v>
      </c>
      <c r="AI96" s="16">
        <f>[16]TRAC_rates!AA104</f>
        <v>0</v>
      </c>
      <c r="AJ96" s="16">
        <f>[16]TRAC_rates!AB104</f>
        <v>0</v>
      </c>
      <c r="AN96" s="16">
        <f t="shared" si="638"/>
        <v>0</v>
      </c>
      <c r="AO96" s="16">
        <f t="shared" si="639"/>
        <v>0</v>
      </c>
      <c r="AP96" s="16">
        <f t="shared" si="640"/>
        <v>0</v>
      </c>
      <c r="AQ96" s="16">
        <f t="shared" si="641"/>
        <v>0</v>
      </c>
      <c r="AR96" s="16">
        <f t="shared" si="642"/>
        <v>0</v>
      </c>
      <c r="AS96" s="16">
        <f t="shared" si="643"/>
        <v>0</v>
      </c>
      <c r="AT96" s="16">
        <f t="shared" si="644"/>
        <v>0</v>
      </c>
      <c r="AV96" s="16">
        <f t="shared" si="645"/>
        <v>0</v>
      </c>
      <c r="AW96" s="16">
        <f t="shared" si="646"/>
        <v>0</v>
      </c>
      <c r="AX96" s="16">
        <f t="shared" si="647"/>
        <v>0</v>
      </c>
      <c r="AY96" s="16">
        <f t="shared" si="648"/>
        <v>0</v>
      </c>
      <c r="AZ96" s="16">
        <f t="shared" si="649"/>
        <v>0</v>
      </c>
      <c r="BA96" s="16">
        <f t="shared" si="650"/>
        <v>0</v>
      </c>
      <c r="BB96" s="16">
        <f t="shared" si="651"/>
        <v>0</v>
      </c>
      <c r="BD96" s="16">
        <f t="shared" si="652"/>
        <v>0</v>
      </c>
      <c r="BE96" s="16">
        <f t="shared" si="653"/>
        <v>0</v>
      </c>
      <c r="BF96" s="16">
        <f t="shared" si="654"/>
        <v>0</v>
      </c>
      <c r="BG96" s="16">
        <f t="shared" si="655"/>
        <v>0</v>
      </c>
      <c r="BH96" s="16">
        <f t="shared" si="656"/>
        <v>0</v>
      </c>
      <c r="BI96" s="16">
        <f t="shared" si="657"/>
        <v>0</v>
      </c>
      <c r="BJ96" s="16">
        <f t="shared" si="658"/>
        <v>0</v>
      </c>
      <c r="BN96" s="16">
        <f t="shared" si="659"/>
        <v>0</v>
      </c>
      <c r="BO96" s="16">
        <f t="shared" si="660"/>
        <v>0</v>
      </c>
      <c r="BP96" s="16">
        <f t="shared" si="661"/>
        <v>0</v>
      </c>
      <c r="BQ96" s="16">
        <f t="shared" si="662"/>
        <v>0</v>
      </c>
      <c r="BR96" s="16">
        <f t="shared" si="663"/>
        <v>0</v>
      </c>
      <c r="BS96" s="16">
        <f t="shared" si="664"/>
        <v>0</v>
      </c>
      <c r="BT96" s="16">
        <f t="shared" si="665"/>
        <v>0</v>
      </c>
      <c r="BV96" s="16">
        <f t="shared" si="666"/>
        <v>0</v>
      </c>
      <c r="BW96" s="16">
        <f t="shared" si="667"/>
        <v>0</v>
      </c>
      <c r="BX96" s="16">
        <f t="shared" si="668"/>
        <v>0</v>
      </c>
      <c r="BY96" s="16">
        <f t="shared" si="669"/>
        <v>0</v>
      </c>
      <c r="BZ96" s="16">
        <f t="shared" si="670"/>
        <v>0</v>
      </c>
      <c r="CA96" s="16">
        <f t="shared" si="671"/>
        <v>0</v>
      </c>
      <c r="CB96" s="16">
        <f t="shared" si="672"/>
        <v>0</v>
      </c>
      <c r="CD96" s="16">
        <f t="shared" si="673"/>
        <v>0</v>
      </c>
      <c r="CE96" s="16">
        <f t="shared" si="674"/>
        <v>0</v>
      </c>
      <c r="CF96" s="16">
        <f t="shared" si="675"/>
        <v>0</v>
      </c>
      <c r="CG96" s="16">
        <f t="shared" si="676"/>
        <v>0</v>
      </c>
      <c r="CH96" s="16">
        <f t="shared" si="677"/>
        <v>0</v>
      </c>
      <c r="CI96" s="16">
        <f t="shared" si="678"/>
        <v>0</v>
      </c>
      <c r="CJ96" s="16">
        <f t="shared" si="679"/>
        <v>0</v>
      </c>
      <c r="CN96" s="16">
        <f t="shared" si="680"/>
        <v>0</v>
      </c>
      <c r="CO96" s="16">
        <f t="shared" si="681"/>
        <v>0</v>
      </c>
      <c r="CP96" s="16">
        <f t="shared" si="682"/>
        <v>0</v>
      </c>
      <c r="CQ96" s="16">
        <f t="shared" si="683"/>
        <v>0</v>
      </c>
      <c r="CR96" s="16">
        <f t="shared" si="684"/>
        <v>0</v>
      </c>
      <c r="CS96" s="16">
        <f t="shared" si="685"/>
        <v>0</v>
      </c>
      <c r="CT96" s="16">
        <f t="shared" si="686"/>
        <v>0</v>
      </c>
      <c r="CV96" s="16">
        <f t="shared" si="687"/>
        <v>0</v>
      </c>
      <c r="CW96" s="16">
        <f t="shared" si="688"/>
        <v>0</v>
      </c>
      <c r="CX96" s="16">
        <f t="shared" si="689"/>
        <v>0</v>
      </c>
      <c r="CY96" s="16">
        <f t="shared" si="690"/>
        <v>0</v>
      </c>
      <c r="CZ96" s="16">
        <f t="shared" si="691"/>
        <v>0</v>
      </c>
      <c r="DA96" s="16">
        <f t="shared" si="692"/>
        <v>0</v>
      </c>
      <c r="DB96" s="16">
        <f t="shared" si="693"/>
        <v>0</v>
      </c>
      <c r="DD96" s="16">
        <f t="shared" si="694"/>
        <v>0</v>
      </c>
      <c r="DE96" s="16">
        <f t="shared" si="695"/>
        <v>0</v>
      </c>
      <c r="DF96" s="16">
        <f t="shared" si="696"/>
        <v>0</v>
      </c>
      <c r="DG96" s="16">
        <f t="shared" si="697"/>
        <v>0</v>
      </c>
      <c r="DH96" s="16">
        <f t="shared" si="698"/>
        <v>0</v>
      </c>
      <c r="DI96" s="16">
        <f t="shared" si="699"/>
        <v>0</v>
      </c>
      <c r="DJ96" s="16">
        <f t="shared" si="700"/>
        <v>0</v>
      </c>
      <c r="DN96" s="16">
        <f t="shared" si="701"/>
        <v>0</v>
      </c>
      <c r="DO96" s="16">
        <f t="shared" si="702"/>
        <v>0</v>
      </c>
      <c r="DP96" s="16">
        <f t="shared" si="703"/>
        <v>0</v>
      </c>
      <c r="DQ96" s="16">
        <f t="shared" si="704"/>
        <v>0</v>
      </c>
      <c r="DR96" s="16">
        <f t="shared" si="705"/>
        <v>0</v>
      </c>
      <c r="DS96" s="16">
        <f t="shared" si="706"/>
        <v>0</v>
      </c>
      <c r="DT96" s="16">
        <f t="shared" si="707"/>
        <v>0</v>
      </c>
      <c r="DV96" s="16">
        <f t="shared" si="708"/>
        <v>0</v>
      </c>
      <c r="DW96" s="16">
        <f t="shared" si="709"/>
        <v>0</v>
      </c>
      <c r="DX96" s="16">
        <f t="shared" si="710"/>
        <v>0</v>
      </c>
      <c r="DY96" s="16">
        <f t="shared" si="711"/>
        <v>0</v>
      </c>
      <c r="DZ96" s="16">
        <f t="shared" si="712"/>
        <v>0</v>
      </c>
      <c r="EA96" s="16">
        <f t="shared" si="713"/>
        <v>0</v>
      </c>
      <c r="EB96" s="16">
        <f t="shared" si="714"/>
        <v>0</v>
      </c>
      <c r="ED96" s="16">
        <f t="shared" si="715"/>
        <v>0</v>
      </c>
      <c r="EE96" s="16">
        <f t="shared" si="716"/>
        <v>0</v>
      </c>
      <c r="EF96" s="16">
        <f t="shared" si="717"/>
        <v>0</v>
      </c>
      <c r="EG96" s="16">
        <f t="shared" si="718"/>
        <v>0</v>
      </c>
      <c r="EH96" s="16">
        <f t="shared" si="719"/>
        <v>0</v>
      </c>
      <c r="EI96" s="16">
        <f t="shared" si="720"/>
        <v>0</v>
      </c>
      <c r="EJ96" s="16">
        <f t="shared" si="721"/>
        <v>0</v>
      </c>
      <c r="EN96" s="16">
        <f t="shared" si="722"/>
        <v>0</v>
      </c>
      <c r="EO96" s="16">
        <f t="shared" si="723"/>
        <v>0</v>
      </c>
      <c r="EP96" s="16">
        <f t="shared" si="724"/>
        <v>0</v>
      </c>
      <c r="EQ96" s="16">
        <f t="shared" si="725"/>
        <v>0</v>
      </c>
      <c r="ER96" s="16">
        <f t="shared" si="726"/>
        <v>0</v>
      </c>
      <c r="ES96" s="16">
        <f t="shared" si="727"/>
        <v>0</v>
      </c>
      <c r="ET96" s="16">
        <f t="shared" si="728"/>
        <v>0</v>
      </c>
      <c r="EV96" s="16">
        <f t="shared" si="729"/>
        <v>0</v>
      </c>
      <c r="EW96" s="16">
        <f t="shared" si="730"/>
        <v>0</v>
      </c>
      <c r="EX96" s="16">
        <f t="shared" si="731"/>
        <v>0</v>
      </c>
      <c r="EY96" s="16">
        <f t="shared" si="732"/>
        <v>0</v>
      </c>
      <c r="EZ96" s="16">
        <f t="shared" si="733"/>
        <v>0</v>
      </c>
      <c r="FA96" s="16">
        <f t="shared" si="734"/>
        <v>0</v>
      </c>
      <c r="FB96" s="16">
        <f t="shared" si="735"/>
        <v>0</v>
      </c>
      <c r="FD96" s="16">
        <f t="shared" si="736"/>
        <v>0</v>
      </c>
      <c r="FE96" s="16">
        <f t="shared" si="737"/>
        <v>0</v>
      </c>
      <c r="FF96" s="16">
        <f t="shared" si="738"/>
        <v>0</v>
      </c>
      <c r="FG96" s="16">
        <f t="shared" si="739"/>
        <v>0</v>
      </c>
      <c r="FH96" s="16">
        <f t="shared" si="740"/>
        <v>0</v>
      </c>
      <c r="FI96" s="16">
        <f t="shared" si="741"/>
        <v>0</v>
      </c>
      <c r="FJ96" s="16">
        <f t="shared" si="742"/>
        <v>0</v>
      </c>
      <c r="FN96" s="16">
        <f t="shared" si="743"/>
        <v>0</v>
      </c>
      <c r="FO96" s="16">
        <f t="shared" si="744"/>
        <v>0</v>
      </c>
      <c r="FP96" s="16">
        <f t="shared" si="745"/>
        <v>0</v>
      </c>
      <c r="FQ96" s="16">
        <f t="shared" si="746"/>
        <v>0</v>
      </c>
      <c r="FR96" s="16">
        <f t="shared" si="747"/>
        <v>0</v>
      </c>
      <c r="FS96" s="16">
        <f t="shared" si="748"/>
        <v>0</v>
      </c>
      <c r="FT96" s="16">
        <f t="shared" si="749"/>
        <v>0</v>
      </c>
      <c r="FV96" s="16">
        <f t="shared" si="750"/>
        <v>0</v>
      </c>
      <c r="FW96" s="16">
        <f t="shared" si="751"/>
        <v>0</v>
      </c>
      <c r="FX96" s="16">
        <f t="shared" si="752"/>
        <v>0</v>
      </c>
      <c r="FY96" s="16">
        <f t="shared" si="753"/>
        <v>0</v>
      </c>
      <c r="FZ96" s="16">
        <f t="shared" si="754"/>
        <v>0</v>
      </c>
      <c r="GA96" s="16">
        <f t="shared" si="755"/>
        <v>0</v>
      </c>
      <c r="GB96" s="16">
        <f t="shared" si="756"/>
        <v>0</v>
      </c>
      <c r="GD96" s="16">
        <f t="shared" si="757"/>
        <v>0</v>
      </c>
      <c r="GE96" s="16">
        <f t="shared" si="758"/>
        <v>0</v>
      </c>
      <c r="GF96" s="16">
        <f t="shared" si="759"/>
        <v>0</v>
      </c>
      <c r="GG96" s="16">
        <f t="shared" si="760"/>
        <v>0</v>
      </c>
      <c r="GH96" s="16">
        <f t="shared" si="761"/>
        <v>0</v>
      </c>
      <c r="GI96" s="16">
        <f t="shared" si="762"/>
        <v>0</v>
      </c>
      <c r="GJ96" s="16">
        <f t="shared" si="763"/>
        <v>0</v>
      </c>
      <c r="GN96" s="16">
        <f t="shared" si="764"/>
        <v>0</v>
      </c>
      <c r="GO96" s="16">
        <f t="shared" si="765"/>
        <v>0</v>
      </c>
      <c r="GP96" s="16">
        <f t="shared" si="766"/>
        <v>0</v>
      </c>
      <c r="GQ96" s="16">
        <f t="shared" si="767"/>
        <v>0</v>
      </c>
      <c r="GR96" s="16">
        <f t="shared" si="768"/>
        <v>0</v>
      </c>
      <c r="GS96" s="16">
        <f t="shared" si="769"/>
        <v>0</v>
      </c>
      <c r="GT96" s="16">
        <f t="shared" si="770"/>
        <v>0</v>
      </c>
      <c r="GV96" s="16">
        <f t="shared" si="771"/>
        <v>0</v>
      </c>
      <c r="GW96" s="16">
        <f t="shared" si="772"/>
        <v>0</v>
      </c>
      <c r="GX96" s="16">
        <f t="shared" si="773"/>
        <v>0</v>
      </c>
      <c r="GY96" s="16">
        <f t="shared" si="774"/>
        <v>0</v>
      </c>
      <c r="GZ96" s="16">
        <f t="shared" si="775"/>
        <v>0</v>
      </c>
      <c r="HA96" s="16">
        <f t="shared" si="776"/>
        <v>0</v>
      </c>
      <c r="HB96" s="16">
        <f t="shared" si="777"/>
        <v>0</v>
      </c>
      <c r="HD96" s="16">
        <f t="shared" si="778"/>
        <v>0</v>
      </c>
      <c r="HE96" s="16">
        <f t="shared" si="779"/>
        <v>0</v>
      </c>
      <c r="HF96" s="16">
        <f t="shared" si="780"/>
        <v>0</v>
      </c>
      <c r="HG96" s="16">
        <f t="shared" si="781"/>
        <v>0</v>
      </c>
      <c r="HH96" s="16">
        <f t="shared" si="782"/>
        <v>0</v>
      </c>
      <c r="HI96" s="16">
        <f t="shared" si="783"/>
        <v>0</v>
      </c>
      <c r="HJ96" s="16">
        <f t="shared" si="784"/>
        <v>0</v>
      </c>
      <c r="HN96" s="16">
        <f t="shared" si="785"/>
        <v>0</v>
      </c>
      <c r="HO96" s="16">
        <f t="shared" si="786"/>
        <v>0</v>
      </c>
      <c r="HP96" s="16">
        <f t="shared" si="787"/>
        <v>0</v>
      </c>
      <c r="HQ96" s="16">
        <f t="shared" si="788"/>
        <v>0</v>
      </c>
      <c r="HR96" s="16">
        <f t="shared" si="789"/>
        <v>0</v>
      </c>
      <c r="HS96" s="16">
        <f t="shared" si="790"/>
        <v>0</v>
      </c>
      <c r="HT96" s="16">
        <f t="shared" si="791"/>
        <v>0</v>
      </c>
      <c r="HV96" s="16">
        <f t="shared" si="792"/>
        <v>0</v>
      </c>
      <c r="HW96" s="16">
        <f t="shared" si="793"/>
        <v>0</v>
      </c>
      <c r="HX96" s="16">
        <f t="shared" si="794"/>
        <v>0</v>
      </c>
      <c r="HY96" s="16">
        <f t="shared" si="795"/>
        <v>0</v>
      </c>
      <c r="HZ96" s="16">
        <f t="shared" si="796"/>
        <v>0</v>
      </c>
      <c r="IA96" s="16">
        <f t="shared" si="797"/>
        <v>0</v>
      </c>
      <c r="IB96" s="16">
        <f t="shared" si="798"/>
        <v>0</v>
      </c>
      <c r="ID96" s="16">
        <f t="shared" si="799"/>
        <v>0</v>
      </c>
      <c r="IE96" s="16">
        <f t="shared" si="800"/>
        <v>0</v>
      </c>
      <c r="IF96" s="16">
        <f t="shared" si="801"/>
        <v>0</v>
      </c>
      <c r="IG96" s="16">
        <f t="shared" si="802"/>
        <v>0</v>
      </c>
      <c r="IH96" s="16">
        <f t="shared" si="803"/>
        <v>0</v>
      </c>
      <c r="II96" s="16">
        <f t="shared" si="804"/>
        <v>0</v>
      </c>
      <c r="IJ96" s="16">
        <f t="shared" si="805"/>
        <v>0</v>
      </c>
      <c r="IN96" s="16">
        <f t="shared" si="806"/>
        <v>0</v>
      </c>
      <c r="IO96" s="16">
        <f t="shared" si="807"/>
        <v>0</v>
      </c>
      <c r="IP96" s="16">
        <f t="shared" si="808"/>
        <v>0</v>
      </c>
      <c r="IQ96" s="16">
        <f t="shared" si="809"/>
        <v>0</v>
      </c>
      <c r="IR96" s="16">
        <f t="shared" si="810"/>
        <v>0</v>
      </c>
      <c r="IS96" s="16">
        <f t="shared" si="811"/>
        <v>0</v>
      </c>
      <c r="IT96" s="16">
        <f t="shared" si="812"/>
        <v>0</v>
      </c>
      <c r="IV96" s="16">
        <f t="shared" si="813"/>
        <v>0</v>
      </c>
      <c r="IW96" s="16">
        <f t="shared" si="814"/>
        <v>0</v>
      </c>
      <c r="IX96" s="16">
        <f t="shared" si="815"/>
        <v>0</v>
      </c>
      <c r="IY96" s="16">
        <f t="shared" si="816"/>
        <v>0</v>
      </c>
      <c r="IZ96" s="16">
        <f t="shared" si="817"/>
        <v>0</v>
      </c>
      <c r="JA96" s="16">
        <f t="shared" si="818"/>
        <v>0</v>
      </c>
      <c r="JB96" s="16">
        <f t="shared" si="819"/>
        <v>0</v>
      </c>
      <c r="JD96" s="16">
        <f t="shared" si="820"/>
        <v>0</v>
      </c>
      <c r="JE96" s="16">
        <f t="shared" si="821"/>
        <v>0</v>
      </c>
      <c r="JF96" s="16">
        <f t="shared" si="822"/>
        <v>0</v>
      </c>
      <c r="JG96" s="16">
        <f t="shared" si="823"/>
        <v>0</v>
      </c>
      <c r="JH96" s="16">
        <f t="shared" si="824"/>
        <v>0</v>
      </c>
      <c r="JI96" s="16">
        <f t="shared" si="825"/>
        <v>0</v>
      </c>
      <c r="JJ96" s="16">
        <f t="shared" si="826"/>
        <v>0</v>
      </c>
      <c r="JN96" s="16">
        <f t="shared" si="827"/>
        <v>0</v>
      </c>
      <c r="JO96" s="16">
        <f t="shared" si="828"/>
        <v>0</v>
      </c>
      <c r="JP96" s="16">
        <f t="shared" si="829"/>
        <v>0</v>
      </c>
      <c r="JQ96" s="16">
        <f t="shared" si="830"/>
        <v>0</v>
      </c>
      <c r="JR96" s="16">
        <f t="shared" si="831"/>
        <v>0</v>
      </c>
      <c r="JS96" s="16">
        <f t="shared" si="832"/>
        <v>0</v>
      </c>
      <c r="JT96" s="16">
        <f t="shared" si="833"/>
        <v>0</v>
      </c>
      <c r="JV96" s="16">
        <f t="shared" si="834"/>
        <v>0</v>
      </c>
      <c r="JW96" s="16">
        <f t="shared" si="835"/>
        <v>0</v>
      </c>
      <c r="JX96" s="16">
        <f t="shared" si="836"/>
        <v>0</v>
      </c>
      <c r="JY96" s="16">
        <f t="shared" si="837"/>
        <v>0</v>
      </c>
      <c r="JZ96" s="16">
        <f t="shared" si="838"/>
        <v>0</v>
      </c>
      <c r="KA96" s="16">
        <f t="shared" si="839"/>
        <v>0</v>
      </c>
      <c r="KB96" s="16">
        <f t="shared" si="840"/>
        <v>0</v>
      </c>
      <c r="KD96" s="16">
        <f t="shared" si="841"/>
        <v>0</v>
      </c>
      <c r="KE96" s="16">
        <f t="shared" si="842"/>
        <v>0</v>
      </c>
      <c r="KF96" s="16">
        <f t="shared" si="843"/>
        <v>0</v>
      </c>
      <c r="KG96" s="16">
        <f t="shared" si="844"/>
        <v>0</v>
      </c>
      <c r="KH96" s="16">
        <f t="shared" si="845"/>
        <v>0</v>
      </c>
      <c r="KI96" s="16">
        <f t="shared" si="846"/>
        <v>0</v>
      </c>
      <c r="KJ96" s="16">
        <f t="shared" si="847"/>
        <v>0</v>
      </c>
    </row>
    <row r="97" spans="1:296" x14ac:dyDescent="0.25">
      <c r="A97" s="22" t="s">
        <v>615</v>
      </c>
      <c r="B97" s="22"/>
      <c r="C97" s="22" t="s">
        <v>590</v>
      </c>
      <c r="D97" s="22"/>
      <c r="E97" s="22"/>
      <c r="F97" t="s">
        <v>571</v>
      </c>
      <c r="G97" t="s">
        <v>571</v>
      </c>
      <c r="H97" t="s">
        <v>571</v>
      </c>
      <c r="I97" t="s">
        <v>571</v>
      </c>
      <c r="J97" t="s">
        <v>571</v>
      </c>
      <c r="K97" t="s">
        <v>571</v>
      </c>
      <c r="L97" t="s">
        <v>589</v>
      </c>
      <c r="M97" t="s">
        <v>589</v>
      </c>
      <c r="N97" s="16">
        <f>[14]model_cost_rates!N232</f>
        <v>356.05954146025749</v>
      </c>
      <c r="O97" s="16">
        <f>[14]model_cost_rates!O232</f>
        <v>367.9302297289795</v>
      </c>
      <c r="P97" s="16">
        <f>[14]model_cost_rates!P232</f>
        <v>353.52011796976717</v>
      </c>
      <c r="Q97" s="16">
        <f>[14]model_cost_rates!Q232</f>
        <v>390.85869038142039</v>
      </c>
      <c r="R97" s="16">
        <f>[14]model_cost_rates!R232</f>
        <v>405.95535496746277</v>
      </c>
      <c r="S97" s="16">
        <f>[14]model_cost_rates!S232</f>
        <v>367.00457456901199</v>
      </c>
      <c r="T97" s="16">
        <f t="shared" si="637"/>
        <v>367.00457456901199</v>
      </c>
      <c r="V97" s="16">
        <f>[14]model_cost_rates!G232</f>
        <v>356.05954146025749</v>
      </c>
      <c r="W97" s="16">
        <f>[14]model_cost_rates!H232</f>
        <v>367.9302297289795</v>
      </c>
      <c r="X97" s="16">
        <f>[14]model_cost_rates!I232</f>
        <v>353.52011796976717</v>
      </c>
      <c r="Y97" s="16">
        <f>[14]model_cost_rates!J232</f>
        <v>390.85869038142039</v>
      </c>
      <c r="Z97" s="16">
        <f>[14]model_cost_rates!K232</f>
        <v>405.95535496746277</v>
      </c>
      <c r="AA97" s="16">
        <f>[14]model_cost_rates!L232</f>
        <v>367.00457456901199</v>
      </c>
      <c r="AB97" s="16">
        <f t="shared" si="848"/>
        <v>367.00457456901199</v>
      </c>
      <c r="AD97" s="16">
        <f>[16]TRAC_rates!V105</f>
        <v>195.44455672782564</v>
      </c>
      <c r="AE97" s="16">
        <f>[16]TRAC_rates!W105</f>
        <v>195.44455672782564</v>
      </c>
      <c r="AF97" s="16">
        <f>[16]TRAC_rates!X105</f>
        <v>195.44455672782564</v>
      </c>
      <c r="AG97" s="16">
        <f>[16]TRAC_rates!Y105</f>
        <v>195.44455672782564</v>
      </c>
      <c r="AH97" s="16">
        <f>[16]TRAC_rates!Z105</f>
        <v>195.44455672782564</v>
      </c>
      <c r="AI97" s="16">
        <f>[16]TRAC_rates!AA105</f>
        <v>195.44455672782564</v>
      </c>
      <c r="AJ97" s="16">
        <f>[16]TRAC_rates!AB105</f>
        <v>195.44455672782564</v>
      </c>
      <c r="AN97" s="16">
        <f t="shared" si="638"/>
        <v>356.05954146025749</v>
      </c>
      <c r="AO97" s="16">
        <f t="shared" si="639"/>
        <v>367.9302297289795</v>
      </c>
      <c r="AP97" s="16">
        <f t="shared" si="640"/>
        <v>353.52011796976717</v>
      </c>
      <c r="AQ97" s="16">
        <f t="shared" si="641"/>
        <v>390.85869038142039</v>
      </c>
      <c r="AR97" s="16">
        <f t="shared" si="642"/>
        <v>405.95535496746277</v>
      </c>
      <c r="AS97" s="16">
        <f t="shared" si="643"/>
        <v>367.00457456901199</v>
      </c>
      <c r="AT97" s="16">
        <f t="shared" si="644"/>
        <v>367.00457456901199</v>
      </c>
      <c r="AV97" s="16">
        <f t="shared" si="645"/>
        <v>356.05954146025749</v>
      </c>
      <c r="AW97" s="16">
        <f t="shared" si="646"/>
        <v>367.9302297289795</v>
      </c>
      <c r="AX97" s="16">
        <f t="shared" si="647"/>
        <v>353.52011796976717</v>
      </c>
      <c r="AY97" s="16">
        <f t="shared" si="648"/>
        <v>390.85869038142039</v>
      </c>
      <c r="AZ97" s="16">
        <f t="shared" si="649"/>
        <v>405.95535496746277</v>
      </c>
      <c r="BA97" s="16">
        <f t="shared" si="650"/>
        <v>367.00457456901199</v>
      </c>
      <c r="BB97" s="16">
        <f t="shared" si="651"/>
        <v>367.00457456901199</v>
      </c>
      <c r="BD97" s="16">
        <f t="shared" si="652"/>
        <v>195.44455672782564</v>
      </c>
      <c r="BE97" s="16">
        <f t="shared" si="653"/>
        <v>195.44455672782564</v>
      </c>
      <c r="BF97" s="16">
        <f t="shared" si="654"/>
        <v>195.44455672782564</v>
      </c>
      <c r="BG97" s="16">
        <f t="shared" si="655"/>
        <v>195.44455672782564</v>
      </c>
      <c r="BH97" s="16">
        <f t="shared" si="656"/>
        <v>195.44455672782564</v>
      </c>
      <c r="BI97" s="16">
        <f t="shared" si="657"/>
        <v>195.44455672782564</v>
      </c>
      <c r="BJ97" s="16">
        <f t="shared" si="658"/>
        <v>195.44455672782564</v>
      </c>
      <c r="BN97" s="16">
        <f t="shared" si="659"/>
        <v>358.8430574207045</v>
      </c>
      <c r="BO97" s="16">
        <f t="shared" si="660"/>
        <v>370.80654547825384</v>
      </c>
      <c r="BP97" s="16">
        <f t="shared" si="661"/>
        <v>356.28378184090593</v>
      </c>
      <c r="BQ97" s="16">
        <f t="shared" si="662"/>
        <v>393.91425069162636</v>
      </c>
      <c r="BR97" s="16">
        <f t="shared" si="663"/>
        <v>409.12893432204663</v>
      </c>
      <c r="BS97" s="16">
        <f t="shared" si="664"/>
        <v>369.87365395579184</v>
      </c>
      <c r="BT97" s="16">
        <f t="shared" si="665"/>
        <v>369.87365395579184</v>
      </c>
      <c r="BV97" s="16">
        <f t="shared" si="666"/>
        <v>358.8430574207045</v>
      </c>
      <c r="BW97" s="16">
        <f t="shared" si="667"/>
        <v>370.80654547825384</v>
      </c>
      <c r="BX97" s="16">
        <f t="shared" si="668"/>
        <v>356.28378184090593</v>
      </c>
      <c r="BY97" s="16">
        <f t="shared" si="669"/>
        <v>393.91425069162636</v>
      </c>
      <c r="BZ97" s="16">
        <f t="shared" si="670"/>
        <v>409.12893432204663</v>
      </c>
      <c r="CA97" s="16">
        <f t="shared" si="671"/>
        <v>369.87365395579184</v>
      </c>
      <c r="CB97" s="16">
        <f t="shared" si="672"/>
        <v>369.87365395579184</v>
      </c>
      <c r="CD97" s="16">
        <f t="shared" si="673"/>
        <v>196.9724557999956</v>
      </c>
      <c r="CE97" s="16">
        <f t="shared" si="674"/>
        <v>196.9724557999956</v>
      </c>
      <c r="CF97" s="16">
        <f t="shared" si="675"/>
        <v>196.9724557999956</v>
      </c>
      <c r="CG97" s="16">
        <f t="shared" si="676"/>
        <v>196.9724557999956</v>
      </c>
      <c r="CH97" s="16">
        <f t="shared" si="677"/>
        <v>196.9724557999956</v>
      </c>
      <c r="CI97" s="16">
        <f t="shared" si="678"/>
        <v>196.9724557999956</v>
      </c>
      <c r="CJ97" s="16">
        <f t="shared" si="679"/>
        <v>196.9724557999956</v>
      </c>
      <c r="CN97" s="16">
        <f t="shared" si="680"/>
        <v>335.33015069073065</v>
      </c>
      <c r="CO97" s="16">
        <f t="shared" si="681"/>
        <v>346.50974068185451</v>
      </c>
      <c r="CP97" s="16">
        <f t="shared" si="682"/>
        <v>332.93856961347211</v>
      </c>
      <c r="CQ97" s="16">
        <f t="shared" si="683"/>
        <v>368.10333183842704</v>
      </c>
      <c r="CR97" s="16">
        <f t="shared" si="684"/>
        <v>382.32108539111499</v>
      </c>
      <c r="CS97" s="16">
        <f t="shared" si="685"/>
        <v>345.63797613650189</v>
      </c>
      <c r="CT97" s="16">
        <f t="shared" si="686"/>
        <v>345.63797613650189</v>
      </c>
      <c r="CV97" s="16">
        <f t="shared" si="687"/>
        <v>335.33015069073065</v>
      </c>
      <c r="CW97" s="16">
        <f t="shared" si="688"/>
        <v>346.50974068185451</v>
      </c>
      <c r="CX97" s="16">
        <f t="shared" si="689"/>
        <v>332.93856961347211</v>
      </c>
      <c r="CY97" s="16">
        <f t="shared" si="690"/>
        <v>368.10333183842704</v>
      </c>
      <c r="CZ97" s="16">
        <f t="shared" si="691"/>
        <v>382.32108539111499</v>
      </c>
      <c r="DA97" s="16">
        <f t="shared" si="692"/>
        <v>345.63797613650189</v>
      </c>
      <c r="DB97" s="16">
        <f t="shared" si="693"/>
        <v>345.63797613650189</v>
      </c>
      <c r="DD97" s="16">
        <f t="shared" si="694"/>
        <v>184.06599185754462</v>
      </c>
      <c r="DE97" s="16">
        <f t="shared" si="695"/>
        <v>184.06599185754462</v>
      </c>
      <c r="DF97" s="16">
        <f t="shared" si="696"/>
        <v>184.06599185754462</v>
      </c>
      <c r="DG97" s="16">
        <f t="shared" si="697"/>
        <v>184.06599185754462</v>
      </c>
      <c r="DH97" s="16">
        <f t="shared" si="698"/>
        <v>184.06599185754462</v>
      </c>
      <c r="DI97" s="16">
        <f t="shared" si="699"/>
        <v>184.06599185754462</v>
      </c>
      <c r="DJ97" s="16">
        <f t="shared" si="700"/>
        <v>184.06599185754462</v>
      </c>
      <c r="DN97" s="16">
        <f t="shared" si="701"/>
        <v>356.05954146025749</v>
      </c>
      <c r="DO97" s="16">
        <f t="shared" si="702"/>
        <v>367.9302297289795</v>
      </c>
      <c r="DP97" s="16">
        <f t="shared" si="703"/>
        <v>353.52011796976717</v>
      </c>
      <c r="DQ97" s="16">
        <f t="shared" si="704"/>
        <v>390.85869038142039</v>
      </c>
      <c r="DR97" s="16">
        <f t="shared" si="705"/>
        <v>405.95535496746277</v>
      </c>
      <c r="DS97" s="16">
        <f t="shared" si="706"/>
        <v>367.00457456901199</v>
      </c>
      <c r="DT97" s="16">
        <f t="shared" si="707"/>
        <v>367.00457456901199</v>
      </c>
      <c r="DV97" s="16">
        <f t="shared" si="708"/>
        <v>356.05954146025749</v>
      </c>
      <c r="DW97" s="16">
        <f t="shared" si="709"/>
        <v>367.9302297289795</v>
      </c>
      <c r="DX97" s="16">
        <f t="shared" si="710"/>
        <v>353.52011796976717</v>
      </c>
      <c r="DY97" s="16">
        <f t="shared" si="711"/>
        <v>390.85869038142039</v>
      </c>
      <c r="DZ97" s="16">
        <f t="shared" si="712"/>
        <v>405.95535496746277</v>
      </c>
      <c r="EA97" s="16">
        <f t="shared" si="713"/>
        <v>367.00457456901199</v>
      </c>
      <c r="EB97" s="16">
        <f t="shared" si="714"/>
        <v>367.00457456901199</v>
      </c>
      <c r="ED97" s="16">
        <f t="shared" si="715"/>
        <v>195.44455672782564</v>
      </c>
      <c r="EE97" s="16">
        <f t="shared" si="716"/>
        <v>195.44455672782564</v>
      </c>
      <c r="EF97" s="16">
        <f t="shared" si="717"/>
        <v>195.44455672782564</v>
      </c>
      <c r="EG97" s="16">
        <f t="shared" si="718"/>
        <v>195.44455672782564</v>
      </c>
      <c r="EH97" s="16">
        <f t="shared" si="719"/>
        <v>195.44455672782564</v>
      </c>
      <c r="EI97" s="16">
        <f t="shared" si="720"/>
        <v>195.44455672782564</v>
      </c>
      <c r="EJ97" s="16">
        <f t="shared" si="721"/>
        <v>195.44455672782564</v>
      </c>
      <c r="EN97" s="16">
        <f t="shared" si="722"/>
        <v>358.8430574207045</v>
      </c>
      <c r="EO97" s="16">
        <f t="shared" si="723"/>
        <v>370.80654547825384</v>
      </c>
      <c r="EP97" s="16">
        <f t="shared" si="724"/>
        <v>356.28378184090593</v>
      </c>
      <c r="EQ97" s="16">
        <f t="shared" si="725"/>
        <v>393.91425069162636</v>
      </c>
      <c r="ER97" s="16">
        <f t="shared" si="726"/>
        <v>409.12893432204663</v>
      </c>
      <c r="ES97" s="16">
        <f t="shared" si="727"/>
        <v>369.87365395579184</v>
      </c>
      <c r="ET97" s="16">
        <f t="shared" si="728"/>
        <v>369.87365395579184</v>
      </c>
      <c r="EV97" s="16">
        <f t="shared" si="729"/>
        <v>358.8430574207045</v>
      </c>
      <c r="EW97" s="16">
        <f t="shared" si="730"/>
        <v>370.80654547825384</v>
      </c>
      <c r="EX97" s="16">
        <f t="shared" si="731"/>
        <v>356.28378184090593</v>
      </c>
      <c r="EY97" s="16">
        <f t="shared" si="732"/>
        <v>393.91425069162636</v>
      </c>
      <c r="EZ97" s="16">
        <f t="shared" si="733"/>
        <v>409.12893432204663</v>
      </c>
      <c r="FA97" s="16">
        <f t="shared" si="734"/>
        <v>369.87365395579184</v>
      </c>
      <c r="FB97" s="16">
        <f t="shared" si="735"/>
        <v>369.87365395579184</v>
      </c>
      <c r="FD97" s="16">
        <f t="shared" si="736"/>
        <v>196.9724557999956</v>
      </c>
      <c r="FE97" s="16">
        <f t="shared" si="737"/>
        <v>196.9724557999956</v>
      </c>
      <c r="FF97" s="16">
        <f t="shared" si="738"/>
        <v>196.9724557999956</v>
      </c>
      <c r="FG97" s="16">
        <f t="shared" si="739"/>
        <v>196.9724557999956</v>
      </c>
      <c r="FH97" s="16">
        <f t="shared" si="740"/>
        <v>196.9724557999956</v>
      </c>
      <c r="FI97" s="16">
        <f t="shared" si="741"/>
        <v>196.9724557999956</v>
      </c>
      <c r="FJ97" s="16">
        <f t="shared" si="742"/>
        <v>196.9724557999956</v>
      </c>
      <c r="FN97" s="16">
        <f t="shared" si="743"/>
        <v>335.33015069073065</v>
      </c>
      <c r="FO97" s="16">
        <f t="shared" si="744"/>
        <v>346.50974068185451</v>
      </c>
      <c r="FP97" s="16">
        <f t="shared" si="745"/>
        <v>332.93856961347211</v>
      </c>
      <c r="FQ97" s="16">
        <f t="shared" si="746"/>
        <v>368.10333183842704</v>
      </c>
      <c r="FR97" s="16">
        <f t="shared" si="747"/>
        <v>382.32108539111499</v>
      </c>
      <c r="FS97" s="16">
        <f t="shared" si="748"/>
        <v>345.63797613650189</v>
      </c>
      <c r="FT97" s="16">
        <f t="shared" si="749"/>
        <v>345.63797613650189</v>
      </c>
      <c r="FV97" s="16">
        <f t="shared" si="750"/>
        <v>335.33015069073065</v>
      </c>
      <c r="FW97" s="16">
        <f t="shared" si="751"/>
        <v>346.50974068185451</v>
      </c>
      <c r="FX97" s="16">
        <f t="shared" si="752"/>
        <v>332.93856961347211</v>
      </c>
      <c r="FY97" s="16">
        <f t="shared" si="753"/>
        <v>368.10333183842704</v>
      </c>
      <c r="FZ97" s="16">
        <f t="shared" si="754"/>
        <v>382.32108539111499</v>
      </c>
      <c r="GA97" s="16">
        <f t="shared" si="755"/>
        <v>345.63797613650189</v>
      </c>
      <c r="GB97" s="16">
        <f t="shared" si="756"/>
        <v>345.63797613650189</v>
      </c>
      <c r="GD97" s="16">
        <f t="shared" si="757"/>
        <v>184.06599185754462</v>
      </c>
      <c r="GE97" s="16">
        <f t="shared" si="758"/>
        <v>184.06599185754462</v>
      </c>
      <c r="GF97" s="16">
        <f t="shared" si="759"/>
        <v>184.06599185754462</v>
      </c>
      <c r="GG97" s="16">
        <f t="shared" si="760"/>
        <v>184.06599185754462</v>
      </c>
      <c r="GH97" s="16">
        <f t="shared" si="761"/>
        <v>184.06599185754462</v>
      </c>
      <c r="GI97" s="16">
        <f t="shared" si="762"/>
        <v>184.06599185754462</v>
      </c>
      <c r="GJ97" s="16">
        <f t="shared" si="763"/>
        <v>184.06599185754462</v>
      </c>
      <c r="GN97" s="16">
        <f t="shared" si="764"/>
        <v>356.05954146025749</v>
      </c>
      <c r="GO97" s="16">
        <f t="shared" si="765"/>
        <v>367.9302297289795</v>
      </c>
      <c r="GP97" s="16">
        <f t="shared" si="766"/>
        <v>353.52011796976717</v>
      </c>
      <c r="GQ97" s="16">
        <f t="shared" si="767"/>
        <v>390.85869038142039</v>
      </c>
      <c r="GR97" s="16">
        <f t="shared" si="768"/>
        <v>405.95535496746277</v>
      </c>
      <c r="GS97" s="16">
        <f t="shared" si="769"/>
        <v>367.00457456901199</v>
      </c>
      <c r="GT97" s="16">
        <f t="shared" si="770"/>
        <v>367.00457456901199</v>
      </c>
      <c r="GV97" s="16">
        <f t="shared" si="771"/>
        <v>356.05954146025749</v>
      </c>
      <c r="GW97" s="16">
        <f t="shared" si="772"/>
        <v>367.9302297289795</v>
      </c>
      <c r="GX97" s="16">
        <f t="shared" si="773"/>
        <v>353.52011796976717</v>
      </c>
      <c r="GY97" s="16">
        <f t="shared" si="774"/>
        <v>390.85869038142039</v>
      </c>
      <c r="GZ97" s="16">
        <f t="shared" si="775"/>
        <v>405.95535496746277</v>
      </c>
      <c r="HA97" s="16">
        <f t="shared" si="776"/>
        <v>367.00457456901199</v>
      </c>
      <c r="HB97" s="16">
        <f t="shared" si="777"/>
        <v>367.00457456901199</v>
      </c>
      <c r="HD97" s="16">
        <f t="shared" si="778"/>
        <v>195.44455672782564</v>
      </c>
      <c r="HE97" s="16">
        <f t="shared" si="779"/>
        <v>195.44455672782564</v>
      </c>
      <c r="HF97" s="16">
        <f t="shared" si="780"/>
        <v>195.44455672782564</v>
      </c>
      <c r="HG97" s="16">
        <f t="shared" si="781"/>
        <v>195.44455672782564</v>
      </c>
      <c r="HH97" s="16">
        <f t="shared" si="782"/>
        <v>195.44455672782564</v>
      </c>
      <c r="HI97" s="16">
        <f t="shared" si="783"/>
        <v>195.44455672782564</v>
      </c>
      <c r="HJ97" s="16">
        <f t="shared" si="784"/>
        <v>195.44455672782564</v>
      </c>
      <c r="HN97" s="16">
        <f t="shared" si="785"/>
        <v>356.05954146025749</v>
      </c>
      <c r="HO97" s="16">
        <f t="shared" si="786"/>
        <v>367.9302297289795</v>
      </c>
      <c r="HP97" s="16">
        <f t="shared" si="787"/>
        <v>353.52011796976717</v>
      </c>
      <c r="HQ97" s="16">
        <f t="shared" si="788"/>
        <v>390.85869038142039</v>
      </c>
      <c r="HR97" s="16">
        <f t="shared" si="789"/>
        <v>405.95535496746277</v>
      </c>
      <c r="HS97" s="16">
        <f t="shared" si="790"/>
        <v>367.00457456901199</v>
      </c>
      <c r="HT97" s="16">
        <f t="shared" si="791"/>
        <v>367.00457456901199</v>
      </c>
      <c r="HV97" s="16">
        <f t="shared" si="792"/>
        <v>356.05954146025749</v>
      </c>
      <c r="HW97" s="16">
        <f t="shared" si="793"/>
        <v>367.9302297289795</v>
      </c>
      <c r="HX97" s="16">
        <f t="shared" si="794"/>
        <v>353.52011796976717</v>
      </c>
      <c r="HY97" s="16">
        <f t="shared" si="795"/>
        <v>390.85869038142039</v>
      </c>
      <c r="HZ97" s="16">
        <f t="shared" si="796"/>
        <v>405.95535496746277</v>
      </c>
      <c r="IA97" s="16">
        <f t="shared" si="797"/>
        <v>367.00457456901199</v>
      </c>
      <c r="IB97" s="16">
        <f t="shared" si="798"/>
        <v>367.00457456901199</v>
      </c>
      <c r="ID97" s="16">
        <f t="shared" si="799"/>
        <v>195.44455672782564</v>
      </c>
      <c r="IE97" s="16">
        <f t="shared" si="800"/>
        <v>195.44455672782564</v>
      </c>
      <c r="IF97" s="16">
        <f t="shared" si="801"/>
        <v>195.44455672782564</v>
      </c>
      <c r="IG97" s="16">
        <f t="shared" si="802"/>
        <v>195.44455672782564</v>
      </c>
      <c r="IH97" s="16">
        <f t="shared" si="803"/>
        <v>195.44455672782564</v>
      </c>
      <c r="II97" s="16">
        <f t="shared" si="804"/>
        <v>195.44455672782564</v>
      </c>
      <c r="IJ97" s="16">
        <f t="shared" si="805"/>
        <v>195.44455672782564</v>
      </c>
      <c r="IN97" s="16">
        <f t="shared" si="806"/>
        <v>358.8430574207045</v>
      </c>
      <c r="IO97" s="16">
        <f t="shared" si="807"/>
        <v>370.80654547825384</v>
      </c>
      <c r="IP97" s="16">
        <f t="shared" si="808"/>
        <v>356.28378184090593</v>
      </c>
      <c r="IQ97" s="16">
        <f t="shared" si="809"/>
        <v>393.91425069162636</v>
      </c>
      <c r="IR97" s="16">
        <f t="shared" si="810"/>
        <v>409.12893432204663</v>
      </c>
      <c r="IS97" s="16">
        <f t="shared" si="811"/>
        <v>369.87365395579184</v>
      </c>
      <c r="IT97" s="16">
        <f t="shared" si="812"/>
        <v>369.87365395579184</v>
      </c>
      <c r="IV97" s="16">
        <f t="shared" si="813"/>
        <v>358.8430574207045</v>
      </c>
      <c r="IW97" s="16">
        <f t="shared" si="814"/>
        <v>370.80654547825384</v>
      </c>
      <c r="IX97" s="16">
        <f t="shared" si="815"/>
        <v>356.28378184090593</v>
      </c>
      <c r="IY97" s="16">
        <f t="shared" si="816"/>
        <v>393.91425069162636</v>
      </c>
      <c r="IZ97" s="16">
        <f t="shared" si="817"/>
        <v>409.12893432204663</v>
      </c>
      <c r="JA97" s="16">
        <f t="shared" si="818"/>
        <v>369.87365395579184</v>
      </c>
      <c r="JB97" s="16">
        <f t="shared" si="819"/>
        <v>369.87365395579184</v>
      </c>
      <c r="JD97" s="16">
        <f t="shared" si="820"/>
        <v>196.9724557999956</v>
      </c>
      <c r="JE97" s="16">
        <f t="shared" si="821"/>
        <v>196.9724557999956</v>
      </c>
      <c r="JF97" s="16">
        <f t="shared" si="822"/>
        <v>196.9724557999956</v>
      </c>
      <c r="JG97" s="16">
        <f t="shared" si="823"/>
        <v>196.9724557999956</v>
      </c>
      <c r="JH97" s="16">
        <f t="shared" si="824"/>
        <v>196.9724557999956</v>
      </c>
      <c r="JI97" s="16">
        <f t="shared" si="825"/>
        <v>196.9724557999956</v>
      </c>
      <c r="JJ97" s="16">
        <f t="shared" si="826"/>
        <v>196.9724557999956</v>
      </c>
      <c r="JN97" s="16">
        <f t="shared" si="827"/>
        <v>335.33015069073065</v>
      </c>
      <c r="JO97" s="16">
        <f t="shared" si="828"/>
        <v>346.50974068185451</v>
      </c>
      <c r="JP97" s="16">
        <f t="shared" si="829"/>
        <v>332.93856961347211</v>
      </c>
      <c r="JQ97" s="16">
        <f t="shared" si="830"/>
        <v>368.10333183842704</v>
      </c>
      <c r="JR97" s="16">
        <f t="shared" si="831"/>
        <v>382.32108539111499</v>
      </c>
      <c r="JS97" s="16">
        <f t="shared" si="832"/>
        <v>345.63797613650189</v>
      </c>
      <c r="JT97" s="16">
        <f t="shared" si="833"/>
        <v>345.63797613650189</v>
      </c>
      <c r="JV97" s="16">
        <f t="shared" si="834"/>
        <v>335.33015069073065</v>
      </c>
      <c r="JW97" s="16">
        <f t="shared" si="835"/>
        <v>346.50974068185451</v>
      </c>
      <c r="JX97" s="16">
        <f t="shared" si="836"/>
        <v>332.93856961347211</v>
      </c>
      <c r="JY97" s="16">
        <f t="shared" si="837"/>
        <v>368.10333183842704</v>
      </c>
      <c r="JZ97" s="16">
        <f t="shared" si="838"/>
        <v>382.32108539111499</v>
      </c>
      <c r="KA97" s="16">
        <f t="shared" si="839"/>
        <v>345.63797613650189</v>
      </c>
      <c r="KB97" s="16">
        <f t="shared" si="840"/>
        <v>345.63797613650189</v>
      </c>
      <c r="KD97" s="16">
        <f t="shared" si="841"/>
        <v>184.06599185754462</v>
      </c>
      <c r="KE97" s="16">
        <f t="shared" si="842"/>
        <v>184.06599185754462</v>
      </c>
      <c r="KF97" s="16">
        <f t="shared" si="843"/>
        <v>184.06599185754462</v>
      </c>
      <c r="KG97" s="16">
        <f t="shared" si="844"/>
        <v>184.06599185754462</v>
      </c>
      <c r="KH97" s="16">
        <f t="shared" si="845"/>
        <v>184.06599185754462</v>
      </c>
      <c r="KI97" s="16">
        <f t="shared" si="846"/>
        <v>184.06599185754462</v>
      </c>
      <c r="KJ97" s="16">
        <f t="shared" si="847"/>
        <v>184.06599185754462</v>
      </c>
    </row>
    <row r="98" spans="1:296" x14ac:dyDescent="0.25">
      <c r="A98" s="22" t="s">
        <v>616</v>
      </c>
      <c r="B98" s="22"/>
      <c r="C98" s="22" t="s">
        <v>590</v>
      </c>
      <c r="D98" s="22"/>
      <c r="E98" s="22"/>
      <c r="F98" t="s">
        <v>571</v>
      </c>
      <c r="G98" t="s">
        <v>571</v>
      </c>
      <c r="H98" t="s">
        <v>571</v>
      </c>
      <c r="I98" t="s">
        <v>571</v>
      </c>
      <c r="J98" t="s">
        <v>571</v>
      </c>
      <c r="K98" t="s">
        <v>571</v>
      </c>
      <c r="L98" t="s">
        <v>571</v>
      </c>
      <c r="M98" t="s">
        <v>571</v>
      </c>
      <c r="N98" s="16">
        <f>[14]model_cost_rates!N233</f>
        <v>104.75995920970975</v>
      </c>
      <c r="O98" s="16">
        <f>[14]model_cost_rates!O233</f>
        <v>82.798274093212754</v>
      </c>
      <c r="P98" s="16">
        <f>[14]model_cost_rates!P233</f>
        <v>74.126462018198737</v>
      </c>
      <c r="Q98" s="16">
        <f>[14]model_cost_rates!Q233</f>
        <v>80.119930745227663</v>
      </c>
      <c r="R98" s="16">
        <f>[14]model_cost_rates!R233</f>
        <v>84.062948810432587</v>
      </c>
      <c r="S98" s="16">
        <f>[14]model_cost_rates!S233</f>
        <v>84.858976196706422</v>
      </c>
      <c r="T98" s="16">
        <f t="shared" si="637"/>
        <v>84.858976196706422</v>
      </c>
      <c r="V98" s="16">
        <f>[14]model_cost_rates!G233</f>
        <v>104.75995920970975</v>
      </c>
      <c r="W98" s="16">
        <f>[14]model_cost_rates!H233</f>
        <v>82.798274093212754</v>
      </c>
      <c r="X98" s="16">
        <f>[14]model_cost_rates!I233</f>
        <v>74.126462018198737</v>
      </c>
      <c r="Y98" s="16">
        <f>[14]model_cost_rates!J233</f>
        <v>80.119930745227663</v>
      </c>
      <c r="Z98" s="16">
        <f>[14]model_cost_rates!K233</f>
        <v>84.062948810432587</v>
      </c>
      <c r="AA98" s="16">
        <f>[14]model_cost_rates!L233</f>
        <v>84.858976196706422</v>
      </c>
      <c r="AB98" s="16">
        <f t="shared" si="848"/>
        <v>84.858976196706422</v>
      </c>
      <c r="AD98" s="16">
        <f>[16]TRAC_rates!V106</f>
        <v>10.706679488732988</v>
      </c>
      <c r="AE98" s="16">
        <f>[16]TRAC_rates!W106</f>
        <v>10.706679488732988</v>
      </c>
      <c r="AF98" s="16">
        <f>[16]TRAC_rates!X106</f>
        <v>10.706679488732988</v>
      </c>
      <c r="AG98" s="16">
        <f>[16]TRAC_rates!Y106</f>
        <v>10.706679488732988</v>
      </c>
      <c r="AH98" s="16">
        <f>[16]TRAC_rates!Z106</f>
        <v>10.706679488732988</v>
      </c>
      <c r="AI98" s="16">
        <f>[16]TRAC_rates!AA106</f>
        <v>10.706679488732988</v>
      </c>
      <c r="AJ98" s="16">
        <f>[16]TRAC_rates!AB106</f>
        <v>10.706679488732988</v>
      </c>
      <c r="AN98" s="16">
        <f t="shared" si="638"/>
        <v>104.75995920970975</v>
      </c>
      <c r="AO98" s="16">
        <f t="shared" si="639"/>
        <v>82.798274093212754</v>
      </c>
      <c r="AP98" s="16">
        <f t="shared" si="640"/>
        <v>74.126462018198737</v>
      </c>
      <c r="AQ98" s="16">
        <f t="shared" si="641"/>
        <v>80.119930745227663</v>
      </c>
      <c r="AR98" s="16">
        <f t="shared" si="642"/>
        <v>84.062948810432587</v>
      </c>
      <c r="AS98" s="16">
        <f t="shared" si="643"/>
        <v>84.858976196706422</v>
      </c>
      <c r="AT98" s="16">
        <f t="shared" si="644"/>
        <v>84.858976196706422</v>
      </c>
      <c r="AV98" s="16">
        <f t="shared" si="645"/>
        <v>104.75995920970975</v>
      </c>
      <c r="AW98" s="16">
        <f t="shared" si="646"/>
        <v>82.798274093212754</v>
      </c>
      <c r="AX98" s="16">
        <f t="shared" si="647"/>
        <v>74.126462018198737</v>
      </c>
      <c r="AY98" s="16">
        <f t="shared" si="648"/>
        <v>80.119930745227663</v>
      </c>
      <c r="AZ98" s="16">
        <f t="shared" si="649"/>
        <v>84.062948810432587</v>
      </c>
      <c r="BA98" s="16">
        <f t="shared" si="650"/>
        <v>84.858976196706422</v>
      </c>
      <c r="BB98" s="16">
        <f t="shared" si="651"/>
        <v>84.858976196706422</v>
      </c>
      <c r="BD98" s="16">
        <f t="shared" si="652"/>
        <v>10.706679488732988</v>
      </c>
      <c r="BE98" s="16">
        <f t="shared" si="653"/>
        <v>10.706679488732988</v>
      </c>
      <c r="BF98" s="16">
        <f t="shared" si="654"/>
        <v>10.706679488732988</v>
      </c>
      <c r="BG98" s="16">
        <f t="shared" si="655"/>
        <v>10.706679488732988</v>
      </c>
      <c r="BH98" s="16">
        <f t="shared" si="656"/>
        <v>10.706679488732988</v>
      </c>
      <c r="BI98" s="16">
        <f t="shared" si="657"/>
        <v>10.706679488732988</v>
      </c>
      <c r="BJ98" s="16">
        <f t="shared" si="658"/>
        <v>10.706679488732988</v>
      </c>
      <c r="BN98" s="16">
        <f t="shared" si="659"/>
        <v>104.75995920970975</v>
      </c>
      <c r="BO98" s="16">
        <f t="shared" si="660"/>
        <v>82.798274093212754</v>
      </c>
      <c r="BP98" s="16">
        <f t="shared" si="661"/>
        <v>74.126462018198737</v>
      </c>
      <c r="BQ98" s="16">
        <f t="shared" si="662"/>
        <v>80.119930745227663</v>
      </c>
      <c r="BR98" s="16">
        <f t="shared" si="663"/>
        <v>84.062948810432587</v>
      </c>
      <c r="BS98" s="16">
        <f t="shared" si="664"/>
        <v>84.858976196706422</v>
      </c>
      <c r="BT98" s="16">
        <f t="shared" si="665"/>
        <v>84.858976196706422</v>
      </c>
      <c r="BV98" s="16">
        <f t="shared" si="666"/>
        <v>104.75995920970975</v>
      </c>
      <c r="BW98" s="16">
        <f t="shared" si="667"/>
        <v>82.798274093212754</v>
      </c>
      <c r="BX98" s="16">
        <f t="shared" si="668"/>
        <v>74.126462018198737</v>
      </c>
      <c r="BY98" s="16">
        <f t="shared" si="669"/>
        <v>80.119930745227663</v>
      </c>
      <c r="BZ98" s="16">
        <f t="shared" si="670"/>
        <v>84.062948810432587</v>
      </c>
      <c r="CA98" s="16">
        <f t="shared" si="671"/>
        <v>84.858976196706422</v>
      </c>
      <c r="CB98" s="16">
        <f t="shared" si="672"/>
        <v>84.858976196706422</v>
      </c>
      <c r="CD98" s="16">
        <f t="shared" si="673"/>
        <v>10.706679488732988</v>
      </c>
      <c r="CE98" s="16">
        <f t="shared" si="674"/>
        <v>10.706679488732988</v>
      </c>
      <c r="CF98" s="16">
        <f t="shared" si="675"/>
        <v>10.706679488732988</v>
      </c>
      <c r="CG98" s="16">
        <f t="shared" si="676"/>
        <v>10.706679488732988</v>
      </c>
      <c r="CH98" s="16">
        <f t="shared" si="677"/>
        <v>10.706679488732988</v>
      </c>
      <c r="CI98" s="16">
        <f t="shared" si="678"/>
        <v>10.706679488732988</v>
      </c>
      <c r="CJ98" s="16">
        <f t="shared" si="679"/>
        <v>10.706679488732988</v>
      </c>
      <c r="CN98" s="16">
        <f t="shared" si="680"/>
        <v>104.75995920970975</v>
      </c>
      <c r="CO98" s="16">
        <f t="shared" si="681"/>
        <v>82.798274093212754</v>
      </c>
      <c r="CP98" s="16">
        <f t="shared" si="682"/>
        <v>74.126462018198737</v>
      </c>
      <c r="CQ98" s="16">
        <f t="shared" si="683"/>
        <v>80.119930745227663</v>
      </c>
      <c r="CR98" s="16">
        <f t="shared" si="684"/>
        <v>84.062948810432587</v>
      </c>
      <c r="CS98" s="16">
        <f t="shared" si="685"/>
        <v>84.858976196706422</v>
      </c>
      <c r="CT98" s="16">
        <f t="shared" si="686"/>
        <v>84.858976196706422</v>
      </c>
      <c r="CV98" s="16">
        <f t="shared" si="687"/>
        <v>104.75995920970975</v>
      </c>
      <c r="CW98" s="16">
        <f t="shared" si="688"/>
        <v>82.798274093212754</v>
      </c>
      <c r="CX98" s="16">
        <f t="shared" si="689"/>
        <v>74.126462018198737</v>
      </c>
      <c r="CY98" s="16">
        <f t="shared" si="690"/>
        <v>80.119930745227663</v>
      </c>
      <c r="CZ98" s="16">
        <f t="shared" si="691"/>
        <v>84.062948810432587</v>
      </c>
      <c r="DA98" s="16">
        <f t="shared" si="692"/>
        <v>84.858976196706422</v>
      </c>
      <c r="DB98" s="16">
        <f t="shared" si="693"/>
        <v>84.858976196706422</v>
      </c>
      <c r="DD98" s="16">
        <f t="shared" si="694"/>
        <v>10.706679488732988</v>
      </c>
      <c r="DE98" s="16">
        <f t="shared" si="695"/>
        <v>10.706679488732988</v>
      </c>
      <c r="DF98" s="16">
        <f t="shared" si="696"/>
        <v>10.706679488732988</v>
      </c>
      <c r="DG98" s="16">
        <f t="shared" si="697"/>
        <v>10.706679488732988</v>
      </c>
      <c r="DH98" s="16">
        <f t="shared" si="698"/>
        <v>10.706679488732988</v>
      </c>
      <c r="DI98" s="16">
        <f t="shared" si="699"/>
        <v>10.706679488732988</v>
      </c>
      <c r="DJ98" s="16">
        <f t="shared" si="700"/>
        <v>10.706679488732988</v>
      </c>
      <c r="DN98" s="16">
        <f t="shared" si="701"/>
        <v>104.75995920970975</v>
      </c>
      <c r="DO98" s="16">
        <f t="shared" si="702"/>
        <v>82.798274093212754</v>
      </c>
      <c r="DP98" s="16">
        <f t="shared" si="703"/>
        <v>74.126462018198737</v>
      </c>
      <c r="DQ98" s="16">
        <f t="shared" si="704"/>
        <v>80.119930745227663</v>
      </c>
      <c r="DR98" s="16">
        <f t="shared" si="705"/>
        <v>84.062948810432587</v>
      </c>
      <c r="DS98" s="16">
        <f t="shared" si="706"/>
        <v>84.858976196706422</v>
      </c>
      <c r="DT98" s="16">
        <f t="shared" si="707"/>
        <v>84.858976196706422</v>
      </c>
      <c r="DV98" s="16">
        <f t="shared" si="708"/>
        <v>104.75995920970975</v>
      </c>
      <c r="DW98" s="16">
        <f t="shared" si="709"/>
        <v>82.798274093212754</v>
      </c>
      <c r="DX98" s="16">
        <f t="shared" si="710"/>
        <v>74.126462018198737</v>
      </c>
      <c r="DY98" s="16">
        <f t="shared" si="711"/>
        <v>80.119930745227663</v>
      </c>
      <c r="DZ98" s="16">
        <f t="shared" si="712"/>
        <v>84.062948810432587</v>
      </c>
      <c r="EA98" s="16">
        <f t="shared" si="713"/>
        <v>84.858976196706422</v>
      </c>
      <c r="EB98" s="16">
        <f t="shared" si="714"/>
        <v>84.858976196706422</v>
      </c>
      <c r="ED98" s="16">
        <f t="shared" si="715"/>
        <v>10.706679488732988</v>
      </c>
      <c r="EE98" s="16">
        <f t="shared" si="716"/>
        <v>10.706679488732988</v>
      </c>
      <c r="EF98" s="16">
        <f t="shared" si="717"/>
        <v>10.706679488732988</v>
      </c>
      <c r="EG98" s="16">
        <f t="shared" si="718"/>
        <v>10.706679488732988</v>
      </c>
      <c r="EH98" s="16">
        <f t="shared" si="719"/>
        <v>10.706679488732988</v>
      </c>
      <c r="EI98" s="16">
        <f t="shared" si="720"/>
        <v>10.706679488732988</v>
      </c>
      <c r="EJ98" s="16">
        <f t="shared" si="721"/>
        <v>10.706679488732988</v>
      </c>
      <c r="EN98" s="16">
        <f t="shared" si="722"/>
        <v>104.75995920970975</v>
      </c>
      <c r="EO98" s="16">
        <f t="shared" si="723"/>
        <v>82.798274093212754</v>
      </c>
      <c r="EP98" s="16">
        <f t="shared" si="724"/>
        <v>74.126462018198737</v>
      </c>
      <c r="EQ98" s="16">
        <f t="shared" si="725"/>
        <v>80.119930745227663</v>
      </c>
      <c r="ER98" s="16">
        <f t="shared" si="726"/>
        <v>84.062948810432587</v>
      </c>
      <c r="ES98" s="16">
        <f t="shared" si="727"/>
        <v>84.858976196706422</v>
      </c>
      <c r="ET98" s="16">
        <f t="shared" si="728"/>
        <v>84.858976196706422</v>
      </c>
      <c r="EV98" s="16">
        <f t="shared" si="729"/>
        <v>104.75995920970975</v>
      </c>
      <c r="EW98" s="16">
        <f t="shared" si="730"/>
        <v>82.798274093212754</v>
      </c>
      <c r="EX98" s="16">
        <f t="shared" si="731"/>
        <v>74.126462018198737</v>
      </c>
      <c r="EY98" s="16">
        <f t="shared" si="732"/>
        <v>80.119930745227663</v>
      </c>
      <c r="EZ98" s="16">
        <f t="shared" si="733"/>
        <v>84.062948810432587</v>
      </c>
      <c r="FA98" s="16">
        <f t="shared" si="734"/>
        <v>84.858976196706422</v>
      </c>
      <c r="FB98" s="16">
        <f t="shared" si="735"/>
        <v>84.858976196706422</v>
      </c>
      <c r="FD98" s="16">
        <f t="shared" si="736"/>
        <v>10.706679488732988</v>
      </c>
      <c r="FE98" s="16">
        <f t="shared" si="737"/>
        <v>10.706679488732988</v>
      </c>
      <c r="FF98" s="16">
        <f t="shared" si="738"/>
        <v>10.706679488732988</v>
      </c>
      <c r="FG98" s="16">
        <f t="shared" si="739"/>
        <v>10.706679488732988</v>
      </c>
      <c r="FH98" s="16">
        <f t="shared" si="740"/>
        <v>10.706679488732988</v>
      </c>
      <c r="FI98" s="16">
        <f t="shared" si="741"/>
        <v>10.706679488732988</v>
      </c>
      <c r="FJ98" s="16">
        <f t="shared" si="742"/>
        <v>10.706679488732988</v>
      </c>
      <c r="FN98" s="16">
        <f t="shared" si="743"/>
        <v>104.75995920970975</v>
      </c>
      <c r="FO98" s="16">
        <f t="shared" si="744"/>
        <v>82.798274093212754</v>
      </c>
      <c r="FP98" s="16">
        <f t="shared" si="745"/>
        <v>74.126462018198737</v>
      </c>
      <c r="FQ98" s="16">
        <f t="shared" si="746"/>
        <v>80.119930745227663</v>
      </c>
      <c r="FR98" s="16">
        <f t="shared" si="747"/>
        <v>84.062948810432587</v>
      </c>
      <c r="FS98" s="16">
        <f t="shared" si="748"/>
        <v>84.858976196706422</v>
      </c>
      <c r="FT98" s="16">
        <f t="shared" si="749"/>
        <v>84.858976196706422</v>
      </c>
      <c r="FV98" s="16">
        <f t="shared" si="750"/>
        <v>104.75995920970975</v>
      </c>
      <c r="FW98" s="16">
        <f t="shared" si="751"/>
        <v>82.798274093212754</v>
      </c>
      <c r="FX98" s="16">
        <f t="shared" si="752"/>
        <v>74.126462018198737</v>
      </c>
      <c r="FY98" s="16">
        <f t="shared" si="753"/>
        <v>80.119930745227663</v>
      </c>
      <c r="FZ98" s="16">
        <f t="shared" si="754"/>
        <v>84.062948810432587</v>
      </c>
      <c r="GA98" s="16">
        <f t="shared" si="755"/>
        <v>84.858976196706422</v>
      </c>
      <c r="GB98" s="16">
        <f t="shared" si="756"/>
        <v>84.858976196706422</v>
      </c>
      <c r="GD98" s="16">
        <f t="shared" si="757"/>
        <v>10.706679488732988</v>
      </c>
      <c r="GE98" s="16">
        <f t="shared" si="758"/>
        <v>10.706679488732988</v>
      </c>
      <c r="GF98" s="16">
        <f t="shared" si="759"/>
        <v>10.706679488732988</v>
      </c>
      <c r="GG98" s="16">
        <f t="shared" si="760"/>
        <v>10.706679488732988</v>
      </c>
      <c r="GH98" s="16">
        <f t="shared" si="761"/>
        <v>10.706679488732988</v>
      </c>
      <c r="GI98" s="16">
        <f t="shared" si="762"/>
        <v>10.706679488732988</v>
      </c>
      <c r="GJ98" s="16">
        <f t="shared" si="763"/>
        <v>10.706679488732988</v>
      </c>
      <c r="GN98" s="16">
        <f t="shared" si="764"/>
        <v>104.75995920970975</v>
      </c>
      <c r="GO98" s="16">
        <f t="shared" si="765"/>
        <v>82.798274093212754</v>
      </c>
      <c r="GP98" s="16">
        <f t="shared" si="766"/>
        <v>74.126462018198737</v>
      </c>
      <c r="GQ98" s="16">
        <f t="shared" si="767"/>
        <v>80.119930745227663</v>
      </c>
      <c r="GR98" s="16">
        <f t="shared" si="768"/>
        <v>84.062948810432587</v>
      </c>
      <c r="GS98" s="16">
        <f t="shared" si="769"/>
        <v>84.858976196706422</v>
      </c>
      <c r="GT98" s="16">
        <f t="shared" si="770"/>
        <v>84.858976196706422</v>
      </c>
      <c r="GV98" s="16">
        <f t="shared" si="771"/>
        <v>104.75995920970975</v>
      </c>
      <c r="GW98" s="16">
        <f t="shared" si="772"/>
        <v>82.798274093212754</v>
      </c>
      <c r="GX98" s="16">
        <f t="shared" si="773"/>
        <v>74.126462018198737</v>
      </c>
      <c r="GY98" s="16">
        <f t="shared" si="774"/>
        <v>80.119930745227663</v>
      </c>
      <c r="GZ98" s="16">
        <f t="shared" si="775"/>
        <v>84.062948810432587</v>
      </c>
      <c r="HA98" s="16">
        <f t="shared" si="776"/>
        <v>84.858976196706422</v>
      </c>
      <c r="HB98" s="16">
        <f t="shared" si="777"/>
        <v>84.858976196706422</v>
      </c>
      <c r="HD98" s="16">
        <f t="shared" si="778"/>
        <v>10.706679488732988</v>
      </c>
      <c r="HE98" s="16">
        <f t="shared" si="779"/>
        <v>10.706679488732988</v>
      </c>
      <c r="HF98" s="16">
        <f t="shared" si="780"/>
        <v>10.706679488732988</v>
      </c>
      <c r="HG98" s="16">
        <f t="shared" si="781"/>
        <v>10.706679488732988</v>
      </c>
      <c r="HH98" s="16">
        <f t="shared" si="782"/>
        <v>10.706679488732988</v>
      </c>
      <c r="HI98" s="16">
        <f t="shared" si="783"/>
        <v>10.706679488732988</v>
      </c>
      <c r="HJ98" s="16">
        <f t="shared" si="784"/>
        <v>10.706679488732988</v>
      </c>
      <c r="HN98" s="16">
        <f t="shared" si="785"/>
        <v>104.75995920970975</v>
      </c>
      <c r="HO98" s="16">
        <f t="shared" si="786"/>
        <v>82.798274093212754</v>
      </c>
      <c r="HP98" s="16">
        <f t="shared" si="787"/>
        <v>74.126462018198737</v>
      </c>
      <c r="HQ98" s="16">
        <f t="shared" si="788"/>
        <v>80.119930745227663</v>
      </c>
      <c r="HR98" s="16">
        <f t="shared" si="789"/>
        <v>84.062948810432587</v>
      </c>
      <c r="HS98" s="16">
        <f t="shared" si="790"/>
        <v>84.858976196706422</v>
      </c>
      <c r="HT98" s="16">
        <f t="shared" si="791"/>
        <v>84.858976196706422</v>
      </c>
      <c r="HV98" s="16">
        <f t="shared" si="792"/>
        <v>104.75995920970975</v>
      </c>
      <c r="HW98" s="16">
        <f t="shared" si="793"/>
        <v>82.798274093212754</v>
      </c>
      <c r="HX98" s="16">
        <f t="shared" si="794"/>
        <v>74.126462018198737</v>
      </c>
      <c r="HY98" s="16">
        <f t="shared" si="795"/>
        <v>80.119930745227663</v>
      </c>
      <c r="HZ98" s="16">
        <f t="shared" si="796"/>
        <v>84.062948810432587</v>
      </c>
      <c r="IA98" s="16">
        <f t="shared" si="797"/>
        <v>84.858976196706422</v>
      </c>
      <c r="IB98" s="16">
        <f t="shared" si="798"/>
        <v>84.858976196706422</v>
      </c>
      <c r="ID98" s="16">
        <f t="shared" si="799"/>
        <v>10.706679488732988</v>
      </c>
      <c r="IE98" s="16">
        <f t="shared" si="800"/>
        <v>10.706679488732988</v>
      </c>
      <c r="IF98" s="16">
        <f t="shared" si="801"/>
        <v>10.706679488732988</v>
      </c>
      <c r="IG98" s="16">
        <f t="shared" si="802"/>
        <v>10.706679488732988</v>
      </c>
      <c r="IH98" s="16">
        <f t="shared" si="803"/>
        <v>10.706679488732988</v>
      </c>
      <c r="II98" s="16">
        <f t="shared" si="804"/>
        <v>10.706679488732988</v>
      </c>
      <c r="IJ98" s="16">
        <f t="shared" si="805"/>
        <v>10.706679488732988</v>
      </c>
      <c r="IN98" s="16">
        <f t="shared" si="806"/>
        <v>104.75995920970975</v>
      </c>
      <c r="IO98" s="16">
        <f t="shared" si="807"/>
        <v>82.798274093212754</v>
      </c>
      <c r="IP98" s="16">
        <f t="shared" si="808"/>
        <v>74.126462018198737</v>
      </c>
      <c r="IQ98" s="16">
        <f t="shared" si="809"/>
        <v>80.119930745227663</v>
      </c>
      <c r="IR98" s="16">
        <f t="shared" si="810"/>
        <v>84.062948810432587</v>
      </c>
      <c r="IS98" s="16">
        <f t="shared" si="811"/>
        <v>84.858976196706422</v>
      </c>
      <c r="IT98" s="16">
        <f t="shared" si="812"/>
        <v>84.858976196706422</v>
      </c>
      <c r="IV98" s="16">
        <f t="shared" si="813"/>
        <v>104.75995920970975</v>
      </c>
      <c r="IW98" s="16">
        <f t="shared" si="814"/>
        <v>82.798274093212754</v>
      </c>
      <c r="IX98" s="16">
        <f t="shared" si="815"/>
        <v>74.126462018198737</v>
      </c>
      <c r="IY98" s="16">
        <f t="shared" si="816"/>
        <v>80.119930745227663</v>
      </c>
      <c r="IZ98" s="16">
        <f t="shared" si="817"/>
        <v>84.062948810432587</v>
      </c>
      <c r="JA98" s="16">
        <f t="shared" si="818"/>
        <v>84.858976196706422</v>
      </c>
      <c r="JB98" s="16">
        <f t="shared" si="819"/>
        <v>84.858976196706422</v>
      </c>
      <c r="JD98" s="16">
        <f t="shared" si="820"/>
        <v>10.706679488732988</v>
      </c>
      <c r="JE98" s="16">
        <f t="shared" si="821"/>
        <v>10.706679488732988</v>
      </c>
      <c r="JF98" s="16">
        <f t="shared" si="822"/>
        <v>10.706679488732988</v>
      </c>
      <c r="JG98" s="16">
        <f t="shared" si="823"/>
        <v>10.706679488732988</v>
      </c>
      <c r="JH98" s="16">
        <f t="shared" si="824"/>
        <v>10.706679488732988</v>
      </c>
      <c r="JI98" s="16">
        <f t="shared" si="825"/>
        <v>10.706679488732988</v>
      </c>
      <c r="JJ98" s="16">
        <f t="shared" si="826"/>
        <v>10.706679488732988</v>
      </c>
      <c r="JN98" s="16">
        <f t="shared" si="827"/>
        <v>104.75995920970975</v>
      </c>
      <c r="JO98" s="16">
        <f t="shared" si="828"/>
        <v>82.798274093212754</v>
      </c>
      <c r="JP98" s="16">
        <f t="shared" si="829"/>
        <v>74.126462018198737</v>
      </c>
      <c r="JQ98" s="16">
        <f t="shared" si="830"/>
        <v>80.119930745227663</v>
      </c>
      <c r="JR98" s="16">
        <f t="shared" si="831"/>
        <v>84.062948810432587</v>
      </c>
      <c r="JS98" s="16">
        <f t="shared" si="832"/>
        <v>84.858976196706422</v>
      </c>
      <c r="JT98" s="16">
        <f t="shared" si="833"/>
        <v>84.858976196706422</v>
      </c>
      <c r="JV98" s="16">
        <f t="shared" si="834"/>
        <v>104.75995920970975</v>
      </c>
      <c r="JW98" s="16">
        <f t="shared" si="835"/>
        <v>82.798274093212754</v>
      </c>
      <c r="JX98" s="16">
        <f t="shared" si="836"/>
        <v>74.126462018198737</v>
      </c>
      <c r="JY98" s="16">
        <f t="shared" si="837"/>
        <v>80.119930745227663</v>
      </c>
      <c r="JZ98" s="16">
        <f t="shared" si="838"/>
        <v>84.062948810432587</v>
      </c>
      <c r="KA98" s="16">
        <f t="shared" si="839"/>
        <v>84.858976196706422</v>
      </c>
      <c r="KB98" s="16">
        <f t="shared" si="840"/>
        <v>84.858976196706422</v>
      </c>
      <c r="KD98" s="16">
        <f t="shared" si="841"/>
        <v>10.706679488732988</v>
      </c>
      <c r="KE98" s="16">
        <f t="shared" si="842"/>
        <v>10.706679488732988</v>
      </c>
      <c r="KF98" s="16">
        <f t="shared" si="843"/>
        <v>10.706679488732988</v>
      </c>
      <c r="KG98" s="16">
        <f t="shared" si="844"/>
        <v>10.706679488732988</v>
      </c>
      <c r="KH98" s="16">
        <f t="shared" si="845"/>
        <v>10.706679488732988</v>
      </c>
      <c r="KI98" s="16">
        <f t="shared" si="846"/>
        <v>10.706679488732988</v>
      </c>
      <c r="KJ98" s="16">
        <f t="shared" si="847"/>
        <v>10.706679488732988</v>
      </c>
    </row>
    <row r="99" spans="1:296" x14ac:dyDescent="0.25">
      <c r="A99" s="22" t="s">
        <v>617</v>
      </c>
      <c r="B99" s="22"/>
      <c r="C99" s="22" t="s">
        <v>590</v>
      </c>
      <c r="D99" s="22"/>
      <c r="E99" s="22"/>
      <c r="F99" t="s">
        <v>571</v>
      </c>
      <c r="G99" t="s">
        <v>571</v>
      </c>
      <c r="H99" t="s">
        <v>571</v>
      </c>
      <c r="I99" t="s">
        <v>571</v>
      </c>
      <c r="J99" t="s">
        <v>571</v>
      </c>
      <c r="K99" t="s">
        <v>571</v>
      </c>
      <c r="L99" t="s">
        <v>589</v>
      </c>
      <c r="M99" t="s">
        <v>589</v>
      </c>
      <c r="N99" s="16">
        <f>[14]model_cost_rates!N234</f>
        <v>0</v>
      </c>
      <c r="O99" s="16">
        <f>[14]model_cost_rates!O234</f>
        <v>0</v>
      </c>
      <c r="P99" s="16">
        <f>[14]model_cost_rates!P234</f>
        <v>0</v>
      </c>
      <c r="Q99" s="16">
        <f>[14]model_cost_rates!Q234</f>
        <v>0</v>
      </c>
      <c r="R99" s="16">
        <f>[14]model_cost_rates!R234</f>
        <v>0</v>
      </c>
      <c r="S99" s="16">
        <f>[14]model_cost_rates!S234</f>
        <v>0</v>
      </c>
      <c r="T99" s="16">
        <f t="shared" si="637"/>
        <v>0</v>
      </c>
      <c r="V99" s="16">
        <f>[14]model_cost_rates!G234</f>
        <v>0</v>
      </c>
      <c r="W99" s="16">
        <f>[14]model_cost_rates!H234</f>
        <v>0</v>
      </c>
      <c r="X99" s="16">
        <f>[14]model_cost_rates!I234</f>
        <v>0</v>
      </c>
      <c r="Y99" s="16">
        <f>[14]model_cost_rates!J234</f>
        <v>0</v>
      </c>
      <c r="Z99" s="16">
        <f>[14]model_cost_rates!K234</f>
        <v>0</v>
      </c>
      <c r="AA99" s="16">
        <f>[14]model_cost_rates!L234</f>
        <v>0</v>
      </c>
      <c r="AB99" s="16">
        <f t="shared" si="848"/>
        <v>0</v>
      </c>
      <c r="AD99" s="16">
        <f>[16]TRAC_rates!V107</f>
        <v>158.81778101832623</v>
      </c>
      <c r="AE99" s="16">
        <f>[16]TRAC_rates!W107</f>
        <v>158.81778101832623</v>
      </c>
      <c r="AF99" s="16">
        <f>[16]TRAC_rates!X107</f>
        <v>158.81778101832623</v>
      </c>
      <c r="AG99" s="16">
        <f>[16]TRAC_rates!Y107</f>
        <v>158.81778101832623</v>
      </c>
      <c r="AH99" s="16">
        <f>[16]TRAC_rates!Z107</f>
        <v>158.81778101832623</v>
      </c>
      <c r="AI99" s="16">
        <f>[16]TRAC_rates!AA107</f>
        <v>158.81778101832623</v>
      </c>
      <c r="AJ99" s="16">
        <f>[16]TRAC_rates!AB107</f>
        <v>158.81778101832623</v>
      </c>
      <c r="AN99" s="16">
        <f t="shared" si="638"/>
        <v>0</v>
      </c>
      <c r="AO99" s="16">
        <f t="shared" si="639"/>
        <v>0</v>
      </c>
      <c r="AP99" s="16">
        <f t="shared" si="640"/>
        <v>0</v>
      </c>
      <c r="AQ99" s="16">
        <f t="shared" si="641"/>
        <v>0</v>
      </c>
      <c r="AR99" s="16">
        <f t="shared" si="642"/>
        <v>0</v>
      </c>
      <c r="AS99" s="16">
        <f t="shared" si="643"/>
        <v>0</v>
      </c>
      <c r="AT99" s="16">
        <f t="shared" si="644"/>
        <v>0</v>
      </c>
      <c r="AV99" s="16">
        <f t="shared" si="645"/>
        <v>0</v>
      </c>
      <c r="AW99" s="16">
        <f t="shared" si="646"/>
        <v>0</v>
      </c>
      <c r="AX99" s="16">
        <f t="shared" si="647"/>
        <v>0</v>
      </c>
      <c r="AY99" s="16">
        <f t="shared" si="648"/>
        <v>0</v>
      </c>
      <c r="AZ99" s="16">
        <f t="shared" si="649"/>
        <v>0</v>
      </c>
      <c r="BA99" s="16">
        <f t="shared" si="650"/>
        <v>0</v>
      </c>
      <c r="BB99" s="16">
        <f t="shared" si="651"/>
        <v>0</v>
      </c>
      <c r="BD99" s="16">
        <f t="shared" si="652"/>
        <v>158.81778101832623</v>
      </c>
      <c r="BE99" s="16">
        <f t="shared" si="653"/>
        <v>158.81778101832623</v>
      </c>
      <c r="BF99" s="16">
        <f t="shared" si="654"/>
        <v>158.81778101832623</v>
      </c>
      <c r="BG99" s="16">
        <f t="shared" si="655"/>
        <v>158.81778101832623</v>
      </c>
      <c r="BH99" s="16">
        <f t="shared" si="656"/>
        <v>158.81778101832623</v>
      </c>
      <c r="BI99" s="16">
        <f t="shared" si="657"/>
        <v>158.81778101832623</v>
      </c>
      <c r="BJ99" s="16">
        <f t="shared" si="658"/>
        <v>158.81778101832623</v>
      </c>
      <c r="BN99" s="16">
        <f t="shared" si="659"/>
        <v>0</v>
      </c>
      <c r="BO99" s="16">
        <f t="shared" si="660"/>
        <v>0</v>
      </c>
      <c r="BP99" s="16">
        <f t="shared" si="661"/>
        <v>0</v>
      </c>
      <c r="BQ99" s="16">
        <f t="shared" si="662"/>
        <v>0</v>
      </c>
      <c r="BR99" s="16">
        <f t="shared" si="663"/>
        <v>0</v>
      </c>
      <c r="BS99" s="16">
        <f t="shared" si="664"/>
        <v>0</v>
      </c>
      <c r="BT99" s="16">
        <f t="shared" si="665"/>
        <v>0</v>
      </c>
      <c r="BV99" s="16">
        <f t="shared" si="666"/>
        <v>0</v>
      </c>
      <c r="BW99" s="16">
        <f t="shared" si="667"/>
        <v>0</v>
      </c>
      <c r="BX99" s="16">
        <f t="shared" si="668"/>
        <v>0</v>
      </c>
      <c r="BY99" s="16">
        <f t="shared" si="669"/>
        <v>0</v>
      </c>
      <c r="BZ99" s="16">
        <f t="shared" si="670"/>
        <v>0</v>
      </c>
      <c r="CA99" s="16">
        <f t="shared" si="671"/>
        <v>0</v>
      </c>
      <c r="CB99" s="16">
        <f t="shared" si="672"/>
        <v>0</v>
      </c>
      <c r="CD99" s="16">
        <f t="shared" si="673"/>
        <v>160.05934816311972</v>
      </c>
      <c r="CE99" s="16">
        <f t="shared" si="674"/>
        <v>160.05934816311972</v>
      </c>
      <c r="CF99" s="16">
        <f t="shared" si="675"/>
        <v>160.05934816311972</v>
      </c>
      <c r="CG99" s="16">
        <f t="shared" si="676"/>
        <v>160.05934816311972</v>
      </c>
      <c r="CH99" s="16">
        <f t="shared" si="677"/>
        <v>160.05934816311972</v>
      </c>
      <c r="CI99" s="16">
        <f t="shared" si="678"/>
        <v>160.05934816311972</v>
      </c>
      <c r="CJ99" s="16">
        <f t="shared" si="679"/>
        <v>160.05934816311972</v>
      </c>
      <c r="CN99" s="16">
        <f t="shared" si="680"/>
        <v>0</v>
      </c>
      <c r="CO99" s="16">
        <f t="shared" si="681"/>
        <v>0</v>
      </c>
      <c r="CP99" s="16">
        <f t="shared" si="682"/>
        <v>0</v>
      </c>
      <c r="CQ99" s="16">
        <f t="shared" si="683"/>
        <v>0</v>
      </c>
      <c r="CR99" s="16">
        <f t="shared" si="684"/>
        <v>0</v>
      </c>
      <c r="CS99" s="16">
        <f t="shared" si="685"/>
        <v>0</v>
      </c>
      <c r="CT99" s="16">
        <f t="shared" si="686"/>
        <v>0</v>
      </c>
      <c r="CV99" s="16">
        <f t="shared" si="687"/>
        <v>0</v>
      </c>
      <c r="CW99" s="16">
        <f t="shared" si="688"/>
        <v>0</v>
      </c>
      <c r="CX99" s="16">
        <f t="shared" si="689"/>
        <v>0</v>
      </c>
      <c r="CY99" s="16">
        <f t="shared" si="690"/>
        <v>0</v>
      </c>
      <c r="CZ99" s="16">
        <f t="shared" si="691"/>
        <v>0</v>
      </c>
      <c r="DA99" s="16">
        <f t="shared" si="692"/>
        <v>0</v>
      </c>
      <c r="DB99" s="16">
        <f t="shared" si="693"/>
        <v>0</v>
      </c>
      <c r="DD99" s="16">
        <f t="shared" si="694"/>
        <v>149.5715863218544</v>
      </c>
      <c r="DE99" s="16">
        <f t="shared" si="695"/>
        <v>149.5715863218544</v>
      </c>
      <c r="DF99" s="16">
        <f t="shared" si="696"/>
        <v>149.5715863218544</v>
      </c>
      <c r="DG99" s="16">
        <f t="shared" si="697"/>
        <v>149.5715863218544</v>
      </c>
      <c r="DH99" s="16">
        <f t="shared" si="698"/>
        <v>149.5715863218544</v>
      </c>
      <c r="DI99" s="16">
        <f t="shared" si="699"/>
        <v>149.5715863218544</v>
      </c>
      <c r="DJ99" s="16">
        <f t="shared" si="700"/>
        <v>149.5715863218544</v>
      </c>
      <c r="DN99" s="16">
        <f t="shared" si="701"/>
        <v>0</v>
      </c>
      <c r="DO99" s="16">
        <f t="shared" si="702"/>
        <v>0</v>
      </c>
      <c r="DP99" s="16">
        <f t="shared" si="703"/>
        <v>0</v>
      </c>
      <c r="DQ99" s="16">
        <f t="shared" si="704"/>
        <v>0</v>
      </c>
      <c r="DR99" s="16">
        <f t="shared" si="705"/>
        <v>0</v>
      </c>
      <c r="DS99" s="16">
        <f t="shared" si="706"/>
        <v>0</v>
      </c>
      <c r="DT99" s="16">
        <f t="shared" si="707"/>
        <v>0</v>
      </c>
      <c r="DV99" s="16">
        <f t="shared" si="708"/>
        <v>0</v>
      </c>
      <c r="DW99" s="16">
        <f t="shared" si="709"/>
        <v>0</v>
      </c>
      <c r="DX99" s="16">
        <f t="shared" si="710"/>
        <v>0</v>
      </c>
      <c r="DY99" s="16">
        <f t="shared" si="711"/>
        <v>0</v>
      </c>
      <c r="DZ99" s="16">
        <f t="shared" si="712"/>
        <v>0</v>
      </c>
      <c r="EA99" s="16">
        <f t="shared" si="713"/>
        <v>0</v>
      </c>
      <c r="EB99" s="16">
        <f t="shared" si="714"/>
        <v>0</v>
      </c>
      <c r="ED99" s="16">
        <f t="shared" si="715"/>
        <v>158.81778101832623</v>
      </c>
      <c r="EE99" s="16">
        <f t="shared" si="716"/>
        <v>158.81778101832623</v>
      </c>
      <c r="EF99" s="16">
        <f t="shared" si="717"/>
        <v>158.81778101832623</v>
      </c>
      <c r="EG99" s="16">
        <f t="shared" si="718"/>
        <v>158.81778101832623</v>
      </c>
      <c r="EH99" s="16">
        <f t="shared" si="719"/>
        <v>158.81778101832623</v>
      </c>
      <c r="EI99" s="16">
        <f t="shared" si="720"/>
        <v>158.81778101832623</v>
      </c>
      <c r="EJ99" s="16">
        <f t="shared" si="721"/>
        <v>158.81778101832623</v>
      </c>
      <c r="EN99" s="16">
        <f t="shared" si="722"/>
        <v>0</v>
      </c>
      <c r="EO99" s="16">
        <f t="shared" si="723"/>
        <v>0</v>
      </c>
      <c r="EP99" s="16">
        <f t="shared" si="724"/>
        <v>0</v>
      </c>
      <c r="EQ99" s="16">
        <f t="shared" si="725"/>
        <v>0</v>
      </c>
      <c r="ER99" s="16">
        <f t="shared" si="726"/>
        <v>0</v>
      </c>
      <c r="ES99" s="16">
        <f t="shared" si="727"/>
        <v>0</v>
      </c>
      <c r="ET99" s="16">
        <f t="shared" si="728"/>
        <v>0</v>
      </c>
      <c r="EV99" s="16">
        <f t="shared" si="729"/>
        <v>0</v>
      </c>
      <c r="EW99" s="16">
        <f t="shared" si="730"/>
        <v>0</v>
      </c>
      <c r="EX99" s="16">
        <f t="shared" si="731"/>
        <v>0</v>
      </c>
      <c r="EY99" s="16">
        <f t="shared" si="732"/>
        <v>0</v>
      </c>
      <c r="EZ99" s="16">
        <f t="shared" si="733"/>
        <v>0</v>
      </c>
      <c r="FA99" s="16">
        <f t="shared" si="734"/>
        <v>0</v>
      </c>
      <c r="FB99" s="16">
        <f t="shared" si="735"/>
        <v>0</v>
      </c>
      <c r="FD99" s="16">
        <f t="shared" si="736"/>
        <v>160.05934816311972</v>
      </c>
      <c r="FE99" s="16">
        <f t="shared" si="737"/>
        <v>160.05934816311972</v>
      </c>
      <c r="FF99" s="16">
        <f t="shared" si="738"/>
        <v>160.05934816311972</v>
      </c>
      <c r="FG99" s="16">
        <f t="shared" si="739"/>
        <v>160.05934816311972</v>
      </c>
      <c r="FH99" s="16">
        <f t="shared" si="740"/>
        <v>160.05934816311972</v>
      </c>
      <c r="FI99" s="16">
        <f t="shared" si="741"/>
        <v>160.05934816311972</v>
      </c>
      <c r="FJ99" s="16">
        <f t="shared" si="742"/>
        <v>160.05934816311972</v>
      </c>
      <c r="FN99" s="16">
        <f t="shared" si="743"/>
        <v>0</v>
      </c>
      <c r="FO99" s="16">
        <f t="shared" si="744"/>
        <v>0</v>
      </c>
      <c r="FP99" s="16">
        <f t="shared" si="745"/>
        <v>0</v>
      </c>
      <c r="FQ99" s="16">
        <f t="shared" si="746"/>
        <v>0</v>
      </c>
      <c r="FR99" s="16">
        <f t="shared" si="747"/>
        <v>0</v>
      </c>
      <c r="FS99" s="16">
        <f t="shared" si="748"/>
        <v>0</v>
      </c>
      <c r="FT99" s="16">
        <f t="shared" si="749"/>
        <v>0</v>
      </c>
      <c r="FV99" s="16">
        <f t="shared" si="750"/>
        <v>0</v>
      </c>
      <c r="FW99" s="16">
        <f t="shared" si="751"/>
        <v>0</v>
      </c>
      <c r="FX99" s="16">
        <f t="shared" si="752"/>
        <v>0</v>
      </c>
      <c r="FY99" s="16">
        <f t="shared" si="753"/>
        <v>0</v>
      </c>
      <c r="FZ99" s="16">
        <f t="shared" si="754"/>
        <v>0</v>
      </c>
      <c r="GA99" s="16">
        <f t="shared" si="755"/>
        <v>0</v>
      </c>
      <c r="GB99" s="16">
        <f t="shared" si="756"/>
        <v>0</v>
      </c>
      <c r="GD99" s="16">
        <f t="shared" si="757"/>
        <v>149.5715863218544</v>
      </c>
      <c r="GE99" s="16">
        <f t="shared" si="758"/>
        <v>149.5715863218544</v>
      </c>
      <c r="GF99" s="16">
        <f t="shared" si="759"/>
        <v>149.5715863218544</v>
      </c>
      <c r="GG99" s="16">
        <f t="shared" si="760"/>
        <v>149.5715863218544</v>
      </c>
      <c r="GH99" s="16">
        <f t="shared" si="761"/>
        <v>149.5715863218544</v>
      </c>
      <c r="GI99" s="16">
        <f t="shared" si="762"/>
        <v>149.5715863218544</v>
      </c>
      <c r="GJ99" s="16">
        <f t="shared" si="763"/>
        <v>149.5715863218544</v>
      </c>
      <c r="GN99" s="16">
        <f t="shared" si="764"/>
        <v>0</v>
      </c>
      <c r="GO99" s="16">
        <f t="shared" si="765"/>
        <v>0</v>
      </c>
      <c r="GP99" s="16">
        <f t="shared" si="766"/>
        <v>0</v>
      </c>
      <c r="GQ99" s="16">
        <f t="shared" si="767"/>
        <v>0</v>
      </c>
      <c r="GR99" s="16">
        <f t="shared" si="768"/>
        <v>0</v>
      </c>
      <c r="GS99" s="16">
        <f t="shared" si="769"/>
        <v>0</v>
      </c>
      <c r="GT99" s="16">
        <f t="shared" si="770"/>
        <v>0</v>
      </c>
      <c r="GV99" s="16">
        <f t="shared" si="771"/>
        <v>0</v>
      </c>
      <c r="GW99" s="16">
        <f t="shared" si="772"/>
        <v>0</v>
      </c>
      <c r="GX99" s="16">
        <f t="shared" si="773"/>
        <v>0</v>
      </c>
      <c r="GY99" s="16">
        <f t="shared" si="774"/>
        <v>0</v>
      </c>
      <c r="GZ99" s="16">
        <f t="shared" si="775"/>
        <v>0</v>
      </c>
      <c r="HA99" s="16">
        <f t="shared" si="776"/>
        <v>0</v>
      </c>
      <c r="HB99" s="16">
        <f t="shared" si="777"/>
        <v>0</v>
      </c>
      <c r="HD99" s="16">
        <f t="shared" si="778"/>
        <v>158.81778101832623</v>
      </c>
      <c r="HE99" s="16">
        <f t="shared" si="779"/>
        <v>158.81778101832623</v>
      </c>
      <c r="HF99" s="16">
        <f t="shared" si="780"/>
        <v>158.81778101832623</v>
      </c>
      <c r="HG99" s="16">
        <f t="shared" si="781"/>
        <v>158.81778101832623</v>
      </c>
      <c r="HH99" s="16">
        <f t="shared" si="782"/>
        <v>158.81778101832623</v>
      </c>
      <c r="HI99" s="16">
        <f t="shared" si="783"/>
        <v>158.81778101832623</v>
      </c>
      <c r="HJ99" s="16">
        <f t="shared" si="784"/>
        <v>158.81778101832623</v>
      </c>
      <c r="HN99" s="16">
        <f t="shared" si="785"/>
        <v>0</v>
      </c>
      <c r="HO99" s="16">
        <f t="shared" si="786"/>
        <v>0</v>
      </c>
      <c r="HP99" s="16">
        <f t="shared" si="787"/>
        <v>0</v>
      </c>
      <c r="HQ99" s="16">
        <f t="shared" si="788"/>
        <v>0</v>
      </c>
      <c r="HR99" s="16">
        <f t="shared" si="789"/>
        <v>0</v>
      </c>
      <c r="HS99" s="16">
        <f t="shared" si="790"/>
        <v>0</v>
      </c>
      <c r="HT99" s="16">
        <f t="shared" si="791"/>
        <v>0</v>
      </c>
      <c r="HV99" s="16">
        <f t="shared" si="792"/>
        <v>0</v>
      </c>
      <c r="HW99" s="16">
        <f t="shared" si="793"/>
        <v>0</v>
      </c>
      <c r="HX99" s="16">
        <f t="shared" si="794"/>
        <v>0</v>
      </c>
      <c r="HY99" s="16">
        <f t="shared" si="795"/>
        <v>0</v>
      </c>
      <c r="HZ99" s="16">
        <f t="shared" si="796"/>
        <v>0</v>
      </c>
      <c r="IA99" s="16">
        <f t="shared" si="797"/>
        <v>0</v>
      </c>
      <c r="IB99" s="16">
        <f t="shared" si="798"/>
        <v>0</v>
      </c>
      <c r="ID99" s="16">
        <f t="shared" si="799"/>
        <v>158.81778101832623</v>
      </c>
      <c r="IE99" s="16">
        <f t="shared" si="800"/>
        <v>158.81778101832623</v>
      </c>
      <c r="IF99" s="16">
        <f t="shared" si="801"/>
        <v>158.81778101832623</v>
      </c>
      <c r="IG99" s="16">
        <f t="shared" si="802"/>
        <v>158.81778101832623</v>
      </c>
      <c r="IH99" s="16">
        <f t="shared" si="803"/>
        <v>158.81778101832623</v>
      </c>
      <c r="II99" s="16">
        <f t="shared" si="804"/>
        <v>158.81778101832623</v>
      </c>
      <c r="IJ99" s="16">
        <f t="shared" si="805"/>
        <v>158.81778101832623</v>
      </c>
      <c r="IN99" s="16">
        <f t="shared" si="806"/>
        <v>0</v>
      </c>
      <c r="IO99" s="16">
        <f t="shared" si="807"/>
        <v>0</v>
      </c>
      <c r="IP99" s="16">
        <f t="shared" si="808"/>
        <v>0</v>
      </c>
      <c r="IQ99" s="16">
        <f t="shared" si="809"/>
        <v>0</v>
      </c>
      <c r="IR99" s="16">
        <f t="shared" si="810"/>
        <v>0</v>
      </c>
      <c r="IS99" s="16">
        <f t="shared" si="811"/>
        <v>0</v>
      </c>
      <c r="IT99" s="16">
        <f t="shared" si="812"/>
        <v>0</v>
      </c>
      <c r="IV99" s="16">
        <f t="shared" si="813"/>
        <v>0</v>
      </c>
      <c r="IW99" s="16">
        <f t="shared" si="814"/>
        <v>0</v>
      </c>
      <c r="IX99" s="16">
        <f t="shared" si="815"/>
        <v>0</v>
      </c>
      <c r="IY99" s="16">
        <f t="shared" si="816"/>
        <v>0</v>
      </c>
      <c r="IZ99" s="16">
        <f t="shared" si="817"/>
        <v>0</v>
      </c>
      <c r="JA99" s="16">
        <f t="shared" si="818"/>
        <v>0</v>
      </c>
      <c r="JB99" s="16">
        <f t="shared" si="819"/>
        <v>0</v>
      </c>
      <c r="JD99" s="16">
        <f t="shared" si="820"/>
        <v>160.05934816311972</v>
      </c>
      <c r="JE99" s="16">
        <f t="shared" si="821"/>
        <v>160.05934816311972</v>
      </c>
      <c r="JF99" s="16">
        <f t="shared" si="822"/>
        <v>160.05934816311972</v>
      </c>
      <c r="JG99" s="16">
        <f t="shared" si="823"/>
        <v>160.05934816311972</v>
      </c>
      <c r="JH99" s="16">
        <f t="shared" si="824"/>
        <v>160.05934816311972</v>
      </c>
      <c r="JI99" s="16">
        <f t="shared" si="825"/>
        <v>160.05934816311972</v>
      </c>
      <c r="JJ99" s="16">
        <f t="shared" si="826"/>
        <v>160.05934816311972</v>
      </c>
      <c r="JN99" s="16">
        <f t="shared" si="827"/>
        <v>0</v>
      </c>
      <c r="JO99" s="16">
        <f t="shared" si="828"/>
        <v>0</v>
      </c>
      <c r="JP99" s="16">
        <f t="shared" si="829"/>
        <v>0</v>
      </c>
      <c r="JQ99" s="16">
        <f t="shared" si="830"/>
        <v>0</v>
      </c>
      <c r="JR99" s="16">
        <f t="shared" si="831"/>
        <v>0</v>
      </c>
      <c r="JS99" s="16">
        <f t="shared" si="832"/>
        <v>0</v>
      </c>
      <c r="JT99" s="16">
        <f t="shared" si="833"/>
        <v>0</v>
      </c>
      <c r="JV99" s="16">
        <f t="shared" si="834"/>
        <v>0</v>
      </c>
      <c r="JW99" s="16">
        <f t="shared" si="835"/>
        <v>0</v>
      </c>
      <c r="JX99" s="16">
        <f t="shared" si="836"/>
        <v>0</v>
      </c>
      <c r="JY99" s="16">
        <f t="shared" si="837"/>
        <v>0</v>
      </c>
      <c r="JZ99" s="16">
        <f t="shared" si="838"/>
        <v>0</v>
      </c>
      <c r="KA99" s="16">
        <f t="shared" si="839"/>
        <v>0</v>
      </c>
      <c r="KB99" s="16">
        <f t="shared" si="840"/>
        <v>0</v>
      </c>
      <c r="KD99" s="16">
        <f t="shared" si="841"/>
        <v>149.5715863218544</v>
      </c>
      <c r="KE99" s="16">
        <f t="shared" si="842"/>
        <v>149.5715863218544</v>
      </c>
      <c r="KF99" s="16">
        <f t="shared" si="843"/>
        <v>149.5715863218544</v>
      </c>
      <c r="KG99" s="16">
        <f t="shared" si="844"/>
        <v>149.5715863218544</v>
      </c>
      <c r="KH99" s="16">
        <f t="shared" si="845"/>
        <v>149.5715863218544</v>
      </c>
      <c r="KI99" s="16">
        <f t="shared" si="846"/>
        <v>149.5715863218544</v>
      </c>
      <c r="KJ99" s="16">
        <f t="shared" si="847"/>
        <v>149.5715863218544</v>
      </c>
    </row>
    <row r="100" spans="1:296" x14ac:dyDescent="0.25">
      <c r="A100" s="22" t="s">
        <v>618</v>
      </c>
      <c r="B100" s="22"/>
      <c r="C100" s="22" t="s">
        <v>590</v>
      </c>
      <c r="D100" s="22"/>
      <c r="E100" s="22"/>
      <c r="F100" t="s">
        <v>571</v>
      </c>
      <c r="G100" t="s">
        <v>571</v>
      </c>
      <c r="H100" t="s">
        <v>571</v>
      </c>
      <c r="I100" t="s">
        <v>571</v>
      </c>
      <c r="J100" t="s">
        <v>571</v>
      </c>
      <c r="K100" t="s">
        <v>571</v>
      </c>
      <c r="L100" t="s">
        <v>571</v>
      </c>
      <c r="M100" t="s">
        <v>571</v>
      </c>
      <c r="N100" s="16">
        <f>[14]model_cost_rates!N235</f>
        <v>0</v>
      </c>
      <c r="O100" s="16">
        <f>[14]model_cost_rates!O235</f>
        <v>0</v>
      </c>
      <c r="P100" s="16">
        <f>[14]model_cost_rates!P235</f>
        <v>0</v>
      </c>
      <c r="Q100" s="16">
        <f>[14]model_cost_rates!Q235</f>
        <v>0</v>
      </c>
      <c r="R100" s="16">
        <f>[14]model_cost_rates!R235</f>
        <v>0</v>
      </c>
      <c r="S100" s="16">
        <f>[14]model_cost_rates!S235</f>
        <v>0</v>
      </c>
      <c r="T100" s="16">
        <f t="shared" si="637"/>
        <v>0</v>
      </c>
      <c r="V100" s="16">
        <f>[14]model_cost_rates!G235</f>
        <v>0</v>
      </c>
      <c r="W100" s="16">
        <f>[14]model_cost_rates!H235</f>
        <v>0</v>
      </c>
      <c r="X100" s="16">
        <f>[14]model_cost_rates!I235</f>
        <v>0</v>
      </c>
      <c r="Y100" s="16">
        <f>[14]model_cost_rates!J235</f>
        <v>0</v>
      </c>
      <c r="Z100" s="16">
        <f>[14]model_cost_rates!K235</f>
        <v>0</v>
      </c>
      <c r="AA100" s="16">
        <f>[14]model_cost_rates!L235</f>
        <v>0</v>
      </c>
      <c r="AB100" s="16">
        <f t="shared" si="848"/>
        <v>0</v>
      </c>
      <c r="AD100" s="16">
        <f>[16]TRAC_rates!V108</f>
        <v>0</v>
      </c>
      <c r="AE100" s="16">
        <f>[16]TRAC_rates!W108</f>
        <v>0</v>
      </c>
      <c r="AF100" s="16">
        <f>[16]TRAC_rates!X108</f>
        <v>0</v>
      </c>
      <c r="AG100" s="16">
        <f>[16]TRAC_rates!Y108</f>
        <v>0</v>
      </c>
      <c r="AH100" s="16">
        <f>[16]TRAC_rates!Z108</f>
        <v>0</v>
      </c>
      <c r="AI100" s="16">
        <f>[16]TRAC_rates!AA108</f>
        <v>0</v>
      </c>
      <c r="AJ100" s="16">
        <f>[16]TRAC_rates!AB108</f>
        <v>0</v>
      </c>
      <c r="AN100" s="16">
        <f t="shared" si="638"/>
        <v>0</v>
      </c>
      <c r="AO100" s="16">
        <f t="shared" si="639"/>
        <v>0</v>
      </c>
      <c r="AP100" s="16">
        <f t="shared" si="640"/>
        <v>0</v>
      </c>
      <c r="AQ100" s="16">
        <f t="shared" si="641"/>
        <v>0</v>
      </c>
      <c r="AR100" s="16">
        <f t="shared" si="642"/>
        <v>0</v>
      </c>
      <c r="AS100" s="16">
        <f t="shared" si="643"/>
        <v>0</v>
      </c>
      <c r="AT100" s="16">
        <f t="shared" si="644"/>
        <v>0</v>
      </c>
      <c r="AV100" s="16">
        <f t="shared" si="645"/>
        <v>0</v>
      </c>
      <c r="AW100" s="16">
        <f t="shared" si="646"/>
        <v>0</v>
      </c>
      <c r="AX100" s="16">
        <f t="shared" si="647"/>
        <v>0</v>
      </c>
      <c r="AY100" s="16">
        <f t="shared" si="648"/>
        <v>0</v>
      </c>
      <c r="AZ100" s="16">
        <f t="shared" si="649"/>
        <v>0</v>
      </c>
      <c r="BA100" s="16">
        <f t="shared" si="650"/>
        <v>0</v>
      </c>
      <c r="BB100" s="16">
        <f t="shared" si="651"/>
        <v>0</v>
      </c>
      <c r="BD100" s="16">
        <f t="shared" si="652"/>
        <v>0</v>
      </c>
      <c r="BE100" s="16">
        <f t="shared" si="653"/>
        <v>0</v>
      </c>
      <c r="BF100" s="16">
        <f t="shared" si="654"/>
        <v>0</v>
      </c>
      <c r="BG100" s="16">
        <f t="shared" si="655"/>
        <v>0</v>
      </c>
      <c r="BH100" s="16">
        <f t="shared" si="656"/>
        <v>0</v>
      </c>
      <c r="BI100" s="16">
        <f t="shared" si="657"/>
        <v>0</v>
      </c>
      <c r="BJ100" s="16">
        <f t="shared" si="658"/>
        <v>0</v>
      </c>
      <c r="BN100" s="16">
        <f t="shared" si="659"/>
        <v>0</v>
      </c>
      <c r="BO100" s="16">
        <f t="shared" si="660"/>
        <v>0</v>
      </c>
      <c r="BP100" s="16">
        <f t="shared" si="661"/>
        <v>0</v>
      </c>
      <c r="BQ100" s="16">
        <f t="shared" si="662"/>
        <v>0</v>
      </c>
      <c r="BR100" s="16">
        <f t="shared" si="663"/>
        <v>0</v>
      </c>
      <c r="BS100" s="16">
        <f t="shared" si="664"/>
        <v>0</v>
      </c>
      <c r="BT100" s="16">
        <f t="shared" si="665"/>
        <v>0</v>
      </c>
      <c r="BV100" s="16">
        <f t="shared" si="666"/>
        <v>0</v>
      </c>
      <c r="BW100" s="16">
        <f t="shared" si="667"/>
        <v>0</v>
      </c>
      <c r="BX100" s="16">
        <f t="shared" si="668"/>
        <v>0</v>
      </c>
      <c r="BY100" s="16">
        <f t="shared" si="669"/>
        <v>0</v>
      </c>
      <c r="BZ100" s="16">
        <f t="shared" si="670"/>
        <v>0</v>
      </c>
      <c r="CA100" s="16">
        <f t="shared" si="671"/>
        <v>0</v>
      </c>
      <c r="CB100" s="16">
        <f t="shared" si="672"/>
        <v>0</v>
      </c>
      <c r="CD100" s="16">
        <f t="shared" si="673"/>
        <v>0</v>
      </c>
      <c r="CE100" s="16">
        <f t="shared" si="674"/>
        <v>0</v>
      </c>
      <c r="CF100" s="16">
        <f t="shared" si="675"/>
        <v>0</v>
      </c>
      <c r="CG100" s="16">
        <f t="shared" si="676"/>
        <v>0</v>
      </c>
      <c r="CH100" s="16">
        <f t="shared" si="677"/>
        <v>0</v>
      </c>
      <c r="CI100" s="16">
        <f t="shared" si="678"/>
        <v>0</v>
      </c>
      <c r="CJ100" s="16">
        <f t="shared" si="679"/>
        <v>0</v>
      </c>
      <c r="CN100" s="16">
        <f t="shared" si="680"/>
        <v>0</v>
      </c>
      <c r="CO100" s="16">
        <f t="shared" si="681"/>
        <v>0</v>
      </c>
      <c r="CP100" s="16">
        <f t="shared" si="682"/>
        <v>0</v>
      </c>
      <c r="CQ100" s="16">
        <f t="shared" si="683"/>
        <v>0</v>
      </c>
      <c r="CR100" s="16">
        <f t="shared" si="684"/>
        <v>0</v>
      </c>
      <c r="CS100" s="16">
        <f t="shared" si="685"/>
        <v>0</v>
      </c>
      <c r="CT100" s="16">
        <f t="shared" si="686"/>
        <v>0</v>
      </c>
      <c r="CV100" s="16">
        <f t="shared" si="687"/>
        <v>0</v>
      </c>
      <c r="CW100" s="16">
        <f t="shared" si="688"/>
        <v>0</v>
      </c>
      <c r="CX100" s="16">
        <f t="shared" si="689"/>
        <v>0</v>
      </c>
      <c r="CY100" s="16">
        <f t="shared" si="690"/>
        <v>0</v>
      </c>
      <c r="CZ100" s="16">
        <f t="shared" si="691"/>
        <v>0</v>
      </c>
      <c r="DA100" s="16">
        <f t="shared" si="692"/>
        <v>0</v>
      </c>
      <c r="DB100" s="16">
        <f t="shared" si="693"/>
        <v>0</v>
      </c>
      <c r="DD100" s="16">
        <f t="shared" si="694"/>
        <v>0</v>
      </c>
      <c r="DE100" s="16">
        <f t="shared" si="695"/>
        <v>0</v>
      </c>
      <c r="DF100" s="16">
        <f t="shared" si="696"/>
        <v>0</v>
      </c>
      <c r="DG100" s="16">
        <f t="shared" si="697"/>
        <v>0</v>
      </c>
      <c r="DH100" s="16">
        <f t="shared" si="698"/>
        <v>0</v>
      </c>
      <c r="DI100" s="16">
        <f t="shared" si="699"/>
        <v>0</v>
      </c>
      <c r="DJ100" s="16">
        <f t="shared" si="700"/>
        <v>0</v>
      </c>
      <c r="DN100" s="16">
        <f t="shared" si="701"/>
        <v>0</v>
      </c>
      <c r="DO100" s="16">
        <f t="shared" si="702"/>
        <v>0</v>
      </c>
      <c r="DP100" s="16">
        <f t="shared" si="703"/>
        <v>0</v>
      </c>
      <c r="DQ100" s="16">
        <f t="shared" si="704"/>
        <v>0</v>
      </c>
      <c r="DR100" s="16">
        <f t="shared" si="705"/>
        <v>0</v>
      </c>
      <c r="DS100" s="16">
        <f t="shared" si="706"/>
        <v>0</v>
      </c>
      <c r="DT100" s="16">
        <f t="shared" si="707"/>
        <v>0</v>
      </c>
      <c r="DV100" s="16">
        <f t="shared" si="708"/>
        <v>0</v>
      </c>
      <c r="DW100" s="16">
        <f t="shared" si="709"/>
        <v>0</v>
      </c>
      <c r="DX100" s="16">
        <f t="shared" si="710"/>
        <v>0</v>
      </c>
      <c r="DY100" s="16">
        <f t="shared" si="711"/>
        <v>0</v>
      </c>
      <c r="DZ100" s="16">
        <f t="shared" si="712"/>
        <v>0</v>
      </c>
      <c r="EA100" s="16">
        <f t="shared" si="713"/>
        <v>0</v>
      </c>
      <c r="EB100" s="16">
        <f t="shared" si="714"/>
        <v>0</v>
      </c>
      <c r="ED100" s="16">
        <f t="shared" si="715"/>
        <v>0</v>
      </c>
      <c r="EE100" s="16">
        <f t="shared" si="716"/>
        <v>0</v>
      </c>
      <c r="EF100" s="16">
        <f t="shared" si="717"/>
        <v>0</v>
      </c>
      <c r="EG100" s="16">
        <f t="shared" si="718"/>
        <v>0</v>
      </c>
      <c r="EH100" s="16">
        <f t="shared" si="719"/>
        <v>0</v>
      </c>
      <c r="EI100" s="16">
        <f t="shared" si="720"/>
        <v>0</v>
      </c>
      <c r="EJ100" s="16">
        <f t="shared" si="721"/>
        <v>0</v>
      </c>
      <c r="EN100" s="16">
        <f t="shared" si="722"/>
        <v>0</v>
      </c>
      <c r="EO100" s="16">
        <f t="shared" si="723"/>
        <v>0</v>
      </c>
      <c r="EP100" s="16">
        <f t="shared" si="724"/>
        <v>0</v>
      </c>
      <c r="EQ100" s="16">
        <f t="shared" si="725"/>
        <v>0</v>
      </c>
      <c r="ER100" s="16">
        <f t="shared" si="726"/>
        <v>0</v>
      </c>
      <c r="ES100" s="16">
        <f t="shared" si="727"/>
        <v>0</v>
      </c>
      <c r="ET100" s="16">
        <f t="shared" si="728"/>
        <v>0</v>
      </c>
      <c r="EV100" s="16">
        <f t="shared" si="729"/>
        <v>0</v>
      </c>
      <c r="EW100" s="16">
        <f t="shared" si="730"/>
        <v>0</v>
      </c>
      <c r="EX100" s="16">
        <f t="shared" si="731"/>
        <v>0</v>
      </c>
      <c r="EY100" s="16">
        <f t="shared" si="732"/>
        <v>0</v>
      </c>
      <c r="EZ100" s="16">
        <f t="shared" si="733"/>
        <v>0</v>
      </c>
      <c r="FA100" s="16">
        <f t="shared" si="734"/>
        <v>0</v>
      </c>
      <c r="FB100" s="16">
        <f t="shared" si="735"/>
        <v>0</v>
      </c>
      <c r="FD100" s="16">
        <f t="shared" si="736"/>
        <v>0</v>
      </c>
      <c r="FE100" s="16">
        <f t="shared" si="737"/>
        <v>0</v>
      </c>
      <c r="FF100" s="16">
        <f t="shared" si="738"/>
        <v>0</v>
      </c>
      <c r="FG100" s="16">
        <f t="shared" si="739"/>
        <v>0</v>
      </c>
      <c r="FH100" s="16">
        <f t="shared" si="740"/>
        <v>0</v>
      </c>
      <c r="FI100" s="16">
        <f t="shared" si="741"/>
        <v>0</v>
      </c>
      <c r="FJ100" s="16">
        <f t="shared" si="742"/>
        <v>0</v>
      </c>
      <c r="FN100" s="16">
        <f t="shared" si="743"/>
        <v>0</v>
      </c>
      <c r="FO100" s="16">
        <f t="shared" si="744"/>
        <v>0</v>
      </c>
      <c r="FP100" s="16">
        <f t="shared" si="745"/>
        <v>0</v>
      </c>
      <c r="FQ100" s="16">
        <f t="shared" si="746"/>
        <v>0</v>
      </c>
      <c r="FR100" s="16">
        <f t="shared" si="747"/>
        <v>0</v>
      </c>
      <c r="FS100" s="16">
        <f t="shared" si="748"/>
        <v>0</v>
      </c>
      <c r="FT100" s="16">
        <f t="shared" si="749"/>
        <v>0</v>
      </c>
      <c r="FV100" s="16">
        <f t="shared" si="750"/>
        <v>0</v>
      </c>
      <c r="FW100" s="16">
        <f t="shared" si="751"/>
        <v>0</v>
      </c>
      <c r="FX100" s="16">
        <f t="shared" si="752"/>
        <v>0</v>
      </c>
      <c r="FY100" s="16">
        <f t="shared" si="753"/>
        <v>0</v>
      </c>
      <c r="FZ100" s="16">
        <f t="shared" si="754"/>
        <v>0</v>
      </c>
      <c r="GA100" s="16">
        <f t="shared" si="755"/>
        <v>0</v>
      </c>
      <c r="GB100" s="16">
        <f t="shared" si="756"/>
        <v>0</v>
      </c>
      <c r="GD100" s="16">
        <f t="shared" si="757"/>
        <v>0</v>
      </c>
      <c r="GE100" s="16">
        <f t="shared" si="758"/>
        <v>0</v>
      </c>
      <c r="GF100" s="16">
        <f t="shared" si="759"/>
        <v>0</v>
      </c>
      <c r="GG100" s="16">
        <f t="shared" si="760"/>
        <v>0</v>
      </c>
      <c r="GH100" s="16">
        <f t="shared" si="761"/>
        <v>0</v>
      </c>
      <c r="GI100" s="16">
        <f t="shared" si="762"/>
        <v>0</v>
      </c>
      <c r="GJ100" s="16">
        <f t="shared" si="763"/>
        <v>0</v>
      </c>
      <c r="GN100" s="16">
        <f t="shared" si="764"/>
        <v>0</v>
      </c>
      <c r="GO100" s="16">
        <f t="shared" si="765"/>
        <v>0</v>
      </c>
      <c r="GP100" s="16">
        <f t="shared" si="766"/>
        <v>0</v>
      </c>
      <c r="GQ100" s="16">
        <f t="shared" si="767"/>
        <v>0</v>
      </c>
      <c r="GR100" s="16">
        <f t="shared" si="768"/>
        <v>0</v>
      </c>
      <c r="GS100" s="16">
        <f t="shared" si="769"/>
        <v>0</v>
      </c>
      <c r="GT100" s="16">
        <f t="shared" si="770"/>
        <v>0</v>
      </c>
      <c r="GV100" s="16">
        <f t="shared" si="771"/>
        <v>0</v>
      </c>
      <c r="GW100" s="16">
        <f t="shared" si="772"/>
        <v>0</v>
      </c>
      <c r="GX100" s="16">
        <f t="shared" si="773"/>
        <v>0</v>
      </c>
      <c r="GY100" s="16">
        <f t="shared" si="774"/>
        <v>0</v>
      </c>
      <c r="GZ100" s="16">
        <f t="shared" si="775"/>
        <v>0</v>
      </c>
      <c r="HA100" s="16">
        <f t="shared" si="776"/>
        <v>0</v>
      </c>
      <c r="HB100" s="16">
        <f t="shared" si="777"/>
        <v>0</v>
      </c>
      <c r="HD100" s="16">
        <f t="shared" si="778"/>
        <v>0</v>
      </c>
      <c r="HE100" s="16">
        <f t="shared" si="779"/>
        <v>0</v>
      </c>
      <c r="HF100" s="16">
        <f t="shared" si="780"/>
        <v>0</v>
      </c>
      <c r="HG100" s="16">
        <f t="shared" si="781"/>
        <v>0</v>
      </c>
      <c r="HH100" s="16">
        <f t="shared" si="782"/>
        <v>0</v>
      </c>
      <c r="HI100" s="16">
        <f t="shared" si="783"/>
        <v>0</v>
      </c>
      <c r="HJ100" s="16">
        <f t="shared" si="784"/>
        <v>0</v>
      </c>
      <c r="HN100" s="16">
        <f t="shared" si="785"/>
        <v>0</v>
      </c>
      <c r="HO100" s="16">
        <f t="shared" si="786"/>
        <v>0</v>
      </c>
      <c r="HP100" s="16">
        <f t="shared" si="787"/>
        <v>0</v>
      </c>
      <c r="HQ100" s="16">
        <f t="shared" si="788"/>
        <v>0</v>
      </c>
      <c r="HR100" s="16">
        <f t="shared" si="789"/>
        <v>0</v>
      </c>
      <c r="HS100" s="16">
        <f t="shared" si="790"/>
        <v>0</v>
      </c>
      <c r="HT100" s="16">
        <f t="shared" si="791"/>
        <v>0</v>
      </c>
      <c r="HV100" s="16">
        <f t="shared" si="792"/>
        <v>0</v>
      </c>
      <c r="HW100" s="16">
        <f t="shared" si="793"/>
        <v>0</v>
      </c>
      <c r="HX100" s="16">
        <f t="shared" si="794"/>
        <v>0</v>
      </c>
      <c r="HY100" s="16">
        <f t="shared" si="795"/>
        <v>0</v>
      </c>
      <c r="HZ100" s="16">
        <f t="shared" si="796"/>
        <v>0</v>
      </c>
      <c r="IA100" s="16">
        <f t="shared" si="797"/>
        <v>0</v>
      </c>
      <c r="IB100" s="16">
        <f t="shared" si="798"/>
        <v>0</v>
      </c>
      <c r="ID100" s="16">
        <f t="shared" si="799"/>
        <v>0</v>
      </c>
      <c r="IE100" s="16">
        <f t="shared" si="800"/>
        <v>0</v>
      </c>
      <c r="IF100" s="16">
        <f t="shared" si="801"/>
        <v>0</v>
      </c>
      <c r="IG100" s="16">
        <f t="shared" si="802"/>
        <v>0</v>
      </c>
      <c r="IH100" s="16">
        <f t="shared" si="803"/>
        <v>0</v>
      </c>
      <c r="II100" s="16">
        <f t="shared" si="804"/>
        <v>0</v>
      </c>
      <c r="IJ100" s="16">
        <f t="shared" si="805"/>
        <v>0</v>
      </c>
      <c r="IN100" s="16">
        <f t="shared" si="806"/>
        <v>0</v>
      </c>
      <c r="IO100" s="16">
        <f t="shared" si="807"/>
        <v>0</v>
      </c>
      <c r="IP100" s="16">
        <f t="shared" si="808"/>
        <v>0</v>
      </c>
      <c r="IQ100" s="16">
        <f t="shared" si="809"/>
        <v>0</v>
      </c>
      <c r="IR100" s="16">
        <f t="shared" si="810"/>
        <v>0</v>
      </c>
      <c r="IS100" s="16">
        <f t="shared" si="811"/>
        <v>0</v>
      </c>
      <c r="IT100" s="16">
        <f t="shared" si="812"/>
        <v>0</v>
      </c>
      <c r="IV100" s="16">
        <f t="shared" si="813"/>
        <v>0</v>
      </c>
      <c r="IW100" s="16">
        <f t="shared" si="814"/>
        <v>0</v>
      </c>
      <c r="IX100" s="16">
        <f t="shared" si="815"/>
        <v>0</v>
      </c>
      <c r="IY100" s="16">
        <f t="shared" si="816"/>
        <v>0</v>
      </c>
      <c r="IZ100" s="16">
        <f t="shared" si="817"/>
        <v>0</v>
      </c>
      <c r="JA100" s="16">
        <f t="shared" si="818"/>
        <v>0</v>
      </c>
      <c r="JB100" s="16">
        <f t="shared" si="819"/>
        <v>0</v>
      </c>
      <c r="JD100" s="16">
        <f t="shared" si="820"/>
        <v>0</v>
      </c>
      <c r="JE100" s="16">
        <f t="shared" si="821"/>
        <v>0</v>
      </c>
      <c r="JF100" s="16">
        <f t="shared" si="822"/>
        <v>0</v>
      </c>
      <c r="JG100" s="16">
        <f t="shared" si="823"/>
        <v>0</v>
      </c>
      <c r="JH100" s="16">
        <f t="shared" si="824"/>
        <v>0</v>
      </c>
      <c r="JI100" s="16">
        <f t="shared" si="825"/>
        <v>0</v>
      </c>
      <c r="JJ100" s="16">
        <f t="shared" si="826"/>
        <v>0</v>
      </c>
      <c r="JN100" s="16">
        <f t="shared" si="827"/>
        <v>0</v>
      </c>
      <c r="JO100" s="16">
        <f t="shared" si="828"/>
        <v>0</v>
      </c>
      <c r="JP100" s="16">
        <f t="shared" si="829"/>
        <v>0</v>
      </c>
      <c r="JQ100" s="16">
        <f t="shared" si="830"/>
        <v>0</v>
      </c>
      <c r="JR100" s="16">
        <f t="shared" si="831"/>
        <v>0</v>
      </c>
      <c r="JS100" s="16">
        <f t="shared" si="832"/>
        <v>0</v>
      </c>
      <c r="JT100" s="16">
        <f t="shared" si="833"/>
        <v>0</v>
      </c>
      <c r="JV100" s="16">
        <f t="shared" si="834"/>
        <v>0</v>
      </c>
      <c r="JW100" s="16">
        <f t="shared" si="835"/>
        <v>0</v>
      </c>
      <c r="JX100" s="16">
        <f t="shared" si="836"/>
        <v>0</v>
      </c>
      <c r="JY100" s="16">
        <f t="shared" si="837"/>
        <v>0</v>
      </c>
      <c r="JZ100" s="16">
        <f t="shared" si="838"/>
        <v>0</v>
      </c>
      <c r="KA100" s="16">
        <f t="shared" si="839"/>
        <v>0</v>
      </c>
      <c r="KB100" s="16">
        <f t="shared" si="840"/>
        <v>0</v>
      </c>
      <c r="KD100" s="16">
        <f t="shared" si="841"/>
        <v>0</v>
      </c>
      <c r="KE100" s="16">
        <f t="shared" si="842"/>
        <v>0</v>
      </c>
      <c r="KF100" s="16">
        <f t="shared" si="843"/>
        <v>0</v>
      </c>
      <c r="KG100" s="16">
        <f t="shared" si="844"/>
        <v>0</v>
      </c>
      <c r="KH100" s="16">
        <f t="shared" si="845"/>
        <v>0</v>
      </c>
      <c r="KI100" s="16">
        <f t="shared" si="846"/>
        <v>0</v>
      </c>
      <c r="KJ100" s="16">
        <f t="shared" si="847"/>
        <v>0</v>
      </c>
    </row>
    <row r="101" spans="1:296" x14ac:dyDescent="0.25">
      <c r="A101" s="22" t="s">
        <v>619</v>
      </c>
      <c r="B101" s="22"/>
      <c r="C101" s="22" t="s">
        <v>590</v>
      </c>
      <c r="D101" s="22"/>
      <c r="E101" s="22"/>
      <c r="F101" t="s">
        <v>571</v>
      </c>
      <c r="G101" t="s">
        <v>571</v>
      </c>
      <c r="H101" t="s">
        <v>571</v>
      </c>
      <c r="I101" t="s">
        <v>571</v>
      </c>
      <c r="J101" t="s">
        <v>571</v>
      </c>
      <c r="K101" t="s">
        <v>571</v>
      </c>
      <c r="L101" t="s">
        <v>571</v>
      </c>
      <c r="M101" t="s">
        <v>571</v>
      </c>
      <c r="N101" s="16">
        <f>[14]model_cost_rates!N236</f>
        <v>0</v>
      </c>
      <c r="O101" s="16">
        <f>[14]model_cost_rates!O236</f>
        <v>0</v>
      </c>
      <c r="P101" s="16">
        <f>[14]model_cost_rates!P236</f>
        <v>0</v>
      </c>
      <c r="Q101" s="16">
        <f>[14]model_cost_rates!Q236</f>
        <v>0</v>
      </c>
      <c r="R101" s="16">
        <f>[14]model_cost_rates!R236</f>
        <v>0</v>
      </c>
      <c r="S101" s="16">
        <f>[14]model_cost_rates!S236</f>
        <v>0</v>
      </c>
      <c r="T101" s="16">
        <f t="shared" si="637"/>
        <v>0</v>
      </c>
      <c r="V101" s="16">
        <f>[14]model_cost_rates!G236</f>
        <v>0</v>
      </c>
      <c r="W101" s="16">
        <f>[14]model_cost_rates!H236</f>
        <v>0</v>
      </c>
      <c r="X101" s="16">
        <f>[14]model_cost_rates!I236</f>
        <v>0</v>
      </c>
      <c r="Y101" s="16">
        <f>[14]model_cost_rates!J236</f>
        <v>0</v>
      </c>
      <c r="Z101" s="16">
        <f>[14]model_cost_rates!K236</f>
        <v>0</v>
      </c>
      <c r="AA101" s="16">
        <f>[14]model_cost_rates!L236</f>
        <v>0</v>
      </c>
      <c r="AB101" s="16">
        <f t="shared" si="848"/>
        <v>0</v>
      </c>
      <c r="AD101" s="16">
        <f>[16]TRAC_rates!V109</f>
        <v>18.825638945665776</v>
      </c>
      <c r="AE101" s="16">
        <f>[16]TRAC_rates!W109</f>
        <v>18.825638945665776</v>
      </c>
      <c r="AF101" s="16">
        <f>[16]TRAC_rates!X109</f>
        <v>18.825638945665776</v>
      </c>
      <c r="AG101" s="16">
        <f>[16]TRAC_rates!Y109</f>
        <v>18.825638945665776</v>
      </c>
      <c r="AH101" s="16">
        <f>[16]TRAC_rates!Z109</f>
        <v>18.825638945665776</v>
      </c>
      <c r="AI101" s="16">
        <f>[16]TRAC_rates!AA109</f>
        <v>18.825638945665776</v>
      </c>
      <c r="AJ101" s="16">
        <f>[16]TRAC_rates!AB109</f>
        <v>18.825638945665776</v>
      </c>
      <c r="AN101" s="16">
        <f t="shared" si="638"/>
        <v>0</v>
      </c>
      <c r="AO101" s="16">
        <f t="shared" si="639"/>
        <v>0</v>
      </c>
      <c r="AP101" s="16">
        <f t="shared" si="640"/>
        <v>0</v>
      </c>
      <c r="AQ101" s="16">
        <f t="shared" si="641"/>
        <v>0</v>
      </c>
      <c r="AR101" s="16">
        <f t="shared" si="642"/>
        <v>0</v>
      </c>
      <c r="AS101" s="16">
        <f t="shared" si="643"/>
        <v>0</v>
      </c>
      <c r="AT101" s="16">
        <f t="shared" si="644"/>
        <v>0</v>
      </c>
      <c r="AV101" s="16">
        <f t="shared" si="645"/>
        <v>0</v>
      </c>
      <c r="AW101" s="16">
        <f t="shared" si="646"/>
        <v>0</v>
      </c>
      <c r="AX101" s="16">
        <f t="shared" si="647"/>
        <v>0</v>
      </c>
      <c r="AY101" s="16">
        <f t="shared" si="648"/>
        <v>0</v>
      </c>
      <c r="AZ101" s="16">
        <f t="shared" si="649"/>
        <v>0</v>
      </c>
      <c r="BA101" s="16">
        <f t="shared" si="650"/>
        <v>0</v>
      </c>
      <c r="BB101" s="16">
        <f t="shared" si="651"/>
        <v>0</v>
      </c>
      <c r="BD101" s="16">
        <f t="shared" si="652"/>
        <v>18.825638945665776</v>
      </c>
      <c r="BE101" s="16">
        <f t="shared" si="653"/>
        <v>18.825638945665776</v>
      </c>
      <c r="BF101" s="16">
        <f t="shared" si="654"/>
        <v>18.825638945665776</v>
      </c>
      <c r="BG101" s="16">
        <f t="shared" si="655"/>
        <v>18.825638945665776</v>
      </c>
      <c r="BH101" s="16">
        <f t="shared" si="656"/>
        <v>18.825638945665776</v>
      </c>
      <c r="BI101" s="16">
        <f t="shared" si="657"/>
        <v>18.825638945665776</v>
      </c>
      <c r="BJ101" s="16">
        <f t="shared" si="658"/>
        <v>18.825638945665776</v>
      </c>
      <c r="BN101" s="16">
        <f t="shared" si="659"/>
        <v>0</v>
      </c>
      <c r="BO101" s="16">
        <f t="shared" si="660"/>
        <v>0</v>
      </c>
      <c r="BP101" s="16">
        <f t="shared" si="661"/>
        <v>0</v>
      </c>
      <c r="BQ101" s="16">
        <f t="shared" si="662"/>
        <v>0</v>
      </c>
      <c r="BR101" s="16">
        <f t="shared" si="663"/>
        <v>0</v>
      </c>
      <c r="BS101" s="16">
        <f t="shared" si="664"/>
        <v>0</v>
      </c>
      <c r="BT101" s="16">
        <f t="shared" si="665"/>
        <v>0</v>
      </c>
      <c r="BV101" s="16">
        <f t="shared" si="666"/>
        <v>0</v>
      </c>
      <c r="BW101" s="16">
        <f t="shared" si="667"/>
        <v>0</v>
      </c>
      <c r="BX101" s="16">
        <f t="shared" si="668"/>
        <v>0</v>
      </c>
      <c r="BY101" s="16">
        <f t="shared" si="669"/>
        <v>0</v>
      </c>
      <c r="BZ101" s="16">
        <f t="shared" si="670"/>
        <v>0</v>
      </c>
      <c r="CA101" s="16">
        <f t="shared" si="671"/>
        <v>0</v>
      </c>
      <c r="CB101" s="16">
        <f t="shared" si="672"/>
        <v>0</v>
      </c>
      <c r="CD101" s="16">
        <f t="shared" si="673"/>
        <v>18.825638945665776</v>
      </c>
      <c r="CE101" s="16">
        <f t="shared" si="674"/>
        <v>18.825638945665776</v>
      </c>
      <c r="CF101" s="16">
        <f t="shared" si="675"/>
        <v>18.825638945665776</v>
      </c>
      <c r="CG101" s="16">
        <f t="shared" si="676"/>
        <v>18.825638945665776</v>
      </c>
      <c r="CH101" s="16">
        <f t="shared" si="677"/>
        <v>18.825638945665776</v>
      </c>
      <c r="CI101" s="16">
        <f t="shared" si="678"/>
        <v>18.825638945665776</v>
      </c>
      <c r="CJ101" s="16">
        <f t="shared" si="679"/>
        <v>18.825638945665776</v>
      </c>
      <c r="CN101" s="16">
        <f t="shared" si="680"/>
        <v>0</v>
      </c>
      <c r="CO101" s="16">
        <f t="shared" si="681"/>
        <v>0</v>
      </c>
      <c r="CP101" s="16">
        <f t="shared" si="682"/>
        <v>0</v>
      </c>
      <c r="CQ101" s="16">
        <f t="shared" si="683"/>
        <v>0</v>
      </c>
      <c r="CR101" s="16">
        <f t="shared" si="684"/>
        <v>0</v>
      </c>
      <c r="CS101" s="16">
        <f t="shared" si="685"/>
        <v>0</v>
      </c>
      <c r="CT101" s="16">
        <f t="shared" si="686"/>
        <v>0</v>
      </c>
      <c r="CV101" s="16">
        <f t="shared" si="687"/>
        <v>0</v>
      </c>
      <c r="CW101" s="16">
        <f t="shared" si="688"/>
        <v>0</v>
      </c>
      <c r="CX101" s="16">
        <f t="shared" si="689"/>
        <v>0</v>
      </c>
      <c r="CY101" s="16">
        <f t="shared" si="690"/>
        <v>0</v>
      </c>
      <c r="CZ101" s="16">
        <f t="shared" si="691"/>
        <v>0</v>
      </c>
      <c r="DA101" s="16">
        <f t="shared" si="692"/>
        <v>0</v>
      </c>
      <c r="DB101" s="16">
        <f t="shared" si="693"/>
        <v>0</v>
      </c>
      <c r="DD101" s="16">
        <f t="shared" si="694"/>
        <v>18.825638945665776</v>
      </c>
      <c r="DE101" s="16">
        <f t="shared" si="695"/>
        <v>18.825638945665776</v>
      </c>
      <c r="DF101" s="16">
        <f t="shared" si="696"/>
        <v>18.825638945665776</v>
      </c>
      <c r="DG101" s="16">
        <f t="shared" si="697"/>
        <v>18.825638945665776</v>
      </c>
      <c r="DH101" s="16">
        <f t="shared" si="698"/>
        <v>18.825638945665776</v>
      </c>
      <c r="DI101" s="16">
        <f t="shared" si="699"/>
        <v>18.825638945665776</v>
      </c>
      <c r="DJ101" s="16">
        <f t="shared" si="700"/>
        <v>18.825638945665776</v>
      </c>
      <c r="DN101" s="16">
        <f t="shared" si="701"/>
        <v>0</v>
      </c>
      <c r="DO101" s="16">
        <f t="shared" si="702"/>
        <v>0</v>
      </c>
      <c r="DP101" s="16">
        <f t="shared" si="703"/>
        <v>0</v>
      </c>
      <c r="DQ101" s="16">
        <f t="shared" si="704"/>
        <v>0</v>
      </c>
      <c r="DR101" s="16">
        <f t="shared" si="705"/>
        <v>0</v>
      </c>
      <c r="DS101" s="16">
        <f t="shared" si="706"/>
        <v>0</v>
      </c>
      <c r="DT101" s="16">
        <f t="shared" si="707"/>
        <v>0</v>
      </c>
      <c r="DV101" s="16">
        <f t="shared" si="708"/>
        <v>0</v>
      </c>
      <c r="DW101" s="16">
        <f t="shared" si="709"/>
        <v>0</v>
      </c>
      <c r="DX101" s="16">
        <f t="shared" si="710"/>
        <v>0</v>
      </c>
      <c r="DY101" s="16">
        <f t="shared" si="711"/>
        <v>0</v>
      </c>
      <c r="DZ101" s="16">
        <f t="shared" si="712"/>
        <v>0</v>
      </c>
      <c r="EA101" s="16">
        <f t="shared" si="713"/>
        <v>0</v>
      </c>
      <c r="EB101" s="16">
        <f t="shared" si="714"/>
        <v>0</v>
      </c>
      <c r="ED101" s="16">
        <f t="shared" si="715"/>
        <v>18.825638945665776</v>
      </c>
      <c r="EE101" s="16">
        <f t="shared" si="716"/>
        <v>18.825638945665776</v>
      </c>
      <c r="EF101" s="16">
        <f t="shared" si="717"/>
        <v>18.825638945665776</v>
      </c>
      <c r="EG101" s="16">
        <f t="shared" si="718"/>
        <v>18.825638945665776</v>
      </c>
      <c r="EH101" s="16">
        <f t="shared" si="719"/>
        <v>18.825638945665776</v>
      </c>
      <c r="EI101" s="16">
        <f t="shared" si="720"/>
        <v>18.825638945665776</v>
      </c>
      <c r="EJ101" s="16">
        <f t="shared" si="721"/>
        <v>18.825638945665776</v>
      </c>
      <c r="EN101" s="16">
        <f t="shared" si="722"/>
        <v>0</v>
      </c>
      <c r="EO101" s="16">
        <f t="shared" si="723"/>
        <v>0</v>
      </c>
      <c r="EP101" s="16">
        <f t="shared" si="724"/>
        <v>0</v>
      </c>
      <c r="EQ101" s="16">
        <f t="shared" si="725"/>
        <v>0</v>
      </c>
      <c r="ER101" s="16">
        <f t="shared" si="726"/>
        <v>0</v>
      </c>
      <c r="ES101" s="16">
        <f t="shared" si="727"/>
        <v>0</v>
      </c>
      <c r="ET101" s="16">
        <f t="shared" si="728"/>
        <v>0</v>
      </c>
      <c r="EV101" s="16">
        <f t="shared" si="729"/>
        <v>0</v>
      </c>
      <c r="EW101" s="16">
        <f t="shared" si="730"/>
        <v>0</v>
      </c>
      <c r="EX101" s="16">
        <f t="shared" si="731"/>
        <v>0</v>
      </c>
      <c r="EY101" s="16">
        <f t="shared" si="732"/>
        <v>0</v>
      </c>
      <c r="EZ101" s="16">
        <f t="shared" si="733"/>
        <v>0</v>
      </c>
      <c r="FA101" s="16">
        <f t="shared" si="734"/>
        <v>0</v>
      </c>
      <c r="FB101" s="16">
        <f t="shared" si="735"/>
        <v>0</v>
      </c>
      <c r="FD101" s="16">
        <f t="shared" si="736"/>
        <v>18.825638945665776</v>
      </c>
      <c r="FE101" s="16">
        <f t="shared" si="737"/>
        <v>18.825638945665776</v>
      </c>
      <c r="FF101" s="16">
        <f t="shared" si="738"/>
        <v>18.825638945665776</v>
      </c>
      <c r="FG101" s="16">
        <f t="shared" si="739"/>
        <v>18.825638945665776</v>
      </c>
      <c r="FH101" s="16">
        <f t="shared" si="740"/>
        <v>18.825638945665776</v>
      </c>
      <c r="FI101" s="16">
        <f t="shared" si="741"/>
        <v>18.825638945665776</v>
      </c>
      <c r="FJ101" s="16">
        <f t="shared" si="742"/>
        <v>18.825638945665776</v>
      </c>
      <c r="FN101" s="16">
        <f t="shared" si="743"/>
        <v>0</v>
      </c>
      <c r="FO101" s="16">
        <f t="shared" si="744"/>
        <v>0</v>
      </c>
      <c r="FP101" s="16">
        <f t="shared" si="745"/>
        <v>0</v>
      </c>
      <c r="FQ101" s="16">
        <f t="shared" si="746"/>
        <v>0</v>
      </c>
      <c r="FR101" s="16">
        <f t="shared" si="747"/>
        <v>0</v>
      </c>
      <c r="FS101" s="16">
        <f t="shared" si="748"/>
        <v>0</v>
      </c>
      <c r="FT101" s="16">
        <f t="shared" si="749"/>
        <v>0</v>
      </c>
      <c r="FV101" s="16">
        <f t="shared" si="750"/>
        <v>0</v>
      </c>
      <c r="FW101" s="16">
        <f t="shared" si="751"/>
        <v>0</v>
      </c>
      <c r="FX101" s="16">
        <f t="shared" si="752"/>
        <v>0</v>
      </c>
      <c r="FY101" s="16">
        <f t="shared" si="753"/>
        <v>0</v>
      </c>
      <c r="FZ101" s="16">
        <f t="shared" si="754"/>
        <v>0</v>
      </c>
      <c r="GA101" s="16">
        <f t="shared" si="755"/>
        <v>0</v>
      </c>
      <c r="GB101" s="16">
        <f t="shared" si="756"/>
        <v>0</v>
      </c>
      <c r="GD101" s="16">
        <f t="shared" si="757"/>
        <v>18.825638945665776</v>
      </c>
      <c r="GE101" s="16">
        <f t="shared" si="758"/>
        <v>18.825638945665776</v>
      </c>
      <c r="GF101" s="16">
        <f t="shared" si="759"/>
        <v>18.825638945665776</v>
      </c>
      <c r="GG101" s="16">
        <f t="shared" si="760"/>
        <v>18.825638945665776</v>
      </c>
      <c r="GH101" s="16">
        <f t="shared" si="761"/>
        <v>18.825638945665776</v>
      </c>
      <c r="GI101" s="16">
        <f t="shared" si="762"/>
        <v>18.825638945665776</v>
      </c>
      <c r="GJ101" s="16">
        <f t="shared" si="763"/>
        <v>18.825638945665776</v>
      </c>
      <c r="GN101" s="16">
        <f t="shared" si="764"/>
        <v>0</v>
      </c>
      <c r="GO101" s="16">
        <f t="shared" si="765"/>
        <v>0</v>
      </c>
      <c r="GP101" s="16">
        <f t="shared" si="766"/>
        <v>0</v>
      </c>
      <c r="GQ101" s="16">
        <f t="shared" si="767"/>
        <v>0</v>
      </c>
      <c r="GR101" s="16">
        <f t="shared" si="768"/>
        <v>0</v>
      </c>
      <c r="GS101" s="16">
        <f t="shared" si="769"/>
        <v>0</v>
      </c>
      <c r="GT101" s="16">
        <f t="shared" si="770"/>
        <v>0</v>
      </c>
      <c r="GV101" s="16">
        <f t="shared" si="771"/>
        <v>0</v>
      </c>
      <c r="GW101" s="16">
        <f t="shared" si="772"/>
        <v>0</v>
      </c>
      <c r="GX101" s="16">
        <f t="shared" si="773"/>
        <v>0</v>
      </c>
      <c r="GY101" s="16">
        <f t="shared" si="774"/>
        <v>0</v>
      </c>
      <c r="GZ101" s="16">
        <f t="shared" si="775"/>
        <v>0</v>
      </c>
      <c r="HA101" s="16">
        <f t="shared" si="776"/>
        <v>0</v>
      </c>
      <c r="HB101" s="16">
        <f t="shared" si="777"/>
        <v>0</v>
      </c>
      <c r="HD101" s="16">
        <f t="shared" si="778"/>
        <v>18.825638945665776</v>
      </c>
      <c r="HE101" s="16">
        <f t="shared" si="779"/>
        <v>18.825638945665776</v>
      </c>
      <c r="HF101" s="16">
        <f t="shared" si="780"/>
        <v>18.825638945665776</v>
      </c>
      <c r="HG101" s="16">
        <f t="shared" si="781"/>
        <v>18.825638945665776</v>
      </c>
      <c r="HH101" s="16">
        <f t="shared" si="782"/>
        <v>18.825638945665776</v>
      </c>
      <c r="HI101" s="16">
        <f t="shared" si="783"/>
        <v>18.825638945665776</v>
      </c>
      <c r="HJ101" s="16">
        <f t="shared" si="784"/>
        <v>18.825638945665776</v>
      </c>
      <c r="HN101" s="16">
        <f t="shared" si="785"/>
        <v>0</v>
      </c>
      <c r="HO101" s="16">
        <f t="shared" si="786"/>
        <v>0</v>
      </c>
      <c r="HP101" s="16">
        <f t="shared" si="787"/>
        <v>0</v>
      </c>
      <c r="HQ101" s="16">
        <f t="shared" si="788"/>
        <v>0</v>
      </c>
      <c r="HR101" s="16">
        <f t="shared" si="789"/>
        <v>0</v>
      </c>
      <c r="HS101" s="16">
        <f t="shared" si="790"/>
        <v>0</v>
      </c>
      <c r="HT101" s="16">
        <f t="shared" si="791"/>
        <v>0</v>
      </c>
      <c r="HV101" s="16">
        <f t="shared" si="792"/>
        <v>0</v>
      </c>
      <c r="HW101" s="16">
        <f t="shared" si="793"/>
        <v>0</v>
      </c>
      <c r="HX101" s="16">
        <f t="shared" si="794"/>
        <v>0</v>
      </c>
      <c r="HY101" s="16">
        <f t="shared" si="795"/>
        <v>0</v>
      </c>
      <c r="HZ101" s="16">
        <f t="shared" si="796"/>
        <v>0</v>
      </c>
      <c r="IA101" s="16">
        <f t="shared" si="797"/>
        <v>0</v>
      </c>
      <c r="IB101" s="16">
        <f t="shared" si="798"/>
        <v>0</v>
      </c>
      <c r="ID101" s="16">
        <f t="shared" si="799"/>
        <v>18.825638945665776</v>
      </c>
      <c r="IE101" s="16">
        <f t="shared" si="800"/>
        <v>18.825638945665776</v>
      </c>
      <c r="IF101" s="16">
        <f t="shared" si="801"/>
        <v>18.825638945665776</v>
      </c>
      <c r="IG101" s="16">
        <f t="shared" si="802"/>
        <v>18.825638945665776</v>
      </c>
      <c r="IH101" s="16">
        <f t="shared" si="803"/>
        <v>18.825638945665776</v>
      </c>
      <c r="II101" s="16">
        <f t="shared" si="804"/>
        <v>18.825638945665776</v>
      </c>
      <c r="IJ101" s="16">
        <f t="shared" si="805"/>
        <v>18.825638945665776</v>
      </c>
      <c r="IN101" s="16">
        <f t="shared" si="806"/>
        <v>0</v>
      </c>
      <c r="IO101" s="16">
        <f t="shared" si="807"/>
        <v>0</v>
      </c>
      <c r="IP101" s="16">
        <f t="shared" si="808"/>
        <v>0</v>
      </c>
      <c r="IQ101" s="16">
        <f t="shared" si="809"/>
        <v>0</v>
      </c>
      <c r="IR101" s="16">
        <f t="shared" si="810"/>
        <v>0</v>
      </c>
      <c r="IS101" s="16">
        <f t="shared" si="811"/>
        <v>0</v>
      </c>
      <c r="IT101" s="16">
        <f t="shared" si="812"/>
        <v>0</v>
      </c>
      <c r="IV101" s="16">
        <f t="shared" si="813"/>
        <v>0</v>
      </c>
      <c r="IW101" s="16">
        <f t="shared" si="814"/>
        <v>0</v>
      </c>
      <c r="IX101" s="16">
        <f t="shared" si="815"/>
        <v>0</v>
      </c>
      <c r="IY101" s="16">
        <f t="shared" si="816"/>
        <v>0</v>
      </c>
      <c r="IZ101" s="16">
        <f t="shared" si="817"/>
        <v>0</v>
      </c>
      <c r="JA101" s="16">
        <f t="shared" si="818"/>
        <v>0</v>
      </c>
      <c r="JB101" s="16">
        <f t="shared" si="819"/>
        <v>0</v>
      </c>
      <c r="JD101" s="16">
        <f t="shared" si="820"/>
        <v>18.825638945665776</v>
      </c>
      <c r="JE101" s="16">
        <f t="shared" si="821"/>
        <v>18.825638945665776</v>
      </c>
      <c r="JF101" s="16">
        <f t="shared" si="822"/>
        <v>18.825638945665776</v>
      </c>
      <c r="JG101" s="16">
        <f t="shared" si="823"/>
        <v>18.825638945665776</v>
      </c>
      <c r="JH101" s="16">
        <f t="shared" si="824"/>
        <v>18.825638945665776</v>
      </c>
      <c r="JI101" s="16">
        <f t="shared" si="825"/>
        <v>18.825638945665776</v>
      </c>
      <c r="JJ101" s="16">
        <f t="shared" si="826"/>
        <v>18.825638945665776</v>
      </c>
      <c r="JN101" s="16">
        <f t="shared" si="827"/>
        <v>0</v>
      </c>
      <c r="JO101" s="16">
        <f t="shared" si="828"/>
        <v>0</v>
      </c>
      <c r="JP101" s="16">
        <f t="shared" si="829"/>
        <v>0</v>
      </c>
      <c r="JQ101" s="16">
        <f t="shared" si="830"/>
        <v>0</v>
      </c>
      <c r="JR101" s="16">
        <f t="shared" si="831"/>
        <v>0</v>
      </c>
      <c r="JS101" s="16">
        <f t="shared" si="832"/>
        <v>0</v>
      </c>
      <c r="JT101" s="16">
        <f t="shared" si="833"/>
        <v>0</v>
      </c>
      <c r="JV101" s="16">
        <f t="shared" si="834"/>
        <v>0</v>
      </c>
      <c r="JW101" s="16">
        <f t="shared" si="835"/>
        <v>0</v>
      </c>
      <c r="JX101" s="16">
        <f t="shared" si="836"/>
        <v>0</v>
      </c>
      <c r="JY101" s="16">
        <f t="shared" si="837"/>
        <v>0</v>
      </c>
      <c r="JZ101" s="16">
        <f t="shared" si="838"/>
        <v>0</v>
      </c>
      <c r="KA101" s="16">
        <f t="shared" si="839"/>
        <v>0</v>
      </c>
      <c r="KB101" s="16">
        <f t="shared" si="840"/>
        <v>0</v>
      </c>
      <c r="KD101" s="16">
        <f t="shared" si="841"/>
        <v>18.825638945665776</v>
      </c>
      <c r="KE101" s="16">
        <f t="shared" si="842"/>
        <v>18.825638945665776</v>
      </c>
      <c r="KF101" s="16">
        <f t="shared" si="843"/>
        <v>18.825638945665776</v>
      </c>
      <c r="KG101" s="16">
        <f t="shared" si="844"/>
        <v>18.825638945665776</v>
      </c>
      <c r="KH101" s="16">
        <f t="shared" si="845"/>
        <v>18.825638945665776</v>
      </c>
      <c r="KI101" s="16">
        <f t="shared" si="846"/>
        <v>18.825638945665776</v>
      </c>
      <c r="KJ101" s="16">
        <f t="shared" si="847"/>
        <v>18.825638945665776</v>
      </c>
    </row>
    <row r="102" spans="1:296" x14ac:dyDescent="0.25">
      <c r="A102" s="22" t="s">
        <v>620</v>
      </c>
      <c r="B102" s="22"/>
      <c r="C102" s="22" t="s">
        <v>590</v>
      </c>
      <c r="D102" s="22"/>
      <c r="E102" s="22"/>
      <c r="F102" t="s">
        <v>571</v>
      </c>
      <c r="G102" t="s">
        <v>571</v>
      </c>
      <c r="H102" t="s">
        <v>571</v>
      </c>
      <c r="I102" t="s">
        <v>571</v>
      </c>
      <c r="J102" t="s">
        <v>571</v>
      </c>
      <c r="K102" t="s">
        <v>571</v>
      </c>
      <c r="L102" t="s">
        <v>571</v>
      </c>
      <c r="M102" t="s">
        <v>571</v>
      </c>
      <c r="N102" s="16">
        <f>[14]model_cost_rates!N237</f>
        <v>0</v>
      </c>
      <c r="O102" s="16">
        <f>[14]model_cost_rates!O237</f>
        <v>0</v>
      </c>
      <c r="P102" s="16">
        <f>[14]model_cost_rates!P237</f>
        <v>0</v>
      </c>
      <c r="Q102" s="16">
        <f>[14]model_cost_rates!Q237</f>
        <v>0</v>
      </c>
      <c r="R102" s="16">
        <f>[14]model_cost_rates!R237</f>
        <v>0</v>
      </c>
      <c r="S102" s="16">
        <f>[14]model_cost_rates!S237</f>
        <v>0</v>
      </c>
      <c r="T102" s="16">
        <f t="shared" si="637"/>
        <v>0</v>
      </c>
      <c r="V102" s="16">
        <f>[14]model_cost_rates!G237</f>
        <v>0</v>
      </c>
      <c r="W102" s="16">
        <f>[14]model_cost_rates!H237</f>
        <v>0</v>
      </c>
      <c r="X102" s="16">
        <f>[14]model_cost_rates!I237</f>
        <v>0</v>
      </c>
      <c r="Y102" s="16">
        <f>[14]model_cost_rates!J237</f>
        <v>0</v>
      </c>
      <c r="Z102" s="16">
        <f>[14]model_cost_rates!K237</f>
        <v>0</v>
      </c>
      <c r="AA102" s="16">
        <f>[14]model_cost_rates!L237</f>
        <v>0</v>
      </c>
      <c r="AB102" s="16">
        <f t="shared" si="848"/>
        <v>0</v>
      </c>
      <c r="AD102" s="16">
        <f>[16]TRAC_rates!V110</f>
        <v>63.703521420915166</v>
      </c>
      <c r="AE102" s="16">
        <f>[16]TRAC_rates!W110</f>
        <v>63.703521420915166</v>
      </c>
      <c r="AF102" s="16">
        <f>[16]TRAC_rates!X110</f>
        <v>63.703521420915166</v>
      </c>
      <c r="AG102" s="16">
        <f>[16]TRAC_rates!Y110</f>
        <v>63.703521420915166</v>
      </c>
      <c r="AH102" s="16">
        <f>[16]TRAC_rates!Z110</f>
        <v>63.703521420915166</v>
      </c>
      <c r="AI102" s="16">
        <f>[16]TRAC_rates!AA110</f>
        <v>63.703521420915166</v>
      </c>
      <c r="AJ102" s="16">
        <f>[16]TRAC_rates!AB110</f>
        <v>63.703521420915166</v>
      </c>
      <c r="AN102" s="16">
        <f t="shared" si="638"/>
        <v>0</v>
      </c>
      <c r="AO102" s="16">
        <f t="shared" si="639"/>
        <v>0</v>
      </c>
      <c r="AP102" s="16">
        <f t="shared" si="640"/>
        <v>0</v>
      </c>
      <c r="AQ102" s="16">
        <f t="shared" si="641"/>
        <v>0</v>
      </c>
      <c r="AR102" s="16">
        <f t="shared" si="642"/>
        <v>0</v>
      </c>
      <c r="AS102" s="16">
        <f t="shared" si="643"/>
        <v>0</v>
      </c>
      <c r="AT102" s="16">
        <f t="shared" si="644"/>
        <v>0</v>
      </c>
      <c r="AV102" s="16">
        <f t="shared" si="645"/>
        <v>0</v>
      </c>
      <c r="AW102" s="16">
        <f t="shared" si="646"/>
        <v>0</v>
      </c>
      <c r="AX102" s="16">
        <f t="shared" si="647"/>
        <v>0</v>
      </c>
      <c r="AY102" s="16">
        <f t="shared" si="648"/>
        <v>0</v>
      </c>
      <c r="AZ102" s="16">
        <f t="shared" si="649"/>
        <v>0</v>
      </c>
      <c r="BA102" s="16">
        <f t="shared" si="650"/>
        <v>0</v>
      </c>
      <c r="BB102" s="16">
        <f t="shared" si="651"/>
        <v>0</v>
      </c>
      <c r="BD102" s="16">
        <f t="shared" si="652"/>
        <v>63.703521420915166</v>
      </c>
      <c r="BE102" s="16">
        <f t="shared" si="653"/>
        <v>63.703521420915166</v>
      </c>
      <c r="BF102" s="16">
        <f t="shared" si="654"/>
        <v>63.703521420915166</v>
      </c>
      <c r="BG102" s="16">
        <f t="shared" si="655"/>
        <v>63.703521420915166</v>
      </c>
      <c r="BH102" s="16">
        <f t="shared" si="656"/>
        <v>63.703521420915166</v>
      </c>
      <c r="BI102" s="16">
        <f t="shared" si="657"/>
        <v>63.703521420915166</v>
      </c>
      <c r="BJ102" s="16">
        <f t="shared" si="658"/>
        <v>63.703521420915166</v>
      </c>
      <c r="BN102" s="16">
        <f t="shared" si="659"/>
        <v>0</v>
      </c>
      <c r="BO102" s="16">
        <f t="shared" si="660"/>
        <v>0</v>
      </c>
      <c r="BP102" s="16">
        <f t="shared" si="661"/>
        <v>0</v>
      </c>
      <c r="BQ102" s="16">
        <f t="shared" si="662"/>
        <v>0</v>
      </c>
      <c r="BR102" s="16">
        <f t="shared" si="663"/>
        <v>0</v>
      </c>
      <c r="BS102" s="16">
        <f t="shared" si="664"/>
        <v>0</v>
      </c>
      <c r="BT102" s="16">
        <f t="shared" si="665"/>
        <v>0</v>
      </c>
      <c r="BV102" s="16">
        <f t="shared" si="666"/>
        <v>0</v>
      </c>
      <c r="BW102" s="16">
        <f t="shared" si="667"/>
        <v>0</v>
      </c>
      <c r="BX102" s="16">
        <f t="shared" si="668"/>
        <v>0</v>
      </c>
      <c r="BY102" s="16">
        <f t="shared" si="669"/>
        <v>0</v>
      </c>
      <c r="BZ102" s="16">
        <f t="shared" si="670"/>
        <v>0</v>
      </c>
      <c r="CA102" s="16">
        <f t="shared" si="671"/>
        <v>0</v>
      </c>
      <c r="CB102" s="16">
        <f t="shared" si="672"/>
        <v>0</v>
      </c>
      <c r="CD102" s="16">
        <f t="shared" si="673"/>
        <v>63.703521420915166</v>
      </c>
      <c r="CE102" s="16">
        <f t="shared" si="674"/>
        <v>63.703521420915166</v>
      </c>
      <c r="CF102" s="16">
        <f t="shared" si="675"/>
        <v>63.703521420915166</v>
      </c>
      <c r="CG102" s="16">
        <f t="shared" si="676"/>
        <v>63.703521420915166</v>
      </c>
      <c r="CH102" s="16">
        <f t="shared" si="677"/>
        <v>63.703521420915166</v>
      </c>
      <c r="CI102" s="16">
        <f t="shared" si="678"/>
        <v>63.703521420915166</v>
      </c>
      <c r="CJ102" s="16">
        <f t="shared" si="679"/>
        <v>63.703521420915166</v>
      </c>
      <c r="CN102" s="16">
        <f t="shared" si="680"/>
        <v>0</v>
      </c>
      <c r="CO102" s="16">
        <f t="shared" si="681"/>
        <v>0</v>
      </c>
      <c r="CP102" s="16">
        <f t="shared" si="682"/>
        <v>0</v>
      </c>
      <c r="CQ102" s="16">
        <f t="shared" si="683"/>
        <v>0</v>
      </c>
      <c r="CR102" s="16">
        <f t="shared" si="684"/>
        <v>0</v>
      </c>
      <c r="CS102" s="16">
        <f t="shared" si="685"/>
        <v>0</v>
      </c>
      <c r="CT102" s="16">
        <f t="shared" si="686"/>
        <v>0</v>
      </c>
      <c r="CV102" s="16">
        <f t="shared" si="687"/>
        <v>0</v>
      </c>
      <c r="CW102" s="16">
        <f t="shared" si="688"/>
        <v>0</v>
      </c>
      <c r="CX102" s="16">
        <f t="shared" si="689"/>
        <v>0</v>
      </c>
      <c r="CY102" s="16">
        <f t="shared" si="690"/>
        <v>0</v>
      </c>
      <c r="CZ102" s="16">
        <f t="shared" si="691"/>
        <v>0</v>
      </c>
      <c r="DA102" s="16">
        <f t="shared" si="692"/>
        <v>0</v>
      </c>
      <c r="DB102" s="16">
        <f t="shared" si="693"/>
        <v>0</v>
      </c>
      <c r="DD102" s="16">
        <f t="shared" si="694"/>
        <v>63.703521420915166</v>
      </c>
      <c r="DE102" s="16">
        <f t="shared" si="695"/>
        <v>63.703521420915166</v>
      </c>
      <c r="DF102" s="16">
        <f t="shared" si="696"/>
        <v>63.703521420915166</v>
      </c>
      <c r="DG102" s="16">
        <f t="shared" si="697"/>
        <v>63.703521420915166</v>
      </c>
      <c r="DH102" s="16">
        <f t="shared" si="698"/>
        <v>63.703521420915166</v>
      </c>
      <c r="DI102" s="16">
        <f t="shared" si="699"/>
        <v>63.703521420915166</v>
      </c>
      <c r="DJ102" s="16">
        <f t="shared" si="700"/>
        <v>63.703521420915166</v>
      </c>
      <c r="DN102" s="16">
        <f t="shared" si="701"/>
        <v>0</v>
      </c>
      <c r="DO102" s="16">
        <f t="shared" si="702"/>
        <v>0</v>
      </c>
      <c r="DP102" s="16">
        <f t="shared" si="703"/>
        <v>0</v>
      </c>
      <c r="DQ102" s="16">
        <f t="shared" si="704"/>
        <v>0</v>
      </c>
      <c r="DR102" s="16">
        <f t="shared" si="705"/>
        <v>0</v>
      </c>
      <c r="DS102" s="16">
        <f t="shared" si="706"/>
        <v>0</v>
      </c>
      <c r="DT102" s="16">
        <f t="shared" si="707"/>
        <v>0</v>
      </c>
      <c r="DV102" s="16">
        <f t="shared" si="708"/>
        <v>0</v>
      </c>
      <c r="DW102" s="16">
        <f t="shared" si="709"/>
        <v>0</v>
      </c>
      <c r="DX102" s="16">
        <f t="shared" si="710"/>
        <v>0</v>
      </c>
      <c r="DY102" s="16">
        <f t="shared" si="711"/>
        <v>0</v>
      </c>
      <c r="DZ102" s="16">
        <f t="shared" si="712"/>
        <v>0</v>
      </c>
      <c r="EA102" s="16">
        <f t="shared" si="713"/>
        <v>0</v>
      </c>
      <c r="EB102" s="16">
        <f t="shared" si="714"/>
        <v>0</v>
      </c>
      <c r="ED102" s="16">
        <f t="shared" si="715"/>
        <v>63.703521420915166</v>
      </c>
      <c r="EE102" s="16">
        <f t="shared" si="716"/>
        <v>63.703521420915166</v>
      </c>
      <c r="EF102" s="16">
        <f t="shared" si="717"/>
        <v>63.703521420915166</v>
      </c>
      <c r="EG102" s="16">
        <f t="shared" si="718"/>
        <v>63.703521420915166</v>
      </c>
      <c r="EH102" s="16">
        <f t="shared" si="719"/>
        <v>63.703521420915166</v>
      </c>
      <c r="EI102" s="16">
        <f t="shared" si="720"/>
        <v>63.703521420915166</v>
      </c>
      <c r="EJ102" s="16">
        <f t="shared" si="721"/>
        <v>63.703521420915166</v>
      </c>
      <c r="EN102" s="16">
        <f t="shared" si="722"/>
        <v>0</v>
      </c>
      <c r="EO102" s="16">
        <f t="shared" si="723"/>
        <v>0</v>
      </c>
      <c r="EP102" s="16">
        <f t="shared" si="724"/>
        <v>0</v>
      </c>
      <c r="EQ102" s="16">
        <f t="shared" si="725"/>
        <v>0</v>
      </c>
      <c r="ER102" s="16">
        <f t="shared" si="726"/>
        <v>0</v>
      </c>
      <c r="ES102" s="16">
        <f t="shared" si="727"/>
        <v>0</v>
      </c>
      <c r="ET102" s="16">
        <f t="shared" si="728"/>
        <v>0</v>
      </c>
      <c r="EV102" s="16">
        <f t="shared" si="729"/>
        <v>0</v>
      </c>
      <c r="EW102" s="16">
        <f t="shared" si="730"/>
        <v>0</v>
      </c>
      <c r="EX102" s="16">
        <f t="shared" si="731"/>
        <v>0</v>
      </c>
      <c r="EY102" s="16">
        <f t="shared" si="732"/>
        <v>0</v>
      </c>
      <c r="EZ102" s="16">
        <f t="shared" si="733"/>
        <v>0</v>
      </c>
      <c r="FA102" s="16">
        <f t="shared" si="734"/>
        <v>0</v>
      </c>
      <c r="FB102" s="16">
        <f t="shared" si="735"/>
        <v>0</v>
      </c>
      <c r="FD102" s="16">
        <f t="shared" si="736"/>
        <v>63.703521420915166</v>
      </c>
      <c r="FE102" s="16">
        <f t="shared" si="737"/>
        <v>63.703521420915166</v>
      </c>
      <c r="FF102" s="16">
        <f t="shared" si="738"/>
        <v>63.703521420915166</v>
      </c>
      <c r="FG102" s="16">
        <f t="shared" si="739"/>
        <v>63.703521420915166</v>
      </c>
      <c r="FH102" s="16">
        <f t="shared" si="740"/>
        <v>63.703521420915166</v>
      </c>
      <c r="FI102" s="16">
        <f t="shared" si="741"/>
        <v>63.703521420915166</v>
      </c>
      <c r="FJ102" s="16">
        <f t="shared" si="742"/>
        <v>63.703521420915166</v>
      </c>
      <c r="FN102" s="16">
        <f t="shared" si="743"/>
        <v>0</v>
      </c>
      <c r="FO102" s="16">
        <f t="shared" si="744"/>
        <v>0</v>
      </c>
      <c r="FP102" s="16">
        <f t="shared" si="745"/>
        <v>0</v>
      </c>
      <c r="FQ102" s="16">
        <f t="shared" si="746"/>
        <v>0</v>
      </c>
      <c r="FR102" s="16">
        <f t="shared" si="747"/>
        <v>0</v>
      </c>
      <c r="FS102" s="16">
        <f t="shared" si="748"/>
        <v>0</v>
      </c>
      <c r="FT102" s="16">
        <f t="shared" si="749"/>
        <v>0</v>
      </c>
      <c r="FV102" s="16">
        <f t="shared" si="750"/>
        <v>0</v>
      </c>
      <c r="FW102" s="16">
        <f t="shared" si="751"/>
        <v>0</v>
      </c>
      <c r="FX102" s="16">
        <f t="shared" si="752"/>
        <v>0</v>
      </c>
      <c r="FY102" s="16">
        <f t="shared" si="753"/>
        <v>0</v>
      </c>
      <c r="FZ102" s="16">
        <f t="shared" si="754"/>
        <v>0</v>
      </c>
      <c r="GA102" s="16">
        <f t="shared" si="755"/>
        <v>0</v>
      </c>
      <c r="GB102" s="16">
        <f t="shared" si="756"/>
        <v>0</v>
      </c>
      <c r="GD102" s="16">
        <f t="shared" si="757"/>
        <v>63.703521420915166</v>
      </c>
      <c r="GE102" s="16">
        <f t="shared" si="758"/>
        <v>63.703521420915166</v>
      </c>
      <c r="GF102" s="16">
        <f t="shared" si="759"/>
        <v>63.703521420915166</v>
      </c>
      <c r="GG102" s="16">
        <f t="shared" si="760"/>
        <v>63.703521420915166</v>
      </c>
      <c r="GH102" s="16">
        <f t="shared" si="761"/>
        <v>63.703521420915166</v>
      </c>
      <c r="GI102" s="16">
        <f t="shared" si="762"/>
        <v>63.703521420915166</v>
      </c>
      <c r="GJ102" s="16">
        <f t="shared" si="763"/>
        <v>63.703521420915166</v>
      </c>
      <c r="GN102" s="16">
        <f t="shared" si="764"/>
        <v>0</v>
      </c>
      <c r="GO102" s="16">
        <f t="shared" si="765"/>
        <v>0</v>
      </c>
      <c r="GP102" s="16">
        <f t="shared" si="766"/>
        <v>0</v>
      </c>
      <c r="GQ102" s="16">
        <f t="shared" si="767"/>
        <v>0</v>
      </c>
      <c r="GR102" s="16">
        <f t="shared" si="768"/>
        <v>0</v>
      </c>
      <c r="GS102" s="16">
        <f t="shared" si="769"/>
        <v>0</v>
      </c>
      <c r="GT102" s="16">
        <f t="shared" si="770"/>
        <v>0</v>
      </c>
      <c r="GV102" s="16">
        <f t="shared" si="771"/>
        <v>0</v>
      </c>
      <c r="GW102" s="16">
        <f t="shared" si="772"/>
        <v>0</v>
      </c>
      <c r="GX102" s="16">
        <f t="shared" si="773"/>
        <v>0</v>
      </c>
      <c r="GY102" s="16">
        <f t="shared" si="774"/>
        <v>0</v>
      </c>
      <c r="GZ102" s="16">
        <f t="shared" si="775"/>
        <v>0</v>
      </c>
      <c r="HA102" s="16">
        <f t="shared" si="776"/>
        <v>0</v>
      </c>
      <c r="HB102" s="16">
        <f t="shared" si="777"/>
        <v>0</v>
      </c>
      <c r="HD102" s="16">
        <f t="shared" si="778"/>
        <v>63.703521420915166</v>
      </c>
      <c r="HE102" s="16">
        <f t="shared" si="779"/>
        <v>63.703521420915166</v>
      </c>
      <c r="HF102" s="16">
        <f t="shared" si="780"/>
        <v>63.703521420915166</v>
      </c>
      <c r="HG102" s="16">
        <f t="shared" si="781"/>
        <v>63.703521420915166</v>
      </c>
      <c r="HH102" s="16">
        <f t="shared" si="782"/>
        <v>63.703521420915166</v>
      </c>
      <c r="HI102" s="16">
        <f t="shared" si="783"/>
        <v>63.703521420915166</v>
      </c>
      <c r="HJ102" s="16">
        <f t="shared" si="784"/>
        <v>63.703521420915166</v>
      </c>
      <c r="HN102" s="16">
        <f t="shared" si="785"/>
        <v>0</v>
      </c>
      <c r="HO102" s="16">
        <f t="shared" si="786"/>
        <v>0</v>
      </c>
      <c r="HP102" s="16">
        <f t="shared" si="787"/>
        <v>0</v>
      </c>
      <c r="HQ102" s="16">
        <f t="shared" si="788"/>
        <v>0</v>
      </c>
      <c r="HR102" s="16">
        <f t="shared" si="789"/>
        <v>0</v>
      </c>
      <c r="HS102" s="16">
        <f t="shared" si="790"/>
        <v>0</v>
      </c>
      <c r="HT102" s="16">
        <f t="shared" si="791"/>
        <v>0</v>
      </c>
      <c r="HV102" s="16">
        <f t="shared" si="792"/>
        <v>0</v>
      </c>
      <c r="HW102" s="16">
        <f t="shared" si="793"/>
        <v>0</v>
      </c>
      <c r="HX102" s="16">
        <f t="shared" si="794"/>
        <v>0</v>
      </c>
      <c r="HY102" s="16">
        <f t="shared" si="795"/>
        <v>0</v>
      </c>
      <c r="HZ102" s="16">
        <f t="shared" si="796"/>
        <v>0</v>
      </c>
      <c r="IA102" s="16">
        <f t="shared" si="797"/>
        <v>0</v>
      </c>
      <c r="IB102" s="16">
        <f t="shared" si="798"/>
        <v>0</v>
      </c>
      <c r="ID102" s="16">
        <f t="shared" si="799"/>
        <v>63.703521420915166</v>
      </c>
      <c r="IE102" s="16">
        <f t="shared" si="800"/>
        <v>63.703521420915166</v>
      </c>
      <c r="IF102" s="16">
        <f t="shared" si="801"/>
        <v>63.703521420915166</v>
      </c>
      <c r="IG102" s="16">
        <f t="shared" si="802"/>
        <v>63.703521420915166</v>
      </c>
      <c r="IH102" s="16">
        <f t="shared" si="803"/>
        <v>63.703521420915166</v>
      </c>
      <c r="II102" s="16">
        <f t="shared" si="804"/>
        <v>63.703521420915166</v>
      </c>
      <c r="IJ102" s="16">
        <f t="shared" si="805"/>
        <v>63.703521420915166</v>
      </c>
      <c r="IN102" s="16">
        <f t="shared" si="806"/>
        <v>0</v>
      </c>
      <c r="IO102" s="16">
        <f t="shared" si="807"/>
        <v>0</v>
      </c>
      <c r="IP102" s="16">
        <f t="shared" si="808"/>
        <v>0</v>
      </c>
      <c r="IQ102" s="16">
        <f t="shared" si="809"/>
        <v>0</v>
      </c>
      <c r="IR102" s="16">
        <f t="shared" si="810"/>
        <v>0</v>
      </c>
      <c r="IS102" s="16">
        <f t="shared" si="811"/>
        <v>0</v>
      </c>
      <c r="IT102" s="16">
        <f t="shared" si="812"/>
        <v>0</v>
      </c>
      <c r="IV102" s="16">
        <f t="shared" si="813"/>
        <v>0</v>
      </c>
      <c r="IW102" s="16">
        <f t="shared" si="814"/>
        <v>0</v>
      </c>
      <c r="IX102" s="16">
        <f t="shared" si="815"/>
        <v>0</v>
      </c>
      <c r="IY102" s="16">
        <f t="shared" si="816"/>
        <v>0</v>
      </c>
      <c r="IZ102" s="16">
        <f t="shared" si="817"/>
        <v>0</v>
      </c>
      <c r="JA102" s="16">
        <f t="shared" si="818"/>
        <v>0</v>
      </c>
      <c r="JB102" s="16">
        <f t="shared" si="819"/>
        <v>0</v>
      </c>
      <c r="JD102" s="16">
        <f t="shared" si="820"/>
        <v>63.703521420915166</v>
      </c>
      <c r="JE102" s="16">
        <f t="shared" si="821"/>
        <v>63.703521420915166</v>
      </c>
      <c r="JF102" s="16">
        <f t="shared" si="822"/>
        <v>63.703521420915166</v>
      </c>
      <c r="JG102" s="16">
        <f t="shared" si="823"/>
        <v>63.703521420915166</v>
      </c>
      <c r="JH102" s="16">
        <f t="shared" si="824"/>
        <v>63.703521420915166</v>
      </c>
      <c r="JI102" s="16">
        <f t="shared" si="825"/>
        <v>63.703521420915166</v>
      </c>
      <c r="JJ102" s="16">
        <f t="shared" si="826"/>
        <v>63.703521420915166</v>
      </c>
      <c r="JN102" s="16">
        <f t="shared" si="827"/>
        <v>0</v>
      </c>
      <c r="JO102" s="16">
        <f t="shared" si="828"/>
        <v>0</v>
      </c>
      <c r="JP102" s="16">
        <f t="shared" si="829"/>
        <v>0</v>
      </c>
      <c r="JQ102" s="16">
        <f t="shared" si="830"/>
        <v>0</v>
      </c>
      <c r="JR102" s="16">
        <f t="shared" si="831"/>
        <v>0</v>
      </c>
      <c r="JS102" s="16">
        <f t="shared" si="832"/>
        <v>0</v>
      </c>
      <c r="JT102" s="16">
        <f t="shared" si="833"/>
        <v>0</v>
      </c>
      <c r="JV102" s="16">
        <f t="shared" si="834"/>
        <v>0</v>
      </c>
      <c r="JW102" s="16">
        <f t="shared" si="835"/>
        <v>0</v>
      </c>
      <c r="JX102" s="16">
        <f t="shared" si="836"/>
        <v>0</v>
      </c>
      <c r="JY102" s="16">
        <f t="shared" si="837"/>
        <v>0</v>
      </c>
      <c r="JZ102" s="16">
        <f t="shared" si="838"/>
        <v>0</v>
      </c>
      <c r="KA102" s="16">
        <f t="shared" si="839"/>
        <v>0</v>
      </c>
      <c r="KB102" s="16">
        <f t="shared" si="840"/>
        <v>0</v>
      </c>
      <c r="KD102" s="16">
        <f t="shared" si="841"/>
        <v>63.703521420915166</v>
      </c>
      <c r="KE102" s="16">
        <f t="shared" si="842"/>
        <v>63.703521420915166</v>
      </c>
      <c r="KF102" s="16">
        <f t="shared" si="843"/>
        <v>63.703521420915166</v>
      </c>
      <c r="KG102" s="16">
        <f t="shared" si="844"/>
        <v>63.703521420915166</v>
      </c>
      <c r="KH102" s="16">
        <f t="shared" si="845"/>
        <v>63.703521420915166</v>
      </c>
      <c r="KI102" s="16">
        <f t="shared" si="846"/>
        <v>63.703521420915166</v>
      </c>
      <c r="KJ102" s="16">
        <f t="shared" si="847"/>
        <v>63.703521420915166</v>
      </c>
    </row>
    <row r="107" spans="1:296" x14ac:dyDescent="0.25">
      <c r="C107" t="s">
        <v>621</v>
      </c>
      <c r="F107" s="16"/>
      <c r="G107" s="16"/>
      <c r="H107" s="16"/>
      <c r="I107" s="16"/>
      <c r="J107" s="16"/>
      <c r="K107" s="16"/>
      <c r="L107" s="16"/>
      <c r="M107" s="16"/>
      <c r="N107" s="16">
        <f>SUM(N44:N56)+N41</f>
        <v>18.678727783068339</v>
      </c>
      <c r="O107" s="16">
        <f t="shared" ref="O107:T107" si="849">SUM(O44:O56)+O41</f>
        <v>15.761784231419412</v>
      </c>
      <c r="P107" s="16">
        <f t="shared" si="849"/>
        <v>13.07552394633456</v>
      </c>
      <c r="Q107" s="16">
        <f t="shared" si="849"/>
        <v>17.487126142207135</v>
      </c>
      <c r="R107" s="16">
        <f t="shared" si="849"/>
        <v>11.823709569191744</v>
      </c>
      <c r="S107" s="16">
        <f t="shared" si="849"/>
        <v>14.951889931791158</v>
      </c>
      <c r="T107" s="16">
        <f t="shared" si="849"/>
        <v>14.951889931791158</v>
      </c>
      <c r="V107" s="16">
        <f>SUM(V44:V56)+V41</f>
        <v>19.444223885071505</v>
      </c>
      <c r="W107" s="16">
        <f t="shared" ref="W107:AB107" si="850">SUM(W44:W56)+W41</f>
        <v>16.252904704823358</v>
      </c>
      <c r="X107" s="16">
        <f t="shared" si="850"/>
        <v>10.625160883789741</v>
      </c>
      <c r="Y107" s="16">
        <f t="shared" si="850"/>
        <v>15.760816404051001</v>
      </c>
      <c r="Z107" s="16">
        <f t="shared" si="850"/>
        <v>12.33655333502165</v>
      </c>
      <c r="AA107" s="16">
        <f t="shared" si="850"/>
        <v>13.828642017809234</v>
      </c>
      <c r="AB107" s="16">
        <f t="shared" si="850"/>
        <v>13.828642017809234</v>
      </c>
      <c r="AD107" s="16">
        <f>SUM(AD44:AD56)+AD41</f>
        <v>14.514890622221651</v>
      </c>
      <c r="AE107" s="16">
        <f t="shared" ref="AE107:AJ107" si="851">SUM(AE44:AE56)+AE41</f>
        <v>15.623308710545922</v>
      </c>
      <c r="AF107" s="16">
        <f t="shared" si="851"/>
        <v>14.225400135386955</v>
      </c>
      <c r="AG107" s="16">
        <f t="shared" si="851"/>
        <v>10.751332961605321</v>
      </c>
      <c r="AH107" s="16">
        <f t="shared" si="851"/>
        <v>10.913337398311374</v>
      </c>
      <c r="AI107" s="16">
        <f t="shared" si="851"/>
        <v>16.108525905913865</v>
      </c>
      <c r="AJ107" s="16">
        <f t="shared" si="851"/>
        <v>13.23313247584565</v>
      </c>
      <c r="AN107" s="16">
        <f>SUM(AN44:AN56)+AN41</f>
        <v>15.441886277448667</v>
      </c>
      <c r="AO107" s="16">
        <f t="shared" ref="AO107:AT107" si="852">SUM(AO44:AO56)+AO41</f>
        <v>10.009642783514415</v>
      </c>
      <c r="AP107" s="16">
        <f t="shared" si="852"/>
        <v>10.462745038267494</v>
      </c>
      <c r="AQ107" s="16">
        <f t="shared" si="852"/>
        <v>12.338087244086021</v>
      </c>
      <c r="AR107" s="16">
        <f t="shared" si="852"/>
        <v>10.259661400282981</v>
      </c>
      <c r="AS107" s="16">
        <f t="shared" si="852"/>
        <v>11.679005409035947</v>
      </c>
      <c r="AT107" s="16">
        <f t="shared" si="852"/>
        <v>11.679005409035947</v>
      </c>
      <c r="AV107" s="16">
        <f>SUM(AV44:AV56)+AV41</f>
        <v>16.552722864840337</v>
      </c>
      <c r="AW107" s="16">
        <f t="shared" ref="AW107:BB107" si="853">SUM(AW44:AW56)+AW41</f>
        <v>10.361103895143131</v>
      </c>
      <c r="AX107" s="16">
        <f t="shared" si="853"/>
        <v>8.3484147122289887</v>
      </c>
      <c r="AY107" s="16">
        <f t="shared" si="853"/>
        <v>9.0938446202255729</v>
      </c>
      <c r="AZ107" s="16">
        <f t="shared" si="853"/>
        <v>9.2834045670766905</v>
      </c>
      <c r="BA107" s="16">
        <f t="shared" si="853"/>
        <v>10.065821209718884</v>
      </c>
      <c r="BB107" s="16">
        <f t="shared" si="853"/>
        <v>10.065821209718884</v>
      </c>
      <c r="BD107" s="16">
        <f>SUM(BD44:BD56)+BD41</f>
        <v>11.88573500548909</v>
      </c>
      <c r="BE107" s="16">
        <f t="shared" ref="BE107:BJ107" si="854">SUM(BE44:BE56)+BE41</f>
        <v>10.061915387422598</v>
      </c>
      <c r="BF107" s="16">
        <f t="shared" si="854"/>
        <v>9.8846536314812248</v>
      </c>
      <c r="BG107" s="16">
        <f t="shared" si="854"/>
        <v>8.1380604967576176</v>
      </c>
      <c r="BH107" s="16">
        <f t="shared" si="854"/>
        <v>8.9381644847766779</v>
      </c>
      <c r="BI107" s="16">
        <f t="shared" si="854"/>
        <v>11.195219398651513</v>
      </c>
      <c r="BJ107" s="16">
        <f t="shared" si="854"/>
        <v>9.7027788805126871</v>
      </c>
      <c r="BN107" s="16">
        <f>SUM(BN44:BN56)+BN41</f>
        <v>15.542785044663429</v>
      </c>
      <c r="BO107" s="16">
        <f t="shared" ref="BO107:BT107" si="855">SUM(BO44:BO56)+BO41</f>
        <v>10.076214100602535</v>
      </c>
      <c r="BP107" s="16">
        <f t="shared" si="855"/>
        <v>10.533384004888182</v>
      </c>
      <c r="BQ107" s="16">
        <f t="shared" si="855"/>
        <v>12.42291845266648</v>
      </c>
      <c r="BR107" s="16">
        <f t="shared" si="855"/>
        <v>10.331801552165713</v>
      </c>
      <c r="BS107" s="16">
        <f t="shared" si="855"/>
        <v>11.757631640184343</v>
      </c>
      <c r="BT107" s="16">
        <f t="shared" si="855"/>
        <v>11.757631640184343</v>
      </c>
      <c r="BV107" s="16">
        <f>SUM(BV44:BV56)+BV41</f>
        <v>16.664273099869575</v>
      </c>
      <c r="BW107" s="16">
        <f t="shared" ref="BW107:CB107" si="856">SUM(BW44:BW56)+BW41</f>
        <v>10.432008784502191</v>
      </c>
      <c r="BX107" s="16">
        <f t="shared" si="856"/>
        <v>8.4037582259388479</v>
      </c>
      <c r="BY107" s="16">
        <f t="shared" si="856"/>
        <v>9.1546445857612806</v>
      </c>
      <c r="BZ107" s="16">
        <f t="shared" si="856"/>
        <v>9.3473818618338917</v>
      </c>
      <c r="CA107" s="16">
        <f t="shared" si="856"/>
        <v>10.133692173083476</v>
      </c>
      <c r="CB107" s="16">
        <f t="shared" si="856"/>
        <v>10.133692173083476</v>
      </c>
      <c r="CD107" s="16">
        <f>SUM(CD44:CD56)+CD41</f>
        <v>11.964636545868977</v>
      </c>
      <c r="CE107" s="16">
        <f t="shared" ref="CE107:CJ107" si="857">SUM(CE44:CE56)+CE41</f>
        <v>10.131491343882068</v>
      </c>
      <c r="CF107" s="16">
        <f t="shared" si="857"/>
        <v>9.952511658563223</v>
      </c>
      <c r="CG107" s="16">
        <f t="shared" si="857"/>
        <v>8.1929459952067187</v>
      </c>
      <c r="CH107" s="16">
        <f t="shared" si="857"/>
        <v>8.9984378111345311</v>
      </c>
      <c r="CI107" s="16">
        <f t="shared" si="857"/>
        <v>11.273558593235153</v>
      </c>
      <c r="CJ107" s="16">
        <f t="shared" si="857"/>
        <v>9.7688215588046905</v>
      </c>
      <c r="CN107" s="16">
        <f>SUM(CN44:CN56)+CN41</f>
        <v>14.690473315037462</v>
      </c>
      <c r="CO107" s="16">
        <f t="shared" ref="CO107:CT107" si="858">SUM(CO44:CO56)+CO41</f>
        <v>9.5138730931045412</v>
      </c>
      <c r="CP107" s="16">
        <f t="shared" si="858"/>
        <v>9.9366827618361206</v>
      </c>
      <c r="CQ107" s="16">
        <f t="shared" si="858"/>
        <v>11.706332550704191</v>
      </c>
      <c r="CR107" s="16">
        <f t="shared" si="858"/>
        <v>9.7224195019789388</v>
      </c>
      <c r="CS107" s="16">
        <f t="shared" si="858"/>
        <v>11.093460402874564</v>
      </c>
      <c r="CT107" s="16">
        <f t="shared" si="858"/>
        <v>11.093460402874564</v>
      </c>
      <c r="CV107" s="16">
        <f>SUM(CV44:CV56)+CV41</f>
        <v>15.721986326874783</v>
      </c>
      <c r="CW107" s="16">
        <f t="shared" ref="CW107:DB107" si="859">SUM(CW44:CW56)+CW41</f>
        <v>9.8330612397821735</v>
      </c>
      <c r="CX107" s="16">
        <f t="shared" si="859"/>
        <v>7.9362606816603778</v>
      </c>
      <c r="CY107" s="16">
        <f t="shared" si="859"/>
        <v>8.6410553198326063</v>
      </c>
      <c r="CZ107" s="16">
        <f t="shared" si="859"/>
        <v>8.8069530711110584</v>
      </c>
      <c r="DA107" s="16">
        <f t="shared" si="859"/>
        <v>9.5603727978969602</v>
      </c>
      <c r="DB107" s="16">
        <f t="shared" si="859"/>
        <v>9.5603727978969602</v>
      </c>
      <c r="DD107" s="16">
        <f>SUM(DD44:DD56)+DD41</f>
        <v>11.298139717337914</v>
      </c>
      <c r="DE107" s="16">
        <f t="shared" ref="DE107:DJ107" si="860">SUM(DE44:DE56)+DE41</f>
        <v>9.5437695567156222</v>
      </c>
      <c r="DF107" s="16">
        <f t="shared" si="860"/>
        <v>9.3793015586998933</v>
      </c>
      <c r="DG107" s="16">
        <f t="shared" si="860"/>
        <v>7.7293173959100967</v>
      </c>
      <c r="DH107" s="16">
        <f t="shared" si="860"/>
        <v>8.4892971699111577</v>
      </c>
      <c r="DI107" s="16">
        <f t="shared" si="860"/>
        <v>10.611812010237079</v>
      </c>
      <c r="DJ107" s="16">
        <f t="shared" si="860"/>
        <v>9.2109460671807302</v>
      </c>
      <c r="DN107" s="16">
        <f>SUM(DN44:DN56)+DN41</f>
        <v>16.560157562004754</v>
      </c>
      <c r="DO107" s="16">
        <f t="shared" ref="DO107:DT107" si="861">SUM(DO44:DO56)+DO41</f>
        <v>12.525525693470859</v>
      </c>
      <c r="DP107" s="16">
        <f t="shared" si="861"/>
        <v>11.522841726935287</v>
      </c>
      <c r="DQ107" s="16">
        <f t="shared" si="861"/>
        <v>14.604826629246897</v>
      </c>
      <c r="DR107" s="16">
        <f t="shared" si="861"/>
        <v>10.934423183609267</v>
      </c>
      <c r="DS107" s="16">
        <f t="shared" si="861"/>
        <v>13.01456280930651</v>
      </c>
      <c r="DT107" s="16">
        <f t="shared" si="861"/>
        <v>13.01456280930651</v>
      </c>
      <c r="DV107" s="16">
        <f>SUM(DV44:DV56)+DV41</f>
        <v>17.637464572248618</v>
      </c>
      <c r="DW107" s="16">
        <f t="shared" ref="DW107:EB107" si="862">SUM(DW44:DW56)+DW41</f>
        <v>13.03303095932773</v>
      </c>
      <c r="DX107" s="16">
        <f t="shared" si="862"/>
        <v>9.3137975553445731</v>
      </c>
      <c r="DY107" s="16">
        <f t="shared" si="862"/>
        <v>12.169852162395117</v>
      </c>
      <c r="DZ107" s="16">
        <f t="shared" si="862"/>
        <v>10.62357589608091</v>
      </c>
      <c r="EA107" s="16">
        <f t="shared" si="862"/>
        <v>11.716396596959875</v>
      </c>
      <c r="EB107" s="16">
        <f t="shared" si="862"/>
        <v>11.716396596959875</v>
      </c>
      <c r="ED107" s="16">
        <f>SUM(ED44:ED56)+ED41</f>
        <v>12.716004219718137</v>
      </c>
      <c r="EE107" s="16">
        <f t="shared" ref="EE107:EJ107" si="863">SUM(EE44:EE56)+EE41</f>
        <v>12.431301572420782</v>
      </c>
      <c r="EF107" s="16">
        <f t="shared" si="863"/>
        <v>11.669889330538657</v>
      </c>
      <c r="EG107" s="16">
        <f t="shared" si="863"/>
        <v>9.1367513083090994</v>
      </c>
      <c r="EH107" s="16">
        <f t="shared" si="863"/>
        <v>9.6167264068204314</v>
      </c>
      <c r="EI107" s="16">
        <f t="shared" si="863"/>
        <v>13.291615190739797</v>
      </c>
      <c r="EJ107" s="16">
        <f t="shared" si="863"/>
        <v>11.099875174152476</v>
      </c>
      <c r="EN107" s="16">
        <f>SUM(EN44:EN56)+EN41</f>
        <v>18.781381155878769</v>
      </c>
      <c r="EO107" s="16">
        <f t="shared" ref="EO107:ET107" si="864">SUM(EO44:EO56)+EO41</f>
        <v>15.859179313164281</v>
      </c>
      <c r="EP107" s="16">
        <f t="shared" si="864"/>
        <v>13.152944417861818</v>
      </c>
      <c r="EQ107" s="16">
        <f t="shared" si="864"/>
        <v>17.597625103802187</v>
      </c>
      <c r="ER107" s="16">
        <f t="shared" si="864"/>
        <v>11.897851752672066</v>
      </c>
      <c r="ES107" s="16">
        <f t="shared" si="864"/>
        <v>15.04068375424168</v>
      </c>
      <c r="ET107" s="16">
        <f t="shared" si="864"/>
        <v>15.04068375424168</v>
      </c>
      <c r="EV107" s="16">
        <f>SUM(EV44:EV56)+EV41</f>
        <v>19.55702718248099</v>
      </c>
      <c r="EW107" s="16">
        <f t="shared" ref="EW107:FB107" si="865">SUM(EW44:EW56)+EW41</f>
        <v>16.357509736906948</v>
      </c>
      <c r="EX107" s="16">
        <f t="shared" si="865"/>
        <v>10.686212614080622</v>
      </c>
      <c r="EY107" s="16">
        <f t="shared" si="865"/>
        <v>15.860809182475613</v>
      </c>
      <c r="EZ107" s="16">
        <f t="shared" si="865"/>
        <v>12.413933990604386</v>
      </c>
      <c r="FA107" s="16">
        <f t="shared" si="865"/>
        <v>13.91274091376518</v>
      </c>
      <c r="FB107" s="16">
        <f t="shared" si="865"/>
        <v>13.91274091376518</v>
      </c>
      <c r="FD107" s="16">
        <f>SUM(FD44:FD56)+FD41</f>
        <v>14.593792162601538</v>
      </c>
      <c r="FE107" s="16">
        <f t="shared" ref="FE107:FJ107" si="866">SUM(FE44:FE56)+FE41</f>
        <v>15.723017578727994</v>
      </c>
      <c r="FF107" s="16">
        <f t="shared" si="866"/>
        <v>14.313319266685564</v>
      </c>
      <c r="FG107" s="16">
        <f t="shared" si="866"/>
        <v>10.813572158062774</v>
      </c>
      <c r="FH107" s="16">
        <f t="shared" si="866"/>
        <v>10.974628602804637</v>
      </c>
      <c r="FI107" s="16">
        <f t="shared" si="866"/>
        <v>16.211363244628011</v>
      </c>
      <c r="FJ107" s="16">
        <f t="shared" si="866"/>
        <v>13.312208312494475</v>
      </c>
      <c r="FN107" s="16">
        <f>SUM(FN44:FN56)+FN41</f>
        <v>17.914247927721792</v>
      </c>
      <c r="FO107" s="16">
        <f t="shared" ref="FO107:FT107" si="867">SUM(FO44:FO56)+FO41</f>
        <v>15.036463903744631</v>
      </c>
      <c r="FP107" s="16">
        <f t="shared" si="867"/>
        <v>12.498958469198987</v>
      </c>
      <c r="FQ107" s="16">
        <f t="shared" si="867"/>
        <v>16.664218644251577</v>
      </c>
      <c r="FR107" s="16">
        <f t="shared" si="867"/>
        <v>11.271558147856705</v>
      </c>
      <c r="FS107" s="16">
        <f t="shared" si="867"/>
        <v>14.290624873623038</v>
      </c>
      <c r="FT107" s="16">
        <f t="shared" si="867"/>
        <v>14.290624873623038</v>
      </c>
      <c r="FV107" s="16">
        <f>SUM(FV44:FV56)+FV41</f>
        <v>18.604155545130389</v>
      </c>
      <c r="FW107" s="16">
        <f t="shared" ref="FW107:GB107" si="868">SUM(FW44:FW56)+FW41</f>
        <v>15.473890459052178</v>
      </c>
      <c r="FX107" s="16">
        <f t="shared" si="868"/>
        <v>10.170496641752424</v>
      </c>
      <c r="FY107" s="16">
        <f t="shared" si="868"/>
        <v>15.016150518333722</v>
      </c>
      <c r="FZ107" s="16">
        <f t="shared" si="868"/>
        <v>11.760284375055235</v>
      </c>
      <c r="GA107" s="16">
        <f t="shared" si="868"/>
        <v>13.202341000560285</v>
      </c>
      <c r="GB107" s="16">
        <f t="shared" si="868"/>
        <v>13.202341000560285</v>
      </c>
      <c r="GD107" s="16">
        <f>SUM(GD44:GD56)+GD41</f>
        <v>13.927295334070473</v>
      </c>
      <c r="GE107" s="16">
        <f t="shared" ref="GE107:GJ107" si="869">SUM(GE44:GE56)+GE41</f>
        <v>14.880757160239186</v>
      </c>
      <c r="GF107" s="16">
        <f t="shared" si="869"/>
        <v>13.570649074245743</v>
      </c>
      <c r="GG107" s="16">
        <f t="shared" si="869"/>
        <v>10.287825425495965</v>
      </c>
      <c r="GH107" s="16">
        <f t="shared" si="869"/>
        <v>10.456889744793397</v>
      </c>
      <c r="GI107" s="16">
        <f t="shared" si="869"/>
        <v>15.342676020303227</v>
      </c>
      <c r="GJ107" s="16">
        <f t="shared" si="869"/>
        <v>12.64423916910221</v>
      </c>
      <c r="GN107" s="16">
        <f>SUM(GN44:GN56)+GN41</f>
        <v>18.560031321473353</v>
      </c>
      <c r="GO107" s="16">
        <f t="shared" ref="GO107:GT107" si="870">SUM(GO44:GO56)+GO41</f>
        <v>13.676602349617347</v>
      </c>
      <c r="GP107" s="16">
        <f t="shared" si="870"/>
        <v>12.616765215205989</v>
      </c>
      <c r="GQ107" s="16">
        <f t="shared" si="870"/>
        <v>15.750740787315701</v>
      </c>
      <c r="GR107" s="16">
        <f t="shared" si="870"/>
        <v>11.688275106186259</v>
      </c>
      <c r="GS107" s="16">
        <f t="shared" si="870"/>
        <v>14.264067486971092</v>
      </c>
      <c r="GT107" s="16">
        <f t="shared" si="870"/>
        <v>14.264067486971092</v>
      </c>
      <c r="GV107" s="16">
        <f>SUM(GV44:GV56)+GV41</f>
        <v>19.359456076818553</v>
      </c>
      <c r="GW107" s="16">
        <f t="shared" ref="GW107:HB107" si="871">SUM(GW44:GW56)+GW41</f>
        <v>13.973140120390854</v>
      </c>
      <c r="GX107" s="16">
        <f t="shared" si="871"/>
        <v>10.239008513217902</v>
      </c>
      <c r="GY107" s="16">
        <f t="shared" si="871"/>
        <v>13.109480843879343</v>
      </c>
      <c r="GZ107" s="16">
        <f t="shared" si="871"/>
        <v>11.429835889573372</v>
      </c>
      <c r="HA107" s="16">
        <f t="shared" si="871"/>
        <v>12.730846489085884</v>
      </c>
      <c r="HB107" s="16">
        <f t="shared" si="871"/>
        <v>12.730846489085884</v>
      </c>
      <c r="HD107" s="16">
        <f>SUM(HD44:HD56)+HD41</f>
        <v>14.514890622221651</v>
      </c>
      <c r="HE107" s="16">
        <f t="shared" ref="HE107:HJ107" si="872">SUM(HE44:HE56)+HE41</f>
        <v>13.584862003285519</v>
      </c>
      <c r="HF107" s="16">
        <f t="shared" si="872"/>
        <v>12.868296241451462</v>
      </c>
      <c r="HG107" s="16">
        <f t="shared" si="872"/>
        <v>10.253866217292522</v>
      </c>
      <c r="HH107" s="16">
        <f t="shared" si="872"/>
        <v>10.844479454790266</v>
      </c>
      <c r="HI107" s="16">
        <f t="shared" si="872"/>
        <v>14.451262854253368</v>
      </c>
      <c r="HJ107" s="16">
        <f t="shared" si="872"/>
        <v>12.351458677367692</v>
      </c>
      <c r="HN107" s="16">
        <f>SUM(HN44:HN56)+HN41</f>
        <v>18.560031321473353</v>
      </c>
      <c r="HO107" s="16">
        <f t="shared" ref="HO107:HT107" si="873">SUM(HO44:HO56)+HO41</f>
        <v>13.676602349617347</v>
      </c>
      <c r="HP107" s="16">
        <f t="shared" si="873"/>
        <v>12.616765215205989</v>
      </c>
      <c r="HQ107" s="16">
        <f t="shared" si="873"/>
        <v>15.750740787315701</v>
      </c>
      <c r="HR107" s="16">
        <f t="shared" si="873"/>
        <v>11.688275106186259</v>
      </c>
      <c r="HS107" s="16">
        <f t="shared" si="873"/>
        <v>14.264067486971092</v>
      </c>
      <c r="HT107" s="16">
        <f t="shared" si="873"/>
        <v>14.264067486971092</v>
      </c>
      <c r="HV107" s="16">
        <f>SUM(HV44:HV56)+HV41</f>
        <v>19.359456076818553</v>
      </c>
      <c r="HW107" s="16">
        <f t="shared" ref="HW107:IB107" si="874">SUM(HW44:HW56)+HW41</f>
        <v>13.973140120390854</v>
      </c>
      <c r="HX107" s="16">
        <f t="shared" si="874"/>
        <v>10.239008513217902</v>
      </c>
      <c r="HY107" s="16">
        <f t="shared" si="874"/>
        <v>13.109480843879343</v>
      </c>
      <c r="HZ107" s="16">
        <f t="shared" si="874"/>
        <v>11.429835889573372</v>
      </c>
      <c r="IA107" s="16">
        <f t="shared" si="874"/>
        <v>12.730846489085884</v>
      </c>
      <c r="IB107" s="16">
        <f t="shared" si="874"/>
        <v>12.730846489085884</v>
      </c>
      <c r="ID107" s="16">
        <f>SUM(ID44:ID56)+ID41</f>
        <v>14.514890622221651</v>
      </c>
      <c r="IE107" s="16">
        <f t="shared" ref="IE107:IJ107" si="875">SUM(IE44:IE56)+IE41</f>
        <v>13.584862003285519</v>
      </c>
      <c r="IF107" s="16">
        <f t="shared" si="875"/>
        <v>12.868296241451462</v>
      </c>
      <c r="IG107" s="16">
        <f t="shared" si="875"/>
        <v>10.253866217292522</v>
      </c>
      <c r="IH107" s="16">
        <f t="shared" si="875"/>
        <v>10.844479454790266</v>
      </c>
      <c r="II107" s="16">
        <f t="shared" si="875"/>
        <v>14.451262854253368</v>
      </c>
      <c r="IJ107" s="16">
        <f t="shared" si="875"/>
        <v>12.351458677367692</v>
      </c>
      <c r="IN107" s="16">
        <f>SUM(IN44:IN56)+IN41</f>
        <v>18.661756777862998</v>
      </c>
      <c r="IO107" s="16">
        <f t="shared" ref="IO107:IT107" si="876">SUM(IO44:IO56)+IO41</f>
        <v>13.757696401976437</v>
      </c>
      <c r="IP107" s="16">
        <f t="shared" si="876"/>
        <v>12.690599313946118</v>
      </c>
      <c r="IQ107" s="16">
        <f t="shared" si="876"/>
        <v>15.847665456451113</v>
      </c>
      <c r="IR107" s="16">
        <f t="shared" si="876"/>
        <v>11.761358522956318</v>
      </c>
      <c r="IS107" s="16">
        <f t="shared" si="876"/>
        <v>14.347484217867606</v>
      </c>
      <c r="IT107" s="16">
        <f t="shared" si="876"/>
        <v>14.347484217867606</v>
      </c>
      <c r="IV107" s="16">
        <f>SUM(IV44:IV56)+IV41</f>
        <v>19.471596697007715</v>
      </c>
      <c r="IW107" s="16">
        <f t="shared" ref="IW107:JB107" si="877">SUM(IW44:IW56)+IW41</f>
        <v>14.059922961610511</v>
      </c>
      <c r="IX107" s="16">
        <f t="shared" si="877"/>
        <v>10.297041475124587</v>
      </c>
      <c r="IY107" s="16">
        <f t="shared" si="877"/>
        <v>13.188746653949245</v>
      </c>
      <c r="IZ107" s="16">
        <f t="shared" si="877"/>
        <v>11.500128229334912</v>
      </c>
      <c r="JA107" s="16">
        <f t="shared" si="877"/>
        <v>12.80636330530602</v>
      </c>
      <c r="JB107" s="16">
        <f t="shared" si="877"/>
        <v>12.80636330530602</v>
      </c>
      <c r="JD107" s="16">
        <f>SUM(JD44:JD56)+JD41</f>
        <v>14.593792162601538</v>
      </c>
      <c r="JE107" s="16">
        <f t="shared" ref="JE107:JJ107" si="878">SUM(JE44:JE56)+JE41</f>
        <v>13.668635196998906</v>
      </c>
      <c r="JF107" s="16">
        <f t="shared" si="878"/>
        <v>12.94560613494321</v>
      </c>
      <c r="JG107" s="16">
        <f t="shared" si="878"/>
        <v>10.312216438841713</v>
      </c>
      <c r="JH107" s="16">
        <f t="shared" si="878"/>
        <v>10.905232358346533</v>
      </c>
      <c r="JI107" s="16">
        <f t="shared" si="878"/>
        <v>14.541144443667728</v>
      </c>
      <c r="JJ107" s="16">
        <f t="shared" si="878"/>
        <v>12.423641978347042</v>
      </c>
      <c r="JN107" s="16">
        <f>SUM(JN44:JN56)+JN41</f>
        <v>17.802461842198383</v>
      </c>
      <c r="JO107" s="16">
        <f t="shared" ref="JO107:JT107" si="879">SUM(JO44:JO56)+JO41</f>
        <v>13.072678993573046</v>
      </c>
      <c r="JP107" s="16">
        <f t="shared" si="879"/>
        <v>12.066908161519752</v>
      </c>
      <c r="JQ107" s="16">
        <f t="shared" si="879"/>
        <v>15.028923714855864</v>
      </c>
      <c r="JR107" s="16">
        <f t="shared" si="879"/>
        <v>11.144008528761844</v>
      </c>
      <c r="JS107" s="16">
        <f t="shared" si="879"/>
        <v>13.642846687075766</v>
      </c>
      <c r="JT107" s="16">
        <f t="shared" si="879"/>
        <v>13.642846687075766</v>
      </c>
      <c r="JV107" s="16">
        <f>SUM(JV44:JV56)+JV41</f>
        <v>18.524322824460665</v>
      </c>
      <c r="JW107" s="16">
        <f t="shared" ref="JW107:KB107" si="880">SUM(JW44:JW56)+JW41</f>
        <v>13.326851234932771</v>
      </c>
      <c r="JX107" s="16">
        <f t="shared" si="880"/>
        <v>9.806825633014995</v>
      </c>
      <c r="JY107" s="16">
        <f t="shared" si="880"/>
        <v>12.519172767708575</v>
      </c>
      <c r="JZ107" s="16">
        <f t="shared" si="880"/>
        <v>10.906355011530449</v>
      </c>
      <c r="KA107" s="16">
        <f t="shared" si="880"/>
        <v>12.168457907399304</v>
      </c>
      <c r="KB107" s="16">
        <f t="shared" si="880"/>
        <v>12.168457907399304</v>
      </c>
      <c r="KD107" s="16">
        <f>SUM(KD44:KD56)+KD41</f>
        <v>13.927295334070473</v>
      </c>
      <c r="KE107" s="16">
        <f t="shared" ref="KE107:KJ107" si="881">SUM(KE44:KE56)+KE41</f>
        <v>12.960986554690194</v>
      </c>
      <c r="KF107" s="16">
        <f t="shared" si="881"/>
        <v>12.29255426069288</v>
      </c>
      <c r="KG107" s="16">
        <f t="shared" si="881"/>
        <v>9.8193206421389423</v>
      </c>
      <c r="KH107" s="16">
        <f t="shared" si="881"/>
        <v>10.392040634213492</v>
      </c>
      <c r="KI107" s="16">
        <f t="shared" si="881"/>
        <v>13.781896981583031</v>
      </c>
      <c r="KJ107" s="16">
        <f t="shared" si="881"/>
        <v>11.813895439255324</v>
      </c>
    </row>
    <row r="108" spans="1:296" x14ac:dyDescent="0.25">
      <c r="C108" t="s">
        <v>622</v>
      </c>
      <c r="F108" s="16"/>
      <c r="G108" s="16"/>
      <c r="H108" s="16"/>
      <c r="I108" s="16"/>
      <c r="J108" s="16"/>
      <c r="K108" s="16"/>
      <c r="L108" s="16"/>
      <c r="M108" s="16"/>
      <c r="N108" s="16">
        <f>SUM(N73:N87)</f>
        <v>25334.513700250613</v>
      </c>
      <c r="O108" s="16">
        <f t="shared" ref="O108:T108" si="882">SUM(O73:O87)</f>
        <v>19737.68578308323</v>
      </c>
      <c r="P108" s="16">
        <f t="shared" si="882"/>
        <v>21525.360452668676</v>
      </c>
      <c r="Q108" s="16">
        <f t="shared" si="882"/>
        <v>16699.187202423705</v>
      </c>
      <c r="R108" s="16">
        <f t="shared" si="882"/>
        <v>19597.659048090478</v>
      </c>
      <c r="S108" s="16">
        <f t="shared" si="882"/>
        <v>21520.905534314214</v>
      </c>
      <c r="T108" s="16">
        <f t="shared" si="882"/>
        <v>21520.905534314214</v>
      </c>
      <c r="V108" s="16">
        <f>SUM(V73:V87)</f>
        <v>22795.981239821787</v>
      </c>
      <c r="W108" s="16">
        <f t="shared" ref="W108:AB108" si="883">SUM(W73:W87)</f>
        <v>18124.129971059712</v>
      </c>
      <c r="X108" s="16">
        <f t="shared" si="883"/>
        <v>17994.884495508497</v>
      </c>
      <c r="Y108" s="16">
        <f t="shared" si="883"/>
        <v>14047.020014869127</v>
      </c>
      <c r="Z108" s="16">
        <f t="shared" si="883"/>
        <v>15715.877525400141</v>
      </c>
      <c r="AA108" s="16">
        <f t="shared" si="883"/>
        <v>17831.817232297504</v>
      </c>
      <c r="AB108" s="16">
        <f t="shared" si="883"/>
        <v>17831.817232297504</v>
      </c>
      <c r="AD108" s="16">
        <f>SUM(AD73:AD87)</f>
        <v>13035.916311142648</v>
      </c>
      <c r="AE108" s="16">
        <f t="shared" ref="AE108:AJ108" si="884">SUM(AE73:AE87)</f>
        <v>13035.916311142648</v>
      </c>
      <c r="AF108" s="16">
        <f t="shared" si="884"/>
        <v>13035.916311142648</v>
      </c>
      <c r="AG108" s="16">
        <f t="shared" si="884"/>
        <v>13035.916311142648</v>
      </c>
      <c r="AH108" s="16">
        <f t="shared" si="884"/>
        <v>13035.916311142648</v>
      </c>
      <c r="AI108" s="16">
        <f t="shared" si="884"/>
        <v>13035.916311142648</v>
      </c>
      <c r="AJ108" s="16">
        <f t="shared" si="884"/>
        <v>13035.916311142648</v>
      </c>
      <c r="AN108" s="16">
        <f>SUM(AN73:AN87)</f>
        <v>18326.331435544445</v>
      </c>
      <c r="AO108" s="16">
        <f t="shared" ref="AO108:AT108" si="885">SUM(AO73:AO87)</f>
        <v>14053.028959055617</v>
      </c>
      <c r="AP108" s="16">
        <f t="shared" si="885"/>
        <v>14403.633308997805</v>
      </c>
      <c r="AQ108" s="16">
        <f t="shared" si="885"/>
        <v>11794.47560241083</v>
      </c>
      <c r="AR108" s="16">
        <f t="shared" si="885"/>
        <v>14342.43366767869</v>
      </c>
      <c r="AS108" s="16">
        <f t="shared" si="885"/>
        <v>15240.255296347535</v>
      </c>
      <c r="AT108" s="16">
        <f t="shared" si="885"/>
        <v>15240.255296347535</v>
      </c>
      <c r="AV108" s="16">
        <f>SUM(AV73:AV87)</f>
        <v>15913.816570815103</v>
      </c>
      <c r="AW108" s="16">
        <f t="shared" ref="AW108:BB108" si="886">SUM(AW73:AW87)</f>
        <v>11886.592193931701</v>
      </c>
      <c r="AX108" s="16">
        <f t="shared" si="886"/>
        <v>12074.051501475275</v>
      </c>
      <c r="AY108" s="16">
        <f t="shared" si="886"/>
        <v>9457.4573308162799</v>
      </c>
      <c r="AZ108" s="16">
        <f t="shared" si="886"/>
        <v>10161.936129347625</v>
      </c>
      <c r="BA108" s="16">
        <f t="shared" si="886"/>
        <v>11950.465206302801</v>
      </c>
      <c r="BB108" s="16">
        <f t="shared" si="886"/>
        <v>11950.465206302801</v>
      </c>
      <c r="BD108" s="16">
        <f>SUM(BD73:BD87)</f>
        <v>4420.4793653508086</v>
      </c>
      <c r="BE108" s="16">
        <f t="shared" ref="BE108:BJ108" si="887">SUM(BE73:BE87)</f>
        <v>4420.4793653508086</v>
      </c>
      <c r="BF108" s="16">
        <f t="shared" si="887"/>
        <v>4420.4793653508086</v>
      </c>
      <c r="BG108" s="16">
        <f t="shared" si="887"/>
        <v>4420.4793653508086</v>
      </c>
      <c r="BH108" s="16">
        <f t="shared" si="887"/>
        <v>4420.4793653508086</v>
      </c>
      <c r="BI108" s="16">
        <f t="shared" si="887"/>
        <v>4420.4793653508086</v>
      </c>
      <c r="BJ108" s="16">
        <f t="shared" si="887"/>
        <v>4420.4793653508086</v>
      </c>
      <c r="BN108" s="16">
        <f>SUM(BN73:BN87)</f>
        <v>18380.059620717086</v>
      </c>
      <c r="BO108" s="16">
        <f t="shared" ref="BO108:BT108" si="888">SUM(BO73:BO87)</f>
        <v>14086.804030176898</v>
      </c>
      <c r="BP108" s="16">
        <f t="shared" si="888"/>
        <v>14449.348185042954</v>
      </c>
      <c r="BQ108" s="16">
        <f t="shared" si="888"/>
        <v>11829.135841810394</v>
      </c>
      <c r="BR108" s="16">
        <f t="shared" si="888"/>
        <v>14388.17272553632</v>
      </c>
      <c r="BS108" s="16">
        <f t="shared" si="888"/>
        <v>15285.17032153318</v>
      </c>
      <c r="BT108" s="16">
        <f t="shared" si="888"/>
        <v>15285.17032153318</v>
      </c>
      <c r="BV108" s="16">
        <f>SUM(BV73:BV87)</f>
        <v>15965.314037392662</v>
      </c>
      <c r="BW108" s="16">
        <f t="shared" ref="BW108:CB108" si="889">SUM(BW73:BW87)</f>
        <v>11912.496597083305</v>
      </c>
      <c r="BX108" s="16">
        <f t="shared" si="889"/>
        <v>12112.535570312239</v>
      </c>
      <c r="BY108" s="16">
        <f t="shared" si="889"/>
        <v>9489.4264754988635</v>
      </c>
      <c r="BZ108" s="16">
        <f t="shared" si="889"/>
        <v>10194.88298036069</v>
      </c>
      <c r="CA108" s="16">
        <f t="shared" si="889"/>
        <v>11986.508583648083</v>
      </c>
      <c r="CB108" s="16">
        <f t="shared" si="889"/>
        <v>11986.508583648083</v>
      </c>
      <c r="CD108" s="16">
        <f>SUM(CD73:CD87)</f>
        <v>4405.6399728537899</v>
      </c>
      <c r="CE108" s="16">
        <f t="shared" ref="CE108:CJ108" si="890">SUM(CE73:CE87)</f>
        <v>4405.6399728537899</v>
      </c>
      <c r="CF108" s="16">
        <f t="shared" si="890"/>
        <v>4405.6399728537899</v>
      </c>
      <c r="CG108" s="16">
        <f t="shared" si="890"/>
        <v>4405.6399728537899</v>
      </c>
      <c r="CH108" s="16">
        <f t="shared" si="890"/>
        <v>4405.6399728537899</v>
      </c>
      <c r="CI108" s="16">
        <f t="shared" si="890"/>
        <v>4405.6399728537899</v>
      </c>
      <c r="CJ108" s="16">
        <f t="shared" si="890"/>
        <v>4405.6399728537899</v>
      </c>
      <c r="CN108" s="16">
        <f>SUM(CN73:CN87)</f>
        <v>17528.828526830082</v>
      </c>
      <c r="CO108" s="16">
        <f t="shared" ref="CO108:CT108" si="891">SUM(CO73:CO87)</f>
        <v>13439.103330023076</v>
      </c>
      <c r="CP108" s="16">
        <f t="shared" si="891"/>
        <v>13718.046135916695</v>
      </c>
      <c r="CQ108" s="16">
        <f t="shared" si="891"/>
        <v>11270.558069336195</v>
      </c>
      <c r="CR108" s="16">
        <f t="shared" si="891"/>
        <v>13712.231422272458</v>
      </c>
      <c r="CS108" s="16">
        <f t="shared" si="891"/>
        <v>14559.794251727122</v>
      </c>
      <c r="CT108" s="16">
        <f t="shared" si="891"/>
        <v>14559.794251727122</v>
      </c>
      <c r="CV108" s="16">
        <f>SUM(CV73:CV87)</f>
        <v>15145.337687941017</v>
      </c>
      <c r="CW108" s="16">
        <f t="shared" ref="CW108:DB108" si="892">SUM(CW73:CW87)</f>
        <v>11288.112659370687</v>
      </c>
      <c r="CX108" s="16">
        <f t="shared" si="892"/>
        <v>11463.50946348491</v>
      </c>
      <c r="CY108" s="16">
        <f t="shared" si="892"/>
        <v>8990.599719109774</v>
      </c>
      <c r="CZ108" s="16">
        <f t="shared" si="892"/>
        <v>9633.2006151888636</v>
      </c>
      <c r="DA108" s="16">
        <f t="shared" si="892"/>
        <v>11351.721395814046</v>
      </c>
      <c r="DB108" s="16">
        <f t="shared" si="892"/>
        <v>11351.721395814046</v>
      </c>
      <c r="DD108" s="16">
        <f>SUM(DD73:DD87)</f>
        <v>4143.5665473062736</v>
      </c>
      <c r="DE108" s="16">
        <f t="shared" ref="DE108:DJ108" si="893">SUM(DE73:DE87)</f>
        <v>4143.5665473062736</v>
      </c>
      <c r="DF108" s="16">
        <f t="shared" si="893"/>
        <v>4143.5665473062736</v>
      </c>
      <c r="DG108" s="16">
        <f t="shared" si="893"/>
        <v>4143.5665473062736</v>
      </c>
      <c r="DH108" s="16">
        <f t="shared" si="893"/>
        <v>4143.5665473062736</v>
      </c>
      <c r="DI108" s="16">
        <f t="shared" si="893"/>
        <v>4143.5665473062736</v>
      </c>
      <c r="DJ108" s="16">
        <f t="shared" si="893"/>
        <v>4143.5665473062736</v>
      </c>
      <c r="DN108" s="16">
        <f>SUM(DN73:DN87)</f>
        <v>25334.513700250613</v>
      </c>
      <c r="DO108" s="16">
        <f t="shared" ref="DO108:DT108" si="894">SUM(DO73:DO87)</f>
        <v>19737.68578308323</v>
      </c>
      <c r="DP108" s="16">
        <f t="shared" si="894"/>
        <v>21525.360452668676</v>
      </c>
      <c r="DQ108" s="16">
        <f t="shared" si="894"/>
        <v>16699.187202423705</v>
      </c>
      <c r="DR108" s="16">
        <f t="shared" si="894"/>
        <v>19597.659048090478</v>
      </c>
      <c r="DS108" s="16">
        <f t="shared" si="894"/>
        <v>21520.905534314214</v>
      </c>
      <c r="DT108" s="16">
        <f t="shared" si="894"/>
        <v>21520.905534314214</v>
      </c>
      <c r="DV108" s="16">
        <f>SUM(DV73:DV87)</f>
        <v>22795.981239821787</v>
      </c>
      <c r="DW108" s="16">
        <f t="shared" ref="DW108:EB108" si="895">SUM(DW73:DW87)</f>
        <v>18124.129971059712</v>
      </c>
      <c r="DX108" s="16">
        <f t="shared" si="895"/>
        <v>17994.884495508497</v>
      </c>
      <c r="DY108" s="16">
        <f t="shared" si="895"/>
        <v>14047.020014869127</v>
      </c>
      <c r="DZ108" s="16">
        <f t="shared" si="895"/>
        <v>15715.877525400141</v>
      </c>
      <c r="EA108" s="16">
        <f t="shared" si="895"/>
        <v>17831.817232297504</v>
      </c>
      <c r="EB108" s="16">
        <f t="shared" si="895"/>
        <v>17831.817232297504</v>
      </c>
      <c r="ED108" s="16">
        <f>SUM(ED73:ED87)</f>
        <v>13035.916311142648</v>
      </c>
      <c r="EE108" s="16">
        <f t="shared" ref="EE108:EJ108" si="896">SUM(EE73:EE87)</f>
        <v>13035.916311142648</v>
      </c>
      <c r="EF108" s="16">
        <f t="shared" si="896"/>
        <v>13035.916311142648</v>
      </c>
      <c r="EG108" s="16">
        <f t="shared" si="896"/>
        <v>13035.916311142648</v>
      </c>
      <c r="EH108" s="16">
        <f t="shared" si="896"/>
        <v>13035.916311142648</v>
      </c>
      <c r="EI108" s="16">
        <f t="shared" si="896"/>
        <v>13035.916311142648</v>
      </c>
      <c r="EJ108" s="16">
        <f t="shared" si="896"/>
        <v>13035.916311142648</v>
      </c>
      <c r="EN108" s="16">
        <f>SUM(EN73:EN87)</f>
        <v>24941.86975134653</v>
      </c>
      <c r="EO108" s="16">
        <f t="shared" ref="EO108:ET108" si="897">SUM(EO73:EO87)</f>
        <v>19299.92373494849</v>
      </c>
      <c r="EP108" s="16">
        <f t="shared" si="897"/>
        <v>21238.419357675535</v>
      </c>
      <c r="EQ108" s="16">
        <f t="shared" si="897"/>
        <v>16437.893766043635</v>
      </c>
      <c r="ER108" s="16">
        <f t="shared" si="897"/>
        <v>19325.045015014635</v>
      </c>
      <c r="ES108" s="16">
        <f t="shared" si="897"/>
        <v>21180.891242316775</v>
      </c>
      <c r="ET108" s="16">
        <f t="shared" si="897"/>
        <v>21180.891242316775</v>
      </c>
      <c r="EV108" s="16">
        <f>SUM(EV73:EV87)</f>
        <v>22422.679776960915</v>
      </c>
      <c r="EW108" s="16">
        <f t="shared" ref="EW108:FB108" si="898">SUM(EW73:EW87)</f>
        <v>17601.729421022632</v>
      </c>
      <c r="EX108" s="16">
        <f t="shared" si="898"/>
        <v>17674.867556501817</v>
      </c>
      <c r="EY108" s="16">
        <f t="shared" si="898"/>
        <v>13854.241458111363</v>
      </c>
      <c r="EZ108" s="16">
        <f t="shared" si="898"/>
        <v>15470.050516989413</v>
      </c>
      <c r="FA108" s="16">
        <f t="shared" si="898"/>
        <v>17490.750944042251</v>
      </c>
      <c r="FB108" s="16">
        <f t="shared" si="898"/>
        <v>17490.750944042251</v>
      </c>
      <c r="FD108" s="16">
        <f>SUM(FD73:FD87)</f>
        <v>12576.525311781317</v>
      </c>
      <c r="FE108" s="16">
        <f t="shared" ref="FE108:FJ108" si="899">SUM(FE73:FE87)</f>
        <v>12576.525311781317</v>
      </c>
      <c r="FF108" s="16">
        <f t="shared" si="899"/>
        <v>12576.525311781317</v>
      </c>
      <c r="FG108" s="16">
        <f t="shared" si="899"/>
        <v>12576.525311781317</v>
      </c>
      <c r="FH108" s="16">
        <f t="shared" si="899"/>
        <v>12576.525311781317</v>
      </c>
      <c r="FI108" s="16">
        <f t="shared" si="899"/>
        <v>12576.525311781317</v>
      </c>
      <c r="FJ108" s="16">
        <f t="shared" si="899"/>
        <v>12576.525311781317</v>
      </c>
      <c r="FN108" s="16">
        <f>SUM(FN73:FN87)</f>
        <v>20973.337036254623</v>
      </c>
      <c r="FO108" s="16">
        <f t="shared" ref="FO108:FT108" si="900">SUM(FO73:FO87)</f>
        <v>16353.858591281079</v>
      </c>
      <c r="FP108" s="16">
        <f t="shared" si="900"/>
        <v>17334.709703042674</v>
      </c>
      <c r="FQ108" s="16">
        <f t="shared" si="900"/>
        <v>13772.16572129548</v>
      </c>
      <c r="FR108" s="16">
        <f t="shared" si="900"/>
        <v>16319.003781224275</v>
      </c>
      <c r="FS108" s="16">
        <f t="shared" si="900"/>
        <v>17710.275153441809</v>
      </c>
      <c r="FT108" s="16">
        <f t="shared" si="900"/>
        <v>17710.275153441809</v>
      </c>
      <c r="FV108" s="16">
        <f>SUM(FV73:FV87)</f>
        <v>18518.30008401892</v>
      </c>
      <c r="FW108" s="16">
        <f t="shared" ref="FW108:GB108" si="901">SUM(FW73:FW87)</f>
        <v>14579.20318916314</v>
      </c>
      <c r="FX108" s="16">
        <f t="shared" si="901"/>
        <v>14439.147410420739</v>
      </c>
      <c r="FY108" s="16">
        <f t="shared" si="901"/>
        <v>11288.432930112158</v>
      </c>
      <c r="FZ108" s="16">
        <f t="shared" si="901"/>
        <v>12351.412621980504</v>
      </c>
      <c r="GA108" s="16">
        <f t="shared" si="901"/>
        <v>14315.907286818274</v>
      </c>
      <c r="GB108" s="16">
        <f t="shared" si="901"/>
        <v>14315.907286818274</v>
      </c>
      <c r="GD108" s="16">
        <f>SUM(GD73:GD87)</f>
        <v>9354.3054023919813</v>
      </c>
      <c r="GE108" s="16">
        <f t="shared" ref="GE108:GJ108" si="902">SUM(GE73:GE87)</f>
        <v>9354.3054023919813</v>
      </c>
      <c r="GF108" s="16">
        <f t="shared" si="902"/>
        <v>9354.3054023919813</v>
      </c>
      <c r="GG108" s="16">
        <f t="shared" si="902"/>
        <v>9354.3054023919813</v>
      </c>
      <c r="GH108" s="16">
        <f t="shared" si="902"/>
        <v>9354.3054023919813</v>
      </c>
      <c r="GI108" s="16">
        <f t="shared" si="902"/>
        <v>9354.3054023919813</v>
      </c>
      <c r="GJ108" s="16">
        <f t="shared" si="902"/>
        <v>9354.3054023919813</v>
      </c>
      <c r="GN108" s="16">
        <f>SUM(GN73:GN87)</f>
        <v>25334.513700250613</v>
      </c>
      <c r="GO108" s="16">
        <f t="shared" ref="GO108:GT108" si="903">SUM(GO73:GO87)</f>
        <v>19737.68578308323</v>
      </c>
      <c r="GP108" s="16">
        <f t="shared" si="903"/>
        <v>21525.360452668676</v>
      </c>
      <c r="GQ108" s="16">
        <f t="shared" si="903"/>
        <v>16699.187202423705</v>
      </c>
      <c r="GR108" s="16">
        <f t="shared" si="903"/>
        <v>19597.659048090478</v>
      </c>
      <c r="GS108" s="16">
        <f t="shared" si="903"/>
        <v>21520.905534314214</v>
      </c>
      <c r="GT108" s="16">
        <f t="shared" si="903"/>
        <v>21520.905534314214</v>
      </c>
      <c r="GV108" s="16">
        <f>SUM(GV73:GV87)</f>
        <v>22795.981239821787</v>
      </c>
      <c r="GW108" s="16">
        <f t="shared" ref="GW108:HB108" si="904">SUM(GW73:GW87)</f>
        <v>18124.129971059712</v>
      </c>
      <c r="GX108" s="16">
        <f t="shared" si="904"/>
        <v>17994.884495508497</v>
      </c>
      <c r="GY108" s="16">
        <f t="shared" si="904"/>
        <v>14047.020014869127</v>
      </c>
      <c r="GZ108" s="16">
        <f t="shared" si="904"/>
        <v>15715.877525400141</v>
      </c>
      <c r="HA108" s="16">
        <f t="shared" si="904"/>
        <v>17831.817232297504</v>
      </c>
      <c r="HB108" s="16">
        <f t="shared" si="904"/>
        <v>17831.817232297504</v>
      </c>
      <c r="HD108" s="16">
        <f>SUM(HD73:HD87)</f>
        <v>13035.916311142648</v>
      </c>
      <c r="HE108" s="16">
        <f t="shared" ref="HE108:HJ108" si="905">SUM(HE73:HE87)</f>
        <v>13035.916311142648</v>
      </c>
      <c r="HF108" s="16">
        <f t="shared" si="905"/>
        <v>13035.916311142648</v>
      </c>
      <c r="HG108" s="16">
        <f t="shared" si="905"/>
        <v>13035.916311142648</v>
      </c>
      <c r="HH108" s="16">
        <f t="shared" si="905"/>
        <v>13035.916311142648</v>
      </c>
      <c r="HI108" s="16">
        <f t="shared" si="905"/>
        <v>13035.916311142648</v>
      </c>
      <c r="HJ108" s="16">
        <f t="shared" si="905"/>
        <v>13035.916311142648</v>
      </c>
      <c r="HN108" s="16">
        <f>SUM(HN73:HN87)</f>
        <v>25334.513700250613</v>
      </c>
      <c r="HO108" s="16">
        <f t="shared" ref="HO108:HT108" si="906">SUM(HO73:HO87)</f>
        <v>19737.68578308323</v>
      </c>
      <c r="HP108" s="16">
        <f t="shared" si="906"/>
        <v>21525.360452668676</v>
      </c>
      <c r="HQ108" s="16">
        <f t="shared" si="906"/>
        <v>16699.187202423705</v>
      </c>
      <c r="HR108" s="16">
        <f t="shared" si="906"/>
        <v>19597.659048090478</v>
      </c>
      <c r="HS108" s="16">
        <f t="shared" si="906"/>
        <v>21520.905534314214</v>
      </c>
      <c r="HT108" s="16">
        <f t="shared" si="906"/>
        <v>21520.905534314214</v>
      </c>
      <c r="HV108" s="16">
        <f>SUM(HV73:HV87)</f>
        <v>22795.981239821787</v>
      </c>
      <c r="HW108" s="16">
        <f t="shared" ref="HW108:IB108" si="907">SUM(HW73:HW87)</f>
        <v>18124.129971059712</v>
      </c>
      <c r="HX108" s="16">
        <f t="shared" si="907"/>
        <v>17994.884495508497</v>
      </c>
      <c r="HY108" s="16">
        <f t="shared" si="907"/>
        <v>14047.020014869127</v>
      </c>
      <c r="HZ108" s="16">
        <f t="shared" si="907"/>
        <v>15715.877525400141</v>
      </c>
      <c r="IA108" s="16">
        <f t="shared" si="907"/>
        <v>17831.817232297504</v>
      </c>
      <c r="IB108" s="16">
        <f t="shared" si="907"/>
        <v>17831.817232297504</v>
      </c>
      <c r="ID108" s="16">
        <f>SUM(ID73:ID87)</f>
        <v>13035.916311142648</v>
      </c>
      <c r="IE108" s="16">
        <f t="shared" ref="IE108:IJ108" si="908">SUM(IE73:IE87)</f>
        <v>13035.916311142648</v>
      </c>
      <c r="IF108" s="16">
        <f t="shared" si="908"/>
        <v>13035.916311142648</v>
      </c>
      <c r="IG108" s="16">
        <f t="shared" si="908"/>
        <v>13035.916311142648</v>
      </c>
      <c r="IH108" s="16">
        <f t="shared" si="908"/>
        <v>13035.916311142648</v>
      </c>
      <c r="II108" s="16">
        <f t="shared" si="908"/>
        <v>13035.916311142648</v>
      </c>
      <c r="IJ108" s="16">
        <f t="shared" si="908"/>
        <v>13035.916311142648</v>
      </c>
      <c r="IN108" s="16">
        <f>SUM(IN73:IN87)</f>
        <v>24941.86975134653</v>
      </c>
      <c r="IO108" s="16">
        <f t="shared" ref="IO108:IT108" si="909">SUM(IO73:IO87)</f>
        <v>19299.92373494849</v>
      </c>
      <c r="IP108" s="16">
        <f t="shared" si="909"/>
        <v>21238.419357675535</v>
      </c>
      <c r="IQ108" s="16">
        <f t="shared" si="909"/>
        <v>16437.893766043635</v>
      </c>
      <c r="IR108" s="16">
        <f t="shared" si="909"/>
        <v>19325.045015014635</v>
      </c>
      <c r="IS108" s="16">
        <f t="shared" si="909"/>
        <v>21180.891242316775</v>
      </c>
      <c r="IT108" s="16">
        <f t="shared" si="909"/>
        <v>21180.891242316775</v>
      </c>
      <c r="IV108" s="16">
        <f>SUM(IV73:IV87)</f>
        <v>22422.679776960915</v>
      </c>
      <c r="IW108" s="16">
        <f t="shared" ref="IW108:JB108" si="910">SUM(IW73:IW87)</f>
        <v>17601.729421022632</v>
      </c>
      <c r="IX108" s="16">
        <f t="shared" si="910"/>
        <v>17674.867556501817</v>
      </c>
      <c r="IY108" s="16">
        <f t="shared" si="910"/>
        <v>13854.241458111363</v>
      </c>
      <c r="IZ108" s="16">
        <f t="shared" si="910"/>
        <v>15470.050516989413</v>
      </c>
      <c r="JA108" s="16">
        <f t="shared" si="910"/>
        <v>17490.750944042251</v>
      </c>
      <c r="JB108" s="16">
        <f t="shared" si="910"/>
        <v>17490.750944042251</v>
      </c>
      <c r="JD108" s="16">
        <f>SUM(JD73:JD87)</f>
        <v>12576.525311781317</v>
      </c>
      <c r="JE108" s="16">
        <f t="shared" ref="JE108:JJ108" si="911">SUM(JE73:JE87)</f>
        <v>12576.525311781317</v>
      </c>
      <c r="JF108" s="16">
        <f t="shared" si="911"/>
        <v>12576.525311781317</v>
      </c>
      <c r="JG108" s="16">
        <f t="shared" si="911"/>
        <v>12576.525311781317</v>
      </c>
      <c r="JH108" s="16">
        <f t="shared" si="911"/>
        <v>12576.525311781317</v>
      </c>
      <c r="JI108" s="16">
        <f t="shared" si="911"/>
        <v>12576.525311781317</v>
      </c>
      <c r="JJ108" s="16">
        <f t="shared" si="911"/>
        <v>12576.525311781317</v>
      </c>
      <c r="JN108" s="16">
        <f>SUM(JN73:JN87)</f>
        <v>20973.337036254623</v>
      </c>
      <c r="JO108" s="16">
        <f t="shared" ref="JO108:JT108" si="912">SUM(JO73:JO87)</f>
        <v>16353.858591281079</v>
      </c>
      <c r="JP108" s="16">
        <f t="shared" si="912"/>
        <v>17334.709703042674</v>
      </c>
      <c r="JQ108" s="16">
        <f t="shared" si="912"/>
        <v>13772.16572129548</v>
      </c>
      <c r="JR108" s="16">
        <f t="shared" si="912"/>
        <v>16319.003781224275</v>
      </c>
      <c r="JS108" s="16">
        <f t="shared" si="912"/>
        <v>17710.275153441809</v>
      </c>
      <c r="JT108" s="16">
        <f t="shared" si="912"/>
        <v>17710.275153441809</v>
      </c>
      <c r="JV108" s="16">
        <f>SUM(JV73:JV87)</f>
        <v>18518.30008401892</v>
      </c>
      <c r="JW108" s="16">
        <f t="shared" ref="JW108:KB108" si="913">SUM(JW73:JW87)</f>
        <v>14579.20318916314</v>
      </c>
      <c r="JX108" s="16">
        <f t="shared" si="913"/>
        <v>14439.147410420739</v>
      </c>
      <c r="JY108" s="16">
        <f t="shared" si="913"/>
        <v>11288.432930112158</v>
      </c>
      <c r="JZ108" s="16">
        <f t="shared" si="913"/>
        <v>12351.412621980504</v>
      </c>
      <c r="KA108" s="16">
        <f t="shared" si="913"/>
        <v>14315.907286818274</v>
      </c>
      <c r="KB108" s="16">
        <f t="shared" si="913"/>
        <v>14315.907286818274</v>
      </c>
      <c r="KD108" s="16">
        <f>SUM(KD73:KD87)</f>
        <v>9354.3054023919813</v>
      </c>
      <c r="KE108" s="16">
        <f t="shared" ref="KE108:KJ108" si="914">SUM(KE73:KE87)</f>
        <v>9354.3054023919813</v>
      </c>
      <c r="KF108" s="16">
        <f t="shared" si="914"/>
        <v>9354.3054023919813</v>
      </c>
      <c r="KG108" s="16">
        <f t="shared" si="914"/>
        <v>9354.3054023919813</v>
      </c>
      <c r="KH108" s="16">
        <f t="shared" si="914"/>
        <v>9354.3054023919813</v>
      </c>
      <c r="KI108" s="16">
        <f t="shared" si="914"/>
        <v>9354.3054023919813</v>
      </c>
      <c r="KJ108" s="16">
        <f t="shared" si="914"/>
        <v>9354.3054023919813</v>
      </c>
    </row>
    <row r="109" spans="1:296" x14ac:dyDescent="0.25">
      <c r="C109" t="s">
        <v>623</v>
      </c>
      <c r="F109" s="16"/>
      <c r="G109" s="16"/>
      <c r="H109" s="16"/>
      <c r="I109" s="16"/>
      <c r="J109" s="16"/>
      <c r="K109" s="16"/>
      <c r="L109" s="16"/>
      <c r="M109" s="16"/>
      <c r="N109" s="16">
        <f>SUM(N57:N69)+N42+N88+N89+N90+N91+N92+N93+N94+N95+N96+N97+N98+N99+N100+N101+N102</f>
        <v>4331.9878526939365</v>
      </c>
      <c r="O109" s="16">
        <f t="shared" ref="O109:T109" si="915">SUM(O57:O69)+O42+O88+O89+O90+O91+O92+O93+O94+O95+O96+O97+O98+O99+O100+O101+O102</f>
        <v>4531.5286187134216</v>
      </c>
      <c r="P109" s="16">
        <f t="shared" si="915"/>
        <v>4372.3171039342351</v>
      </c>
      <c r="Q109" s="16">
        <f t="shared" si="915"/>
        <v>4564.7514330605272</v>
      </c>
      <c r="R109" s="16">
        <f t="shared" si="915"/>
        <v>4876.6655444121698</v>
      </c>
      <c r="S109" s="16">
        <f t="shared" si="915"/>
        <v>4474.7846081271791</v>
      </c>
      <c r="T109" s="16">
        <f t="shared" si="915"/>
        <v>4474.7846081271791</v>
      </c>
      <c r="V109" s="16">
        <f>SUM(V57:V69)+V42+V88+V89+V90+V91+V92+V93+V94+V95+V96+V97+V98+V99+V100+V101+V102</f>
        <v>4331.9878526939365</v>
      </c>
      <c r="W109" s="16">
        <f t="shared" ref="W109:AB109" si="916">SUM(W57:W69)+W42+W88+W89+W90+W91+W92+W93+W94+W95+W96+W97+W98+W99+W100+W101+W102</f>
        <v>4531.5286187134216</v>
      </c>
      <c r="X109" s="16">
        <f t="shared" si="916"/>
        <v>4372.3171039342351</v>
      </c>
      <c r="Y109" s="16">
        <f t="shared" si="916"/>
        <v>4564.7514330605272</v>
      </c>
      <c r="Z109" s="16">
        <f t="shared" si="916"/>
        <v>4876.6655444121698</v>
      </c>
      <c r="AA109" s="16">
        <f t="shared" si="916"/>
        <v>4474.7846081271791</v>
      </c>
      <c r="AB109" s="16">
        <f t="shared" si="916"/>
        <v>4474.7846081271791</v>
      </c>
      <c r="AD109" s="16">
        <f>SUM(AD57:AD69)+AD42+AD88+AD89+AD90+AD91+AD92+AD93+AD94+AD95+AD96+AD97+AD98+AD99+AD100+AD101+AD102</f>
        <v>3840.2180400347816</v>
      </c>
      <c r="AE109" s="16">
        <f t="shared" ref="AE109:AJ109" si="917">SUM(AE57:AE69)+AE42+AE88+AE89+AE90+AE91+AE92+AE93+AE94+AE95+AE96+AE97+AE98+AE99+AE100+AE101+AE102</f>
        <v>3749.0030355353442</v>
      </c>
      <c r="AF109" s="16">
        <f t="shared" si="917"/>
        <v>3687.2827663503394</v>
      </c>
      <c r="AG109" s="16">
        <f t="shared" si="917"/>
        <v>3600.1460340122039</v>
      </c>
      <c r="AH109" s="16">
        <f t="shared" si="917"/>
        <v>3665.6374886697472</v>
      </c>
      <c r="AI109" s="16">
        <f t="shared" si="917"/>
        <v>3820.8805188689412</v>
      </c>
      <c r="AJ109" s="16">
        <f t="shared" si="917"/>
        <v>3712.8034475937279</v>
      </c>
      <c r="AN109" s="16">
        <f>SUM(AN57:AN69)+AN42+AN88+AN89+AN90+AN91+AN92+AN93+AN94+AN95+AN96+AN97+AN98+AN99+AN100+AN101+AN102</f>
        <v>2463.8312940060773</v>
      </c>
      <c r="AO109" s="16">
        <f t="shared" ref="AO109:AT109" si="918">SUM(AO57:AO69)+AO42+AO88+AO89+AO90+AO91+AO92+AO93+AO94+AO95+AO96+AO97+AO98+AO99+AO100+AO101+AO102</f>
        <v>2484.9725816103901</v>
      </c>
      <c r="AP109" s="16">
        <f t="shared" si="918"/>
        <v>2411.9936029103237</v>
      </c>
      <c r="AQ109" s="16">
        <f t="shared" si="918"/>
        <v>2494.5695434714057</v>
      </c>
      <c r="AR109" s="16">
        <f t="shared" si="918"/>
        <v>2736.1640450471236</v>
      </c>
      <c r="AS109" s="16">
        <f t="shared" si="918"/>
        <v>2487.6038514978268</v>
      </c>
      <c r="AT109" s="16">
        <f t="shared" si="918"/>
        <v>2487.6038514978268</v>
      </c>
      <c r="AV109" s="16">
        <f>SUM(AV57:AV69)+AV42+AV88+AV89+AV90+AV91+AV92+AV93+AV94+AV95+AV96+AV97+AV98+AV99+AV100+AV101+AV102</f>
        <v>2463.8312940060773</v>
      </c>
      <c r="AW109" s="16">
        <f t="shared" ref="AW109:BB109" si="919">SUM(AW57:AW69)+AW42+AW88+AW89+AW90+AW91+AW92+AW93+AW94+AW95+AW96+AW97+AW98+AW99+AW100+AW101+AW102</f>
        <v>2484.9725816103901</v>
      </c>
      <c r="AX109" s="16">
        <f t="shared" si="919"/>
        <v>2411.9936029103237</v>
      </c>
      <c r="AY109" s="16">
        <f t="shared" si="919"/>
        <v>2494.5695434714057</v>
      </c>
      <c r="AZ109" s="16">
        <f t="shared" si="919"/>
        <v>2736.1640450471236</v>
      </c>
      <c r="BA109" s="16">
        <f t="shared" si="919"/>
        <v>2487.6038514978268</v>
      </c>
      <c r="BB109" s="16">
        <f t="shared" si="919"/>
        <v>2487.6038514978268</v>
      </c>
      <c r="BD109" s="16">
        <f>SUM(BD57:BD69)+BD42+BD88+BD89+BD90+BD91+BD92+BD93+BD94+BD95+BD96+BD97+BD98+BD99+BD100+BD101+BD102</f>
        <v>2354.0016108916016</v>
      </c>
      <c r="BE109" s="16">
        <f t="shared" ref="BE109:BJ109" si="920">SUM(BE57:BE69)+BE42+BE88+BE89+BE90+BE91+BE92+BE93+BE94+BE95+BE96+BE97+BE98+BE99+BE100+BE101+BE102</f>
        <v>2486.6332948907825</v>
      </c>
      <c r="BF109" s="16">
        <f t="shared" si="920"/>
        <v>2455.1924208395017</v>
      </c>
      <c r="BG109" s="16">
        <f t="shared" si="920"/>
        <v>2393.1493119857923</v>
      </c>
      <c r="BH109" s="16">
        <f t="shared" si="920"/>
        <v>2391.5591318629677</v>
      </c>
      <c r="BI109" s="16">
        <f t="shared" si="920"/>
        <v>2573.5682662181716</v>
      </c>
      <c r="BJ109" s="16">
        <f t="shared" si="920"/>
        <v>2421.6752573738754</v>
      </c>
      <c r="BN109" s="16">
        <f>SUM(BN57:BN69)+BN42+BN88+BN89+BN90+BN91+BN92+BN93+BN94+BN95+BN96+BN97+BN98+BN99+BN100+BN101+BN102</f>
        <v>2476.4981514835376</v>
      </c>
      <c r="BO109" s="16">
        <f t="shared" ref="BO109:BT109" si="921">SUM(BO57:BO69)+BO42+BO88+BO89+BO90+BO91+BO92+BO93+BO94+BO95+BO96+BO97+BO98+BO99+BO100+BO101+BO102</f>
        <v>2495.7552466731613</v>
      </c>
      <c r="BP109" s="16">
        <f t="shared" si="921"/>
        <v>2424.415580887031</v>
      </c>
      <c r="BQ109" s="16">
        <f t="shared" si="921"/>
        <v>2507.6548635073577</v>
      </c>
      <c r="BR109" s="16">
        <f t="shared" si="921"/>
        <v>2750.6978168119094</v>
      </c>
      <c r="BS109" s="16">
        <f t="shared" si="921"/>
        <v>2500.0922934104283</v>
      </c>
      <c r="BT109" s="16">
        <f t="shared" si="921"/>
        <v>2500.0922934104283</v>
      </c>
      <c r="BV109" s="16">
        <f>SUM(BV57:BV69)+BV42+BV88+BV89+BV90+BV91+BV92+BV93+BV94+BV95+BV96+BV97+BV98+BV99+BV100+BV101+BV102</f>
        <v>2476.4981514835376</v>
      </c>
      <c r="BW109" s="16">
        <f t="shared" ref="BW109:CB109" si="922">SUM(BW57:BW69)+BW42+BW88+BW89+BW90+BW91+BW92+BW93+BW94+BW95+BW96+BW97+BW98+BW99+BW100+BW101+BW102</f>
        <v>2495.7552466731613</v>
      </c>
      <c r="BX109" s="16">
        <f t="shared" si="922"/>
        <v>2424.415580887031</v>
      </c>
      <c r="BY109" s="16">
        <f t="shared" si="922"/>
        <v>2507.6548635073577</v>
      </c>
      <c r="BZ109" s="16">
        <f t="shared" si="922"/>
        <v>2750.6978168119094</v>
      </c>
      <c r="CA109" s="16">
        <f t="shared" si="922"/>
        <v>2500.0922934104283</v>
      </c>
      <c r="CB109" s="16">
        <f t="shared" si="922"/>
        <v>2500.0922934104283</v>
      </c>
      <c r="CD109" s="16">
        <f>SUM(CD57:CD69)+CD42+CD88+CD89+CD90+CD91+CD92+CD93+CD94+CD95+CD96+CD97+CD98+CD99+CD100+CD101+CD102</f>
        <v>2365.4751354328091</v>
      </c>
      <c r="CE109" s="16">
        <f t="shared" ref="CE109:CJ109" si="923">SUM(CE57:CE69)+CE42+CE88+CE89+CE90+CE91+CE92+CE93+CE94+CE95+CE96+CE97+CE98+CE99+CE100+CE101+CE102</f>
        <v>2498.968478132907</v>
      </c>
      <c r="CF109" s="16">
        <f t="shared" si="923"/>
        <v>2467.3208632498645</v>
      </c>
      <c r="CG109" s="16">
        <f t="shared" si="923"/>
        <v>2404.8739564880348</v>
      </c>
      <c r="CH109" s="16">
        <f t="shared" si="923"/>
        <v>2403.2996647848413</v>
      </c>
      <c r="CI109" s="16">
        <f t="shared" si="923"/>
        <v>2586.4685961832793</v>
      </c>
      <c r="CJ109" s="16">
        <f t="shared" si="923"/>
        <v>2433.5916963028167</v>
      </c>
      <c r="CN109" s="16">
        <f>SUM(CN57:CN69)+CN42+CN88+CN89+CN90+CN91+CN92+CN93+CN94+CN95+CN96+CN97+CN98+CN99+CN100+CN101+CN102</f>
        <v>2239.1591142566917</v>
      </c>
      <c r="CO109" s="16">
        <f t="shared" ref="CO109:CT109" si="924">SUM(CO57:CO69)+CO42+CO88+CO89+CO90+CO91+CO92+CO93+CO94+CO95+CO96+CO97+CO98+CO99+CO100+CO101+CO102</f>
        <v>2254.1851285474891</v>
      </c>
      <c r="CP109" s="16">
        <f t="shared" si="924"/>
        <v>2185.3502269586897</v>
      </c>
      <c r="CQ109" s="16">
        <f t="shared" si="924"/>
        <v>2260.9986226054666</v>
      </c>
      <c r="CR109" s="16">
        <f t="shared" si="924"/>
        <v>2486.4433347180548</v>
      </c>
      <c r="CS109" s="16">
        <f t="shared" si="924"/>
        <v>2257.0430318803747</v>
      </c>
      <c r="CT109" s="16">
        <f t="shared" si="924"/>
        <v>2257.0430318803747</v>
      </c>
      <c r="CV109" s="16">
        <f>SUM(CV57:CV69)+CV42+CV88+CV89+CV90+CV91+CV92+CV93+CV94+CV95+CV96+CV97+CV98+CV99+CV100+CV101+CV102</f>
        <v>2239.1591142566917</v>
      </c>
      <c r="CW109" s="16">
        <f t="shared" ref="CW109:DB109" si="925">SUM(CW57:CW69)+CW42+CW88+CW89+CW90+CW91+CW92+CW93+CW94+CW95+CW96+CW97+CW98+CW99+CW100+CW101+CW102</f>
        <v>2254.1851285474891</v>
      </c>
      <c r="CX109" s="16">
        <f t="shared" si="925"/>
        <v>2185.3502269586897</v>
      </c>
      <c r="CY109" s="16">
        <f t="shared" si="925"/>
        <v>2260.9986226054666</v>
      </c>
      <c r="CZ109" s="16">
        <f t="shared" si="925"/>
        <v>2486.4433347180548</v>
      </c>
      <c r="DA109" s="16">
        <f t="shared" si="925"/>
        <v>2257.0430318803747</v>
      </c>
      <c r="DB109" s="16">
        <f t="shared" si="925"/>
        <v>2257.0430318803747</v>
      </c>
      <c r="DD109" s="16">
        <f>SUM(DD57:DD69)+DD42+DD88+DD89+DD90+DD91+DD92+DD93+DD94+DD95+DD96+DD97+DD98+DD99+DD100+DD101+DD102</f>
        <v>1822.6504771274235</v>
      </c>
      <c r="DE109" s="16">
        <f t="shared" ref="DE109:DJ109" si="926">SUM(DE57:DE69)+DE42+DE88+DE89+DE90+DE91+DE92+DE93+DE94+DE95+DE96+DE97+DE98+DE99+DE100+DE101+DE102</f>
        <v>1948.6264563904351</v>
      </c>
      <c r="DF109" s="16">
        <f t="shared" si="926"/>
        <v>1918.4005923596751</v>
      </c>
      <c r="DG109" s="16">
        <f t="shared" si="926"/>
        <v>1859.3646459394804</v>
      </c>
      <c r="DH109" s="16">
        <f t="shared" si="926"/>
        <v>1861.6875601280053</v>
      </c>
      <c r="DI109" s="16">
        <f t="shared" si="926"/>
        <v>2031.2518761528131</v>
      </c>
      <c r="DJ109" s="16">
        <f t="shared" si="926"/>
        <v>1887.4053199265859</v>
      </c>
      <c r="DN109" s="16">
        <f>SUM(DN57:DN69)+DN42+DN88+DN89+DN90+DN91+DN92+DN93+DN94+DN95+DN96+DN97+DN98+DN99+DN100+DN101+DN102</f>
        <v>2292.9305237209683</v>
      </c>
      <c r="DO109" s="16">
        <f t="shared" ref="DO109:DT109" si="927">SUM(DO57:DO69)+DO42+DO88+DO89+DO90+DO91+DO92+DO93+DO94+DO95+DO96+DO97+DO98+DO99+DO100+DO101+DO102</f>
        <v>2298.2890615214255</v>
      </c>
      <c r="DP109" s="16">
        <f t="shared" si="927"/>
        <v>2248.9608541347275</v>
      </c>
      <c r="DQ109" s="16">
        <f t="shared" si="927"/>
        <v>2327.1175824521947</v>
      </c>
      <c r="DR109" s="16">
        <f t="shared" si="927"/>
        <v>2456.4752180845835</v>
      </c>
      <c r="DS109" s="16">
        <f t="shared" si="927"/>
        <v>2301.5791778698585</v>
      </c>
      <c r="DT109" s="16">
        <f t="shared" si="927"/>
        <v>2301.5791778698585</v>
      </c>
      <c r="DV109" s="16">
        <f>SUM(DV57:DV69)+DV42+DV88+DV89+DV90+DV91+DV92+DV93+DV94+DV95+DV96+DV97+DV98+DV99+DV100+DV101+DV102</f>
        <v>2292.9305237209683</v>
      </c>
      <c r="DW109" s="16">
        <f t="shared" ref="DW109:EB109" si="928">SUM(DW57:DW69)+DW42+DW88+DW89+DW90+DW91+DW92+DW93+DW94+DW95+DW96+DW97+DW98+DW99+DW100+DW101+DW102</f>
        <v>2298.2890615214255</v>
      </c>
      <c r="DX109" s="16">
        <f t="shared" si="928"/>
        <v>2248.9608541347275</v>
      </c>
      <c r="DY109" s="16">
        <f t="shared" si="928"/>
        <v>2327.1175824521947</v>
      </c>
      <c r="DZ109" s="16">
        <f t="shared" si="928"/>
        <v>2456.4752180845835</v>
      </c>
      <c r="EA109" s="16">
        <f t="shared" si="928"/>
        <v>2301.5791778698585</v>
      </c>
      <c r="EB109" s="16">
        <f t="shared" si="928"/>
        <v>2301.5791778698585</v>
      </c>
      <c r="ED109" s="16">
        <f>SUM(ED57:ED69)+ED42+ED88+ED89+ED90+ED91+ED92+ED93+ED94+ED95+ED96+ED97+ED98+ED99+ED100+ED101+ED102</f>
        <v>2143.4916206543721</v>
      </c>
      <c r="EE109" s="16">
        <f t="shared" ref="EE109:EJ109" si="929">SUM(EE57:EE69)+EE42+EE88+EE89+EE90+EE91+EE92+EE93+EE94+EE95+EE96+EE97+EE98+EE99+EE100+EE101+EE102</f>
        <v>2153.2502814681197</v>
      </c>
      <c r="EF109" s="16">
        <f t="shared" si="929"/>
        <v>2109.1573053921475</v>
      </c>
      <c r="EG109" s="16">
        <f t="shared" si="929"/>
        <v>2040.2534403890284</v>
      </c>
      <c r="EH109" s="16">
        <f t="shared" si="929"/>
        <v>2075.0848451430484</v>
      </c>
      <c r="EI109" s="16">
        <f t="shared" si="929"/>
        <v>2226.9901843416096</v>
      </c>
      <c r="EJ109" s="16">
        <f t="shared" si="929"/>
        <v>2108.8208199419869</v>
      </c>
      <c r="EN109" s="16">
        <f>SUM(EN57:EN69)+EN42+EN88+EN89+EN90+EN91+EN92+EN93+EN94+EN95+EN96+EN97+EN98+EN99+EN100+EN101+EN102</f>
        <v>4289.7897031995471</v>
      </c>
      <c r="EO109" s="16">
        <f t="shared" ref="EO109:ET109" si="930">SUM(EO57:EO69)+EO42+EO88+EO89+EO90+EO91+EO92+EO93+EO94+EO95+EO96+EO97+EO98+EO99+EO100+EO101+EO102</f>
        <v>4448.8672149244612</v>
      </c>
      <c r="EP109" s="16">
        <f t="shared" si="930"/>
        <v>4327.1645755495392</v>
      </c>
      <c r="EQ109" s="16">
        <f t="shared" si="930"/>
        <v>4522.6138409052764</v>
      </c>
      <c r="ER109" s="16">
        <f t="shared" si="930"/>
        <v>4829.7354871658126</v>
      </c>
      <c r="ES109" s="16">
        <f t="shared" si="930"/>
        <v>4423.0097718370389</v>
      </c>
      <c r="ET109" s="16">
        <f t="shared" si="930"/>
        <v>4423.0097718370389</v>
      </c>
      <c r="EV109" s="16">
        <f>SUM(EV57:EV69)+EV42+EV88+EV89+EV90+EV91+EV92+EV93+EV94+EV95+EV96+EV97+EV98+EV99+EV100+EV101+EV102</f>
        <v>4289.7897031995471</v>
      </c>
      <c r="EW109" s="16">
        <f t="shared" ref="EW109:FB109" si="931">SUM(EW57:EW69)+EW42+EW88+EW89+EW90+EW91+EW92+EW93+EW94+EW95+EW96+EW97+EW98+EW99+EW100+EW101+EW102</f>
        <v>4448.8672149244612</v>
      </c>
      <c r="EX109" s="16">
        <f t="shared" si="931"/>
        <v>4327.1645755495392</v>
      </c>
      <c r="EY109" s="16">
        <f t="shared" si="931"/>
        <v>4522.6138409052764</v>
      </c>
      <c r="EZ109" s="16">
        <f t="shared" si="931"/>
        <v>4829.7354871658126</v>
      </c>
      <c r="FA109" s="16">
        <f t="shared" si="931"/>
        <v>4423.0097718370389</v>
      </c>
      <c r="FB109" s="16">
        <f t="shared" si="931"/>
        <v>4423.0097718370389</v>
      </c>
      <c r="FD109" s="16">
        <f>SUM(FD57:FD69)+FD42+FD88+FD89+FD90+FD91+FD92+FD93+FD94+FD95+FD96+FD97+FD98+FD99+FD100+FD101+FD102</f>
        <v>3831.5527556527541</v>
      </c>
      <c r="FE109" s="16">
        <f t="shared" ref="FE109:FJ109" si="932">SUM(FE57:FE69)+FE42+FE88+FE89+FE90+FE91+FE92+FE93+FE94+FE95+FE96+FE97+FE98+FE99+FE100+FE101+FE102</f>
        <v>3741.1994098542327</v>
      </c>
      <c r="FF109" s="16">
        <f t="shared" si="932"/>
        <v>3679.2723998374663</v>
      </c>
      <c r="FG109" s="16">
        <f t="shared" si="932"/>
        <v>3591.7318695912104</v>
      </c>
      <c r="FH109" s="16">
        <f t="shared" si="932"/>
        <v>3657.2392126683858</v>
      </c>
      <c r="FI109" s="16">
        <f t="shared" si="932"/>
        <v>3813.6420399108133</v>
      </c>
      <c r="FJ109" s="16">
        <f t="shared" si="932"/>
        <v>3704.5810775994332</v>
      </c>
      <c r="FN109" s="16">
        <f>SUM(FN57:FN69)+FN42+FN88+FN89+FN90+FN91+FN92+FN93+FN94+FN95+FN96+FN97+FN98+FN99+FN100+FN101+FN102</f>
        <v>3611.1154152083468</v>
      </c>
      <c r="FO109" s="16">
        <f t="shared" ref="FO109:FT109" si="933">SUM(FO57:FO69)+FO42+FO88+FO89+FO90+FO91+FO92+FO93+FO94+FO95+FO96+FO97+FO98+FO99+FO100+FO101+FO102</f>
        <v>3742.6281710987096</v>
      </c>
      <c r="FP109" s="16">
        <f t="shared" si="933"/>
        <v>3603.8738803359056</v>
      </c>
      <c r="FQ109" s="16">
        <f t="shared" si="933"/>
        <v>3737.4177064399032</v>
      </c>
      <c r="FR109" s="16">
        <f t="shared" si="933"/>
        <v>3986.7030436267487</v>
      </c>
      <c r="FS109" s="16">
        <f t="shared" si="933"/>
        <v>3692.9137538999835</v>
      </c>
      <c r="FT109" s="16">
        <f t="shared" si="933"/>
        <v>3692.9137538999835</v>
      </c>
      <c r="FV109" s="16">
        <f>SUM(FV57:FV69)+FV42+FV88+FV89+FV90+FV91+FV92+FV93+FV94+FV95+FV96+FV97+FV98+FV99+FV100+FV101+FV102</f>
        <v>3611.1154152083468</v>
      </c>
      <c r="FW109" s="16">
        <f t="shared" ref="FW109:GB109" si="934">SUM(FW57:FW69)+FW42+FW88+FW89+FW90+FW91+FW92+FW93+FW94+FW95+FW96+FW97+FW98+FW99+FW100+FW101+FW102</f>
        <v>3742.6281710987096</v>
      </c>
      <c r="FX109" s="16">
        <f t="shared" si="934"/>
        <v>3603.8738803359056</v>
      </c>
      <c r="FY109" s="16">
        <f t="shared" si="934"/>
        <v>3737.4177064399032</v>
      </c>
      <c r="FZ109" s="16">
        <f t="shared" si="934"/>
        <v>3986.7030436267487</v>
      </c>
      <c r="GA109" s="16">
        <f t="shared" si="934"/>
        <v>3692.9137538999835</v>
      </c>
      <c r="GB109" s="16">
        <f t="shared" si="934"/>
        <v>3692.9137538999835</v>
      </c>
      <c r="GD109" s="16">
        <f>SUM(GD57:GD69)+GD42+GD88+GD89+GD90+GD91+GD92+GD93+GD94+GD95+GD96+GD97+GD98+GD99+GD100+GD101+GD102</f>
        <v>2768.0935365349719</v>
      </c>
      <c r="GE109" s="16">
        <f t="shared" ref="GE109:GJ109" si="935">SUM(GE57:GE69)+GE42+GE88+GE89+GE90+GE91+GE92+GE93+GE94+GE95+GE96+GE97+GE98+GE99+GE100+GE101+GE102</f>
        <v>2669.9102318514947</v>
      </c>
      <c r="GF109" s="16">
        <f t="shared" si="935"/>
        <v>2608.9799580634954</v>
      </c>
      <c r="GG109" s="16">
        <f t="shared" si="935"/>
        <v>2524.8503881588745</v>
      </c>
      <c r="GH109" s="16">
        <f t="shared" si="935"/>
        <v>2599.5329886455997</v>
      </c>
      <c r="GI109" s="16">
        <f t="shared" si="935"/>
        <v>2737.3462027569685</v>
      </c>
      <c r="GJ109" s="16">
        <f t="shared" si="935"/>
        <v>2638.2572114254222</v>
      </c>
      <c r="GN109" s="16">
        <f>SUM(GN57:GN69)+GN42+GN88+GN89+GN90+GN91+GN92+GN93+GN94+GN95+GN96+GN97+GN98+GN99+GN100+GN101+GN102</f>
        <v>3350.7051898680102</v>
      </c>
      <c r="GO109" s="16">
        <f t="shared" ref="GO109:GT109" si="936">SUM(GO57:GO69)+GO42+GO88+GO89+GO90+GO91+GO92+GO93+GO94+GO95+GO96+GO97+GO98+GO99+GO100+GO101+GO102</f>
        <v>3345.2844476554374</v>
      </c>
      <c r="GP109" s="16">
        <f t="shared" si="936"/>
        <v>3271.9156672112281</v>
      </c>
      <c r="GQ109" s="16">
        <f t="shared" si="936"/>
        <v>3356.2448278541351</v>
      </c>
      <c r="GR109" s="16">
        <f t="shared" si="936"/>
        <v>3593.4370479840072</v>
      </c>
      <c r="GS109" s="16">
        <f t="shared" si="936"/>
        <v>3352.706553352737</v>
      </c>
      <c r="GT109" s="16">
        <f t="shared" si="936"/>
        <v>3352.706553352737</v>
      </c>
      <c r="GV109" s="16">
        <f>SUM(GV57:GV69)+GV42+GV88+GV89+GV90+GV91+GV92+GV93+GV94+GV95+GV96+GV97+GV98+GV99+GV100+GV101+GV102</f>
        <v>3350.7051898680102</v>
      </c>
      <c r="GW109" s="16">
        <f t="shared" ref="GW109:HB109" si="937">SUM(GW57:GW69)+GW42+GW88+GW89+GW90+GW91+GW92+GW93+GW94+GW95+GW96+GW97+GW98+GW99+GW100+GW101+GW102</f>
        <v>3345.2844476554374</v>
      </c>
      <c r="GX109" s="16">
        <f t="shared" si="937"/>
        <v>3271.9156672112281</v>
      </c>
      <c r="GY109" s="16">
        <f t="shared" si="937"/>
        <v>3356.2448278541351</v>
      </c>
      <c r="GZ109" s="16">
        <f t="shared" si="937"/>
        <v>3593.4370479840072</v>
      </c>
      <c r="HA109" s="16">
        <f t="shared" si="937"/>
        <v>3352.706553352737</v>
      </c>
      <c r="HB109" s="16">
        <f t="shared" si="937"/>
        <v>3352.706553352737</v>
      </c>
      <c r="HD109" s="16">
        <f>SUM(HD57:HD69)+HD42+HD88+HD89+HD90+HD91+HD92+HD93+HD94+HD95+HD96+HD97+HD98+HD99+HD100+HD101+HD102</f>
        <v>3013.2984200644623</v>
      </c>
      <c r="HE109" s="16">
        <f t="shared" ref="HE109:HJ109" si="938">SUM(HE57:HE69)+HE42+HE88+HE89+HE90+HE91+HE92+HE93+HE94+HE95+HE96+HE97+HE98+HE99+HE100+HE101+HE102</f>
        <v>2921.7527857643918</v>
      </c>
      <c r="HF109" s="16">
        <f t="shared" si="938"/>
        <v>2859.5829818814391</v>
      </c>
      <c r="HG109" s="16">
        <f t="shared" si="938"/>
        <v>2772.4462495433036</v>
      </c>
      <c r="HH109" s="16">
        <f t="shared" si="938"/>
        <v>2843.5202586908604</v>
      </c>
      <c r="HI109" s="16">
        <f t="shared" si="938"/>
        <v>2993.4906951081589</v>
      </c>
      <c r="HJ109" s="16">
        <f t="shared" si="938"/>
        <v>2886.4095758119438</v>
      </c>
      <c r="HN109" s="16">
        <f>SUM(HN57:HN69)+HN42+HN88+HN89+HN90+HN91+HN92+HN93+HN94+HN95+HN96+HN97+HN98+HN99+HN100+HN101+HN102</f>
        <v>3841.3465212809738</v>
      </c>
      <c r="HO109" s="16">
        <f t="shared" ref="HO109:HT109" si="939">SUM(HO57:HO69)+HO42+HO88+HO89+HO90+HO91+HO92+HO93+HO94+HO95+HO96+HO97+HO98+HO99+HO100+HO101+HO102</f>
        <v>3938.4065331844295</v>
      </c>
      <c r="HP109" s="16">
        <f t="shared" si="939"/>
        <v>3822.1163855727314</v>
      </c>
      <c r="HQ109" s="16">
        <f t="shared" si="939"/>
        <v>3960.4981304573307</v>
      </c>
      <c r="HR109" s="16">
        <f t="shared" si="939"/>
        <v>4235.0512961980876</v>
      </c>
      <c r="HS109" s="16">
        <f t="shared" si="939"/>
        <v>3913.7455807399579</v>
      </c>
      <c r="HT109" s="16">
        <f t="shared" si="939"/>
        <v>3913.7455807399579</v>
      </c>
      <c r="HV109" s="16">
        <f>SUM(HV57:HV69)+HV42+HV88+HV89+HV90+HV91+HV92+HV93+HV94+HV95+HV96+HV97+HV98+HV99+HV100+HV101+HV102</f>
        <v>3841.3465212809738</v>
      </c>
      <c r="HW109" s="16">
        <f t="shared" ref="HW109:IB109" si="940">SUM(HW57:HW69)+HW42+HW88+HW89+HW90+HW91+HW92+HW93+HW94+HW95+HW96+HW97+HW98+HW99+HW100+HW101+HW102</f>
        <v>3938.4065331844295</v>
      </c>
      <c r="HX109" s="16">
        <f t="shared" si="940"/>
        <v>3822.1163855727314</v>
      </c>
      <c r="HY109" s="16">
        <f t="shared" si="940"/>
        <v>3960.4981304573307</v>
      </c>
      <c r="HZ109" s="16">
        <f t="shared" si="940"/>
        <v>4235.0512961980876</v>
      </c>
      <c r="IA109" s="16">
        <f t="shared" si="940"/>
        <v>3913.7455807399579</v>
      </c>
      <c r="IB109" s="16">
        <f t="shared" si="940"/>
        <v>3913.7455807399579</v>
      </c>
      <c r="ID109" s="16">
        <f>SUM(ID57:ID69)+ID42+ID88+ID89+ID90+ID91+ID92+ID93+ID94+ID95+ID96+ID97+ID98+ID99+ID100+ID101+ID102</f>
        <v>3426.758230049621</v>
      </c>
      <c r="IE109" s="16">
        <f t="shared" ref="IE109:IJ109" si="941">SUM(IE57:IE69)+IE42+IE88+IE89+IE90+IE91+IE92+IE93+IE94+IE95+IE96+IE97+IE98+IE99+IE100+IE101+IE102</f>
        <v>3335.3779106498669</v>
      </c>
      <c r="IF109" s="16">
        <f t="shared" si="941"/>
        <v>3273.4328741158884</v>
      </c>
      <c r="IG109" s="16">
        <f t="shared" si="941"/>
        <v>3186.2961417777524</v>
      </c>
      <c r="IH109" s="16">
        <f t="shared" si="941"/>
        <v>3254.5788736803029</v>
      </c>
      <c r="II109" s="16">
        <f t="shared" si="941"/>
        <v>3407.1856069885489</v>
      </c>
      <c r="IJ109" s="16">
        <f t="shared" si="941"/>
        <v>3299.6065117028347</v>
      </c>
      <c r="IN109" s="16">
        <f>SUM(IN57:IN69)+IN42+IN88+IN89+IN90+IN91+IN92+IN93+IN94+IN95+IN96+IN97+IN98+IN99+IN100+IN101+IN102</f>
        <v>3828.1635197043893</v>
      </c>
      <c r="IO109" s="16">
        <f t="shared" ref="IO109:IT109" si="942">SUM(IO57:IO69)+IO42+IO88+IO89+IO90+IO91+IO92+IO93+IO94+IO95+IO96+IO97+IO98+IO99+IO100+IO101+IO102</f>
        <v>3905.1626658074429</v>
      </c>
      <c r="IP109" s="16">
        <f t="shared" si="942"/>
        <v>3807.4119134368543</v>
      </c>
      <c r="IQ109" s="16">
        <f t="shared" si="942"/>
        <v>3947.5649630185817</v>
      </c>
      <c r="IR109" s="16">
        <f t="shared" si="942"/>
        <v>4220.6261485249324</v>
      </c>
      <c r="IS109" s="16">
        <f t="shared" si="942"/>
        <v>3895.9561319608829</v>
      </c>
      <c r="IT109" s="16">
        <f t="shared" si="942"/>
        <v>3895.9561319608829</v>
      </c>
      <c r="IV109" s="16">
        <f>SUM(IV57:IV69)+IV42+IV88+IV89+IV90+IV91+IV92+IV93+IV94+IV95+IV96+IV97+IV98+IV99+IV100+IV101+IV102</f>
        <v>3828.1635197043893</v>
      </c>
      <c r="IW109" s="16">
        <f t="shared" ref="IW109:JB109" si="943">SUM(IW57:IW69)+IW42+IW88+IW89+IW90+IW91+IW92+IW93+IW94+IW95+IW96+IW97+IW98+IW99+IW100+IW101+IW102</f>
        <v>3905.1626658074429</v>
      </c>
      <c r="IX109" s="16">
        <f t="shared" si="943"/>
        <v>3807.4119134368543</v>
      </c>
      <c r="IY109" s="16">
        <f t="shared" si="943"/>
        <v>3947.5649630185817</v>
      </c>
      <c r="IZ109" s="16">
        <f t="shared" si="943"/>
        <v>4220.6261485249324</v>
      </c>
      <c r="JA109" s="16">
        <f t="shared" si="943"/>
        <v>3895.9561319608829</v>
      </c>
      <c r="JB109" s="16">
        <f t="shared" si="943"/>
        <v>3895.9561319608829</v>
      </c>
      <c r="JD109" s="16">
        <f>SUM(JD57:JD69)+JD42+JD88+JD89+JD90+JD91+JD92+JD93+JD94+JD95+JD96+JD97+JD98+JD99+JD100+JD101+JD102</f>
        <v>3428.7432773096903</v>
      </c>
      <c r="JE109" s="16">
        <f t="shared" ref="JE109:JJ109" si="944">SUM(JE57:JE69)+JE42+JE88+JE89+JE90+JE91+JE92+JE93+JE94+JE95+JE96+JE97+JE98+JE99+JE100+JE101+JE102</f>
        <v>3338.2246166108521</v>
      </c>
      <c r="JF109" s="16">
        <f t="shared" si="944"/>
        <v>3276.0728392451119</v>
      </c>
      <c r="JG109" s="16">
        <f t="shared" si="944"/>
        <v>3188.5323089988556</v>
      </c>
      <c r="JH109" s="16">
        <f t="shared" si="944"/>
        <v>3256.8309293210382</v>
      </c>
      <c r="JI109" s="16">
        <f t="shared" si="944"/>
        <v>3410.5974596725177</v>
      </c>
      <c r="JJ109" s="16">
        <f t="shared" si="944"/>
        <v>3302.0344733506367</v>
      </c>
      <c r="JN109" s="16">
        <f>SUM(JN57:JN69)+JN42+JN88+JN89+JN90+JN91+JN92+JN93+JN94+JN95+JN96+JN97+JN98+JN99+JN100+JN101+JN102</f>
        <v>3382.8876816366446</v>
      </c>
      <c r="JO109" s="16">
        <f t="shared" ref="JO109:JT109" si="945">SUM(JO57:JO69)+JO42+JO88+JO89+JO90+JO91+JO92+JO93+JO94+JO95+JO96+JO97+JO98+JO99+JO100+JO101+JO102</f>
        <v>3444.6619961500028</v>
      </c>
      <c r="JP109" s="16">
        <f t="shared" si="945"/>
        <v>3340.2019275567891</v>
      </c>
      <c r="JQ109" s="16">
        <f t="shared" si="945"/>
        <v>3447.1735799569733</v>
      </c>
      <c r="JR109" s="16">
        <f t="shared" si="945"/>
        <v>3683.6782038270844</v>
      </c>
      <c r="JS109" s="16">
        <f t="shared" si="945"/>
        <v>3423.4329178929156</v>
      </c>
      <c r="JT109" s="16">
        <f t="shared" si="945"/>
        <v>3423.4329178929156</v>
      </c>
      <c r="JV109" s="16">
        <f>SUM(JV57:JV69)+JV42+JV88+JV89+JV90+JV91+JV92+JV93+JV94+JV95+JV96+JV97+JV98+JV99+JV100+JV101+JV102</f>
        <v>3382.8876816366446</v>
      </c>
      <c r="JW109" s="16">
        <f t="shared" ref="JW109:KB109" si="946">SUM(JW57:JW69)+JW42+JW88+JW89+JW90+JW91+JW92+JW93+JW94+JW95+JW96+JW97+JW98+JW99+JW100+JW101+JW102</f>
        <v>3444.6619961500028</v>
      </c>
      <c r="JX109" s="16">
        <f t="shared" si="946"/>
        <v>3340.2019275567891</v>
      </c>
      <c r="JY109" s="16">
        <f t="shared" si="946"/>
        <v>3447.1735799569733</v>
      </c>
      <c r="JZ109" s="16">
        <f t="shared" si="946"/>
        <v>3683.6782038270844</v>
      </c>
      <c r="KA109" s="16">
        <f t="shared" si="946"/>
        <v>3423.4329178929156</v>
      </c>
      <c r="KB109" s="16">
        <f t="shared" si="946"/>
        <v>3423.4329178929156</v>
      </c>
      <c r="KD109" s="16">
        <f>SUM(KD57:KD69)+KD42+KD88+KD89+KD90+KD91+KD92+KD93+KD94+KD95+KD96+KD97+KD98+KD99+KD100+KD101+KD102</f>
        <v>2640.6196432369247</v>
      </c>
      <c r="KE109" s="16">
        <f t="shared" ref="KE109:KJ109" si="947">SUM(KE57:KE69)+KE42+KE88+KE89+KE90+KE91+KE92+KE93+KE94+KE95+KE96+KE97+KE98+KE99+KE100+KE101+KE102</f>
        <v>2542.4363385534471</v>
      </c>
      <c r="KF109" s="16">
        <f t="shared" si="947"/>
        <v>2481.5060647654482</v>
      </c>
      <c r="KG109" s="16">
        <f t="shared" si="947"/>
        <v>2397.3764948608273</v>
      </c>
      <c r="KH109" s="16">
        <f t="shared" si="947"/>
        <v>2472.0590953475526</v>
      </c>
      <c r="KI109" s="16">
        <f t="shared" si="947"/>
        <v>2609.8723094589213</v>
      </c>
      <c r="KJ109" s="16">
        <f t="shared" si="947"/>
        <v>2510.783318127375</v>
      </c>
    </row>
    <row r="111" spans="1:296" x14ac:dyDescent="0.25">
      <c r="C111" t="s">
        <v>624</v>
      </c>
      <c r="F111" t="s">
        <v>625</v>
      </c>
    </row>
    <row r="112" spans="1:296" x14ac:dyDescent="0.25">
      <c r="A112" t="s">
        <v>626</v>
      </c>
      <c r="C112" t="s">
        <v>552</v>
      </c>
      <c r="F112" t="s">
        <v>551</v>
      </c>
    </row>
    <row r="113" spans="1:6" x14ac:dyDescent="0.25">
      <c r="A113" t="s">
        <v>626</v>
      </c>
      <c r="C113" t="s">
        <v>554</v>
      </c>
      <c r="F113" t="s">
        <v>553</v>
      </c>
    </row>
    <row r="114" spans="1:6" x14ac:dyDescent="0.25">
      <c r="A114" t="s">
        <v>626</v>
      </c>
      <c r="C114" t="s">
        <v>556</v>
      </c>
      <c r="F114" t="s">
        <v>555</v>
      </c>
    </row>
    <row r="115" spans="1:6" x14ac:dyDescent="0.25">
      <c r="A115" t="s">
        <v>627</v>
      </c>
      <c r="C115" t="s">
        <v>558</v>
      </c>
      <c r="F115" t="s">
        <v>557</v>
      </c>
    </row>
    <row r="116" spans="1:6" x14ac:dyDescent="0.25">
      <c r="C116" t="s">
        <v>550</v>
      </c>
      <c r="F116" t="s">
        <v>549</v>
      </c>
    </row>
    <row r="117" spans="1:6" x14ac:dyDescent="0.25">
      <c r="C117" t="s">
        <v>560</v>
      </c>
      <c r="F117" t="s">
        <v>559</v>
      </c>
    </row>
    <row r="118" spans="1:6" x14ac:dyDescent="0.25">
      <c r="C118" t="s">
        <v>562</v>
      </c>
      <c r="F118" t="s">
        <v>561</v>
      </c>
    </row>
    <row r="119" spans="1:6" x14ac:dyDescent="0.25">
      <c r="A119" t="s">
        <v>628</v>
      </c>
      <c r="C119" t="s">
        <v>541</v>
      </c>
      <c r="F119" t="s">
        <v>563</v>
      </c>
    </row>
    <row r="120" spans="1:6" x14ac:dyDescent="0.25">
      <c r="C120" t="s">
        <v>565</v>
      </c>
      <c r="F120" t="s">
        <v>564</v>
      </c>
    </row>
    <row r="121" spans="1:6" x14ac:dyDescent="0.25">
      <c r="C121" t="s">
        <v>567</v>
      </c>
      <c r="F121" t="s">
        <v>566</v>
      </c>
    </row>
    <row r="122" spans="1:6" x14ac:dyDescent="0.25">
      <c r="C122" t="s">
        <v>569</v>
      </c>
      <c r="F122" t="s">
        <v>568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G53"/>
  <sheetViews>
    <sheetView zoomScale="80" zoomScaleNormal="80" workbookViewId="0">
      <pane xSplit="4" ySplit="5" topLeftCell="E18" activePane="bottomRight" state="frozen"/>
      <selection pane="topRight" activeCell="N21" sqref="N21"/>
      <selection pane="bottomLeft" activeCell="N21" sqref="N21"/>
      <selection pane="bottomRight" activeCell="O43" sqref="O43"/>
    </sheetView>
  </sheetViews>
  <sheetFormatPr defaultColWidth="10.7109375" defaultRowHeight="15" x14ac:dyDescent="0.25"/>
  <cols>
    <col min="1" max="1" width="30.5703125" customWidth="1"/>
    <col min="2" max="2" width="13.85546875" customWidth="1"/>
    <col min="5" max="11" width="12.7109375" customWidth="1"/>
    <col min="12" max="12" width="5.7109375" customWidth="1"/>
    <col min="13" max="19" width="12.7109375" customWidth="1"/>
    <col min="20" max="20" width="5.7109375" customWidth="1"/>
    <col min="21" max="27" width="12.7109375" customWidth="1"/>
    <col min="28" max="28" width="5.7109375" customWidth="1"/>
    <col min="29" max="35" width="12.7109375" customWidth="1"/>
    <col min="36" max="36" width="5.7109375" customWidth="1"/>
    <col min="37" max="43" width="12.7109375" customWidth="1"/>
    <col min="44" max="44" width="5.7109375" customWidth="1"/>
    <col min="45" max="51" width="12.7109375" customWidth="1"/>
    <col min="52" max="52" width="5.7109375" customWidth="1"/>
    <col min="53" max="59" width="12.7109375" customWidth="1"/>
  </cols>
  <sheetData>
    <row r="1" spans="1:59" x14ac:dyDescent="0.25">
      <c r="A1" s="14" t="s">
        <v>629</v>
      </c>
      <c r="E1" s="70">
        <f ca="1">M35+U35+AC35+AK35+AS35+BA35-E35</f>
        <v>0</v>
      </c>
      <c r="F1" s="70">
        <f t="shared" ref="F1:K1" ca="1" si="0">N35+V35+AD35+AL35+AT35+BB35-F35</f>
        <v>0</v>
      </c>
      <c r="G1" s="70">
        <f t="shared" ca="1" si="0"/>
        <v>0</v>
      </c>
      <c r="H1" s="70">
        <f t="shared" ca="1" si="0"/>
        <v>0</v>
      </c>
      <c r="I1" s="70">
        <f t="shared" ca="1" si="0"/>
        <v>0</v>
      </c>
      <c r="J1" s="70">
        <f t="shared" ca="1" si="0"/>
        <v>0</v>
      </c>
      <c r="K1" s="70">
        <f t="shared" ca="1" si="0"/>
        <v>0</v>
      </c>
      <c r="L1" s="71" t="s">
        <v>322</v>
      </c>
    </row>
    <row r="2" spans="1:59" x14ac:dyDescent="0.25">
      <c r="A2" s="42" t="str">
        <f>VLOOKUP('selections(hide)'!$A$4,'selections(hide)'!$D$24:$Q$36,14,FALSE)</f>
        <v>PGT FT 1 year or PT 2 years 180 credits</v>
      </c>
      <c r="B2" s="3"/>
    </row>
    <row r="3" spans="1:59" x14ac:dyDescent="0.25">
      <c r="A3" s="64" t="str">
        <f>prog_header!$C$5</f>
        <v>TEST</v>
      </c>
      <c r="B3" s="65"/>
      <c r="C3" s="65"/>
      <c r="D3" s="65"/>
      <c r="E3" s="257" t="s">
        <v>293</v>
      </c>
      <c r="F3" s="257"/>
      <c r="G3" s="257"/>
      <c r="H3" s="257"/>
      <c r="I3" s="257"/>
      <c r="J3" s="257"/>
      <c r="K3" s="257"/>
      <c r="M3" s="253" t="s">
        <v>149</v>
      </c>
      <c r="N3" s="253"/>
      <c r="O3" s="253"/>
      <c r="P3" s="253"/>
      <c r="Q3" s="253"/>
      <c r="R3" s="253"/>
      <c r="S3" s="253"/>
      <c r="U3" s="253" t="s">
        <v>264</v>
      </c>
      <c r="V3" s="253"/>
      <c r="W3" s="253"/>
      <c r="X3" s="253"/>
      <c r="Y3" s="253"/>
      <c r="Z3" s="253"/>
      <c r="AA3" s="253"/>
      <c r="AC3" s="253" t="s">
        <v>265</v>
      </c>
      <c r="AD3" s="253"/>
      <c r="AE3" s="253"/>
      <c r="AF3" s="253"/>
      <c r="AG3" s="253"/>
      <c r="AH3" s="253"/>
      <c r="AI3" s="253"/>
      <c r="AK3" s="253" t="s">
        <v>266</v>
      </c>
      <c r="AL3" s="253"/>
      <c r="AM3" s="253"/>
      <c r="AN3" s="253"/>
      <c r="AO3" s="253"/>
      <c r="AP3" s="253"/>
      <c r="AQ3" s="253"/>
      <c r="AS3" s="253" t="s">
        <v>267</v>
      </c>
      <c r="AT3" s="253"/>
      <c r="AU3" s="253"/>
      <c r="AV3" s="253"/>
      <c r="AW3" s="253"/>
      <c r="AX3" s="253"/>
      <c r="AY3" s="253"/>
      <c r="BA3" s="253" t="s">
        <v>268</v>
      </c>
      <c r="BB3" s="253"/>
      <c r="BC3" s="253"/>
      <c r="BD3" s="253"/>
      <c r="BE3" s="253"/>
      <c r="BF3" s="253"/>
      <c r="BG3" s="253"/>
    </row>
    <row r="4" spans="1:59" x14ac:dyDescent="0.25">
      <c r="E4" t="s">
        <v>294</v>
      </c>
      <c r="F4" t="s">
        <v>295</v>
      </c>
      <c r="G4" t="s">
        <v>296</v>
      </c>
      <c r="H4" t="s">
        <v>297</v>
      </c>
      <c r="I4" t="s">
        <v>298</v>
      </c>
      <c r="J4" t="s">
        <v>299</v>
      </c>
      <c r="K4" t="s">
        <v>300</v>
      </c>
      <c r="M4" t="str">
        <f>E4</f>
        <v>Dev Yr</v>
      </c>
      <c r="N4" t="str">
        <f t="shared" ref="N4:S5" si="1">F4</f>
        <v>Launch Yr</v>
      </c>
      <c r="O4" t="str">
        <f t="shared" si="1"/>
        <v>Yr 2</v>
      </c>
      <c r="P4" t="str">
        <f t="shared" si="1"/>
        <v>Yr 3</v>
      </c>
      <c r="Q4" t="str">
        <f t="shared" si="1"/>
        <v>Yr 4</v>
      </c>
      <c r="R4" t="str">
        <f t="shared" si="1"/>
        <v>Yr 5</v>
      </c>
      <c r="S4" t="str">
        <f t="shared" si="1"/>
        <v>Yr 6</v>
      </c>
      <c r="U4" t="str">
        <f t="shared" ref="U4:AA5" si="2">M4</f>
        <v>Dev Yr</v>
      </c>
      <c r="V4" t="str">
        <f t="shared" si="2"/>
        <v>Launch Yr</v>
      </c>
      <c r="W4" t="str">
        <f t="shared" si="2"/>
        <v>Yr 2</v>
      </c>
      <c r="X4" t="str">
        <f t="shared" si="2"/>
        <v>Yr 3</v>
      </c>
      <c r="Y4" t="str">
        <f t="shared" si="2"/>
        <v>Yr 4</v>
      </c>
      <c r="Z4" t="str">
        <f t="shared" si="2"/>
        <v>Yr 5</v>
      </c>
      <c r="AA4" t="str">
        <f t="shared" si="2"/>
        <v>Yr 6</v>
      </c>
      <c r="AC4" t="str">
        <f t="shared" ref="AC4:AI5" si="3">U4</f>
        <v>Dev Yr</v>
      </c>
      <c r="AD4" t="str">
        <f t="shared" si="3"/>
        <v>Launch Yr</v>
      </c>
      <c r="AE4" t="str">
        <f t="shared" si="3"/>
        <v>Yr 2</v>
      </c>
      <c r="AF4" t="str">
        <f t="shared" si="3"/>
        <v>Yr 3</v>
      </c>
      <c r="AG4" t="str">
        <f t="shared" si="3"/>
        <v>Yr 4</v>
      </c>
      <c r="AH4" t="str">
        <f t="shared" si="3"/>
        <v>Yr 5</v>
      </c>
      <c r="AI4" t="str">
        <f t="shared" si="3"/>
        <v>Yr 6</v>
      </c>
      <c r="AK4" t="str">
        <f t="shared" ref="AK4:AQ5" si="4">AC4</f>
        <v>Dev Yr</v>
      </c>
      <c r="AL4" t="str">
        <f t="shared" si="4"/>
        <v>Launch Yr</v>
      </c>
      <c r="AM4" t="str">
        <f t="shared" si="4"/>
        <v>Yr 2</v>
      </c>
      <c r="AN4" t="str">
        <f t="shared" si="4"/>
        <v>Yr 3</v>
      </c>
      <c r="AO4" t="str">
        <f t="shared" si="4"/>
        <v>Yr 4</v>
      </c>
      <c r="AP4" t="str">
        <f t="shared" si="4"/>
        <v>Yr 5</v>
      </c>
      <c r="AQ4" t="str">
        <f t="shared" si="4"/>
        <v>Yr 6</v>
      </c>
      <c r="AS4" t="str">
        <f t="shared" ref="AS4:AY5" si="5">AK4</f>
        <v>Dev Yr</v>
      </c>
      <c r="AT4" t="str">
        <f t="shared" si="5"/>
        <v>Launch Yr</v>
      </c>
      <c r="AU4" t="str">
        <f t="shared" si="5"/>
        <v>Yr 2</v>
      </c>
      <c r="AV4" t="str">
        <f t="shared" si="5"/>
        <v>Yr 3</v>
      </c>
      <c r="AW4" t="str">
        <f t="shared" si="5"/>
        <v>Yr 4</v>
      </c>
      <c r="AX4" t="str">
        <f t="shared" si="5"/>
        <v>Yr 5</v>
      </c>
      <c r="AY4" t="str">
        <f t="shared" si="5"/>
        <v>Yr 6</v>
      </c>
      <c r="BA4" t="str">
        <f t="shared" ref="BA4:BG5" si="6">AS4</f>
        <v>Dev Yr</v>
      </c>
      <c r="BB4" t="str">
        <f t="shared" si="6"/>
        <v>Launch Yr</v>
      </c>
      <c r="BC4" t="str">
        <f t="shared" si="6"/>
        <v>Yr 2</v>
      </c>
      <c r="BD4" t="str">
        <f t="shared" si="6"/>
        <v>Yr 3</v>
      </c>
      <c r="BE4" t="str">
        <f t="shared" si="6"/>
        <v>Yr 4</v>
      </c>
      <c r="BF4" t="str">
        <f t="shared" si="6"/>
        <v>Yr 5</v>
      </c>
      <c r="BG4" t="str">
        <f t="shared" si="6"/>
        <v>Yr 6</v>
      </c>
    </row>
    <row r="5" spans="1:59" x14ac:dyDescent="0.25">
      <c r="A5" s="42" t="s">
        <v>301</v>
      </c>
      <c r="E5" s="50" t="str">
        <f>IFERROR(VLOOKUP(F5,'selections(hide)'!$M$3:$N$18,2,FALSE),0)</f>
        <v>2024/25</v>
      </c>
      <c r="F5" s="50" t="str">
        <f>staff_students!E29</f>
        <v>2025/26</v>
      </c>
      <c r="G5" s="50" t="str">
        <f>staff_students!F29</f>
        <v>2026/27</v>
      </c>
      <c r="H5" s="50" t="str">
        <f>staff_students!G29</f>
        <v>2027/28</v>
      </c>
      <c r="I5" s="50" t="str">
        <f>staff_students!H29</f>
        <v>2028/29</v>
      </c>
      <c r="J5" s="50" t="str">
        <f>staff_students!I29</f>
        <v>2029/30</v>
      </c>
      <c r="K5" s="50" t="str">
        <f>staff_students!J29</f>
        <v>2030/31</v>
      </c>
      <c r="M5" s="50" t="str">
        <f>E5</f>
        <v>2024/25</v>
      </c>
      <c r="N5" s="50" t="str">
        <f t="shared" si="1"/>
        <v>2025/26</v>
      </c>
      <c r="O5" s="50" t="str">
        <f t="shared" si="1"/>
        <v>2026/27</v>
      </c>
      <c r="P5" s="50" t="str">
        <f t="shared" si="1"/>
        <v>2027/28</v>
      </c>
      <c r="Q5" s="50" t="str">
        <f t="shared" si="1"/>
        <v>2028/29</v>
      </c>
      <c r="R5" s="50" t="str">
        <f t="shared" si="1"/>
        <v>2029/30</v>
      </c>
      <c r="S5" s="50" t="str">
        <f t="shared" si="1"/>
        <v>2030/31</v>
      </c>
      <c r="U5" s="50" t="str">
        <f t="shared" si="2"/>
        <v>2024/25</v>
      </c>
      <c r="V5" s="50" t="str">
        <f t="shared" si="2"/>
        <v>2025/26</v>
      </c>
      <c r="W5" s="50" t="str">
        <f t="shared" si="2"/>
        <v>2026/27</v>
      </c>
      <c r="X5" s="50" t="str">
        <f t="shared" si="2"/>
        <v>2027/28</v>
      </c>
      <c r="Y5" s="50" t="str">
        <f t="shared" si="2"/>
        <v>2028/29</v>
      </c>
      <c r="Z5" s="50" t="str">
        <f t="shared" si="2"/>
        <v>2029/30</v>
      </c>
      <c r="AA5" s="50" t="str">
        <f t="shared" si="2"/>
        <v>2030/31</v>
      </c>
      <c r="AC5" s="50" t="str">
        <f t="shared" si="3"/>
        <v>2024/25</v>
      </c>
      <c r="AD5" s="50" t="str">
        <f t="shared" si="3"/>
        <v>2025/26</v>
      </c>
      <c r="AE5" s="50" t="str">
        <f t="shared" si="3"/>
        <v>2026/27</v>
      </c>
      <c r="AF5" s="50" t="str">
        <f t="shared" si="3"/>
        <v>2027/28</v>
      </c>
      <c r="AG5" s="50" t="str">
        <f t="shared" si="3"/>
        <v>2028/29</v>
      </c>
      <c r="AH5" s="50" t="str">
        <f t="shared" si="3"/>
        <v>2029/30</v>
      </c>
      <c r="AI5" s="50" t="str">
        <f t="shared" si="3"/>
        <v>2030/31</v>
      </c>
      <c r="AK5" s="50" t="str">
        <f t="shared" si="4"/>
        <v>2024/25</v>
      </c>
      <c r="AL5" s="50" t="str">
        <f t="shared" si="4"/>
        <v>2025/26</v>
      </c>
      <c r="AM5" s="50" t="str">
        <f t="shared" si="4"/>
        <v>2026/27</v>
      </c>
      <c r="AN5" s="50" t="str">
        <f t="shared" si="4"/>
        <v>2027/28</v>
      </c>
      <c r="AO5" s="50" t="str">
        <f t="shared" si="4"/>
        <v>2028/29</v>
      </c>
      <c r="AP5" s="50" t="str">
        <f t="shared" si="4"/>
        <v>2029/30</v>
      </c>
      <c r="AQ5" s="50" t="str">
        <f t="shared" si="4"/>
        <v>2030/31</v>
      </c>
      <c r="AS5" s="50" t="str">
        <f t="shared" si="5"/>
        <v>2024/25</v>
      </c>
      <c r="AT5" s="50" t="str">
        <f t="shared" si="5"/>
        <v>2025/26</v>
      </c>
      <c r="AU5" s="50" t="str">
        <f t="shared" si="5"/>
        <v>2026/27</v>
      </c>
      <c r="AV5" s="50" t="str">
        <f t="shared" si="5"/>
        <v>2027/28</v>
      </c>
      <c r="AW5" s="50" t="str">
        <f t="shared" si="5"/>
        <v>2028/29</v>
      </c>
      <c r="AX5" s="50" t="str">
        <f t="shared" si="5"/>
        <v>2029/30</v>
      </c>
      <c r="AY5" s="50" t="str">
        <f t="shared" si="5"/>
        <v>2030/31</v>
      </c>
      <c r="BA5" s="50" t="str">
        <f t="shared" si="6"/>
        <v>2024/25</v>
      </c>
      <c r="BB5" s="50" t="str">
        <f t="shared" si="6"/>
        <v>2025/26</v>
      </c>
      <c r="BC5" s="50" t="str">
        <f t="shared" si="6"/>
        <v>2026/27</v>
      </c>
      <c r="BD5" s="50" t="str">
        <f t="shared" si="6"/>
        <v>2027/28</v>
      </c>
      <c r="BE5" s="50" t="str">
        <f t="shared" si="6"/>
        <v>2028/29</v>
      </c>
      <c r="BF5" s="50" t="str">
        <f t="shared" si="6"/>
        <v>2029/30</v>
      </c>
      <c r="BG5" s="50" t="str">
        <f t="shared" si="6"/>
        <v>2030/31</v>
      </c>
    </row>
    <row r="6" spans="1:59" x14ac:dyDescent="0.25">
      <c r="A6" s="74" t="s">
        <v>323</v>
      </c>
    </row>
    <row r="7" spans="1:59" x14ac:dyDescent="0.25">
      <c r="A7" t="s">
        <v>324</v>
      </c>
      <c r="E7" s="72">
        <f t="shared" ref="E7:K11" si="7">M7+U7+AC7+AK7+AS7+BA7</f>
        <v>0</v>
      </c>
      <c r="F7" s="72">
        <f t="shared" si="7"/>
        <v>0</v>
      </c>
      <c r="G7" s="72">
        <f t="shared" si="7"/>
        <v>0</v>
      </c>
      <c r="H7" s="72">
        <f t="shared" si="7"/>
        <v>0</v>
      </c>
      <c r="I7" s="72">
        <f t="shared" si="7"/>
        <v>0</v>
      </c>
      <c r="J7" s="72">
        <f t="shared" si="7"/>
        <v>0</v>
      </c>
      <c r="K7" s="72">
        <f t="shared" si="7"/>
        <v>0</v>
      </c>
      <c r="M7" s="72">
        <f>'income_calcs(hide)'!M7</f>
        <v>0</v>
      </c>
      <c r="N7" s="72">
        <f>'income_calcs(hide)'!N7</f>
        <v>0</v>
      </c>
      <c r="O7" s="72">
        <f>'income_calcs(hide)'!O7</f>
        <v>0</v>
      </c>
      <c r="P7" s="72">
        <f>'income_calcs(hide)'!P7</f>
        <v>0</v>
      </c>
      <c r="Q7" s="72">
        <f>'income_calcs(hide)'!Q7</f>
        <v>0</v>
      </c>
      <c r="R7" s="72">
        <f>'income_calcs(hide)'!R7</f>
        <v>0</v>
      </c>
      <c r="S7" s="72">
        <f>'income_calcs(hide)'!S7</f>
        <v>0</v>
      </c>
      <c r="U7" s="72">
        <f>'income_calcs(hide)'!U7</f>
        <v>0</v>
      </c>
      <c r="V7" s="72">
        <f>'income_calcs(hide)'!V7</f>
        <v>0</v>
      </c>
      <c r="W7" s="72">
        <f>'income_calcs(hide)'!W7</f>
        <v>0</v>
      </c>
      <c r="X7" s="72">
        <f>'income_calcs(hide)'!X7</f>
        <v>0</v>
      </c>
      <c r="Y7" s="72">
        <f>'income_calcs(hide)'!Y7</f>
        <v>0</v>
      </c>
      <c r="Z7" s="72">
        <f>'income_calcs(hide)'!Z7</f>
        <v>0</v>
      </c>
      <c r="AA7" s="72">
        <f>'income_calcs(hide)'!AA7</f>
        <v>0</v>
      </c>
      <c r="AC7" s="72">
        <f>'income_calcs(hide)'!AC7</f>
        <v>0</v>
      </c>
      <c r="AD7" s="72">
        <f>'income_calcs(hide)'!AD7</f>
        <v>0</v>
      </c>
      <c r="AE7" s="72">
        <f>'income_calcs(hide)'!AE7</f>
        <v>0</v>
      </c>
      <c r="AF7" s="72">
        <f>'income_calcs(hide)'!AF7</f>
        <v>0</v>
      </c>
      <c r="AG7" s="72">
        <f>'income_calcs(hide)'!AG7</f>
        <v>0</v>
      </c>
      <c r="AH7" s="72">
        <f>'income_calcs(hide)'!AH7</f>
        <v>0</v>
      </c>
      <c r="AI7" s="72">
        <f>'income_calcs(hide)'!AI7</f>
        <v>0</v>
      </c>
      <c r="AK7" s="72">
        <f>'income_calcs(hide)'!AK7</f>
        <v>0</v>
      </c>
      <c r="AL7" s="72">
        <f>'income_calcs(hide)'!AL7</f>
        <v>0</v>
      </c>
      <c r="AM7" s="72">
        <f>'income_calcs(hide)'!AM7</f>
        <v>0</v>
      </c>
      <c r="AN7" s="72">
        <f>'income_calcs(hide)'!AN7</f>
        <v>0</v>
      </c>
      <c r="AO7" s="72">
        <f>'income_calcs(hide)'!AO7</f>
        <v>0</v>
      </c>
      <c r="AP7" s="72">
        <f>'income_calcs(hide)'!AP7</f>
        <v>0</v>
      </c>
      <c r="AQ7" s="72">
        <f>'income_calcs(hide)'!AQ7</f>
        <v>0</v>
      </c>
      <c r="AS7" s="72">
        <f>'income_calcs(hide)'!AS7</f>
        <v>0</v>
      </c>
      <c r="AT7" s="72">
        <f>'income_calcs(hide)'!AT7</f>
        <v>0</v>
      </c>
      <c r="AU7" s="72">
        <f>'income_calcs(hide)'!AU7</f>
        <v>0</v>
      </c>
      <c r="AV7" s="72">
        <f>'income_calcs(hide)'!AV7</f>
        <v>0</v>
      </c>
      <c r="AW7" s="72">
        <f>'income_calcs(hide)'!AW7</f>
        <v>0</v>
      </c>
      <c r="AX7" s="72">
        <f>'income_calcs(hide)'!AX7</f>
        <v>0</v>
      </c>
      <c r="AY7" s="72">
        <f>'income_calcs(hide)'!AY7</f>
        <v>0</v>
      </c>
      <c r="BA7" s="72">
        <f>'income_calcs(hide)'!BA7</f>
        <v>0</v>
      </c>
      <c r="BB7" s="72">
        <f>'income_calcs(hide)'!BB7</f>
        <v>0</v>
      </c>
      <c r="BC7" s="72">
        <f>'income_calcs(hide)'!BC7</f>
        <v>0</v>
      </c>
      <c r="BD7" s="72">
        <f>'income_calcs(hide)'!BD7</f>
        <v>0</v>
      </c>
      <c r="BE7" s="72">
        <f>'income_calcs(hide)'!BE7</f>
        <v>0</v>
      </c>
      <c r="BF7" s="72">
        <f>'income_calcs(hide)'!BF7</f>
        <v>0</v>
      </c>
      <c r="BG7" s="72">
        <f>'income_calcs(hide)'!BG7</f>
        <v>0</v>
      </c>
    </row>
    <row r="8" spans="1:59" x14ac:dyDescent="0.25">
      <c r="A8" t="s">
        <v>325</v>
      </c>
      <c r="E8" s="72">
        <f t="shared" si="7"/>
        <v>0</v>
      </c>
      <c r="F8" s="72">
        <f t="shared" si="7"/>
        <v>485436.89320388349</v>
      </c>
      <c r="G8" s="72">
        <f t="shared" si="7"/>
        <v>485436.89320388349</v>
      </c>
      <c r="H8" s="72">
        <f t="shared" si="7"/>
        <v>485436.89320388349</v>
      </c>
      <c r="I8" s="72">
        <f t="shared" si="7"/>
        <v>485436.89320388349</v>
      </c>
      <c r="J8" s="72">
        <f t="shared" si="7"/>
        <v>485436.89320388349</v>
      </c>
      <c r="K8" s="72">
        <f t="shared" si="7"/>
        <v>485436.89320388349</v>
      </c>
      <c r="M8" s="72">
        <f>IFERROR('income_calcs(hide)'!M8/'selections(hide)'!$D$42,0)</f>
        <v>0</v>
      </c>
      <c r="N8" s="72">
        <f>IFERROR('income_calcs(hide)'!N8/'selections(hide)'!$D$42,0)</f>
        <v>485436.89320388349</v>
      </c>
      <c r="O8" s="72">
        <f>IFERROR('income_calcs(hide)'!O8/'selections(hide)'!$D$42,0)</f>
        <v>485436.89320388349</v>
      </c>
      <c r="P8" s="72">
        <f>IFERROR('income_calcs(hide)'!P8/'selections(hide)'!$D$42,0)</f>
        <v>485436.89320388349</v>
      </c>
      <c r="Q8" s="72">
        <f>IFERROR('income_calcs(hide)'!Q8/'selections(hide)'!$D$42,0)</f>
        <v>485436.89320388349</v>
      </c>
      <c r="R8" s="72">
        <f>IFERROR('income_calcs(hide)'!R8/'selections(hide)'!$D$42,0)</f>
        <v>485436.89320388349</v>
      </c>
      <c r="S8" s="72">
        <f>IFERROR('income_calcs(hide)'!S8/'selections(hide)'!$D$42,0)</f>
        <v>485436.89320388349</v>
      </c>
      <c r="U8" s="72">
        <f>IFERROR('income_calcs(hide)'!U8/'selections(hide)'!$D$42,0)</f>
        <v>0</v>
      </c>
      <c r="V8" s="72">
        <f>IFERROR('income_calcs(hide)'!V8/'selections(hide)'!$D$42,0)</f>
        <v>0</v>
      </c>
      <c r="W8" s="72">
        <f>IFERROR('income_calcs(hide)'!W8/'selections(hide)'!$D$42,0)</f>
        <v>0</v>
      </c>
      <c r="X8" s="72">
        <f>IFERROR('income_calcs(hide)'!X8/'selections(hide)'!$D$42,0)</f>
        <v>0</v>
      </c>
      <c r="Y8" s="72">
        <f>IFERROR('income_calcs(hide)'!Y8/'selections(hide)'!$D$42,0)</f>
        <v>0</v>
      </c>
      <c r="Z8" s="72">
        <f>IFERROR('income_calcs(hide)'!Z8/'selections(hide)'!$D$42,0)</f>
        <v>0</v>
      </c>
      <c r="AA8" s="72">
        <f>IFERROR('income_calcs(hide)'!AA8/'selections(hide)'!$D$42,0)</f>
        <v>0</v>
      </c>
      <c r="AC8" s="72">
        <f>IFERROR('income_calcs(hide)'!AC8/'selections(hide)'!$D$42,0)</f>
        <v>0</v>
      </c>
      <c r="AD8" s="72">
        <f>IFERROR('income_calcs(hide)'!AD8/'selections(hide)'!$D$42,0)</f>
        <v>0</v>
      </c>
      <c r="AE8" s="72">
        <f>IFERROR('income_calcs(hide)'!AE8/'selections(hide)'!$D$42,0)</f>
        <v>0</v>
      </c>
      <c r="AF8" s="72">
        <f>IFERROR('income_calcs(hide)'!AF8/'selections(hide)'!$D$42,0)</f>
        <v>0</v>
      </c>
      <c r="AG8" s="72">
        <f>IFERROR('income_calcs(hide)'!AG8/'selections(hide)'!$D$42,0)</f>
        <v>0</v>
      </c>
      <c r="AH8" s="72">
        <f>IFERROR('income_calcs(hide)'!AH8/'selections(hide)'!$D$42,0)</f>
        <v>0</v>
      </c>
      <c r="AI8" s="72">
        <f>IFERROR('income_calcs(hide)'!AI8/'selections(hide)'!$D$42,0)</f>
        <v>0</v>
      </c>
      <c r="AK8" s="72">
        <f>IFERROR('income_calcs(hide)'!AK8/'selections(hide)'!$D$42,0)</f>
        <v>0</v>
      </c>
      <c r="AL8" s="72">
        <f>IFERROR('income_calcs(hide)'!AL8/'selections(hide)'!$D$42,0)</f>
        <v>0</v>
      </c>
      <c r="AM8" s="72">
        <f>IFERROR('income_calcs(hide)'!AM8/'selections(hide)'!$D$42,0)</f>
        <v>0</v>
      </c>
      <c r="AN8" s="72">
        <f>IFERROR('income_calcs(hide)'!AN8/'selections(hide)'!$D$42,0)</f>
        <v>0</v>
      </c>
      <c r="AO8" s="72">
        <f>IFERROR('income_calcs(hide)'!AO8/'selections(hide)'!$D$42,0)</f>
        <v>0</v>
      </c>
      <c r="AP8" s="72">
        <f>IFERROR('income_calcs(hide)'!AP8/'selections(hide)'!$D$42,0)</f>
        <v>0</v>
      </c>
      <c r="AQ8" s="72">
        <f>IFERROR('income_calcs(hide)'!AQ8/'selections(hide)'!$D$42,0)</f>
        <v>0</v>
      </c>
      <c r="AS8" s="72">
        <f>IFERROR('income_calcs(hide)'!AS8/'selections(hide)'!$D$42,0)</f>
        <v>0</v>
      </c>
      <c r="AT8" s="72">
        <f>IFERROR('income_calcs(hide)'!AT8/'selections(hide)'!$D$42,0)</f>
        <v>0</v>
      </c>
      <c r="AU8" s="72">
        <f>IFERROR('income_calcs(hide)'!AU8/'selections(hide)'!$D$42,0)</f>
        <v>0</v>
      </c>
      <c r="AV8" s="72">
        <f>IFERROR('income_calcs(hide)'!AV8/'selections(hide)'!$D$42,0)</f>
        <v>0</v>
      </c>
      <c r="AW8" s="72">
        <f>IFERROR('income_calcs(hide)'!AW8/'selections(hide)'!$D$42,0)</f>
        <v>0</v>
      </c>
      <c r="AX8" s="72">
        <f>IFERROR('income_calcs(hide)'!AX8/'selections(hide)'!$D$42,0)</f>
        <v>0</v>
      </c>
      <c r="AY8" s="72">
        <f>IFERROR('income_calcs(hide)'!AY8/'selections(hide)'!$D$42,0)</f>
        <v>0</v>
      </c>
      <c r="BA8" s="72">
        <f>IFERROR('income_calcs(hide)'!BA8/'selections(hide)'!$D$42,0)</f>
        <v>0</v>
      </c>
      <c r="BB8" s="72">
        <f>IFERROR('income_calcs(hide)'!BB8/'selections(hide)'!$D$42,0)</f>
        <v>0</v>
      </c>
      <c r="BC8" s="72">
        <f>IFERROR('income_calcs(hide)'!BC8/'selections(hide)'!$D$42,0)</f>
        <v>0</v>
      </c>
      <c r="BD8" s="72">
        <f>IFERROR('income_calcs(hide)'!BD8/'selections(hide)'!$D$42,0)</f>
        <v>0</v>
      </c>
      <c r="BE8" s="72">
        <f>IFERROR('income_calcs(hide)'!BE8/'selections(hide)'!$D$42,0)</f>
        <v>0</v>
      </c>
      <c r="BF8" s="72">
        <f>IFERROR('income_calcs(hide)'!BF8/'selections(hide)'!$D$42,0)</f>
        <v>0</v>
      </c>
      <c r="BG8" s="72">
        <f>IFERROR('income_calcs(hide)'!BG8/'selections(hide)'!$D$42,0)</f>
        <v>0</v>
      </c>
    </row>
    <row r="9" spans="1:59" x14ac:dyDescent="0.25">
      <c r="A9" t="s">
        <v>326</v>
      </c>
      <c r="E9" s="72">
        <f t="shared" si="7"/>
        <v>0</v>
      </c>
      <c r="F9" s="72">
        <f t="shared" si="7"/>
        <v>245631.06796116504</v>
      </c>
      <c r="G9" s="72">
        <f t="shared" si="7"/>
        <v>245631.06796116504</v>
      </c>
      <c r="H9" s="72">
        <f t="shared" si="7"/>
        <v>245631.06796116504</v>
      </c>
      <c r="I9" s="72">
        <f t="shared" si="7"/>
        <v>245631.06796116504</v>
      </c>
      <c r="J9" s="72">
        <f t="shared" si="7"/>
        <v>245631.06796116504</v>
      </c>
      <c r="K9" s="72">
        <f t="shared" si="7"/>
        <v>245631.06796116504</v>
      </c>
      <c r="M9" s="72">
        <f>IFERROR('income_calcs(hide)'!M9/'selections(hide)'!$D$43,0)</f>
        <v>0</v>
      </c>
      <c r="N9" s="72">
        <f>IFERROR('income_calcs(hide)'!N9/'selections(hide)'!$D$43,0)</f>
        <v>245631.06796116504</v>
      </c>
      <c r="O9" s="72">
        <f>IFERROR('income_calcs(hide)'!O9/'selections(hide)'!$D$43,0)</f>
        <v>245631.06796116504</v>
      </c>
      <c r="P9" s="72">
        <f>IFERROR('income_calcs(hide)'!P9/'selections(hide)'!$D$43,0)</f>
        <v>245631.06796116504</v>
      </c>
      <c r="Q9" s="72">
        <f>IFERROR('income_calcs(hide)'!Q9/'selections(hide)'!$D$43,0)</f>
        <v>245631.06796116504</v>
      </c>
      <c r="R9" s="72">
        <f>IFERROR('income_calcs(hide)'!R9/'selections(hide)'!$D$43,0)</f>
        <v>245631.06796116504</v>
      </c>
      <c r="S9" s="72">
        <f>IFERROR('income_calcs(hide)'!S9/'selections(hide)'!$D$43,0)</f>
        <v>245631.06796116504</v>
      </c>
      <c r="U9" s="72">
        <f>IFERROR('income_calcs(hide)'!U9/'selections(hide)'!$D$43,0)</f>
        <v>0</v>
      </c>
      <c r="V9" s="72">
        <f>IFERROR('income_calcs(hide)'!V9/'selections(hide)'!$D$43,0)</f>
        <v>0</v>
      </c>
      <c r="W9" s="72">
        <f>IFERROR('income_calcs(hide)'!W9/'selections(hide)'!$D$43,0)</f>
        <v>0</v>
      </c>
      <c r="X9" s="72">
        <f>IFERROR('income_calcs(hide)'!X9/'selections(hide)'!$D$43,0)</f>
        <v>0</v>
      </c>
      <c r="Y9" s="72">
        <f>IFERROR('income_calcs(hide)'!Y9/'selections(hide)'!$D$43,0)</f>
        <v>0</v>
      </c>
      <c r="Z9" s="72">
        <f>IFERROR('income_calcs(hide)'!Z9/'selections(hide)'!$D$43,0)</f>
        <v>0</v>
      </c>
      <c r="AA9" s="72">
        <f>IFERROR('income_calcs(hide)'!AA9/'selections(hide)'!$D$43,0)</f>
        <v>0</v>
      </c>
      <c r="AC9" s="72">
        <f>IFERROR('income_calcs(hide)'!AC9/'selections(hide)'!$D$43,0)</f>
        <v>0</v>
      </c>
      <c r="AD9" s="72">
        <f>IFERROR('income_calcs(hide)'!AD9/'selections(hide)'!$D$43,0)</f>
        <v>0</v>
      </c>
      <c r="AE9" s="72">
        <f>IFERROR('income_calcs(hide)'!AE9/'selections(hide)'!$D$43,0)</f>
        <v>0</v>
      </c>
      <c r="AF9" s="72">
        <f>IFERROR('income_calcs(hide)'!AF9/'selections(hide)'!$D$43,0)</f>
        <v>0</v>
      </c>
      <c r="AG9" s="72">
        <f>IFERROR('income_calcs(hide)'!AG9/'selections(hide)'!$D$43,0)</f>
        <v>0</v>
      </c>
      <c r="AH9" s="72">
        <f>IFERROR('income_calcs(hide)'!AH9/'selections(hide)'!$D$43,0)</f>
        <v>0</v>
      </c>
      <c r="AI9" s="72">
        <f>IFERROR('income_calcs(hide)'!AI9/'selections(hide)'!$D$43,0)</f>
        <v>0</v>
      </c>
      <c r="AK9" s="72">
        <f>IFERROR('income_calcs(hide)'!AK9/'selections(hide)'!$D$43,0)</f>
        <v>0</v>
      </c>
      <c r="AL9" s="72">
        <f>IFERROR('income_calcs(hide)'!AL9/'selections(hide)'!$D$43,0)</f>
        <v>0</v>
      </c>
      <c r="AM9" s="72">
        <f>IFERROR('income_calcs(hide)'!AM9/'selections(hide)'!$D$43,0)</f>
        <v>0</v>
      </c>
      <c r="AN9" s="72">
        <f>IFERROR('income_calcs(hide)'!AN9/'selections(hide)'!$D$43,0)</f>
        <v>0</v>
      </c>
      <c r="AO9" s="72">
        <f>IFERROR('income_calcs(hide)'!AO9/'selections(hide)'!$D$43,0)</f>
        <v>0</v>
      </c>
      <c r="AP9" s="72">
        <f>IFERROR('income_calcs(hide)'!AP9/'selections(hide)'!$D$43,0)</f>
        <v>0</v>
      </c>
      <c r="AQ9" s="72">
        <f>IFERROR('income_calcs(hide)'!AQ9/'selections(hide)'!$D$43,0)</f>
        <v>0</v>
      </c>
      <c r="AS9" s="72">
        <f>IFERROR('income_calcs(hide)'!AS9/'selections(hide)'!$D$43,0)</f>
        <v>0</v>
      </c>
      <c r="AT9" s="72">
        <f>IFERROR('income_calcs(hide)'!AT9/'selections(hide)'!$D$43,0)</f>
        <v>0</v>
      </c>
      <c r="AU9" s="72">
        <f>IFERROR('income_calcs(hide)'!AU9/'selections(hide)'!$D$43,0)</f>
        <v>0</v>
      </c>
      <c r="AV9" s="72">
        <f>IFERROR('income_calcs(hide)'!AV9/'selections(hide)'!$D$43,0)</f>
        <v>0</v>
      </c>
      <c r="AW9" s="72">
        <f>IFERROR('income_calcs(hide)'!AW9/'selections(hide)'!$D$43,0)</f>
        <v>0</v>
      </c>
      <c r="AX9" s="72">
        <f>IFERROR('income_calcs(hide)'!AX9/'selections(hide)'!$D$43,0)</f>
        <v>0</v>
      </c>
      <c r="AY9" s="72">
        <f>IFERROR('income_calcs(hide)'!AY9/'selections(hide)'!$D$43,0)</f>
        <v>0</v>
      </c>
      <c r="BA9" s="72">
        <f>IFERROR('income_calcs(hide)'!BA9/'selections(hide)'!$D$43,0)</f>
        <v>0</v>
      </c>
      <c r="BB9" s="72">
        <f>IFERROR('income_calcs(hide)'!BB9/'selections(hide)'!$D$43,0)</f>
        <v>0</v>
      </c>
      <c r="BC9" s="72">
        <f>IFERROR('income_calcs(hide)'!BC9/'selections(hide)'!$D$43,0)</f>
        <v>0</v>
      </c>
      <c r="BD9" s="72">
        <f>IFERROR('income_calcs(hide)'!BD9/'selections(hide)'!$D$43,0)</f>
        <v>0</v>
      </c>
      <c r="BE9" s="72">
        <f>IFERROR('income_calcs(hide)'!BE9/'selections(hide)'!$D$43,0)</f>
        <v>0</v>
      </c>
      <c r="BF9" s="72">
        <f>IFERROR('income_calcs(hide)'!BF9/'selections(hide)'!$D$43,0)</f>
        <v>0</v>
      </c>
      <c r="BG9" s="72">
        <f>IFERROR('income_calcs(hide)'!BG9/'selections(hide)'!$D$43,0)</f>
        <v>0</v>
      </c>
    </row>
    <row r="10" spans="1:59" x14ac:dyDescent="0.25">
      <c r="A10" t="s">
        <v>327</v>
      </c>
      <c r="E10" s="72">
        <f t="shared" si="7"/>
        <v>0</v>
      </c>
      <c r="F10" s="72">
        <f t="shared" si="7"/>
        <v>0</v>
      </c>
      <c r="G10" s="72">
        <f t="shared" si="7"/>
        <v>0</v>
      </c>
      <c r="H10" s="72">
        <f t="shared" si="7"/>
        <v>0</v>
      </c>
      <c r="I10" s="72">
        <f t="shared" si="7"/>
        <v>0</v>
      </c>
      <c r="J10" s="72">
        <f t="shared" si="7"/>
        <v>0</v>
      </c>
      <c r="K10" s="72">
        <f t="shared" si="7"/>
        <v>0</v>
      </c>
      <c r="M10" s="72">
        <f>'income_calcs(hide)'!M10</f>
        <v>0</v>
      </c>
      <c r="N10" s="72">
        <f>'income_calcs(hide)'!N10</f>
        <v>0</v>
      </c>
      <c r="O10" s="72">
        <f>'income_calcs(hide)'!O10</f>
        <v>0</v>
      </c>
      <c r="P10" s="72">
        <f>'income_calcs(hide)'!P10</f>
        <v>0</v>
      </c>
      <c r="Q10" s="72">
        <f>'income_calcs(hide)'!Q10</f>
        <v>0</v>
      </c>
      <c r="R10" s="72">
        <f>'income_calcs(hide)'!R10</f>
        <v>0</v>
      </c>
      <c r="S10" s="72">
        <f>'income_calcs(hide)'!S10</f>
        <v>0</v>
      </c>
      <c r="U10" s="72">
        <f>'income_calcs(hide)'!U10</f>
        <v>0</v>
      </c>
      <c r="V10" s="72">
        <f>'income_calcs(hide)'!V10</f>
        <v>0</v>
      </c>
      <c r="W10" s="72">
        <f>'income_calcs(hide)'!W10</f>
        <v>0</v>
      </c>
      <c r="X10" s="72">
        <f>'income_calcs(hide)'!X10</f>
        <v>0</v>
      </c>
      <c r="Y10" s="72">
        <f>'income_calcs(hide)'!Y10</f>
        <v>0</v>
      </c>
      <c r="Z10" s="72">
        <f>'income_calcs(hide)'!Z10</f>
        <v>0</v>
      </c>
      <c r="AA10" s="72">
        <f>'income_calcs(hide)'!AA10</f>
        <v>0</v>
      </c>
      <c r="AC10" s="72">
        <f>'income_calcs(hide)'!AC10</f>
        <v>0</v>
      </c>
      <c r="AD10" s="72">
        <f>'income_calcs(hide)'!AD10</f>
        <v>0</v>
      </c>
      <c r="AE10" s="72">
        <f>'income_calcs(hide)'!AE10</f>
        <v>0</v>
      </c>
      <c r="AF10" s="72">
        <f>'income_calcs(hide)'!AF10</f>
        <v>0</v>
      </c>
      <c r="AG10" s="72">
        <f>'income_calcs(hide)'!AG10</f>
        <v>0</v>
      </c>
      <c r="AH10" s="72">
        <f>'income_calcs(hide)'!AH10</f>
        <v>0</v>
      </c>
      <c r="AI10" s="72">
        <f>'income_calcs(hide)'!AI10</f>
        <v>0</v>
      </c>
      <c r="AK10" s="72">
        <f>'income_calcs(hide)'!AK10</f>
        <v>0</v>
      </c>
      <c r="AL10" s="72">
        <f>'income_calcs(hide)'!AL10</f>
        <v>0</v>
      </c>
      <c r="AM10" s="72">
        <f>'income_calcs(hide)'!AM10</f>
        <v>0</v>
      </c>
      <c r="AN10" s="72">
        <f>'income_calcs(hide)'!AN10</f>
        <v>0</v>
      </c>
      <c r="AO10" s="72">
        <f>'income_calcs(hide)'!AO10</f>
        <v>0</v>
      </c>
      <c r="AP10" s="72">
        <f>'income_calcs(hide)'!AP10</f>
        <v>0</v>
      </c>
      <c r="AQ10" s="72">
        <f>'income_calcs(hide)'!AQ10</f>
        <v>0</v>
      </c>
      <c r="AS10" s="72">
        <f>'income_calcs(hide)'!AS10</f>
        <v>0</v>
      </c>
      <c r="AT10" s="72">
        <f>'income_calcs(hide)'!AT10</f>
        <v>0</v>
      </c>
      <c r="AU10" s="72">
        <f>'income_calcs(hide)'!AU10</f>
        <v>0</v>
      </c>
      <c r="AV10" s="72">
        <f>'income_calcs(hide)'!AV10</f>
        <v>0</v>
      </c>
      <c r="AW10" s="72">
        <f>'income_calcs(hide)'!AW10</f>
        <v>0</v>
      </c>
      <c r="AX10" s="72">
        <f>'income_calcs(hide)'!AX10</f>
        <v>0</v>
      </c>
      <c r="AY10" s="72">
        <f>'income_calcs(hide)'!AY10</f>
        <v>0</v>
      </c>
      <c r="BA10" s="72">
        <f>'income_calcs(hide)'!BA10</f>
        <v>0</v>
      </c>
      <c r="BB10" s="72">
        <f>'income_calcs(hide)'!BB10</f>
        <v>0</v>
      </c>
      <c r="BC10" s="72">
        <f>'income_calcs(hide)'!BC10</f>
        <v>0</v>
      </c>
      <c r="BD10" s="72">
        <f>'income_calcs(hide)'!BD10</f>
        <v>0</v>
      </c>
      <c r="BE10" s="72">
        <f>'income_calcs(hide)'!BE10</f>
        <v>0</v>
      </c>
      <c r="BF10" s="72">
        <f>'income_calcs(hide)'!BF10</f>
        <v>0</v>
      </c>
      <c r="BG10" s="72">
        <f>'income_calcs(hide)'!BG10</f>
        <v>0</v>
      </c>
    </row>
    <row r="11" spans="1:59" x14ac:dyDescent="0.25">
      <c r="A11" t="s">
        <v>328</v>
      </c>
      <c r="E11" s="72">
        <f t="shared" si="7"/>
        <v>0</v>
      </c>
      <c r="F11" s="72">
        <f t="shared" si="7"/>
        <v>0</v>
      </c>
      <c r="G11" s="72">
        <f t="shared" si="7"/>
        <v>0</v>
      </c>
      <c r="H11" s="72">
        <f t="shared" si="7"/>
        <v>0</v>
      </c>
      <c r="I11" s="72">
        <f t="shared" si="7"/>
        <v>0</v>
      </c>
      <c r="J11" s="72">
        <f t="shared" si="7"/>
        <v>0</v>
      </c>
      <c r="K11" s="72">
        <f t="shared" si="7"/>
        <v>0</v>
      </c>
      <c r="M11" s="72">
        <f>'income_calcs(hide)'!M11</f>
        <v>0</v>
      </c>
      <c r="N11" s="72">
        <f>'income_calcs(hide)'!N11</f>
        <v>0</v>
      </c>
      <c r="O11" s="72">
        <f>'income_calcs(hide)'!O11</f>
        <v>0</v>
      </c>
      <c r="P11" s="72">
        <f>'income_calcs(hide)'!P11</f>
        <v>0</v>
      </c>
      <c r="Q11" s="72">
        <f>'income_calcs(hide)'!Q11</f>
        <v>0</v>
      </c>
      <c r="R11" s="72">
        <f>'income_calcs(hide)'!R11</f>
        <v>0</v>
      </c>
      <c r="S11" s="72">
        <f>'income_calcs(hide)'!S11</f>
        <v>0</v>
      </c>
      <c r="U11" s="72">
        <f>'income_calcs(hide)'!U11</f>
        <v>0</v>
      </c>
      <c r="V11" s="72">
        <f>'income_calcs(hide)'!V11</f>
        <v>0</v>
      </c>
      <c r="W11" s="72">
        <f>'income_calcs(hide)'!W11</f>
        <v>0</v>
      </c>
      <c r="X11" s="72">
        <f>'income_calcs(hide)'!X11</f>
        <v>0</v>
      </c>
      <c r="Y11" s="72">
        <f>'income_calcs(hide)'!Y11</f>
        <v>0</v>
      </c>
      <c r="Z11" s="72">
        <f>'income_calcs(hide)'!Z11</f>
        <v>0</v>
      </c>
      <c r="AA11" s="72">
        <f>'income_calcs(hide)'!AA11</f>
        <v>0</v>
      </c>
      <c r="AC11" s="72">
        <f>'income_calcs(hide)'!AC11</f>
        <v>0</v>
      </c>
      <c r="AD11" s="72">
        <f>'income_calcs(hide)'!AD11</f>
        <v>0</v>
      </c>
      <c r="AE11" s="72">
        <f>'income_calcs(hide)'!AE11</f>
        <v>0</v>
      </c>
      <c r="AF11" s="72">
        <f>'income_calcs(hide)'!AF11</f>
        <v>0</v>
      </c>
      <c r="AG11" s="72">
        <f>'income_calcs(hide)'!AG11</f>
        <v>0</v>
      </c>
      <c r="AH11" s="72">
        <f>'income_calcs(hide)'!AH11</f>
        <v>0</v>
      </c>
      <c r="AI11" s="72">
        <f>'income_calcs(hide)'!AI11</f>
        <v>0</v>
      </c>
      <c r="AK11" s="72">
        <f>'income_calcs(hide)'!AK11</f>
        <v>0</v>
      </c>
      <c r="AL11" s="72">
        <f>'income_calcs(hide)'!AL11</f>
        <v>0</v>
      </c>
      <c r="AM11" s="72">
        <f>'income_calcs(hide)'!AM11</f>
        <v>0</v>
      </c>
      <c r="AN11" s="72">
        <f>'income_calcs(hide)'!AN11</f>
        <v>0</v>
      </c>
      <c r="AO11" s="72">
        <f>'income_calcs(hide)'!AO11</f>
        <v>0</v>
      </c>
      <c r="AP11" s="72">
        <f>'income_calcs(hide)'!AP11</f>
        <v>0</v>
      </c>
      <c r="AQ11" s="72">
        <f>'income_calcs(hide)'!AQ11</f>
        <v>0</v>
      </c>
      <c r="AS11" s="72">
        <f>'income_calcs(hide)'!AS11</f>
        <v>0</v>
      </c>
      <c r="AT11" s="72">
        <f>'income_calcs(hide)'!AT11</f>
        <v>0</v>
      </c>
      <c r="AU11" s="72">
        <f>'income_calcs(hide)'!AU11</f>
        <v>0</v>
      </c>
      <c r="AV11" s="72">
        <f>'income_calcs(hide)'!AV11</f>
        <v>0</v>
      </c>
      <c r="AW11" s="72">
        <f>'income_calcs(hide)'!AW11</f>
        <v>0</v>
      </c>
      <c r="AX11" s="72">
        <f>'income_calcs(hide)'!AX11</f>
        <v>0</v>
      </c>
      <c r="AY11" s="72">
        <f>'income_calcs(hide)'!AY11</f>
        <v>0</v>
      </c>
      <c r="BA11" s="72">
        <f>'income_calcs(hide)'!BA11</f>
        <v>0</v>
      </c>
      <c r="BB11" s="72">
        <f>'income_calcs(hide)'!BB11</f>
        <v>0</v>
      </c>
      <c r="BC11" s="72">
        <f>'income_calcs(hide)'!BC11</f>
        <v>0</v>
      </c>
      <c r="BD11" s="72">
        <f>'income_calcs(hide)'!BD11</f>
        <v>0</v>
      </c>
      <c r="BE11" s="72">
        <f>'income_calcs(hide)'!BE11</f>
        <v>0</v>
      </c>
      <c r="BF11" s="72">
        <f>'income_calcs(hide)'!BF11</f>
        <v>0</v>
      </c>
      <c r="BG11" s="72">
        <f>'income_calcs(hide)'!BG11</f>
        <v>0</v>
      </c>
    </row>
    <row r="12" spans="1:59" x14ac:dyDescent="0.25">
      <c r="A12" t="s">
        <v>329</v>
      </c>
      <c r="E12" s="72">
        <f>M12+U12+AC12+AK12+AS12+BA12</f>
        <v>0</v>
      </c>
      <c r="F12" s="72">
        <f t="shared" ref="F12:K12" si="8">N12+V12+AD12+AL12+AT12+BB12</f>
        <v>0</v>
      </c>
      <c r="G12" s="72">
        <f t="shared" si="8"/>
        <v>0</v>
      </c>
      <c r="H12" s="72">
        <f t="shared" si="8"/>
        <v>0</v>
      </c>
      <c r="I12" s="72">
        <f t="shared" si="8"/>
        <v>0</v>
      </c>
      <c r="J12" s="72">
        <f t="shared" si="8"/>
        <v>0</v>
      </c>
      <c r="K12" s="72">
        <f t="shared" si="8"/>
        <v>0</v>
      </c>
      <c r="M12" s="72">
        <f>IFERROR(IF('selections(hide)'!$AG$7=1,0,-(M8+M9)*prog_header!$L$9),0)</f>
        <v>0</v>
      </c>
      <c r="N12" s="72">
        <f>IFERROR(IF('selections(hide)'!$AG$7=1,0,-(N8+N9)*prog_header!$L$9),0)</f>
        <v>0</v>
      </c>
      <c r="O12" s="72">
        <f>IFERROR(IF('selections(hide)'!$AG$7=1,0,-(O8+O9)*prog_header!$L$9),0)</f>
        <v>0</v>
      </c>
      <c r="P12" s="72">
        <f>IFERROR(IF('selections(hide)'!$AG$7=1,0,-(P8+P9)*prog_header!$L$9),0)</f>
        <v>0</v>
      </c>
      <c r="Q12" s="72">
        <f>IFERROR(IF('selections(hide)'!$AG$7=1,0,-(Q8+Q9)*prog_header!$L$9),0)</f>
        <v>0</v>
      </c>
      <c r="R12" s="72">
        <f>IFERROR(IF('selections(hide)'!$AG$7=1,0,-(R8+R9)*prog_header!$L$9),0)</f>
        <v>0</v>
      </c>
      <c r="S12" s="72">
        <f>IFERROR(IF('selections(hide)'!$AG$7=1,0,-(S8+S9)*prog_header!$L$9),0)</f>
        <v>0</v>
      </c>
      <c r="U12" s="72">
        <f>IFERROR(IF('selections(hide)'!$AG$7=1,0,-(U8+U9)*prog_header!$L$9),0)</f>
        <v>0</v>
      </c>
      <c r="V12" s="72">
        <f>IFERROR(IF('selections(hide)'!$AG$7=1,0,-(V8+V9)*prog_header!$L$9),0)</f>
        <v>0</v>
      </c>
      <c r="W12" s="72">
        <f>IFERROR(IF('selections(hide)'!$AG$7=1,0,-(W8+W9)*prog_header!$L$9),0)</f>
        <v>0</v>
      </c>
      <c r="X12" s="72">
        <f>IFERROR(IF('selections(hide)'!$AG$7=1,0,-(X8+X9)*prog_header!$L$9),0)</f>
        <v>0</v>
      </c>
      <c r="Y12" s="72">
        <f>IFERROR(IF('selections(hide)'!$AG$7=1,0,-(Y8+Y9)*prog_header!$L$9),0)</f>
        <v>0</v>
      </c>
      <c r="Z12" s="72">
        <f>IFERROR(IF('selections(hide)'!$AG$7=1,0,-(Z8+Z9)*prog_header!$L$9),0)</f>
        <v>0</v>
      </c>
      <c r="AA12" s="72">
        <f>IFERROR(IF('selections(hide)'!$AG$7=1,0,-(AA8+AA9)*prog_header!$L$9),0)</f>
        <v>0</v>
      </c>
      <c r="AC12" s="72">
        <f>IFERROR(IF('selections(hide)'!$AG$7=1,0,-(AC8+AC9)*prog_header!$L$9),0)</f>
        <v>0</v>
      </c>
      <c r="AD12" s="72">
        <f>IFERROR(IF('selections(hide)'!$AG$7=1,0,-(AD8+AD9)*prog_header!$L$9),0)</f>
        <v>0</v>
      </c>
      <c r="AE12" s="72">
        <f>IFERROR(IF('selections(hide)'!$AG$7=1,0,-(AE8+AE9)*prog_header!$L$9),0)</f>
        <v>0</v>
      </c>
      <c r="AF12" s="72">
        <f>IFERROR(IF('selections(hide)'!$AG$7=1,0,-(AF8+AF9)*prog_header!$L$9),0)</f>
        <v>0</v>
      </c>
      <c r="AG12" s="72">
        <f>IFERROR(IF('selections(hide)'!$AG$7=1,0,-(AG8+AG9)*prog_header!$L$9),0)</f>
        <v>0</v>
      </c>
      <c r="AH12" s="72">
        <f>IFERROR(IF('selections(hide)'!$AG$7=1,0,-(AH8+AH9)*prog_header!$L$9),0)</f>
        <v>0</v>
      </c>
      <c r="AI12" s="72">
        <f>IFERROR(IF('selections(hide)'!$AG$7=1,0,-(AI8+AI9)*prog_header!$L$9),0)</f>
        <v>0</v>
      </c>
      <c r="AK12" s="72">
        <f>IFERROR(IF('selections(hide)'!$AG$7=1,0,-(AK8+AK9)*prog_header!$L$9),0)</f>
        <v>0</v>
      </c>
      <c r="AL12" s="72">
        <f>IFERROR(IF('selections(hide)'!$AG$7=1,0,-(AL8+AL9)*prog_header!$L$9),0)</f>
        <v>0</v>
      </c>
      <c r="AM12" s="72">
        <f>IFERROR(IF('selections(hide)'!$AG$7=1,0,-(AM8+AM9)*prog_header!$L$9),0)</f>
        <v>0</v>
      </c>
      <c r="AN12" s="72">
        <f>IFERROR(IF('selections(hide)'!$AG$7=1,0,-(AN8+AN9)*prog_header!$L$9),0)</f>
        <v>0</v>
      </c>
      <c r="AO12" s="72">
        <f>IFERROR(IF('selections(hide)'!$AG$7=1,0,-(AO8+AO9)*prog_header!$L$9),0)</f>
        <v>0</v>
      </c>
      <c r="AP12" s="72">
        <f>IFERROR(IF('selections(hide)'!$AG$7=1,0,-(AP8+AP9)*prog_header!$L$9),0)</f>
        <v>0</v>
      </c>
      <c r="AQ12" s="72">
        <f>IFERROR(IF('selections(hide)'!$AG$7=1,0,-(AQ8+AQ9)*prog_header!$L$9),0)</f>
        <v>0</v>
      </c>
      <c r="AS12" s="72">
        <f>IFERROR(IF('selections(hide)'!$AG$7=1,0,-(AS8+AS9)*prog_header!$L$9),0)</f>
        <v>0</v>
      </c>
      <c r="AT12" s="72">
        <f>IFERROR(IF('selections(hide)'!$AG$7=1,0,-(AT8+AT9)*prog_header!$L$9),0)</f>
        <v>0</v>
      </c>
      <c r="AU12" s="72">
        <f>IFERROR(IF('selections(hide)'!$AG$7=1,0,-(AU8+AU9)*prog_header!$L$9),0)</f>
        <v>0</v>
      </c>
      <c r="AV12" s="72">
        <f>IFERROR(IF('selections(hide)'!$AG$7=1,0,-(AV8+AV9)*prog_header!$L$9),0)</f>
        <v>0</v>
      </c>
      <c r="AW12" s="72">
        <f>IFERROR(IF('selections(hide)'!$AG$7=1,0,-(AW8+AW9)*prog_header!$L$9),0)</f>
        <v>0</v>
      </c>
      <c r="AX12" s="72">
        <f>IFERROR(IF('selections(hide)'!$AG$7=1,0,-(AX8+AX9)*prog_header!$L$9),0)</f>
        <v>0</v>
      </c>
      <c r="AY12" s="72">
        <f>IFERROR(IF('selections(hide)'!$AG$7=1,0,-(AY8+AY9)*prog_header!$L$9),0)</f>
        <v>0</v>
      </c>
      <c r="BA12" s="72">
        <f>IFERROR(IF('selections(hide)'!$AG$7=1,0,-(BA8+BA9)*prog_header!$L$9),0)</f>
        <v>0</v>
      </c>
      <c r="BB12" s="72">
        <f>IFERROR(IF('selections(hide)'!$AG$7=1,0,-(BB8+BB9)*prog_header!$L$9),0)</f>
        <v>0</v>
      </c>
      <c r="BC12" s="72">
        <f>IFERROR(IF('selections(hide)'!$AG$7=1,0,-(BC8+BC9)*prog_header!$L$9),0)</f>
        <v>0</v>
      </c>
      <c r="BD12" s="72">
        <f>IFERROR(IF('selections(hide)'!$AG$7=1,0,-(BD8+BD9)*prog_header!$L$9),0)</f>
        <v>0</v>
      </c>
      <c r="BE12" s="72">
        <f>IFERROR(IF('selections(hide)'!$AG$7=1,0,-(BE8+BE9)*prog_header!$L$9),0)</f>
        <v>0</v>
      </c>
      <c r="BF12" s="72">
        <f>IFERROR(IF('selections(hide)'!$AG$7=1,0,-(BF8+BF9)*prog_header!$L$9),0)</f>
        <v>0</v>
      </c>
      <c r="BG12" s="72">
        <f>IFERROR(IF('selections(hide)'!$AG$7=1,0,-(BG8+BG9)*prog_header!$L$9),0)</f>
        <v>0</v>
      </c>
    </row>
    <row r="13" spans="1:59" x14ac:dyDescent="0.25">
      <c r="A13" t="s">
        <v>330</v>
      </c>
      <c r="E13" s="72">
        <f>M13+U13+AC13+AK13+AS13+BA13</f>
        <v>0</v>
      </c>
      <c r="F13" s="72">
        <f t="shared" ref="F13:K13" si="9">N13+V13+AD13+AL13+AT13+BB13</f>
        <v>0</v>
      </c>
      <c r="G13" s="72">
        <f t="shared" si="9"/>
        <v>0</v>
      </c>
      <c r="H13" s="72">
        <f t="shared" si="9"/>
        <v>0</v>
      </c>
      <c r="I13" s="72">
        <f t="shared" si="9"/>
        <v>0</v>
      </c>
      <c r="J13" s="72">
        <f t="shared" si="9"/>
        <v>0</v>
      </c>
      <c r="K13" s="72">
        <f t="shared" si="9"/>
        <v>0</v>
      </c>
      <c r="M13" s="72">
        <f>manual_inputs!M11</f>
        <v>0</v>
      </c>
      <c r="N13" s="72">
        <f>manual_inputs!N11</f>
        <v>0</v>
      </c>
      <c r="O13" s="72">
        <f>manual_inputs!O11</f>
        <v>0</v>
      </c>
      <c r="P13" s="72">
        <f>manual_inputs!P11</f>
        <v>0</v>
      </c>
      <c r="Q13" s="72">
        <f>manual_inputs!Q11</f>
        <v>0</v>
      </c>
      <c r="R13" s="72">
        <f>manual_inputs!R11</f>
        <v>0</v>
      </c>
      <c r="S13" s="72">
        <f>manual_inputs!S11</f>
        <v>0</v>
      </c>
      <c r="U13" s="72">
        <f>manual_inputs!U11</f>
        <v>0</v>
      </c>
      <c r="V13" s="72">
        <f>manual_inputs!V11</f>
        <v>0</v>
      </c>
      <c r="W13" s="72">
        <f>manual_inputs!W11</f>
        <v>0</v>
      </c>
      <c r="X13" s="72">
        <f>manual_inputs!X11</f>
        <v>0</v>
      </c>
      <c r="Y13" s="72">
        <f>manual_inputs!Y11</f>
        <v>0</v>
      </c>
      <c r="Z13" s="72">
        <f>manual_inputs!Z11</f>
        <v>0</v>
      </c>
      <c r="AA13" s="72">
        <f>manual_inputs!AA11</f>
        <v>0</v>
      </c>
      <c r="AC13" s="72">
        <f>manual_inputs!AC11</f>
        <v>0</v>
      </c>
      <c r="AD13" s="72">
        <f>manual_inputs!AD11</f>
        <v>0</v>
      </c>
      <c r="AE13" s="72">
        <f>manual_inputs!AE11</f>
        <v>0</v>
      </c>
      <c r="AF13" s="72">
        <f>manual_inputs!AF11</f>
        <v>0</v>
      </c>
      <c r="AG13" s="72">
        <f>manual_inputs!AG11</f>
        <v>0</v>
      </c>
      <c r="AH13" s="72">
        <f>manual_inputs!AH11</f>
        <v>0</v>
      </c>
      <c r="AI13" s="72">
        <f>manual_inputs!AI11</f>
        <v>0</v>
      </c>
      <c r="AK13" s="72">
        <f>manual_inputs!AK11</f>
        <v>0</v>
      </c>
      <c r="AL13" s="72">
        <f>manual_inputs!AL11</f>
        <v>0</v>
      </c>
      <c r="AM13" s="72">
        <f>manual_inputs!AM11</f>
        <v>0</v>
      </c>
      <c r="AN13" s="72">
        <f>manual_inputs!AN11</f>
        <v>0</v>
      </c>
      <c r="AO13" s="72">
        <f>manual_inputs!AO11</f>
        <v>0</v>
      </c>
      <c r="AP13" s="72">
        <f>manual_inputs!AP11</f>
        <v>0</v>
      </c>
      <c r="AQ13" s="72">
        <f>manual_inputs!AQ11</f>
        <v>0</v>
      </c>
      <c r="AS13" s="72">
        <f>manual_inputs!AS11</f>
        <v>0</v>
      </c>
      <c r="AT13" s="72">
        <f>manual_inputs!AT11</f>
        <v>0</v>
      </c>
      <c r="AU13" s="72">
        <f>manual_inputs!AU11</f>
        <v>0</v>
      </c>
      <c r="AV13" s="72">
        <f>manual_inputs!AV11</f>
        <v>0</v>
      </c>
      <c r="AW13" s="72">
        <f>manual_inputs!AW11</f>
        <v>0</v>
      </c>
      <c r="AX13" s="72">
        <f>manual_inputs!AX11</f>
        <v>0</v>
      </c>
      <c r="AY13" s="72">
        <f>manual_inputs!AY11</f>
        <v>0</v>
      </c>
      <c r="BA13" s="72">
        <f>manual_inputs!BA11</f>
        <v>0</v>
      </c>
      <c r="BB13" s="72">
        <f>manual_inputs!BB11</f>
        <v>0</v>
      </c>
      <c r="BC13" s="72">
        <f>manual_inputs!BC11</f>
        <v>0</v>
      </c>
      <c r="BD13" s="72">
        <f>manual_inputs!BD11</f>
        <v>0</v>
      </c>
      <c r="BE13" s="72">
        <f>manual_inputs!BE11</f>
        <v>0</v>
      </c>
      <c r="BF13" s="72">
        <f>manual_inputs!BF11</f>
        <v>0</v>
      </c>
      <c r="BG13" s="72">
        <f>manual_inputs!BG11</f>
        <v>0</v>
      </c>
    </row>
    <row r="14" spans="1:59" x14ac:dyDescent="0.25">
      <c r="A14" s="42" t="s">
        <v>306</v>
      </c>
      <c r="E14" s="73">
        <f t="shared" ref="E14:K14" si="10">SUM(E7:E13)</f>
        <v>0</v>
      </c>
      <c r="F14" s="73">
        <f t="shared" si="10"/>
        <v>731067.96116504853</v>
      </c>
      <c r="G14" s="73">
        <f t="shared" si="10"/>
        <v>731067.96116504853</v>
      </c>
      <c r="H14" s="73">
        <f t="shared" si="10"/>
        <v>731067.96116504853</v>
      </c>
      <c r="I14" s="73">
        <f t="shared" si="10"/>
        <v>731067.96116504853</v>
      </c>
      <c r="J14" s="73">
        <f t="shared" si="10"/>
        <v>731067.96116504853</v>
      </c>
      <c r="K14" s="73">
        <f t="shared" si="10"/>
        <v>731067.96116504853</v>
      </c>
      <c r="M14" s="73">
        <f t="shared" ref="M14:S14" si="11">SUM(M7:M13)</f>
        <v>0</v>
      </c>
      <c r="N14" s="73">
        <f t="shared" si="11"/>
        <v>731067.96116504853</v>
      </c>
      <c r="O14" s="73">
        <f t="shared" si="11"/>
        <v>731067.96116504853</v>
      </c>
      <c r="P14" s="73">
        <f t="shared" si="11"/>
        <v>731067.96116504853</v>
      </c>
      <c r="Q14" s="73">
        <f t="shared" si="11"/>
        <v>731067.96116504853</v>
      </c>
      <c r="R14" s="73">
        <f t="shared" si="11"/>
        <v>731067.96116504853</v>
      </c>
      <c r="S14" s="73">
        <f t="shared" si="11"/>
        <v>731067.96116504853</v>
      </c>
      <c r="U14" s="73">
        <f t="shared" ref="U14:AA14" si="12">SUM(U7:U13)</f>
        <v>0</v>
      </c>
      <c r="V14" s="73">
        <f t="shared" si="12"/>
        <v>0</v>
      </c>
      <c r="W14" s="73">
        <f t="shared" si="12"/>
        <v>0</v>
      </c>
      <c r="X14" s="73">
        <f t="shared" si="12"/>
        <v>0</v>
      </c>
      <c r="Y14" s="73">
        <f t="shared" si="12"/>
        <v>0</v>
      </c>
      <c r="Z14" s="73">
        <f t="shared" si="12"/>
        <v>0</v>
      </c>
      <c r="AA14" s="73">
        <f t="shared" si="12"/>
        <v>0</v>
      </c>
      <c r="AC14" s="73">
        <f t="shared" ref="AC14:AI14" si="13">SUM(AC7:AC13)</f>
        <v>0</v>
      </c>
      <c r="AD14" s="73">
        <f t="shared" si="13"/>
        <v>0</v>
      </c>
      <c r="AE14" s="73">
        <f t="shared" si="13"/>
        <v>0</v>
      </c>
      <c r="AF14" s="73">
        <f t="shared" si="13"/>
        <v>0</v>
      </c>
      <c r="AG14" s="73">
        <f t="shared" si="13"/>
        <v>0</v>
      </c>
      <c r="AH14" s="73">
        <f t="shared" si="13"/>
        <v>0</v>
      </c>
      <c r="AI14" s="73">
        <f t="shared" si="13"/>
        <v>0</v>
      </c>
      <c r="AK14" s="73">
        <f t="shared" ref="AK14:AQ14" si="14">SUM(AK7:AK13)</f>
        <v>0</v>
      </c>
      <c r="AL14" s="73">
        <f t="shared" si="14"/>
        <v>0</v>
      </c>
      <c r="AM14" s="73">
        <f t="shared" si="14"/>
        <v>0</v>
      </c>
      <c r="AN14" s="73">
        <f t="shared" si="14"/>
        <v>0</v>
      </c>
      <c r="AO14" s="73">
        <f t="shared" si="14"/>
        <v>0</v>
      </c>
      <c r="AP14" s="73">
        <f t="shared" si="14"/>
        <v>0</v>
      </c>
      <c r="AQ14" s="73">
        <f t="shared" si="14"/>
        <v>0</v>
      </c>
      <c r="AS14" s="73">
        <f t="shared" ref="AS14:AY14" si="15">SUM(AS7:AS13)</f>
        <v>0</v>
      </c>
      <c r="AT14" s="73">
        <f t="shared" si="15"/>
        <v>0</v>
      </c>
      <c r="AU14" s="73">
        <f t="shared" si="15"/>
        <v>0</v>
      </c>
      <c r="AV14" s="73">
        <f t="shared" si="15"/>
        <v>0</v>
      </c>
      <c r="AW14" s="73">
        <f t="shared" si="15"/>
        <v>0</v>
      </c>
      <c r="AX14" s="73">
        <f t="shared" si="15"/>
        <v>0</v>
      </c>
      <c r="AY14" s="73">
        <f t="shared" si="15"/>
        <v>0</v>
      </c>
      <c r="BA14" s="73">
        <f t="shared" ref="BA14:BG14" si="16">SUM(BA7:BA13)</f>
        <v>0</v>
      </c>
      <c r="BB14" s="73">
        <f t="shared" si="16"/>
        <v>0</v>
      </c>
      <c r="BC14" s="73">
        <f t="shared" si="16"/>
        <v>0</v>
      </c>
      <c r="BD14" s="73">
        <f t="shared" si="16"/>
        <v>0</v>
      </c>
      <c r="BE14" s="73">
        <f t="shared" si="16"/>
        <v>0</v>
      </c>
      <c r="BF14" s="73">
        <f t="shared" si="16"/>
        <v>0</v>
      </c>
      <c r="BG14" s="73">
        <f t="shared" si="16"/>
        <v>0</v>
      </c>
    </row>
    <row r="16" spans="1:59" x14ac:dyDescent="0.25">
      <c r="A16" s="74" t="s">
        <v>308</v>
      </c>
    </row>
    <row r="17" spans="1:59" x14ac:dyDescent="0.25">
      <c r="A17" t="s">
        <v>331</v>
      </c>
      <c r="E17" s="72">
        <f t="shared" ref="E17:K17" si="17">M17+U17+AC17+AK17+AS17+BA17</f>
        <v>-112505.88537910666</v>
      </c>
      <c r="F17" s="72">
        <f t="shared" si="17"/>
        <v>-222761.65305063117</v>
      </c>
      <c r="G17" s="72">
        <f t="shared" si="17"/>
        <v>-222761.65305063117</v>
      </c>
      <c r="H17" s="72">
        <f t="shared" si="17"/>
        <v>-222761.65305063117</v>
      </c>
      <c r="I17" s="72">
        <f t="shared" si="17"/>
        <v>-222761.65305063117</v>
      </c>
      <c r="J17" s="72">
        <f t="shared" si="17"/>
        <v>-222761.65305063117</v>
      </c>
      <c r="K17" s="72">
        <f t="shared" si="17"/>
        <v>-222761.65305063117</v>
      </c>
      <c r="M17" s="72">
        <f>IFERROR(-'module_assess_calcs(hide)'!AT88*HLOOKUP(prog_header!$I$12,'selections(hide)'!$L$40:$S$47,MATCH(prog_header!$I$16,'selections(hide)'!$K$40:$K$47,FALSE)),0)</f>
        <v>-112505.88537910666</v>
      </c>
      <c r="N17" s="72">
        <f>IF(AND(SUM(staff_students!E$40:E$43)&gt;0,SUM(staff_students!E$30:E$33)&gt;0),IFERROR(-'module_assess_calcs(hide)'!AU88*HLOOKUP(prog_header!$I$12,'selections(hide)'!$L$40:$S$47,MATCH(prog_header!$I$16,'selections(hide)'!$K$40:$K$47,FALSE)),0),IF(AND(SUM(staff_students!E$40:E$43)&gt;0,SUM(staff_students!E$30:E$33)=0),IFERROR(-'module_assess_calcs(hide)'!AU88*HLOOKUP(prog_header!$I$12,'selections(hide)'!$L$40:$S$47,MATCH(prog_header!$I$16,'selections(hide)'!$K$40:$K$47,FALSE)),0),IF(AND(SUM(staff_students!E$40:E$43)&gt;0,SUM(staff_students!E$30:E$33)=""),IFERROR(-'module_assess_calcs(hide)'!AU88*HLOOKUP(prog_header!$I$12,'selections(hide)'!$L$40:$S$47,MATCH(prog_header!$I$16,'selections(hide)'!$K$40:$K$47,FALSE)),0),0)))</f>
        <v>-222761.65305063117</v>
      </c>
      <c r="O17" s="72">
        <f>IF(AND(SUM(staff_students!F$40:F$43)&gt;0,SUM(staff_students!F$30:F$33)&gt;0),IFERROR(-'module_assess_calcs(hide)'!AV88*HLOOKUP(prog_header!$I$12,'selections(hide)'!$L$40:$S$47,MATCH(prog_header!$I$16,'selections(hide)'!$K$40:$K$47,FALSE)),0),IF(AND(SUM(staff_students!F$40:F$43)&gt;0,SUM(staff_students!F$30:F$33)=0),IFERROR(-'module_assess_calcs(hide)'!AV88*HLOOKUP(prog_header!$I$12,'selections(hide)'!$L$40:$S$47,MATCH(prog_header!$I$16,'selections(hide)'!$K$40:$K$47,FALSE)),0),IF(AND(SUM(staff_students!F$40:F$43)&gt;0,SUM(staff_students!F$30:F$33)=""),IFERROR(-'module_assess_calcs(hide)'!AV88*HLOOKUP(prog_header!$I$12,'selections(hide)'!$L$40:$S$47,MATCH(prog_header!$I$16,'selections(hide)'!$K$40:$K$47,FALSE)),0),0)))</f>
        <v>-222761.65305063117</v>
      </c>
      <c r="P17" s="72">
        <f>IF(AND(SUM(staff_students!G$40:G$43)&gt;0,SUM(staff_students!G$30:G$33)&gt;0),IFERROR(-'module_assess_calcs(hide)'!AW88*HLOOKUP(prog_header!$I$12,'selections(hide)'!$L$40:$S$47,MATCH(prog_header!$I$16,'selections(hide)'!$K$40:$K$47,FALSE)),0),IF(AND(SUM(staff_students!G$40:G$43)&gt;0,SUM(staff_students!G$30:G$33)=0),IFERROR(-'module_assess_calcs(hide)'!AW88*HLOOKUP(prog_header!$I$12,'selections(hide)'!$L$40:$S$47,MATCH(prog_header!$I$16,'selections(hide)'!$K$40:$K$47,FALSE)),0),IF(AND(SUM(staff_students!G$40:G$43)&gt;0,SUM(staff_students!G$30:G$33)=""),IFERROR(-'module_assess_calcs(hide)'!AW88*HLOOKUP(prog_header!$I$12,'selections(hide)'!$L$40:$S$47,MATCH(prog_header!$I$16,'selections(hide)'!$K$40:$K$47,FALSE)),0),0)))</f>
        <v>-222761.65305063117</v>
      </c>
      <c r="Q17" s="72">
        <f>IF(AND(SUM(staff_students!H$40:H$43)&gt;0,SUM(staff_students!H$30:H$33)&gt;0),IFERROR(-'module_assess_calcs(hide)'!AX88*HLOOKUP(prog_header!$I$12,'selections(hide)'!$L$40:$S$47,MATCH(prog_header!$I$16,'selections(hide)'!$K$40:$K$47,FALSE)),0),IF(AND(SUM(staff_students!H$40:H$43)&gt;0,SUM(staff_students!H$30:H$33)=0),IFERROR(-'module_assess_calcs(hide)'!AX88*HLOOKUP(prog_header!$I$12,'selections(hide)'!$L$40:$S$47,MATCH(prog_header!$I$16,'selections(hide)'!$K$40:$K$47,FALSE)),0),IF(AND(SUM(staff_students!H$40:H$43)&gt;0,SUM(staff_students!H$30:H$33)=""),IFERROR(-'module_assess_calcs(hide)'!AX88*HLOOKUP(prog_header!$I$12,'selections(hide)'!$L$40:$S$47,MATCH(prog_header!$I$16,'selections(hide)'!$K$40:$K$47,FALSE)),0),0)))</f>
        <v>-222761.65305063117</v>
      </c>
      <c r="R17" s="72">
        <f>IF(AND(SUM(staff_students!I$40:I$43)&gt;0,SUM(staff_students!I$30:I$33)&gt;0),IFERROR(-'module_assess_calcs(hide)'!AY88*HLOOKUP(prog_header!$I$12,'selections(hide)'!$L$40:$S$47,MATCH(prog_header!$I$16,'selections(hide)'!$K$40:$K$47,FALSE)),0),IF(AND(SUM(staff_students!I$40:I$43)&gt;0,SUM(staff_students!I$30:I$33)=0),IFERROR(-'module_assess_calcs(hide)'!AY88*HLOOKUP(prog_header!$I$12,'selections(hide)'!$L$40:$S$47,MATCH(prog_header!$I$16,'selections(hide)'!$K$40:$K$47,FALSE)),0),IF(AND(SUM(staff_students!I$40:I$43)&gt;0,SUM(staff_students!I$30:I$33)=""),IFERROR(-'module_assess_calcs(hide)'!AY88*HLOOKUP(prog_header!$I$12,'selections(hide)'!$L$40:$S$47,MATCH(prog_header!$I$16,'selections(hide)'!$K$40:$K$47,FALSE)),0),0)))</f>
        <v>-222761.65305063117</v>
      </c>
      <c r="S17" s="72">
        <f>IF(AND(SUM(staff_students!J$40:J$43)&gt;0,SUM(staff_students!J$30:J$33)&gt;0),IFERROR(-'module_assess_calcs(hide)'!AZ88*HLOOKUP(prog_header!$I$12,'selections(hide)'!$L$40:$S$47,MATCH(prog_header!$I$16,'selections(hide)'!$K$40:$K$47,FALSE)),0),IF(AND(SUM(staff_students!J$40:J$43)&gt;0,SUM(staff_students!J$30:J$33)=0),IFERROR(-'module_assess_calcs(hide)'!AZ88*HLOOKUP(prog_header!$I$12,'selections(hide)'!$L$40:$S$47,MATCH(prog_header!$I$16,'selections(hide)'!$K$40:$K$47,FALSE)),0),IF(AND(SUM(staff_students!J$40:J$43)&gt;0,SUM(staff_students!J$30:J$33)=""),IFERROR(-'module_assess_calcs(hide)'!AZ88*HLOOKUP(prog_header!$I$12,'selections(hide)'!$L$40:$S$47,MATCH(prog_header!$I$16,'selections(hide)'!$K$40:$K$47,FALSE)),0),0)))</f>
        <v>-222761.65305063117</v>
      </c>
      <c r="U17" s="72">
        <f>IFERROR(-'module_assess_calcs(hide)'!BA88*HLOOKUP(prog_header!$I$12,'selections(hide)'!$L$40:$S$47,MATCH(prog_header!$I$16,'selections(hide)'!$K$40:$K$47,FALSE)),0)</f>
        <v>0</v>
      </c>
      <c r="V17" s="72">
        <f>IF(AND(SUM(staff_students!E$40:E$43)&gt;0,SUM(staff_students!E$30:E$33)&gt;0),IFERROR(-'module_assess_calcs(hide)'!BB88*HLOOKUP(prog_header!$I$12,'selections(hide)'!$L$40:$S$47,MATCH(prog_header!$I$16,'selections(hide)'!$K$40:$K$47,FALSE)),0),IF(AND(SUM(staff_students!E$40:E$43)&gt;0,SUM(staff_students!E$30:E$33)=0),IFERROR(-'module_assess_calcs(hide)'!BB88*HLOOKUP(prog_header!$I$12,'selections(hide)'!$L$40:$S$47,MATCH(prog_header!$I$16,'selections(hide)'!$K$40:$K$47,FALSE)),0),IF(AND(SUM(staff_students!E$40:E$43)&gt;0,SUM(staff_students!E$30:E$33)=""),IFERROR(-'module_assess_calcs(hide)'!BB88*HLOOKUP(prog_header!$I$12,'selections(hide)'!$L$40:$S$47,MATCH(prog_header!$I$16,'selections(hide)'!$K$40:$K$47,FALSE)),0),0)))</f>
        <v>0</v>
      </c>
      <c r="W17" s="72">
        <f>IF(AND(SUM(staff_students!F$40:F$43)&gt;0,SUM(staff_students!F$30:F$33)&gt;0),IFERROR(-'module_assess_calcs(hide)'!BC88*HLOOKUP(prog_header!$I$12,'selections(hide)'!$L$40:$S$47,MATCH(prog_header!$I$16,'selections(hide)'!$K$40:$K$47,FALSE)),0),IF(AND(SUM(staff_students!F$40:F$43)&gt;0,SUM(staff_students!F$30:F$33)=0),IFERROR(-'module_assess_calcs(hide)'!BC88*HLOOKUP(prog_header!$I$12,'selections(hide)'!$L$40:$S$47,MATCH(prog_header!$I$16,'selections(hide)'!$K$40:$K$47,FALSE)),0),IF(AND(SUM(staff_students!F$40:F$43)&gt;0,SUM(staff_students!F$30:F$33)=""),IFERROR(-'module_assess_calcs(hide)'!BC88*HLOOKUP(prog_header!$I$12,'selections(hide)'!$L$40:$S$47,MATCH(prog_header!$I$16,'selections(hide)'!$K$40:$K$47,FALSE)),0),0)))</f>
        <v>0</v>
      </c>
      <c r="X17" s="72">
        <f>IF(AND(SUM(staff_students!G$40:G$43)&gt;0,SUM(staff_students!G$30:G$33)&gt;0),IFERROR(-'module_assess_calcs(hide)'!BD88*HLOOKUP(prog_header!$I$12,'selections(hide)'!$L$40:$S$47,MATCH(prog_header!$I$16,'selections(hide)'!$K$40:$K$47,FALSE)),0),IF(AND(SUM(staff_students!G$40:G$43)&gt;0,SUM(staff_students!G$30:G$33)=0),IFERROR(-'module_assess_calcs(hide)'!BD88*HLOOKUP(prog_header!$I$12,'selections(hide)'!$L$40:$S$47,MATCH(prog_header!$I$16,'selections(hide)'!$K$40:$K$47,FALSE)),0),IF(AND(SUM(staff_students!G$40:G$43)&gt;0,SUM(staff_students!G$30:G$33)=""),IFERROR(-'module_assess_calcs(hide)'!BD88*HLOOKUP(prog_header!$I$12,'selections(hide)'!$L$40:$S$47,MATCH(prog_header!$I$16,'selections(hide)'!$K$40:$K$47,FALSE)),0),0)))</f>
        <v>0</v>
      </c>
      <c r="Y17" s="72">
        <f>IF(AND(SUM(staff_students!H$40:H$43)&gt;0,SUM(staff_students!H$30:H$33)&gt;0),IFERROR(-'module_assess_calcs(hide)'!BE88*HLOOKUP(prog_header!$I$12,'selections(hide)'!$L$40:$S$47,MATCH(prog_header!$I$16,'selections(hide)'!$K$40:$K$47,FALSE)),0),IF(AND(SUM(staff_students!H$40:H$43)&gt;0,SUM(staff_students!H$30:H$33)=0),IFERROR(-'module_assess_calcs(hide)'!BE88*HLOOKUP(prog_header!$I$12,'selections(hide)'!$L$40:$S$47,MATCH(prog_header!$I$16,'selections(hide)'!$K$40:$K$47,FALSE)),0),IF(AND(SUM(staff_students!H$40:H$43)&gt;0,SUM(staff_students!H$30:H$33)=""),IFERROR(-'module_assess_calcs(hide)'!BE88*HLOOKUP(prog_header!$I$12,'selections(hide)'!$L$40:$S$47,MATCH(prog_header!$I$16,'selections(hide)'!$K$40:$K$47,FALSE)),0),0)))</f>
        <v>0</v>
      </c>
      <c r="Z17" s="72">
        <f>IF(AND(SUM(staff_students!I$40:I$43)&gt;0,SUM(staff_students!I$30:I$33)&gt;0),IFERROR(-'module_assess_calcs(hide)'!BF88*HLOOKUP(prog_header!$I$12,'selections(hide)'!$L$40:$S$47,MATCH(prog_header!$I$16,'selections(hide)'!$K$40:$K$47,FALSE)),0),IF(AND(SUM(staff_students!I$40:I$43)&gt;0,SUM(staff_students!I$30:I$33)=0),IFERROR(-'module_assess_calcs(hide)'!BF88*HLOOKUP(prog_header!$I$12,'selections(hide)'!$L$40:$S$47,MATCH(prog_header!$I$16,'selections(hide)'!$K$40:$K$47,FALSE)),0),IF(AND(SUM(staff_students!I$40:I$43)&gt;0,SUM(staff_students!I$30:I$33)=""),IFERROR(-'module_assess_calcs(hide)'!BF88*HLOOKUP(prog_header!$I$12,'selections(hide)'!$L$40:$S$47,MATCH(prog_header!$I$16,'selections(hide)'!$K$40:$K$47,FALSE)),0),0)))</f>
        <v>0</v>
      </c>
      <c r="AA17" s="72">
        <f>IF(AND(SUM(staff_students!J$40:J$43)&gt;0,SUM(staff_students!J$30:J$33)&gt;0),IFERROR(-'module_assess_calcs(hide)'!BG88*HLOOKUP(prog_header!$I$12,'selections(hide)'!$L$40:$S$47,MATCH(prog_header!$I$16,'selections(hide)'!$K$40:$K$47,FALSE)),0),IF(AND(SUM(staff_students!J$40:J$43)&gt;0,SUM(staff_students!J$30:J$33)=0),IFERROR(-'module_assess_calcs(hide)'!BG88*HLOOKUP(prog_header!$I$12,'selections(hide)'!$L$40:$S$47,MATCH(prog_header!$I$16,'selections(hide)'!$K$40:$K$47,FALSE)),0),IF(AND(SUM(staff_students!J$40:J$43)&gt;0,SUM(staff_students!J$30:J$33)=""),IFERROR(-'module_assess_calcs(hide)'!BG88*HLOOKUP(prog_header!$I$12,'selections(hide)'!$L$40:$S$47,MATCH(prog_header!$I$16,'selections(hide)'!$K$40:$K$47,FALSE)),0),0)))</f>
        <v>0</v>
      </c>
      <c r="AC17" s="72">
        <f>IFERROR(-'module_assess_calcs(hide)'!BH88*HLOOKUP(prog_header!$I$12,'selections(hide)'!$L$40:$S$47,MATCH(prog_header!$I$16,'selections(hide)'!$K$40:$K$47,FALSE)),0)</f>
        <v>0</v>
      </c>
      <c r="AD17" s="72">
        <f>IF(AND(SUM(staff_students!E$40:E$43)&gt;0,SUM(staff_students!E$30:E$33)&gt;0),IFERROR(-'module_assess_calcs(hide)'!BI88*HLOOKUP(prog_header!$I$12,'selections(hide)'!$L$40:$S$47,MATCH(prog_header!$I$16,'selections(hide)'!$K$40:$K$47,FALSE)),0),IF(AND(SUM(staff_students!E$40:E$43)&gt;0,SUM(staff_students!E$30:E$33)=0),IFERROR(-'module_assess_calcs(hide)'!BI88*HLOOKUP(prog_header!$I$12,'selections(hide)'!$L$40:$S$47,MATCH(prog_header!$I$16,'selections(hide)'!$K$40:$K$47,FALSE)),0),IF(AND(SUM(staff_students!E$40:E$43)&gt;0,SUM(staff_students!E$30:E$33)=""),IFERROR(-'module_assess_calcs(hide)'!BI88*HLOOKUP(prog_header!$I$12,'selections(hide)'!$L$40:$S$47,MATCH(prog_header!$I$16,'selections(hide)'!$K$40:$K$47,FALSE)),0),0)))</f>
        <v>0</v>
      </c>
      <c r="AE17" s="72">
        <f>IF(AND(SUM(staff_students!F$40:F$43)&gt;0,SUM(staff_students!F$30:F$33)&gt;0),IFERROR(-'module_assess_calcs(hide)'!BJ88*HLOOKUP(prog_header!$I$12,'selections(hide)'!$L$40:$S$47,MATCH(prog_header!$I$16,'selections(hide)'!$K$40:$K$47,FALSE)),0),IF(AND(SUM(staff_students!F$40:F$43)&gt;0,SUM(staff_students!F$30:F$33)=0),IFERROR(-'module_assess_calcs(hide)'!BJ88*HLOOKUP(prog_header!$I$12,'selections(hide)'!$L$40:$S$47,MATCH(prog_header!$I$16,'selections(hide)'!$K$40:$K$47,FALSE)),0),IF(AND(SUM(staff_students!F$40:F$43)&gt;0,SUM(staff_students!F$30:F$33)=""),IFERROR(-'module_assess_calcs(hide)'!BJ88*HLOOKUP(prog_header!$I$12,'selections(hide)'!$L$40:$S$47,MATCH(prog_header!$I$16,'selections(hide)'!$K$40:$K$47,FALSE)),0),0)))</f>
        <v>0</v>
      </c>
      <c r="AF17" s="72">
        <f>IF(AND(SUM(staff_students!G$40:G$43)&gt;0,SUM(staff_students!G$30:G$33)&gt;0),IFERROR(-'module_assess_calcs(hide)'!BK88*HLOOKUP(prog_header!$I$12,'selections(hide)'!$L$40:$S$47,MATCH(prog_header!$I$16,'selections(hide)'!$K$40:$K$47,FALSE)),0),IF(AND(SUM(staff_students!G$40:G$43)&gt;0,SUM(staff_students!G$30:G$33)=0),IFERROR(-'module_assess_calcs(hide)'!BK88*HLOOKUP(prog_header!$I$12,'selections(hide)'!$L$40:$S$47,MATCH(prog_header!$I$16,'selections(hide)'!$K$40:$K$47,FALSE)),0),IF(AND(SUM(staff_students!G$40:G$43)&gt;0,SUM(staff_students!G$30:G$33)=""),IFERROR(-'module_assess_calcs(hide)'!BK88*HLOOKUP(prog_header!$I$12,'selections(hide)'!$L$40:$S$47,MATCH(prog_header!$I$16,'selections(hide)'!$K$40:$K$47,FALSE)),0),0)))</f>
        <v>0</v>
      </c>
      <c r="AG17" s="72">
        <f>IF(AND(SUM(staff_students!H$40:H$43)&gt;0,SUM(staff_students!H$30:H$33)&gt;0),IFERROR(-'module_assess_calcs(hide)'!BL88*HLOOKUP(prog_header!$I$12,'selections(hide)'!$L$40:$S$47,MATCH(prog_header!$I$16,'selections(hide)'!$K$40:$K$47,FALSE)),0),IF(AND(SUM(staff_students!H$40:H$43)&gt;0,SUM(staff_students!H$30:H$33)=0),IFERROR(-'module_assess_calcs(hide)'!BL88*HLOOKUP(prog_header!$I$12,'selections(hide)'!$L$40:$S$47,MATCH(prog_header!$I$16,'selections(hide)'!$K$40:$K$47,FALSE)),0),IF(AND(SUM(staff_students!H$40:H$43)&gt;0,SUM(staff_students!H$30:H$33)=""),IFERROR(-'module_assess_calcs(hide)'!BL88*HLOOKUP(prog_header!$I$12,'selections(hide)'!$L$40:$S$47,MATCH(prog_header!$I$16,'selections(hide)'!$K$40:$K$47,FALSE)),0),0)))</f>
        <v>0</v>
      </c>
      <c r="AH17" s="72">
        <f>IF(AND(SUM(staff_students!I$40:I$43)&gt;0,SUM(staff_students!I$30:I$33)&gt;0),IFERROR(-'module_assess_calcs(hide)'!BM88*HLOOKUP(prog_header!$I$12,'selections(hide)'!$L$40:$S$47,MATCH(prog_header!$I$16,'selections(hide)'!$K$40:$K$47,FALSE)),0),IF(AND(SUM(staff_students!I$40:I$43)&gt;0,SUM(staff_students!I$30:I$33)=0),IFERROR(-'module_assess_calcs(hide)'!BM88*HLOOKUP(prog_header!$I$12,'selections(hide)'!$L$40:$S$47,MATCH(prog_header!$I$16,'selections(hide)'!$K$40:$K$47,FALSE)),0),IF(AND(SUM(staff_students!I$40:I$43)&gt;0,SUM(staff_students!I$30:I$33)=""),IFERROR(-'module_assess_calcs(hide)'!BM88*HLOOKUP(prog_header!$I$12,'selections(hide)'!$L$40:$S$47,MATCH(prog_header!$I$16,'selections(hide)'!$K$40:$K$47,FALSE)),0),0)))</f>
        <v>0</v>
      </c>
      <c r="AI17" s="72">
        <f>IF(AND(SUM(staff_students!J$40:J$43)&gt;0,SUM(staff_students!J$30:J$33)&gt;0),IFERROR(-'module_assess_calcs(hide)'!BN88*HLOOKUP(prog_header!$I$12,'selections(hide)'!$L$40:$S$47,MATCH(prog_header!$I$16,'selections(hide)'!$K$40:$K$47,FALSE)),0),IF(AND(SUM(staff_students!J$40:J$43)&gt;0,SUM(staff_students!J$30:J$33)=0),IFERROR(-'module_assess_calcs(hide)'!BN88*HLOOKUP(prog_header!$I$12,'selections(hide)'!$L$40:$S$47,MATCH(prog_header!$I$16,'selections(hide)'!$K$40:$K$47,FALSE)),0),IF(AND(SUM(staff_students!J$40:J$43)&gt;0,SUM(staff_students!J$30:J$33)=""),IFERROR(-'module_assess_calcs(hide)'!BN88*HLOOKUP(prog_header!$I$12,'selections(hide)'!$L$40:$S$47,MATCH(prog_header!$I$16,'selections(hide)'!$K$40:$K$47,FALSE)),0),0)))</f>
        <v>0</v>
      </c>
      <c r="AK17" s="72">
        <f>IFERROR(-'module_assess_calcs(hide)'!BO88*HLOOKUP(prog_header!$I$12,'selections(hide)'!$L$40:$S$47,MATCH(prog_header!$I$16,'selections(hide)'!$K$40:$K$47,FALSE)),0)</f>
        <v>0</v>
      </c>
      <c r="AL17" s="72">
        <f>IF(AND(SUM(staff_students!E$40:E$43)&gt;0,SUM(staff_students!E$30:E$33)&gt;0),IFERROR(-'module_assess_calcs(hide)'!BP88*HLOOKUP(prog_header!$I$12,'selections(hide)'!$L$40:$S$47,MATCH(prog_header!$I$16,'selections(hide)'!$K$40:$K$47,FALSE)),0),IF(AND(SUM(staff_students!E$40:E$43)&gt;0,SUM(staff_students!E$30:E$33)=0),IFERROR(-'module_assess_calcs(hide)'!BP88*HLOOKUP(prog_header!$I$12,'selections(hide)'!$L$40:$S$47,MATCH(prog_header!$I$16,'selections(hide)'!$K$40:$K$47,FALSE)),0),IF(AND(SUM(staff_students!E$40:E$43)&gt;0,SUM(staff_students!E$30:E$33)=""),IFERROR(-'module_assess_calcs(hide)'!BP88*HLOOKUP(prog_header!$I$12,'selections(hide)'!$L$40:$S$47,MATCH(prog_header!$I$16,'selections(hide)'!$K$40:$K$47,FALSE)),0),0)))</f>
        <v>0</v>
      </c>
      <c r="AM17" s="72">
        <f>IF(AND(SUM(staff_students!F$40:F$43)&gt;0,SUM(staff_students!F$30:F$33)&gt;0),IFERROR(-'module_assess_calcs(hide)'!BQ88*HLOOKUP(prog_header!$I$12,'selections(hide)'!$L$40:$S$47,MATCH(prog_header!$I$16,'selections(hide)'!$K$40:$K$47,FALSE)),0),IF(AND(SUM(staff_students!F$40:F$43)&gt;0,SUM(staff_students!F$30:F$33)=0),IFERROR(-'module_assess_calcs(hide)'!BQ88*HLOOKUP(prog_header!$I$12,'selections(hide)'!$L$40:$S$47,MATCH(prog_header!$I$16,'selections(hide)'!$K$40:$K$47,FALSE)),0),IF(AND(SUM(staff_students!F$40:F$43)&gt;0,SUM(staff_students!F$30:F$33)=""),IFERROR(-'module_assess_calcs(hide)'!BQ88*HLOOKUP(prog_header!$I$12,'selections(hide)'!$L$40:$S$47,MATCH(prog_header!$I$16,'selections(hide)'!$K$40:$K$47,FALSE)),0),0)))</f>
        <v>0</v>
      </c>
      <c r="AN17" s="72">
        <f>IF(AND(SUM(staff_students!G$40:G$43)&gt;0,SUM(staff_students!G$30:G$33)&gt;0),IFERROR(-'module_assess_calcs(hide)'!BR88*HLOOKUP(prog_header!$I$12,'selections(hide)'!$L$40:$S$47,MATCH(prog_header!$I$16,'selections(hide)'!$K$40:$K$47,FALSE)),0),IF(AND(SUM(staff_students!G$40:G$43)&gt;0,SUM(staff_students!G$30:G$33)=0),IFERROR(-'module_assess_calcs(hide)'!BR88*HLOOKUP(prog_header!$I$12,'selections(hide)'!$L$40:$S$47,MATCH(prog_header!$I$16,'selections(hide)'!$K$40:$K$47,FALSE)),0),IF(AND(SUM(staff_students!G$40:G$43)&gt;0,SUM(staff_students!G$30:G$33)=""),IFERROR(-'module_assess_calcs(hide)'!BR88*HLOOKUP(prog_header!$I$12,'selections(hide)'!$L$40:$S$47,MATCH(prog_header!$I$16,'selections(hide)'!$K$40:$K$47,FALSE)),0),0)))</f>
        <v>0</v>
      </c>
      <c r="AO17" s="72">
        <f>IF(AND(SUM(staff_students!H$40:H$43)&gt;0,SUM(staff_students!H$30:H$33)&gt;0),IFERROR(-'module_assess_calcs(hide)'!BS88*HLOOKUP(prog_header!$I$12,'selections(hide)'!$L$40:$S$47,MATCH(prog_header!$I$16,'selections(hide)'!$K$40:$K$47,FALSE)),0),IF(AND(SUM(staff_students!H$40:H$43)&gt;0,SUM(staff_students!H$30:H$33)=0),IFERROR(-'module_assess_calcs(hide)'!BS88*HLOOKUP(prog_header!$I$12,'selections(hide)'!$L$40:$S$47,MATCH(prog_header!$I$16,'selections(hide)'!$K$40:$K$47,FALSE)),0),IF(AND(SUM(staff_students!H$40:H$43)&gt;0,SUM(staff_students!H$30:H$33)=""),IFERROR(-'module_assess_calcs(hide)'!BS88*HLOOKUP(prog_header!$I$12,'selections(hide)'!$L$40:$S$47,MATCH(prog_header!$I$16,'selections(hide)'!$K$40:$K$47,FALSE)),0),0)))</f>
        <v>0</v>
      </c>
      <c r="AP17" s="72">
        <f>IF(AND(SUM(staff_students!I$40:I$43)&gt;0,SUM(staff_students!I$30:I$33)&gt;0),IFERROR(-'module_assess_calcs(hide)'!BT88*HLOOKUP(prog_header!$I$12,'selections(hide)'!$L$40:$S$47,MATCH(prog_header!$I$16,'selections(hide)'!$K$40:$K$47,FALSE)),0),IF(AND(SUM(staff_students!I$40:I$43)&gt;0,SUM(staff_students!I$30:I$33)=0),IFERROR(-'module_assess_calcs(hide)'!BT88*HLOOKUP(prog_header!$I$12,'selections(hide)'!$L$40:$S$47,MATCH(prog_header!$I$16,'selections(hide)'!$K$40:$K$47,FALSE)),0),IF(AND(SUM(staff_students!I$40:I$43)&gt;0,SUM(staff_students!I$30:I$33)=""),IFERROR(-'module_assess_calcs(hide)'!BT88*HLOOKUP(prog_header!$I$12,'selections(hide)'!$L$40:$S$47,MATCH(prog_header!$I$16,'selections(hide)'!$K$40:$K$47,FALSE)),0),0)))</f>
        <v>0</v>
      </c>
      <c r="AQ17" s="72">
        <f>IF(AND(SUM(staff_students!J$40:J$43)&gt;0,SUM(staff_students!J$30:J$33)&gt;0),IFERROR(-'module_assess_calcs(hide)'!BU88*HLOOKUP(prog_header!$I$12,'selections(hide)'!$L$40:$S$47,MATCH(prog_header!$I$16,'selections(hide)'!$K$40:$K$47,FALSE)),0),IF(AND(SUM(staff_students!J$40:J$43)&gt;0,SUM(staff_students!J$30:J$33)=0),IFERROR(-'module_assess_calcs(hide)'!BU88*HLOOKUP(prog_header!$I$12,'selections(hide)'!$L$40:$S$47,MATCH(prog_header!$I$16,'selections(hide)'!$K$40:$K$47,FALSE)),0),IF(AND(SUM(staff_students!J$40:J$43)&gt;0,SUM(staff_students!J$30:J$33)=""),IFERROR(-'module_assess_calcs(hide)'!BU88*HLOOKUP(prog_header!$I$12,'selections(hide)'!$L$40:$S$47,MATCH(prog_header!$I$16,'selections(hide)'!$K$40:$K$47,FALSE)),0),0)))</f>
        <v>0</v>
      </c>
      <c r="AS17" s="72">
        <f>IFERROR(-'module_assess_calcs(hide)'!BV88*HLOOKUP(prog_header!$I$12,'selections(hide)'!$L$40:$S$47,MATCH(prog_header!$I$16,'selections(hide)'!$K$40:$K$47,FALSE)),0)</f>
        <v>0</v>
      </c>
      <c r="AT17" s="72">
        <f>IF(AND(SUM(staff_students!E$40:E$43)&gt;0,SUM(staff_students!E$30:E$33)&gt;0),IFERROR(-'module_assess_calcs(hide)'!BW88*HLOOKUP(prog_header!$I$12,'selections(hide)'!$L$40:$S$47,MATCH(prog_header!$I$16,'selections(hide)'!$K$40:$K$47,FALSE)),0),IF(AND(SUM(staff_students!E$40:E$43)&gt;0,SUM(staff_students!E$30:E$33)=0),IFERROR(-'module_assess_calcs(hide)'!BW88*HLOOKUP(prog_header!$I$12,'selections(hide)'!$L$40:$S$47,MATCH(prog_header!$I$16,'selections(hide)'!$K$40:$K$47,FALSE)),0),IF(AND(SUM(staff_students!E$40:E$43)&gt;0,SUM(staff_students!E$30:E$33)=""),IFERROR(-'module_assess_calcs(hide)'!BW88*HLOOKUP(prog_header!$I$12,'selections(hide)'!$L$40:$S$47,MATCH(prog_header!$I$16,'selections(hide)'!$K$40:$K$47,FALSE)),0),0)))</f>
        <v>0</v>
      </c>
      <c r="AU17" s="72">
        <f>IF(AND(SUM(staff_students!F$40:F$43)&gt;0,SUM(staff_students!F$30:F$33)&gt;0),IFERROR(-'module_assess_calcs(hide)'!BX88*HLOOKUP(prog_header!$I$12,'selections(hide)'!$L$40:$S$47,MATCH(prog_header!$I$16,'selections(hide)'!$K$40:$K$47,FALSE)),0),IF(AND(SUM(staff_students!F$40:F$43)&gt;0,SUM(staff_students!F$30:F$33)=0),IFERROR(-'module_assess_calcs(hide)'!BX88*HLOOKUP(prog_header!$I$12,'selections(hide)'!$L$40:$S$47,MATCH(prog_header!$I$16,'selections(hide)'!$K$40:$K$47,FALSE)),0),IF(AND(SUM(staff_students!F$40:F$43)&gt;0,SUM(staff_students!F$30:F$33)=""),IFERROR(-'module_assess_calcs(hide)'!BX88*HLOOKUP(prog_header!$I$12,'selections(hide)'!$L$40:$S$47,MATCH(prog_header!$I$16,'selections(hide)'!$K$40:$K$47,FALSE)),0),0)))</f>
        <v>0</v>
      </c>
      <c r="AV17" s="72">
        <f>IF(AND(SUM(staff_students!G$40:G$43)&gt;0,SUM(staff_students!G$30:G$33)&gt;0),IFERROR(-'module_assess_calcs(hide)'!BY88*HLOOKUP(prog_header!$I$12,'selections(hide)'!$L$40:$S$47,MATCH(prog_header!$I$16,'selections(hide)'!$K$40:$K$47,FALSE)),0),IF(AND(SUM(staff_students!G$40:G$43)&gt;0,SUM(staff_students!G$30:G$33)=0),IFERROR(-'module_assess_calcs(hide)'!BY88*HLOOKUP(prog_header!$I$12,'selections(hide)'!$L$40:$S$47,MATCH(prog_header!$I$16,'selections(hide)'!$K$40:$K$47,FALSE)),0),IF(AND(SUM(staff_students!G$40:G$43)&gt;0,SUM(staff_students!G$30:G$33)=""),IFERROR(-'module_assess_calcs(hide)'!BY88*HLOOKUP(prog_header!$I$12,'selections(hide)'!$L$40:$S$47,MATCH(prog_header!$I$16,'selections(hide)'!$K$40:$K$47,FALSE)),0),0)))</f>
        <v>0</v>
      </c>
      <c r="AW17" s="72">
        <f>IF(AND(SUM(staff_students!H$40:H$43)&gt;0,SUM(staff_students!H$30:H$33)&gt;0),IFERROR(-'module_assess_calcs(hide)'!BZ88*HLOOKUP(prog_header!$I$12,'selections(hide)'!$L$40:$S$47,MATCH(prog_header!$I$16,'selections(hide)'!$K$40:$K$47,FALSE)),0),IF(AND(SUM(staff_students!H$40:H$43)&gt;0,SUM(staff_students!H$30:H$33)=0),IFERROR(-'module_assess_calcs(hide)'!BZ88*HLOOKUP(prog_header!$I$12,'selections(hide)'!$L$40:$S$47,MATCH(prog_header!$I$16,'selections(hide)'!$K$40:$K$47,FALSE)),0),IF(AND(SUM(staff_students!H$40:H$43)&gt;0,SUM(staff_students!H$30:H$33)=""),IFERROR(-'module_assess_calcs(hide)'!BZ88*HLOOKUP(prog_header!$I$12,'selections(hide)'!$L$40:$S$47,MATCH(prog_header!$I$16,'selections(hide)'!$K$40:$K$47,FALSE)),0),0)))</f>
        <v>0</v>
      </c>
      <c r="AX17" s="72">
        <f>IF(AND(SUM(staff_students!I$40:I$43)&gt;0,SUM(staff_students!I$30:I$33)&gt;0),IFERROR(-'module_assess_calcs(hide)'!CA88*HLOOKUP(prog_header!$I$12,'selections(hide)'!$L$40:$S$47,MATCH(prog_header!$I$16,'selections(hide)'!$K$40:$K$47,FALSE)),0),IF(AND(SUM(staff_students!I$40:I$43)&gt;0,SUM(staff_students!I$30:I$33)=0),IFERROR(-'module_assess_calcs(hide)'!CA88*HLOOKUP(prog_header!$I$12,'selections(hide)'!$L$40:$S$47,MATCH(prog_header!$I$16,'selections(hide)'!$K$40:$K$47,FALSE)),0),IF(AND(SUM(staff_students!I$40:I$43)&gt;0,SUM(staff_students!I$30:I$33)=""),IFERROR(-'module_assess_calcs(hide)'!CA88*HLOOKUP(prog_header!$I$12,'selections(hide)'!$L$40:$S$47,MATCH(prog_header!$I$16,'selections(hide)'!$K$40:$K$47,FALSE)),0),0)))</f>
        <v>0</v>
      </c>
      <c r="AY17" s="72">
        <f>IF(AND(SUM(staff_students!J$40:J$43)&gt;0,SUM(staff_students!J$30:J$33)&gt;0),IFERROR(-'module_assess_calcs(hide)'!CB88*HLOOKUP(prog_header!$I$12,'selections(hide)'!$L$40:$S$47,MATCH(prog_header!$I$16,'selections(hide)'!$K$40:$K$47,FALSE)),0),IF(AND(SUM(staff_students!J$40:J$43)&gt;0,SUM(staff_students!J$30:J$33)=0),IFERROR(-'module_assess_calcs(hide)'!CB88*HLOOKUP(prog_header!$I$12,'selections(hide)'!$L$40:$S$47,MATCH(prog_header!$I$16,'selections(hide)'!$K$40:$K$47,FALSE)),0),IF(AND(SUM(staff_students!J$40:J$43)&gt;0,SUM(staff_students!J$30:J$33)=""),IFERROR(-'module_assess_calcs(hide)'!CB88*HLOOKUP(prog_header!$I$12,'selections(hide)'!$L$40:$S$47,MATCH(prog_header!$I$16,'selections(hide)'!$K$40:$K$47,FALSE)),0),0)))</f>
        <v>0</v>
      </c>
      <c r="BA17" s="72">
        <f>IFERROR(-'module_assess_calcs(hide)'!CC88*HLOOKUP(prog_header!$I$12,'selections(hide)'!$L$40:$S$47,MATCH(prog_header!$I$16,'selections(hide)'!$K$40:$K$47,FALSE)),0)</f>
        <v>0</v>
      </c>
      <c r="BB17" s="72">
        <f>IF(AND(SUM(staff_students!E$40:E$43)&gt;0,SUM(staff_students!E$30:E$33)&gt;0),IFERROR(-'module_assess_calcs(hide)'!CD88*HLOOKUP(prog_header!$I$12,'selections(hide)'!$L$40:$S$47,MATCH(prog_header!$I$16,'selections(hide)'!$K$40:$K$47,FALSE)),0),IF(AND(SUM(staff_students!E$40:E$43)&gt;0,SUM(staff_students!E$30:E$33)=0),IFERROR(-'module_assess_calcs(hide)'!CD88*HLOOKUP(prog_header!$I$12,'selections(hide)'!$L$40:$S$47,MATCH(prog_header!$I$16,'selections(hide)'!$K$40:$K$47,FALSE)),0),IF(AND(SUM(staff_students!E$40:E$43)&gt;0,SUM(staff_students!E$30:E$33)=""),IFERROR(-'module_assess_calcs(hide)'!CD88*HLOOKUP(prog_header!$I$12,'selections(hide)'!$L$40:$S$47,MATCH(prog_header!$I$16,'selections(hide)'!$K$40:$K$47,FALSE)),0),0)))</f>
        <v>0</v>
      </c>
      <c r="BC17" s="72">
        <f>IF(AND(SUM(staff_students!F$40:F$43)&gt;0,SUM(staff_students!F$30:F$33)&gt;0),IFERROR(-'module_assess_calcs(hide)'!CE88*HLOOKUP(prog_header!$I$12,'selections(hide)'!$L$40:$S$47,MATCH(prog_header!$I$16,'selections(hide)'!$K$40:$K$47,FALSE)),0),IF(AND(SUM(staff_students!F$40:F$43)&gt;0,SUM(staff_students!F$30:F$33)=0),IFERROR(-'module_assess_calcs(hide)'!CE88*HLOOKUP(prog_header!$I$12,'selections(hide)'!$L$40:$S$47,MATCH(prog_header!$I$16,'selections(hide)'!$K$40:$K$47,FALSE)),0),IF(AND(SUM(staff_students!F$40:F$43)&gt;0,SUM(staff_students!F$30:F$33)=""),IFERROR(-'module_assess_calcs(hide)'!CE88*HLOOKUP(prog_header!$I$12,'selections(hide)'!$L$40:$S$47,MATCH(prog_header!$I$16,'selections(hide)'!$K$40:$K$47,FALSE)),0),0)))</f>
        <v>0</v>
      </c>
      <c r="BD17" s="72">
        <f>IF(AND(SUM(staff_students!G$40:G$43)&gt;0,SUM(staff_students!G$30:G$33)&gt;0),IFERROR(-'module_assess_calcs(hide)'!CF88*HLOOKUP(prog_header!$I$12,'selections(hide)'!$L$40:$S$47,MATCH(prog_header!$I$16,'selections(hide)'!$K$40:$K$47,FALSE)),0),IF(AND(SUM(staff_students!G$40:G$43)&gt;0,SUM(staff_students!G$30:G$33)=0),IFERROR(-'module_assess_calcs(hide)'!CF88*HLOOKUP(prog_header!$I$12,'selections(hide)'!$L$40:$S$47,MATCH(prog_header!$I$16,'selections(hide)'!$K$40:$K$47,FALSE)),0),IF(AND(SUM(staff_students!G$40:G$43)&gt;0,SUM(staff_students!G$30:G$33)=""),IFERROR(-'module_assess_calcs(hide)'!CF88*HLOOKUP(prog_header!$I$12,'selections(hide)'!$L$40:$S$47,MATCH(prog_header!$I$16,'selections(hide)'!$K$40:$K$47,FALSE)),0),0)))</f>
        <v>0</v>
      </c>
      <c r="BE17" s="72">
        <f>IF(AND(SUM(staff_students!H$40:H$43)&gt;0,SUM(staff_students!H$30:H$33)&gt;0),IFERROR(-'module_assess_calcs(hide)'!CG88*HLOOKUP(prog_header!$I$12,'selections(hide)'!$L$40:$S$47,MATCH(prog_header!$I$16,'selections(hide)'!$K$40:$K$47,FALSE)),0),IF(AND(SUM(staff_students!H$40:H$43)&gt;0,SUM(staff_students!H$30:H$33)=0),IFERROR(-'module_assess_calcs(hide)'!CG88*HLOOKUP(prog_header!$I$12,'selections(hide)'!$L$40:$S$47,MATCH(prog_header!$I$16,'selections(hide)'!$K$40:$K$47,FALSE)),0),IF(AND(SUM(staff_students!H$40:H$43)&gt;0,SUM(staff_students!H$30:H$33)=""),IFERROR(-'module_assess_calcs(hide)'!CG88*HLOOKUP(prog_header!$I$12,'selections(hide)'!$L$40:$S$47,MATCH(prog_header!$I$16,'selections(hide)'!$K$40:$K$47,FALSE)),0),0)))</f>
        <v>0</v>
      </c>
      <c r="BF17" s="72">
        <f>IF(AND(SUM(staff_students!I$40:I$43)&gt;0,SUM(staff_students!I$30:I$33)&gt;0),IFERROR(-'module_assess_calcs(hide)'!CH88*HLOOKUP(prog_header!$I$12,'selections(hide)'!$L$40:$S$47,MATCH(prog_header!$I$16,'selections(hide)'!$K$40:$K$47,FALSE)),0),IF(AND(SUM(staff_students!I$40:I$43)&gt;0,SUM(staff_students!I$30:I$33)=0),IFERROR(-'module_assess_calcs(hide)'!CH88*HLOOKUP(prog_header!$I$12,'selections(hide)'!$L$40:$S$47,MATCH(prog_header!$I$16,'selections(hide)'!$K$40:$K$47,FALSE)),0),IF(AND(SUM(staff_students!I$40:I$43)&gt;0,SUM(staff_students!I$30:I$33)=""),IFERROR(-'module_assess_calcs(hide)'!CH88*HLOOKUP(prog_header!$I$12,'selections(hide)'!$L$40:$S$47,MATCH(prog_header!$I$16,'selections(hide)'!$K$40:$K$47,FALSE)),0),0)))</f>
        <v>0</v>
      </c>
      <c r="BG17" s="72">
        <f>IF(AND(SUM(staff_students!J$40:J$43)&gt;0,SUM(staff_students!J$30:J$33)&gt;0),IFERROR(-'module_assess_calcs(hide)'!CI88*HLOOKUP(prog_header!$I$12,'selections(hide)'!$L$40:$S$47,MATCH(prog_header!$I$16,'selections(hide)'!$K$40:$K$47,FALSE)),0),IF(AND(SUM(staff_students!J$40:J$43)&gt;0,SUM(staff_students!J$30:J$33)=0),IFERROR(-'module_assess_calcs(hide)'!CI88*HLOOKUP(prog_header!$I$12,'selections(hide)'!$L$40:$S$47,MATCH(prog_header!$I$16,'selections(hide)'!$K$40:$K$47,FALSE)),0),IF(AND(SUM(staff_students!J$40:J$43)&gt;0,SUM(staff_students!J$30:J$33)=""),IFERROR(-'module_assess_calcs(hide)'!CI88*HLOOKUP(prog_header!$I$12,'selections(hide)'!$L$40:$S$47,MATCH(prog_header!$I$16,'selections(hide)'!$K$40:$K$47,FALSE)),0),0)))</f>
        <v>0</v>
      </c>
    </row>
    <row r="18" spans="1:59" x14ac:dyDescent="0.25">
      <c r="A18" t="s">
        <v>332</v>
      </c>
      <c r="E18" s="72"/>
      <c r="F18" s="72">
        <f>IF(AND(SUM(staff_students!E$40:E$43)&gt;0,SUM(staff_students!E$30:E$33)&gt;0),IFERROR(-(staff_students!$F$18)*((VLOOKUP(staff_students!$F$19,pay_scales!$A:$Q,12,FALSE))*HLOOKUP(prog_header!$I$12,'selections(hide)'!$L$40:$S$47,MATCH(prog_header!$I$16,'selections(hide)'!$K$40:$K$47,FALSE))),0),IF(AND(SUM(staff_students!E$40:E$43)&gt;0,SUM(staff_students!E$30:E$33)=0),IFERROR(-(staff_students!$F$18)*((VLOOKUP(staff_students!$F$19,pay_scales!$A:$Q,12,FALSE))*HLOOKUP(prog_header!$I$12,'selections(hide)'!$L$40:$S$47,MATCH(prog_header!$I$16,'selections(hide)'!$K$40:$K$47,FALSE))),0)/2,IF(AND(SUM(staff_students!E$40:E$43)&gt;0,SUM(staff_students!E$30:E$33)=""),IFERROR(-(staff_students!$F$18)*((VLOOKUP(staff_students!$F$19,pay_scales!$A:$Q,12,FALSE))*HLOOKUP(prog_header!$I$12,'selections(hide)'!$L$40:$S$47,MATCH(prog_header!$I$16,'selections(hide)'!$K$40:$K$47,FALSE))),0)/2,0)))</f>
        <v>0</v>
      </c>
      <c r="G18" s="72">
        <f>IF(AND(SUM(staff_students!F$40:F$43)&gt;0,SUM(staff_students!F$30:F$33)&gt;0),IFERROR(-(staff_students!$F$18)*((VLOOKUP(staff_students!$F$19,pay_scales!$A:$Q,12,FALSE))*HLOOKUP(prog_header!$I$12,'selections(hide)'!$L$40:$S$47,MATCH(prog_header!$I$16,'selections(hide)'!$K$40:$K$47,FALSE))),0),IF(AND(SUM(staff_students!F$40:F$43)&gt;0,SUM(staff_students!F$30:F$33)=0),IFERROR(-(staff_students!$F$18)*((VLOOKUP(staff_students!$F$19,pay_scales!$A:$Q,12,FALSE))*HLOOKUP(prog_header!$I$12,'selections(hide)'!$L$40:$S$47,MATCH(prog_header!$I$16,'selections(hide)'!$K$40:$K$47,FALSE))),0)/2,IF(AND(SUM(staff_students!F$40:F$43)&gt;0,SUM(staff_students!F$30:F$33)=""),IFERROR(-(staff_students!$F$18)*((VLOOKUP(staff_students!$F$19,pay_scales!$A:$Q,12,FALSE))*HLOOKUP(prog_header!$I$12,'selections(hide)'!$L$40:$S$47,MATCH(prog_header!$I$16,'selections(hide)'!$K$40:$K$47,FALSE))),0)/2,0)))</f>
        <v>0</v>
      </c>
      <c r="H18" s="72">
        <f>IF(AND(SUM(staff_students!G$40:G$43)&gt;0,SUM(staff_students!G$30:G$33)&gt;0),IFERROR(-(staff_students!$F$18)*((VLOOKUP(staff_students!$F$19,pay_scales!$A:$Q,12,FALSE))*HLOOKUP(prog_header!$I$12,'selections(hide)'!$L$40:$S$47,MATCH(prog_header!$I$16,'selections(hide)'!$K$40:$K$47,FALSE))),0),IF(AND(SUM(staff_students!G$40:G$43)&gt;0,SUM(staff_students!G$30:G$33)=0),IFERROR(-(staff_students!$F$18)*((VLOOKUP(staff_students!$F$19,pay_scales!$A:$Q,12,FALSE))*HLOOKUP(prog_header!$I$12,'selections(hide)'!$L$40:$S$47,MATCH(prog_header!$I$16,'selections(hide)'!$K$40:$K$47,FALSE))),0)/2,IF(AND(SUM(staff_students!G$40:G$43)&gt;0,SUM(staff_students!G$30:G$33)=""),IFERROR(-(staff_students!$F$18)*((VLOOKUP(staff_students!$F$19,pay_scales!$A:$Q,12,FALSE))*HLOOKUP(prog_header!$I$12,'selections(hide)'!$L$40:$S$47,MATCH(prog_header!$I$16,'selections(hide)'!$K$40:$K$47,FALSE))),0)/2,0)))</f>
        <v>0</v>
      </c>
      <c r="I18" s="72">
        <f>IF(AND(SUM(staff_students!H$40:H$43)&gt;0,SUM(staff_students!H$30:H$33)&gt;0),IFERROR(-(staff_students!$F$18)*((VLOOKUP(staff_students!$F$19,pay_scales!$A:$Q,12,FALSE))*HLOOKUP(prog_header!$I$12,'selections(hide)'!$L$40:$S$47,MATCH(prog_header!$I$16,'selections(hide)'!$K$40:$K$47,FALSE))),0),IF(AND(SUM(staff_students!H$40:H$43)&gt;0,SUM(staff_students!H$30:H$33)=0),IFERROR(-(staff_students!$F$18)*((VLOOKUP(staff_students!$F$19,pay_scales!$A:$Q,12,FALSE))*HLOOKUP(prog_header!$I$12,'selections(hide)'!$L$40:$S$47,MATCH(prog_header!$I$16,'selections(hide)'!$K$40:$K$47,FALSE))),0)/2,IF(AND(SUM(staff_students!H$40:H$43)&gt;0,SUM(staff_students!H$30:H$33)=""),IFERROR(-(staff_students!$F$18)*((VLOOKUP(staff_students!$F$19,pay_scales!$A:$Q,12,FALSE))*HLOOKUP(prog_header!$I$12,'selections(hide)'!$L$40:$S$47,MATCH(prog_header!$I$16,'selections(hide)'!$K$40:$K$47,FALSE))),0)/2,0)))</f>
        <v>0</v>
      </c>
      <c r="J18" s="72">
        <f>IF(AND(SUM(staff_students!I$40:I$43)&gt;0,SUM(staff_students!I$30:I$33)&gt;0),IFERROR(-(staff_students!$F$18)*((VLOOKUP(staff_students!$F$19,pay_scales!$A:$Q,12,FALSE))*HLOOKUP(prog_header!$I$12,'selections(hide)'!$L$40:$S$47,MATCH(prog_header!$I$16,'selections(hide)'!$K$40:$K$47,FALSE))),0),IF(AND(SUM(staff_students!I$40:I$43)&gt;0,SUM(staff_students!I$30:I$33)=0),IFERROR(-(staff_students!$F$18)*((VLOOKUP(staff_students!$F$19,pay_scales!$A:$Q,12,FALSE))*HLOOKUP(prog_header!$I$12,'selections(hide)'!$L$40:$S$47,MATCH(prog_header!$I$16,'selections(hide)'!$K$40:$K$47,FALSE))),0)/2,IF(AND(SUM(staff_students!I$40:I$43)&gt;0,SUM(staff_students!I$30:I$33)=""),IFERROR(-(staff_students!$F$18)*((VLOOKUP(staff_students!$F$19,pay_scales!$A:$Q,12,FALSE))*HLOOKUP(prog_header!$I$12,'selections(hide)'!$L$40:$S$47,MATCH(prog_header!$I$16,'selections(hide)'!$K$40:$K$47,FALSE))),0)/2,0)))</f>
        <v>0</v>
      </c>
      <c r="K18" s="72">
        <f>IF(AND(SUM(staff_students!J$40:J$43)&gt;0,SUM(staff_students!J$30:J$33)&gt;0),IFERROR(-(staff_students!$F$18)*((VLOOKUP(staff_students!$F$19,pay_scales!$A:$Q,12,FALSE))*HLOOKUP(prog_header!$I$12,'selections(hide)'!$L$40:$S$47,MATCH(prog_header!$I$16,'selections(hide)'!$K$40:$K$47,FALSE))),0),IF(AND(SUM(staff_students!J$40:J$43)&gt;0,SUM(staff_students!J$30:J$33)=0),IFERROR(-(staff_students!$F$18)*((VLOOKUP(staff_students!$F$19,pay_scales!$A:$Q,12,FALSE))*HLOOKUP(prog_header!$I$12,'selections(hide)'!$L$40:$S$47,MATCH(prog_header!$I$16,'selections(hide)'!$K$40:$K$47,FALSE))),0)/2,IF(AND(SUM(staff_students!J$40:J$43)&gt;0,SUM(staff_students!J$30:J$33)=""),IFERROR(-(staff_students!$F$18)*((VLOOKUP(staff_students!$F$19,pay_scales!$A:$Q,12,FALSE))*HLOOKUP(prog_header!$I$12,'selections(hide)'!$L$40:$S$47,MATCH(prog_header!$I$16,'selections(hide)'!$K$40:$K$47,FALSE))),0)/2,0)))</f>
        <v>0</v>
      </c>
      <c r="M18" s="72"/>
      <c r="N18" s="72">
        <f>IF(prog_header!$C$6=M$3,$F18,0)</f>
        <v>0</v>
      </c>
      <c r="O18" s="72">
        <f>IF(prog_header!$C$6=M$3,$G18,0)</f>
        <v>0</v>
      </c>
      <c r="P18" s="72">
        <f>IF(prog_header!$C$6=M$3,$H18,0)</f>
        <v>0</v>
      </c>
      <c r="Q18" s="72">
        <f>IF(prog_header!$C$6=M$3,$I18,0)</f>
        <v>0</v>
      </c>
      <c r="R18" s="72">
        <f>IF(prog_header!$C$6=M$3,$J18,0)</f>
        <v>0</v>
      </c>
      <c r="S18" s="72">
        <f>IF(prog_header!$C$6=M$3,$K18,0)</f>
        <v>0</v>
      </c>
      <c r="U18" s="72"/>
      <c r="V18" s="72">
        <f>IF(prog_header!$C$6=U$3,$F18,0)</f>
        <v>0</v>
      </c>
      <c r="W18" s="72">
        <f>IF(prog_header!$C$6=U$3,$G18,0)</f>
        <v>0</v>
      </c>
      <c r="X18" s="72">
        <f>IF(prog_header!$C$6=U$3,$H18,0)</f>
        <v>0</v>
      </c>
      <c r="Y18" s="72">
        <f>IF(prog_header!$C$6=U$3,$I18,0)</f>
        <v>0</v>
      </c>
      <c r="Z18" s="72">
        <f>IF(prog_header!$C$6=U$3,$J18,0)</f>
        <v>0</v>
      </c>
      <c r="AA18" s="72">
        <f>IF(prog_header!$C$6=U$3,$K18,0)</f>
        <v>0</v>
      </c>
      <c r="AC18" s="72"/>
      <c r="AD18" s="72">
        <f>IF(prog_header!$C$6=AC$3,$F18,0)</f>
        <v>0</v>
      </c>
      <c r="AE18" s="72">
        <f>IF(prog_header!$C$6=AC$3,$G18,0)</f>
        <v>0</v>
      </c>
      <c r="AF18" s="72">
        <f>IF(prog_header!$C$6=AC$3,$H18,0)</f>
        <v>0</v>
      </c>
      <c r="AG18" s="72">
        <f>IF(prog_header!$C$6=AC$3,$I18,0)</f>
        <v>0</v>
      </c>
      <c r="AH18" s="72">
        <f>IF(prog_header!$C$6=AC$3,$J18,0)</f>
        <v>0</v>
      </c>
      <c r="AI18" s="72">
        <f>IF(prog_header!$C$6=AC$3,$K18,0)</f>
        <v>0</v>
      </c>
      <c r="AK18" s="72"/>
      <c r="AL18" s="72">
        <f>IF(prog_header!$C$6=AK$3,$F18,0)</f>
        <v>0</v>
      </c>
      <c r="AM18" s="72">
        <f>IF(prog_header!$C$6=AK$3,$G18,0)</f>
        <v>0</v>
      </c>
      <c r="AN18" s="72">
        <f>IF(prog_header!$C$6=AK$3,$H18,0)</f>
        <v>0</v>
      </c>
      <c r="AO18" s="72">
        <f>IF(prog_header!$C$6=AK$3,$I18,0)</f>
        <v>0</v>
      </c>
      <c r="AP18" s="72">
        <f>IF(prog_header!$C$6=AK$3,$J18,0)</f>
        <v>0</v>
      </c>
      <c r="AQ18" s="72">
        <f>IF(prog_header!$C$6=AK$3,$K18,0)</f>
        <v>0</v>
      </c>
      <c r="AS18" s="72"/>
      <c r="AT18" s="72">
        <f>IF(prog_header!$C$6=AS$3,$F18,0)</f>
        <v>0</v>
      </c>
      <c r="AU18" s="72">
        <f>IF(prog_header!$C$6=AS$3,$G18,0)</f>
        <v>0</v>
      </c>
      <c r="AV18" s="72">
        <f>IF(prog_header!$C$6=AS$3,$H18,0)</f>
        <v>0</v>
      </c>
      <c r="AW18" s="72">
        <f>IF(prog_header!$C$6=AS$3,$I18,0)</f>
        <v>0</v>
      </c>
      <c r="AX18" s="72">
        <f>IF(prog_header!$C$6=AS$3,$J18,0)</f>
        <v>0</v>
      </c>
      <c r="AY18" s="72">
        <f>IF(prog_header!$C$6=AS$3,$K18,0)</f>
        <v>0</v>
      </c>
      <c r="BA18" s="72"/>
      <c r="BB18" s="72">
        <f>IF(prog_header!$C$6=BA$3,$F18,0)</f>
        <v>0</v>
      </c>
      <c r="BC18" s="72">
        <f>IF(prog_header!$C$6=BA$3,$G18,0)</f>
        <v>0</v>
      </c>
      <c r="BD18" s="72">
        <f>IF(prog_header!$C$6=BA$3,$H18,0)</f>
        <v>0</v>
      </c>
      <c r="BE18" s="72">
        <f>IF(prog_header!$C$6=BA$3,$I18,0)</f>
        <v>0</v>
      </c>
      <c r="BF18" s="72">
        <f>IF(prog_header!$C$6=BA$3,$J18,0)</f>
        <v>0</v>
      </c>
      <c r="BG18" s="72">
        <f>IF(prog_header!$C$6=BA$3,$K18,0)</f>
        <v>0</v>
      </c>
    </row>
    <row r="19" spans="1:59" x14ac:dyDescent="0.25">
      <c r="A19" t="s">
        <v>333</v>
      </c>
      <c r="E19" s="72"/>
      <c r="F19" s="72">
        <f>IFERROR(-VLOOKUP('income_calcs(hide)'!$B$2&amp;'income_calcs(hide)'!$B$3,'income_calcs(hide)'!$E$28:$AI$54,'income_calcs(hide)'!AD$26,FALSE)*HLOOKUP(prog_header!$I$12,'selections(hide)'!$L$40:$S$47,MATCH(prog_header!$I$16,'selections(hide)'!$K$40:$K$47,FALSE)),0)</f>
        <v>0</v>
      </c>
      <c r="G19" s="72">
        <f>IFERROR(-VLOOKUP('income_calcs(hide)'!$B$2&amp;'income_calcs(hide)'!$B$3,'income_calcs(hide)'!$E$28:$AI$54,'income_calcs(hide)'!AE$26,FALSE)*HLOOKUP(prog_header!$I$12,'selections(hide)'!$L$40:$S$47,MATCH(prog_header!$I$16,'selections(hide)'!$K$40:$K$47,FALSE)),0)</f>
        <v>0</v>
      </c>
      <c r="H19" s="72">
        <f>IFERROR(-VLOOKUP('income_calcs(hide)'!$B$2&amp;'income_calcs(hide)'!$B$3,'income_calcs(hide)'!$E$28:$AI$54,'income_calcs(hide)'!AF$26,FALSE)*HLOOKUP(prog_header!$I$12,'selections(hide)'!$L$40:$S$47,MATCH(prog_header!$I$16,'selections(hide)'!$K$40:$K$47,FALSE)),0)</f>
        <v>0</v>
      </c>
      <c r="I19" s="72">
        <f>IFERROR(-VLOOKUP('income_calcs(hide)'!$B$2&amp;'income_calcs(hide)'!$B$3,'income_calcs(hide)'!$E$28:$AI$54,'income_calcs(hide)'!AG$26,FALSE)*HLOOKUP(prog_header!$I$12,'selections(hide)'!$L$40:$S$47,MATCH(prog_header!$I$16,'selections(hide)'!$K$40:$K$47,FALSE)),0)</f>
        <v>0</v>
      </c>
      <c r="J19" s="72">
        <f>IFERROR(-VLOOKUP('income_calcs(hide)'!$B$2&amp;'income_calcs(hide)'!$B$3,'income_calcs(hide)'!$E$28:$AI$54,'income_calcs(hide)'!AH$26,FALSE)*HLOOKUP(prog_header!$I$12,'selections(hide)'!$L$40:$S$47,MATCH(prog_header!$I$16,'selections(hide)'!$K$40:$K$47,FALSE)),0)</f>
        <v>0</v>
      </c>
      <c r="K19" s="72">
        <f>IFERROR(-VLOOKUP('income_calcs(hide)'!$B$2&amp;'income_calcs(hide)'!$B$3,'income_calcs(hide)'!$E$28:$AI$54,'income_calcs(hide)'!AI$26,FALSE)*HLOOKUP(prog_header!$I$12,'selections(hide)'!$L$40:$S$47,MATCH(prog_header!$I$16,'selections(hide)'!$K$40:$K$47,FALSE)),0)</f>
        <v>0</v>
      </c>
      <c r="M19" s="72"/>
      <c r="N19" s="72">
        <f>IF(M$3=prog_header!$C$6,$F$19,0)</f>
        <v>0</v>
      </c>
      <c r="O19" s="72">
        <f>IF(M$3=prog_header!$C$6,$G$19,0)</f>
        <v>0</v>
      </c>
      <c r="P19" s="72">
        <f>IF(M$3=prog_header!$C$6,$H$19,0)</f>
        <v>0</v>
      </c>
      <c r="Q19" s="72">
        <f>IF(M$3=prog_header!$C$6,$I$19,0)</f>
        <v>0</v>
      </c>
      <c r="R19" s="72">
        <f>IF(M$3=prog_header!$C$6,$J$19,0)</f>
        <v>0</v>
      </c>
      <c r="S19" s="72">
        <f>IF(M$3=prog_header!$C$6,$K$19,0)</f>
        <v>0</v>
      </c>
      <c r="U19" s="72"/>
      <c r="V19" s="72">
        <f>IF(U$3=prog_header!$C$6,$F$19,0)</f>
        <v>0</v>
      </c>
      <c r="W19" s="72">
        <f>IF(U$3=prog_header!$C$6,$G$19,0)</f>
        <v>0</v>
      </c>
      <c r="X19" s="72">
        <f>IF(U$3=prog_header!$C$6,$H$19,0)</f>
        <v>0</v>
      </c>
      <c r="Y19" s="72">
        <f>IF(U$3=prog_header!$C$6,$I$19,0)</f>
        <v>0</v>
      </c>
      <c r="Z19" s="72">
        <f>IF(U$3=prog_header!$C$6,$J$19,0)</f>
        <v>0</v>
      </c>
      <c r="AA19" s="72">
        <f>IF(U$3=prog_header!$C$6,$K$19,0)</f>
        <v>0</v>
      </c>
      <c r="AC19" s="72"/>
      <c r="AD19" s="72">
        <f>IF(AC$3=prog_header!$C$6,$F$19,0)</f>
        <v>0</v>
      </c>
      <c r="AE19" s="72">
        <f>IF(AC$3=prog_header!$C$6,$G$19,0)</f>
        <v>0</v>
      </c>
      <c r="AF19" s="72">
        <f>IF(AC$3=prog_header!$C$6,$H$19,0)</f>
        <v>0</v>
      </c>
      <c r="AG19" s="72">
        <f>IF(AC$3=prog_header!$C$6,$I$19,0)</f>
        <v>0</v>
      </c>
      <c r="AH19" s="72">
        <f>IF(AC$3=prog_header!$C$6,$J$19,0)</f>
        <v>0</v>
      </c>
      <c r="AI19" s="72">
        <f>IF(AC$3=prog_header!$C$6,$K$19,0)</f>
        <v>0</v>
      </c>
      <c r="AK19" s="72"/>
      <c r="AL19" s="72">
        <f>IF(AK$3=prog_header!$C$6,$F$19,0)</f>
        <v>0</v>
      </c>
      <c r="AM19" s="72">
        <f>IF(AK$3=prog_header!$C$6,$G$19,0)</f>
        <v>0</v>
      </c>
      <c r="AN19" s="72">
        <f>IF(AK$3=prog_header!$C$6,$H$19,0)</f>
        <v>0</v>
      </c>
      <c r="AO19" s="72">
        <f>IF(AK$3=prog_header!$C$6,$I$19,0)</f>
        <v>0</v>
      </c>
      <c r="AP19" s="72">
        <f>IF(AK$3=prog_header!$C$6,$J$19,0)</f>
        <v>0</v>
      </c>
      <c r="AQ19" s="72">
        <f>IF(AK$3=prog_header!$C$6,$K$19,0)</f>
        <v>0</v>
      </c>
      <c r="AS19" s="72"/>
      <c r="AT19" s="72">
        <f>IF(AS$3=prog_header!$C$6,$F$19,0)</f>
        <v>0</v>
      </c>
      <c r="AU19" s="72">
        <f>IF(AS$3=prog_header!$C$6,$G$19,0)</f>
        <v>0</v>
      </c>
      <c r="AV19" s="72">
        <f>IF(AS$3=prog_header!$C$6,$H$19,0)</f>
        <v>0</v>
      </c>
      <c r="AW19" s="72">
        <f>IF(AS$3=prog_header!$C$6,$I$19,0)</f>
        <v>0</v>
      </c>
      <c r="AX19" s="72">
        <f>IF(AS$3=prog_header!$C$6,$J$19,0)</f>
        <v>0</v>
      </c>
      <c r="AY19" s="72">
        <f>IF(AS$3=prog_header!$C$6,$K$19,0)</f>
        <v>0</v>
      </c>
      <c r="BA19" s="72"/>
      <c r="BB19" s="72">
        <f>IF(BA$3=prog_header!$C$6,$F$19,0)</f>
        <v>0</v>
      </c>
      <c r="BC19" s="72">
        <f>IF(BA$3=prog_header!$C$6,$G$19,0)</f>
        <v>0</v>
      </c>
      <c r="BD19" s="72">
        <f>IF(BA$3=prog_header!$C$6,$H$19,0)</f>
        <v>0</v>
      </c>
      <c r="BE19" s="72">
        <f>IF(BA$3=prog_header!$C$6,$I$19,0)</f>
        <v>0</v>
      </c>
      <c r="BF19" s="72">
        <f>IF(BA$3=prog_header!$C$6,$J$19,0)</f>
        <v>0</v>
      </c>
      <c r="BG19" s="72">
        <f>IF(BA$3=prog_header!$C$6,$K$19,0)</f>
        <v>0</v>
      </c>
    </row>
    <row r="20" spans="1:59" x14ac:dyDescent="0.25">
      <c r="A20" t="s">
        <v>334</v>
      </c>
      <c r="E20" s="72">
        <f t="shared" ref="E20:E29" si="18">M20+U20+AC20+AK20+AS20+BA20</f>
        <v>0</v>
      </c>
      <c r="F20" s="72">
        <f t="shared" ref="F20:F29" si="19">N20+V20+AD20+AL20+AT20+BB20</f>
        <v>0</v>
      </c>
      <c r="G20" s="72">
        <f t="shared" ref="G20:G29" si="20">O20+W20+AE20+AM20+AU20+BC20</f>
        <v>0</v>
      </c>
      <c r="H20" s="72">
        <f t="shared" ref="H20:H29" si="21">P20+X20+AF20+AN20+AV20+BD20</f>
        <v>0</v>
      </c>
      <c r="I20" s="72">
        <f t="shared" ref="I20:I29" si="22">Q20+Y20+AG20+AO20+AW20+BE20</f>
        <v>0</v>
      </c>
      <c r="J20" s="72">
        <f t="shared" ref="J20:J29" si="23">R20+Z20+AH20+AP20+AX20+BF20</f>
        <v>0</v>
      </c>
      <c r="K20" s="72">
        <f t="shared" ref="K20:K29" si="24">S20+AA20+AI20+AQ20+AY20+BG20</f>
        <v>0</v>
      </c>
      <c r="M20" s="72">
        <f>-M11</f>
        <v>0</v>
      </c>
      <c r="N20" s="72">
        <f t="shared" ref="N20:S20" si="25">-N11</f>
        <v>0</v>
      </c>
      <c r="O20" s="72">
        <f t="shared" si="25"/>
        <v>0</v>
      </c>
      <c r="P20" s="72">
        <f t="shared" si="25"/>
        <v>0</v>
      </c>
      <c r="Q20" s="72">
        <f t="shared" si="25"/>
        <v>0</v>
      </c>
      <c r="R20" s="72">
        <f t="shared" si="25"/>
        <v>0</v>
      </c>
      <c r="S20" s="72">
        <f t="shared" si="25"/>
        <v>0</v>
      </c>
      <c r="U20" s="72">
        <f>-U11</f>
        <v>0</v>
      </c>
      <c r="V20" s="72">
        <f t="shared" ref="V20:AA20" si="26">-V11</f>
        <v>0</v>
      </c>
      <c r="W20" s="72">
        <f t="shared" si="26"/>
        <v>0</v>
      </c>
      <c r="X20" s="72">
        <f t="shared" si="26"/>
        <v>0</v>
      </c>
      <c r="Y20" s="72">
        <f t="shared" si="26"/>
        <v>0</v>
      </c>
      <c r="Z20" s="72">
        <f t="shared" si="26"/>
        <v>0</v>
      </c>
      <c r="AA20" s="72">
        <f t="shared" si="26"/>
        <v>0</v>
      </c>
      <c r="AC20" s="72">
        <f>-AC11</f>
        <v>0</v>
      </c>
      <c r="AD20" s="72">
        <f t="shared" ref="AD20:AI20" si="27">-AD11</f>
        <v>0</v>
      </c>
      <c r="AE20" s="72">
        <f t="shared" si="27"/>
        <v>0</v>
      </c>
      <c r="AF20" s="72">
        <f t="shared" si="27"/>
        <v>0</v>
      </c>
      <c r="AG20" s="72">
        <f t="shared" si="27"/>
        <v>0</v>
      </c>
      <c r="AH20" s="72">
        <f t="shared" si="27"/>
        <v>0</v>
      </c>
      <c r="AI20" s="72">
        <f t="shared" si="27"/>
        <v>0</v>
      </c>
      <c r="AK20" s="72">
        <f>-AK11</f>
        <v>0</v>
      </c>
      <c r="AL20" s="72">
        <f t="shared" ref="AL20:AQ20" si="28">-AL11</f>
        <v>0</v>
      </c>
      <c r="AM20" s="72">
        <f t="shared" si="28"/>
        <v>0</v>
      </c>
      <c r="AN20" s="72">
        <f t="shared" si="28"/>
        <v>0</v>
      </c>
      <c r="AO20" s="72">
        <f t="shared" si="28"/>
        <v>0</v>
      </c>
      <c r="AP20" s="72">
        <f t="shared" si="28"/>
        <v>0</v>
      </c>
      <c r="AQ20" s="72">
        <f t="shared" si="28"/>
        <v>0</v>
      </c>
      <c r="AS20" s="72">
        <f>-AS11</f>
        <v>0</v>
      </c>
      <c r="AT20" s="72">
        <f t="shared" ref="AT20:AY20" si="29">-AT11</f>
        <v>0</v>
      </c>
      <c r="AU20" s="72">
        <f t="shared" si="29"/>
        <v>0</v>
      </c>
      <c r="AV20" s="72">
        <f t="shared" si="29"/>
        <v>0</v>
      </c>
      <c r="AW20" s="72">
        <f t="shared" si="29"/>
        <v>0</v>
      </c>
      <c r="AX20" s="72">
        <f t="shared" si="29"/>
        <v>0</v>
      </c>
      <c r="AY20" s="72">
        <f t="shared" si="29"/>
        <v>0</v>
      </c>
      <c r="BA20" s="72">
        <f>-BA11</f>
        <v>0</v>
      </c>
      <c r="BB20" s="72">
        <f t="shared" ref="BB20:BG20" si="30">-BB11</f>
        <v>0</v>
      </c>
      <c r="BC20" s="72">
        <f t="shared" si="30"/>
        <v>0</v>
      </c>
      <c r="BD20" s="72">
        <f t="shared" si="30"/>
        <v>0</v>
      </c>
      <c r="BE20" s="72">
        <f t="shared" si="30"/>
        <v>0</v>
      </c>
      <c r="BF20" s="72">
        <f t="shared" si="30"/>
        <v>0</v>
      </c>
      <c r="BG20" s="72">
        <f t="shared" si="30"/>
        <v>0</v>
      </c>
    </row>
    <row r="21" spans="1:59" x14ac:dyDescent="0.25">
      <c r="A21" t="s">
        <v>335</v>
      </c>
      <c r="E21" s="72">
        <f t="shared" ca="1" si="18"/>
        <v>-6366.1395256440583</v>
      </c>
      <c r="F21" s="72">
        <f t="shared" ca="1" si="19"/>
        <v>-12604.956260775234</v>
      </c>
      <c r="G21" s="72">
        <f t="shared" ca="1" si="20"/>
        <v>-12604.956260775234</v>
      </c>
      <c r="H21" s="72">
        <f t="shared" ca="1" si="21"/>
        <v>-12604.956260775234</v>
      </c>
      <c r="I21" s="72">
        <f t="shared" ca="1" si="22"/>
        <v>-12604.956260775234</v>
      </c>
      <c r="J21" s="72">
        <f t="shared" ca="1" si="23"/>
        <v>-12604.956260775234</v>
      </c>
      <c r="K21" s="72">
        <f t="shared" ca="1" si="24"/>
        <v>-12604.956260775234</v>
      </c>
      <c r="M21" s="72">
        <f ca="1">-'alloc_calcs(hide)'!M7</f>
        <v>-6366.1395256440583</v>
      </c>
      <c r="N21" s="72">
        <f ca="1">-'alloc_calcs(hide)'!N7</f>
        <v>-12604.956260775234</v>
      </c>
      <c r="O21" s="72">
        <f ca="1">-'alloc_calcs(hide)'!O7</f>
        <v>-12604.956260775234</v>
      </c>
      <c r="P21" s="72">
        <f ca="1">-'alloc_calcs(hide)'!P7</f>
        <v>-12604.956260775234</v>
      </c>
      <c r="Q21" s="72">
        <f ca="1">-'alloc_calcs(hide)'!Q7</f>
        <v>-12604.956260775234</v>
      </c>
      <c r="R21" s="72">
        <f ca="1">-'alloc_calcs(hide)'!R7</f>
        <v>-12604.956260775234</v>
      </c>
      <c r="S21" s="72">
        <f ca="1">-'alloc_calcs(hide)'!S7</f>
        <v>-12604.956260775234</v>
      </c>
      <c r="U21" s="72">
        <f ca="1">-'alloc_calcs(hide)'!U7</f>
        <v>0</v>
      </c>
      <c r="V21" s="72">
        <f ca="1">-'alloc_calcs(hide)'!V7</f>
        <v>0</v>
      </c>
      <c r="W21" s="72">
        <f ca="1">-'alloc_calcs(hide)'!W7</f>
        <v>0</v>
      </c>
      <c r="X21" s="72">
        <f ca="1">-'alloc_calcs(hide)'!X7</f>
        <v>0</v>
      </c>
      <c r="Y21" s="72">
        <f ca="1">-'alloc_calcs(hide)'!Y7</f>
        <v>0</v>
      </c>
      <c r="Z21" s="72">
        <f ca="1">-'alloc_calcs(hide)'!Z7</f>
        <v>0</v>
      </c>
      <c r="AA21" s="72">
        <f ca="1">-'alloc_calcs(hide)'!AA7</f>
        <v>0</v>
      </c>
      <c r="AC21" s="72">
        <f ca="1">-'alloc_calcs(hide)'!AC7</f>
        <v>0</v>
      </c>
      <c r="AD21" s="72">
        <f ca="1">-'alloc_calcs(hide)'!AD7</f>
        <v>0</v>
      </c>
      <c r="AE21" s="72">
        <f ca="1">-'alloc_calcs(hide)'!AE7</f>
        <v>0</v>
      </c>
      <c r="AF21" s="72">
        <f ca="1">-'alloc_calcs(hide)'!AF7</f>
        <v>0</v>
      </c>
      <c r="AG21" s="72">
        <f ca="1">-'alloc_calcs(hide)'!AG7</f>
        <v>0</v>
      </c>
      <c r="AH21" s="72">
        <f ca="1">-'alloc_calcs(hide)'!AH7</f>
        <v>0</v>
      </c>
      <c r="AI21" s="72">
        <f ca="1">-'alloc_calcs(hide)'!AI7</f>
        <v>0</v>
      </c>
      <c r="AK21" s="72">
        <f ca="1">-'alloc_calcs(hide)'!AK7</f>
        <v>0</v>
      </c>
      <c r="AL21" s="72">
        <f ca="1">-'alloc_calcs(hide)'!AL7</f>
        <v>0</v>
      </c>
      <c r="AM21" s="72">
        <f ca="1">-'alloc_calcs(hide)'!AM7</f>
        <v>0</v>
      </c>
      <c r="AN21" s="72">
        <f ca="1">-'alloc_calcs(hide)'!AN7</f>
        <v>0</v>
      </c>
      <c r="AO21" s="72">
        <f ca="1">-'alloc_calcs(hide)'!AO7</f>
        <v>0</v>
      </c>
      <c r="AP21" s="72">
        <f ca="1">-'alloc_calcs(hide)'!AP7</f>
        <v>0</v>
      </c>
      <c r="AQ21" s="72">
        <f ca="1">-'alloc_calcs(hide)'!AQ7</f>
        <v>0</v>
      </c>
      <c r="AS21" s="72">
        <f ca="1">-'alloc_calcs(hide)'!AS7</f>
        <v>0</v>
      </c>
      <c r="AT21" s="72">
        <f ca="1">-'alloc_calcs(hide)'!AT7</f>
        <v>0</v>
      </c>
      <c r="AU21" s="72">
        <f ca="1">-'alloc_calcs(hide)'!AU7</f>
        <v>0</v>
      </c>
      <c r="AV21" s="72">
        <f ca="1">-'alloc_calcs(hide)'!AV7</f>
        <v>0</v>
      </c>
      <c r="AW21" s="72">
        <f ca="1">-'alloc_calcs(hide)'!AW7</f>
        <v>0</v>
      </c>
      <c r="AX21" s="72">
        <f ca="1">-'alloc_calcs(hide)'!AX7</f>
        <v>0</v>
      </c>
      <c r="AY21" s="72">
        <f ca="1">-'alloc_calcs(hide)'!AY7</f>
        <v>0</v>
      </c>
      <c r="BA21" s="72">
        <f ca="1">-'alloc_calcs(hide)'!BA7</f>
        <v>0</v>
      </c>
      <c r="BB21" s="72">
        <f ca="1">-'alloc_calcs(hide)'!BB7</f>
        <v>0</v>
      </c>
      <c r="BC21" s="72">
        <f ca="1">-'alloc_calcs(hide)'!BC7</f>
        <v>0</v>
      </c>
      <c r="BD21" s="72">
        <f ca="1">-'alloc_calcs(hide)'!BD7</f>
        <v>0</v>
      </c>
      <c r="BE21" s="72">
        <f ca="1">-'alloc_calcs(hide)'!BE7</f>
        <v>0</v>
      </c>
      <c r="BF21" s="72">
        <f ca="1">-'alloc_calcs(hide)'!BF7</f>
        <v>0</v>
      </c>
      <c r="BG21" s="72">
        <f ca="1">-'alloc_calcs(hide)'!BG7</f>
        <v>0</v>
      </c>
    </row>
    <row r="22" spans="1:59" x14ac:dyDescent="0.25">
      <c r="A22" t="s">
        <v>336</v>
      </c>
      <c r="E22" s="72">
        <f t="shared" ca="1" si="18"/>
        <v>-19269.519609948245</v>
      </c>
      <c r="F22" s="72">
        <f t="shared" ca="1" si="19"/>
        <v>-38153.648827697521</v>
      </c>
      <c r="G22" s="72">
        <f t="shared" ca="1" si="20"/>
        <v>-38153.648827697521</v>
      </c>
      <c r="H22" s="72">
        <f t="shared" ca="1" si="21"/>
        <v>-38153.648827697521</v>
      </c>
      <c r="I22" s="72">
        <f t="shared" ca="1" si="22"/>
        <v>-38153.648827697521</v>
      </c>
      <c r="J22" s="72">
        <f t="shared" ca="1" si="23"/>
        <v>-38153.648827697521</v>
      </c>
      <c r="K22" s="72">
        <f t="shared" ca="1" si="24"/>
        <v>-38153.648827697521</v>
      </c>
      <c r="M22" s="72">
        <f ca="1">-'alloc_calcs(hide)'!M8</f>
        <v>-19269.519609948245</v>
      </c>
      <c r="N22" s="72">
        <f ca="1">-'alloc_calcs(hide)'!N8</f>
        <v>-38153.648827697521</v>
      </c>
      <c r="O22" s="72">
        <f ca="1">-'alloc_calcs(hide)'!O8</f>
        <v>-38153.648827697521</v>
      </c>
      <c r="P22" s="72">
        <f ca="1">-'alloc_calcs(hide)'!P8</f>
        <v>-38153.648827697521</v>
      </c>
      <c r="Q22" s="72">
        <f ca="1">-'alloc_calcs(hide)'!Q8</f>
        <v>-38153.648827697521</v>
      </c>
      <c r="R22" s="72">
        <f ca="1">-'alloc_calcs(hide)'!R8</f>
        <v>-38153.648827697521</v>
      </c>
      <c r="S22" s="72">
        <f ca="1">-'alloc_calcs(hide)'!S8</f>
        <v>-38153.648827697521</v>
      </c>
      <c r="U22" s="72">
        <f ca="1">-'alloc_calcs(hide)'!U8</f>
        <v>0</v>
      </c>
      <c r="V22" s="72">
        <f ca="1">-'alloc_calcs(hide)'!V8</f>
        <v>0</v>
      </c>
      <c r="W22" s="72">
        <f ca="1">-'alloc_calcs(hide)'!W8</f>
        <v>0</v>
      </c>
      <c r="X22" s="72">
        <f ca="1">-'alloc_calcs(hide)'!X8</f>
        <v>0</v>
      </c>
      <c r="Y22" s="72">
        <f ca="1">-'alloc_calcs(hide)'!Y8</f>
        <v>0</v>
      </c>
      <c r="Z22" s="72">
        <f ca="1">-'alloc_calcs(hide)'!Z8</f>
        <v>0</v>
      </c>
      <c r="AA22" s="72">
        <f ca="1">-'alloc_calcs(hide)'!AA8</f>
        <v>0</v>
      </c>
      <c r="AC22" s="72">
        <f ca="1">-'alloc_calcs(hide)'!AC8</f>
        <v>0</v>
      </c>
      <c r="AD22" s="72">
        <f ca="1">-'alloc_calcs(hide)'!AD8</f>
        <v>0</v>
      </c>
      <c r="AE22" s="72">
        <f ca="1">-'alloc_calcs(hide)'!AE8</f>
        <v>0</v>
      </c>
      <c r="AF22" s="72">
        <f ca="1">-'alloc_calcs(hide)'!AF8</f>
        <v>0</v>
      </c>
      <c r="AG22" s="72">
        <f ca="1">-'alloc_calcs(hide)'!AG8</f>
        <v>0</v>
      </c>
      <c r="AH22" s="72">
        <f ca="1">-'alloc_calcs(hide)'!AH8</f>
        <v>0</v>
      </c>
      <c r="AI22" s="72">
        <f ca="1">-'alloc_calcs(hide)'!AI8</f>
        <v>0</v>
      </c>
      <c r="AK22" s="72">
        <f ca="1">-'alloc_calcs(hide)'!AK8</f>
        <v>0</v>
      </c>
      <c r="AL22" s="72">
        <f ca="1">-'alloc_calcs(hide)'!AL8</f>
        <v>0</v>
      </c>
      <c r="AM22" s="72">
        <f ca="1">-'alloc_calcs(hide)'!AM8</f>
        <v>0</v>
      </c>
      <c r="AN22" s="72">
        <f ca="1">-'alloc_calcs(hide)'!AN8</f>
        <v>0</v>
      </c>
      <c r="AO22" s="72">
        <f ca="1">-'alloc_calcs(hide)'!AO8</f>
        <v>0</v>
      </c>
      <c r="AP22" s="72">
        <f ca="1">-'alloc_calcs(hide)'!AP8</f>
        <v>0</v>
      </c>
      <c r="AQ22" s="72">
        <f ca="1">-'alloc_calcs(hide)'!AQ8</f>
        <v>0</v>
      </c>
      <c r="AS22" s="72">
        <f ca="1">-'alloc_calcs(hide)'!AS8</f>
        <v>0</v>
      </c>
      <c r="AT22" s="72">
        <f ca="1">-'alloc_calcs(hide)'!AT8</f>
        <v>0</v>
      </c>
      <c r="AU22" s="72">
        <f ca="1">-'alloc_calcs(hide)'!AU8</f>
        <v>0</v>
      </c>
      <c r="AV22" s="72">
        <f ca="1">-'alloc_calcs(hide)'!AV8</f>
        <v>0</v>
      </c>
      <c r="AW22" s="72">
        <f ca="1">-'alloc_calcs(hide)'!AW8</f>
        <v>0</v>
      </c>
      <c r="AX22" s="72">
        <f ca="1">-'alloc_calcs(hide)'!AX8</f>
        <v>0</v>
      </c>
      <c r="AY22" s="72">
        <f ca="1">-'alloc_calcs(hide)'!AY8</f>
        <v>0</v>
      </c>
      <c r="BA22" s="72">
        <f ca="1">-'alloc_calcs(hide)'!BA8</f>
        <v>0</v>
      </c>
      <c r="BB22" s="72">
        <f ca="1">-'alloc_calcs(hide)'!BB8</f>
        <v>0</v>
      </c>
      <c r="BC22" s="72">
        <f ca="1">-'alloc_calcs(hide)'!BC8</f>
        <v>0</v>
      </c>
      <c r="BD22" s="72">
        <f ca="1">-'alloc_calcs(hide)'!BD8</f>
        <v>0</v>
      </c>
      <c r="BE22" s="72">
        <f ca="1">-'alloc_calcs(hide)'!BE8</f>
        <v>0</v>
      </c>
      <c r="BF22" s="72">
        <f ca="1">-'alloc_calcs(hide)'!BF8</f>
        <v>0</v>
      </c>
      <c r="BG22" s="72">
        <f ca="1">-'alloc_calcs(hide)'!BG8</f>
        <v>0</v>
      </c>
    </row>
    <row r="23" spans="1:59" x14ac:dyDescent="0.25">
      <c r="A23" t="s">
        <v>337</v>
      </c>
      <c r="E23" s="72">
        <f t="shared" si="18"/>
        <v>0</v>
      </c>
      <c r="F23" s="72">
        <f t="shared" ca="1" si="19"/>
        <v>-3986.7570453853291</v>
      </c>
      <c r="G23" s="72">
        <f t="shared" ca="1" si="20"/>
        <v>-3986.7570453853291</v>
      </c>
      <c r="H23" s="72">
        <f t="shared" ca="1" si="21"/>
        <v>-3986.7570453853291</v>
      </c>
      <c r="I23" s="72">
        <f t="shared" ca="1" si="22"/>
        <v>-3986.7570453853291</v>
      </c>
      <c r="J23" s="72">
        <f t="shared" ca="1" si="23"/>
        <v>-3986.7570453853291</v>
      </c>
      <c r="K23" s="72">
        <f t="shared" ca="1" si="24"/>
        <v>-3986.7570453853291</v>
      </c>
      <c r="M23" s="72">
        <f>-'alloc_calcs(hide)'!M9</f>
        <v>0</v>
      </c>
      <c r="N23" s="72">
        <f ca="1">-'alloc_calcs(hide)'!N9</f>
        <v>-3986.7570453853291</v>
      </c>
      <c r="O23" s="72">
        <f ca="1">-'alloc_calcs(hide)'!O9</f>
        <v>-3986.7570453853291</v>
      </c>
      <c r="P23" s="72">
        <f ca="1">-'alloc_calcs(hide)'!P9</f>
        <v>-3986.7570453853291</v>
      </c>
      <c r="Q23" s="72">
        <f ca="1">-'alloc_calcs(hide)'!Q9</f>
        <v>-3986.7570453853291</v>
      </c>
      <c r="R23" s="72">
        <f ca="1">-'alloc_calcs(hide)'!R9</f>
        <v>-3986.7570453853291</v>
      </c>
      <c r="S23" s="72">
        <f ca="1">-'alloc_calcs(hide)'!S9</f>
        <v>-3986.7570453853291</v>
      </c>
      <c r="U23" s="72">
        <f>-'alloc_calcs(hide)'!U9</f>
        <v>0</v>
      </c>
      <c r="V23" s="72">
        <f ca="1">-'alloc_calcs(hide)'!V9</f>
        <v>0</v>
      </c>
      <c r="W23" s="72">
        <f ca="1">-'alloc_calcs(hide)'!W9</f>
        <v>0</v>
      </c>
      <c r="X23" s="72">
        <f ca="1">-'alloc_calcs(hide)'!X9</f>
        <v>0</v>
      </c>
      <c r="Y23" s="72">
        <f ca="1">-'alloc_calcs(hide)'!Y9</f>
        <v>0</v>
      </c>
      <c r="Z23" s="72">
        <f ca="1">-'alloc_calcs(hide)'!Z9</f>
        <v>0</v>
      </c>
      <c r="AA23" s="72">
        <f ca="1">-'alloc_calcs(hide)'!AA9</f>
        <v>0</v>
      </c>
      <c r="AC23" s="72">
        <f>-'alloc_calcs(hide)'!AC9</f>
        <v>0</v>
      </c>
      <c r="AD23" s="72">
        <f ca="1">-'alloc_calcs(hide)'!AD9</f>
        <v>0</v>
      </c>
      <c r="AE23" s="72">
        <f ca="1">-'alloc_calcs(hide)'!AE9</f>
        <v>0</v>
      </c>
      <c r="AF23" s="72">
        <f ca="1">-'alloc_calcs(hide)'!AF9</f>
        <v>0</v>
      </c>
      <c r="AG23" s="72">
        <f ca="1">-'alloc_calcs(hide)'!AG9</f>
        <v>0</v>
      </c>
      <c r="AH23" s="72">
        <f ca="1">-'alloc_calcs(hide)'!AH9</f>
        <v>0</v>
      </c>
      <c r="AI23" s="72">
        <f ca="1">-'alloc_calcs(hide)'!AI9</f>
        <v>0</v>
      </c>
      <c r="AK23" s="72">
        <f>-'alloc_calcs(hide)'!AK9</f>
        <v>0</v>
      </c>
      <c r="AL23" s="72">
        <f ca="1">-'alloc_calcs(hide)'!AL9</f>
        <v>0</v>
      </c>
      <c r="AM23" s="72">
        <f ca="1">-'alloc_calcs(hide)'!AM9</f>
        <v>0</v>
      </c>
      <c r="AN23" s="72">
        <f ca="1">-'alloc_calcs(hide)'!AN9</f>
        <v>0</v>
      </c>
      <c r="AO23" s="72">
        <f ca="1">-'alloc_calcs(hide)'!AO9</f>
        <v>0</v>
      </c>
      <c r="AP23" s="72">
        <f ca="1">-'alloc_calcs(hide)'!AP9</f>
        <v>0</v>
      </c>
      <c r="AQ23" s="72">
        <f ca="1">-'alloc_calcs(hide)'!AQ9</f>
        <v>0</v>
      </c>
      <c r="AS23" s="72">
        <f>-'alloc_calcs(hide)'!AS9</f>
        <v>0</v>
      </c>
      <c r="AT23" s="72">
        <f ca="1">-'alloc_calcs(hide)'!AT9</f>
        <v>0</v>
      </c>
      <c r="AU23" s="72">
        <f ca="1">-'alloc_calcs(hide)'!AU9</f>
        <v>0</v>
      </c>
      <c r="AV23" s="72">
        <f ca="1">-'alloc_calcs(hide)'!AV9</f>
        <v>0</v>
      </c>
      <c r="AW23" s="72">
        <f ca="1">-'alloc_calcs(hide)'!AW9</f>
        <v>0</v>
      </c>
      <c r="AX23" s="72">
        <f ca="1">-'alloc_calcs(hide)'!AX9</f>
        <v>0</v>
      </c>
      <c r="AY23" s="72">
        <f ca="1">-'alloc_calcs(hide)'!AY9</f>
        <v>0</v>
      </c>
      <c r="BA23" s="72">
        <f>-'alloc_calcs(hide)'!BA9</f>
        <v>0</v>
      </c>
      <c r="BB23" s="72">
        <f ca="1">-'alloc_calcs(hide)'!BB9</f>
        <v>0</v>
      </c>
      <c r="BC23" s="72">
        <f ca="1">-'alloc_calcs(hide)'!BC9</f>
        <v>0</v>
      </c>
      <c r="BD23" s="72">
        <f ca="1">-'alloc_calcs(hide)'!BD9</f>
        <v>0</v>
      </c>
      <c r="BE23" s="72">
        <f ca="1">-'alloc_calcs(hide)'!BE9</f>
        <v>0</v>
      </c>
      <c r="BF23" s="72">
        <f ca="1">-'alloc_calcs(hide)'!BF9</f>
        <v>0</v>
      </c>
      <c r="BG23" s="72">
        <f ca="1">-'alloc_calcs(hide)'!BG9</f>
        <v>0</v>
      </c>
    </row>
    <row r="24" spans="1:59" x14ac:dyDescent="0.25">
      <c r="A24" t="s">
        <v>338</v>
      </c>
      <c r="E24" s="72">
        <f t="shared" si="18"/>
        <v>0</v>
      </c>
      <c r="F24" s="72">
        <f t="shared" ca="1" si="19"/>
        <v>-19832.9250988196</v>
      </c>
      <c r="G24" s="72">
        <f t="shared" ca="1" si="20"/>
        <v>-19832.9250988196</v>
      </c>
      <c r="H24" s="72">
        <f t="shared" ca="1" si="21"/>
        <v>-19832.9250988196</v>
      </c>
      <c r="I24" s="72">
        <f t="shared" ca="1" si="22"/>
        <v>-19832.9250988196</v>
      </c>
      <c r="J24" s="72">
        <f t="shared" ca="1" si="23"/>
        <v>-19832.9250988196</v>
      </c>
      <c r="K24" s="72">
        <f t="shared" ca="1" si="24"/>
        <v>-19832.9250988196</v>
      </c>
      <c r="M24" s="72">
        <f>-'alloc_calcs(hide)'!M10</f>
        <v>0</v>
      </c>
      <c r="N24" s="72">
        <f ca="1">-'alloc_calcs(hide)'!N10</f>
        <v>-19832.9250988196</v>
      </c>
      <c r="O24" s="72">
        <f ca="1">-'alloc_calcs(hide)'!O10</f>
        <v>-19832.9250988196</v>
      </c>
      <c r="P24" s="72">
        <f ca="1">-'alloc_calcs(hide)'!P10</f>
        <v>-19832.9250988196</v>
      </c>
      <c r="Q24" s="72">
        <f ca="1">-'alloc_calcs(hide)'!Q10</f>
        <v>-19832.9250988196</v>
      </c>
      <c r="R24" s="72">
        <f ca="1">-'alloc_calcs(hide)'!R10</f>
        <v>-19832.9250988196</v>
      </c>
      <c r="S24" s="72">
        <f ca="1">-'alloc_calcs(hide)'!S10</f>
        <v>-19832.9250988196</v>
      </c>
      <c r="U24" s="72">
        <f>-'alloc_calcs(hide)'!U10</f>
        <v>0</v>
      </c>
      <c r="V24" s="72">
        <f ca="1">-'alloc_calcs(hide)'!V10</f>
        <v>0</v>
      </c>
      <c r="W24" s="72">
        <f ca="1">-'alloc_calcs(hide)'!W10</f>
        <v>0</v>
      </c>
      <c r="X24" s="72">
        <f ca="1">-'alloc_calcs(hide)'!X10</f>
        <v>0</v>
      </c>
      <c r="Y24" s="72">
        <f ca="1">-'alloc_calcs(hide)'!Y10</f>
        <v>0</v>
      </c>
      <c r="Z24" s="72">
        <f ca="1">-'alloc_calcs(hide)'!Z10</f>
        <v>0</v>
      </c>
      <c r="AA24" s="72">
        <f ca="1">-'alloc_calcs(hide)'!AA10</f>
        <v>0</v>
      </c>
      <c r="AC24" s="72">
        <f>-'alloc_calcs(hide)'!AC10</f>
        <v>0</v>
      </c>
      <c r="AD24" s="72">
        <f ca="1">-'alloc_calcs(hide)'!AD10</f>
        <v>0</v>
      </c>
      <c r="AE24" s="72">
        <f ca="1">-'alloc_calcs(hide)'!AE10</f>
        <v>0</v>
      </c>
      <c r="AF24" s="72">
        <f ca="1">-'alloc_calcs(hide)'!AF10</f>
        <v>0</v>
      </c>
      <c r="AG24" s="72">
        <f ca="1">-'alloc_calcs(hide)'!AG10</f>
        <v>0</v>
      </c>
      <c r="AH24" s="72">
        <f ca="1">-'alloc_calcs(hide)'!AH10</f>
        <v>0</v>
      </c>
      <c r="AI24" s="72">
        <f ca="1">-'alloc_calcs(hide)'!AI10</f>
        <v>0</v>
      </c>
      <c r="AK24" s="72">
        <f>-'alloc_calcs(hide)'!AK10</f>
        <v>0</v>
      </c>
      <c r="AL24" s="72">
        <f ca="1">-'alloc_calcs(hide)'!AL10</f>
        <v>0</v>
      </c>
      <c r="AM24" s="72">
        <f ca="1">-'alloc_calcs(hide)'!AM10</f>
        <v>0</v>
      </c>
      <c r="AN24" s="72">
        <f ca="1">-'alloc_calcs(hide)'!AN10</f>
        <v>0</v>
      </c>
      <c r="AO24" s="72">
        <f ca="1">-'alloc_calcs(hide)'!AO10</f>
        <v>0</v>
      </c>
      <c r="AP24" s="72">
        <f ca="1">-'alloc_calcs(hide)'!AP10</f>
        <v>0</v>
      </c>
      <c r="AQ24" s="72">
        <f ca="1">-'alloc_calcs(hide)'!AQ10</f>
        <v>0</v>
      </c>
      <c r="AS24" s="72">
        <f>-'alloc_calcs(hide)'!AS10</f>
        <v>0</v>
      </c>
      <c r="AT24" s="72">
        <f ca="1">-'alloc_calcs(hide)'!AT10</f>
        <v>0</v>
      </c>
      <c r="AU24" s="72">
        <f ca="1">-'alloc_calcs(hide)'!AU10</f>
        <v>0</v>
      </c>
      <c r="AV24" s="72">
        <f ca="1">-'alloc_calcs(hide)'!AV10</f>
        <v>0</v>
      </c>
      <c r="AW24" s="72">
        <f ca="1">-'alloc_calcs(hide)'!AW10</f>
        <v>0</v>
      </c>
      <c r="AX24" s="72">
        <f ca="1">-'alloc_calcs(hide)'!AX10</f>
        <v>0</v>
      </c>
      <c r="AY24" s="72">
        <f ca="1">-'alloc_calcs(hide)'!AY10</f>
        <v>0</v>
      </c>
      <c r="BA24" s="72">
        <f>-'alloc_calcs(hide)'!BA10</f>
        <v>0</v>
      </c>
      <c r="BB24" s="72">
        <f ca="1">-'alloc_calcs(hide)'!BB10</f>
        <v>0</v>
      </c>
      <c r="BC24" s="72">
        <f ca="1">-'alloc_calcs(hide)'!BC10</f>
        <v>0</v>
      </c>
      <c r="BD24" s="72">
        <f ca="1">-'alloc_calcs(hide)'!BD10</f>
        <v>0</v>
      </c>
      <c r="BE24" s="72">
        <f ca="1">-'alloc_calcs(hide)'!BE10</f>
        <v>0</v>
      </c>
      <c r="BF24" s="72">
        <f ca="1">-'alloc_calcs(hide)'!BF10</f>
        <v>0</v>
      </c>
      <c r="BG24" s="72">
        <f ca="1">-'alloc_calcs(hide)'!BG10</f>
        <v>0</v>
      </c>
    </row>
    <row r="25" spans="1:59" x14ac:dyDescent="0.25">
      <c r="A25" t="s">
        <v>339</v>
      </c>
      <c r="E25" s="72">
        <f t="shared" si="18"/>
        <v>0</v>
      </c>
      <c r="F25" s="72">
        <f t="shared" ca="1" si="19"/>
        <v>-23025.269510486982</v>
      </c>
      <c r="G25" s="72">
        <f t="shared" ca="1" si="20"/>
        <v>-23025.269510486982</v>
      </c>
      <c r="H25" s="72">
        <f t="shared" ca="1" si="21"/>
        <v>-23025.269510486982</v>
      </c>
      <c r="I25" s="72">
        <f t="shared" ca="1" si="22"/>
        <v>-23025.269510486982</v>
      </c>
      <c r="J25" s="72">
        <f t="shared" ca="1" si="23"/>
        <v>-23025.269510486982</v>
      </c>
      <c r="K25" s="72">
        <f t="shared" ca="1" si="24"/>
        <v>-23025.269510486982</v>
      </c>
      <c r="M25" s="72">
        <f>-'alloc_calcs(hide)'!M11</f>
        <v>0</v>
      </c>
      <c r="N25" s="72">
        <f ca="1">-'alloc_calcs(hide)'!N11</f>
        <v>-23025.269510486982</v>
      </c>
      <c r="O25" s="72">
        <f ca="1">-'alloc_calcs(hide)'!O11</f>
        <v>-23025.269510486982</v>
      </c>
      <c r="P25" s="72">
        <f ca="1">-'alloc_calcs(hide)'!P11</f>
        <v>-23025.269510486982</v>
      </c>
      <c r="Q25" s="72">
        <f ca="1">-'alloc_calcs(hide)'!Q11</f>
        <v>-23025.269510486982</v>
      </c>
      <c r="R25" s="72">
        <f ca="1">-'alloc_calcs(hide)'!R11</f>
        <v>-23025.269510486982</v>
      </c>
      <c r="S25" s="72">
        <f ca="1">-'alloc_calcs(hide)'!S11</f>
        <v>-23025.269510486982</v>
      </c>
      <c r="U25" s="72">
        <f>-'alloc_calcs(hide)'!U11</f>
        <v>0</v>
      </c>
      <c r="V25" s="72">
        <f ca="1">-'alloc_calcs(hide)'!V11</f>
        <v>0</v>
      </c>
      <c r="W25" s="72">
        <f ca="1">-'alloc_calcs(hide)'!W11</f>
        <v>0</v>
      </c>
      <c r="X25" s="72">
        <f ca="1">-'alloc_calcs(hide)'!X11</f>
        <v>0</v>
      </c>
      <c r="Y25" s="72">
        <f ca="1">-'alloc_calcs(hide)'!Y11</f>
        <v>0</v>
      </c>
      <c r="Z25" s="72">
        <f ca="1">-'alloc_calcs(hide)'!Z11</f>
        <v>0</v>
      </c>
      <c r="AA25" s="72">
        <f ca="1">-'alloc_calcs(hide)'!AA11</f>
        <v>0</v>
      </c>
      <c r="AC25" s="72">
        <f>-'alloc_calcs(hide)'!AC11</f>
        <v>0</v>
      </c>
      <c r="AD25" s="72">
        <f ca="1">-'alloc_calcs(hide)'!AD11</f>
        <v>0</v>
      </c>
      <c r="AE25" s="72">
        <f ca="1">-'alloc_calcs(hide)'!AE11</f>
        <v>0</v>
      </c>
      <c r="AF25" s="72">
        <f ca="1">-'alloc_calcs(hide)'!AF11</f>
        <v>0</v>
      </c>
      <c r="AG25" s="72">
        <f ca="1">-'alloc_calcs(hide)'!AG11</f>
        <v>0</v>
      </c>
      <c r="AH25" s="72">
        <f ca="1">-'alloc_calcs(hide)'!AH11</f>
        <v>0</v>
      </c>
      <c r="AI25" s="72">
        <f ca="1">-'alloc_calcs(hide)'!AI11</f>
        <v>0</v>
      </c>
      <c r="AK25" s="72">
        <f>-'alloc_calcs(hide)'!AK11</f>
        <v>0</v>
      </c>
      <c r="AL25" s="72">
        <f ca="1">-'alloc_calcs(hide)'!AL11</f>
        <v>0</v>
      </c>
      <c r="AM25" s="72">
        <f ca="1">-'alloc_calcs(hide)'!AM11</f>
        <v>0</v>
      </c>
      <c r="AN25" s="72">
        <f ca="1">-'alloc_calcs(hide)'!AN11</f>
        <v>0</v>
      </c>
      <c r="AO25" s="72">
        <f ca="1">-'alloc_calcs(hide)'!AO11</f>
        <v>0</v>
      </c>
      <c r="AP25" s="72">
        <f ca="1">-'alloc_calcs(hide)'!AP11</f>
        <v>0</v>
      </c>
      <c r="AQ25" s="72">
        <f ca="1">-'alloc_calcs(hide)'!AQ11</f>
        <v>0</v>
      </c>
      <c r="AS25" s="72">
        <f>-'alloc_calcs(hide)'!AS11</f>
        <v>0</v>
      </c>
      <c r="AT25" s="72">
        <f ca="1">-'alloc_calcs(hide)'!AT11</f>
        <v>0</v>
      </c>
      <c r="AU25" s="72">
        <f ca="1">-'alloc_calcs(hide)'!AU11</f>
        <v>0</v>
      </c>
      <c r="AV25" s="72">
        <f ca="1">-'alloc_calcs(hide)'!AV11</f>
        <v>0</v>
      </c>
      <c r="AW25" s="72">
        <f ca="1">-'alloc_calcs(hide)'!AW11</f>
        <v>0</v>
      </c>
      <c r="AX25" s="72">
        <f ca="1">-'alloc_calcs(hide)'!AX11</f>
        <v>0</v>
      </c>
      <c r="AY25" s="72">
        <f ca="1">-'alloc_calcs(hide)'!AY11</f>
        <v>0</v>
      </c>
      <c r="BA25" s="72">
        <f>-'alloc_calcs(hide)'!BA11</f>
        <v>0</v>
      </c>
      <c r="BB25" s="72">
        <f ca="1">-'alloc_calcs(hide)'!BB11</f>
        <v>0</v>
      </c>
      <c r="BC25" s="72">
        <f ca="1">-'alloc_calcs(hide)'!BC11</f>
        <v>0</v>
      </c>
      <c r="BD25" s="72">
        <f ca="1">-'alloc_calcs(hide)'!BD11</f>
        <v>0</v>
      </c>
      <c r="BE25" s="72">
        <f ca="1">-'alloc_calcs(hide)'!BE11</f>
        <v>0</v>
      </c>
      <c r="BF25" s="72">
        <f ca="1">-'alloc_calcs(hide)'!BF11</f>
        <v>0</v>
      </c>
      <c r="BG25" s="72">
        <f ca="1">-'alloc_calcs(hide)'!BG11</f>
        <v>0</v>
      </c>
    </row>
    <row r="26" spans="1:59" x14ac:dyDescent="0.25">
      <c r="A26" t="s">
        <v>340</v>
      </c>
      <c r="E26" s="72">
        <f t="shared" si="18"/>
        <v>0</v>
      </c>
      <c r="F26" s="72">
        <f t="shared" si="19"/>
        <v>0</v>
      </c>
      <c r="G26" s="72">
        <f t="shared" si="20"/>
        <v>0</v>
      </c>
      <c r="H26" s="72">
        <f t="shared" si="21"/>
        <v>0</v>
      </c>
      <c r="I26" s="72">
        <f t="shared" si="22"/>
        <v>0</v>
      </c>
      <c r="J26" s="72">
        <f t="shared" si="23"/>
        <v>0</v>
      </c>
      <c r="K26" s="72">
        <f t="shared" si="24"/>
        <v>0</v>
      </c>
      <c r="M26" s="72">
        <f>manual_inputs!M18</f>
        <v>0</v>
      </c>
      <c r="N26" s="72">
        <f>manual_inputs!N18</f>
        <v>0</v>
      </c>
      <c r="O26" s="72">
        <f>manual_inputs!O18</f>
        <v>0</v>
      </c>
      <c r="P26" s="72">
        <f>manual_inputs!P18</f>
        <v>0</v>
      </c>
      <c r="Q26" s="72">
        <f>manual_inputs!Q18</f>
        <v>0</v>
      </c>
      <c r="R26" s="72">
        <f>manual_inputs!R18</f>
        <v>0</v>
      </c>
      <c r="S26" s="72">
        <f>manual_inputs!S18</f>
        <v>0</v>
      </c>
      <c r="U26" s="72">
        <f>manual_inputs!U18</f>
        <v>0</v>
      </c>
      <c r="V26" s="72">
        <f>manual_inputs!V18</f>
        <v>0</v>
      </c>
      <c r="W26" s="72">
        <f>manual_inputs!W18</f>
        <v>0</v>
      </c>
      <c r="X26" s="72">
        <f>manual_inputs!X18</f>
        <v>0</v>
      </c>
      <c r="Y26" s="72">
        <f>manual_inputs!Y18</f>
        <v>0</v>
      </c>
      <c r="Z26" s="72">
        <f>manual_inputs!Z18</f>
        <v>0</v>
      </c>
      <c r="AA26" s="72">
        <f>manual_inputs!AA18</f>
        <v>0</v>
      </c>
      <c r="AC26" s="72">
        <f>manual_inputs!AC18</f>
        <v>0</v>
      </c>
      <c r="AD26" s="72">
        <f>manual_inputs!AD18</f>
        <v>0</v>
      </c>
      <c r="AE26" s="72">
        <f>manual_inputs!AE18</f>
        <v>0</v>
      </c>
      <c r="AF26" s="72">
        <f>manual_inputs!AF18</f>
        <v>0</v>
      </c>
      <c r="AG26" s="72">
        <f>manual_inputs!AG18</f>
        <v>0</v>
      </c>
      <c r="AH26" s="72">
        <f>manual_inputs!AH18</f>
        <v>0</v>
      </c>
      <c r="AI26" s="72">
        <f>manual_inputs!AI18</f>
        <v>0</v>
      </c>
      <c r="AK26" s="72">
        <f>manual_inputs!AK18</f>
        <v>0</v>
      </c>
      <c r="AL26" s="72">
        <f>manual_inputs!AL18</f>
        <v>0</v>
      </c>
      <c r="AM26" s="72">
        <f>manual_inputs!AM18</f>
        <v>0</v>
      </c>
      <c r="AN26" s="72">
        <f>manual_inputs!AN18</f>
        <v>0</v>
      </c>
      <c r="AO26" s="72">
        <f>manual_inputs!AO18</f>
        <v>0</v>
      </c>
      <c r="AP26" s="72">
        <f>manual_inputs!AP18</f>
        <v>0</v>
      </c>
      <c r="AQ26" s="72">
        <f>manual_inputs!AQ18</f>
        <v>0</v>
      </c>
      <c r="AS26" s="72">
        <f>manual_inputs!AS18</f>
        <v>0</v>
      </c>
      <c r="AT26" s="72">
        <f>manual_inputs!AT18</f>
        <v>0</v>
      </c>
      <c r="AU26" s="72">
        <f>manual_inputs!AU18</f>
        <v>0</v>
      </c>
      <c r="AV26" s="72">
        <f>manual_inputs!AV18</f>
        <v>0</v>
      </c>
      <c r="AW26" s="72">
        <f>manual_inputs!AW18</f>
        <v>0</v>
      </c>
      <c r="AX26" s="72">
        <f>manual_inputs!AX18</f>
        <v>0</v>
      </c>
      <c r="AY26" s="72">
        <f>manual_inputs!AY18</f>
        <v>0</v>
      </c>
      <c r="BA26" s="72">
        <f>manual_inputs!BA18</f>
        <v>0</v>
      </c>
      <c r="BB26" s="72">
        <f>manual_inputs!BB18</f>
        <v>0</v>
      </c>
      <c r="BC26" s="72">
        <f>manual_inputs!BC18</f>
        <v>0</v>
      </c>
      <c r="BD26" s="72">
        <f>manual_inputs!BD18</f>
        <v>0</v>
      </c>
      <c r="BE26" s="72">
        <f>manual_inputs!BE18</f>
        <v>0</v>
      </c>
      <c r="BF26" s="72">
        <f>manual_inputs!BF18</f>
        <v>0</v>
      </c>
      <c r="BG26" s="72">
        <f>manual_inputs!BG18</f>
        <v>0</v>
      </c>
    </row>
    <row r="27" spans="1:59" x14ac:dyDescent="0.25">
      <c r="A27" t="s">
        <v>341</v>
      </c>
      <c r="E27" s="72">
        <f t="shared" si="18"/>
        <v>0</v>
      </c>
      <c r="F27" s="72">
        <f t="shared" si="19"/>
        <v>0</v>
      </c>
      <c r="G27" s="72">
        <f t="shared" si="20"/>
        <v>0</v>
      </c>
      <c r="H27" s="72">
        <f t="shared" si="21"/>
        <v>0</v>
      </c>
      <c r="I27" s="72">
        <f t="shared" si="22"/>
        <v>0</v>
      </c>
      <c r="J27" s="72">
        <f t="shared" si="23"/>
        <v>0</v>
      </c>
      <c r="K27" s="72">
        <f t="shared" si="24"/>
        <v>0</v>
      </c>
      <c r="M27" s="72">
        <f>manual_inputs!M19</f>
        <v>0</v>
      </c>
      <c r="N27" s="72">
        <f>manual_inputs!N19</f>
        <v>0</v>
      </c>
      <c r="O27" s="72">
        <f>manual_inputs!O19</f>
        <v>0</v>
      </c>
      <c r="P27" s="72">
        <f>manual_inputs!P19</f>
        <v>0</v>
      </c>
      <c r="Q27" s="72">
        <f>manual_inputs!Q19</f>
        <v>0</v>
      </c>
      <c r="R27" s="72">
        <f>manual_inputs!R19</f>
        <v>0</v>
      </c>
      <c r="S27" s="72">
        <f>manual_inputs!S19</f>
        <v>0</v>
      </c>
      <c r="U27" s="72">
        <f>manual_inputs!U19</f>
        <v>0</v>
      </c>
      <c r="V27" s="72">
        <f>manual_inputs!V19</f>
        <v>0</v>
      </c>
      <c r="W27" s="72">
        <f>manual_inputs!W19</f>
        <v>0</v>
      </c>
      <c r="X27" s="72">
        <f>manual_inputs!X19</f>
        <v>0</v>
      </c>
      <c r="Y27" s="72">
        <f>manual_inputs!Y19</f>
        <v>0</v>
      </c>
      <c r="Z27" s="72">
        <f>manual_inputs!Z19</f>
        <v>0</v>
      </c>
      <c r="AA27" s="72">
        <f>manual_inputs!AA19</f>
        <v>0</v>
      </c>
      <c r="AC27" s="72">
        <f>manual_inputs!AC19</f>
        <v>0</v>
      </c>
      <c r="AD27" s="72">
        <f>manual_inputs!AD19</f>
        <v>0</v>
      </c>
      <c r="AE27" s="72">
        <f>manual_inputs!AE19</f>
        <v>0</v>
      </c>
      <c r="AF27" s="72">
        <f>manual_inputs!AF19</f>
        <v>0</v>
      </c>
      <c r="AG27" s="72">
        <f>manual_inputs!AG19</f>
        <v>0</v>
      </c>
      <c r="AH27" s="72">
        <f>manual_inputs!AH19</f>
        <v>0</v>
      </c>
      <c r="AI27" s="72">
        <f>manual_inputs!AI19</f>
        <v>0</v>
      </c>
      <c r="AK27" s="72">
        <f>manual_inputs!AK19</f>
        <v>0</v>
      </c>
      <c r="AL27" s="72">
        <f>manual_inputs!AL19</f>
        <v>0</v>
      </c>
      <c r="AM27" s="72">
        <f>manual_inputs!AM19</f>
        <v>0</v>
      </c>
      <c r="AN27" s="72">
        <f>manual_inputs!AN19</f>
        <v>0</v>
      </c>
      <c r="AO27" s="72">
        <f>manual_inputs!AO19</f>
        <v>0</v>
      </c>
      <c r="AP27" s="72">
        <f>manual_inputs!AP19</f>
        <v>0</v>
      </c>
      <c r="AQ27" s="72">
        <f>manual_inputs!AQ19</f>
        <v>0</v>
      </c>
      <c r="AS27" s="72">
        <f>manual_inputs!AS19</f>
        <v>0</v>
      </c>
      <c r="AT27" s="72">
        <f>manual_inputs!AT19</f>
        <v>0</v>
      </c>
      <c r="AU27" s="72">
        <f>manual_inputs!AU19</f>
        <v>0</v>
      </c>
      <c r="AV27" s="72">
        <f>manual_inputs!AV19</f>
        <v>0</v>
      </c>
      <c r="AW27" s="72">
        <f>manual_inputs!AW19</f>
        <v>0</v>
      </c>
      <c r="AX27" s="72">
        <f>manual_inputs!AX19</f>
        <v>0</v>
      </c>
      <c r="AY27" s="72">
        <f>manual_inputs!AY19</f>
        <v>0</v>
      </c>
      <c r="BA27" s="72">
        <f>manual_inputs!BA19</f>
        <v>0</v>
      </c>
      <c r="BB27" s="72">
        <f>manual_inputs!BB19</f>
        <v>0</v>
      </c>
      <c r="BC27" s="72">
        <f>manual_inputs!BC19</f>
        <v>0</v>
      </c>
      <c r="BD27" s="72">
        <f>manual_inputs!BD19</f>
        <v>0</v>
      </c>
      <c r="BE27" s="72">
        <f>manual_inputs!BE19</f>
        <v>0</v>
      </c>
      <c r="BF27" s="72">
        <f>manual_inputs!BF19</f>
        <v>0</v>
      </c>
      <c r="BG27" s="72">
        <f>manual_inputs!BG19</f>
        <v>0</v>
      </c>
    </row>
    <row r="28" spans="1:59" x14ac:dyDescent="0.25">
      <c r="A28" t="s">
        <v>342</v>
      </c>
      <c r="E28" s="72">
        <f t="shared" si="18"/>
        <v>0</v>
      </c>
      <c r="F28" s="72">
        <f t="shared" si="19"/>
        <v>0</v>
      </c>
      <c r="G28" s="72">
        <f t="shared" si="20"/>
        <v>0</v>
      </c>
      <c r="H28" s="72">
        <f t="shared" si="21"/>
        <v>0</v>
      </c>
      <c r="I28" s="72">
        <f t="shared" si="22"/>
        <v>0</v>
      </c>
      <c r="J28" s="72">
        <f t="shared" si="23"/>
        <v>0</v>
      </c>
      <c r="K28" s="72">
        <f t="shared" si="24"/>
        <v>0</v>
      </c>
      <c r="M28" s="72">
        <f>SUM(manual_inputs!M15:M17)</f>
        <v>0</v>
      </c>
      <c r="N28" s="72">
        <f>SUM(manual_inputs!N15:N17)</f>
        <v>0</v>
      </c>
      <c r="O28" s="72">
        <f>SUM(manual_inputs!O15:O17)</f>
        <v>0</v>
      </c>
      <c r="P28" s="72">
        <f>SUM(manual_inputs!P15:P17)</f>
        <v>0</v>
      </c>
      <c r="Q28" s="72">
        <f>SUM(manual_inputs!Q15:Q17)</f>
        <v>0</v>
      </c>
      <c r="R28" s="72">
        <f>SUM(manual_inputs!R15:R17)</f>
        <v>0</v>
      </c>
      <c r="S28" s="72">
        <f>SUM(manual_inputs!S15:S17)</f>
        <v>0</v>
      </c>
      <c r="U28" s="72">
        <f>SUM(manual_inputs!U15:U17)</f>
        <v>0</v>
      </c>
      <c r="V28" s="72">
        <f>SUM(manual_inputs!V15:V17)</f>
        <v>0</v>
      </c>
      <c r="W28" s="72">
        <f>SUM(manual_inputs!W15:W17)</f>
        <v>0</v>
      </c>
      <c r="X28" s="72">
        <f>SUM(manual_inputs!X15:X17)</f>
        <v>0</v>
      </c>
      <c r="Y28" s="72">
        <f>SUM(manual_inputs!Y15:Y17)</f>
        <v>0</v>
      </c>
      <c r="Z28" s="72">
        <f>SUM(manual_inputs!Z15:Z17)</f>
        <v>0</v>
      </c>
      <c r="AA28" s="72">
        <f>SUM(manual_inputs!AA15:AA17)</f>
        <v>0</v>
      </c>
      <c r="AC28" s="72">
        <f>SUM(manual_inputs!AC15:AC17)</f>
        <v>0</v>
      </c>
      <c r="AD28" s="72">
        <f>SUM(manual_inputs!AD15:AD17)</f>
        <v>0</v>
      </c>
      <c r="AE28" s="72">
        <f>SUM(manual_inputs!AE15:AE17)</f>
        <v>0</v>
      </c>
      <c r="AF28" s="72">
        <f>SUM(manual_inputs!AF15:AF17)</f>
        <v>0</v>
      </c>
      <c r="AG28" s="72">
        <f>SUM(manual_inputs!AG15:AG17)</f>
        <v>0</v>
      </c>
      <c r="AH28" s="72">
        <f>SUM(manual_inputs!AH15:AH17)</f>
        <v>0</v>
      </c>
      <c r="AI28" s="72">
        <f>SUM(manual_inputs!AI15:AI17)</f>
        <v>0</v>
      </c>
      <c r="AK28" s="72">
        <f>SUM(manual_inputs!AK15:AK17)</f>
        <v>0</v>
      </c>
      <c r="AL28" s="72">
        <f>SUM(manual_inputs!AL15:AL17)</f>
        <v>0</v>
      </c>
      <c r="AM28" s="72">
        <f>SUM(manual_inputs!AM15:AM17)</f>
        <v>0</v>
      </c>
      <c r="AN28" s="72">
        <f>SUM(manual_inputs!AN15:AN17)</f>
        <v>0</v>
      </c>
      <c r="AO28" s="72">
        <f>SUM(manual_inputs!AO15:AO17)</f>
        <v>0</v>
      </c>
      <c r="AP28" s="72">
        <f>SUM(manual_inputs!AP15:AP17)</f>
        <v>0</v>
      </c>
      <c r="AQ28" s="72">
        <f>SUM(manual_inputs!AQ15:AQ17)</f>
        <v>0</v>
      </c>
      <c r="AS28" s="72">
        <f>SUM(manual_inputs!AS15:AS17)</f>
        <v>0</v>
      </c>
      <c r="AT28" s="72">
        <f>SUM(manual_inputs!AT15:AT17)</f>
        <v>0</v>
      </c>
      <c r="AU28" s="72">
        <f>SUM(manual_inputs!AU15:AU17)</f>
        <v>0</v>
      </c>
      <c r="AV28" s="72">
        <f>SUM(manual_inputs!AV15:AV17)</f>
        <v>0</v>
      </c>
      <c r="AW28" s="72">
        <f>SUM(manual_inputs!AW15:AW17)</f>
        <v>0</v>
      </c>
      <c r="AX28" s="72">
        <f>SUM(manual_inputs!AX15:AX17)</f>
        <v>0</v>
      </c>
      <c r="AY28" s="72">
        <f>SUM(manual_inputs!AY15:AY17)</f>
        <v>0</v>
      </c>
      <c r="BA28" s="72">
        <f>SUM(manual_inputs!BA15:BA17)</f>
        <v>0</v>
      </c>
      <c r="BB28" s="72">
        <f>SUM(manual_inputs!BB15:BB17)</f>
        <v>0</v>
      </c>
      <c r="BC28" s="72">
        <f>SUM(manual_inputs!BC15:BC17)</f>
        <v>0</v>
      </c>
      <c r="BD28" s="72">
        <f>SUM(manual_inputs!BD15:BD17)</f>
        <v>0</v>
      </c>
      <c r="BE28" s="72">
        <f>SUM(manual_inputs!BE15:BE17)</f>
        <v>0</v>
      </c>
      <c r="BF28" s="72">
        <f>SUM(manual_inputs!BF15:BF17)</f>
        <v>0</v>
      </c>
      <c r="BG28" s="72">
        <f>SUM(manual_inputs!BG15:BG17)</f>
        <v>0</v>
      </c>
    </row>
    <row r="29" spans="1:59" x14ac:dyDescent="0.25">
      <c r="A29" t="s">
        <v>343</v>
      </c>
      <c r="E29" s="72">
        <f t="shared" si="18"/>
        <v>0</v>
      </c>
      <c r="F29" s="72">
        <f t="shared" si="19"/>
        <v>0</v>
      </c>
      <c r="G29" s="72">
        <f t="shared" si="20"/>
        <v>0</v>
      </c>
      <c r="H29" s="72">
        <f t="shared" si="21"/>
        <v>0</v>
      </c>
      <c r="I29" s="72">
        <f t="shared" si="22"/>
        <v>0</v>
      </c>
      <c r="J29" s="72">
        <f t="shared" si="23"/>
        <v>0</v>
      </c>
      <c r="K29" s="72">
        <f t="shared" si="24"/>
        <v>0</v>
      </c>
      <c r="M29" s="72">
        <f>SUM(manual_inputs!M20:M22)</f>
        <v>0</v>
      </c>
      <c r="N29" s="72">
        <f>SUM(manual_inputs!N20:N22)</f>
        <v>0</v>
      </c>
      <c r="O29" s="72">
        <f>SUM(manual_inputs!O20:O22)</f>
        <v>0</v>
      </c>
      <c r="P29" s="72">
        <f>SUM(manual_inputs!P20:P22)</f>
        <v>0</v>
      </c>
      <c r="Q29" s="72">
        <f>SUM(manual_inputs!Q20:Q22)</f>
        <v>0</v>
      </c>
      <c r="R29" s="72">
        <f>SUM(manual_inputs!R20:R22)</f>
        <v>0</v>
      </c>
      <c r="S29" s="72">
        <f>SUM(manual_inputs!S20:S22)</f>
        <v>0</v>
      </c>
      <c r="U29" s="72">
        <f>SUM(manual_inputs!U20:U22)</f>
        <v>0</v>
      </c>
      <c r="V29" s="72">
        <f>SUM(manual_inputs!V20:V22)</f>
        <v>0</v>
      </c>
      <c r="W29" s="72">
        <f>SUM(manual_inputs!W20:W22)</f>
        <v>0</v>
      </c>
      <c r="X29" s="72">
        <f>SUM(manual_inputs!X20:X22)</f>
        <v>0</v>
      </c>
      <c r="Y29" s="72">
        <f>SUM(manual_inputs!Y20:Y22)</f>
        <v>0</v>
      </c>
      <c r="Z29" s="72">
        <f>SUM(manual_inputs!Z20:Z22)</f>
        <v>0</v>
      </c>
      <c r="AA29" s="72">
        <f>SUM(manual_inputs!AA20:AA22)</f>
        <v>0</v>
      </c>
      <c r="AC29" s="72">
        <f>SUM(manual_inputs!AC20:AC22)</f>
        <v>0</v>
      </c>
      <c r="AD29" s="72">
        <f>SUM(manual_inputs!AD20:AD22)</f>
        <v>0</v>
      </c>
      <c r="AE29" s="72">
        <f>SUM(manual_inputs!AE20:AE22)</f>
        <v>0</v>
      </c>
      <c r="AF29" s="72">
        <f>SUM(manual_inputs!AF20:AF22)</f>
        <v>0</v>
      </c>
      <c r="AG29" s="72">
        <f>SUM(manual_inputs!AG20:AG22)</f>
        <v>0</v>
      </c>
      <c r="AH29" s="72">
        <f>SUM(manual_inputs!AH20:AH22)</f>
        <v>0</v>
      </c>
      <c r="AI29" s="72">
        <f>SUM(manual_inputs!AI20:AI22)</f>
        <v>0</v>
      </c>
      <c r="AK29" s="72">
        <f>SUM(manual_inputs!AK20:AK22)</f>
        <v>0</v>
      </c>
      <c r="AL29" s="72">
        <f>SUM(manual_inputs!AL20:AL22)</f>
        <v>0</v>
      </c>
      <c r="AM29" s="72">
        <f>SUM(manual_inputs!AM20:AM22)</f>
        <v>0</v>
      </c>
      <c r="AN29" s="72">
        <f>SUM(manual_inputs!AN20:AN22)</f>
        <v>0</v>
      </c>
      <c r="AO29" s="72">
        <f>SUM(manual_inputs!AO20:AO22)</f>
        <v>0</v>
      </c>
      <c r="AP29" s="72">
        <f>SUM(manual_inputs!AP20:AP22)</f>
        <v>0</v>
      </c>
      <c r="AQ29" s="72">
        <f>SUM(manual_inputs!AQ20:AQ22)</f>
        <v>0</v>
      </c>
      <c r="AS29" s="72">
        <f>SUM(manual_inputs!AS20:AS22)</f>
        <v>0</v>
      </c>
      <c r="AT29" s="72">
        <f>SUM(manual_inputs!AT20:AT22)</f>
        <v>0</v>
      </c>
      <c r="AU29" s="72">
        <f>SUM(manual_inputs!AU20:AU22)</f>
        <v>0</v>
      </c>
      <c r="AV29" s="72">
        <f>SUM(manual_inputs!AV20:AV22)</f>
        <v>0</v>
      </c>
      <c r="AW29" s="72">
        <f>SUM(manual_inputs!AW20:AW22)</f>
        <v>0</v>
      </c>
      <c r="AX29" s="72">
        <f>SUM(manual_inputs!AX20:AX22)</f>
        <v>0</v>
      </c>
      <c r="AY29" s="72">
        <f>SUM(manual_inputs!AY20:AY22)</f>
        <v>0</v>
      </c>
      <c r="BA29" s="72">
        <f>SUM(manual_inputs!BA20:BA22)</f>
        <v>0</v>
      </c>
      <c r="BB29" s="72">
        <f>SUM(manual_inputs!BB20:BB22)</f>
        <v>0</v>
      </c>
      <c r="BC29" s="72">
        <f>SUM(manual_inputs!BC20:BC22)</f>
        <v>0</v>
      </c>
      <c r="BD29" s="72">
        <f>SUM(manual_inputs!BD20:BD22)</f>
        <v>0</v>
      </c>
      <c r="BE29" s="72">
        <f>SUM(manual_inputs!BE20:BE22)</f>
        <v>0</v>
      </c>
      <c r="BF29" s="72">
        <f>SUM(manual_inputs!BF20:BF22)</f>
        <v>0</v>
      </c>
      <c r="BG29" s="72">
        <f>SUM(manual_inputs!BG20:BG22)</f>
        <v>0</v>
      </c>
    </row>
    <row r="30" spans="1:59" x14ac:dyDescent="0.25">
      <c r="A30" s="42" t="s">
        <v>315</v>
      </c>
      <c r="E30" s="73">
        <f t="shared" ref="E30:K30" ca="1" si="31">SUM(E17:E29)</f>
        <v>-138141.54451469897</v>
      </c>
      <c r="F30" s="73">
        <f t="shared" ca="1" si="31"/>
        <v>-320365.20979379583</v>
      </c>
      <c r="G30" s="73">
        <f t="shared" ca="1" si="31"/>
        <v>-320365.20979379583</v>
      </c>
      <c r="H30" s="73">
        <f t="shared" ca="1" si="31"/>
        <v>-320365.20979379583</v>
      </c>
      <c r="I30" s="73">
        <f t="shared" ca="1" si="31"/>
        <v>-320365.20979379583</v>
      </c>
      <c r="J30" s="73">
        <f t="shared" ca="1" si="31"/>
        <v>-320365.20979379583</v>
      </c>
      <c r="K30" s="73">
        <f t="shared" ca="1" si="31"/>
        <v>-320365.20979379583</v>
      </c>
      <c r="M30" s="73">
        <f t="shared" ref="M30:S30" ca="1" si="32">SUM(M17:M29)</f>
        <v>-138141.54451469897</v>
      </c>
      <c r="N30" s="73">
        <f t="shared" ca="1" si="32"/>
        <v>-320365.20979379583</v>
      </c>
      <c r="O30" s="73">
        <f t="shared" ca="1" si="32"/>
        <v>-320365.20979379583</v>
      </c>
      <c r="P30" s="73">
        <f t="shared" ca="1" si="32"/>
        <v>-320365.20979379583</v>
      </c>
      <c r="Q30" s="73">
        <f t="shared" ca="1" si="32"/>
        <v>-320365.20979379583</v>
      </c>
      <c r="R30" s="73">
        <f t="shared" ca="1" si="32"/>
        <v>-320365.20979379583</v>
      </c>
      <c r="S30" s="73">
        <f t="shared" ca="1" si="32"/>
        <v>-320365.20979379583</v>
      </c>
      <c r="U30" s="73">
        <f t="shared" ref="U30:AA30" ca="1" si="33">SUM(U17:U29)</f>
        <v>0</v>
      </c>
      <c r="V30" s="73">
        <f t="shared" ca="1" si="33"/>
        <v>0</v>
      </c>
      <c r="W30" s="73">
        <f t="shared" ca="1" si="33"/>
        <v>0</v>
      </c>
      <c r="X30" s="73">
        <f t="shared" ca="1" si="33"/>
        <v>0</v>
      </c>
      <c r="Y30" s="73">
        <f t="shared" ca="1" si="33"/>
        <v>0</v>
      </c>
      <c r="Z30" s="73">
        <f t="shared" ca="1" si="33"/>
        <v>0</v>
      </c>
      <c r="AA30" s="73">
        <f t="shared" ca="1" si="33"/>
        <v>0</v>
      </c>
      <c r="AC30" s="73">
        <f t="shared" ref="AC30:AI30" ca="1" si="34">SUM(AC17:AC29)</f>
        <v>0</v>
      </c>
      <c r="AD30" s="73">
        <f t="shared" ca="1" si="34"/>
        <v>0</v>
      </c>
      <c r="AE30" s="73">
        <f t="shared" ca="1" si="34"/>
        <v>0</v>
      </c>
      <c r="AF30" s="73">
        <f t="shared" ca="1" si="34"/>
        <v>0</v>
      </c>
      <c r="AG30" s="73">
        <f t="shared" ca="1" si="34"/>
        <v>0</v>
      </c>
      <c r="AH30" s="73">
        <f t="shared" ca="1" si="34"/>
        <v>0</v>
      </c>
      <c r="AI30" s="73">
        <f t="shared" ca="1" si="34"/>
        <v>0</v>
      </c>
      <c r="AK30" s="73">
        <f t="shared" ref="AK30:AQ30" ca="1" si="35">SUM(AK17:AK29)</f>
        <v>0</v>
      </c>
      <c r="AL30" s="73">
        <f t="shared" ca="1" si="35"/>
        <v>0</v>
      </c>
      <c r="AM30" s="73">
        <f t="shared" ca="1" si="35"/>
        <v>0</v>
      </c>
      <c r="AN30" s="73">
        <f t="shared" ca="1" si="35"/>
        <v>0</v>
      </c>
      <c r="AO30" s="73">
        <f t="shared" ca="1" si="35"/>
        <v>0</v>
      </c>
      <c r="AP30" s="73">
        <f t="shared" ca="1" si="35"/>
        <v>0</v>
      </c>
      <c r="AQ30" s="73">
        <f t="shared" ca="1" si="35"/>
        <v>0</v>
      </c>
      <c r="AS30" s="73">
        <f t="shared" ref="AS30:AY30" ca="1" si="36">SUM(AS17:AS29)</f>
        <v>0</v>
      </c>
      <c r="AT30" s="73">
        <f t="shared" ca="1" si="36"/>
        <v>0</v>
      </c>
      <c r="AU30" s="73">
        <f t="shared" ca="1" si="36"/>
        <v>0</v>
      </c>
      <c r="AV30" s="73">
        <f t="shared" ca="1" si="36"/>
        <v>0</v>
      </c>
      <c r="AW30" s="73">
        <f t="shared" ca="1" si="36"/>
        <v>0</v>
      </c>
      <c r="AX30" s="73">
        <f t="shared" ca="1" si="36"/>
        <v>0</v>
      </c>
      <c r="AY30" s="73">
        <f t="shared" ca="1" si="36"/>
        <v>0</v>
      </c>
      <c r="BA30" s="73">
        <f t="shared" ref="BA30:BG30" ca="1" si="37">SUM(BA17:BA29)</f>
        <v>0</v>
      </c>
      <c r="BB30" s="73">
        <f t="shared" ca="1" si="37"/>
        <v>0</v>
      </c>
      <c r="BC30" s="73">
        <f t="shared" ca="1" si="37"/>
        <v>0</v>
      </c>
      <c r="BD30" s="73">
        <f t="shared" ca="1" si="37"/>
        <v>0</v>
      </c>
      <c r="BE30" s="73">
        <f t="shared" ca="1" si="37"/>
        <v>0</v>
      </c>
      <c r="BF30" s="73">
        <f t="shared" ca="1" si="37"/>
        <v>0</v>
      </c>
      <c r="BG30" s="73">
        <f t="shared" ca="1" si="37"/>
        <v>0</v>
      </c>
    </row>
    <row r="32" spans="1:59" x14ac:dyDescent="0.25">
      <c r="A32" s="42" t="s">
        <v>344</v>
      </c>
      <c r="E32" s="75">
        <f t="shared" ref="E32:K32" ca="1" si="38">E14+E30</f>
        <v>-138141.54451469897</v>
      </c>
      <c r="F32" s="75">
        <f t="shared" ca="1" si="38"/>
        <v>410702.7513712527</v>
      </c>
      <c r="G32" s="75">
        <f t="shared" ca="1" si="38"/>
        <v>410702.7513712527</v>
      </c>
      <c r="H32" s="75">
        <f t="shared" ca="1" si="38"/>
        <v>410702.7513712527</v>
      </c>
      <c r="I32" s="75">
        <f t="shared" ca="1" si="38"/>
        <v>410702.7513712527</v>
      </c>
      <c r="J32" s="75">
        <f t="shared" ca="1" si="38"/>
        <v>410702.7513712527</v>
      </c>
      <c r="K32" s="75">
        <f t="shared" ca="1" si="38"/>
        <v>410702.7513712527</v>
      </c>
      <c r="M32" s="75">
        <f t="shared" ref="M32:S32" ca="1" si="39">M14+M30</f>
        <v>-138141.54451469897</v>
      </c>
      <c r="N32" s="75">
        <f t="shared" ca="1" si="39"/>
        <v>410702.7513712527</v>
      </c>
      <c r="O32" s="75">
        <f t="shared" ca="1" si="39"/>
        <v>410702.7513712527</v>
      </c>
      <c r="P32" s="75">
        <f t="shared" ca="1" si="39"/>
        <v>410702.7513712527</v>
      </c>
      <c r="Q32" s="75">
        <f t="shared" ca="1" si="39"/>
        <v>410702.7513712527</v>
      </c>
      <c r="R32" s="75">
        <f t="shared" ca="1" si="39"/>
        <v>410702.7513712527</v>
      </c>
      <c r="S32" s="75">
        <f t="shared" ca="1" si="39"/>
        <v>410702.7513712527</v>
      </c>
      <c r="U32" s="75">
        <f t="shared" ref="U32:AA32" ca="1" si="40">U14+U30</f>
        <v>0</v>
      </c>
      <c r="V32" s="75">
        <f t="shared" ca="1" si="40"/>
        <v>0</v>
      </c>
      <c r="W32" s="75">
        <f t="shared" ca="1" si="40"/>
        <v>0</v>
      </c>
      <c r="X32" s="75">
        <f t="shared" ca="1" si="40"/>
        <v>0</v>
      </c>
      <c r="Y32" s="75">
        <f t="shared" ca="1" si="40"/>
        <v>0</v>
      </c>
      <c r="Z32" s="75">
        <f t="shared" ca="1" si="40"/>
        <v>0</v>
      </c>
      <c r="AA32" s="75">
        <f t="shared" ca="1" si="40"/>
        <v>0</v>
      </c>
      <c r="AC32" s="75">
        <f t="shared" ref="AC32:AI32" ca="1" si="41">AC14+AC30</f>
        <v>0</v>
      </c>
      <c r="AD32" s="75">
        <f t="shared" ca="1" si="41"/>
        <v>0</v>
      </c>
      <c r="AE32" s="75">
        <f t="shared" ca="1" si="41"/>
        <v>0</v>
      </c>
      <c r="AF32" s="75">
        <f t="shared" ca="1" si="41"/>
        <v>0</v>
      </c>
      <c r="AG32" s="75">
        <f t="shared" ca="1" si="41"/>
        <v>0</v>
      </c>
      <c r="AH32" s="75">
        <f t="shared" ca="1" si="41"/>
        <v>0</v>
      </c>
      <c r="AI32" s="75">
        <f t="shared" ca="1" si="41"/>
        <v>0</v>
      </c>
      <c r="AK32" s="75">
        <f t="shared" ref="AK32:AQ32" ca="1" si="42">AK14+AK30</f>
        <v>0</v>
      </c>
      <c r="AL32" s="75">
        <f t="shared" ca="1" si="42"/>
        <v>0</v>
      </c>
      <c r="AM32" s="75">
        <f t="shared" ca="1" si="42"/>
        <v>0</v>
      </c>
      <c r="AN32" s="75">
        <f t="shared" ca="1" si="42"/>
        <v>0</v>
      </c>
      <c r="AO32" s="75">
        <f t="shared" ca="1" si="42"/>
        <v>0</v>
      </c>
      <c r="AP32" s="75">
        <f t="shared" ca="1" si="42"/>
        <v>0</v>
      </c>
      <c r="AQ32" s="75">
        <f t="shared" ca="1" si="42"/>
        <v>0</v>
      </c>
      <c r="AS32" s="75">
        <f t="shared" ref="AS32:AY32" ca="1" si="43">AS14+AS30</f>
        <v>0</v>
      </c>
      <c r="AT32" s="75">
        <f t="shared" ca="1" si="43"/>
        <v>0</v>
      </c>
      <c r="AU32" s="75">
        <f t="shared" ca="1" si="43"/>
        <v>0</v>
      </c>
      <c r="AV32" s="75">
        <f t="shared" ca="1" si="43"/>
        <v>0</v>
      </c>
      <c r="AW32" s="75">
        <f t="shared" ca="1" si="43"/>
        <v>0</v>
      </c>
      <c r="AX32" s="75">
        <f t="shared" ca="1" si="43"/>
        <v>0</v>
      </c>
      <c r="AY32" s="75">
        <f t="shared" ca="1" si="43"/>
        <v>0</v>
      </c>
      <c r="BA32" s="75">
        <f t="shared" ref="BA32:BG32" ca="1" si="44">BA14+BA30</f>
        <v>0</v>
      </c>
      <c r="BB32" s="75">
        <f t="shared" ca="1" si="44"/>
        <v>0</v>
      </c>
      <c r="BC32" s="75">
        <f t="shared" ca="1" si="44"/>
        <v>0</v>
      </c>
      <c r="BD32" s="75">
        <f t="shared" ca="1" si="44"/>
        <v>0</v>
      </c>
      <c r="BE32" s="75">
        <f t="shared" ca="1" si="44"/>
        <v>0</v>
      </c>
      <c r="BF32" s="75">
        <f t="shared" ca="1" si="44"/>
        <v>0</v>
      </c>
      <c r="BG32" s="75">
        <f t="shared" ca="1" si="44"/>
        <v>0</v>
      </c>
    </row>
    <row r="33" spans="1:59" x14ac:dyDescent="0.25">
      <c r="A33" s="17" t="s">
        <v>345</v>
      </c>
      <c r="E33" s="76">
        <f t="shared" ref="E33:K33" ca="1" si="45">IFERROR(E32/E14,0)</f>
        <v>0</v>
      </c>
      <c r="F33" s="76">
        <f t="shared" ca="1" si="45"/>
        <v>0.56178463998989414</v>
      </c>
      <c r="G33" s="76">
        <f t="shared" ca="1" si="45"/>
        <v>0.56178463998989414</v>
      </c>
      <c r="H33" s="76">
        <f t="shared" ca="1" si="45"/>
        <v>0.56178463998989414</v>
      </c>
      <c r="I33" s="76">
        <f t="shared" ca="1" si="45"/>
        <v>0.56178463998989414</v>
      </c>
      <c r="J33" s="76">
        <f t="shared" ca="1" si="45"/>
        <v>0.56178463998989414</v>
      </c>
      <c r="K33" s="76">
        <f t="shared" ca="1" si="45"/>
        <v>0.56178463998989414</v>
      </c>
      <c r="M33" s="76">
        <f t="shared" ref="M33:S33" ca="1" si="46">IFERROR(M32/M14,0)</f>
        <v>0</v>
      </c>
      <c r="N33" s="76">
        <f t="shared" ca="1" si="46"/>
        <v>0.56178463998989414</v>
      </c>
      <c r="O33" s="76">
        <f t="shared" ca="1" si="46"/>
        <v>0.56178463998989414</v>
      </c>
      <c r="P33" s="76">
        <f t="shared" ca="1" si="46"/>
        <v>0.56178463998989414</v>
      </c>
      <c r="Q33" s="76">
        <f t="shared" ca="1" si="46"/>
        <v>0.56178463998989414</v>
      </c>
      <c r="R33" s="76">
        <f t="shared" ca="1" si="46"/>
        <v>0.56178463998989414</v>
      </c>
      <c r="S33" s="76">
        <f t="shared" ca="1" si="46"/>
        <v>0.56178463998989414</v>
      </c>
      <c r="U33" s="76">
        <f t="shared" ref="U33:AA33" ca="1" si="47">IFERROR(U32/U14,0)</f>
        <v>0</v>
      </c>
      <c r="V33" s="76">
        <f t="shared" ca="1" si="47"/>
        <v>0</v>
      </c>
      <c r="W33" s="76">
        <f t="shared" ca="1" si="47"/>
        <v>0</v>
      </c>
      <c r="X33" s="76">
        <f t="shared" ca="1" si="47"/>
        <v>0</v>
      </c>
      <c r="Y33" s="76">
        <f t="shared" ca="1" si="47"/>
        <v>0</v>
      </c>
      <c r="Z33" s="76">
        <f t="shared" ca="1" si="47"/>
        <v>0</v>
      </c>
      <c r="AA33" s="76">
        <f t="shared" ca="1" si="47"/>
        <v>0</v>
      </c>
      <c r="AC33" s="76">
        <f t="shared" ref="AC33:AI33" ca="1" si="48">IFERROR(AC32/AC14,0)</f>
        <v>0</v>
      </c>
      <c r="AD33" s="76">
        <f t="shared" ca="1" si="48"/>
        <v>0</v>
      </c>
      <c r="AE33" s="76">
        <f t="shared" ca="1" si="48"/>
        <v>0</v>
      </c>
      <c r="AF33" s="76">
        <f t="shared" ca="1" si="48"/>
        <v>0</v>
      </c>
      <c r="AG33" s="76">
        <f t="shared" ca="1" si="48"/>
        <v>0</v>
      </c>
      <c r="AH33" s="76">
        <f t="shared" ca="1" si="48"/>
        <v>0</v>
      </c>
      <c r="AI33" s="76">
        <f t="shared" ca="1" si="48"/>
        <v>0</v>
      </c>
      <c r="AK33" s="76">
        <f t="shared" ref="AK33:AQ33" ca="1" si="49">IFERROR(AK32/AK14,0)</f>
        <v>0</v>
      </c>
      <c r="AL33" s="76">
        <f t="shared" ca="1" si="49"/>
        <v>0</v>
      </c>
      <c r="AM33" s="76">
        <f t="shared" ca="1" si="49"/>
        <v>0</v>
      </c>
      <c r="AN33" s="76">
        <f t="shared" ca="1" si="49"/>
        <v>0</v>
      </c>
      <c r="AO33" s="76">
        <f t="shared" ca="1" si="49"/>
        <v>0</v>
      </c>
      <c r="AP33" s="76">
        <f t="shared" ca="1" si="49"/>
        <v>0</v>
      </c>
      <c r="AQ33" s="76">
        <f t="shared" ca="1" si="49"/>
        <v>0</v>
      </c>
      <c r="AS33" s="76">
        <f t="shared" ref="AS33:AY33" ca="1" si="50">IFERROR(AS32/AS14,0)</f>
        <v>0</v>
      </c>
      <c r="AT33" s="76">
        <f t="shared" ca="1" si="50"/>
        <v>0</v>
      </c>
      <c r="AU33" s="76">
        <f t="shared" ca="1" si="50"/>
        <v>0</v>
      </c>
      <c r="AV33" s="76">
        <f t="shared" ca="1" si="50"/>
        <v>0</v>
      </c>
      <c r="AW33" s="76">
        <f t="shared" ca="1" si="50"/>
        <v>0</v>
      </c>
      <c r="AX33" s="76">
        <f t="shared" ca="1" si="50"/>
        <v>0</v>
      </c>
      <c r="AY33" s="76">
        <f t="shared" ca="1" si="50"/>
        <v>0</v>
      </c>
      <c r="BA33" s="76">
        <f t="shared" ref="BA33:BG33" ca="1" si="51">IFERROR(BA32/BA14,0)</f>
        <v>0</v>
      </c>
      <c r="BB33" s="76">
        <f t="shared" ca="1" si="51"/>
        <v>0</v>
      </c>
      <c r="BC33" s="76">
        <f t="shared" ca="1" si="51"/>
        <v>0</v>
      </c>
      <c r="BD33" s="76">
        <f t="shared" ca="1" si="51"/>
        <v>0</v>
      </c>
      <c r="BE33" s="76">
        <f t="shared" ca="1" si="51"/>
        <v>0</v>
      </c>
      <c r="BF33" s="76">
        <f t="shared" ca="1" si="51"/>
        <v>0</v>
      </c>
      <c r="BG33" s="76">
        <f t="shared" ca="1" si="51"/>
        <v>0</v>
      </c>
    </row>
    <row r="35" spans="1:59" x14ac:dyDescent="0.25">
      <c r="A35" s="42" t="s">
        <v>346</v>
      </c>
      <c r="E35" s="75">
        <f ca="1">SUM($E32:E32)</f>
        <v>-138141.54451469897</v>
      </c>
      <c r="F35" s="75">
        <f ca="1">SUM($E32:F32)</f>
        <v>272561.20685655373</v>
      </c>
      <c r="G35" s="75">
        <f ca="1">SUM($E32:G32)</f>
        <v>683263.95822780649</v>
      </c>
      <c r="H35" s="75">
        <f ca="1">SUM($E32:H32)</f>
        <v>1093966.7095990591</v>
      </c>
      <c r="I35" s="75">
        <f ca="1">SUM($E32:I32)</f>
        <v>1504669.4609703119</v>
      </c>
      <c r="J35" s="75">
        <f ca="1">SUM($E32:J32)</f>
        <v>1915372.2123415647</v>
      </c>
      <c r="K35" s="75">
        <f ca="1">SUM($E32:K32)</f>
        <v>2326074.9637128175</v>
      </c>
      <c r="M35" s="75">
        <f ca="1">SUM($M32:M32)</f>
        <v>-138141.54451469897</v>
      </c>
      <c r="N35" s="75">
        <f ca="1">SUM($M32:N32)</f>
        <v>272561.20685655373</v>
      </c>
      <c r="O35" s="75">
        <f ca="1">SUM($M32:O32)</f>
        <v>683263.95822780649</v>
      </c>
      <c r="P35" s="75">
        <f ca="1">SUM($M32:P32)</f>
        <v>1093966.7095990591</v>
      </c>
      <c r="Q35" s="75">
        <f ca="1">SUM($M32:Q32)</f>
        <v>1504669.4609703119</v>
      </c>
      <c r="R35" s="75">
        <f ca="1">SUM($M32:R32)</f>
        <v>1915372.2123415647</v>
      </c>
      <c r="S35" s="75">
        <f ca="1">SUM($M32:S32)</f>
        <v>2326074.9637128175</v>
      </c>
      <c r="U35" s="75">
        <f ca="1">SUM($U32:U32)</f>
        <v>0</v>
      </c>
      <c r="V35" s="75">
        <f ca="1">SUM($U32:V32)</f>
        <v>0</v>
      </c>
      <c r="W35" s="75">
        <f ca="1">SUM($U32:W32)</f>
        <v>0</v>
      </c>
      <c r="X35" s="75">
        <f ca="1">SUM($U32:X32)</f>
        <v>0</v>
      </c>
      <c r="Y35" s="75">
        <f ca="1">SUM($U32:Y32)</f>
        <v>0</v>
      </c>
      <c r="Z35" s="75">
        <f ca="1">SUM($U32:Z32)</f>
        <v>0</v>
      </c>
      <c r="AA35" s="75">
        <f ca="1">SUM($U32:AA32)</f>
        <v>0</v>
      </c>
      <c r="AC35" s="75">
        <f ca="1">SUM($AC32:AC32)</f>
        <v>0</v>
      </c>
      <c r="AD35" s="75">
        <f ca="1">SUM($AC32:AD32)</f>
        <v>0</v>
      </c>
      <c r="AE35" s="75">
        <f ca="1">SUM($AC32:AE32)</f>
        <v>0</v>
      </c>
      <c r="AF35" s="75">
        <f ca="1">SUM($AC32:AF32)</f>
        <v>0</v>
      </c>
      <c r="AG35" s="75">
        <f ca="1">SUM($AC32:AG32)</f>
        <v>0</v>
      </c>
      <c r="AH35" s="75">
        <f ca="1">SUM($AC32:AH32)</f>
        <v>0</v>
      </c>
      <c r="AI35" s="75">
        <f ca="1">SUM($AC32:AI32)</f>
        <v>0</v>
      </c>
      <c r="AK35" s="75">
        <f ca="1">SUM($AK32:AK32)</f>
        <v>0</v>
      </c>
      <c r="AL35" s="75">
        <f ca="1">SUM($AK32:AL32)</f>
        <v>0</v>
      </c>
      <c r="AM35" s="75">
        <f ca="1">SUM($AK32:AM32)</f>
        <v>0</v>
      </c>
      <c r="AN35" s="75">
        <f ca="1">SUM($AK32:AN32)</f>
        <v>0</v>
      </c>
      <c r="AO35" s="75">
        <f ca="1">SUM($AK32:AO32)</f>
        <v>0</v>
      </c>
      <c r="AP35" s="75">
        <f ca="1">SUM($AK32:AP32)</f>
        <v>0</v>
      </c>
      <c r="AQ35" s="75">
        <f ca="1">SUM($AK32:AQ32)</f>
        <v>0</v>
      </c>
      <c r="AS35" s="75">
        <f ca="1">SUM($AS32:AS32)</f>
        <v>0</v>
      </c>
      <c r="AT35" s="75">
        <f ca="1">SUM($AS32:AT32)</f>
        <v>0</v>
      </c>
      <c r="AU35" s="75">
        <f ca="1">SUM($AS32:AU32)</f>
        <v>0</v>
      </c>
      <c r="AV35" s="75">
        <f ca="1">SUM($AS32:AV32)</f>
        <v>0</v>
      </c>
      <c r="AW35" s="75">
        <f ca="1">SUM($AS32:AW32)</f>
        <v>0</v>
      </c>
      <c r="AX35" s="75">
        <f ca="1">SUM($AS32:AX32)</f>
        <v>0</v>
      </c>
      <c r="AY35" s="75">
        <f ca="1">SUM($AS32:AY32)</f>
        <v>0</v>
      </c>
      <c r="BA35" s="75">
        <f ca="1">SUM($BA32:BA32)</f>
        <v>0</v>
      </c>
      <c r="BB35" s="75">
        <f ca="1">SUM($BA32:BB32)</f>
        <v>0</v>
      </c>
      <c r="BC35" s="75">
        <f ca="1">SUM($BA32:BC32)</f>
        <v>0</v>
      </c>
      <c r="BD35" s="75">
        <f ca="1">SUM($BA32:BD32)</f>
        <v>0</v>
      </c>
      <c r="BE35" s="75">
        <f ca="1">SUM($BA32:BE32)</f>
        <v>0</v>
      </c>
      <c r="BF35" s="75">
        <f ca="1">SUM($BA32:BF32)</f>
        <v>0</v>
      </c>
      <c r="BG35" s="75">
        <f ca="1">SUM($BA32:BG32)</f>
        <v>0</v>
      </c>
    </row>
    <row r="36" spans="1:59" x14ac:dyDescent="0.25">
      <c r="A36" s="17" t="s">
        <v>345</v>
      </c>
      <c r="E36" s="76">
        <f ca="1">IFERROR(E35/SUM($E14:E14),0)</f>
        <v>0</v>
      </c>
      <c r="F36" s="76">
        <f ca="1">IFERROR(F35/SUM($E14:F14),0)</f>
        <v>0.3728260864040509</v>
      </c>
      <c r="G36" s="76">
        <f ca="1">IFERROR(G35/SUM($E14:G14),0)</f>
        <v>0.46730536319697258</v>
      </c>
      <c r="H36" s="76">
        <f ca="1">IFERROR(H35/SUM($E14:H14),0)</f>
        <v>0.49879845546127971</v>
      </c>
      <c r="I36" s="76">
        <f ca="1">IFERROR(I35/SUM($E14:I14),0)</f>
        <v>0.5145450015934333</v>
      </c>
      <c r="J36" s="76">
        <f ca="1">IFERROR(J35/SUM($E14:J14),0)</f>
        <v>0.52399292927272556</v>
      </c>
      <c r="K36" s="76">
        <f ca="1">IFERROR(K35/SUM($E14:K14),0)</f>
        <v>0.53029154772558706</v>
      </c>
      <c r="M36" s="76">
        <f ca="1">IFERROR(M35/SUM($M14:M14),0)</f>
        <v>0</v>
      </c>
      <c r="N36" s="76">
        <f ca="1">IFERROR(N35/SUM($M14:N14),0)</f>
        <v>0.3728260864040509</v>
      </c>
      <c r="O36" s="76">
        <f ca="1">IFERROR(O35/SUM($M14:O14),0)</f>
        <v>0.46730536319697258</v>
      </c>
      <c r="P36" s="76">
        <f ca="1">IFERROR(P35/SUM($M14:P14),0)</f>
        <v>0.49879845546127971</v>
      </c>
      <c r="Q36" s="76">
        <f ca="1">IFERROR(Q35/SUM($M14:Q14),0)</f>
        <v>0.5145450015934333</v>
      </c>
      <c r="R36" s="76">
        <f ca="1">IFERROR(R35/SUM($M14:R14),0)</f>
        <v>0.52399292927272556</v>
      </c>
      <c r="S36" s="76">
        <f ca="1">IFERROR(S35/SUM($M14:S14),0)</f>
        <v>0.53029154772558706</v>
      </c>
      <c r="U36" s="76">
        <f ca="1">IFERROR(U35/SUM($U14:U14),0)</f>
        <v>0</v>
      </c>
      <c r="V36" s="76">
        <f ca="1">IFERROR(V35/SUM($U14:V14),0)</f>
        <v>0</v>
      </c>
      <c r="W36" s="76">
        <f ca="1">IFERROR(W35/SUM($U14:W14),0)</f>
        <v>0</v>
      </c>
      <c r="X36" s="76">
        <f ca="1">IFERROR(X35/SUM($U14:X14),0)</f>
        <v>0</v>
      </c>
      <c r="Y36" s="76">
        <f ca="1">IFERROR(Y35/SUM($U14:Y14),0)</f>
        <v>0</v>
      </c>
      <c r="Z36" s="76">
        <f ca="1">IFERROR(Z35/SUM($U14:Z14),0)</f>
        <v>0</v>
      </c>
      <c r="AA36" s="76">
        <f ca="1">IFERROR(AA35/SUM($U14:AA14),0)</f>
        <v>0</v>
      </c>
      <c r="AC36" s="76">
        <f ca="1">IFERROR(AC35/SUM($AC14:AC14),0)</f>
        <v>0</v>
      </c>
      <c r="AD36" s="76">
        <f ca="1">IFERROR(AD35/SUM($AC14:AD14),0)</f>
        <v>0</v>
      </c>
      <c r="AE36" s="76">
        <f ca="1">IFERROR(AE35/SUM($AC14:AE14),0)</f>
        <v>0</v>
      </c>
      <c r="AF36" s="76">
        <f ca="1">IFERROR(AF35/SUM($AC14:AF14),0)</f>
        <v>0</v>
      </c>
      <c r="AG36" s="76">
        <f ca="1">IFERROR(AG35/SUM($AC14:AG14),0)</f>
        <v>0</v>
      </c>
      <c r="AH36" s="76">
        <f ca="1">IFERROR(AH35/SUM($AC14:AH14),0)</f>
        <v>0</v>
      </c>
      <c r="AI36" s="76">
        <f ca="1">IFERROR(AI35/SUM($AC14:AI14),0)</f>
        <v>0</v>
      </c>
      <c r="AK36" s="76">
        <f ca="1">IFERROR(AK35/SUM($AK14:AK14),0)</f>
        <v>0</v>
      </c>
      <c r="AL36" s="76">
        <f ca="1">IFERROR(AL35/SUM($AK14:AL14),0)</f>
        <v>0</v>
      </c>
      <c r="AM36" s="76">
        <f ca="1">IFERROR(AM35/SUM($AK14:AM14),0)</f>
        <v>0</v>
      </c>
      <c r="AN36" s="76">
        <f ca="1">IFERROR(AN35/SUM($AK14:AN14),0)</f>
        <v>0</v>
      </c>
      <c r="AO36" s="76">
        <f ca="1">IFERROR(AO35/SUM($AK14:AO14),0)</f>
        <v>0</v>
      </c>
      <c r="AP36" s="76">
        <f ca="1">IFERROR(AP35/SUM($AK14:AP14),0)</f>
        <v>0</v>
      </c>
      <c r="AQ36" s="76">
        <f ca="1">IFERROR(AQ35/SUM($AK14:AQ14),0)</f>
        <v>0</v>
      </c>
      <c r="AS36" s="76">
        <f ca="1">IFERROR(AS35/SUM($AS14:AS14),0)</f>
        <v>0</v>
      </c>
      <c r="AT36" s="76">
        <f ca="1">IFERROR(AT35/SUM($AS14:AT14),0)</f>
        <v>0</v>
      </c>
      <c r="AU36" s="76">
        <f ca="1">IFERROR(AU35/SUM($AS14:AU14),0)</f>
        <v>0</v>
      </c>
      <c r="AV36" s="76">
        <f ca="1">IFERROR(AV35/SUM($AS14:AV14),0)</f>
        <v>0</v>
      </c>
      <c r="AW36" s="76">
        <f ca="1">IFERROR(AW35/SUM($AS14:AW14),0)</f>
        <v>0</v>
      </c>
      <c r="AX36" s="76">
        <f ca="1">IFERROR(AX35/SUM($AS14:AX14),0)</f>
        <v>0</v>
      </c>
      <c r="AY36" s="76">
        <f ca="1">IFERROR(AY35/SUM($AS14:AY14),0)</f>
        <v>0</v>
      </c>
      <c r="BA36" s="76">
        <f ca="1">IFERROR(BA35/SUM($BA14:BA14),0)</f>
        <v>0</v>
      </c>
      <c r="BB36" s="76">
        <f ca="1">IFERROR(BB35/SUM($BA14:BB14),0)</f>
        <v>0</v>
      </c>
      <c r="BC36" s="76">
        <f ca="1">IFERROR(BC35/SUM($BA14:BC14),0)</f>
        <v>0</v>
      </c>
      <c r="BD36" s="76">
        <f ca="1">IFERROR(BD35/SUM($BA14:BD14),0)</f>
        <v>0</v>
      </c>
      <c r="BE36" s="76">
        <f ca="1">IFERROR(BE35/SUM($BA14:BE14),0)</f>
        <v>0</v>
      </c>
      <c r="BF36" s="76">
        <f ca="1">IFERROR(BF35/SUM($BA14:BF14),0)</f>
        <v>0</v>
      </c>
      <c r="BG36" s="76">
        <f ca="1">IFERROR(BG35/SUM($BA14:BG14),0)</f>
        <v>0</v>
      </c>
    </row>
    <row r="38" spans="1:59" x14ac:dyDescent="0.25">
      <c r="A38" s="77" t="s">
        <v>347</v>
      </c>
      <c r="B38" s="2"/>
      <c r="C38" s="2"/>
      <c r="D38" s="2"/>
      <c r="E38" s="78"/>
      <c r="F38" s="78"/>
      <c r="G38" s="78"/>
      <c r="H38" s="78"/>
      <c r="I38" s="78"/>
      <c r="J38" s="78"/>
      <c r="K38" s="79">
        <f>IFERROR(HLOOKUP(prog_header!$C$6,cost_rates!$AD$3:$AM$8,5,FALSE),0)</f>
        <v>0.63744785998046416</v>
      </c>
      <c r="M38" s="78"/>
      <c r="N38" s="78"/>
      <c r="O38" s="78"/>
      <c r="P38" s="78"/>
      <c r="Q38" s="78"/>
      <c r="R38" s="78"/>
      <c r="S38" s="79">
        <f>HLOOKUP(M$3,cost_rates!$AD$3:$AM$8,5,FALSE)</f>
        <v>0.63744785998046416</v>
      </c>
      <c r="U38" s="78"/>
      <c r="V38" s="78"/>
      <c r="W38" s="78"/>
      <c r="X38" s="78"/>
      <c r="Y38" s="78"/>
      <c r="Z38" s="78"/>
      <c r="AA38" s="79">
        <f>HLOOKUP(U$3,cost_rates!$AD$3:$AM$8,5,FALSE)</f>
        <v>0.63744785998046416</v>
      </c>
      <c r="AC38" s="78"/>
      <c r="AD38" s="78"/>
      <c r="AE38" s="78"/>
      <c r="AF38" s="78"/>
      <c r="AG38" s="78"/>
      <c r="AH38" s="78"/>
      <c r="AI38" s="79">
        <f>HLOOKUP(AC$3,cost_rates!$AD$3:$AM$8,5,FALSE)</f>
        <v>0.63744785998046416</v>
      </c>
      <c r="AK38" s="78"/>
      <c r="AL38" s="78"/>
      <c r="AM38" s="78"/>
      <c r="AN38" s="78"/>
      <c r="AO38" s="78"/>
      <c r="AP38" s="78"/>
      <c r="AQ38" s="79">
        <f>HLOOKUP(AK$3,cost_rates!$AD$3:$AM$8,5,FALSE)</f>
        <v>0.63744785998046416</v>
      </c>
      <c r="AS38" s="78"/>
      <c r="AT38" s="78"/>
      <c r="AU38" s="78"/>
      <c r="AV38" s="78"/>
      <c r="AW38" s="78"/>
      <c r="AX38" s="78"/>
      <c r="AY38" s="79">
        <f>HLOOKUP(AS$3,cost_rates!$AD$3:$AM$8,5,FALSE)</f>
        <v>0.63744785998046416</v>
      </c>
      <c r="BA38" s="78"/>
      <c r="BB38" s="78"/>
      <c r="BC38" s="78"/>
      <c r="BD38" s="78"/>
      <c r="BE38" s="78"/>
      <c r="BF38" s="78"/>
      <c r="BG38" s="79">
        <f>HLOOKUP(BA$3,cost_rates!$AD$3:$AM$8,5,FALSE)</f>
        <v>0.63744785998046416</v>
      </c>
    </row>
    <row r="40" spans="1:59" x14ac:dyDescent="0.25">
      <c r="A40" s="74" t="s">
        <v>316</v>
      </c>
      <c r="E40" s="72"/>
      <c r="F40" s="72"/>
      <c r="G40" s="72"/>
      <c r="H40" s="72"/>
      <c r="I40" s="72"/>
      <c r="J40" s="72"/>
      <c r="K40" s="72"/>
      <c r="M40" s="72"/>
      <c r="N40" s="72"/>
      <c r="O40" s="72"/>
      <c r="P40" s="72"/>
      <c r="Q40" s="72"/>
      <c r="R40" s="72"/>
      <c r="S40" s="72"/>
      <c r="U40" s="72"/>
      <c r="V40" s="72"/>
      <c r="W40" s="72"/>
      <c r="X40" s="72"/>
      <c r="Y40" s="72"/>
      <c r="Z40" s="72"/>
      <c r="AA40" s="72"/>
      <c r="AC40" s="72"/>
      <c r="AD40" s="72"/>
      <c r="AE40" s="72"/>
      <c r="AF40" s="72"/>
      <c r="AG40" s="72"/>
      <c r="AH40" s="72"/>
      <c r="AI40" s="72"/>
      <c r="AK40" s="72"/>
      <c r="AL40" s="72"/>
      <c r="AM40" s="72"/>
      <c r="AN40" s="72"/>
      <c r="AO40" s="72"/>
      <c r="AP40" s="72"/>
      <c r="AQ40" s="72"/>
      <c r="AS40" s="72"/>
      <c r="AT40" s="72"/>
      <c r="AU40" s="72"/>
      <c r="AV40" s="72"/>
      <c r="AW40" s="72"/>
      <c r="AX40" s="72"/>
      <c r="AY40" s="72"/>
      <c r="BA40" s="72"/>
      <c r="BB40" s="72"/>
      <c r="BC40" s="72"/>
      <c r="BD40" s="72"/>
      <c r="BE40" s="72"/>
      <c r="BF40" s="72"/>
      <c r="BG40" s="72"/>
    </row>
    <row r="41" spans="1:59" x14ac:dyDescent="0.25">
      <c r="A41" t="s">
        <v>348</v>
      </c>
      <c r="E41" s="72">
        <f t="shared" ref="E41:K44" ca="1" si="52">M41+U41+AC41+AK41+AS41+BA41</f>
        <v>-29535.505843426621</v>
      </c>
      <c r="F41" s="72">
        <f t="shared" ca="1" si="52"/>
        <v>-58480.301569984709</v>
      </c>
      <c r="G41" s="72">
        <f t="shared" ca="1" si="52"/>
        <v>-58480.301569984709</v>
      </c>
      <c r="H41" s="72">
        <f t="shared" ca="1" si="52"/>
        <v>-58480.301569984709</v>
      </c>
      <c r="I41" s="72">
        <f t="shared" ca="1" si="52"/>
        <v>-58480.301569984709</v>
      </c>
      <c r="J41" s="72">
        <f t="shared" ca="1" si="52"/>
        <v>-58480.301569984709</v>
      </c>
      <c r="K41" s="72">
        <f t="shared" ca="1" si="52"/>
        <v>-58480.301569984709</v>
      </c>
      <c r="M41" s="72">
        <f ca="1">-'alloc_calcs(hide)'!M15</f>
        <v>-29535.505843426621</v>
      </c>
      <c r="N41" s="72">
        <f ca="1">-'alloc_calcs(hide)'!N15</f>
        <v>-58480.301569984709</v>
      </c>
      <c r="O41" s="72">
        <f ca="1">-'alloc_calcs(hide)'!O15</f>
        <v>-58480.301569984709</v>
      </c>
      <c r="P41" s="72">
        <f ca="1">-'alloc_calcs(hide)'!P15</f>
        <v>-58480.301569984709</v>
      </c>
      <c r="Q41" s="72">
        <f ca="1">-'alloc_calcs(hide)'!Q15</f>
        <v>-58480.301569984709</v>
      </c>
      <c r="R41" s="72">
        <f ca="1">-'alloc_calcs(hide)'!R15</f>
        <v>-58480.301569984709</v>
      </c>
      <c r="S41" s="72">
        <f ca="1">-'alloc_calcs(hide)'!S15</f>
        <v>-58480.301569984709</v>
      </c>
      <c r="U41" s="72">
        <f ca="1">-'alloc_calcs(hide)'!U15</f>
        <v>0</v>
      </c>
      <c r="V41" s="72">
        <f ca="1">-'alloc_calcs(hide)'!V15</f>
        <v>0</v>
      </c>
      <c r="W41" s="72">
        <f ca="1">-'alloc_calcs(hide)'!W15</f>
        <v>0</v>
      </c>
      <c r="X41" s="72">
        <f ca="1">-'alloc_calcs(hide)'!X15</f>
        <v>0</v>
      </c>
      <c r="Y41" s="72">
        <f ca="1">-'alloc_calcs(hide)'!Y15</f>
        <v>0</v>
      </c>
      <c r="Z41" s="72">
        <f ca="1">-'alloc_calcs(hide)'!Z15</f>
        <v>0</v>
      </c>
      <c r="AA41" s="72">
        <f ca="1">-'alloc_calcs(hide)'!AA15</f>
        <v>0</v>
      </c>
      <c r="AC41" s="72">
        <f ca="1">-'alloc_calcs(hide)'!AC15</f>
        <v>0</v>
      </c>
      <c r="AD41" s="72">
        <f ca="1">-'alloc_calcs(hide)'!AD15</f>
        <v>0</v>
      </c>
      <c r="AE41" s="72">
        <f ca="1">-'alloc_calcs(hide)'!AE15</f>
        <v>0</v>
      </c>
      <c r="AF41" s="72">
        <f ca="1">-'alloc_calcs(hide)'!AF15</f>
        <v>0</v>
      </c>
      <c r="AG41" s="72">
        <f ca="1">-'alloc_calcs(hide)'!AG15</f>
        <v>0</v>
      </c>
      <c r="AH41" s="72">
        <f ca="1">-'alloc_calcs(hide)'!AH15</f>
        <v>0</v>
      </c>
      <c r="AI41" s="72">
        <f ca="1">-'alloc_calcs(hide)'!AI15</f>
        <v>0</v>
      </c>
      <c r="AK41" s="72">
        <f ca="1">-'alloc_calcs(hide)'!AK15</f>
        <v>0</v>
      </c>
      <c r="AL41" s="72">
        <f ca="1">-'alloc_calcs(hide)'!AL15</f>
        <v>0</v>
      </c>
      <c r="AM41" s="72">
        <f ca="1">-'alloc_calcs(hide)'!AM15</f>
        <v>0</v>
      </c>
      <c r="AN41" s="72">
        <f ca="1">-'alloc_calcs(hide)'!AN15</f>
        <v>0</v>
      </c>
      <c r="AO41" s="72">
        <f ca="1">-'alloc_calcs(hide)'!AO15</f>
        <v>0</v>
      </c>
      <c r="AP41" s="72">
        <f ca="1">-'alloc_calcs(hide)'!AP15</f>
        <v>0</v>
      </c>
      <c r="AQ41" s="72">
        <f ca="1">-'alloc_calcs(hide)'!AQ15</f>
        <v>0</v>
      </c>
      <c r="AS41" s="72">
        <f ca="1">-'alloc_calcs(hide)'!AS15</f>
        <v>0</v>
      </c>
      <c r="AT41" s="72">
        <f ca="1">-'alloc_calcs(hide)'!AT15</f>
        <v>0</v>
      </c>
      <c r="AU41" s="72">
        <f ca="1">-'alloc_calcs(hide)'!AU15</f>
        <v>0</v>
      </c>
      <c r="AV41" s="72">
        <f ca="1">-'alloc_calcs(hide)'!AV15</f>
        <v>0</v>
      </c>
      <c r="AW41" s="72">
        <f ca="1">-'alloc_calcs(hide)'!AW15</f>
        <v>0</v>
      </c>
      <c r="AX41" s="72">
        <f ca="1">-'alloc_calcs(hide)'!AX15</f>
        <v>0</v>
      </c>
      <c r="AY41" s="72">
        <f ca="1">-'alloc_calcs(hide)'!AY15</f>
        <v>0</v>
      </c>
      <c r="BA41" s="72">
        <f ca="1">-'alloc_calcs(hide)'!BA15</f>
        <v>0</v>
      </c>
      <c r="BB41" s="72">
        <f ca="1">-'alloc_calcs(hide)'!BB15</f>
        <v>0</v>
      </c>
      <c r="BC41" s="72">
        <f ca="1">-'alloc_calcs(hide)'!BC15</f>
        <v>0</v>
      </c>
      <c r="BD41" s="72">
        <f ca="1">-'alloc_calcs(hide)'!BD15</f>
        <v>0</v>
      </c>
      <c r="BE41" s="72">
        <f ca="1">-'alloc_calcs(hide)'!BE15</f>
        <v>0</v>
      </c>
      <c r="BF41" s="72">
        <f ca="1">-'alloc_calcs(hide)'!BF15</f>
        <v>0</v>
      </c>
      <c r="BG41" s="72">
        <f ca="1">-'alloc_calcs(hide)'!BG15</f>
        <v>0</v>
      </c>
    </row>
    <row r="42" spans="1:59" x14ac:dyDescent="0.25">
      <c r="A42" t="s">
        <v>349</v>
      </c>
      <c r="E42" s="72">
        <f t="shared" ca="1" si="52"/>
        <v>-46133.365872145543</v>
      </c>
      <c r="F42" s="72">
        <f t="shared" ca="1" si="52"/>
        <v>-91344.064426848185</v>
      </c>
      <c r="G42" s="72">
        <f t="shared" ca="1" si="52"/>
        <v>-91344.064426848185</v>
      </c>
      <c r="H42" s="72">
        <f t="shared" ca="1" si="52"/>
        <v>-91344.064426848185</v>
      </c>
      <c r="I42" s="72">
        <f t="shared" ca="1" si="52"/>
        <v>-91344.064426848185</v>
      </c>
      <c r="J42" s="72">
        <f t="shared" ca="1" si="52"/>
        <v>-91344.064426848185</v>
      </c>
      <c r="K42" s="72">
        <f t="shared" ca="1" si="52"/>
        <v>-91344.064426848185</v>
      </c>
      <c r="M42" s="72">
        <f ca="1">-'alloc_calcs(hide)'!M16</f>
        <v>-46133.365872145543</v>
      </c>
      <c r="N42" s="72">
        <f ca="1">-'alloc_calcs(hide)'!N16</f>
        <v>-91344.064426848185</v>
      </c>
      <c r="O42" s="72">
        <f ca="1">-'alloc_calcs(hide)'!O16</f>
        <v>-91344.064426848185</v>
      </c>
      <c r="P42" s="72">
        <f ca="1">-'alloc_calcs(hide)'!P16</f>
        <v>-91344.064426848185</v>
      </c>
      <c r="Q42" s="72">
        <f ca="1">-'alloc_calcs(hide)'!Q16</f>
        <v>-91344.064426848185</v>
      </c>
      <c r="R42" s="72">
        <f ca="1">-'alloc_calcs(hide)'!R16</f>
        <v>-91344.064426848185</v>
      </c>
      <c r="S42" s="72">
        <f ca="1">-'alloc_calcs(hide)'!S16</f>
        <v>-91344.064426848185</v>
      </c>
      <c r="U42" s="72">
        <f ca="1">-'alloc_calcs(hide)'!U16</f>
        <v>0</v>
      </c>
      <c r="V42" s="72">
        <f ca="1">-'alloc_calcs(hide)'!V16</f>
        <v>0</v>
      </c>
      <c r="W42" s="72">
        <f ca="1">-'alloc_calcs(hide)'!W16</f>
        <v>0</v>
      </c>
      <c r="X42" s="72">
        <f ca="1">-'alloc_calcs(hide)'!X16</f>
        <v>0</v>
      </c>
      <c r="Y42" s="72">
        <f ca="1">-'alloc_calcs(hide)'!Y16</f>
        <v>0</v>
      </c>
      <c r="Z42" s="72">
        <f ca="1">-'alloc_calcs(hide)'!Z16</f>
        <v>0</v>
      </c>
      <c r="AA42" s="72">
        <f ca="1">-'alloc_calcs(hide)'!AA16</f>
        <v>0</v>
      </c>
      <c r="AC42" s="72">
        <f ca="1">-'alloc_calcs(hide)'!AC16</f>
        <v>0</v>
      </c>
      <c r="AD42" s="72">
        <f ca="1">-'alloc_calcs(hide)'!AD16</f>
        <v>0</v>
      </c>
      <c r="AE42" s="72">
        <f ca="1">-'alloc_calcs(hide)'!AE16</f>
        <v>0</v>
      </c>
      <c r="AF42" s="72">
        <f ca="1">-'alloc_calcs(hide)'!AF16</f>
        <v>0</v>
      </c>
      <c r="AG42" s="72">
        <f ca="1">-'alloc_calcs(hide)'!AG16</f>
        <v>0</v>
      </c>
      <c r="AH42" s="72">
        <f ca="1">-'alloc_calcs(hide)'!AH16</f>
        <v>0</v>
      </c>
      <c r="AI42" s="72">
        <f ca="1">-'alloc_calcs(hide)'!AI16</f>
        <v>0</v>
      </c>
      <c r="AK42" s="72">
        <f ca="1">-'alloc_calcs(hide)'!AK16</f>
        <v>0</v>
      </c>
      <c r="AL42" s="72">
        <f ca="1">-'alloc_calcs(hide)'!AL16</f>
        <v>0</v>
      </c>
      <c r="AM42" s="72">
        <f ca="1">-'alloc_calcs(hide)'!AM16</f>
        <v>0</v>
      </c>
      <c r="AN42" s="72">
        <f ca="1">-'alloc_calcs(hide)'!AN16</f>
        <v>0</v>
      </c>
      <c r="AO42" s="72">
        <f ca="1">-'alloc_calcs(hide)'!AO16</f>
        <v>0</v>
      </c>
      <c r="AP42" s="72">
        <f ca="1">-'alloc_calcs(hide)'!AP16</f>
        <v>0</v>
      </c>
      <c r="AQ42" s="72">
        <f ca="1">-'alloc_calcs(hide)'!AQ16</f>
        <v>0</v>
      </c>
      <c r="AS42" s="72">
        <f ca="1">-'alloc_calcs(hide)'!AS16</f>
        <v>0</v>
      </c>
      <c r="AT42" s="72">
        <f ca="1">-'alloc_calcs(hide)'!AT16</f>
        <v>0</v>
      </c>
      <c r="AU42" s="72">
        <f ca="1">-'alloc_calcs(hide)'!AU16</f>
        <v>0</v>
      </c>
      <c r="AV42" s="72">
        <f ca="1">-'alloc_calcs(hide)'!AV16</f>
        <v>0</v>
      </c>
      <c r="AW42" s="72">
        <f ca="1">-'alloc_calcs(hide)'!AW16</f>
        <v>0</v>
      </c>
      <c r="AX42" s="72">
        <f ca="1">-'alloc_calcs(hide)'!AX16</f>
        <v>0</v>
      </c>
      <c r="AY42" s="72">
        <f ca="1">-'alloc_calcs(hide)'!AY16</f>
        <v>0</v>
      </c>
      <c r="BA42" s="72">
        <f ca="1">-'alloc_calcs(hide)'!BA16</f>
        <v>0</v>
      </c>
      <c r="BB42" s="72">
        <f ca="1">-'alloc_calcs(hide)'!BB16</f>
        <v>0</v>
      </c>
      <c r="BC42" s="72">
        <f ca="1">-'alloc_calcs(hide)'!BC16</f>
        <v>0</v>
      </c>
      <c r="BD42" s="72">
        <f ca="1">-'alloc_calcs(hide)'!BD16</f>
        <v>0</v>
      </c>
      <c r="BE42" s="72">
        <f ca="1">-'alloc_calcs(hide)'!BE16</f>
        <v>0</v>
      </c>
      <c r="BF42" s="72">
        <f ca="1">-'alloc_calcs(hide)'!BF16</f>
        <v>0</v>
      </c>
      <c r="BG42" s="72">
        <f ca="1">-'alloc_calcs(hide)'!BG16</f>
        <v>0</v>
      </c>
    </row>
    <row r="43" spans="1:59" x14ac:dyDescent="0.25">
      <c r="A43" t="s">
        <v>350</v>
      </c>
      <c r="E43" s="72">
        <f t="shared" si="52"/>
        <v>0</v>
      </c>
      <c r="F43" s="72">
        <f t="shared" ca="1" si="52"/>
        <v>-203764.22622134924</v>
      </c>
      <c r="G43" s="72">
        <f t="shared" ca="1" si="52"/>
        <v>-203764.22622134924</v>
      </c>
      <c r="H43" s="72">
        <f t="shared" ca="1" si="52"/>
        <v>-203764.22622134924</v>
      </c>
      <c r="I43" s="72">
        <f t="shared" ca="1" si="52"/>
        <v>-203764.22622134924</v>
      </c>
      <c r="J43" s="72">
        <f t="shared" ca="1" si="52"/>
        <v>-203764.22622134924</v>
      </c>
      <c r="K43" s="72">
        <f t="shared" ca="1" si="52"/>
        <v>-203764.22622134924</v>
      </c>
      <c r="M43" s="72">
        <f>-'alloc_calcs(hide)'!M17</f>
        <v>0</v>
      </c>
      <c r="N43" s="72">
        <f ca="1">-'alloc_calcs(hide)'!N17</f>
        <v>-203764.22622134924</v>
      </c>
      <c r="O43" s="72">
        <f ca="1">-'alloc_calcs(hide)'!O17</f>
        <v>-203764.22622134924</v>
      </c>
      <c r="P43" s="72">
        <f ca="1">-'alloc_calcs(hide)'!P17</f>
        <v>-203764.22622134924</v>
      </c>
      <c r="Q43" s="72">
        <f ca="1">-'alloc_calcs(hide)'!Q17</f>
        <v>-203764.22622134924</v>
      </c>
      <c r="R43" s="72">
        <f ca="1">-'alloc_calcs(hide)'!R17</f>
        <v>-203764.22622134924</v>
      </c>
      <c r="S43" s="72">
        <f ca="1">-'alloc_calcs(hide)'!S17</f>
        <v>-203764.22622134924</v>
      </c>
      <c r="U43" s="72">
        <f>-'alloc_calcs(hide)'!U17</f>
        <v>0</v>
      </c>
      <c r="V43" s="72">
        <f ca="1">-'alloc_calcs(hide)'!V17</f>
        <v>0</v>
      </c>
      <c r="W43" s="72">
        <f ca="1">-'alloc_calcs(hide)'!W17</f>
        <v>0</v>
      </c>
      <c r="X43" s="72">
        <f ca="1">-'alloc_calcs(hide)'!X17</f>
        <v>0</v>
      </c>
      <c r="Y43" s="72">
        <f ca="1">-'alloc_calcs(hide)'!Y17</f>
        <v>0</v>
      </c>
      <c r="Z43" s="72">
        <f ca="1">-'alloc_calcs(hide)'!Z17</f>
        <v>0</v>
      </c>
      <c r="AA43" s="72">
        <f ca="1">-'alloc_calcs(hide)'!AA17</f>
        <v>0</v>
      </c>
      <c r="AC43" s="72">
        <f>-'alloc_calcs(hide)'!AC17</f>
        <v>0</v>
      </c>
      <c r="AD43" s="72">
        <f ca="1">-'alloc_calcs(hide)'!AD17</f>
        <v>0</v>
      </c>
      <c r="AE43" s="72">
        <f ca="1">-'alloc_calcs(hide)'!AE17</f>
        <v>0</v>
      </c>
      <c r="AF43" s="72">
        <f ca="1">-'alloc_calcs(hide)'!AF17</f>
        <v>0</v>
      </c>
      <c r="AG43" s="72">
        <f ca="1">-'alloc_calcs(hide)'!AG17</f>
        <v>0</v>
      </c>
      <c r="AH43" s="72">
        <f ca="1">-'alloc_calcs(hide)'!AH17</f>
        <v>0</v>
      </c>
      <c r="AI43" s="72">
        <f ca="1">-'alloc_calcs(hide)'!AI17</f>
        <v>0</v>
      </c>
      <c r="AK43" s="72">
        <f>-'alloc_calcs(hide)'!AK17</f>
        <v>0</v>
      </c>
      <c r="AL43" s="72">
        <f ca="1">-'alloc_calcs(hide)'!AL17</f>
        <v>0</v>
      </c>
      <c r="AM43" s="72">
        <f ca="1">-'alloc_calcs(hide)'!AM17</f>
        <v>0</v>
      </c>
      <c r="AN43" s="72">
        <f ca="1">-'alloc_calcs(hide)'!AN17</f>
        <v>0</v>
      </c>
      <c r="AO43" s="72">
        <f ca="1">-'alloc_calcs(hide)'!AO17</f>
        <v>0</v>
      </c>
      <c r="AP43" s="72">
        <f ca="1">-'alloc_calcs(hide)'!AP17</f>
        <v>0</v>
      </c>
      <c r="AQ43" s="72">
        <f ca="1">-'alloc_calcs(hide)'!AQ17</f>
        <v>0</v>
      </c>
      <c r="AS43" s="72">
        <f>-'alloc_calcs(hide)'!AS17</f>
        <v>0</v>
      </c>
      <c r="AT43" s="72">
        <f ca="1">-'alloc_calcs(hide)'!AT17</f>
        <v>0</v>
      </c>
      <c r="AU43" s="72">
        <f ca="1">-'alloc_calcs(hide)'!AU17</f>
        <v>0</v>
      </c>
      <c r="AV43" s="72">
        <f ca="1">-'alloc_calcs(hide)'!AV17</f>
        <v>0</v>
      </c>
      <c r="AW43" s="72">
        <f ca="1">-'alloc_calcs(hide)'!AW17</f>
        <v>0</v>
      </c>
      <c r="AX43" s="72">
        <f ca="1">-'alloc_calcs(hide)'!AX17</f>
        <v>0</v>
      </c>
      <c r="AY43" s="72">
        <f ca="1">-'alloc_calcs(hide)'!AY17</f>
        <v>0</v>
      </c>
      <c r="BA43" s="72">
        <f>-'alloc_calcs(hide)'!BA17</f>
        <v>0</v>
      </c>
      <c r="BB43" s="72">
        <f ca="1">-'alloc_calcs(hide)'!BB17</f>
        <v>0</v>
      </c>
      <c r="BC43" s="72">
        <f ca="1">-'alloc_calcs(hide)'!BC17</f>
        <v>0</v>
      </c>
      <c r="BD43" s="72">
        <f ca="1">-'alloc_calcs(hide)'!BD17</f>
        <v>0</v>
      </c>
      <c r="BE43" s="72">
        <f ca="1">-'alloc_calcs(hide)'!BE17</f>
        <v>0</v>
      </c>
      <c r="BF43" s="72">
        <f ca="1">-'alloc_calcs(hide)'!BF17</f>
        <v>0</v>
      </c>
      <c r="BG43" s="72">
        <f ca="1">-'alloc_calcs(hide)'!BG17</f>
        <v>0</v>
      </c>
    </row>
    <row r="44" spans="1:59" x14ac:dyDescent="0.25">
      <c r="A44" t="s">
        <v>351</v>
      </c>
      <c r="E44" s="72">
        <f t="shared" si="52"/>
        <v>0</v>
      </c>
      <c r="F44" s="72">
        <f t="shared" si="52"/>
        <v>0</v>
      </c>
      <c r="G44" s="72">
        <f t="shared" si="52"/>
        <v>0</v>
      </c>
      <c r="H44" s="72">
        <f t="shared" si="52"/>
        <v>0</v>
      </c>
      <c r="I44" s="72">
        <f t="shared" si="52"/>
        <v>0</v>
      </c>
      <c r="J44" s="72">
        <f t="shared" si="52"/>
        <v>0</v>
      </c>
      <c r="K44" s="72">
        <f t="shared" si="52"/>
        <v>0</v>
      </c>
      <c r="M44" s="72">
        <f>manual_inputs!M29</f>
        <v>0</v>
      </c>
      <c r="N44" s="72">
        <f>manual_inputs!N29</f>
        <v>0</v>
      </c>
      <c r="O44" s="72">
        <f>manual_inputs!O29</f>
        <v>0</v>
      </c>
      <c r="P44" s="72">
        <f>manual_inputs!P29</f>
        <v>0</v>
      </c>
      <c r="Q44" s="72">
        <f>manual_inputs!Q29</f>
        <v>0</v>
      </c>
      <c r="R44" s="72">
        <f>manual_inputs!R29</f>
        <v>0</v>
      </c>
      <c r="S44" s="72">
        <f>manual_inputs!S29</f>
        <v>0</v>
      </c>
      <c r="U44" s="72">
        <f>manual_inputs!U29</f>
        <v>0</v>
      </c>
      <c r="V44" s="72">
        <f>manual_inputs!V29</f>
        <v>0</v>
      </c>
      <c r="W44" s="72">
        <f>manual_inputs!W29</f>
        <v>0</v>
      </c>
      <c r="X44" s="72">
        <f>manual_inputs!X29</f>
        <v>0</v>
      </c>
      <c r="Y44" s="72">
        <f>manual_inputs!Y29</f>
        <v>0</v>
      </c>
      <c r="Z44" s="72">
        <f>manual_inputs!Z29</f>
        <v>0</v>
      </c>
      <c r="AA44" s="72">
        <f>manual_inputs!AA29</f>
        <v>0</v>
      </c>
      <c r="AC44" s="72">
        <f>manual_inputs!AC29</f>
        <v>0</v>
      </c>
      <c r="AD44" s="72">
        <f>manual_inputs!AD29</f>
        <v>0</v>
      </c>
      <c r="AE44" s="72">
        <f>manual_inputs!AE29</f>
        <v>0</v>
      </c>
      <c r="AF44" s="72">
        <f>manual_inputs!AF29</f>
        <v>0</v>
      </c>
      <c r="AG44" s="72">
        <f>manual_inputs!AG29</f>
        <v>0</v>
      </c>
      <c r="AH44" s="72">
        <f>manual_inputs!AH29</f>
        <v>0</v>
      </c>
      <c r="AI44" s="72">
        <f>manual_inputs!AI29</f>
        <v>0</v>
      </c>
      <c r="AK44" s="72">
        <f>manual_inputs!AK29</f>
        <v>0</v>
      </c>
      <c r="AL44" s="72">
        <f>manual_inputs!AL29</f>
        <v>0</v>
      </c>
      <c r="AM44" s="72">
        <f>manual_inputs!AM29</f>
        <v>0</v>
      </c>
      <c r="AN44" s="72">
        <f>manual_inputs!AN29</f>
        <v>0</v>
      </c>
      <c r="AO44" s="72">
        <f>manual_inputs!AO29</f>
        <v>0</v>
      </c>
      <c r="AP44" s="72">
        <f>manual_inputs!AP29</f>
        <v>0</v>
      </c>
      <c r="AQ44" s="72">
        <f>manual_inputs!AQ29</f>
        <v>0</v>
      </c>
      <c r="AS44" s="72">
        <f>manual_inputs!AS29</f>
        <v>0</v>
      </c>
      <c r="AT44" s="72">
        <f>manual_inputs!AT29</f>
        <v>0</v>
      </c>
      <c r="AU44" s="72">
        <f>manual_inputs!AU29</f>
        <v>0</v>
      </c>
      <c r="AV44" s="72">
        <f>manual_inputs!AV29</f>
        <v>0</v>
      </c>
      <c r="AW44" s="72">
        <f>manual_inputs!AW29</f>
        <v>0</v>
      </c>
      <c r="AX44" s="72">
        <f>manual_inputs!AX29</f>
        <v>0</v>
      </c>
      <c r="AY44" s="72">
        <f>manual_inputs!AY29</f>
        <v>0</v>
      </c>
      <c r="BA44" s="72">
        <f>manual_inputs!BA29</f>
        <v>0</v>
      </c>
      <c r="BB44" s="72">
        <f>manual_inputs!BB29</f>
        <v>0</v>
      </c>
      <c r="BC44" s="72">
        <f>manual_inputs!BC29</f>
        <v>0</v>
      </c>
      <c r="BD44" s="72">
        <f>manual_inputs!BD29</f>
        <v>0</v>
      </c>
      <c r="BE44" s="72">
        <f>manual_inputs!BE29</f>
        <v>0</v>
      </c>
      <c r="BF44" s="72">
        <f>manual_inputs!BF29</f>
        <v>0</v>
      </c>
      <c r="BG44" s="72">
        <f>manual_inputs!BG29</f>
        <v>0</v>
      </c>
    </row>
    <row r="45" spans="1:59" x14ac:dyDescent="0.25">
      <c r="A45" s="42" t="s">
        <v>320</v>
      </c>
      <c r="E45" s="73">
        <f t="shared" ref="E45:K45" ca="1" si="53">SUM(E41:E44)</f>
        <v>-75668.871715572168</v>
      </c>
      <c r="F45" s="73">
        <f t="shared" ca="1" si="53"/>
        <v>-353588.59221818217</v>
      </c>
      <c r="G45" s="73">
        <f t="shared" ca="1" si="53"/>
        <v>-353588.59221818217</v>
      </c>
      <c r="H45" s="73">
        <f t="shared" ca="1" si="53"/>
        <v>-353588.59221818217</v>
      </c>
      <c r="I45" s="73">
        <f t="shared" ca="1" si="53"/>
        <v>-353588.59221818217</v>
      </c>
      <c r="J45" s="73">
        <f t="shared" ca="1" si="53"/>
        <v>-353588.59221818217</v>
      </c>
      <c r="K45" s="73">
        <f t="shared" ca="1" si="53"/>
        <v>-353588.59221818217</v>
      </c>
      <c r="M45" s="73">
        <f t="shared" ref="M45:S45" ca="1" si="54">SUM(M41:M44)</f>
        <v>-75668.871715572168</v>
      </c>
      <c r="N45" s="73">
        <f t="shared" ca="1" si="54"/>
        <v>-353588.59221818217</v>
      </c>
      <c r="O45" s="73">
        <f t="shared" ca="1" si="54"/>
        <v>-353588.59221818217</v>
      </c>
      <c r="P45" s="73">
        <f t="shared" ca="1" si="54"/>
        <v>-353588.59221818217</v>
      </c>
      <c r="Q45" s="73">
        <f t="shared" ca="1" si="54"/>
        <v>-353588.59221818217</v>
      </c>
      <c r="R45" s="73">
        <f t="shared" ca="1" si="54"/>
        <v>-353588.59221818217</v>
      </c>
      <c r="S45" s="73">
        <f t="shared" ca="1" si="54"/>
        <v>-353588.59221818217</v>
      </c>
      <c r="U45" s="73">
        <f t="shared" ref="U45:AA45" ca="1" si="55">SUM(U41:U44)</f>
        <v>0</v>
      </c>
      <c r="V45" s="73">
        <f t="shared" ca="1" si="55"/>
        <v>0</v>
      </c>
      <c r="W45" s="73">
        <f t="shared" ca="1" si="55"/>
        <v>0</v>
      </c>
      <c r="X45" s="73">
        <f t="shared" ca="1" si="55"/>
        <v>0</v>
      </c>
      <c r="Y45" s="73">
        <f t="shared" ca="1" si="55"/>
        <v>0</v>
      </c>
      <c r="Z45" s="73">
        <f t="shared" ca="1" si="55"/>
        <v>0</v>
      </c>
      <c r="AA45" s="73">
        <f t="shared" ca="1" si="55"/>
        <v>0</v>
      </c>
      <c r="AC45" s="73">
        <f t="shared" ref="AC45:AI45" ca="1" si="56">SUM(AC41:AC44)</f>
        <v>0</v>
      </c>
      <c r="AD45" s="73">
        <f t="shared" ca="1" si="56"/>
        <v>0</v>
      </c>
      <c r="AE45" s="73">
        <f t="shared" ca="1" si="56"/>
        <v>0</v>
      </c>
      <c r="AF45" s="73">
        <f t="shared" ca="1" si="56"/>
        <v>0</v>
      </c>
      <c r="AG45" s="73">
        <f t="shared" ca="1" si="56"/>
        <v>0</v>
      </c>
      <c r="AH45" s="73">
        <f t="shared" ca="1" si="56"/>
        <v>0</v>
      </c>
      <c r="AI45" s="73">
        <f t="shared" ca="1" si="56"/>
        <v>0</v>
      </c>
      <c r="AK45" s="73">
        <f t="shared" ref="AK45:AQ45" ca="1" si="57">SUM(AK41:AK44)</f>
        <v>0</v>
      </c>
      <c r="AL45" s="73">
        <f t="shared" ca="1" si="57"/>
        <v>0</v>
      </c>
      <c r="AM45" s="73">
        <f t="shared" ca="1" si="57"/>
        <v>0</v>
      </c>
      <c r="AN45" s="73">
        <f t="shared" ca="1" si="57"/>
        <v>0</v>
      </c>
      <c r="AO45" s="73">
        <f t="shared" ca="1" si="57"/>
        <v>0</v>
      </c>
      <c r="AP45" s="73">
        <f t="shared" ca="1" si="57"/>
        <v>0</v>
      </c>
      <c r="AQ45" s="73">
        <f t="shared" ca="1" si="57"/>
        <v>0</v>
      </c>
      <c r="AS45" s="73">
        <f t="shared" ref="AS45:AY45" ca="1" si="58">SUM(AS41:AS44)</f>
        <v>0</v>
      </c>
      <c r="AT45" s="73">
        <f t="shared" ca="1" si="58"/>
        <v>0</v>
      </c>
      <c r="AU45" s="73">
        <f t="shared" ca="1" si="58"/>
        <v>0</v>
      </c>
      <c r="AV45" s="73">
        <f t="shared" ca="1" si="58"/>
        <v>0</v>
      </c>
      <c r="AW45" s="73">
        <f t="shared" ca="1" si="58"/>
        <v>0</v>
      </c>
      <c r="AX45" s="73">
        <f t="shared" ca="1" si="58"/>
        <v>0</v>
      </c>
      <c r="AY45" s="73">
        <f t="shared" ca="1" si="58"/>
        <v>0</v>
      </c>
      <c r="BA45" s="73">
        <f t="shared" ref="BA45:BG45" ca="1" si="59">SUM(BA41:BA44)</f>
        <v>0</v>
      </c>
      <c r="BB45" s="73">
        <f t="shared" ca="1" si="59"/>
        <v>0</v>
      </c>
      <c r="BC45" s="73">
        <f t="shared" ca="1" si="59"/>
        <v>0</v>
      </c>
      <c r="BD45" s="73">
        <f t="shared" ca="1" si="59"/>
        <v>0</v>
      </c>
      <c r="BE45" s="73">
        <f t="shared" ca="1" si="59"/>
        <v>0</v>
      </c>
      <c r="BF45" s="73">
        <f t="shared" ca="1" si="59"/>
        <v>0</v>
      </c>
      <c r="BG45" s="73">
        <f t="shared" ca="1" si="59"/>
        <v>0</v>
      </c>
    </row>
    <row r="47" spans="1:59" x14ac:dyDescent="0.25">
      <c r="A47" s="42" t="s">
        <v>352</v>
      </c>
      <c r="E47" s="75">
        <f t="shared" ref="E47:K47" ca="1" si="60">E45+E32</f>
        <v>-213810.41623027113</v>
      </c>
      <c r="F47" s="75">
        <f t="shared" ca="1" si="60"/>
        <v>57114.159153070534</v>
      </c>
      <c r="G47" s="75">
        <f t="shared" ca="1" si="60"/>
        <v>57114.159153070534</v>
      </c>
      <c r="H47" s="75">
        <f t="shared" ca="1" si="60"/>
        <v>57114.159153070534</v>
      </c>
      <c r="I47" s="75">
        <f t="shared" ca="1" si="60"/>
        <v>57114.159153070534</v>
      </c>
      <c r="J47" s="75">
        <f t="shared" ca="1" si="60"/>
        <v>57114.159153070534</v>
      </c>
      <c r="K47" s="75">
        <f t="shared" ca="1" si="60"/>
        <v>57114.159153070534</v>
      </c>
      <c r="M47" s="75">
        <f t="shared" ref="M47:S47" ca="1" si="61">M45+M32</f>
        <v>-213810.41623027113</v>
      </c>
      <c r="N47" s="75">
        <f t="shared" ca="1" si="61"/>
        <v>57114.159153070534</v>
      </c>
      <c r="O47" s="75">
        <f t="shared" ca="1" si="61"/>
        <v>57114.159153070534</v>
      </c>
      <c r="P47" s="75">
        <f t="shared" ca="1" si="61"/>
        <v>57114.159153070534</v>
      </c>
      <c r="Q47" s="75">
        <f t="shared" ca="1" si="61"/>
        <v>57114.159153070534</v>
      </c>
      <c r="R47" s="75">
        <f t="shared" ca="1" si="61"/>
        <v>57114.159153070534</v>
      </c>
      <c r="S47" s="75">
        <f t="shared" ca="1" si="61"/>
        <v>57114.159153070534</v>
      </c>
      <c r="U47" s="75">
        <f t="shared" ref="U47:AA47" ca="1" si="62">U45+U32</f>
        <v>0</v>
      </c>
      <c r="V47" s="75">
        <f t="shared" ca="1" si="62"/>
        <v>0</v>
      </c>
      <c r="W47" s="75">
        <f t="shared" ca="1" si="62"/>
        <v>0</v>
      </c>
      <c r="X47" s="75">
        <f t="shared" ca="1" si="62"/>
        <v>0</v>
      </c>
      <c r="Y47" s="75">
        <f t="shared" ca="1" si="62"/>
        <v>0</v>
      </c>
      <c r="Z47" s="75">
        <f t="shared" ca="1" si="62"/>
        <v>0</v>
      </c>
      <c r="AA47" s="75">
        <f t="shared" ca="1" si="62"/>
        <v>0</v>
      </c>
      <c r="AC47" s="75">
        <f t="shared" ref="AC47:AI47" ca="1" si="63">AC45+AC32</f>
        <v>0</v>
      </c>
      <c r="AD47" s="75">
        <f t="shared" ca="1" si="63"/>
        <v>0</v>
      </c>
      <c r="AE47" s="75">
        <f t="shared" ca="1" si="63"/>
        <v>0</v>
      </c>
      <c r="AF47" s="75">
        <f t="shared" ca="1" si="63"/>
        <v>0</v>
      </c>
      <c r="AG47" s="75">
        <f t="shared" ca="1" si="63"/>
        <v>0</v>
      </c>
      <c r="AH47" s="75">
        <f t="shared" ca="1" si="63"/>
        <v>0</v>
      </c>
      <c r="AI47" s="75">
        <f t="shared" ca="1" si="63"/>
        <v>0</v>
      </c>
      <c r="AK47" s="75">
        <f t="shared" ref="AK47:AQ47" ca="1" si="64">AK45+AK32</f>
        <v>0</v>
      </c>
      <c r="AL47" s="75">
        <f t="shared" ca="1" si="64"/>
        <v>0</v>
      </c>
      <c r="AM47" s="75">
        <f t="shared" ca="1" si="64"/>
        <v>0</v>
      </c>
      <c r="AN47" s="75">
        <f t="shared" ca="1" si="64"/>
        <v>0</v>
      </c>
      <c r="AO47" s="75">
        <f t="shared" ca="1" si="64"/>
        <v>0</v>
      </c>
      <c r="AP47" s="75">
        <f t="shared" ca="1" si="64"/>
        <v>0</v>
      </c>
      <c r="AQ47" s="75">
        <f t="shared" ca="1" si="64"/>
        <v>0</v>
      </c>
      <c r="AS47" s="75">
        <f t="shared" ref="AS47:AY47" ca="1" si="65">AS45+AS32</f>
        <v>0</v>
      </c>
      <c r="AT47" s="75">
        <f t="shared" ca="1" si="65"/>
        <v>0</v>
      </c>
      <c r="AU47" s="75">
        <f t="shared" ca="1" si="65"/>
        <v>0</v>
      </c>
      <c r="AV47" s="75">
        <f t="shared" ca="1" si="65"/>
        <v>0</v>
      </c>
      <c r="AW47" s="75">
        <f t="shared" ca="1" si="65"/>
        <v>0</v>
      </c>
      <c r="AX47" s="75">
        <f t="shared" ca="1" si="65"/>
        <v>0</v>
      </c>
      <c r="AY47" s="75">
        <f t="shared" ca="1" si="65"/>
        <v>0</v>
      </c>
      <c r="BA47" s="75">
        <f t="shared" ref="BA47:BG47" ca="1" si="66">BA45+BA32</f>
        <v>0</v>
      </c>
      <c r="BB47" s="75">
        <f t="shared" ca="1" si="66"/>
        <v>0</v>
      </c>
      <c r="BC47" s="75">
        <f t="shared" ca="1" si="66"/>
        <v>0</v>
      </c>
      <c r="BD47" s="75">
        <f t="shared" ca="1" si="66"/>
        <v>0</v>
      </c>
      <c r="BE47" s="75">
        <f t="shared" ca="1" si="66"/>
        <v>0</v>
      </c>
      <c r="BF47" s="75">
        <f t="shared" ca="1" si="66"/>
        <v>0</v>
      </c>
      <c r="BG47" s="75">
        <f t="shared" ca="1" si="66"/>
        <v>0</v>
      </c>
    </row>
    <row r="48" spans="1:59" x14ac:dyDescent="0.25">
      <c r="A48" s="17" t="s">
        <v>345</v>
      </c>
      <c r="E48" s="76">
        <f t="shared" ref="E48:K48" ca="1" si="67">IFERROR(E47/E14,0)</f>
        <v>0</v>
      </c>
      <c r="F48" s="76">
        <f t="shared" ca="1" si="67"/>
        <v>7.8124281444439114E-2</v>
      </c>
      <c r="G48" s="76">
        <f t="shared" ca="1" si="67"/>
        <v>7.8124281444439114E-2</v>
      </c>
      <c r="H48" s="76">
        <f t="shared" ca="1" si="67"/>
        <v>7.8124281444439114E-2</v>
      </c>
      <c r="I48" s="76">
        <f t="shared" ca="1" si="67"/>
        <v>7.8124281444439114E-2</v>
      </c>
      <c r="J48" s="76">
        <f t="shared" ca="1" si="67"/>
        <v>7.8124281444439114E-2</v>
      </c>
      <c r="K48" s="76">
        <f t="shared" ca="1" si="67"/>
        <v>7.8124281444439114E-2</v>
      </c>
      <c r="M48" s="76">
        <f t="shared" ref="M48:S48" ca="1" si="68">IFERROR(M47/M14,0)</f>
        <v>0</v>
      </c>
      <c r="N48" s="76">
        <f t="shared" ca="1" si="68"/>
        <v>7.8124281444439114E-2</v>
      </c>
      <c r="O48" s="76">
        <f t="shared" ca="1" si="68"/>
        <v>7.8124281444439114E-2</v>
      </c>
      <c r="P48" s="76">
        <f t="shared" ca="1" si="68"/>
        <v>7.8124281444439114E-2</v>
      </c>
      <c r="Q48" s="76">
        <f t="shared" ca="1" si="68"/>
        <v>7.8124281444439114E-2</v>
      </c>
      <c r="R48" s="76">
        <f t="shared" ca="1" si="68"/>
        <v>7.8124281444439114E-2</v>
      </c>
      <c r="S48" s="76">
        <f t="shared" ca="1" si="68"/>
        <v>7.8124281444439114E-2</v>
      </c>
      <c r="U48" s="76">
        <f t="shared" ref="U48:AA48" ca="1" si="69">IFERROR(U47/U14,0)</f>
        <v>0</v>
      </c>
      <c r="V48" s="76">
        <f t="shared" ca="1" si="69"/>
        <v>0</v>
      </c>
      <c r="W48" s="76">
        <f t="shared" ca="1" si="69"/>
        <v>0</v>
      </c>
      <c r="X48" s="76">
        <f t="shared" ca="1" si="69"/>
        <v>0</v>
      </c>
      <c r="Y48" s="76">
        <f t="shared" ca="1" si="69"/>
        <v>0</v>
      </c>
      <c r="Z48" s="76">
        <f t="shared" ca="1" si="69"/>
        <v>0</v>
      </c>
      <c r="AA48" s="76">
        <f t="shared" ca="1" si="69"/>
        <v>0</v>
      </c>
      <c r="AC48" s="76">
        <f t="shared" ref="AC48:AI48" ca="1" si="70">IFERROR(AC47/AC14,0)</f>
        <v>0</v>
      </c>
      <c r="AD48" s="76">
        <f t="shared" ca="1" si="70"/>
        <v>0</v>
      </c>
      <c r="AE48" s="76">
        <f t="shared" ca="1" si="70"/>
        <v>0</v>
      </c>
      <c r="AF48" s="76">
        <f t="shared" ca="1" si="70"/>
        <v>0</v>
      </c>
      <c r="AG48" s="76">
        <f t="shared" ca="1" si="70"/>
        <v>0</v>
      </c>
      <c r="AH48" s="76">
        <f t="shared" ca="1" si="70"/>
        <v>0</v>
      </c>
      <c r="AI48" s="76">
        <f t="shared" ca="1" si="70"/>
        <v>0</v>
      </c>
      <c r="AK48" s="76">
        <f t="shared" ref="AK48:AQ48" ca="1" si="71">IFERROR(AK47/AK14,0)</f>
        <v>0</v>
      </c>
      <c r="AL48" s="76">
        <f t="shared" ca="1" si="71"/>
        <v>0</v>
      </c>
      <c r="AM48" s="76">
        <f t="shared" ca="1" si="71"/>
        <v>0</v>
      </c>
      <c r="AN48" s="76">
        <f t="shared" ca="1" si="71"/>
        <v>0</v>
      </c>
      <c r="AO48" s="76">
        <f t="shared" ca="1" si="71"/>
        <v>0</v>
      </c>
      <c r="AP48" s="76">
        <f t="shared" ca="1" si="71"/>
        <v>0</v>
      </c>
      <c r="AQ48" s="76">
        <f t="shared" ca="1" si="71"/>
        <v>0</v>
      </c>
      <c r="AS48" s="76">
        <f t="shared" ref="AS48:AY48" ca="1" si="72">IFERROR(AS47/AS14,0)</f>
        <v>0</v>
      </c>
      <c r="AT48" s="76">
        <f t="shared" ca="1" si="72"/>
        <v>0</v>
      </c>
      <c r="AU48" s="76">
        <f t="shared" ca="1" si="72"/>
        <v>0</v>
      </c>
      <c r="AV48" s="76">
        <f t="shared" ca="1" si="72"/>
        <v>0</v>
      </c>
      <c r="AW48" s="76">
        <f t="shared" ca="1" si="72"/>
        <v>0</v>
      </c>
      <c r="AX48" s="76">
        <f t="shared" ca="1" si="72"/>
        <v>0</v>
      </c>
      <c r="AY48" s="76">
        <f t="shared" ca="1" si="72"/>
        <v>0</v>
      </c>
      <c r="BA48" s="76">
        <f t="shared" ref="BA48:BG48" ca="1" si="73">IFERROR(BA47/BA14,0)</f>
        <v>0</v>
      </c>
      <c r="BB48" s="76">
        <f t="shared" ca="1" si="73"/>
        <v>0</v>
      </c>
      <c r="BC48" s="76">
        <f t="shared" ca="1" si="73"/>
        <v>0</v>
      </c>
      <c r="BD48" s="76">
        <f t="shared" ca="1" si="73"/>
        <v>0</v>
      </c>
      <c r="BE48" s="76">
        <f t="shared" ca="1" si="73"/>
        <v>0</v>
      </c>
      <c r="BF48" s="76">
        <f t="shared" ca="1" si="73"/>
        <v>0</v>
      </c>
      <c r="BG48" s="76">
        <f t="shared" ca="1" si="73"/>
        <v>0</v>
      </c>
    </row>
    <row r="49" spans="1:59" x14ac:dyDescent="0.25">
      <c r="A49" s="17"/>
      <c r="E49" s="76"/>
      <c r="F49" s="76"/>
      <c r="G49" s="76"/>
      <c r="H49" s="76"/>
      <c r="I49" s="76"/>
      <c r="J49" s="76"/>
      <c r="K49" s="76"/>
      <c r="M49" s="76"/>
      <c r="N49" s="76"/>
      <c r="O49" s="76"/>
      <c r="P49" s="76"/>
      <c r="Q49" s="76"/>
      <c r="R49" s="76"/>
      <c r="S49" s="76"/>
      <c r="U49" s="76"/>
      <c r="V49" s="76"/>
      <c r="W49" s="76"/>
      <c r="X49" s="76"/>
      <c r="Y49" s="76"/>
      <c r="Z49" s="76"/>
      <c r="AA49" s="76"/>
      <c r="AC49" s="76"/>
      <c r="AD49" s="76"/>
      <c r="AE49" s="76"/>
      <c r="AF49" s="76"/>
      <c r="AG49" s="76"/>
      <c r="AH49" s="76"/>
      <c r="AI49" s="76"/>
      <c r="AK49" s="76"/>
      <c r="AL49" s="76"/>
      <c r="AM49" s="76"/>
      <c r="AN49" s="76"/>
      <c r="AO49" s="76"/>
      <c r="AP49" s="76"/>
      <c r="AQ49" s="76"/>
      <c r="AS49" s="76"/>
      <c r="AT49" s="76"/>
      <c r="AU49" s="76"/>
      <c r="AV49" s="76"/>
      <c r="AW49" s="76"/>
      <c r="AX49" s="76"/>
      <c r="AY49" s="76"/>
      <c r="BA49" s="76"/>
      <c r="BB49" s="76"/>
      <c r="BC49" s="76"/>
      <c r="BD49" s="76"/>
      <c r="BE49" s="76"/>
      <c r="BF49" s="76"/>
      <c r="BG49" s="76"/>
    </row>
    <row r="50" spans="1:59" x14ac:dyDescent="0.25">
      <c r="A50" s="42" t="s">
        <v>353</v>
      </c>
      <c r="E50" s="75">
        <f ca="1">SUM($E47:E47)</f>
        <v>-213810.41623027113</v>
      </c>
      <c r="F50" s="75">
        <f ca="1">SUM($E47:F47)</f>
        <v>-156696.2570772006</v>
      </c>
      <c r="G50" s="75">
        <f ca="1">SUM($E47:G47)</f>
        <v>-99582.097924130067</v>
      </c>
      <c r="H50" s="75">
        <f ca="1">SUM($E47:H47)</f>
        <v>-42467.938771059533</v>
      </c>
      <c r="I50" s="75">
        <f ca="1">SUM($E47:I47)</f>
        <v>14646.220382011001</v>
      </c>
      <c r="J50" s="75">
        <f ca="1">SUM($E47:J47)</f>
        <v>71760.379535081534</v>
      </c>
      <c r="K50" s="75">
        <f ca="1">SUM($E47:K47)</f>
        <v>128874.53868815207</v>
      </c>
      <c r="M50" s="75">
        <f ca="1">SUM($M47:M47)</f>
        <v>-213810.41623027113</v>
      </c>
      <c r="N50" s="75">
        <f ca="1">SUM($M47:N47)</f>
        <v>-156696.2570772006</v>
      </c>
      <c r="O50" s="75">
        <f ca="1">SUM($M47:O47)</f>
        <v>-99582.097924130067</v>
      </c>
      <c r="P50" s="75">
        <f ca="1">SUM($M47:P47)</f>
        <v>-42467.938771059533</v>
      </c>
      <c r="Q50" s="75">
        <f ca="1">SUM($M47:Q47)</f>
        <v>14646.220382011001</v>
      </c>
      <c r="R50" s="75">
        <f ca="1">SUM($M47:R47)</f>
        <v>71760.379535081534</v>
      </c>
      <c r="S50" s="75">
        <f ca="1">SUM($M47:S47)</f>
        <v>128874.53868815207</v>
      </c>
      <c r="U50" s="75">
        <f ca="1">SUM($U47:U47)</f>
        <v>0</v>
      </c>
      <c r="V50" s="75">
        <f ca="1">SUM($U47:V47)</f>
        <v>0</v>
      </c>
      <c r="W50" s="75">
        <f ca="1">SUM($U47:W47)</f>
        <v>0</v>
      </c>
      <c r="X50" s="75">
        <f ca="1">SUM($U47:X47)</f>
        <v>0</v>
      </c>
      <c r="Y50" s="75">
        <f ca="1">SUM($U47:Y47)</f>
        <v>0</v>
      </c>
      <c r="Z50" s="75">
        <f ca="1">SUM($U47:Z47)</f>
        <v>0</v>
      </c>
      <c r="AA50" s="75">
        <f ca="1">SUM($U47:AA47)</f>
        <v>0</v>
      </c>
      <c r="AC50" s="75">
        <f ca="1">SUM($AC47:AC47)</f>
        <v>0</v>
      </c>
      <c r="AD50" s="75">
        <f ca="1">SUM($AC47:AD47)</f>
        <v>0</v>
      </c>
      <c r="AE50" s="75">
        <f ca="1">SUM($AC47:AE47)</f>
        <v>0</v>
      </c>
      <c r="AF50" s="75">
        <f ca="1">SUM($AC47:AF47)</f>
        <v>0</v>
      </c>
      <c r="AG50" s="75">
        <f ca="1">SUM($AC47:AG47)</f>
        <v>0</v>
      </c>
      <c r="AH50" s="75">
        <f ca="1">SUM($AC47:AH47)</f>
        <v>0</v>
      </c>
      <c r="AI50" s="75">
        <f ca="1">SUM($AC47:AI47)</f>
        <v>0</v>
      </c>
      <c r="AK50" s="75">
        <f ca="1">SUM($AK47:AK47)</f>
        <v>0</v>
      </c>
      <c r="AL50" s="75">
        <f ca="1">SUM($AK47:AL47)</f>
        <v>0</v>
      </c>
      <c r="AM50" s="75">
        <f ca="1">SUM($AK47:AM47)</f>
        <v>0</v>
      </c>
      <c r="AN50" s="75">
        <f ca="1">SUM($AK47:AN47)</f>
        <v>0</v>
      </c>
      <c r="AO50" s="75">
        <f ca="1">SUM($AK47:AO47)</f>
        <v>0</v>
      </c>
      <c r="AP50" s="75">
        <f ca="1">SUM($AK47:AP47)</f>
        <v>0</v>
      </c>
      <c r="AQ50" s="75">
        <f ca="1">SUM($AK47:AQ47)</f>
        <v>0</v>
      </c>
      <c r="AS50" s="75">
        <f ca="1">SUM($AS47:AS47)</f>
        <v>0</v>
      </c>
      <c r="AT50" s="75">
        <f ca="1">SUM($AS47:AT47)</f>
        <v>0</v>
      </c>
      <c r="AU50" s="75">
        <f ca="1">SUM($AS47:AU47)</f>
        <v>0</v>
      </c>
      <c r="AV50" s="75">
        <f ca="1">SUM($AS47:AV47)</f>
        <v>0</v>
      </c>
      <c r="AW50" s="75">
        <f ca="1">SUM($AS47:AW47)</f>
        <v>0</v>
      </c>
      <c r="AX50" s="75">
        <f ca="1">SUM($AS47:AX47)</f>
        <v>0</v>
      </c>
      <c r="AY50" s="75">
        <f ca="1">SUM($AS47:AY47)</f>
        <v>0</v>
      </c>
      <c r="BA50" s="75">
        <f ca="1">SUM($BA47:BA47)</f>
        <v>0</v>
      </c>
      <c r="BB50" s="75">
        <f ca="1">SUM($BA47:BB47)</f>
        <v>0</v>
      </c>
      <c r="BC50" s="75">
        <f ca="1">SUM($BA47:BC47)</f>
        <v>0</v>
      </c>
      <c r="BD50" s="75">
        <f ca="1">SUM($BA47:BD47)</f>
        <v>0</v>
      </c>
      <c r="BE50" s="75">
        <f ca="1">SUM($BA47:BE47)</f>
        <v>0</v>
      </c>
      <c r="BF50" s="75">
        <f ca="1">SUM($BA47:BF47)</f>
        <v>0</v>
      </c>
      <c r="BG50" s="75">
        <f ca="1">SUM($BA47:BG47)</f>
        <v>0</v>
      </c>
    </row>
    <row r="51" spans="1:59" x14ac:dyDescent="0.25">
      <c r="A51" s="17" t="s">
        <v>345</v>
      </c>
      <c r="E51" s="76">
        <f ca="1">IFERROR(E50/SUM($E14:E14),0)</f>
        <v>0</v>
      </c>
      <c r="F51" s="76">
        <f ca="1">IFERROR(F50/SUM($E14:F14),0)</f>
        <v>-0.21433883770188131</v>
      </c>
      <c r="G51" s="76">
        <f ca="1">IFERROR(G50/SUM($E14:G14),0)</f>
        <v>-6.8107278128721097E-2</v>
      </c>
      <c r="H51" s="76">
        <f ca="1">IFERROR(H50/SUM($E14:H14),0)</f>
        <v>-1.9363424937667694E-2</v>
      </c>
      <c r="I51" s="76">
        <f ca="1">IFERROR(I50/SUM($E14:I14),0)</f>
        <v>5.008501657859008E-3</v>
      </c>
      <c r="J51" s="76">
        <f ca="1">IFERROR(J50/SUM($E14:J14),0)</f>
        <v>1.9631657615175029E-2</v>
      </c>
      <c r="K51" s="76">
        <f ca="1">IFERROR(K50/SUM($E14:K14),0)</f>
        <v>2.9380428253385712E-2</v>
      </c>
      <c r="M51" s="76">
        <f ca="1">IFERROR(M50/SUM($M14:M14),0)</f>
        <v>0</v>
      </c>
      <c r="N51" s="76">
        <f ca="1">IFERROR(N50/SUM($M14:N14),0)</f>
        <v>-0.21433883770188131</v>
      </c>
      <c r="O51" s="76">
        <f ca="1">IFERROR(O50/SUM($M14:O14),0)</f>
        <v>-6.8107278128721097E-2</v>
      </c>
      <c r="P51" s="76">
        <f ca="1">IFERROR(P50/SUM($M14:P14),0)</f>
        <v>-1.9363424937667694E-2</v>
      </c>
      <c r="Q51" s="76">
        <f ca="1">IFERROR(Q50/SUM($M14:Q14),0)</f>
        <v>5.008501657859008E-3</v>
      </c>
      <c r="R51" s="76">
        <f ca="1">IFERROR(R50/SUM($M14:R14),0)</f>
        <v>1.9631657615175029E-2</v>
      </c>
      <c r="S51" s="76">
        <f ca="1">IFERROR(S50/SUM($M14:S14),0)</f>
        <v>2.9380428253385712E-2</v>
      </c>
      <c r="U51" s="76">
        <f ca="1">IFERROR(U50/SUM($U14:U14),0)</f>
        <v>0</v>
      </c>
      <c r="V51" s="76">
        <f ca="1">IFERROR(V50/SUM($U14:V14),0)</f>
        <v>0</v>
      </c>
      <c r="W51" s="76">
        <f ca="1">IFERROR(W50/SUM($U14:W14),0)</f>
        <v>0</v>
      </c>
      <c r="X51" s="76">
        <f ca="1">IFERROR(X50/SUM($U14:X14),0)</f>
        <v>0</v>
      </c>
      <c r="Y51" s="76">
        <f ca="1">IFERROR(Y50/SUM($U14:Y14),0)</f>
        <v>0</v>
      </c>
      <c r="Z51" s="76">
        <f ca="1">IFERROR(Z50/SUM($U14:Z14),0)</f>
        <v>0</v>
      </c>
      <c r="AA51" s="76">
        <f ca="1">IFERROR(AA50/SUM($U14:AA14),0)</f>
        <v>0</v>
      </c>
      <c r="AC51" s="76">
        <f ca="1">IFERROR(AC50/SUM($AC14:AC14),0)</f>
        <v>0</v>
      </c>
      <c r="AD51" s="76">
        <f ca="1">IFERROR(AD50/SUM($AC14:AD14),0)</f>
        <v>0</v>
      </c>
      <c r="AE51" s="76">
        <f ca="1">IFERROR(AE50/SUM($AC14:AE14),0)</f>
        <v>0</v>
      </c>
      <c r="AF51" s="76">
        <f ca="1">IFERROR(AF50/SUM($AC14:AF14),0)</f>
        <v>0</v>
      </c>
      <c r="AG51" s="76">
        <f ca="1">IFERROR(AG50/SUM($AC14:AG14),0)</f>
        <v>0</v>
      </c>
      <c r="AH51" s="76">
        <f ca="1">IFERROR(AH50/SUM($AC14:AH14),0)</f>
        <v>0</v>
      </c>
      <c r="AI51" s="76">
        <f ca="1">IFERROR(AI50/SUM($AC14:AI14),0)</f>
        <v>0</v>
      </c>
      <c r="AK51" s="76">
        <f ca="1">IFERROR(AK50/SUM($AK14:AK14),0)</f>
        <v>0</v>
      </c>
      <c r="AL51" s="76">
        <f ca="1">IFERROR(AL50/SUM($AK14:AL14),0)</f>
        <v>0</v>
      </c>
      <c r="AM51" s="76">
        <f ca="1">IFERROR(AM50/SUM($AK14:AM14),0)</f>
        <v>0</v>
      </c>
      <c r="AN51" s="76">
        <f ca="1">IFERROR(AN50/SUM($AK14:AN14),0)</f>
        <v>0</v>
      </c>
      <c r="AO51" s="76">
        <f ca="1">IFERROR(AO50/SUM($AK14:AO14),0)</f>
        <v>0</v>
      </c>
      <c r="AP51" s="76">
        <f ca="1">IFERROR(AP50/SUM($AK14:AP14),0)</f>
        <v>0</v>
      </c>
      <c r="AQ51" s="76">
        <f ca="1">IFERROR(AQ50/SUM($AK14:AQ14),0)</f>
        <v>0</v>
      </c>
      <c r="AS51" s="76">
        <f ca="1">IFERROR(AS50/SUM($AS14:AS14),0)</f>
        <v>0</v>
      </c>
      <c r="AT51" s="76">
        <f ca="1">IFERROR(AT50/SUM($AS14:AT14),0)</f>
        <v>0</v>
      </c>
      <c r="AU51" s="76">
        <f ca="1">IFERROR(AU50/SUM($AS14:AU14),0)</f>
        <v>0</v>
      </c>
      <c r="AV51" s="76">
        <f ca="1">IFERROR(AV50/SUM($AS14:AV14),0)</f>
        <v>0</v>
      </c>
      <c r="AW51" s="76">
        <f ca="1">IFERROR(AW50/SUM($AS14:AW14),0)</f>
        <v>0</v>
      </c>
      <c r="AX51" s="76">
        <f ca="1">IFERROR(AX50/SUM($AS14:AX14),0)</f>
        <v>0</v>
      </c>
      <c r="AY51" s="76">
        <f ca="1">IFERROR(AY50/SUM($AS14:AY14),0)</f>
        <v>0</v>
      </c>
      <c r="BA51" s="76">
        <f ca="1">IFERROR(BA50/SUM($BA14:BA14),0)</f>
        <v>0</v>
      </c>
      <c r="BB51" s="76">
        <f ca="1">IFERROR(BB50/SUM($BA14:BB14),0)</f>
        <v>0</v>
      </c>
      <c r="BC51" s="76">
        <f ca="1">IFERROR(BC50/SUM($BA14:BC14),0)</f>
        <v>0</v>
      </c>
      <c r="BD51" s="76">
        <f ca="1">IFERROR(BD50/SUM($BA14:BD14),0)</f>
        <v>0</v>
      </c>
      <c r="BE51" s="76">
        <f ca="1">IFERROR(BE50/SUM($BA14:BE14),0)</f>
        <v>0</v>
      </c>
      <c r="BF51" s="76">
        <f ca="1">IFERROR(BF50/SUM($BA14:BF14),0)</f>
        <v>0</v>
      </c>
      <c r="BG51" s="76">
        <f ca="1">IFERROR(BG50/SUM($BA14:BG14),0)</f>
        <v>0</v>
      </c>
    </row>
    <row r="52" spans="1:59" x14ac:dyDescent="0.25">
      <c r="A52" s="17"/>
      <c r="E52" s="76"/>
      <c r="F52" s="76"/>
      <c r="G52" s="76"/>
      <c r="H52" s="76"/>
      <c r="I52" s="76"/>
      <c r="J52" s="76"/>
      <c r="K52" s="76"/>
      <c r="M52" s="76"/>
      <c r="N52" s="76"/>
      <c r="O52" s="76"/>
      <c r="P52" s="76"/>
      <c r="Q52" s="76"/>
      <c r="R52" s="76"/>
      <c r="S52" s="76"/>
      <c r="U52" s="76"/>
      <c r="V52" s="76"/>
      <c r="W52" s="76"/>
      <c r="X52" s="76"/>
      <c r="Y52" s="76"/>
      <c r="Z52" s="76"/>
      <c r="AA52" s="76"/>
      <c r="AC52" s="76"/>
      <c r="AD52" s="76"/>
      <c r="AE52" s="76"/>
      <c r="AF52" s="76"/>
      <c r="AG52" s="76"/>
      <c r="AH52" s="76"/>
      <c r="AI52" s="76"/>
      <c r="AK52" s="76"/>
      <c r="AL52" s="76"/>
      <c r="AM52" s="76"/>
      <c r="AN52" s="76"/>
      <c r="AO52" s="76"/>
      <c r="AP52" s="76"/>
      <c r="AQ52" s="76"/>
      <c r="AS52" s="76"/>
      <c r="AT52" s="76"/>
      <c r="AU52" s="76"/>
      <c r="AV52" s="76"/>
      <c r="AW52" s="76"/>
      <c r="AX52" s="76"/>
      <c r="AY52" s="76"/>
      <c r="BA52" s="76"/>
      <c r="BB52" s="76"/>
      <c r="BC52" s="76"/>
      <c r="BD52" s="76"/>
      <c r="BE52" s="76"/>
      <c r="BF52" s="76"/>
      <c r="BG52" s="76"/>
    </row>
    <row r="53" spans="1:59" x14ac:dyDescent="0.25">
      <c r="A53" s="77" t="s">
        <v>354</v>
      </c>
      <c r="B53" s="2"/>
      <c r="C53" s="2"/>
      <c r="D53" s="2"/>
      <c r="E53" s="78"/>
      <c r="F53" s="78"/>
      <c r="G53" s="78"/>
      <c r="H53" s="78"/>
      <c r="I53" s="78"/>
      <c r="J53" s="78"/>
      <c r="K53" s="79">
        <f>IFERROR(HLOOKUP(prog_header!$C$6,cost_rates!$AD$3:$AM$8,6,FALSE),0)</f>
        <v>0.22224251199474951</v>
      </c>
      <c r="M53" s="78"/>
      <c r="N53" s="78"/>
      <c r="O53" s="78"/>
      <c r="P53" s="78"/>
      <c r="Q53" s="78"/>
      <c r="R53" s="78"/>
      <c r="S53" s="79">
        <f>HLOOKUP(M$3,cost_rates!$AD$3:$AM$8,6,FALSE)</f>
        <v>0.22224251199474951</v>
      </c>
      <c r="U53" s="78"/>
      <c r="V53" s="78"/>
      <c r="W53" s="78"/>
      <c r="X53" s="78"/>
      <c r="Y53" s="78"/>
      <c r="Z53" s="78"/>
      <c r="AA53" s="79">
        <f>HLOOKUP(U$3,cost_rates!$AD$3:$AM$8,6,FALSE)</f>
        <v>0.22224251199474951</v>
      </c>
      <c r="AC53" s="78"/>
      <c r="AD53" s="78"/>
      <c r="AE53" s="78"/>
      <c r="AF53" s="78"/>
      <c r="AG53" s="78"/>
      <c r="AH53" s="78"/>
      <c r="AI53" s="79">
        <f>HLOOKUP(AC$3,cost_rates!$AD$3:$AM$8,6,FALSE)</f>
        <v>0.22224251199474951</v>
      </c>
      <c r="AK53" s="78"/>
      <c r="AL53" s="78"/>
      <c r="AM53" s="78"/>
      <c r="AN53" s="78"/>
      <c r="AO53" s="78"/>
      <c r="AP53" s="78"/>
      <c r="AQ53" s="79">
        <f>HLOOKUP(AK$3,cost_rates!$AD$3:$AM$8,6,FALSE)</f>
        <v>0.22224251199474951</v>
      </c>
      <c r="AS53" s="78"/>
      <c r="AT53" s="78"/>
      <c r="AU53" s="78"/>
      <c r="AV53" s="78"/>
      <c r="AW53" s="78"/>
      <c r="AX53" s="78"/>
      <c r="AY53" s="79">
        <f>HLOOKUP(AS$3,cost_rates!$AD$3:$AM$8,6,FALSE)</f>
        <v>0.22224251199474951</v>
      </c>
      <c r="BA53" s="78"/>
      <c r="BB53" s="78"/>
      <c r="BC53" s="78"/>
      <c r="BD53" s="78"/>
      <c r="BE53" s="78"/>
      <c r="BF53" s="78"/>
      <c r="BG53" s="79">
        <f>HLOOKUP(BA$3,cost_rates!$AD$3:$AM$8,6,FALSE)</f>
        <v>0.22224251199474951</v>
      </c>
    </row>
  </sheetData>
  <mergeCells count="7">
    <mergeCell ref="BA3:BG3"/>
    <mergeCell ref="E3:K3"/>
    <mergeCell ref="M3:S3"/>
    <mergeCell ref="U3:AA3"/>
    <mergeCell ref="AC3:AI3"/>
    <mergeCell ref="AK3:AQ3"/>
    <mergeCell ref="AS3:AY3"/>
  </mergeCells>
  <conditionalFormatting sqref="E1:K1">
    <cfRule type="cellIs" dxfId="0" priority="8" operator="not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8" fitToWidth="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F97"/>
  <sheetViews>
    <sheetView tabSelected="1" zoomScale="75" zoomScaleNormal="75" workbookViewId="0">
      <pane xSplit="3" ySplit="7" topLeftCell="CF8" activePane="bottomRight" state="frozen"/>
      <selection pane="topRight" activeCell="N21" sqref="N21"/>
      <selection pane="bottomLeft" activeCell="N21" sqref="N21"/>
      <selection pane="bottomRight" activeCell="CR8" sqref="CR8"/>
    </sheetView>
  </sheetViews>
  <sheetFormatPr defaultRowHeight="15" x14ac:dyDescent="0.25"/>
  <cols>
    <col min="1" max="1" width="5.140625" bestFit="1" customWidth="1"/>
    <col min="2" max="2" width="20.85546875" bestFit="1" customWidth="1"/>
    <col min="123" max="123" width="13.85546875" bestFit="1" customWidth="1"/>
    <col min="132" max="132" width="13.85546875" bestFit="1" customWidth="1"/>
  </cols>
  <sheetData>
    <row r="1" spans="1:136" x14ac:dyDescent="0.25">
      <c r="B1" s="125" t="s">
        <v>196</v>
      </c>
      <c r="C1" s="236" t="str">
        <f>IF(prog_header!$C$8="existing","Yes","No")</f>
        <v>No</v>
      </c>
    </row>
    <row r="2" spans="1:136" x14ac:dyDescent="0.25">
      <c r="B2" t="s">
        <v>630</v>
      </c>
    </row>
    <row r="4" spans="1:136" x14ac:dyDescent="0.25">
      <c r="D4" s="128" t="s">
        <v>149</v>
      </c>
      <c r="E4" s="128" t="s">
        <v>631</v>
      </c>
      <c r="F4" s="128"/>
      <c r="G4" s="128"/>
      <c r="H4" s="128"/>
      <c r="I4" s="128"/>
      <c r="J4" s="128"/>
      <c r="K4" s="9" t="s">
        <v>264</v>
      </c>
      <c r="L4" s="9" t="s">
        <v>631</v>
      </c>
      <c r="M4" s="9"/>
      <c r="N4" s="9"/>
      <c r="O4" s="9"/>
      <c r="P4" s="9"/>
      <c r="Q4" s="9"/>
      <c r="R4" s="2" t="s">
        <v>265</v>
      </c>
      <c r="S4" s="2" t="s">
        <v>631</v>
      </c>
      <c r="T4" s="2"/>
      <c r="U4" s="2"/>
      <c r="V4" s="2"/>
      <c r="W4" s="2"/>
      <c r="X4" s="2"/>
      <c r="Y4" s="10" t="s">
        <v>266</v>
      </c>
      <c r="Z4" s="10" t="s">
        <v>631</v>
      </c>
      <c r="AA4" s="10"/>
      <c r="AB4" s="10"/>
      <c r="AC4" s="10"/>
      <c r="AD4" s="10"/>
      <c r="AE4" s="10"/>
      <c r="AF4" s="12" t="s">
        <v>267</v>
      </c>
      <c r="AG4" s="12" t="s">
        <v>631</v>
      </c>
      <c r="AH4" s="12"/>
      <c r="AI4" s="12"/>
      <c r="AJ4" s="12"/>
      <c r="AK4" s="12"/>
      <c r="AL4" s="12"/>
      <c r="AM4" s="11" t="s">
        <v>268</v>
      </c>
      <c r="AN4" s="11" t="s">
        <v>631</v>
      </c>
      <c r="AO4" s="11"/>
      <c r="AP4" s="11"/>
      <c r="AQ4" s="11"/>
      <c r="AR4" s="11"/>
      <c r="AS4" s="11"/>
      <c r="AT4" s="128" t="s">
        <v>149</v>
      </c>
      <c r="AU4" s="128" t="s">
        <v>632</v>
      </c>
      <c r="AV4" s="128"/>
      <c r="AW4" s="128"/>
      <c r="AX4" s="128"/>
      <c r="AY4" s="128"/>
      <c r="AZ4" s="128"/>
      <c r="BA4" s="9" t="s">
        <v>264</v>
      </c>
      <c r="BB4" s="9" t="s">
        <v>632</v>
      </c>
      <c r="BC4" s="9"/>
      <c r="BD4" s="9"/>
      <c r="BE4" s="9"/>
      <c r="BF4" s="9"/>
      <c r="BG4" s="9"/>
      <c r="BH4" s="2" t="s">
        <v>265</v>
      </c>
      <c r="BI4" s="2" t="s">
        <v>632</v>
      </c>
      <c r="BJ4" s="2"/>
      <c r="BK4" s="2"/>
      <c r="BL4" s="2"/>
      <c r="BM4" s="2"/>
      <c r="BN4" s="2"/>
      <c r="BO4" s="10" t="s">
        <v>266</v>
      </c>
      <c r="BP4" s="10" t="s">
        <v>632</v>
      </c>
      <c r="BQ4" s="10"/>
      <c r="BR4" s="10"/>
      <c r="BS4" s="10"/>
      <c r="BT4" s="10"/>
      <c r="BU4" s="10"/>
      <c r="BV4" s="12" t="s">
        <v>267</v>
      </c>
      <c r="BW4" s="12" t="s">
        <v>632</v>
      </c>
      <c r="BX4" s="12"/>
      <c r="BY4" s="12"/>
      <c r="BZ4" s="12"/>
      <c r="CA4" s="12"/>
      <c r="CB4" s="12"/>
      <c r="CC4" s="11" t="s">
        <v>268</v>
      </c>
      <c r="CD4" s="11" t="s">
        <v>632</v>
      </c>
      <c r="CE4" s="11"/>
      <c r="CF4" s="11"/>
      <c r="CG4" s="11"/>
      <c r="CH4" s="11"/>
      <c r="CI4" s="11"/>
      <c r="CJ4" s="126" t="s">
        <v>633</v>
      </c>
      <c r="CK4" s="126"/>
      <c r="CL4" s="126"/>
      <c r="CM4" s="126"/>
      <c r="CN4" s="126"/>
      <c r="CO4" s="126"/>
      <c r="CP4" s="126"/>
      <c r="CQ4" s="126" t="s">
        <v>634</v>
      </c>
      <c r="CR4" s="126"/>
      <c r="CS4" s="126"/>
      <c r="CT4" s="126"/>
      <c r="CU4" s="126"/>
      <c r="CV4" s="126"/>
      <c r="CW4" s="126"/>
    </row>
    <row r="5" spans="1:136" x14ac:dyDescent="0.25">
      <c r="D5" s="128">
        <v>0</v>
      </c>
      <c r="E5" s="128">
        <v>1</v>
      </c>
      <c r="F5" s="128">
        <v>2</v>
      </c>
      <c r="G5" s="128">
        <v>3</v>
      </c>
      <c r="H5" s="128">
        <v>4</v>
      </c>
      <c r="I5" s="128">
        <v>5</v>
      </c>
      <c r="J5" s="128">
        <v>6</v>
      </c>
      <c r="K5" s="9">
        <f>D5</f>
        <v>0</v>
      </c>
      <c r="L5" s="9">
        <f t="shared" ref="L5:AA7" si="0">E5</f>
        <v>1</v>
      </c>
      <c r="M5" s="9">
        <f t="shared" si="0"/>
        <v>2</v>
      </c>
      <c r="N5" s="9">
        <f t="shared" si="0"/>
        <v>3</v>
      </c>
      <c r="O5" s="9">
        <f t="shared" si="0"/>
        <v>4</v>
      </c>
      <c r="P5" s="9">
        <f t="shared" si="0"/>
        <v>5</v>
      </c>
      <c r="Q5" s="9">
        <f t="shared" si="0"/>
        <v>6</v>
      </c>
      <c r="R5" s="2">
        <f t="shared" si="0"/>
        <v>0</v>
      </c>
      <c r="S5" s="2">
        <f t="shared" si="0"/>
        <v>1</v>
      </c>
      <c r="T5" s="2">
        <f t="shared" si="0"/>
        <v>2</v>
      </c>
      <c r="U5" s="2">
        <f t="shared" si="0"/>
        <v>3</v>
      </c>
      <c r="V5" s="2">
        <f t="shared" si="0"/>
        <v>4</v>
      </c>
      <c r="W5" s="2">
        <f t="shared" si="0"/>
        <v>5</v>
      </c>
      <c r="X5" s="2">
        <f t="shared" si="0"/>
        <v>6</v>
      </c>
      <c r="Y5" s="10">
        <f t="shared" si="0"/>
        <v>0</v>
      </c>
      <c r="Z5" s="10">
        <f t="shared" si="0"/>
        <v>1</v>
      </c>
      <c r="AA5" s="10">
        <f t="shared" si="0"/>
        <v>2</v>
      </c>
      <c r="AB5" s="10">
        <f t="shared" ref="AB5:AQ7" si="1">U5</f>
        <v>3</v>
      </c>
      <c r="AC5" s="10">
        <f t="shared" si="1"/>
        <v>4</v>
      </c>
      <c r="AD5" s="10">
        <f t="shared" si="1"/>
        <v>5</v>
      </c>
      <c r="AE5" s="10">
        <f t="shared" si="1"/>
        <v>6</v>
      </c>
      <c r="AF5" s="12">
        <f t="shared" si="1"/>
        <v>0</v>
      </c>
      <c r="AG5" s="12">
        <f t="shared" si="1"/>
        <v>1</v>
      </c>
      <c r="AH5" s="12">
        <f t="shared" si="1"/>
        <v>2</v>
      </c>
      <c r="AI5" s="12">
        <f t="shared" si="1"/>
        <v>3</v>
      </c>
      <c r="AJ5" s="12">
        <f t="shared" si="1"/>
        <v>4</v>
      </c>
      <c r="AK5" s="12">
        <f t="shared" si="1"/>
        <v>5</v>
      </c>
      <c r="AL5" s="12">
        <f t="shared" si="1"/>
        <v>6</v>
      </c>
      <c r="AM5" s="11">
        <f t="shared" si="1"/>
        <v>0</v>
      </c>
      <c r="AN5" s="11">
        <f t="shared" si="1"/>
        <v>1</v>
      </c>
      <c r="AO5" s="11">
        <f t="shared" si="1"/>
        <v>2</v>
      </c>
      <c r="AP5" s="11">
        <f t="shared" si="1"/>
        <v>3</v>
      </c>
      <c r="AQ5" s="11">
        <f t="shared" si="1"/>
        <v>4</v>
      </c>
      <c r="AR5" s="11">
        <f t="shared" ref="AR5:AZ7" si="2">AK5</f>
        <v>5</v>
      </c>
      <c r="AS5" s="11">
        <f t="shared" si="2"/>
        <v>6</v>
      </c>
      <c r="AT5" s="128">
        <f t="shared" si="2"/>
        <v>0</v>
      </c>
      <c r="AU5" s="128">
        <f t="shared" si="2"/>
        <v>1</v>
      </c>
      <c r="AV5" s="128">
        <f t="shared" si="2"/>
        <v>2</v>
      </c>
      <c r="AW5" s="128">
        <f t="shared" si="2"/>
        <v>3</v>
      </c>
      <c r="AX5" s="128">
        <f t="shared" si="2"/>
        <v>4</v>
      </c>
      <c r="AY5" s="128">
        <f t="shared" si="2"/>
        <v>5</v>
      </c>
      <c r="AZ5" s="128">
        <f t="shared" si="2"/>
        <v>6</v>
      </c>
      <c r="BA5" s="9">
        <f>AT5</f>
        <v>0</v>
      </c>
      <c r="BB5" s="9">
        <f t="shared" ref="BB5:BQ7" si="3">AU5</f>
        <v>1</v>
      </c>
      <c r="BC5" s="9">
        <f t="shared" si="3"/>
        <v>2</v>
      </c>
      <c r="BD5" s="9">
        <f t="shared" si="3"/>
        <v>3</v>
      </c>
      <c r="BE5" s="9">
        <f t="shared" si="3"/>
        <v>4</v>
      </c>
      <c r="BF5" s="9">
        <f t="shared" si="3"/>
        <v>5</v>
      </c>
      <c r="BG5" s="9">
        <f t="shared" si="3"/>
        <v>6</v>
      </c>
      <c r="BH5" s="2">
        <f t="shared" si="3"/>
        <v>0</v>
      </c>
      <c r="BI5" s="2">
        <f t="shared" si="3"/>
        <v>1</v>
      </c>
      <c r="BJ5" s="2">
        <f t="shared" si="3"/>
        <v>2</v>
      </c>
      <c r="BK5" s="2">
        <f t="shared" si="3"/>
        <v>3</v>
      </c>
      <c r="BL5" s="2">
        <f t="shared" si="3"/>
        <v>4</v>
      </c>
      <c r="BM5" s="2">
        <f t="shared" si="3"/>
        <v>5</v>
      </c>
      <c r="BN5" s="2">
        <f t="shared" si="3"/>
        <v>6</v>
      </c>
      <c r="BO5" s="10">
        <f t="shared" si="3"/>
        <v>0</v>
      </c>
      <c r="BP5" s="10">
        <f t="shared" si="3"/>
        <v>1</v>
      </c>
      <c r="BQ5" s="10">
        <f t="shared" si="3"/>
        <v>2</v>
      </c>
      <c r="BR5" s="10">
        <f t="shared" ref="BR5:CG7" si="4">BK5</f>
        <v>3</v>
      </c>
      <c r="BS5" s="10">
        <f t="shared" si="4"/>
        <v>4</v>
      </c>
      <c r="BT5" s="10">
        <f t="shared" si="4"/>
        <v>5</v>
      </c>
      <c r="BU5" s="10">
        <f t="shared" si="4"/>
        <v>6</v>
      </c>
      <c r="BV5" s="12">
        <f t="shared" si="4"/>
        <v>0</v>
      </c>
      <c r="BW5" s="12">
        <f t="shared" si="4"/>
        <v>1</v>
      </c>
      <c r="BX5" s="12">
        <f t="shared" si="4"/>
        <v>2</v>
      </c>
      <c r="BY5" s="12">
        <f t="shared" si="4"/>
        <v>3</v>
      </c>
      <c r="BZ5" s="12">
        <f t="shared" si="4"/>
        <v>4</v>
      </c>
      <c r="CA5" s="12">
        <f t="shared" si="4"/>
        <v>5</v>
      </c>
      <c r="CB5" s="12">
        <f t="shared" si="4"/>
        <v>6</v>
      </c>
      <c r="CC5" s="11">
        <f t="shared" si="4"/>
        <v>0</v>
      </c>
      <c r="CD5" s="11">
        <f t="shared" si="4"/>
        <v>1</v>
      </c>
      <c r="CE5" s="11">
        <f t="shared" si="4"/>
        <v>2</v>
      </c>
      <c r="CF5" s="11">
        <f t="shared" si="4"/>
        <v>3</v>
      </c>
      <c r="CG5" s="11">
        <f t="shared" si="4"/>
        <v>4</v>
      </c>
      <c r="CH5" s="11">
        <f t="shared" ref="CH5:CI7" si="5">CA5</f>
        <v>5</v>
      </c>
      <c r="CI5" s="11">
        <f t="shared" si="5"/>
        <v>6</v>
      </c>
      <c r="CJ5" s="126">
        <f>CC5</f>
        <v>0</v>
      </c>
      <c r="CK5" s="126">
        <f t="shared" ref="CK5:CP7" si="6">CD5</f>
        <v>1</v>
      </c>
      <c r="CL5" s="126">
        <f t="shared" si="6"/>
        <v>2</v>
      </c>
      <c r="CM5" s="126">
        <f t="shared" si="6"/>
        <v>3</v>
      </c>
      <c r="CN5" s="126">
        <f t="shared" si="6"/>
        <v>4</v>
      </c>
      <c r="CO5" s="126">
        <f t="shared" si="6"/>
        <v>5</v>
      </c>
      <c r="CP5" s="126">
        <f t="shared" si="6"/>
        <v>6</v>
      </c>
      <c r="CQ5" s="126">
        <f t="shared" ref="CQ5:CW7" si="7">CJ5</f>
        <v>0</v>
      </c>
      <c r="CR5" s="126">
        <f t="shared" si="7"/>
        <v>1</v>
      </c>
      <c r="CS5" s="126">
        <f t="shared" si="7"/>
        <v>2</v>
      </c>
      <c r="CT5" s="126">
        <f t="shared" si="7"/>
        <v>3</v>
      </c>
      <c r="CU5" s="126">
        <f t="shared" si="7"/>
        <v>4</v>
      </c>
      <c r="CV5" s="126">
        <f t="shared" si="7"/>
        <v>5</v>
      </c>
      <c r="CW5" s="126">
        <f t="shared" si="7"/>
        <v>6</v>
      </c>
    </row>
    <row r="6" spans="1:136" x14ac:dyDescent="0.25">
      <c r="D6" s="128" t="s">
        <v>294</v>
      </c>
      <c r="E6" s="128" t="s">
        <v>295</v>
      </c>
      <c r="F6" s="128" t="s">
        <v>296</v>
      </c>
      <c r="G6" s="128" t="s">
        <v>297</v>
      </c>
      <c r="H6" s="128" t="s">
        <v>298</v>
      </c>
      <c r="I6" s="128" t="s">
        <v>299</v>
      </c>
      <c r="J6" s="128" t="s">
        <v>300</v>
      </c>
      <c r="K6" s="9" t="str">
        <f>D6</f>
        <v>Dev Yr</v>
      </c>
      <c r="L6" s="9" t="str">
        <f t="shared" si="0"/>
        <v>Launch Yr</v>
      </c>
      <c r="M6" s="9" t="str">
        <f t="shared" si="0"/>
        <v>Yr 2</v>
      </c>
      <c r="N6" s="9" t="str">
        <f t="shared" si="0"/>
        <v>Yr 3</v>
      </c>
      <c r="O6" s="9" t="str">
        <f t="shared" si="0"/>
        <v>Yr 4</v>
      </c>
      <c r="P6" s="9" t="str">
        <f t="shared" si="0"/>
        <v>Yr 5</v>
      </c>
      <c r="Q6" s="9" t="str">
        <f t="shared" si="0"/>
        <v>Yr 6</v>
      </c>
      <c r="R6" s="2" t="str">
        <f t="shared" si="0"/>
        <v>Dev Yr</v>
      </c>
      <c r="S6" s="2" t="str">
        <f t="shared" si="0"/>
        <v>Launch Yr</v>
      </c>
      <c r="T6" s="2" t="str">
        <f t="shared" si="0"/>
        <v>Yr 2</v>
      </c>
      <c r="U6" s="2" t="str">
        <f t="shared" si="0"/>
        <v>Yr 3</v>
      </c>
      <c r="V6" s="2" t="str">
        <f t="shared" si="0"/>
        <v>Yr 4</v>
      </c>
      <c r="W6" s="2" t="str">
        <f t="shared" si="0"/>
        <v>Yr 5</v>
      </c>
      <c r="X6" s="2" t="str">
        <f t="shared" si="0"/>
        <v>Yr 6</v>
      </c>
      <c r="Y6" s="10" t="str">
        <f t="shared" si="0"/>
        <v>Dev Yr</v>
      </c>
      <c r="Z6" s="10" t="str">
        <f t="shared" si="0"/>
        <v>Launch Yr</v>
      </c>
      <c r="AA6" s="10" t="str">
        <f t="shared" si="0"/>
        <v>Yr 2</v>
      </c>
      <c r="AB6" s="10" t="str">
        <f t="shared" si="1"/>
        <v>Yr 3</v>
      </c>
      <c r="AC6" s="10" t="str">
        <f t="shared" si="1"/>
        <v>Yr 4</v>
      </c>
      <c r="AD6" s="10" t="str">
        <f t="shared" si="1"/>
        <v>Yr 5</v>
      </c>
      <c r="AE6" s="10" t="str">
        <f t="shared" si="1"/>
        <v>Yr 6</v>
      </c>
      <c r="AF6" s="12" t="str">
        <f t="shared" si="1"/>
        <v>Dev Yr</v>
      </c>
      <c r="AG6" s="12" t="str">
        <f t="shared" si="1"/>
        <v>Launch Yr</v>
      </c>
      <c r="AH6" s="12" t="str">
        <f t="shared" si="1"/>
        <v>Yr 2</v>
      </c>
      <c r="AI6" s="12" t="str">
        <f t="shared" si="1"/>
        <v>Yr 3</v>
      </c>
      <c r="AJ6" s="12" t="str">
        <f t="shared" si="1"/>
        <v>Yr 4</v>
      </c>
      <c r="AK6" s="12" t="str">
        <f t="shared" si="1"/>
        <v>Yr 5</v>
      </c>
      <c r="AL6" s="12" t="str">
        <f t="shared" si="1"/>
        <v>Yr 6</v>
      </c>
      <c r="AM6" s="11" t="str">
        <f t="shared" si="1"/>
        <v>Dev Yr</v>
      </c>
      <c r="AN6" s="11" t="str">
        <f t="shared" si="1"/>
        <v>Launch Yr</v>
      </c>
      <c r="AO6" s="11" t="str">
        <f t="shared" si="1"/>
        <v>Yr 2</v>
      </c>
      <c r="AP6" s="11" t="str">
        <f t="shared" si="1"/>
        <v>Yr 3</v>
      </c>
      <c r="AQ6" s="11" t="str">
        <f t="shared" si="1"/>
        <v>Yr 4</v>
      </c>
      <c r="AR6" s="11" t="str">
        <f t="shared" si="2"/>
        <v>Yr 5</v>
      </c>
      <c r="AS6" s="11" t="str">
        <f t="shared" si="2"/>
        <v>Yr 6</v>
      </c>
      <c r="AT6" s="128" t="str">
        <f t="shared" si="2"/>
        <v>Dev Yr</v>
      </c>
      <c r="AU6" s="128" t="str">
        <f t="shared" si="2"/>
        <v>Launch Yr</v>
      </c>
      <c r="AV6" s="128" t="str">
        <f t="shared" si="2"/>
        <v>Yr 2</v>
      </c>
      <c r="AW6" s="128" t="str">
        <f t="shared" si="2"/>
        <v>Yr 3</v>
      </c>
      <c r="AX6" s="128" t="str">
        <f t="shared" si="2"/>
        <v>Yr 4</v>
      </c>
      <c r="AY6" s="128" t="str">
        <f t="shared" si="2"/>
        <v>Yr 5</v>
      </c>
      <c r="AZ6" s="128" t="str">
        <f t="shared" si="2"/>
        <v>Yr 6</v>
      </c>
      <c r="BA6" s="9" t="str">
        <f>AT6</f>
        <v>Dev Yr</v>
      </c>
      <c r="BB6" s="9" t="str">
        <f t="shared" si="3"/>
        <v>Launch Yr</v>
      </c>
      <c r="BC6" s="9" t="str">
        <f t="shared" si="3"/>
        <v>Yr 2</v>
      </c>
      <c r="BD6" s="9" t="str">
        <f t="shared" si="3"/>
        <v>Yr 3</v>
      </c>
      <c r="BE6" s="9" t="str">
        <f t="shared" si="3"/>
        <v>Yr 4</v>
      </c>
      <c r="BF6" s="9" t="str">
        <f t="shared" si="3"/>
        <v>Yr 5</v>
      </c>
      <c r="BG6" s="9" t="str">
        <f t="shared" si="3"/>
        <v>Yr 6</v>
      </c>
      <c r="BH6" s="2" t="str">
        <f t="shared" si="3"/>
        <v>Dev Yr</v>
      </c>
      <c r="BI6" s="2" t="str">
        <f t="shared" si="3"/>
        <v>Launch Yr</v>
      </c>
      <c r="BJ6" s="2" t="str">
        <f t="shared" si="3"/>
        <v>Yr 2</v>
      </c>
      <c r="BK6" s="2" t="str">
        <f t="shared" si="3"/>
        <v>Yr 3</v>
      </c>
      <c r="BL6" s="2" t="str">
        <f t="shared" si="3"/>
        <v>Yr 4</v>
      </c>
      <c r="BM6" s="2" t="str">
        <f t="shared" si="3"/>
        <v>Yr 5</v>
      </c>
      <c r="BN6" s="2" t="str">
        <f t="shared" si="3"/>
        <v>Yr 6</v>
      </c>
      <c r="BO6" s="10" t="str">
        <f t="shared" si="3"/>
        <v>Dev Yr</v>
      </c>
      <c r="BP6" s="10" t="str">
        <f t="shared" si="3"/>
        <v>Launch Yr</v>
      </c>
      <c r="BQ6" s="10" t="str">
        <f t="shared" si="3"/>
        <v>Yr 2</v>
      </c>
      <c r="BR6" s="10" t="str">
        <f t="shared" si="4"/>
        <v>Yr 3</v>
      </c>
      <c r="BS6" s="10" t="str">
        <f t="shared" si="4"/>
        <v>Yr 4</v>
      </c>
      <c r="BT6" s="10" t="str">
        <f t="shared" si="4"/>
        <v>Yr 5</v>
      </c>
      <c r="BU6" s="10" t="str">
        <f t="shared" si="4"/>
        <v>Yr 6</v>
      </c>
      <c r="BV6" s="12" t="str">
        <f t="shared" si="4"/>
        <v>Dev Yr</v>
      </c>
      <c r="BW6" s="12" t="str">
        <f t="shared" si="4"/>
        <v>Launch Yr</v>
      </c>
      <c r="BX6" s="12" t="str">
        <f t="shared" si="4"/>
        <v>Yr 2</v>
      </c>
      <c r="BY6" s="12" t="str">
        <f t="shared" si="4"/>
        <v>Yr 3</v>
      </c>
      <c r="BZ6" s="12" t="str">
        <f t="shared" si="4"/>
        <v>Yr 4</v>
      </c>
      <c r="CA6" s="12" t="str">
        <f t="shared" si="4"/>
        <v>Yr 5</v>
      </c>
      <c r="CB6" s="12" t="str">
        <f t="shared" si="4"/>
        <v>Yr 6</v>
      </c>
      <c r="CC6" s="11" t="str">
        <f t="shared" si="4"/>
        <v>Dev Yr</v>
      </c>
      <c r="CD6" s="11" t="str">
        <f t="shared" si="4"/>
        <v>Launch Yr</v>
      </c>
      <c r="CE6" s="11" t="str">
        <f t="shared" si="4"/>
        <v>Yr 2</v>
      </c>
      <c r="CF6" s="11" t="str">
        <f t="shared" si="4"/>
        <v>Yr 3</v>
      </c>
      <c r="CG6" s="11" t="str">
        <f t="shared" si="4"/>
        <v>Yr 4</v>
      </c>
      <c r="CH6" s="11" t="str">
        <f t="shared" si="5"/>
        <v>Yr 5</v>
      </c>
      <c r="CI6" s="11" t="str">
        <f t="shared" si="5"/>
        <v>Yr 6</v>
      </c>
      <c r="CJ6" s="126" t="str">
        <f>CC6</f>
        <v>Dev Yr</v>
      </c>
      <c r="CK6" s="126" t="str">
        <f t="shared" si="6"/>
        <v>Launch Yr</v>
      </c>
      <c r="CL6" s="126" t="str">
        <f t="shared" si="6"/>
        <v>Yr 2</v>
      </c>
      <c r="CM6" s="126" t="str">
        <f t="shared" si="6"/>
        <v>Yr 3</v>
      </c>
      <c r="CN6" s="126" t="str">
        <f t="shared" si="6"/>
        <v>Yr 4</v>
      </c>
      <c r="CO6" s="126" t="str">
        <f t="shared" si="6"/>
        <v>Yr 5</v>
      </c>
      <c r="CP6" s="126" t="str">
        <f t="shared" si="6"/>
        <v>Yr 6</v>
      </c>
      <c r="CQ6" s="126" t="str">
        <f t="shared" si="7"/>
        <v>Dev Yr</v>
      </c>
      <c r="CR6" s="126" t="str">
        <f t="shared" si="7"/>
        <v>Launch Yr</v>
      </c>
      <c r="CS6" s="126" t="str">
        <f t="shared" si="7"/>
        <v>Yr 2</v>
      </c>
      <c r="CT6" s="126" t="str">
        <f t="shared" si="7"/>
        <v>Yr 3</v>
      </c>
      <c r="CU6" s="126" t="str">
        <f t="shared" si="7"/>
        <v>Yr 4</v>
      </c>
      <c r="CV6" s="126" t="str">
        <f t="shared" si="7"/>
        <v>Yr 5</v>
      </c>
      <c r="CW6" s="126" t="str">
        <f t="shared" si="7"/>
        <v>Yr 6</v>
      </c>
    </row>
    <row r="7" spans="1:136" s="7" customFormat="1" ht="80.25" customHeight="1" x14ac:dyDescent="0.25">
      <c r="A7" s="7" t="s">
        <v>635</v>
      </c>
      <c r="B7" s="7" t="s">
        <v>234</v>
      </c>
      <c r="C7" s="7" t="s">
        <v>235</v>
      </c>
      <c r="D7" s="129" t="str">
        <f>IFERROR(VLOOKUP(E7,'selections(hide)'!$M$3:$N$18,2,FALSE),0)</f>
        <v>2024/25</v>
      </c>
      <c r="E7" s="129" t="str">
        <f>staff_students!E29</f>
        <v>2025/26</v>
      </c>
      <c r="F7" s="129" t="str">
        <f>staff_students!F29</f>
        <v>2026/27</v>
      </c>
      <c r="G7" s="129" t="str">
        <f>staff_students!G29</f>
        <v>2027/28</v>
      </c>
      <c r="H7" s="129" t="str">
        <f>staff_students!H29</f>
        <v>2028/29</v>
      </c>
      <c r="I7" s="129" t="str">
        <f>staff_students!I29</f>
        <v>2029/30</v>
      </c>
      <c r="J7" s="129" t="str">
        <f>staff_students!J29</f>
        <v>2030/31</v>
      </c>
      <c r="K7" s="130" t="str">
        <f>D7</f>
        <v>2024/25</v>
      </c>
      <c r="L7" s="130" t="str">
        <f t="shared" si="0"/>
        <v>2025/26</v>
      </c>
      <c r="M7" s="130" t="str">
        <f t="shared" si="0"/>
        <v>2026/27</v>
      </c>
      <c r="N7" s="130" t="str">
        <f t="shared" si="0"/>
        <v>2027/28</v>
      </c>
      <c r="O7" s="130" t="str">
        <f t="shared" si="0"/>
        <v>2028/29</v>
      </c>
      <c r="P7" s="130" t="str">
        <f t="shared" si="0"/>
        <v>2029/30</v>
      </c>
      <c r="Q7" s="130" t="str">
        <f t="shared" si="0"/>
        <v>2030/31</v>
      </c>
      <c r="R7" s="131" t="str">
        <f t="shared" si="0"/>
        <v>2024/25</v>
      </c>
      <c r="S7" s="131" t="str">
        <f t="shared" si="0"/>
        <v>2025/26</v>
      </c>
      <c r="T7" s="131" t="str">
        <f t="shared" si="0"/>
        <v>2026/27</v>
      </c>
      <c r="U7" s="131" t="str">
        <f t="shared" si="0"/>
        <v>2027/28</v>
      </c>
      <c r="V7" s="131" t="str">
        <f t="shared" si="0"/>
        <v>2028/29</v>
      </c>
      <c r="W7" s="131" t="str">
        <f t="shared" si="0"/>
        <v>2029/30</v>
      </c>
      <c r="X7" s="131" t="str">
        <f t="shared" si="0"/>
        <v>2030/31</v>
      </c>
      <c r="Y7" s="133" t="str">
        <f t="shared" si="0"/>
        <v>2024/25</v>
      </c>
      <c r="Z7" s="133" t="str">
        <f t="shared" si="0"/>
        <v>2025/26</v>
      </c>
      <c r="AA7" s="133" t="str">
        <f t="shared" si="0"/>
        <v>2026/27</v>
      </c>
      <c r="AB7" s="133" t="str">
        <f t="shared" si="1"/>
        <v>2027/28</v>
      </c>
      <c r="AC7" s="133" t="str">
        <f t="shared" si="1"/>
        <v>2028/29</v>
      </c>
      <c r="AD7" s="133" t="str">
        <f t="shared" si="1"/>
        <v>2029/30</v>
      </c>
      <c r="AE7" s="133" t="str">
        <f t="shared" si="1"/>
        <v>2030/31</v>
      </c>
      <c r="AF7" s="132" t="str">
        <f t="shared" si="1"/>
        <v>2024/25</v>
      </c>
      <c r="AG7" s="132" t="str">
        <f t="shared" si="1"/>
        <v>2025/26</v>
      </c>
      <c r="AH7" s="132" t="str">
        <f t="shared" si="1"/>
        <v>2026/27</v>
      </c>
      <c r="AI7" s="132" t="str">
        <f t="shared" si="1"/>
        <v>2027/28</v>
      </c>
      <c r="AJ7" s="132" t="str">
        <f t="shared" si="1"/>
        <v>2028/29</v>
      </c>
      <c r="AK7" s="132" t="str">
        <f t="shared" si="1"/>
        <v>2029/30</v>
      </c>
      <c r="AL7" s="132" t="str">
        <f t="shared" si="1"/>
        <v>2030/31</v>
      </c>
      <c r="AM7" s="60" t="str">
        <f t="shared" si="1"/>
        <v>2024/25</v>
      </c>
      <c r="AN7" s="60" t="str">
        <f t="shared" si="1"/>
        <v>2025/26</v>
      </c>
      <c r="AO7" s="60" t="str">
        <f t="shared" si="1"/>
        <v>2026/27</v>
      </c>
      <c r="AP7" s="60" t="str">
        <f t="shared" si="1"/>
        <v>2027/28</v>
      </c>
      <c r="AQ7" s="60" t="str">
        <f t="shared" si="1"/>
        <v>2028/29</v>
      </c>
      <c r="AR7" s="60" t="str">
        <f t="shared" si="2"/>
        <v>2029/30</v>
      </c>
      <c r="AS7" s="60" t="str">
        <f t="shared" si="2"/>
        <v>2030/31</v>
      </c>
      <c r="AT7" s="129" t="str">
        <f t="shared" si="2"/>
        <v>2024/25</v>
      </c>
      <c r="AU7" s="129" t="str">
        <f t="shared" si="2"/>
        <v>2025/26</v>
      </c>
      <c r="AV7" s="129" t="str">
        <f t="shared" si="2"/>
        <v>2026/27</v>
      </c>
      <c r="AW7" s="129" t="str">
        <f t="shared" si="2"/>
        <v>2027/28</v>
      </c>
      <c r="AX7" s="129" t="str">
        <f t="shared" si="2"/>
        <v>2028/29</v>
      </c>
      <c r="AY7" s="129" t="str">
        <f t="shared" si="2"/>
        <v>2029/30</v>
      </c>
      <c r="AZ7" s="129" t="str">
        <f t="shared" si="2"/>
        <v>2030/31</v>
      </c>
      <c r="BA7" s="130" t="str">
        <f>AT7</f>
        <v>2024/25</v>
      </c>
      <c r="BB7" s="130" t="str">
        <f t="shared" si="3"/>
        <v>2025/26</v>
      </c>
      <c r="BC7" s="130" t="str">
        <f t="shared" si="3"/>
        <v>2026/27</v>
      </c>
      <c r="BD7" s="130" t="str">
        <f t="shared" si="3"/>
        <v>2027/28</v>
      </c>
      <c r="BE7" s="130" t="str">
        <f t="shared" si="3"/>
        <v>2028/29</v>
      </c>
      <c r="BF7" s="130" t="str">
        <f t="shared" si="3"/>
        <v>2029/30</v>
      </c>
      <c r="BG7" s="130" t="str">
        <f t="shared" si="3"/>
        <v>2030/31</v>
      </c>
      <c r="BH7" s="131" t="str">
        <f t="shared" si="3"/>
        <v>2024/25</v>
      </c>
      <c r="BI7" s="131" t="str">
        <f t="shared" si="3"/>
        <v>2025/26</v>
      </c>
      <c r="BJ7" s="131" t="str">
        <f t="shared" si="3"/>
        <v>2026/27</v>
      </c>
      <c r="BK7" s="131" t="str">
        <f t="shared" si="3"/>
        <v>2027/28</v>
      </c>
      <c r="BL7" s="131" t="str">
        <f t="shared" si="3"/>
        <v>2028/29</v>
      </c>
      <c r="BM7" s="131" t="str">
        <f t="shared" si="3"/>
        <v>2029/30</v>
      </c>
      <c r="BN7" s="131" t="str">
        <f t="shared" si="3"/>
        <v>2030/31</v>
      </c>
      <c r="BO7" s="133" t="str">
        <f t="shared" si="3"/>
        <v>2024/25</v>
      </c>
      <c r="BP7" s="133" t="str">
        <f t="shared" si="3"/>
        <v>2025/26</v>
      </c>
      <c r="BQ7" s="133" t="str">
        <f t="shared" si="3"/>
        <v>2026/27</v>
      </c>
      <c r="BR7" s="133" t="str">
        <f t="shared" si="4"/>
        <v>2027/28</v>
      </c>
      <c r="BS7" s="133" t="str">
        <f t="shared" si="4"/>
        <v>2028/29</v>
      </c>
      <c r="BT7" s="133" t="str">
        <f t="shared" si="4"/>
        <v>2029/30</v>
      </c>
      <c r="BU7" s="133" t="str">
        <f t="shared" si="4"/>
        <v>2030/31</v>
      </c>
      <c r="BV7" s="132" t="str">
        <f t="shared" si="4"/>
        <v>2024/25</v>
      </c>
      <c r="BW7" s="132" t="str">
        <f t="shared" si="4"/>
        <v>2025/26</v>
      </c>
      <c r="BX7" s="132" t="str">
        <f t="shared" si="4"/>
        <v>2026/27</v>
      </c>
      <c r="BY7" s="132" t="str">
        <f t="shared" si="4"/>
        <v>2027/28</v>
      </c>
      <c r="BZ7" s="132" t="str">
        <f t="shared" si="4"/>
        <v>2028/29</v>
      </c>
      <c r="CA7" s="132" t="str">
        <f t="shared" si="4"/>
        <v>2029/30</v>
      </c>
      <c r="CB7" s="132" t="str">
        <f t="shared" si="4"/>
        <v>2030/31</v>
      </c>
      <c r="CC7" s="60" t="str">
        <f t="shared" si="4"/>
        <v>2024/25</v>
      </c>
      <c r="CD7" s="60" t="str">
        <f t="shared" si="4"/>
        <v>2025/26</v>
      </c>
      <c r="CE7" s="60" t="str">
        <f t="shared" si="4"/>
        <v>2026/27</v>
      </c>
      <c r="CF7" s="60" t="str">
        <f t="shared" si="4"/>
        <v>2027/28</v>
      </c>
      <c r="CG7" s="60" t="str">
        <f t="shared" si="4"/>
        <v>2028/29</v>
      </c>
      <c r="CH7" s="60" t="str">
        <f t="shared" si="5"/>
        <v>2029/30</v>
      </c>
      <c r="CI7" s="60" t="str">
        <f t="shared" si="5"/>
        <v>2030/31</v>
      </c>
      <c r="CJ7" s="127" t="str">
        <f>CC7</f>
        <v>2024/25</v>
      </c>
      <c r="CK7" s="127" t="str">
        <f t="shared" si="6"/>
        <v>2025/26</v>
      </c>
      <c r="CL7" s="127" t="str">
        <f t="shared" si="6"/>
        <v>2026/27</v>
      </c>
      <c r="CM7" s="127" t="str">
        <f t="shared" si="6"/>
        <v>2027/28</v>
      </c>
      <c r="CN7" s="127" t="str">
        <f t="shared" si="6"/>
        <v>2028/29</v>
      </c>
      <c r="CO7" s="127" t="str">
        <f t="shared" si="6"/>
        <v>2029/30</v>
      </c>
      <c r="CP7" s="127" t="str">
        <f t="shared" si="6"/>
        <v>2030/31</v>
      </c>
      <c r="CQ7" s="127" t="str">
        <f t="shared" si="7"/>
        <v>2024/25</v>
      </c>
      <c r="CR7" s="127" t="str">
        <f t="shared" si="7"/>
        <v>2025/26</v>
      </c>
      <c r="CS7" s="127" t="str">
        <f t="shared" si="7"/>
        <v>2026/27</v>
      </c>
      <c r="CT7" s="127" t="str">
        <f t="shared" si="7"/>
        <v>2027/28</v>
      </c>
      <c r="CU7" s="127" t="str">
        <f t="shared" si="7"/>
        <v>2028/29</v>
      </c>
      <c r="CV7" s="127" t="str">
        <f t="shared" si="7"/>
        <v>2029/30</v>
      </c>
      <c r="CW7" s="127" t="str">
        <f t="shared" si="7"/>
        <v>2030/31</v>
      </c>
      <c r="CX7" s="7" t="s">
        <v>636</v>
      </c>
      <c r="CY7" s="7" t="s">
        <v>637</v>
      </c>
      <c r="CZ7" s="7" t="s">
        <v>638</v>
      </c>
    </row>
    <row r="8" spans="1:136" x14ac:dyDescent="0.25">
      <c r="A8">
        <v>2</v>
      </c>
      <c r="B8" t="str">
        <f>modules!B8</f>
        <v>Research Project (PSYM220)</v>
      </c>
      <c r="C8">
        <f>modules!C8</f>
        <v>1</v>
      </c>
      <c r="E8" s="16">
        <f t="shared" ref="E8:E39" si="8">IFERROR(HLOOKUP(D$4,AHRS,$A8,FALSE)*$CR8,0)</f>
        <v>600</v>
      </c>
      <c r="F8" s="16">
        <f t="shared" ref="F8:F39" si="9">IFERROR(HLOOKUP(D$4,AHRS,$A8,FALSE)*$CS8,0)</f>
        <v>600</v>
      </c>
      <c r="G8" s="16">
        <f t="shared" ref="G8:G39" si="10">IFERROR(HLOOKUP(D$4,AHRS,$A8,FALSE)*$CT8,0)</f>
        <v>600</v>
      </c>
      <c r="H8" s="16">
        <f t="shared" ref="H8:H39" si="11">IFERROR(HLOOKUP(D$4,AHRS,$A8,FALSE)*$CU8,0)</f>
        <v>600</v>
      </c>
      <c r="I8" s="16">
        <f t="shared" ref="I8:I39" si="12">IFERROR(HLOOKUP(D$4,AHRS,$A8,FALSE)*$CV8,0)</f>
        <v>600</v>
      </c>
      <c r="J8" s="16">
        <f t="shared" ref="J8:J39" si="13">IFERROR(HLOOKUP(D$4,AHRS,$A8,FALSE)*$CW8,0)</f>
        <v>600</v>
      </c>
      <c r="L8" s="16">
        <f t="shared" ref="L8:L39" si="14">IFERROR(HLOOKUP(K$4,AHRS,$A8,FALSE)*$CR8,0)</f>
        <v>0</v>
      </c>
      <c r="M8" s="16">
        <f t="shared" ref="M8:M39" si="15">IFERROR(HLOOKUP(K$4,AHRS,$A8,FALSE)*$CS8,0)</f>
        <v>0</v>
      </c>
      <c r="N8" s="16">
        <f t="shared" ref="N8:N39" si="16">IFERROR(HLOOKUP(K$4,AHRS,$A8,FALSE)*$CT8,0)</f>
        <v>0</v>
      </c>
      <c r="O8" s="16">
        <f t="shared" ref="O8:O39" si="17">IFERROR(HLOOKUP(K$4,AHRS,$A8,FALSE)*$CU8,0)</f>
        <v>0</v>
      </c>
      <c r="P8" s="16">
        <f t="shared" ref="P8:P39" si="18">IFERROR(HLOOKUP(K$4,AHRS,$A8,FALSE)*$CV8,0)</f>
        <v>0</v>
      </c>
      <c r="Q8" s="16">
        <f t="shared" ref="Q8:Q39" si="19">IFERROR(HLOOKUP(K$4,AHRS,$A8,FALSE)*$CW8,0)</f>
        <v>0</v>
      </c>
      <c r="S8" s="16">
        <f t="shared" ref="S8:S39" si="20">IFERROR(HLOOKUP(R$4,AHRS,$A8,FALSE)*$CR8,0)</f>
        <v>0</v>
      </c>
      <c r="T8" s="16">
        <f t="shared" ref="T8:T39" si="21">IFERROR(HLOOKUP(R$4,AHRS,$A8,FALSE)*$CS8,0)</f>
        <v>0</v>
      </c>
      <c r="U8" s="16">
        <f t="shared" ref="U8:U39" si="22">IFERROR(HLOOKUP(R$4,AHRS,$A8,FALSE)*$CT8,0)</f>
        <v>0</v>
      </c>
      <c r="V8" s="16">
        <f t="shared" ref="V8:V39" si="23">IFERROR(HLOOKUP(R$4,AHRS,$A8,FALSE)*$CU8,0)</f>
        <v>0</v>
      </c>
      <c r="W8" s="16">
        <f t="shared" ref="W8:W39" si="24">IFERROR(HLOOKUP(R$4,AHRS,$A8,FALSE)*$CV8,0)</f>
        <v>0</v>
      </c>
      <c r="X8" s="16">
        <f t="shared" ref="X8:X39" si="25">IFERROR(HLOOKUP(R$4,AHRS,$A8,FALSE)*$CW8,0)</f>
        <v>0</v>
      </c>
      <c r="Z8" s="16">
        <f t="shared" ref="Z8:Z39" si="26">IFERROR(HLOOKUP(Y$4,AHRS,$A8,FALSE)*$CR8,0)</f>
        <v>0</v>
      </c>
      <c r="AA8" s="16">
        <f t="shared" ref="AA8:AA39" si="27">IFERROR(HLOOKUP(Y$4,AHRS,$A8,FALSE)*$CS8,0)</f>
        <v>0</v>
      </c>
      <c r="AB8" s="16">
        <f t="shared" ref="AB8:AB39" si="28">IFERROR(HLOOKUP(Y$4,AHRS,$A8,FALSE)*$CT8,0)</f>
        <v>0</v>
      </c>
      <c r="AC8" s="16">
        <f t="shared" ref="AC8:AC39" si="29">IFERROR(HLOOKUP(Y$4,AHRS,$A8,FALSE)*$CU8,0)</f>
        <v>0</v>
      </c>
      <c r="AD8" s="16">
        <f t="shared" ref="AD8:AD39" si="30">IFERROR(HLOOKUP(Y$4,AHRS,$A8,FALSE)*$CV8,0)</f>
        <v>0</v>
      </c>
      <c r="AE8" s="16">
        <f t="shared" ref="AE8:AE39" si="31">IFERROR(HLOOKUP(Y$4,AHRS,$A8,FALSE)*$CW8,0)</f>
        <v>0</v>
      </c>
      <c r="AG8" s="16">
        <f t="shared" ref="AG8:AG39" si="32">IFERROR(HLOOKUP(AF$4,AHRS,$A8,FALSE)*$CR8,0)</f>
        <v>0</v>
      </c>
      <c r="AH8" s="16">
        <f t="shared" ref="AH8:AH39" si="33">IFERROR(HLOOKUP(AF$4,AHRS,$A8,FALSE)*$CS8,0)</f>
        <v>0</v>
      </c>
      <c r="AI8" s="16">
        <f t="shared" ref="AI8:AI39" si="34">IFERROR(HLOOKUP(AF$4,AHRS,$A8,FALSE)*$CT8,0)</f>
        <v>0</v>
      </c>
      <c r="AJ8" s="16">
        <f t="shared" ref="AJ8:AJ39" si="35">IFERROR(HLOOKUP(AF$4,AHRS,$A8,FALSE)*$CU8,0)</f>
        <v>0</v>
      </c>
      <c r="AK8" s="16">
        <f t="shared" ref="AK8:AK39" si="36">IFERROR(HLOOKUP(AF$4,AHRS,$A8,FALSE)*$CV8,0)</f>
        <v>0</v>
      </c>
      <c r="AL8" s="16">
        <f t="shared" ref="AL8:AL39" si="37">IFERROR(HLOOKUP(AF$4,AHRS,$A8,FALSE)*$CW8,0)</f>
        <v>0</v>
      </c>
      <c r="AN8" s="16">
        <f t="shared" ref="AN8:AN39" si="38">IFERROR(HLOOKUP(AM$4,AHRS,$A8,FALSE)*$CR8,0)</f>
        <v>0</v>
      </c>
      <c r="AO8" s="16">
        <f t="shared" ref="AO8:AO39" si="39">IFERROR(HLOOKUP(AM$4,AHRS,$A8,FALSE)*$CS8,0)</f>
        <v>0</v>
      </c>
      <c r="AP8" s="16">
        <f t="shared" ref="AP8:AP39" si="40">IFERROR(HLOOKUP(AM$4,AHRS,$A8,FALSE)*$CT8,0)</f>
        <v>0</v>
      </c>
      <c r="AQ8" s="16">
        <f t="shared" ref="AQ8:AQ39" si="41">IFERROR(HLOOKUP(AM$4,AHRS,$A8,FALSE)*$CU8,0)</f>
        <v>0</v>
      </c>
      <c r="AR8" s="16">
        <f t="shared" ref="AR8:AR39" si="42">IFERROR(HLOOKUP(AM$4,AHRS,$A8,FALSE)*$CV8,0)</f>
        <v>0</v>
      </c>
      <c r="AS8" s="16">
        <f t="shared" ref="AS8:AS39" si="43">IFERROR(HLOOKUP(AM$4,AHRS,$A8,FALSE)*$CW8,0)</f>
        <v>0</v>
      </c>
      <c r="AT8" s="20"/>
      <c r="AU8" s="20">
        <f t="shared" ref="AU8:AU39" si="44">IFERROR(HLOOKUP(AT$4,ACOST,$A8,FALSE)*$CR8,0)</f>
        <v>22466.73581818182</v>
      </c>
      <c r="AV8" s="20">
        <f t="shared" ref="AV8:AV39" si="45">IFERROR(HLOOKUP(AT$4,ACOST,$A8,FALSE)*$CS8,0)</f>
        <v>22466.73581818182</v>
      </c>
      <c r="AW8" s="20">
        <f t="shared" ref="AW8:AW39" si="46">IFERROR(HLOOKUP(AT$4,ACOST,$A8,FALSE)*$CT8,0)</f>
        <v>22466.73581818182</v>
      </c>
      <c r="AX8" s="20">
        <f t="shared" ref="AX8:AX39" si="47">IFERROR(HLOOKUP(AT$4,ACOST,$A8,FALSE)*$CU8,0)</f>
        <v>22466.73581818182</v>
      </c>
      <c r="AY8" s="20">
        <f t="shared" ref="AY8:AY39" si="48">IFERROR(HLOOKUP(AT$4,ACOST,$A8,FALSE)*$CV8,0)</f>
        <v>22466.73581818182</v>
      </c>
      <c r="AZ8" s="20">
        <f t="shared" ref="AZ8:AZ39" si="49">IFERROR(HLOOKUP(AT$4,ACOST,$A8,FALSE)*$CW8,0)</f>
        <v>22466.73581818182</v>
      </c>
      <c r="BA8" s="20"/>
      <c r="BB8" s="20">
        <f t="shared" ref="BB8:BB39" si="50">IFERROR(HLOOKUP(BA$4,ACOST,$A8,FALSE)*$CR8,0)</f>
        <v>0</v>
      </c>
      <c r="BC8" s="20">
        <f t="shared" ref="BC8:BC39" si="51">IFERROR(HLOOKUP(BA$4,ACOST,$A8,FALSE)*$CS8,0)</f>
        <v>0</v>
      </c>
      <c r="BD8" s="20">
        <f t="shared" ref="BD8:BD39" si="52">IFERROR(HLOOKUP(BA$4,ACOST,$A8,FALSE)*$CT8,0)</f>
        <v>0</v>
      </c>
      <c r="BE8" s="20">
        <f t="shared" ref="BE8:BE39" si="53">IFERROR(HLOOKUP(BA$4,ACOST,$A8,FALSE)*$CU8,0)</f>
        <v>0</v>
      </c>
      <c r="BF8" s="20">
        <f t="shared" ref="BF8:BF39" si="54">IFERROR(HLOOKUP(BA$4,ACOST,$A8,FALSE)*$CV8,0)</f>
        <v>0</v>
      </c>
      <c r="BG8" s="20">
        <f t="shared" ref="BG8:BG39" si="55">IFERROR(HLOOKUP(BA$4,ACOST,$A8,FALSE)*$CW8,0)</f>
        <v>0</v>
      </c>
      <c r="BH8" s="20"/>
      <c r="BI8" s="20">
        <f t="shared" ref="BI8:BI39" si="56">IFERROR(HLOOKUP(BH$4,ACOST,$A8,FALSE)*$CR8,0)</f>
        <v>0</v>
      </c>
      <c r="BJ8" s="20">
        <f t="shared" ref="BJ8:BJ39" si="57">IFERROR(HLOOKUP(BH$4,ACOST,$A8,FALSE)*$CS8,0)</f>
        <v>0</v>
      </c>
      <c r="BK8" s="20">
        <f t="shared" ref="BK8:BK39" si="58">IFERROR(HLOOKUP(BH$4,ACOST,$A8,FALSE)*$CT8,0)</f>
        <v>0</v>
      </c>
      <c r="BL8" s="20">
        <f t="shared" ref="BL8:BL39" si="59">IFERROR(HLOOKUP(BH$4,ACOST,$A8,FALSE)*$CU8,0)</f>
        <v>0</v>
      </c>
      <c r="BM8" s="20">
        <f t="shared" ref="BM8:BM39" si="60">IFERROR(HLOOKUP(BH$4,ACOST,$A8,FALSE)*$CV8,0)</f>
        <v>0</v>
      </c>
      <c r="BN8" s="20">
        <f t="shared" ref="BN8:BN39" si="61">IFERROR(HLOOKUP(BH$4,ACOST,$A8,FALSE)*$CW8,0)</f>
        <v>0</v>
      </c>
      <c r="BO8" s="20"/>
      <c r="BP8" s="20">
        <f t="shared" ref="BP8:BP39" si="62">IFERROR(HLOOKUP(BO$4,ACOST,$A8,FALSE)*$CR8,0)</f>
        <v>0</v>
      </c>
      <c r="BQ8" s="20">
        <f t="shared" ref="BQ8:BQ39" si="63">IFERROR(HLOOKUP(BO$4,ACOST,$A8,FALSE)*$CS8,0)</f>
        <v>0</v>
      </c>
      <c r="BR8" s="20">
        <f t="shared" ref="BR8:BR39" si="64">IFERROR(HLOOKUP(BO$4,ACOST,$A8,FALSE)*$CT8,0)</f>
        <v>0</v>
      </c>
      <c r="BS8" s="20">
        <f t="shared" ref="BS8:BS39" si="65">IFERROR(HLOOKUP(BO$4,ACOST,$A8,FALSE)*$CU8,0)</f>
        <v>0</v>
      </c>
      <c r="BT8" s="20">
        <f t="shared" ref="BT8:BT39" si="66">IFERROR(HLOOKUP(BO$4,ACOST,$A8,FALSE)*$CV8,0)</f>
        <v>0</v>
      </c>
      <c r="BU8" s="20">
        <f t="shared" ref="BU8:BU39" si="67">IFERROR(HLOOKUP(BO$4,ACOST,$A8,FALSE)*$CW8,0)</f>
        <v>0</v>
      </c>
      <c r="BV8" s="20"/>
      <c r="BW8" s="20">
        <f t="shared" ref="BW8:BW39" si="68">IFERROR(HLOOKUP(BV$4,ACOST,$A8,FALSE)*$CR8,0)</f>
        <v>0</v>
      </c>
      <c r="BX8" s="20">
        <f t="shared" ref="BX8:BX39" si="69">IFERROR(HLOOKUP(BV$4,ACOST,$A8,FALSE)*$CS8,0)</f>
        <v>0</v>
      </c>
      <c r="BY8" s="20">
        <f t="shared" ref="BY8:BY39" si="70">IFERROR(HLOOKUP(BV$4,ACOST,$A8,FALSE)*$CT8,0)</f>
        <v>0</v>
      </c>
      <c r="BZ8" s="20">
        <f t="shared" ref="BZ8:BZ39" si="71">IFERROR(HLOOKUP(BV$4,ACOST,$A8,FALSE)*$CU8,0)</f>
        <v>0</v>
      </c>
      <c r="CA8" s="20">
        <f t="shared" ref="CA8:CA39" si="72">IFERROR(HLOOKUP(BV$4,ACOST,$A8,FALSE)*$CV8,0)</f>
        <v>0</v>
      </c>
      <c r="CB8" s="20">
        <f t="shared" ref="CB8:CB39" si="73">IFERROR(HLOOKUP(BV$4,ACOST,$A8,FALSE)*$CW8,0)</f>
        <v>0</v>
      </c>
      <c r="CC8" s="20"/>
      <c r="CD8" s="20">
        <f t="shared" ref="CD8:CD39" si="74">IFERROR(HLOOKUP(CC$4,ACOST,$A8,FALSE)*$CR8,0)</f>
        <v>0</v>
      </c>
      <c r="CE8" s="20">
        <f t="shared" ref="CE8:CE39" si="75">IFERROR(HLOOKUP(CC$4,ACOST,$A8,FALSE)*$CS8,0)</f>
        <v>0</v>
      </c>
      <c r="CF8" s="20">
        <f t="shared" ref="CF8:CF39" si="76">IFERROR(HLOOKUP(CC$4,ACOST,$A8,FALSE)*$CT8,0)</f>
        <v>0</v>
      </c>
      <c r="CG8" s="20">
        <f t="shared" ref="CG8:CG39" si="77">IFERROR(HLOOKUP(CC$4,ACOST,$A8,FALSE)*$CU8,0)</f>
        <v>0</v>
      </c>
      <c r="CH8" s="20">
        <f t="shared" ref="CH8:CH39" si="78">IFERROR(HLOOKUP(CC$4,ACOST,$A8,FALSE)*$CV8,0)</f>
        <v>0</v>
      </c>
      <c r="CI8" s="20">
        <f t="shared" ref="CI8:CI39" si="79">IFERROR(HLOOKUP(CC$4,ACOST,$A8,FALSE)*$CW8,0)</f>
        <v>0</v>
      </c>
      <c r="CK8" s="16">
        <f>IFERROR(IF(OR($B8=0,$CY8="Yes"),0,SUM(staff_students!E$40:E$43)/VLOOKUP('selections(hide)'!$A$4,'selections(hide)'!$D$24:$P$36,8,FALSE)),0)</f>
        <v>50</v>
      </c>
      <c r="CL8" s="16">
        <f>IFERROR(IF(OR($B8=0,$CY8="Yes"),0,SUM(staff_students!F$40:F$43)/VLOOKUP('selections(hide)'!$A$4,'selections(hide)'!$D$24:$P$36,8,FALSE)),0)</f>
        <v>50</v>
      </c>
      <c r="CM8" s="16">
        <f>IFERROR(IF(OR($B8=0,$CY8="Yes"),0,SUM(staff_students!G$40:G$43)/VLOOKUP('selections(hide)'!$A$4,'selections(hide)'!$D$24:$P$36,8,FALSE)),0)</f>
        <v>50</v>
      </c>
      <c r="CN8" s="16">
        <f>IFERROR(IF(OR($B8=0,$CY8="Yes"),0,SUM(staff_students!H$40:H$43)/VLOOKUP('selections(hide)'!$A$4,'selections(hide)'!$D$24:$P$36,8,FALSE)),0)</f>
        <v>50</v>
      </c>
      <c r="CO8" s="16">
        <f>IFERROR(IF(OR($B8=0,$CY8="Yes"),0,SUM(staff_students!I$40:I$43)/VLOOKUP('selections(hide)'!$A$4,'selections(hide)'!$D$24:$P$36,8,FALSE)),0)</f>
        <v>50</v>
      </c>
      <c r="CP8" s="16">
        <f>IFERROR(IF(OR($B8=0,$CY8="Yes"),0,SUM(staff_students!J$40:J$43)/VLOOKUP('selections(hide)'!$A$4,'selections(hide)'!$D$24:$P$36,8,FALSE)),0)</f>
        <v>50</v>
      </c>
      <c r="CQ8" s="16"/>
      <c r="CR8" s="16">
        <f>IFERROR(IF($C$1="Yes",CK8,IF(OR($CY8="Yes",$CY8=0),0,IF($C8&lt;=CR$5,CK$69/VLOOKUP(CR$5,$CJ$83:$CP$88,2,FALSE),IF($C8&gt;CR$5,0,CK8)))),0)</f>
        <v>50</v>
      </c>
      <c r="CS8" s="16">
        <f t="shared" ref="CS8:CW23" si="80">IFERROR(IF($C$1="Yes",CL8,IF(OR($CY8="Yes",$CY8=0),0,IF($C8&lt;=CS$5,CL$69/VLOOKUP(CS$5,$CJ$83:$CP$88,2,FALSE),IF($C8&gt;CS$5,0,CL8)))),0)</f>
        <v>50</v>
      </c>
      <c r="CT8" s="16">
        <f t="shared" si="80"/>
        <v>50</v>
      </c>
      <c r="CU8" s="16">
        <f t="shared" si="80"/>
        <v>50</v>
      </c>
      <c r="CV8" s="16">
        <f t="shared" si="80"/>
        <v>50</v>
      </c>
      <c r="CW8" s="16">
        <f t="shared" si="80"/>
        <v>50</v>
      </c>
      <c r="CX8" t="str">
        <f>IF(modules!E8='selections(hide)'!$A$57,"Yes",IF(modules!E8&lt;&gt;0,"No",0))</f>
        <v>No</v>
      </c>
      <c r="CY8" t="str">
        <f>IF(modules!D8="optional","Yes",IF(modules!D8="main","No",0))</f>
        <v>No</v>
      </c>
      <c r="CZ8" t="str">
        <f>IF(AND(B8=0,C8&lt;&gt;0),"CHECK PROG NAME + YEAR",IF(AND(B8&lt;&gt;0,C8=0),"CHECK PROG NAME + YEAR","OK"))</f>
        <v>OK</v>
      </c>
      <c r="DA8">
        <v>30</v>
      </c>
      <c r="DB8">
        <v>30</v>
      </c>
      <c r="DC8">
        <v>20</v>
      </c>
      <c r="DD8">
        <v>20</v>
      </c>
      <c r="DE8">
        <v>20</v>
      </c>
      <c r="DF8">
        <v>20</v>
      </c>
      <c r="DG8">
        <v>20</v>
      </c>
      <c r="DH8">
        <v>20</v>
      </c>
      <c r="DI8">
        <v>20</v>
      </c>
      <c r="DJ8">
        <v>20</v>
      </c>
      <c r="DK8">
        <v>20</v>
      </c>
      <c r="DL8">
        <v>20</v>
      </c>
      <c r="DM8" s="16">
        <f>modules!BV8</f>
        <v>12</v>
      </c>
      <c r="DN8">
        <f>(DA8+DB8)*$DM8</f>
        <v>720</v>
      </c>
      <c r="DO8">
        <f>(DD8+DC8)*$DM8</f>
        <v>480</v>
      </c>
      <c r="DP8">
        <f>(DE8+DF8)*$DM8</f>
        <v>480</v>
      </c>
      <c r="DQ8">
        <f>(DH8+DG8)*$DM8</f>
        <v>480</v>
      </c>
      <c r="DR8">
        <f>(DI8+DJ8)*$DM8</f>
        <v>480</v>
      </c>
      <c r="DS8">
        <f>(DL8+DK8)*$DM8</f>
        <v>480</v>
      </c>
      <c r="DU8">
        <f>DA8+DB8/2</f>
        <v>45</v>
      </c>
      <c r="DV8">
        <f>DU8*$DM8</f>
        <v>540</v>
      </c>
      <c r="DW8">
        <f>DC8+DD8/2+DB8/2</f>
        <v>45</v>
      </c>
      <c r="DX8">
        <f>DW8*$DM8</f>
        <v>540</v>
      </c>
      <c r="DY8">
        <f>DE8+DF8/2+DD8/2</f>
        <v>40</v>
      </c>
      <c r="DZ8">
        <f t="shared" ref="DZ8:DZ35" si="81">DY8*$DM8</f>
        <v>480</v>
      </c>
      <c r="EA8">
        <f>DG8+DH8/2+DF8/2</f>
        <v>40</v>
      </c>
      <c r="EB8">
        <f t="shared" ref="EB8:EB35" si="82">EA8*$DM8</f>
        <v>480</v>
      </c>
      <c r="EC8">
        <f>DI8+DJ8/2+DH8/2</f>
        <v>40</v>
      </c>
      <c r="ED8">
        <f t="shared" ref="ED8:ED35" si="83">EC8*$DM8</f>
        <v>480</v>
      </c>
      <c r="EE8">
        <f>DK8+DL8/2+DJ8/2</f>
        <v>40</v>
      </c>
      <c r="EF8">
        <f t="shared" ref="EF8:EF35" si="84">EE8*$DM8</f>
        <v>480</v>
      </c>
    </row>
    <row r="9" spans="1:136" x14ac:dyDescent="0.25">
      <c r="A9">
        <v>3</v>
      </c>
      <c r="B9" t="str">
        <f>modules!B9</f>
        <v>Introduction to Statistics (PSYM221)</v>
      </c>
      <c r="C9">
        <f>modules!C9</f>
        <v>1</v>
      </c>
      <c r="E9" s="16">
        <f t="shared" si="8"/>
        <v>150</v>
      </c>
      <c r="F9" s="16">
        <f t="shared" si="9"/>
        <v>150</v>
      </c>
      <c r="G9" s="16">
        <f t="shared" si="10"/>
        <v>150</v>
      </c>
      <c r="H9" s="16">
        <f t="shared" si="11"/>
        <v>150</v>
      </c>
      <c r="I9" s="16">
        <f t="shared" si="12"/>
        <v>150</v>
      </c>
      <c r="J9" s="16">
        <f t="shared" si="13"/>
        <v>150</v>
      </c>
      <c r="L9" s="16">
        <f t="shared" si="14"/>
        <v>0</v>
      </c>
      <c r="M9" s="16">
        <f t="shared" si="15"/>
        <v>0</v>
      </c>
      <c r="N9" s="16">
        <f t="shared" si="16"/>
        <v>0</v>
      </c>
      <c r="O9" s="16">
        <f t="shared" si="17"/>
        <v>0</v>
      </c>
      <c r="P9" s="16">
        <f t="shared" si="18"/>
        <v>0</v>
      </c>
      <c r="Q9" s="16">
        <f t="shared" si="19"/>
        <v>0</v>
      </c>
      <c r="S9" s="16">
        <f t="shared" si="20"/>
        <v>0</v>
      </c>
      <c r="T9" s="16">
        <f t="shared" si="21"/>
        <v>0</v>
      </c>
      <c r="U9" s="16">
        <f t="shared" si="22"/>
        <v>0</v>
      </c>
      <c r="V9" s="16">
        <f t="shared" si="23"/>
        <v>0</v>
      </c>
      <c r="W9" s="16">
        <f t="shared" si="24"/>
        <v>0</v>
      </c>
      <c r="X9" s="16">
        <f t="shared" si="25"/>
        <v>0</v>
      </c>
      <c r="Z9" s="16">
        <f t="shared" si="26"/>
        <v>0</v>
      </c>
      <c r="AA9" s="16">
        <f t="shared" si="27"/>
        <v>0</v>
      </c>
      <c r="AB9" s="16">
        <f t="shared" si="28"/>
        <v>0</v>
      </c>
      <c r="AC9" s="16">
        <f t="shared" si="29"/>
        <v>0</v>
      </c>
      <c r="AD9" s="16">
        <f t="shared" si="30"/>
        <v>0</v>
      </c>
      <c r="AE9" s="16">
        <f t="shared" si="31"/>
        <v>0</v>
      </c>
      <c r="AG9" s="16">
        <f t="shared" si="32"/>
        <v>0</v>
      </c>
      <c r="AH9" s="16">
        <f t="shared" si="33"/>
        <v>0</v>
      </c>
      <c r="AI9" s="16">
        <f t="shared" si="34"/>
        <v>0</v>
      </c>
      <c r="AJ9" s="16">
        <f t="shared" si="35"/>
        <v>0</v>
      </c>
      <c r="AK9" s="16">
        <f t="shared" si="36"/>
        <v>0</v>
      </c>
      <c r="AL9" s="16">
        <f t="shared" si="37"/>
        <v>0</v>
      </c>
      <c r="AN9" s="16">
        <f t="shared" si="38"/>
        <v>0</v>
      </c>
      <c r="AO9" s="16">
        <f t="shared" si="39"/>
        <v>0</v>
      </c>
      <c r="AP9" s="16">
        <f t="shared" si="40"/>
        <v>0</v>
      </c>
      <c r="AQ9" s="16">
        <f t="shared" si="41"/>
        <v>0</v>
      </c>
      <c r="AR9" s="16">
        <f t="shared" si="42"/>
        <v>0</v>
      </c>
      <c r="AS9" s="16">
        <f t="shared" si="43"/>
        <v>0</v>
      </c>
      <c r="AT9" s="20"/>
      <c r="AU9" s="20">
        <f t="shared" si="44"/>
        <v>5616.683954545455</v>
      </c>
      <c r="AV9" s="20">
        <f t="shared" si="45"/>
        <v>5616.683954545455</v>
      </c>
      <c r="AW9" s="20">
        <f t="shared" si="46"/>
        <v>5616.683954545455</v>
      </c>
      <c r="AX9" s="20">
        <f t="shared" si="47"/>
        <v>5616.683954545455</v>
      </c>
      <c r="AY9" s="20">
        <f t="shared" si="48"/>
        <v>5616.683954545455</v>
      </c>
      <c r="AZ9" s="20">
        <f t="shared" si="49"/>
        <v>5616.683954545455</v>
      </c>
      <c r="BA9" s="20"/>
      <c r="BB9" s="20">
        <f t="shared" si="50"/>
        <v>0</v>
      </c>
      <c r="BC9" s="20">
        <f t="shared" si="51"/>
        <v>0</v>
      </c>
      <c r="BD9" s="20">
        <f t="shared" si="52"/>
        <v>0</v>
      </c>
      <c r="BE9" s="20">
        <f t="shared" si="53"/>
        <v>0</v>
      </c>
      <c r="BF9" s="20">
        <f t="shared" si="54"/>
        <v>0</v>
      </c>
      <c r="BG9" s="20">
        <f t="shared" si="55"/>
        <v>0</v>
      </c>
      <c r="BH9" s="20"/>
      <c r="BI9" s="20">
        <f t="shared" si="56"/>
        <v>0</v>
      </c>
      <c r="BJ9" s="20">
        <f t="shared" si="57"/>
        <v>0</v>
      </c>
      <c r="BK9" s="20">
        <f t="shared" si="58"/>
        <v>0</v>
      </c>
      <c r="BL9" s="20">
        <f t="shared" si="59"/>
        <v>0</v>
      </c>
      <c r="BM9" s="20">
        <f t="shared" si="60"/>
        <v>0</v>
      </c>
      <c r="BN9" s="20">
        <f t="shared" si="61"/>
        <v>0</v>
      </c>
      <c r="BO9" s="20"/>
      <c r="BP9" s="20">
        <f t="shared" si="62"/>
        <v>0</v>
      </c>
      <c r="BQ9" s="20">
        <f t="shared" si="63"/>
        <v>0</v>
      </c>
      <c r="BR9" s="20">
        <f t="shared" si="64"/>
        <v>0</v>
      </c>
      <c r="BS9" s="20">
        <f t="shared" si="65"/>
        <v>0</v>
      </c>
      <c r="BT9" s="20">
        <f t="shared" si="66"/>
        <v>0</v>
      </c>
      <c r="BU9" s="20">
        <f t="shared" si="67"/>
        <v>0</v>
      </c>
      <c r="BV9" s="20"/>
      <c r="BW9" s="20">
        <f t="shared" si="68"/>
        <v>0</v>
      </c>
      <c r="BX9" s="20">
        <f t="shared" si="69"/>
        <v>0</v>
      </c>
      <c r="BY9" s="20">
        <f t="shared" si="70"/>
        <v>0</v>
      </c>
      <c r="BZ9" s="20">
        <f t="shared" si="71"/>
        <v>0</v>
      </c>
      <c r="CA9" s="20">
        <f t="shared" si="72"/>
        <v>0</v>
      </c>
      <c r="CB9" s="20">
        <f t="shared" si="73"/>
        <v>0</v>
      </c>
      <c r="CC9" s="20"/>
      <c r="CD9" s="20">
        <f t="shared" si="74"/>
        <v>0</v>
      </c>
      <c r="CE9" s="20">
        <f t="shared" si="75"/>
        <v>0</v>
      </c>
      <c r="CF9" s="20">
        <f t="shared" si="76"/>
        <v>0</v>
      </c>
      <c r="CG9" s="20">
        <f t="shared" si="77"/>
        <v>0</v>
      </c>
      <c r="CH9" s="20">
        <f t="shared" si="78"/>
        <v>0</v>
      </c>
      <c r="CI9" s="20">
        <f t="shared" si="79"/>
        <v>0</v>
      </c>
      <c r="CK9" s="16">
        <f>IFERROR(IF(OR($B9=0,$CY9="Yes"),0,SUM(staff_students!E$40:E$43)/VLOOKUP('selections(hide)'!$A$4,'selections(hide)'!$D$24:$P$36,8,FALSE)),0)</f>
        <v>50</v>
      </c>
      <c r="CL9" s="16">
        <f>IFERROR(IF(OR($B9=0,$CY9="Yes"),0,SUM(staff_students!F$40:F$43)/VLOOKUP('selections(hide)'!$A$4,'selections(hide)'!$D$24:$P$36,8,FALSE)),0)</f>
        <v>50</v>
      </c>
      <c r="CM9" s="16">
        <f>IFERROR(IF(OR($B9=0,$CY9="Yes"),0,SUM(staff_students!G$40:G$43)/VLOOKUP('selections(hide)'!$A$4,'selections(hide)'!$D$24:$P$36,8,FALSE)),0)</f>
        <v>50</v>
      </c>
      <c r="CN9" s="16">
        <f>IFERROR(IF(OR($B9=0,$CY9="Yes"),0,SUM(staff_students!H$40:H$43)/VLOOKUP('selections(hide)'!$A$4,'selections(hide)'!$D$24:$P$36,8,FALSE)),0)</f>
        <v>50</v>
      </c>
      <c r="CO9" s="16">
        <f>IFERROR(IF(OR($B9=0,$CY9="Yes"),0,SUM(staff_students!I$40:I$43)/VLOOKUP('selections(hide)'!$A$4,'selections(hide)'!$D$24:$P$36,8,FALSE)),0)</f>
        <v>50</v>
      </c>
      <c r="CP9" s="16">
        <f>IFERROR(IF(OR($B9=0,$CY9="Yes"),0,SUM(staff_students!J$40:J$43)/VLOOKUP('selections(hide)'!$A$4,'selections(hide)'!$D$24:$P$36,8,FALSE)),0)</f>
        <v>50</v>
      </c>
      <c r="CQ9" s="16"/>
      <c r="CR9" s="16">
        <f t="shared" ref="CR9:CR67" si="85">IFERROR(IF($C$1="Yes",CK9,IF(OR($CY9="Yes",$CY9=0),0,IF($C9&lt;=CR$5,CK$69/VLOOKUP(CR$5,$CJ$83:$CP$88,2,FALSE),IF($C9&gt;CR$5,0,CK9)))),0)</f>
        <v>50</v>
      </c>
      <c r="CS9" s="16">
        <f t="shared" si="80"/>
        <v>50</v>
      </c>
      <c r="CT9" s="16">
        <f t="shared" si="80"/>
        <v>50</v>
      </c>
      <c r="CU9" s="16">
        <f t="shared" si="80"/>
        <v>50</v>
      </c>
      <c r="CV9" s="16">
        <f t="shared" si="80"/>
        <v>50</v>
      </c>
      <c r="CW9" s="16">
        <f t="shared" si="80"/>
        <v>50</v>
      </c>
      <c r="CX9" t="str">
        <f>IF(modules!E9='selections(hide)'!$A$57,"Yes",IF(modules!E9&lt;&gt;0,"No",0))</f>
        <v>No</v>
      </c>
      <c r="CY9" t="str">
        <f>IF(modules!D9="optional","Yes",IF(modules!D9="main","No",0))</f>
        <v>No</v>
      </c>
      <c r="CZ9" t="str">
        <f t="shared" ref="CZ9:CZ67" si="86">IF(AND(B9=0,C9&lt;&gt;0),"CHECK PROG NAME + YEAR",IF(AND(B9&lt;&gt;0,C9=0),"CHECK PROG NAME + YEAR","OK"))</f>
        <v>OK</v>
      </c>
      <c r="DA9">
        <v>30</v>
      </c>
      <c r="DB9">
        <v>30</v>
      </c>
      <c r="DC9">
        <v>20</v>
      </c>
      <c r="DD9">
        <v>20</v>
      </c>
      <c r="DE9">
        <v>20</v>
      </c>
      <c r="DF9">
        <v>20</v>
      </c>
      <c r="DG9">
        <v>20</v>
      </c>
      <c r="DH9">
        <v>20</v>
      </c>
      <c r="DI9">
        <v>20</v>
      </c>
      <c r="DJ9">
        <v>20</v>
      </c>
      <c r="DK9">
        <v>20</v>
      </c>
      <c r="DL9">
        <v>20</v>
      </c>
      <c r="DM9" s="16">
        <f>modules!BV9</f>
        <v>3</v>
      </c>
      <c r="DN9">
        <f t="shared" ref="DN9:DN35" si="87">(DA9+DB9)*$DM9</f>
        <v>180</v>
      </c>
      <c r="DO9">
        <f t="shared" ref="DO9:DO35" si="88">(DD9+DC9)*$DM9</f>
        <v>120</v>
      </c>
      <c r="DP9">
        <f t="shared" ref="DP9:DP35" si="89">(DE9+DF9)*$DM9</f>
        <v>120</v>
      </c>
      <c r="DQ9">
        <f t="shared" ref="DQ9:DQ35" si="90">(DH9+DG9)*$DM9</f>
        <v>120</v>
      </c>
      <c r="DR9">
        <f t="shared" ref="DR9:DR35" si="91">(DI9+DJ9)*$DM9</f>
        <v>120</v>
      </c>
      <c r="DS9">
        <f t="shared" ref="DS9:DS35" si="92">(DL9+DK9)*$DM9</f>
        <v>120</v>
      </c>
      <c r="DU9">
        <f t="shared" ref="DU9:DU35" si="93">DA9+DB9/2</f>
        <v>45</v>
      </c>
      <c r="DV9">
        <f t="shared" ref="DV9:DX35" si="94">DU9*$DM9</f>
        <v>135</v>
      </c>
      <c r="DW9">
        <f t="shared" ref="DW9:DW35" si="95">DC9+DD9/2+DB9/2</f>
        <v>45</v>
      </c>
      <c r="DX9">
        <f t="shared" si="94"/>
        <v>135</v>
      </c>
      <c r="DY9">
        <f t="shared" ref="DY9:DY35" si="96">DE9+DF9/2+DD9/2</f>
        <v>40</v>
      </c>
      <c r="DZ9">
        <f t="shared" si="81"/>
        <v>120</v>
      </c>
      <c r="EA9">
        <f t="shared" ref="EA9:EA35" si="97">DG9+DH9/2+DF9/2</f>
        <v>40</v>
      </c>
      <c r="EB9">
        <f t="shared" si="82"/>
        <v>120</v>
      </c>
      <c r="EC9">
        <f t="shared" ref="EC9:EC35" si="98">DI9+DJ9/2+DH9/2</f>
        <v>40</v>
      </c>
      <c r="ED9">
        <f t="shared" si="83"/>
        <v>120</v>
      </c>
      <c r="EE9">
        <f t="shared" ref="EE9:EE35" si="99">DK9+DL9/2+DJ9/2</f>
        <v>40</v>
      </c>
      <c r="EF9">
        <f t="shared" si="84"/>
        <v>120</v>
      </c>
    </row>
    <row r="10" spans="1:136" x14ac:dyDescent="0.25">
      <c r="A10">
        <v>4</v>
      </c>
      <c r="B10" t="str">
        <f>modules!B10</f>
        <v>Research Methods and Conceptual Issues in Psychology (PSYM222)</v>
      </c>
      <c r="C10">
        <f>modules!C10</f>
        <v>1</v>
      </c>
      <c r="E10" s="16">
        <f t="shared" si="8"/>
        <v>150</v>
      </c>
      <c r="F10" s="16">
        <f t="shared" si="9"/>
        <v>150</v>
      </c>
      <c r="G10" s="16">
        <f t="shared" si="10"/>
        <v>150</v>
      </c>
      <c r="H10" s="16">
        <f t="shared" si="11"/>
        <v>150</v>
      </c>
      <c r="I10" s="16">
        <f t="shared" si="12"/>
        <v>150</v>
      </c>
      <c r="J10" s="16">
        <f t="shared" si="13"/>
        <v>150</v>
      </c>
      <c r="L10" s="16">
        <f t="shared" si="14"/>
        <v>0</v>
      </c>
      <c r="M10" s="16">
        <f t="shared" si="15"/>
        <v>0</v>
      </c>
      <c r="N10" s="16">
        <f t="shared" si="16"/>
        <v>0</v>
      </c>
      <c r="O10" s="16">
        <f t="shared" si="17"/>
        <v>0</v>
      </c>
      <c r="P10" s="16">
        <f t="shared" si="18"/>
        <v>0</v>
      </c>
      <c r="Q10" s="16">
        <f t="shared" si="19"/>
        <v>0</v>
      </c>
      <c r="S10" s="16">
        <f t="shared" si="20"/>
        <v>0</v>
      </c>
      <c r="T10" s="16">
        <f t="shared" si="21"/>
        <v>0</v>
      </c>
      <c r="U10" s="16">
        <f t="shared" si="22"/>
        <v>0</v>
      </c>
      <c r="V10" s="16">
        <f t="shared" si="23"/>
        <v>0</v>
      </c>
      <c r="W10" s="16">
        <f t="shared" si="24"/>
        <v>0</v>
      </c>
      <c r="X10" s="16">
        <f t="shared" si="25"/>
        <v>0</v>
      </c>
      <c r="Z10" s="16">
        <f t="shared" si="26"/>
        <v>0</v>
      </c>
      <c r="AA10" s="16">
        <f t="shared" si="27"/>
        <v>0</v>
      </c>
      <c r="AB10" s="16">
        <f t="shared" si="28"/>
        <v>0</v>
      </c>
      <c r="AC10" s="16">
        <f t="shared" si="29"/>
        <v>0</v>
      </c>
      <c r="AD10" s="16">
        <f t="shared" si="30"/>
        <v>0</v>
      </c>
      <c r="AE10" s="16">
        <f t="shared" si="31"/>
        <v>0</v>
      </c>
      <c r="AG10" s="16">
        <f t="shared" si="32"/>
        <v>0</v>
      </c>
      <c r="AH10" s="16">
        <f t="shared" si="33"/>
        <v>0</v>
      </c>
      <c r="AI10" s="16">
        <f t="shared" si="34"/>
        <v>0</v>
      </c>
      <c r="AJ10" s="16">
        <f t="shared" si="35"/>
        <v>0</v>
      </c>
      <c r="AK10" s="16">
        <f t="shared" si="36"/>
        <v>0</v>
      </c>
      <c r="AL10" s="16">
        <f t="shared" si="37"/>
        <v>0</v>
      </c>
      <c r="AN10" s="16">
        <f t="shared" si="38"/>
        <v>0</v>
      </c>
      <c r="AO10" s="16">
        <f t="shared" si="39"/>
        <v>0</v>
      </c>
      <c r="AP10" s="16">
        <f t="shared" si="40"/>
        <v>0</v>
      </c>
      <c r="AQ10" s="16">
        <f t="shared" si="41"/>
        <v>0</v>
      </c>
      <c r="AR10" s="16">
        <f t="shared" si="42"/>
        <v>0</v>
      </c>
      <c r="AS10" s="16">
        <f t="shared" si="43"/>
        <v>0</v>
      </c>
      <c r="AT10" s="20"/>
      <c r="AU10" s="20">
        <f t="shared" si="44"/>
        <v>5616.683954545455</v>
      </c>
      <c r="AV10" s="20">
        <f t="shared" si="45"/>
        <v>5616.683954545455</v>
      </c>
      <c r="AW10" s="20">
        <f t="shared" si="46"/>
        <v>5616.683954545455</v>
      </c>
      <c r="AX10" s="20">
        <f t="shared" si="47"/>
        <v>5616.683954545455</v>
      </c>
      <c r="AY10" s="20">
        <f t="shared" si="48"/>
        <v>5616.683954545455</v>
      </c>
      <c r="AZ10" s="20">
        <f t="shared" si="49"/>
        <v>5616.683954545455</v>
      </c>
      <c r="BA10" s="20"/>
      <c r="BB10" s="20">
        <f t="shared" si="50"/>
        <v>0</v>
      </c>
      <c r="BC10" s="20">
        <f t="shared" si="51"/>
        <v>0</v>
      </c>
      <c r="BD10" s="20">
        <f t="shared" si="52"/>
        <v>0</v>
      </c>
      <c r="BE10" s="20">
        <f t="shared" si="53"/>
        <v>0</v>
      </c>
      <c r="BF10" s="20">
        <f t="shared" si="54"/>
        <v>0</v>
      </c>
      <c r="BG10" s="20">
        <f t="shared" si="55"/>
        <v>0</v>
      </c>
      <c r="BH10" s="20"/>
      <c r="BI10" s="20">
        <f t="shared" si="56"/>
        <v>0</v>
      </c>
      <c r="BJ10" s="20">
        <f t="shared" si="57"/>
        <v>0</v>
      </c>
      <c r="BK10" s="20">
        <f t="shared" si="58"/>
        <v>0</v>
      </c>
      <c r="BL10" s="20">
        <f t="shared" si="59"/>
        <v>0</v>
      </c>
      <c r="BM10" s="20">
        <f t="shared" si="60"/>
        <v>0</v>
      </c>
      <c r="BN10" s="20">
        <f t="shared" si="61"/>
        <v>0</v>
      </c>
      <c r="BO10" s="20"/>
      <c r="BP10" s="20">
        <f t="shared" si="62"/>
        <v>0</v>
      </c>
      <c r="BQ10" s="20">
        <f t="shared" si="63"/>
        <v>0</v>
      </c>
      <c r="BR10" s="20">
        <f t="shared" si="64"/>
        <v>0</v>
      </c>
      <c r="BS10" s="20">
        <f t="shared" si="65"/>
        <v>0</v>
      </c>
      <c r="BT10" s="20">
        <f t="shared" si="66"/>
        <v>0</v>
      </c>
      <c r="BU10" s="20">
        <f t="shared" si="67"/>
        <v>0</v>
      </c>
      <c r="BV10" s="20"/>
      <c r="BW10" s="20">
        <f t="shared" si="68"/>
        <v>0</v>
      </c>
      <c r="BX10" s="20">
        <f t="shared" si="69"/>
        <v>0</v>
      </c>
      <c r="BY10" s="20">
        <f t="shared" si="70"/>
        <v>0</v>
      </c>
      <c r="BZ10" s="20">
        <f t="shared" si="71"/>
        <v>0</v>
      </c>
      <c r="CA10" s="20">
        <f t="shared" si="72"/>
        <v>0</v>
      </c>
      <c r="CB10" s="20">
        <f t="shared" si="73"/>
        <v>0</v>
      </c>
      <c r="CC10" s="20"/>
      <c r="CD10" s="20">
        <f t="shared" si="74"/>
        <v>0</v>
      </c>
      <c r="CE10" s="20">
        <f t="shared" si="75"/>
        <v>0</v>
      </c>
      <c r="CF10" s="20">
        <f t="shared" si="76"/>
        <v>0</v>
      </c>
      <c r="CG10" s="20">
        <f t="shared" si="77"/>
        <v>0</v>
      </c>
      <c r="CH10" s="20">
        <f t="shared" si="78"/>
        <v>0</v>
      </c>
      <c r="CI10" s="20">
        <f t="shared" si="79"/>
        <v>0</v>
      </c>
      <c r="CK10" s="16">
        <f>IFERROR(IF(OR($B10=0,$CY10="Yes"),0,SUM(staff_students!E$40:E$43)/VLOOKUP('selections(hide)'!$A$4,'selections(hide)'!$D$24:$P$36,8,FALSE)),0)</f>
        <v>50</v>
      </c>
      <c r="CL10" s="16">
        <f>IFERROR(IF(OR($B10=0,$CY10="Yes"),0,SUM(staff_students!F$40:F$43)/VLOOKUP('selections(hide)'!$A$4,'selections(hide)'!$D$24:$P$36,8,FALSE)),0)</f>
        <v>50</v>
      </c>
      <c r="CM10" s="16">
        <f>IFERROR(IF(OR($B10=0,$CY10="Yes"),0,SUM(staff_students!G$40:G$43)/VLOOKUP('selections(hide)'!$A$4,'selections(hide)'!$D$24:$P$36,8,FALSE)),0)</f>
        <v>50</v>
      </c>
      <c r="CN10" s="16">
        <f>IFERROR(IF(OR($B10=0,$CY10="Yes"),0,SUM(staff_students!H$40:H$43)/VLOOKUP('selections(hide)'!$A$4,'selections(hide)'!$D$24:$P$36,8,FALSE)),0)</f>
        <v>50</v>
      </c>
      <c r="CO10" s="16">
        <f>IFERROR(IF(OR($B10=0,$CY10="Yes"),0,SUM(staff_students!I$40:I$43)/VLOOKUP('selections(hide)'!$A$4,'selections(hide)'!$D$24:$P$36,8,FALSE)),0)</f>
        <v>50</v>
      </c>
      <c r="CP10" s="16">
        <f>IFERROR(IF(OR($B10=0,$CY10="Yes"),0,SUM(staff_students!J$40:J$43)/VLOOKUP('selections(hide)'!$A$4,'selections(hide)'!$D$24:$P$36,8,FALSE)),0)</f>
        <v>50</v>
      </c>
      <c r="CQ10" s="16"/>
      <c r="CR10" s="16">
        <f t="shared" si="85"/>
        <v>50</v>
      </c>
      <c r="CS10" s="16">
        <f t="shared" si="80"/>
        <v>50</v>
      </c>
      <c r="CT10" s="16">
        <f t="shared" si="80"/>
        <v>50</v>
      </c>
      <c r="CU10" s="16">
        <f t="shared" si="80"/>
        <v>50</v>
      </c>
      <c r="CV10" s="16">
        <f t="shared" si="80"/>
        <v>50</v>
      </c>
      <c r="CW10" s="16">
        <f t="shared" si="80"/>
        <v>50</v>
      </c>
      <c r="CX10" t="str">
        <f>IF(modules!E10='selections(hide)'!$A$57,"Yes",IF(modules!E10&lt;&gt;0,"No",0))</f>
        <v>No</v>
      </c>
      <c r="CY10" t="str">
        <f>IF(modules!D10="optional","Yes",IF(modules!D10="main","No",0))</f>
        <v>No</v>
      </c>
      <c r="CZ10" t="str">
        <f t="shared" si="86"/>
        <v>OK</v>
      </c>
      <c r="DA10">
        <v>30</v>
      </c>
      <c r="DB10">
        <v>30</v>
      </c>
      <c r="DC10">
        <v>20</v>
      </c>
      <c r="DD10">
        <v>20</v>
      </c>
      <c r="DE10">
        <v>20</v>
      </c>
      <c r="DF10">
        <v>20</v>
      </c>
      <c r="DG10">
        <v>20</v>
      </c>
      <c r="DH10">
        <v>20</v>
      </c>
      <c r="DI10">
        <v>20</v>
      </c>
      <c r="DJ10">
        <v>20</v>
      </c>
      <c r="DK10">
        <v>20</v>
      </c>
      <c r="DL10">
        <v>20</v>
      </c>
      <c r="DM10" s="16">
        <f>modules!BV10</f>
        <v>3</v>
      </c>
      <c r="DN10">
        <f t="shared" si="87"/>
        <v>180</v>
      </c>
      <c r="DO10">
        <f t="shared" si="88"/>
        <v>120</v>
      </c>
      <c r="DP10">
        <f t="shared" si="89"/>
        <v>120</v>
      </c>
      <c r="DQ10">
        <f t="shared" si="90"/>
        <v>120</v>
      </c>
      <c r="DR10">
        <f t="shared" si="91"/>
        <v>120</v>
      </c>
      <c r="DS10">
        <f t="shared" si="92"/>
        <v>120</v>
      </c>
      <c r="DU10">
        <f t="shared" si="93"/>
        <v>45</v>
      </c>
      <c r="DV10">
        <f t="shared" si="94"/>
        <v>135</v>
      </c>
      <c r="DW10">
        <f t="shared" si="95"/>
        <v>45</v>
      </c>
      <c r="DX10">
        <f t="shared" si="94"/>
        <v>135</v>
      </c>
      <c r="DY10">
        <f t="shared" si="96"/>
        <v>40</v>
      </c>
      <c r="DZ10">
        <f t="shared" si="81"/>
        <v>120</v>
      </c>
      <c r="EA10">
        <f t="shared" si="97"/>
        <v>40</v>
      </c>
      <c r="EB10">
        <f t="shared" si="82"/>
        <v>120</v>
      </c>
      <c r="EC10">
        <f t="shared" si="98"/>
        <v>40</v>
      </c>
      <c r="ED10">
        <f t="shared" si="83"/>
        <v>120</v>
      </c>
      <c r="EE10">
        <f t="shared" si="99"/>
        <v>40</v>
      </c>
      <c r="EF10">
        <f t="shared" si="84"/>
        <v>120</v>
      </c>
    </row>
    <row r="11" spans="1:136" x14ac:dyDescent="0.25">
      <c r="A11">
        <v>5</v>
      </c>
      <c r="B11" t="str">
        <f>modules!B11</f>
        <v>Social Psychology (PSYM223)</v>
      </c>
      <c r="C11">
        <f>modules!C11</f>
        <v>1</v>
      </c>
      <c r="E11" s="16">
        <f t="shared" si="8"/>
        <v>150</v>
      </c>
      <c r="F11" s="16">
        <f t="shared" si="9"/>
        <v>150</v>
      </c>
      <c r="G11" s="16">
        <f t="shared" si="10"/>
        <v>150</v>
      </c>
      <c r="H11" s="16">
        <f t="shared" si="11"/>
        <v>150</v>
      </c>
      <c r="I11" s="16">
        <f t="shared" si="12"/>
        <v>150</v>
      </c>
      <c r="J11" s="16">
        <f t="shared" si="13"/>
        <v>150</v>
      </c>
      <c r="L11" s="16">
        <f t="shared" si="14"/>
        <v>0</v>
      </c>
      <c r="M11" s="16">
        <f t="shared" si="15"/>
        <v>0</v>
      </c>
      <c r="N11" s="16">
        <f t="shared" si="16"/>
        <v>0</v>
      </c>
      <c r="O11" s="16">
        <f t="shared" si="17"/>
        <v>0</v>
      </c>
      <c r="P11" s="16">
        <f t="shared" si="18"/>
        <v>0</v>
      </c>
      <c r="Q11" s="16">
        <f t="shared" si="19"/>
        <v>0</v>
      </c>
      <c r="S11" s="16">
        <f t="shared" si="20"/>
        <v>0</v>
      </c>
      <c r="T11" s="16">
        <f t="shared" si="21"/>
        <v>0</v>
      </c>
      <c r="U11" s="16">
        <f t="shared" si="22"/>
        <v>0</v>
      </c>
      <c r="V11" s="16">
        <f t="shared" si="23"/>
        <v>0</v>
      </c>
      <c r="W11" s="16">
        <f t="shared" si="24"/>
        <v>0</v>
      </c>
      <c r="X11" s="16">
        <f t="shared" si="25"/>
        <v>0</v>
      </c>
      <c r="Z11" s="16">
        <f t="shared" si="26"/>
        <v>0</v>
      </c>
      <c r="AA11" s="16">
        <f t="shared" si="27"/>
        <v>0</v>
      </c>
      <c r="AB11" s="16">
        <f t="shared" si="28"/>
        <v>0</v>
      </c>
      <c r="AC11" s="16">
        <f t="shared" si="29"/>
        <v>0</v>
      </c>
      <c r="AD11" s="16">
        <f t="shared" si="30"/>
        <v>0</v>
      </c>
      <c r="AE11" s="16">
        <f t="shared" si="31"/>
        <v>0</v>
      </c>
      <c r="AG11" s="16">
        <f t="shared" si="32"/>
        <v>0</v>
      </c>
      <c r="AH11" s="16">
        <f t="shared" si="33"/>
        <v>0</v>
      </c>
      <c r="AI11" s="16">
        <f t="shared" si="34"/>
        <v>0</v>
      </c>
      <c r="AJ11" s="16">
        <f t="shared" si="35"/>
        <v>0</v>
      </c>
      <c r="AK11" s="16">
        <f t="shared" si="36"/>
        <v>0</v>
      </c>
      <c r="AL11" s="16">
        <f t="shared" si="37"/>
        <v>0</v>
      </c>
      <c r="AN11" s="16">
        <f t="shared" si="38"/>
        <v>0</v>
      </c>
      <c r="AO11" s="16">
        <f t="shared" si="39"/>
        <v>0</v>
      </c>
      <c r="AP11" s="16">
        <f t="shared" si="40"/>
        <v>0</v>
      </c>
      <c r="AQ11" s="16">
        <f t="shared" si="41"/>
        <v>0</v>
      </c>
      <c r="AR11" s="16">
        <f t="shared" si="42"/>
        <v>0</v>
      </c>
      <c r="AS11" s="16">
        <f t="shared" si="43"/>
        <v>0</v>
      </c>
      <c r="AT11" s="20"/>
      <c r="AU11" s="20">
        <f t="shared" si="44"/>
        <v>5616.683954545455</v>
      </c>
      <c r="AV11" s="20">
        <f t="shared" si="45"/>
        <v>5616.683954545455</v>
      </c>
      <c r="AW11" s="20">
        <f t="shared" si="46"/>
        <v>5616.683954545455</v>
      </c>
      <c r="AX11" s="20">
        <f t="shared" si="47"/>
        <v>5616.683954545455</v>
      </c>
      <c r="AY11" s="20">
        <f t="shared" si="48"/>
        <v>5616.683954545455</v>
      </c>
      <c r="AZ11" s="20">
        <f t="shared" si="49"/>
        <v>5616.683954545455</v>
      </c>
      <c r="BA11" s="20"/>
      <c r="BB11" s="20">
        <f t="shared" si="50"/>
        <v>0</v>
      </c>
      <c r="BC11" s="20">
        <f t="shared" si="51"/>
        <v>0</v>
      </c>
      <c r="BD11" s="20">
        <f t="shared" si="52"/>
        <v>0</v>
      </c>
      <c r="BE11" s="20">
        <f t="shared" si="53"/>
        <v>0</v>
      </c>
      <c r="BF11" s="20">
        <f t="shared" si="54"/>
        <v>0</v>
      </c>
      <c r="BG11" s="20">
        <f t="shared" si="55"/>
        <v>0</v>
      </c>
      <c r="BH11" s="20"/>
      <c r="BI11" s="20">
        <f t="shared" si="56"/>
        <v>0</v>
      </c>
      <c r="BJ11" s="20">
        <f t="shared" si="57"/>
        <v>0</v>
      </c>
      <c r="BK11" s="20">
        <f t="shared" si="58"/>
        <v>0</v>
      </c>
      <c r="BL11" s="20">
        <f t="shared" si="59"/>
        <v>0</v>
      </c>
      <c r="BM11" s="20">
        <f t="shared" si="60"/>
        <v>0</v>
      </c>
      <c r="BN11" s="20">
        <f t="shared" si="61"/>
        <v>0</v>
      </c>
      <c r="BO11" s="20"/>
      <c r="BP11" s="20">
        <f t="shared" si="62"/>
        <v>0</v>
      </c>
      <c r="BQ11" s="20">
        <f t="shared" si="63"/>
        <v>0</v>
      </c>
      <c r="BR11" s="20">
        <f t="shared" si="64"/>
        <v>0</v>
      </c>
      <c r="BS11" s="20">
        <f t="shared" si="65"/>
        <v>0</v>
      </c>
      <c r="BT11" s="20">
        <f t="shared" si="66"/>
        <v>0</v>
      </c>
      <c r="BU11" s="20">
        <f t="shared" si="67"/>
        <v>0</v>
      </c>
      <c r="BV11" s="20"/>
      <c r="BW11" s="20">
        <f t="shared" si="68"/>
        <v>0</v>
      </c>
      <c r="BX11" s="20">
        <f t="shared" si="69"/>
        <v>0</v>
      </c>
      <c r="BY11" s="20">
        <f t="shared" si="70"/>
        <v>0</v>
      </c>
      <c r="BZ11" s="20">
        <f t="shared" si="71"/>
        <v>0</v>
      </c>
      <c r="CA11" s="20">
        <f t="shared" si="72"/>
        <v>0</v>
      </c>
      <c r="CB11" s="20">
        <f t="shared" si="73"/>
        <v>0</v>
      </c>
      <c r="CC11" s="20"/>
      <c r="CD11" s="20">
        <f t="shared" si="74"/>
        <v>0</v>
      </c>
      <c r="CE11" s="20">
        <f t="shared" si="75"/>
        <v>0</v>
      </c>
      <c r="CF11" s="20">
        <f t="shared" si="76"/>
        <v>0</v>
      </c>
      <c r="CG11" s="20">
        <f t="shared" si="77"/>
        <v>0</v>
      </c>
      <c r="CH11" s="20">
        <f t="shared" si="78"/>
        <v>0</v>
      </c>
      <c r="CI11" s="20">
        <f t="shared" si="79"/>
        <v>0</v>
      </c>
      <c r="CK11" s="16">
        <f>IFERROR(IF(OR($B11=0,$CY11="Yes"),0,SUM(staff_students!E$40:E$43)/VLOOKUP('selections(hide)'!$A$4,'selections(hide)'!$D$24:$P$36,8,FALSE)),0)</f>
        <v>50</v>
      </c>
      <c r="CL11" s="16">
        <f>IFERROR(IF(OR($B11=0,$CY11="Yes"),0,SUM(staff_students!F$40:F$43)/VLOOKUP('selections(hide)'!$A$4,'selections(hide)'!$D$24:$P$36,8,FALSE)),0)</f>
        <v>50</v>
      </c>
      <c r="CM11" s="16">
        <f>IFERROR(IF(OR($B11=0,$CY11="Yes"),0,SUM(staff_students!G$40:G$43)/VLOOKUP('selections(hide)'!$A$4,'selections(hide)'!$D$24:$P$36,8,FALSE)),0)</f>
        <v>50</v>
      </c>
      <c r="CN11" s="16">
        <f>IFERROR(IF(OR($B11=0,$CY11="Yes"),0,SUM(staff_students!H$40:H$43)/VLOOKUP('selections(hide)'!$A$4,'selections(hide)'!$D$24:$P$36,8,FALSE)),0)</f>
        <v>50</v>
      </c>
      <c r="CO11" s="16">
        <f>IFERROR(IF(OR($B11=0,$CY11="Yes"),0,SUM(staff_students!I$40:I$43)/VLOOKUP('selections(hide)'!$A$4,'selections(hide)'!$D$24:$P$36,8,FALSE)),0)</f>
        <v>50</v>
      </c>
      <c r="CP11" s="16">
        <f>IFERROR(IF(OR($B11=0,$CY11="Yes"),0,SUM(staff_students!J$40:J$43)/VLOOKUP('selections(hide)'!$A$4,'selections(hide)'!$D$24:$P$36,8,FALSE)),0)</f>
        <v>50</v>
      </c>
      <c r="CQ11" s="16"/>
      <c r="CR11" s="16">
        <f t="shared" si="85"/>
        <v>50</v>
      </c>
      <c r="CS11" s="16">
        <f t="shared" si="80"/>
        <v>50</v>
      </c>
      <c r="CT11" s="16">
        <f t="shared" si="80"/>
        <v>50</v>
      </c>
      <c r="CU11" s="16">
        <f t="shared" si="80"/>
        <v>50</v>
      </c>
      <c r="CV11" s="16">
        <f t="shared" si="80"/>
        <v>50</v>
      </c>
      <c r="CW11" s="16">
        <f t="shared" si="80"/>
        <v>50</v>
      </c>
      <c r="CX11" t="str">
        <f>IF(modules!E11='selections(hide)'!$A$57,"Yes",IF(modules!E11&lt;&gt;0,"No",0))</f>
        <v>No</v>
      </c>
      <c r="CY11" t="str">
        <f>IF(modules!D11="optional","Yes",IF(modules!D11="main","No",0))</f>
        <v>No</v>
      </c>
      <c r="CZ11" t="str">
        <f t="shared" si="86"/>
        <v>OK</v>
      </c>
      <c r="DA11">
        <v>30</v>
      </c>
      <c r="DB11">
        <v>30</v>
      </c>
      <c r="DC11">
        <v>20</v>
      </c>
      <c r="DD11">
        <v>20</v>
      </c>
      <c r="DE11">
        <v>20</v>
      </c>
      <c r="DF11">
        <v>20</v>
      </c>
      <c r="DG11">
        <v>20</v>
      </c>
      <c r="DH11">
        <v>20</v>
      </c>
      <c r="DI11">
        <v>20</v>
      </c>
      <c r="DJ11">
        <v>20</v>
      </c>
      <c r="DK11">
        <v>20</v>
      </c>
      <c r="DL11">
        <v>20</v>
      </c>
      <c r="DM11" s="16">
        <f>modules!BV11</f>
        <v>3</v>
      </c>
      <c r="DN11">
        <f t="shared" si="87"/>
        <v>180</v>
      </c>
      <c r="DO11">
        <f t="shared" si="88"/>
        <v>120</v>
      </c>
      <c r="DP11">
        <f t="shared" si="89"/>
        <v>120</v>
      </c>
      <c r="DQ11">
        <f t="shared" si="90"/>
        <v>120</v>
      </c>
      <c r="DR11">
        <f t="shared" si="91"/>
        <v>120</v>
      </c>
      <c r="DS11">
        <f t="shared" si="92"/>
        <v>120</v>
      </c>
      <c r="DU11">
        <f t="shared" si="93"/>
        <v>45</v>
      </c>
      <c r="DV11">
        <f t="shared" si="94"/>
        <v>135</v>
      </c>
      <c r="DW11">
        <f t="shared" si="95"/>
        <v>45</v>
      </c>
      <c r="DX11">
        <f t="shared" si="94"/>
        <v>135</v>
      </c>
      <c r="DY11">
        <f t="shared" si="96"/>
        <v>40</v>
      </c>
      <c r="DZ11">
        <f t="shared" si="81"/>
        <v>120</v>
      </c>
      <c r="EA11">
        <f t="shared" si="97"/>
        <v>40</v>
      </c>
      <c r="EB11">
        <f t="shared" si="82"/>
        <v>120</v>
      </c>
      <c r="EC11">
        <f t="shared" si="98"/>
        <v>40</v>
      </c>
      <c r="ED11">
        <f t="shared" si="83"/>
        <v>120</v>
      </c>
      <c r="EE11">
        <f t="shared" si="99"/>
        <v>40</v>
      </c>
      <c r="EF11">
        <f t="shared" si="84"/>
        <v>120</v>
      </c>
    </row>
    <row r="12" spans="1:136" x14ac:dyDescent="0.25">
      <c r="A12">
        <v>6</v>
      </c>
      <c r="B12" t="str">
        <f>modules!B12</f>
        <v>Cognitive and Developmental Psychology (ERPM006)</v>
      </c>
      <c r="C12">
        <f>modules!C12</f>
        <v>1</v>
      </c>
      <c r="E12" s="16">
        <f t="shared" si="8"/>
        <v>150</v>
      </c>
      <c r="F12" s="16">
        <f t="shared" si="9"/>
        <v>150</v>
      </c>
      <c r="G12" s="16">
        <f t="shared" si="10"/>
        <v>150</v>
      </c>
      <c r="H12" s="16">
        <f t="shared" si="11"/>
        <v>150</v>
      </c>
      <c r="I12" s="16">
        <f t="shared" si="12"/>
        <v>150</v>
      </c>
      <c r="J12" s="16">
        <f t="shared" si="13"/>
        <v>150</v>
      </c>
      <c r="L12" s="16">
        <f t="shared" si="14"/>
        <v>0</v>
      </c>
      <c r="M12" s="16">
        <f t="shared" si="15"/>
        <v>0</v>
      </c>
      <c r="N12" s="16">
        <f t="shared" si="16"/>
        <v>0</v>
      </c>
      <c r="O12" s="16">
        <f t="shared" si="17"/>
        <v>0</v>
      </c>
      <c r="P12" s="16">
        <f t="shared" si="18"/>
        <v>0</v>
      </c>
      <c r="Q12" s="16">
        <f t="shared" si="19"/>
        <v>0</v>
      </c>
      <c r="S12" s="16">
        <f t="shared" si="20"/>
        <v>0</v>
      </c>
      <c r="T12" s="16">
        <f t="shared" si="21"/>
        <v>0</v>
      </c>
      <c r="U12" s="16">
        <f t="shared" si="22"/>
        <v>0</v>
      </c>
      <c r="V12" s="16">
        <f t="shared" si="23"/>
        <v>0</v>
      </c>
      <c r="W12" s="16">
        <f t="shared" si="24"/>
        <v>0</v>
      </c>
      <c r="X12" s="16">
        <f t="shared" si="25"/>
        <v>0</v>
      </c>
      <c r="Z12" s="16">
        <f t="shared" si="26"/>
        <v>0</v>
      </c>
      <c r="AA12" s="16">
        <f t="shared" si="27"/>
        <v>0</v>
      </c>
      <c r="AB12" s="16">
        <f t="shared" si="28"/>
        <v>0</v>
      </c>
      <c r="AC12" s="16">
        <f t="shared" si="29"/>
        <v>0</v>
      </c>
      <c r="AD12" s="16">
        <f t="shared" si="30"/>
        <v>0</v>
      </c>
      <c r="AE12" s="16">
        <f t="shared" si="31"/>
        <v>0</v>
      </c>
      <c r="AG12" s="16">
        <f t="shared" si="32"/>
        <v>0</v>
      </c>
      <c r="AH12" s="16">
        <f t="shared" si="33"/>
        <v>0</v>
      </c>
      <c r="AI12" s="16">
        <f t="shared" si="34"/>
        <v>0</v>
      </c>
      <c r="AJ12" s="16">
        <f t="shared" si="35"/>
        <v>0</v>
      </c>
      <c r="AK12" s="16">
        <f t="shared" si="36"/>
        <v>0</v>
      </c>
      <c r="AL12" s="16">
        <f t="shared" si="37"/>
        <v>0</v>
      </c>
      <c r="AN12" s="16">
        <f t="shared" si="38"/>
        <v>0</v>
      </c>
      <c r="AO12" s="16">
        <f t="shared" si="39"/>
        <v>0</v>
      </c>
      <c r="AP12" s="16">
        <f t="shared" si="40"/>
        <v>0</v>
      </c>
      <c r="AQ12" s="16">
        <f t="shared" si="41"/>
        <v>0</v>
      </c>
      <c r="AR12" s="16">
        <f t="shared" si="42"/>
        <v>0</v>
      </c>
      <c r="AS12" s="16">
        <f t="shared" si="43"/>
        <v>0</v>
      </c>
      <c r="AT12" s="20"/>
      <c r="AU12" s="20">
        <f t="shared" si="44"/>
        <v>5616.683954545455</v>
      </c>
      <c r="AV12" s="20">
        <f t="shared" si="45"/>
        <v>5616.683954545455</v>
      </c>
      <c r="AW12" s="20">
        <f t="shared" si="46"/>
        <v>5616.683954545455</v>
      </c>
      <c r="AX12" s="20">
        <f t="shared" si="47"/>
        <v>5616.683954545455</v>
      </c>
      <c r="AY12" s="20">
        <f t="shared" si="48"/>
        <v>5616.683954545455</v>
      </c>
      <c r="AZ12" s="20">
        <f t="shared" si="49"/>
        <v>5616.683954545455</v>
      </c>
      <c r="BA12" s="20"/>
      <c r="BB12" s="20">
        <f t="shared" si="50"/>
        <v>0</v>
      </c>
      <c r="BC12" s="20">
        <f t="shared" si="51"/>
        <v>0</v>
      </c>
      <c r="BD12" s="20">
        <f t="shared" si="52"/>
        <v>0</v>
      </c>
      <c r="BE12" s="20">
        <f t="shared" si="53"/>
        <v>0</v>
      </c>
      <c r="BF12" s="20">
        <f t="shared" si="54"/>
        <v>0</v>
      </c>
      <c r="BG12" s="20">
        <f t="shared" si="55"/>
        <v>0</v>
      </c>
      <c r="BH12" s="20"/>
      <c r="BI12" s="20">
        <f t="shared" si="56"/>
        <v>0</v>
      </c>
      <c r="BJ12" s="20">
        <f t="shared" si="57"/>
        <v>0</v>
      </c>
      <c r="BK12" s="20">
        <f t="shared" si="58"/>
        <v>0</v>
      </c>
      <c r="BL12" s="20">
        <f t="shared" si="59"/>
        <v>0</v>
      </c>
      <c r="BM12" s="20">
        <f t="shared" si="60"/>
        <v>0</v>
      </c>
      <c r="BN12" s="20">
        <f t="shared" si="61"/>
        <v>0</v>
      </c>
      <c r="BO12" s="20"/>
      <c r="BP12" s="20">
        <f t="shared" si="62"/>
        <v>0</v>
      </c>
      <c r="BQ12" s="20">
        <f t="shared" si="63"/>
        <v>0</v>
      </c>
      <c r="BR12" s="20">
        <f t="shared" si="64"/>
        <v>0</v>
      </c>
      <c r="BS12" s="20">
        <f t="shared" si="65"/>
        <v>0</v>
      </c>
      <c r="BT12" s="20">
        <f t="shared" si="66"/>
        <v>0</v>
      </c>
      <c r="BU12" s="20">
        <f t="shared" si="67"/>
        <v>0</v>
      </c>
      <c r="BV12" s="20"/>
      <c r="BW12" s="20">
        <f t="shared" si="68"/>
        <v>0</v>
      </c>
      <c r="BX12" s="20">
        <f t="shared" si="69"/>
        <v>0</v>
      </c>
      <c r="BY12" s="20">
        <f t="shared" si="70"/>
        <v>0</v>
      </c>
      <c r="BZ12" s="20">
        <f t="shared" si="71"/>
        <v>0</v>
      </c>
      <c r="CA12" s="20">
        <f t="shared" si="72"/>
        <v>0</v>
      </c>
      <c r="CB12" s="20">
        <f t="shared" si="73"/>
        <v>0</v>
      </c>
      <c r="CC12" s="20"/>
      <c r="CD12" s="20">
        <f t="shared" si="74"/>
        <v>0</v>
      </c>
      <c r="CE12" s="20">
        <f t="shared" si="75"/>
        <v>0</v>
      </c>
      <c r="CF12" s="20">
        <f t="shared" si="76"/>
        <v>0</v>
      </c>
      <c r="CG12" s="20">
        <f t="shared" si="77"/>
        <v>0</v>
      </c>
      <c r="CH12" s="20">
        <f t="shared" si="78"/>
        <v>0</v>
      </c>
      <c r="CI12" s="20">
        <f t="shared" si="79"/>
        <v>0</v>
      </c>
      <c r="CK12" s="16">
        <f>IFERROR(IF(OR($B12=0,$CY12="Yes"),0,SUM(staff_students!E$40:E$43)/VLOOKUP('selections(hide)'!$A$4,'selections(hide)'!$D$24:$P$36,8,FALSE)),0)</f>
        <v>50</v>
      </c>
      <c r="CL12" s="16">
        <f>IFERROR(IF(OR($B12=0,$CY12="Yes"),0,SUM(staff_students!F$40:F$43)/VLOOKUP('selections(hide)'!$A$4,'selections(hide)'!$D$24:$P$36,8,FALSE)),0)</f>
        <v>50</v>
      </c>
      <c r="CM12" s="16">
        <f>IFERROR(IF(OR($B12=0,$CY12="Yes"),0,SUM(staff_students!G$40:G$43)/VLOOKUP('selections(hide)'!$A$4,'selections(hide)'!$D$24:$P$36,8,FALSE)),0)</f>
        <v>50</v>
      </c>
      <c r="CN12" s="16">
        <f>IFERROR(IF(OR($B12=0,$CY12="Yes"),0,SUM(staff_students!H$40:H$43)/VLOOKUP('selections(hide)'!$A$4,'selections(hide)'!$D$24:$P$36,8,FALSE)),0)</f>
        <v>50</v>
      </c>
      <c r="CO12" s="16">
        <f>IFERROR(IF(OR($B12=0,$CY12="Yes"),0,SUM(staff_students!I$40:I$43)/VLOOKUP('selections(hide)'!$A$4,'selections(hide)'!$D$24:$P$36,8,FALSE)),0)</f>
        <v>50</v>
      </c>
      <c r="CP12" s="16">
        <f>IFERROR(IF(OR($B12=0,$CY12="Yes"),0,SUM(staff_students!J$40:J$43)/VLOOKUP('selections(hide)'!$A$4,'selections(hide)'!$D$24:$P$36,8,FALSE)),0)</f>
        <v>50</v>
      </c>
      <c r="CQ12" s="16"/>
      <c r="CR12" s="16">
        <f t="shared" si="85"/>
        <v>50</v>
      </c>
      <c r="CS12" s="16">
        <f t="shared" si="80"/>
        <v>50</v>
      </c>
      <c r="CT12" s="16">
        <f t="shared" si="80"/>
        <v>50</v>
      </c>
      <c r="CU12" s="16">
        <f t="shared" si="80"/>
        <v>50</v>
      </c>
      <c r="CV12" s="16">
        <f t="shared" si="80"/>
        <v>50</v>
      </c>
      <c r="CW12" s="16">
        <f t="shared" si="80"/>
        <v>50</v>
      </c>
      <c r="CX12" t="str">
        <f>IF(modules!E12='selections(hide)'!$A$57,"Yes",IF(modules!E12&lt;&gt;0,"No",0))</f>
        <v>No</v>
      </c>
      <c r="CY12" t="str">
        <f>IF(modules!D12="optional","Yes",IF(modules!D12="main","No",0))</f>
        <v>No</v>
      </c>
      <c r="CZ12" t="str">
        <f t="shared" si="86"/>
        <v>OK</v>
      </c>
      <c r="DC12">
        <v>30</v>
      </c>
      <c r="DD12">
        <v>30</v>
      </c>
      <c r="DE12">
        <v>20</v>
      </c>
      <c r="DF12">
        <v>20</v>
      </c>
      <c r="DG12">
        <v>20</v>
      </c>
      <c r="DH12">
        <v>20</v>
      </c>
      <c r="DI12">
        <v>20</v>
      </c>
      <c r="DJ12">
        <v>20</v>
      </c>
      <c r="DK12">
        <v>20</v>
      </c>
      <c r="DL12">
        <v>20</v>
      </c>
      <c r="DM12" s="16">
        <f>modules!BV12</f>
        <v>3</v>
      </c>
      <c r="DN12">
        <f t="shared" si="87"/>
        <v>0</v>
      </c>
      <c r="DO12">
        <f t="shared" si="88"/>
        <v>180</v>
      </c>
      <c r="DP12">
        <f t="shared" si="89"/>
        <v>120</v>
      </c>
      <c r="DQ12">
        <f t="shared" si="90"/>
        <v>120</v>
      </c>
      <c r="DR12">
        <f t="shared" si="91"/>
        <v>120</v>
      </c>
      <c r="DS12">
        <f t="shared" si="92"/>
        <v>120</v>
      </c>
      <c r="DU12">
        <f t="shared" si="93"/>
        <v>0</v>
      </c>
      <c r="DV12">
        <f t="shared" si="94"/>
        <v>0</v>
      </c>
      <c r="DW12">
        <f t="shared" si="95"/>
        <v>45</v>
      </c>
      <c r="DX12">
        <f t="shared" si="94"/>
        <v>135</v>
      </c>
      <c r="DY12">
        <f t="shared" si="96"/>
        <v>45</v>
      </c>
      <c r="DZ12">
        <f t="shared" si="81"/>
        <v>135</v>
      </c>
      <c r="EA12">
        <f t="shared" si="97"/>
        <v>40</v>
      </c>
      <c r="EB12">
        <f t="shared" si="82"/>
        <v>120</v>
      </c>
      <c r="EC12">
        <f t="shared" si="98"/>
        <v>40</v>
      </c>
      <c r="ED12">
        <f t="shared" si="83"/>
        <v>120</v>
      </c>
      <c r="EE12">
        <f t="shared" si="99"/>
        <v>40</v>
      </c>
      <c r="EF12">
        <f t="shared" si="84"/>
        <v>120</v>
      </c>
    </row>
    <row r="13" spans="1:136" x14ac:dyDescent="0.25">
      <c r="A13">
        <v>7</v>
      </c>
      <c r="B13" t="str">
        <f>modules!B13</f>
        <v>Biological Psychology (PSYM225)</v>
      </c>
      <c r="C13">
        <f>modules!C13</f>
        <v>1</v>
      </c>
      <c r="E13" s="16">
        <f t="shared" si="8"/>
        <v>150</v>
      </c>
      <c r="F13" s="16">
        <f t="shared" si="9"/>
        <v>150</v>
      </c>
      <c r="G13" s="16">
        <f t="shared" si="10"/>
        <v>150</v>
      </c>
      <c r="H13" s="16">
        <f t="shared" si="11"/>
        <v>150</v>
      </c>
      <c r="I13" s="16">
        <f t="shared" si="12"/>
        <v>150</v>
      </c>
      <c r="J13" s="16">
        <f t="shared" si="13"/>
        <v>150</v>
      </c>
      <c r="L13" s="16">
        <f t="shared" si="14"/>
        <v>0</v>
      </c>
      <c r="M13" s="16">
        <f t="shared" si="15"/>
        <v>0</v>
      </c>
      <c r="N13" s="16">
        <f t="shared" si="16"/>
        <v>0</v>
      </c>
      <c r="O13" s="16">
        <f t="shared" si="17"/>
        <v>0</v>
      </c>
      <c r="P13" s="16">
        <f t="shared" si="18"/>
        <v>0</v>
      </c>
      <c r="Q13" s="16">
        <f t="shared" si="19"/>
        <v>0</v>
      </c>
      <c r="S13" s="16">
        <f t="shared" si="20"/>
        <v>0</v>
      </c>
      <c r="T13" s="16">
        <f t="shared" si="21"/>
        <v>0</v>
      </c>
      <c r="U13" s="16">
        <f t="shared" si="22"/>
        <v>0</v>
      </c>
      <c r="V13" s="16">
        <f t="shared" si="23"/>
        <v>0</v>
      </c>
      <c r="W13" s="16">
        <f t="shared" si="24"/>
        <v>0</v>
      </c>
      <c r="X13" s="16">
        <f t="shared" si="25"/>
        <v>0</v>
      </c>
      <c r="Z13" s="16">
        <f t="shared" si="26"/>
        <v>0</v>
      </c>
      <c r="AA13" s="16">
        <f t="shared" si="27"/>
        <v>0</v>
      </c>
      <c r="AB13" s="16">
        <f t="shared" si="28"/>
        <v>0</v>
      </c>
      <c r="AC13" s="16">
        <f t="shared" si="29"/>
        <v>0</v>
      </c>
      <c r="AD13" s="16">
        <f t="shared" si="30"/>
        <v>0</v>
      </c>
      <c r="AE13" s="16">
        <f t="shared" si="31"/>
        <v>0</v>
      </c>
      <c r="AG13" s="16">
        <f t="shared" si="32"/>
        <v>0</v>
      </c>
      <c r="AH13" s="16">
        <f t="shared" si="33"/>
        <v>0</v>
      </c>
      <c r="AI13" s="16">
        <f t="shared" si="34"/>
        <v>0</v>
      </c>
      <c r="AJ13" s="16">
        <f t="shared" si="35"/>
        <v>0</v>
      </c>
      <c r="AK13" s="16">
        <f t="shared" si="36"/>
        <v>0</v>
      </c>
      <c r="AL13" s="16">
        <f t="shared" si="37"/>
        <v>0</v>
      </c>
      <c r="AN13" s="16">
        <f t="shared" si="38"/>
        <v>0</v>
      </c>
      <c r="AO13" s="16">
        <f t="shared" si="39"/>
        <v>0</v>
      </c>
      <c r="AP13" s="16">
        <f t="shared" si="40"/>
        <v>0</v>
      </c>
      <c r="AQ13" s="16">
        <f t="shared" si="41"/>
        <v>0</v>
      </c>
      <c r="AR13" s="16">
        <f t="shared" si="42"/>
        <v>0</v>
      </c>
      <c r="AS13" s="16">
        <f t="shared" si="43"/>
        <v>0</v>
      </c>
      <c r="AT13" s="20"/>
      <c r="AU13" s="20">
        <f t="shared" si="44"/>
        <v>5616.683954545455</v>
      </c>
      <c r="AV13" s="20">
        <f t="shared" si="45"/>
        <v>5616.683954545455</v>
      </c>
      <c r="AW13" s="20">
        <f t="shared" si="46"/>
        <v>5616.683954545455</v>
      </c>
      <c r="AX13" s="20">
        <f t="shared" si="47"/>
        <v>5616.683954545455</v>
      </c>
      <c r="AY13" s="20">
        <f t="shared" si="48"/>
        <v>5616.683954545455</v>
      </c>
      <c r="AZ13" s="20">
        <f t="shared" si="49"/>
        <v>5616.683954545455</v>
      </c>
      <c r="BA13" s="20"/>
      <c r="BB13" s="20">
        <f t="shared" si="50"/>
        <v>0</v>
      </c>
      <c r="BC13" s="20">
        <f t="shared" si="51"/>
        <v>0</v>
      </c>
      <c r="BD13" s="20">
        <f t="shared" si="52"/>
        <v>0</v>
      </c>
      <c r="BE13" s="20">
        <f t="shared" si="53"/>
        <v>0</v>
      </c>
      <c r="BF13" s="20">
        <f t="shared" si="54"/>
        <v>0</v>
      </c>
      <c r="BG13" s="20">
        <f t="shared" si="55"/>
        <v>0</v>
      </c>
      <c r="BH13" s="20"/>
      <c r="BI13" s="20">
        <f t="shared" si="56"/>
        <v>0</v>
      </c>
      <c r="BJ13" s="20">
        <f t="shared" si="57"/>
        <v>0</v>
      </c>
      <c r="BK13" s="20">
        <f t="shared" si="58"/>
        <v>0</v>
      </c>
      <c r="BL13" s="20">
        <f t="shared" si="59"/>
        <v>0</v>
      </c>
      <c r="BM13" s="20">
        <f t="shared" si="60"/>
        <v>0</v>
      </c>
      <c r="BN13" s="20">
        <f t="shared" si="61"/>
        <v>0</v>
      </c>
      <c r="BO13" s="20"/>
      <c r="BP13" s="20">
        <f t="shared" si="62"/>
        <v>0</v>
      </c>
      <c r="BQ13" s="20">
        <f t="shared" si="63"/>
        <v>0</v>
      </c>
      <c r="BR13" s="20">
        <f t="shared" si="64"/>
        <v>0</v>
      </c>
      <c r="BS13" s="20">
        <f t="shared" si="65"/>
        <v>0</v>
      </c>
      <c r="BT13" s="20">
        <f t="shared" si="66"/>
        <v>0</v>
      </c>
      <c r="BU13" s="20">
        <f t="shared" si="67"/>
        <v>0</v>
      </c>
      <c r="BV13" s="20"/>
      <c r="BW13" s="20">
        <f t="shared" si="68"/>
        <v>0</v>
      </c>
      <c r="BX13" s="20">
        <f t="shared" si="69"/>
        <v>0</v>
      </c>
      <c r="BY13" s="20">
        <f t="shared" si="70"/>
        <v>0</v>
      </c>
      <c r="BZ13" s="20">
        <f t="shared" si="71"/>
        <v>0</v>
      </c>
      <c r="CA13" s="20">
        <f t="shared" si="72"/>
        <v>0</v>
      </c>
      <c r="CB13" s="20">
        <f t="shared" si="73"/>
        <v>0</v>
      </c>
      <c r="CC13" s="20"/>
      <c r="CD13" s="20">
        <f t="shared" si="74"/>
        <v>0</v>
      </c>
      <c r="CE13" s="20">
        <f t="shared" si="75"/>
        <v>0</v>
      </c>
      <c r="CF13" s="20">
        <f t="shared" si="76"/>
        <v>0</v>
      </c>
      <c r="CG13" s="20">
        <f t="shared" si="77"/>
        <v>0</v>
      </c>
      <c r="CH13" s="20">
        <f t="shared" si="78"/>
        <v>0</v>
      </c>
      <c r="CI13" s="20">
        <f t="shared" si="79"/>
        <v>0</v>
      </c>
      <c r="CK13" s="16">
        <f>IFERROR(IF(OR($B13=0,$CY13="Yes"),0,SUM(staff_students!E$40:E$43)/VLOOKUP('selections(hide)'!$A$4,'selections(hide)'!$D$24:$P$36,8,FALSE)),0)</f>
        <v>50</v>
      </c>
      <c r="CL13" s="16">
        <f>IFERROR(IF(OR($B13=0,$CY13="Yes"),0,SUM(staff_students!F$40:F$43)/VLOOKUP('selections(hide)'!$A$4,'selections(hide)'!$D$24:$P$36,8,FALSE)),0)</f>
        <v>50</v>
      </c>
      <c r="CM13" s="16">
        <f>IFERROR(IF(OR($B13=0,$CY13="Yes"),0,SUM(staff_students!G$40:G$43)/VLOOKUP('selections(hide)'!$A$4,'selections(hide)'!$D$24:$P$36,8,FALSE)),0)</f>
        <v>50</v>
      </c>
      <c r="CN13" s="16">
        <f>IFERROR(IF(OR($B13=0,$CY13="Yes"),0,SUM(staff_students!H$40:H$43)/VLOOKUP('selections(hide)'!$A$4,'selections(hide)'!$D$24:$P$36,8,FALSE)),0)</f>
        <v>50</v>
      </c>
      <c r="CO13" s="16">
        <f>IFERROR(IF(OR($B13=0,$CY13="Yes"),0,SUM(staff_students!I$40:I$43)/VLOOKUP('selections(hide)'!$A$4,'selections(hide)'!$D$24:$P$36,8,FALSE)),0)</f>
        <v>50</v>
      </c>
      <c r="CP13" s="16">
        <f>IFERROR(IF(OR($B13=0,$CY13="Yes"),0,SUM(staff_students!J$40:J$43)/VLOOKUP('selections(hide)'!$A$4,'selections(hide)'!$D$24:$P$36,8,FALSE)),0)</f>
        <v>50</v>
      </c>
      <c r="CQ13" s="16"/>
      <c r="CR13" s="16">
        <f t="shared" si="85"/>
        <v>50</v>
      </c>
      <c r="CS13" s="16">
        <f t="shared" si="80"/>
        <v>50</v>
      </c>
      <c r="CT13" s="16">
        <f t="shared" si="80"/>
        <v>50</v>
      </c>
      <c r="CU13" s="16">
        <f t="shared" si="80"/>
        <v>50</v>
      </c>
      <c r="CV13" s="16">
        <f t="shared" si="80"/>
        <v>50</v>
      </c>
      <c r="CW13" s="16">
        <f t="shared" si="80"/>
        <v>50</v>
      </c>
      <c r="CX13" t="str">
        <f>IF(modules!E13='selections(hide)'!$A$57,"Yes",IF(modules!E13&lt;&gt;0,"No",0))</f>
        <v>No</v>
      </c>
      <c r="CY13" t="str">
        <f>IF(modules!D13="optional","Yes",IF(modules!D13="main","No",0))</f>
        <v>No</v>
      </c>
      <c r="CZ13" t="str">
        <f t="shared" si="86"/>
        <v>OK</v>
      </c>
      <c r="DC13">
        <v>30</v>
      </c>
      <c r="DD13">
        <v>30</v>
      </c>
      <c r="DE13">
        <v>20</v>
      </c>
      <c r="DF13">
        <v>20</v>
      </c>
      <c r="DG13">
        <v>20</v>
      </c>
      <c r="DH13">
        <v>20</v>
      </c>
      <c r="DI13">
        <v>20</v>
      </c>
      <c r="DJ13">
        <v>20</v>
      </c>
      <c r="DK13">
        <v>20</v>
      </c>
      <c r="DL13">
        <v>20</v>
      </c>
      <c r="DM13" s="16">
        <f>modules!BV13</f>
        <v>3</v>
      </c>
      <c r="DN13">
        <f t="shared" si="87"/>
        <v>0</v>
      </c>
      <c r="DO13">
        <f t="shared" si="88"/>
        <v>180</v>
      </c>
      <c r="DP13">
        <f t="shared" si="89"/>
        <v>120</v>
      </c>
      <c r="DQ13">
        <f t="shared" si="90"/>
        <v>120</v>
      </c>
      <c r="DR13">
        <f t="shared" si="91"/>
        <v>120</v>
      </c>
      <c r="DS13">
        <f t="shared" si="92"/>
        <v>120</v>
      </c>
      <c r="DU13">
        <f t="shared" si="93"/>
        <v>0</v>
      </c>
      <c r="DV13">
        <f t="shared" si="94"/>
        <v>0</v>
      </c>
      <c r="DW13">
        <f t="shared" si="95"/>
        <v>45</v>
      </c>
      <c r="DX13">
        <f t="shared" si="94"/>
        <v>135</v>
      </c>
      <c r="DY13">
        <f t="shared" si="96"/>
        <v>45</v>
      </c>
      <c r="DZ13">
        <f t="shared" si="81"/>
        <v>135</v>
      </c>
      <c r="EA13">
        <f t="shared" si="97"/>
        <v>40</v>
      </c>
      <c r="EB13">
        <f t="shared" si="82"/>
        <v>120</v>
      </c>
      <c r="EC13">
        <f t="shared" si="98"/>
        <v>40</v>
      </c>
      <c r="ED13">
        <f t="shared" si="83"/>
        <v>120</v>
      </c>
      <c r="EE13">
        <f t="shared" si="99"/>
        <v>40</v>
      </c>
      <c r="EF13">
        <f t="shared" si="84"/>
        <v>120</v>
      </c>
    </row>
    <row r="14" spans="1:136" x14ac:dyDescent="0.25">
      <c r="A14">
        <v>8</v>
      </c>
      <c r="B14">
        <f>modules!B14</f>
        <v>0</v>
      </c>
      <c r="C14">
        <f>modules!C14</f>
        <v>0</v>
      </c>
      <c r="E14" s="16">
        <f t="shared" si="8"/>
        <v>0</v>
      </c>
      <c r="F14" s="16">
        <f t="shared" si="9"/>
        <v>0</v>
      </c>
      <c r="G14" s="16">
        <f t="shared" si="10"/>
        <v>0</v>
      </c>
      <c r="H14" s="16">
        <f t="shared" si="11"/>
        <v>0</v>
      </c>
      <c r="I14" s="16">
        <f t="shared" si="12"/>
        <v>0</v>
      </c>
      <c r="J14" s="16">
        <f t="shared" si="13"/>
        <v>0</v>
      </c>
      <c r="L14" s="16">
        <f t="shared" si="14"/>
        <v>0</v>
      </c>
      <c r="M14" s="16">
        <f t="shared" si="15"/>
        <v>0</v>
      </c>
      <c r="N14" s="16">
        <f t="shared" si="16"/>
        <v>0</v>
      </c>
      <c r="O14" s="16">
        <f t="shared" si="17"/>
        <v>0</v>
      </c>
      <c r="P14" s="16">
        <f t="shared" si="18"/>
        <v>0</v>
      </c>
      <c r="Q14" s="16">
        <f t="shared" si="19"/>
        <v>0</v>
      </c>
      <c r="S14" s="16">
        <f t="shared" si="20"/>
        <v>0</v>
      </c>
      <c r="T14" s="16">
        <f t="shared" si="21"/>
        <v>0</v>
      </c>
      <c r="U14" s="16">
        <f t="shared" si="22"/>
        <v>0</v>
      </c>
      <c r="V14" s="16">
        <f t="shared" si="23"/>
        <v>0</v>
      </c>
      <c r="W14" s="16">
        <f t="shared" si="24"/>
        <v>0</v>
      </c>
      <c r="X14" s="16">
        <f t="shared" si="25"/>
        <v>0</v>
      </c>
      <c r="Z14" s="16">
        <f t="shared" si="26"/>
        <v>0</v>
      </c>
      <c r="AA14" s="16">
        <f t="shared" si="27"/>
        <v>0</v>
      </c>
      <c r="AB14" s="16">
        <f t="shared" si="28"/>
        <v>0</v>
      </c>
      <c r="AC14" s="16">
        <f t="shared" si="29"/>
        <v>0</v>
      </c>
      <c r="AD14" s="16">
        <f t="shared" si="30"/>
        <v>0</v>
      </c>
      <c r="AE14" s="16">
        <f t="shared" si="31"/>
        <v>0</v>
      </c>
      <c r="AG14" s="16">
        <f t="shared" si="32"/>
        <v>0</v>
      </c>
      <c r="AH14" s="16">
        <f t="shared" si="33"/>
        <v>0</v>
      </c>
      <c r="AI14" s="16">
        <f t="shared" si="34"/>
        <v>0</v>
      </c>
      <c r="AJ14" s="16">
        <f t="shared" si="35"/>
        <v>0</v>
      </c>
      <c r="AK14" s="16">
        <f t="shared" si="36"/>
        <v>0</v>
      </c>
      <c r="AL14" s="16">
        <f t="shared" si="37"/>
        <v>0</v>
      </c>
      <c r="AN14" s="16">
        <f t="shared" si="38"/>
        <v>0</v>
      </c>
      <c r="AO14" s="16">
        <f t="shared" si="39"/>
        <v>0</v>
      </c>
      <c r="AP14" s="16">
        <f t="shared" si="40"/>
        <v>0</v>
      </c>
      <c r="AQ14" s="16">
        <f t="shared" si="41"/>
        <v>0</v>
      </c>
      <c r="AR14" s="16">
        <f t="shared" si="42"/>
        <v>0</v>
      </c>
      <c r="AS14" s="16">
        <f t="shared" si="43"/>
        <v>0</v>
      </c>
      <c r="AT14" s="20"/>
      <c r="AU14" s="20">
        <f t="shared" si="44"/>
        <v>0</v>
      </c>
      <c r="AV14" s="20">
        <f t="shared" si="45"/>
        <v>0</v>
      </c>
      <c r="AW14" s="20">
        <f t="shared" si="46"/>
        <v>0</v>
      </c>
      <c r="AX14" s="20">
        <f t="shared" si="47"/>
        <v>0</v>
      </c>
      <c r="AY14" s="20">
        <f t="shared" si="48"/>
        <v>0</v>
      </c>
      <c r="AZ14" s="20">
        <f t="shared" si="49"/>
        <v>0</v>
      </c>
      <c r="BA14" s="20"/>
      <c r="BB14" s="20">
        <f t="shared" si="50"/>
        <v>0</v>
      </c>
      <c r="BC14" s="20">
        <f t="shared" si="51"/>
        <v>0</v>
      </c>
      <c r="BD14" s="20">
        <f t="shared" si="52"/>
        <v>0</v>
      </c>
      <c r="BE14" s="20">
        <f t="shared" si="53"/>
        <v>0</v>
      </c>
      <c r="BF14" s="20">
        <f t="shared" si="54"/>
        <v>0</v>
      </c>
      <c r="BG14" s="20">
        <f t="shared" si="55"/>
        <v>0</v>
      </c>
      <c r="BH14" s="20"/>
      <c r="BI14" s="20">
        <f t="shared" si="56"/>
        <v>0</v>
      </c>
      <c r="BJ14" s="20">
        <f t="shared" si="57"/>
        <v>0</v>
      </c>
      <c r="BK14" s="20">
        <f t="shared" si="58"/>
        <v>0</v>
      </c>
      <c r="BL14" s="20">
        <f t="shared" si="59"/>
        <v>0</v>
      </c>
      <c r="BM14" s="20">
        <f t="shared" si="60"/>
        <v>0</v>
      </c>
      <c r="BN14" s="20">
        <f t="shared" si="61"/>
        <v>0</v>
      </c>
      <c r="BO14" s="20"/>
      <c r="BP14" s="20">
        <f t="shared" si="62"/>
        <v>0</v>
      </c>
      <c r="BQ14" s="20">
        <f t="shared" si="63"/>
        <v>0</v>
      </c>
      <c r="BR14" s="20">
        <f t="shared" si="64"/>
        <v>0</v>
      </c>
      <c r="BS14" s="20">
        <f t="shared" si="65"/>
        <v>0</v>
      </c>
      <c r="BT14" s="20">
        <f t="shared" si="66"/>
        <v>0</v>
      </c>
      <c r="BU14" s="20">
        <f t="shared" si="67"/>
        <v>0</v>
      </c>
      <c r="BV14" s="20"/>
      <c r="BW14" s="20">
        <f t="shared" si="68"/>
        <v>0</v>
      </c>
      <c r="BX14" s="20">
        <f t="shared" si="69"/>
        <v>0</v>
      </c>
      <c r="BY14" s="20">
        <f t="shared" si="70"/>
        <v>0</v>
      </c>
      <c r="BZ14" s="20">
        <f t="shared" si="71"/>
        <v>0</v>
      </c>
      <c r="CA14" s="20">
        <f t="shared" si="72"/>
        <v>0</v>
      </c>
      <c r="CB14" s="20">
        <f t="shared" si="73"/>
        <v>0</v>
      </c>
      <c r="CC14" s="20"/>
      <c r="CD14" s="20">
        <f t="shared" si="74"/>
        <v>0</v>
      </c>
      <c r="CE14" s="20">
        <f t="shared" si="75"/>
        <v>0</v>
      </c>
      <c r="CF14" s="20">
        <f t="shared" si="76"/>
        <v>0</v>
      </c>
      <c r="CG14" s="20">
        <f t="shared" si="77"/>
        <v>0</v>
      </c>
      <c r="CH14" s="20">
        <f t="shared" si="78"/>
        <v>0</v>
      </c>
      <c r="CI14" s="20">
        <f t="shared" si="79"/>
        <v>0</v>
      </c>
      <c r="CK14" s="16">
        <f>IFERROR(IF(OR($B14=0,$CY14="Yes"),0,SUM(staff_students!E$40:E$43)/VLOOKUP('selections(hide)'!$A$4,'selections(hide)'!$D$24:$P$36,8,FALSE)),0)</f>
        <v>0</v>
      </c>
      <c r="CL14" s="16">
        <f>IFERROR(IF(OR($B14=0,$CY14="Yes"),0,SUM(staff_students!F$40:F$43)/VLOOKUP('selections(hide)'!$A$4,'selections(hide)'!$D$24:$P$36,8,FALSE)),0)</f>
        <v>0</v>
      </c>
      <c r="CM14" s="16">
        <f>IFERROR(IF(OR($B14=0,$CY14="Yes"),0,SUM(staff_students!G$40:G$43)/VLOOKUP('selections(hide)'!$A$4,'selections(hide)'!$D$24:$P$36,8,FALSE)),0)</f>
        <v>0</v>
      </c>
      <c r="CN14" s="16">
        <f>IFERROR(IF(OR($B14=0,$CY14="Yes"),0,SUM(staff_students!H$40:H$43)/VLOOKUP('selections(hide)'!$A$4,'selections(hide)'!$D$24:$P$36,8,FALSE)),0)</f>
        <v>0</v>
      </c>
      <c r="CO14" s="16">
        <f>IFERROR(IF(OR($B14=0,$CY14="Yes"),0,SUM(staff_students!I$40:I$43)/VLOOKUP('selections(hide)'!$A$4,'selections(hide)'!$D$24:$P$36,8,FALSE)),0)</f>
        <v>0</v>
      </c>
      <c r="CP14" s="16">
        <f>IFERROR(IF(OR($B14=0,$CY14="Yes"),0,SUM(staff_students!J$40:J$43)/VLOOKUP('selections(hide)'!$A$4,'selections(hide)'!$D$24:$P$36,8,FALSE)),0)</f>
        <v>0</v>
      </c>
      <c r="CQ14" s="16"/>
      <c r="CR14" s="16">
        <f t="shared" si="85"/>
        <v>0</v>
      </c>
      <c r="CS14" s="16">
        <f t="shared" si="80"/>
        <v>0</v>
      </c>
      <c r="CT14" s="16">
        <f t="shared" si="80"/>
        <v>0</v>
      </c>
      <c r="CU14" s="16">
        <f t="shared" si="80"/>
        <v>0</v>
      </c>
      <c r="CV14" s="16">
        <f t="shared" si="80"/>
        <v>0</v>
      </c>
      <c r="CW14" s="16">
        <f t="shared" si="80"/>
        <v>0</v>
      </c>
      <c r="CX14">
        <f>IF(modules!E14='selections(hide)'!$A$57,"Yes",IF(modules!E14&lt;&gt;0,"No",0))</f>
        <v>0</v>
      </c>
      <c r="CY14">
        <f>IF(modules!D14="optional","Yes",IF(modules!D14="main","No",0))</f>
        <v>0</v>
      </c>
      <c r="CZ14" t="str">
        <f t="shared" si="86"/>
        <v>OK</v>
      </c>
      <c r="DC14">
        <v>30</v>
      </c>
      <c r="DD14">
        <v>30</v>
      </c>
      <c r="DE14">
        <v>20</v>
      </c>
      <c r="DF14">
        <v>20</v>
      </c>
      <c r="DG14">
        <v>20</v>
      </c>
      <c r="DH14">
        <v>20</v>
      </c>
      <c r="DI14">
        <v>20</v>
      </c>
      <c r="DJ14">
        <v>20</v>
      </c>
      <c r="DK14">
        <v>20</v>
      </c>
      <c r="DL14">
        <v>20</v>
      </c>
      <c r="DM14" s="16">
        <f>modules!BV14</f>
        <v>0</v>
      </c>
      <c r="DN14">
        <f t="shared" si="87"/>
        <v>0</v>
      </c>
      <c r="DO14">
        <f t="shared" si="88"/>
        <v>0</v>
      </c>
      <c r="DP14">
        <f t="shared" si="89"/>
        <v>0</v>
      </c>
      <c r="DQ14">
        <f t="shared" si="90"/>
        <v>0</v>
      </c>
      <c r="DR14">
        <f t="shared" si="91"/>
        <v>0</v>
      </c>
      <c r="DS14">
        <f t="shared" si="92"/>
        <v>0</v>
      </c>
      <c r="DU14">
        <f t="shared" si="93"/>
        <v>0</v>
      </c>
      <c r="DV14">
        <f t="shared" si="94"/>
        <v>0</v>
      </c>
      <c r="DW14">
        <f t="shared" si="95"/>
        <v>45</v>
      </c>
      <c r="DX14">
        <f t="shared" si="94"/>
        <v>0</v>
      </c>
      <c r="DY14">
        <f t="shared" si="96"/>
        <v>45</v>
      </c>
      <c r="DZ14">
        <f t="shared" si="81"/>
        <v>0</v>
      </c>
      <c r="EA14">
        <f t="shared" si="97"/>
        <v>40</v>
      </c>
      <c r="EB14">
        <f t="shared" si="82"/>
        <v>0</v>
      </c>
      <c r="EC14">
        <f t="shared" si="98"/>
        <v>40</v>
      </c>
      <c r="ED14">
        <f t="shared" si="83"/>
        <v>0</v>
      </c>
      <c r="EE14">
        <f t="shared" si="99"/>
        <v>40</v>
      </c>
      <c r="EF14">
        <f t="shared" si="84"/>
        <v>0</v>
      </c>
    </row>
    <row r="15" spans="1:136" x14ac:dyDescent="0.25">
      <c r="A15">
        <v>9</v>
      </c>
      <c r="B15">
        <f>modules!B15</f>
        <v>0</v>
      </c>
      <c r="C15">
        <f>modules!C15</f>
        <v>0</v>
      </c>
      <c r="E15" s="16">
        <f t="shared" si="8"/>
        <v>0</v>
      </c>
      <c r="F15" s="16">
        <f t="shared" si="9"/>
        <v>0</v>
      </c>
      <c r="G15" s="16">
        <f t="shared" si="10"/>
        <v>0</v>
      </c>
      <c r="H15" s="16">
        <f t="shared" si="11"/>
        <v>0</v>
      </c>
      <c r="I15" s="16">
        <f t="shared" si="12"/>
        <v>0</v>
      </c>
      <c r="J15" s="16">
        <f t="shared" si="13"/>
        <v>0</v>
      </c>
      <c r="L15" s="16">
        <f t="shared" si="14"/>
        <v>0</v>
      </c>
      <c r="M15" s="16">
        <f t="shared" si="15"/>
        <v>0</v>
      </c>
      <c r="N15" s="16">
        <f t="shared" si="16"/>
        <v>0</v>
      </c>
      <c r="O15" s="16">
        <f t="shared" si="17"/>
        <v>0</v>
      </c>
      <c r="P15" s="16">
        <f t="shared" si="18"/>
        <v>0</v>
      </c>
      <c r="Q15" s="16">
        <f t="shared" si="19"/>
        <v>0</v>
      </c>
      <c r="S15" s="16">
        <f t="shared" si="20"/>
        <v>0</v>
      </c>
      <c r="T15" s="16">
        <f t="shared" si="21"/>
        <v>0</v>
      </c>
      <c r="U15" s="16">
        <f t="shared" si="22"/>
        <v>0</v>
      </c>
      <c r="V15" s="16">
        <f t="shared" si="23"/>
        <v>0</v>
      </c>
      <c r="W15" s="16">
        <f t="shared" si="24"/>
        <v>0</v>
      </c>
      <c r="X15" s="16">
        <f t="shared" si="25"/>
        <v>0</v>
      </c>
      <c r="Z15" s="16">
        <f t="shared" si="26"/>
        <v>0</v>
      </c>
      <c r="AA15" s="16">
        <f t="shared" si="27"/>
        <v>0</v>
      </c>
      <c r="AB15" s="16">
        <f t="shared" si="28"/>
        <v>0</v>
      </c>
      <c r="AC15" s="16">
        <f t="shared" si="29"/>
        <v>0</v>
      </c>
      <c r="AD15" s="16">
        <f t="shared" si="30"/>
        <v>0</v>
      </c>
      <c r="AE15" s="16">
        <f t="shared" si="31"/>
        <v>0</v>
      </c>
      <c r="AG15" s="16">
        <f t="shared" si="32"/>
        <v>0</v>
      </c>
      <c r="AH15" s="16">
        <f t="shared" si="33"/>
        <v>0</v>
      </c>
      <c r="AI15" s="16">
        <f t="shared" si="34"/>
        <v>0</v>
      </c>
      <c r="AJ15" s="16">
        <f t="shared" si="35"/>
        <v>0</v>
      </c>
      <c r="AK15" s="16">
        <f t="shared" si="36"/>
        <v>0</v>
      </c>
      <c r="AL15" s="16">
        <f t="shared" si="37"/>
        <v>0</v>
      </c>
      <c r="AN15" s="16">
        <f t="shared" si="38"/>
        <v>0</v>
      </c>
      <c r="AO15" s="16">
        <f t="shared" si="39"/>
        <v>0</v>
      </c>
      <c r="AP15" s="16">
        <f t="shared" si="40"/>
        <v>0</v>
      </c>
      <c r="AQ15" s="16">
        <f t="shared" si="41"/>
        <v>0</v>
      </c>
      <c r="AR15" s="16">
        <f t="shared" si="42"/>
        <v>0</v>
      </c>
      <c r="AS15" s="16">
        <f t="shared" si="43"/>
        <v>0</v>
      </c>
      <c r="AT15" s="20"/>
      <c r="AU15" s="20">
        <f t="shared" si="44"/>
        <v>0</v>
      </c>
      <c r="AV15" s="20">
        <f t="shared" si="45"/>
        <v>0</v>
      </c>
      <c r="AW15" s="20">
        <f t="shared" si="46"/>
        <v>0</v>
      </c>
      <c r="AX15" s="20">
        <f t="shared" si="47"/>
        <v>0</v>
      </c>
      <c r="AY15" s="20">
        <f t="shared" si="48"/>
        <v>0</v>
      </c>
      <c r="AZ15" s="20">
        <f t="shared" si="49"/>
        <v>0</v>
      </c>
      <c r="BA15" s="20"/>
      <c r="BB15" s="20">
        <f t="shared" si="50"/>
        <v>0</v>
      </c>
      <c r="BC15" s="20">
        <f t="shared" si="51"/>
        <v>0</v>
      </c>
      <c r="BD15" s="20">
        <f t="shared" si="52"/>
        <v>0</v>
      </c>
      <c r="BE15" s="20">
        <f t="shared" si="53"/>
        <v>0</v>
      </c>
      <c r="BF15" s="20">
        <f t="shared" si="54"/>
        <v>0</v>
      </c>
      <c r="BG15" s="20">
        <f t="shared" si="55"/>
        <v>0</v>
      </c>
      <c r="BH15" s="20"/>
      <c r="BI15" s="20">
        <f t="shared" si="56"/>
        <v>0</v>
      </c>
      <c r="BJ15" s="20">
        <f t="shared" si="57"/>
        <v>0</v>
      </c>
      <c r="BK15" s="20">
        <f t="shared" si="58"/>
        <v>0</v>
      </c>
      <c r="BL15" s="20">
        <f t="shared" si="59"/>
        <v>0</v>
      </c>
      <c r="BM15" s="20">
        <f t="shared" si="60"/>
        <v>0</v>
      </c>
      <c r="BN15" s="20">
        <f t="shared" si="61"/>
        <v>0</v>
      </c>
      <c r="BO15" s="20"/>
      <c r="BP15" s="20">
        <f t="shared" si="62"/>
        <v>0</v>
      </c>
      <c r="BQ15" s="20">
        <f t="shared" si="63"/>
        <v>0</v>
      </c>
      <c r="BR15" s="20">
        <f t="shared" si="64"/>
        <v>0</v>
      </c>
      <c r="BS15" s="20">
        <f t="shared" si="65"/>
        <v>0</v>
      </c>
      <c r="BT15" s="20">
        <f t="shared" si="66"/>
        <v>0</v>
      </c>
      <c r="BU15" s="20">
        <f t="shared" si="67"/>
        <v>0</v>
      </c>
      <c r="BV15" s="20"/>
      <c r="BW15" s="20">
        <f t="shared" si="68"/>
        <v>0</v>
      </c>
      <c r="BX15" s="20">
        <f t="shared" si="69"/>
        <v>0</v>
      </c>
      <c r="BY15" s="20">
        <f t="shared" si="70"/>
        <v>0</v>
      </c>
      <c r="BZ15" s="20">
        <f t="shared" si="71"/>
        <v>0</v>
      </c>
      <c r="CA15" s="20">
        <f t="shared" si="72"/>
        <v>0</v>
      </c>
      <c r="CB15" s="20">
        <f t="shared" si="73"/>
        <v>0</v>
      </c>
      <c r="CC15" s="20"/>
      <c r="CD15" s="20">
        <f t="shared" si="74"/>
        <v>0</v>
      </c>
      <c r="CE15" s="20">
        <f t="shared" si="75"/>
        <v>0</v>
      </c>
      <c r="CF15" s="20">
        <f t="shared" si="76"/>
        <v>0</v>
      </c>
      <c r="CG15" s="20">
        <f t="shared" si="77"/>
        <v>0</v>
      </c>
      <c r="CH15" s="20">
        <f t="shared" si="78"/>
        <v>0</v>
      </c>
      <c r="CI15" s="20">
        <f t="shared" si="79"/>
        <v>0</v>
      </c>
      <c r="CK15" s="16">
        <f>IFERROR(IF(OR($B15=0,$CY15="Yes"),0,SUM(staff_students!E$40:E$43)/VLOOKUP('selections(hide)'!$A$4,'selections(hide)'!$D$24:$P$36,8,FALSE)),0)</f>
        <v>0</v>
      </c>
      <c r="CL15" s="16">
        <f>IFERROR(IF(OR($B15=0,$CY15="Yes"),0,SUM(staff_students!F$40:F$43)/VLOOKUP('selections(hide)'!$A$4,'selections(hide)'!$D$24:$P$36,8,FALSE)),0)</f>
        <v>0</v>
      </c>
      <c r="CM15" s="16">
        <f>IFERROR(IF(OR($B15=0,$CY15="Yes"),0,SUM(staff_students!G$40:G$43)/VLOOKUP('selections(hide)'!$A$4,'selections(hide)'!$D$24:$P$36,8,FALSE)),0)</f>
        <v>0</v>
      </c>
      <c r="CN15" s="16">
        <f>IFERROR(IF(OR($B15=0,$CY15="Yes"),0,SUM(staff_students!H$40:H$43)/VLOOKUP('selections(hide)'!$A$4,'selections(hide)'!$D$24:$P$36,8,FALSE)),0)</f>
        <v>0</v>
      </c>
      <c r="CO15" s="16">
        <f>IFERROR(IF(OR($B15=0,$CY15="Yes"),0,SUM(staff_students!I$40:I$43)/VLOOKUP('selections(hide)'!$A$4,'selections(hide)'!$D$24:$P$36,8,FALSE)),0)</f>
        <v>0</v>
      </c>
      <c r="CP15" s="16">
        <f>IFERROR(IF(OR($B15=0,$CY15="Yes"),0,SUM(staff_students!J$40:J$43)/VLOOKUP('selections(hide)'!$A$4,'selections(hide)'!$D$24:$P$36,8,FALSE)),0)</f>
        <v>0</v>
      </c>
      <c r="CQ15" s="16"/>
      <c r="CR15" s="16">
        <f t="shared" si="85"/>
        <v>0</v>
      </c>
      <c r="CS15" s="16">
        <f t="shared" si="80"/>
        <v>0</v>
      </c>
      <c r="CT15" s="16">
        <f t="shared" si="80"/>
        <v>0</v>
      </c>
      <c r="CU15" s="16">
        <f t="shared" si="80"/>
        <v>0</v>
      </c>
      <c r="CV15" s="16">
        <f t="shared" si="80"/>
        <v>0</v>
      </c>
      <c r="CW15" s="16">
        <f t="shared" si="80"/>
        <v>0</v>
      </c>
      <c r="CX15">
        <f>IF(modules!E15='selections(hide)'!$A$57,"Yes",IF(modules!E15&lt;&gt;0,"No",0))</f>
        <v>0</v>
      </c>
      <c r="CY15">
        <f>IF(modules!D15="optional","Yes",IF(modules!D15="main","No",0))</f>
        <v>0</v>
      </c>
      <c r="CZ15" t="str">
        <f t="shared" si="86"/>
        <v>OK</v>
      </c>
      <c r="DC15">
        <v>30</v>
      </c>
      <c r="DD15">
        <v>30</v>
      </c>
      <c r="DE15">
        <v>20</v>
      </c>
      <c r="DF15">
        <v>20</v>
      </c>
      <c r="DG15">
        <v>20</v>
      </c>
      <c r="DH15">
        <v>20</v>
      </c>
      <c r="DI15">
        <v>20</v>
      </c>
      <c r="DJ15">
        <v>20</v>
      </c>
      <c r="DK15">
        <v>20</v>
      </c>
      <c r="DL15">
        <v>20</v>
      </c>
      <c r="DM15" s="16">
        <f>modules!BV15</f>
        <v>0</v>
      </c>
      <c r="DN15">
        <f t="shared" si="87"/>
        <v>0</v>
      </c>
      <c r="DO15">
        <f t="shared" si="88"/>
        <v>0</v>
      </c>
      <c r="DP15">
        <f t="shared" si="89"/>
        <v>0</v>
      </c>
      <c r="DQ15">
        <f t="shared" si="90"/>
        <v>0</v>
      </c>
      <c r="DR15">
        <f t="shared" si="91"/>
        <v>0</v>
      </c>
      <c r="DS15">
        <f t="shared" si="92"/>
        <v>0</v>
      </c>
      <c r="DU15">
        <f t="shared" si="93"/>
        <v>0</v>
      </c>
      <c r="DV15">
        <f t="shared" si="94"/>
        <v>0</v>
      </c>
      <c r="DW15">
        <f t="shared" si="95"/>
        <v>45</v>
      </c>
      <c r="DX15">
        <f t="shared" si="94"/>
        <v>0</v>
      </c>
      <c r="DY15">
        <f t="shared" si="96"/>
        <v>45</v>
      </c>
      <c r="DZ15">
        <f t="shared" si="81"/>
        <v>0</v>
      </c>
      <c r="EA15">
        <f t="shared" si="97"/>
        <v>40</v>
      </c>
      <c r="EB15">
        <f t="shared" si="82"/>
        <v>0</v>
      </c>
      <c r="EC15">
        <f t="shared" si="98"/>
        <v>40</v>
      </c>
      <c r="ED15">
        <f t="shared" si="83"/>
        <v>0</v>
      </c>
      <c r="EE15">
        <f t="shared" si="99"/>
        <v>40</v>
      </c>
      <c r="EF15">
        <f t="shared" si="84"/>
        <v>0</v>
      </c>
    </row>
    <row r="16" spans="1:136" x14ac:dyDescent="0.25">
      <c r="A16">
        <v>10</v>
      </c>
      <c r="B16">
        <f>modules!B16</f>
        <v>0</v>
      </c>
      <c r="C16">
        <f>modules!C16</f>
        <v>0</v>
      </c>
      <c r="E16" s="16">
        <f t="shared" si="8"/>
        <v>0</v>
      </c>
      <c r="F16" s="16">
        <f t="shared" si="9"/>
        <v>0</v>
      </c>
      <c r="G16" s="16">
        <f t="shared" si="10"/>
        <v>0</v>
      </c>
      <c r="H16" s="16">
        <f t="shared" si="11"/>
        <v>0</v>
      </c>
      <c r="I16" s="16">
        <f t="shared" si="12"/>
        <v>0</v>
      </c>
      <c r="J16" s="16">
        <f t="shared" si="13"/>
        <v>0</v>
      </c>
      <c r="L16" s="16">
        <f t="shared" si="14"/>
        <v>0</v>
      </c>
      <c r="M16" s="16">
        <f t="shared" si="15"/>
        <v>0</v>
      </c>
      <c r="N16" s="16">
        <f t="shared" si="16"/>
        <v>0</v>
      </c>
      <c r="O16" s="16">
        <f t="shared" si="17"/>
        <v>0</v>
      </c>
      <c r="P16" s="16">
        <f t="shared" si="18"/>
        <v>0</v>
      </c>
      <c r="Q16" s="16">
        <f t="shared" si="19"/>
        <v>0</v>
      </c>
      <c r="S16" s="16">
        <f t="shared" si="20"/>
        <v>0</v>
      </c>
      <c r="T16" s="16">
        <f t="shared" si="21"/>
        <v>0</v>
      </c>
      <c r="U16" s="16">
        <f t="shared" si="22"/>
        <v>0</v>
      </c>
      <c r="V16" s="16">
        <f t="shared" si="23"/>
        <v>0</v>
      </c>
      <c r="W16" s="16">
        <f t="shared" si="24"/>
        <v>0</v>
      </c>
      <c r="X16" s="16">
        <f t="shared" si="25"/>
        <v>0</v>
      </c>
      <c r="Z16" s="16">
        <f t="shared" si="26"/>
        <v>0</v>
      </c>
      <c r="AA16" s="16">
        <f t="shared" si="27"/>
        <v>0</v>
      </c>
      <c r="AB16" s="16">
        <f t="shared" si="28"/>
        <v>0</v>
      </c>
      <c r="AC16" s="16">
        <f t="shared" si="29"/>
        <v>0</v>
      </c>
      <c r="AD16" s="16">
        <f t="shared" si="30"/>
        <v>0</v>
      </c>
      <c r="AE16" s="16">
        <f t="shared" si="31"/>
        <v>0</v>
      </c>
      <c r="AG16" s="16">
        <f t="shared" si="32"/>
        <v>0</v>
      </c>
      <c r="AH16" s="16">
        <f t="shared" si="33"/>
        <v>0</v>
      </c>
      <c r="AI16" s="16">
        <f t="shared" si="34"/>
        <v>0</v>
      </c>
      <c r="AJ16" s="16">
        <f t="shared" si="35"/>
        <v>0</v>
      </c>
      <c r="AK16" s="16">
        <f t="shared" si="36"/>
        <v>0</v>
      </c>
      <c r="AL16" s="16">
        <f t="shared" si="37"/>
        <v>0</v>
      </c>
      <c r="AN16" s="16">
        <f t="shared" si="38"/>
        <v>0</v>
      </c>
      <c r="AO16" s="16">
        <f t="shared" si="39"/>
        <v>0</v>
      </c>
      <c r="AP16" s="16">
        <f t="shared" si="40"/>
        <v>0</v>
      </c>
      <c r="AQ16" s="16">
        <f t="shared" si="41"/>
        <v>0</v>
      </c>
      <c r="AR16" s="16">
        <f t="shared" si="42"/>
        <v>0</v>
      </c>
      <c r="AS16" s="16">
        <f t="shared" si="43"/>
        <v>0</v>
      </c>
      <c r="AT16" s="20"/>
      <c r="AU16" s="20">
        <f t="shared" si="44"/>
        <v>0</v>
      </c>
      <c r="AV16" s="20">
        <f t="shared" si="45"/>
        <v>0</v>
      </c>
      <c r="AW16" s="20">
        <f t="shared" si="46"/>
        <v>0</v>
      </c>
      <c r="AX16" s="20">
        <f t="shared" si="47"/>
        <v>0</v>
      </c>
      <c r="AY16" s="20">
        <f t="shared" si="48"/>
        <v>0</v>
      </c>
      <c r="AZ16" s="20">
        <f t="shared" si="49"/>
        <v>0</v>
      </c>
      <c r="BA16" s="20"/>
      <c r="BB16" s="20">
        <f t="shared" si="50"/>
        <v>0</v>
      </c>
      <c r="BC16" s="20">
        <f t="shared" si="51"/>
        <v>0</v>
      </c>
      <c r="BD16" s="20">
        <f t="shared" si="52"/>
        <v>0</v>
      </c>
      <c r="BE16" s="20">
        <f t="shared" si="53"/>
        <v>0</v>
      </c>
      <c r="BF16" s="20">
        <f t="shared" si="54"/>
        <v>0</v>
      </c>
      <c r="BG16" s="20">
        <f t="shared" si="55"/>
        <v>0</v>
      </c>
      <c r="BH16" s="20"/>
      <c r="BI16" s="20">
        <f t="shared" si="56"/>
        <v>0</v>
      </c>
      <c r="BJ16" s="20">
        <f t="shared" si="57"/>
        <v>0</v>
      </c>
      <c r="BK16" s="20">
        <f t="shared" si="58"/>
        <v>0</v>
      </c>
      <c r="BL16" s="20">
        <f t="shared" si="59"/>
        <v>0</v>
      </c>
      <c r="BM16" s="20">
        <f t="shared" si="60"/>
        <v>0</v>
      </c>
      <c r="BN16" s="20">
        <f t="shared" si="61"/>
        <v>0</v>
      </c>
      <c r="BO16" s="20"/>
      <c r="BP16" s="20">
        <f t="shared" si="62"/>
        <v>0</v>
      </c>
      <c r="BQ16" s="20">
        <f t="shared" si="63"/>
        <v>0</v>
      </c>
      <c r="BR16" s="20">
        <f t="shared" si="64"/>
        <v>0</v>
      </c>
      <c r="BS16" s="20">
        <f t="shared" si="65"/>
        <v>0</v>
      </c>
      <c r="BT16" s="20">
        <f t="shared" si="66"/>
        <v>0</v>
      </c>
      <c r="BU16" s="20">
        <f t="shared" si="67"/>
        <v>0</v>
      </c>
      <c r="BV16" s="20"/>
      <c r="BW16" s="20">
        <f t="shared" si="68"/>
        <v>0</v>
      </c>
      <c r="BX16" s="20">
        <f t="shared" si="69"/>
        <v>0</v>
      </c>
      <c r="BY16" s="20">
        <f t="shared" si="70"/>
        <v>0</v>
      </c>
      <c r="BZ16" s="20">
        <f t="shared" si="71"/>
        <v>0</v>
      </c>
      <c r="CA16" s="20">
        <f t="shared" si="72"/>
        <v>0</v>
      </c>
      <c r="CB16" s="20">
        <f t="shared" si="73"/>
        <v>0</v>
      </c>
      <c r="CC16" s="20"/>
      <c r="CD16" s="20">
        <f t="shared" si="74"/>
        <v>0</v>
      </c>
      <c r="CE16" s="20">
        <f t="shared" si="75"/>
        <v>0</v>
      </c>
      <c r="CF16" s="20">
        <f t="shared" si="76"/>
        <v>0</v>
      </c>
      <c r="CG16" s="20">
        <f t="shared" si="77"/>
        <v>0</v>
      </c>
      <c r="CH16" s="20">
        <f t="shared" si="78"/>
        <v>0</v>
      </c>
      <c r="CI16" s="20">
        <f t="shared" si="79"/>
        <v>0</v>
      </c>
      <c r="CK16" s="16">
        <f>IFERROR(IF(OR($B16=0,$CY16="Yes"),0,SUM(staff_students!E$40:E$43)/VLOOKUP('selections(hide)'!$A$4,'selections(hide)'!$D$24:$P$36,8,FALSE)),0)</f>
        <v>0</v>
      </c>
      <c r="CL16" s="16">
        <f>IFERROR(IF(OR($B16=0,$CY16="Yes"),0,SUM(staff_students!F$40:F$43)/VLOOKUP('selections(hide)'!$A$4,'selections(hide)'!$D$24:$P$36,8,FALSE)),0)</f>
        <v>0</v>
      </c>
      <c r="CM16" s="16">
        <f>IFERROR(IF(OR($B16=0,$CY16="Yes"),0,SUM(staff_students!G$40:G$43)/VLOOKUP('selections(hide)'!$A$4,'selections(hide)'!$D$24:$P$36,8,FALSE)),0)</f>
        <v>0</v>
      </c>
      <c r="CN16" s="16">
        <f>IFERROR(IF(OR($B16=0,$CY16="Yes"),0,SUM(staff_students!H$40:H$43)/VLOOKUP('selections(hide)'!$A$4,'selections(hide)'!$D$24:$P$36,8,FALSE)),0)</f>
        <v>0</v>
      </c>
      <c r="CO16" s="16">
        <f>IFERROR(IF(OR($B16=0,$CY16="Yes"),0,SUM(staff_students!I$40:I$43)/VLOOKUP('selections(hide)'!$A$4,'selections(hide)'!$D$24:$P$36,8,FALSE)),0)</f>
        <v>0</v>
      </c>
      <c r="CP16" s="16">
        <f>IFERROR(IF(OR($B16=0,$CY16="Yes"),0,SUM(staff_students!J$40:J$43)/VLOOKUP('selections(hide)'!$A$4,'selections(hide)'!$D$24:$P$36,8,FALSE)),0)</f>
        <v>0</v>
      </c>
      <c r="CQ16" s="16"/>
      <c r="CR16" s="16">
        <f t="shared" si="85"/>
        <v>0</v>
      </c>
      <c r="CS16" s="16">
        <f t="shared" si="80"/>
        <v>0</v>
      </c>
      <c r="CT16" s="16">
        <f t="shared" si="80"/>
        <v>0</v>
      </c>
      <c r="CU16" s="16">
        <f t="shared" si="80"/>
        <v>0</v>
      </c>
      <c r="CV16" s="16">
        <f t="shared" si="80"/>
        <v>0</v>
      </c>
      <c r="CW16" s="16">
        <f t="shared" si="80"/>
        <v>0</v>
      </c>
      <c r="CX16">
        <f>IF(modules!E16='selections(hide)'!$A$57,"Yes",IF(modules!E16&lt;&gt;0,"No",0))</f>
        <v>0</v>
      </c>
      <c r="CY16">
        <f>IF(modules!D16="optional","Yes",IF(modules!D16="main","No",0))</f>
        <v>0</v>
      </c>
      <c r="CZ16" t="str">
        <f t="shared" si="86"/>
        <v>OK</v>
      </c>
      <c r="DE16">
        <v>30</v>
      </c>
      <c r="DF16">
        <v>30</v>
      </c>
      <c r="DG16">
        <v>20</v>
      </c>
      <c r="DH16">
        <v>20</v>
      </c>
      <c r="DI16">
        <v>20</v>
      </c>
      <c r="DJ16">
        <v>20</v>
      </c>
      <c r="DK16">
        <v>20</v>
      </c>
      <c r="DL16">
        <v>20</v>
      </c>
      <c r="DM16" s="16">
        <f>modules!BV16</f>
        <v>0</v>
      </c>
      <c r="DN16">
        <f t="shared" si="87"/>
        <v>0</v>
      </c>
      <c r="DO16">
        <f t="shared" si="88"/>
        <v>0</v>
      </c>
      <c r="DP16">
        <f t="shared" si="89"/>
        <v>0</v>
      </c>
      <c r="DQ16">
        <f t="shared" si="90"/>
        <v>0</v>
      </c>
      <c r="DR16">
        <f t="shared" si="91"/>
        <v>0</v>
      </c>
      <c r="DS16">
        <f t="shared" si="92"/>
        <v>0</v>
      </c>
      <c r="DU16">
        <f t="shared" si="93"/>
        <v>0</v>
      </c>
      <c r="DV16">
        <f t="shared" si="94"/>
        <v>0</v>
      </c>
      <c r="DW16">
        <f t="shared" si="95"/>
        <v>0</v>
      </c>
      <c r="DX16">
        <f t="shared" si="94"/>
        <v>0</v>
      </c>
      <c r="DY16">
        <f t="shared" si="96"/>
        <v>45</v>
      </c>
      <c r="DZ16">
        <f t="shared" si="81"/>
        <v>0</v>
      </c>
      <c r="EA16">
        <f t="shared" si="97"/>
        <v>45</v>
      </c>
      <c r="EB16">
        <f t="shared" si="82"/>
        <v>0</v>
      </c>
      <c r="EC16">
        <f t="shared" si="98"/>
        <v>40</v>
      </c>
      <c r="ED16">
        <f t="shared" si="83"/>
        <v>0</v>
      </c>
      <c r="EE16">
        <f t="shared" si="99"/>
        <v>40</v>
      </c>
      <c r="EF16">
        <f t="shared" si="84"/>
        <v>0</v>
      </c>
    </row>
    <row r="17" spans="1:136" x14ac:dyDescent="0.25">
      <c r="A17">
        <v>11</v>
      </c>
      <c r="B17">
        <f>modules!B17</f>
        <v>0</v>
      </c>
      <c r="C17">
        <f>modules!C17</f>
        <v>0</v>
      </c>
      <c r="E17" s="16">
        <f t="shared" si="8"/>
        <v>0</v>
      </c>
      <c r="F17" s="16">
        <f t="shared" si="9"/>
        <v>0</v>
      </c>
      <c r="G17" s="16">
        <f t="shared" si="10"/>
        <v>0</v>
      </c>
      <c r="H17" s="16">
        <f t="shared" si="11"/>
        <v>0</v>
      </c>
      <c r="I17" s="16">
        <f t="shared" si="12"/>
        <v>0</v>
      </c>
      <c r="J17" s="16">
        <f t="shared" si="13"/>
        <v>0</v>
      </c>
      <c r="L17" s="16">
        <f t="shared" si="14"/>
        <v>0</v>
      </c>
      <c r="M17" s="16">
        <f t="shared" si="15"/>
        <v>0</v>
      </c>
      <c r="N17" s="16">
        <f t="shared" si="16"/>
        <v>0</v>
      </c>
      <c r="O17" s="16">
        <f t="shared" si="17"/>
        <v>0</v>
      </c>
      <c r="P17" s="16">
        <f t="shared" si="18"/>
        <v>0</v>
      </c>
      <c r="Q17" s="16">
        <f t="shared" si="19"/>
        <v>0</v>
      </c>
      <c r="S17" s="16">
        <f t="shared" si="20"/>
        <v>0</v>
      </c>
      <c r="T17" s="16">
        <f t="shared" si="21"/>
        <v>0</v>
      </c>
      <c r="U17" s="16">
        <f t="shared" si="22"/>
        <v>0</v>
      </c>
      <c r="V17" s="16">
        <f t="shared" si="23"/>
        <v>0</v>
      </c>
      <c r="W17" s="16">
        <f t="shared" si="24"/>
        <v>0</v>
      </c>
      <c r="X17" s="16">
        <f t="shared" si="25"/>
        <v>0</v>
      </c>
      <c r="Z17" s="16">
        <f t="shared" si="26"/>
        <v>0</v>
      </c>
      <c r="AA17" s="16">
        <f t="shared" si="27"/>
        <v>0</v>
      </c>
      <c r="AB17" s="16">
        <f t="shared" si="28"/>
        <v>0</v>
      </c>
      <c r="AC17" s="16">
        <f t="shared" si="29"/>
        <v>0</v>
      </c>
      <c r="AD17" s="16">
        <f t="shared" si="30"/>
        <v>0</v>
      </c>
      <c r="AE17" s="16">
        <f t="shared" si="31"/>
        <v>0</v>
      </c>
      <c r="AG17" s="16">
        <f t="shared" si="32"/>
        <v>0</v>
      </c>
      <c r="AH17" s="16">
        <f t="shared" si="33"/>
        <v>0</v>
      </c>
      <c r="AI17" s="16">
        <f t="shared" si="34"/>
        <v>0</v>
      </c>
      <c r="AJ17" s="16">
        <f t="shared" si="35"/>
        <v>0</v>
      </c>
      <c r="AK17" s="16">
        <f t="shared" si="36"/>
        <v>0</v>
      </c>
      <c r="AL17" s="16">
        <f t="shared" si="37"/>
        <v>0</v>
      </c>
      <c r="AN17" s="16">
        <f t="shared" si="38"/>
        <v>0</v>
      </c>
      <c r="AO17" s="16">
        <f t="shared" si="39"/>
        <v>0</v>
      </c>
      <c r="AP17" s="16">
        <f t="shared" si="40"/>
        <v>0</v>
      </c>
      <c r="AQ17" s="16">
        <f t="shared" si="41"/>
        <v>0</v>
      </c>
      <c r="AR17" s="16">
        <f t="shared" si="42"/>
        <v>0</v>
      </c>
      <c r="AS17" s="16">
        <f t="shared" si="43"/>
        <v>0</v>
      </c>
      <c r="AT17" s="20"/>
      <c r="AU17" s="20">
        <f t="shared" si="44"/>
        <v>0</v>
      </c>
      <c r="AV17" s="20">
        <f t="shared" si="45"/>
        <v>0</v>
      </c>
      <c r="AW17" s="20">
        <f t="shared" si="46"/>
        <v>0</v>
      </c>
      <c r="AX17" s="20">
        <f t="shared" si="47"/>
        <v>0</v>
      </c>
      <c r="AY17" s="20">
        <f t="shared" si="48"/>
        <v>0</v>
      </c>
      <c r="AZ17" s="20">
        <f t="shared" si="49"/>
        <v>0</v>
      </c>
      <c r="BA17" s="20"/>
      <c r="BB17" s="20">
        <f t="shared" si="50"/>
        <v>0</v>
      </c>
      <c r="BC17" s="20">
        <f t="shared" si="51"/>
        <v>0</v>
      </c>
      <c r="BD17" s="20">
        <f t="shared" si="52"/>
        <v>0</v>
      </c>
      <c r="BE17" s="20">
        <f t="shared" si="53"/>
        <v>0</v>
      </c>
      <c r="BF17" s="20">
        <f t="shared" si="54"/>
        <v>0</v>
      </c>
      <c r="BG17" s="20">
        <f t="shared" si="55"/>
        <v>0</v>
      </c>
      <c r="BH17" s="20"/>
      <c r="BI17" s="20">
        <f t="shared" si="56"/>
        <v>0</v>
      </c>
      <c r="BJ17" s="20">
        <f t="shared" si="57"/>
        <v>0</v>
      </c>
      <c r="BK17" s="20">
        <f t="shared" si="58"/>
        <v>0</v>
      </c>
      <c r="BL17" s="20">
        <f t="shared" si="59"/>
        <v>0</v>
      </c>
      <c r="BM17" s="20">
        <f t="shared" si="60"/>
        <v>0</v>
      </c>
      <c r="BN17" s="20">
        <f t="shared" si="61"/>
        <v>0</v>
      </c>
      <c r="BO17" s="20"/>
      <c r="BP17" s="20">
        <f t="shared" si="62"/>
        <v>0</v>
      </c>
      <c r="BQ17" s="20">
        <f t="shared" si="63"/>
        <v>0</v>
      </c>
      <c r="BR17" s="20">
        <f t="shared" si="64"/>
        <v>0</v>
      </c>
      <c r="BS17" s="20">
        <f t="shared" si="65"/>
        <v>0</v>
      </c>
      <c r="BT17" s="20">
        <f t="shared" si="66"/>
        <v>0</v>
      </c>
      <c r="BU17" s="20">
        <f t="shared" si="67"/>
        <v>0</v>
      </c>
      <c r="BV17" s="20"/>
      <c r="BW17" s="20">
        <f t="shared" si="68"/>
        <v>0</v>
      </c>
      <c r="BX17" s="20">
        <f t="shared" si="69"/>
        <v>0</v>
      </c>
      <c r="BY17" s="20">
        <f t="shared" si="70"/>
        <v>0</v>
      </c>
      <c r="BZ17" s="20">
        <f t="shared" si="71"/>
        <v>0</v>
      </c>
      <c r="CA17" s="20">
        <f t="shared" si="72"/>
        <v>0</v>
      </c>
      <c r="CB17" s="20">
        <f t="shared" si="73"/>
        <v>0</v>
      </c>
      <c r="CC17" s="20"/>
      <c r="CD17" s="20">
        <f t="shared" si="74"/>
        <v>0</v>
      </c>
      <c r="CE17" s="20">
        <f t="shared" si="75"/>
        <v>0</v>
      </c>
      <c r="CF17" s="20">
        <f t="shared" si="76"/>
        <v>0</v>
      </c>
      <c r="CG17" s="20">
        <f t="shared" si="77"/>
        <v>0</v>
      </c>
      <c r="CH17" s="20">
        <f t="shared" si="78"/>
        <v>0</v>
      </c>
      <c r="CI17" s="20">
        <f t="shared" si="79"/>
        <v>0</v>
      </c>
      <c r="CK17" s="16">
        <f>IFERROR(IF(OR($B17=0,$CY17="Yes"),0,SUM(staff_students!E$40:E$43)/VLOOKUP('selections(hide)'!$A$4,'selections(hide)'!$D$24:$P$36,8,FALSE)),0)</f>
        <v>0</v>
      </c>
      <c r="CL17" s="16">
        <f>IFERROR(IF(OR($B17=0,$CY17="Yes"),0,SUM(staff_students!F$40:F$43)/VLOOKUP('selections(hide)'!$A$4,'selections(hide)'!$D$24:$P$36,8,FALSE)),0)</f>
        <v>0</v>
      </c>
      <c r="CM17" s="16">
        <f>IFERROR(IF(OR($B17=0,$CY17="Yes"),0,SUM(staff_students!G$40:G$43)/VLOOKUP('selections(hide)'!$A$4,'selections(hide)'!$D$24:$P$36,8,FALSE)),0)</f>
        <v>0</v>
      </c>
      <c r="CN17" s="16">
        <f>IFERROR(IF(OR($B17=0,$CY17="Yes"),0,SUM(staff_students!H$40:H$43)/VLOOKUP('selections(hide)'!$A$4,'selections(hide)'!$D$24:$P$36,8,FALSE)),0)</f>
        <v>0</v>
      </c>
      <c r="CO17" s="16">
        <f>IFERROR(IF(OR($B17=0,$CY17="Yes"),0,SUM(staff_students!I$40:I$43)/VLOOKUP('selections(hide)'!$A$4,'selections(hide)'!$D$24:$P$36,8,FALSE)),0)</f>
        <v>0</v>
      </c>
      <c r="CP17" s="16">
        <f>IFERROR(IF(OR($B17=0,$CY17="Yes"),0,SUM(staff_students!J$40:J$43)/VLOOKUP('selections(hide)'!$A$4,'selections(hide)'!$D$24:$P$36,8,FALSE)),0)</f>
        <v>0</v>
      </c>
      <c r="CQ17" s="16"/>
      <c r="CR17" s="16">
        <f t="shared" si="85"/>
        <v>0</v>
      </c>
      <c r="CS17" s="16">
        <f t="shared" si="80"/>
        <v>0</v>
      </c>
      <c r="CT17" s="16">
        <f t="shared" si="80"/>
        <v>0</v>
      </c>
      <c r="CU17" s="16">
        <f t="shared" si="80"/>
        <v>0</v>
      </c>
      <c r="CV17" s="16">
        <f t="shared" si="80"/>
        <v>0</v>
      </c>
      <c r="CW17" s="16">
        <f t="shared" si="80"/>
        <v>0</v>
      </c>
      <c r="CX17">
        <f>IF(modules!E17='selections(hide)'!$A$57,"Yes",IF(modules!E17&lt;&gt;0,"No",0))</f>
        <v>0</v>
      </c>
      <c r="CY17">
        <f>IF(modules!D17="optional","Yes",IF(modules!D17="main","No",0))</f>
        <v>0</v>
      </c>
      <c r="CZ17" t="str">
        <f t="shared" si="86"/>
        <v>OK</v>
      </c>
      <c r="DE17">
        <v>30</v>
      </c>
      <c r="DF17">
        <v>30</v>
      </c>
      <c r="DG17">
        <v>20</v>
      </c>
      <c r="DH17">
        <v>20</v>
      </c>
      <c r="DI17">
        <v>20</v>
      </c>
      <c r="DJ17">
        <v>20</v>
      </c>
      <c r="DK17">
        <v>20</v>
      </c>
      <c r="DL17">
        <v>20</v>
      </c>
      <c r="DM17" s="16">
        <f>modules!BV17</f>
        <v>0</v>
      </c>
      <c r="DN17">
        <f t="shared" si="87"/>
        <v>0</v>
      </c>
      <c r="DO17">
        <f t="shared" si="88"/>
        <v>0</v>
      </c>
      <c r="DP17">
        <f t="shared" si="89"/>
        <v>0</v>
      </c>
      <c r="DQ17">
        <f t="shared" si="90"/>
        <v>0</v>
      </c>
      <c r="DR17">
        <f t="shared" si="91"/>
        <v>0</v>
      </c>
      <c r="DS17">
        <f t="shared" si="92"/>
        <v>0</v>
      </c>
      <c r="DU17">
        <f t="shared" si="93"/>
        <v>0</v>
      </c>
      <c r="DV17">
        <f t="shared" si="94"/>
        <v>0</v>
      </c>
      <c r="DW17">
        <f t="shared" si="95"/>
        <v>0</v>
      </c>
      <c r="DX17">
        <f t="shared" si="94"/>
        <v>0</v>
      </c>
      <c r="DY17">
        <f t="shared" si="96"/>
        <v>45</v>
      </c>
      <c r="DZ17">
        <f t="shared" si="81"/>
        <v>0</v>
      </c>
      <c r="EA17">
        <f t="shared" si="97"/>
        <v>45</v>
      </c>
      <c r="EB17">
        <f t="shared" si="82"/>
        <v>0</v>
      </c>
      <c r="EC17">
        <f t="shared" si="98"/>
        <v>40</v>
      </c>
      <c r="ED17">
        <f t="shared" si="83"/>
        <v>0</v>
      </c>
      <c r="EE17">
        <f t="shared" si="99"/>
        <v>40</v>
      </c>
      <c r="EF17">
        <f t="shared" si="84"/>
        <v>0</v>
      </c>
    </row>
    <row r="18" spans="1:136" x14ac:dyDescent="0.25">
      <c r="A18">
        <v>12</v>
      </c>
      <c r="B18">
        <f>modules!B18</f>
        <v>0</v>
      </c>
      <c r="C18">
        <f>modules!C18</f>
        <v>0</v>
      </c>
      <c r="E18" s="16">
        <f t="shared" si="8"/>
        <v>0</v>
      </c>
      <c r="F18" s="16">
        <f t="shared" si="9"/>
        <v>0</v>
      </c>
      <c r="G18" s="16">
        <f t="shared" si="10"/>
        <v>0</v>
      </c>
      <c r="H18" s="16">
        <f t="shared" si="11"/>
        <v>0</v>
      </c>
      <c r="I18" s="16">
        <f t="shared" si="12"/>
        <v>0</v>
      </c>
      <c r="J18" s="16">
        <f t="shared" si="13"/>
        <v>0</v>
      </c>
      <c r="L18" s="16">
        <f t="shared" si="14"/>
        <v>0</v>
      </c>
      <c r="M18" s="16">
        <f t="shared" si="15"/>
        <v>0</v>
      </c>
      <c r="N18" s="16">
        <f t="shared" si="16"/>
        <v>0</v>
      </c>
      <c r="O18" s="16">
        <f t="shared" si="17"/>
        <v>0</v>
      </c>
      <c r="P18" s="16">
        <f t="shared" si="18"/>
        <v>0</v>
      </c>
      <c r="Q18" s="16">
        <f t="shared" si="19"/>
        <v>0</v>
      </c>
      <c r="S18" s="16">
        <f t="shared" si="20"/>
        <v>0</v>
      </c>
      <c r="T18" s="16">
        <f t="shared" si="21"/>
        <v>0</v>
      </c>
      <c r="U18" s="16">
        <f t="shared" si="22"/>
        <v>0</v>
      </c>
      <c r="V18" s="16">
        <f t="shared" si="23"/>
        <v>0</v>
      </c>
      <c r="W18" s="16">
        <f t="shared" si="24"/>
        <v>0</v>
      </c>
      <c r="X18" s="16">
        <f t="shared" si="25"/>
        <v>0</v>
      </c>
      <c r="Z18" s="16">
        <f t="shared" si="26"/>
        <v>0</v>
      </c>
      <c r="AA18" s="16">
        <f t="shared" si="27"/>
        <v>0</v>
      </c>
      <c r="AB18" s="16">
        <f t="shared" si="28"/>
        <v>0</v>
      </c>
      <c r="AC18" s="16">
        <f t="shared" si="29"/>
        <v>0</v>
      </c>
      <c r="AD18" s="16">
        <f t="shared" si="30"/>
        <v>0</v>
      </c>
      <c r="AE18" s="16">
        <f t="shared" si="31"/>
        <v>0</v>
      </c>
      <c r="AG18" s="16">
        <f t="shared" si="32"/>
        <v>0</v>
      </c>
      <c r="AH18" s="16">
        <f t="shared" si="33"/>
        <v>0</v>
      </c>
      <c r="AI18" s="16">
        <f t="shared" si="34"/>
        <v>0</v>
      </c>
      <c r="AJ18" s="16">
        <f t="shared" si="35"/>
        <v>0</v>
      </c>
      <c r="AK18" s="16">
        <f t="shared" si="36"/>
        <v>0</v>
      </c>
      <c r="AL18" s="16">
        <f t="shared" si="37"/>
        <v>0</v>
      </c>
      <c r="AN18" s="16">
        <f t="shared" si="38"/>
        <v>0</v>
      </c>
      <c r="AO18" s="16">
        <f t="shared" si="39"/>
        <v>0</v>
      </c>
      <c r="AP18" s="16">
        <f t="shared" si="40"/>
        <v>0</v>
      </c>
      <c r="AQ18" s="16">
        <f t="shared" si="41"/>
        <v>0</v>
      </c>
      <c r="AR18" s="16">
        <f t="shared" si="42"/>
        <v>0</v>
      </c>
      <c r="AS18" s="16">
        <f t="shared" si="43"/>
        <v>0</v>
      </c>
      <c r="AT18" s="20"/>
      <c r="AU18" s="20">
        <f t="shared" si="44"/>
        <v>0</v>
      </c>
      <c r="AV18" s="20">
        <f t="shared" si="45"/>
        <v>0</v>
      </c>
      <c r="AW18" s="20">
        <f t="shared" si="46"/>
        <v>0</v>
      </c>
      <c r="AX18" s="20">
        <f t="shared" si="47"/>
        <v>0</v>
      </c>
      <c r="AY18" s="20">
        <f t="shared" si="48"/>
        <v>0</v>
      </c>
      <c r="AZ18" s="20">
        <f t="shared" si="49"/>
        <v>0</v>
      </c>
      <c r="BA18" s="20"/>
      <c r="BB18" s="20">
        <f t="shared" si="50"/>
        <v>0</v>
      </c>
      <c r="BC18" s="20">
        <f t="shared" si="51"/>
        <v>0</v>
      </c>
      <c r="BD18" s="20">
        <f t="shared" si="52"/>
        <v>0</v>
      </c>
      <c r="BE18" s="20">
        <f t="shared" si="53"/>
        <v>0</v>
      </c>
      <c r="BF18" s="20">
        <f t="shared" si="54"/>
        <v>0</v>
      </c>
      <c r="BG18" s="20">
        <f t="shared" si="55"/>
        <v>0</v>
      </c>
      <c r="BH18" s="20"/>
      <c r="BI18" s="20">
        <f t="shared" si="56"/>
        <v>0</v>
      </c>
      <c r="BJ18" s="20">
        <f t="shared" si="57"/>
        <v>0</v>
      </c>
      <c r="BK18" s="20">
        <f t="shared" si="58"/>
        <v>0</v>
      </c>
      <c r="BL18" s="20">
        <f t="shared" si="59"/>
        <v>0</v>
      </c>
      <c r="BM18" s="20">
        <f t="shared" si="60"/>
        <v>0</v>
      </c>
      <c r="BN18" s="20">
        <f t="shared" si="61"/>
        <v>0</v>
      </c>
      <c r="BO18" s="20"/>
      <c r="BP18" s="20">
        <f t="shared" si="62"/>
        <v>0</v>
      </c>
      <c r="BQ18" s="20">
        <f t="shared" si="63"/>
        <v>0</v>
      </c>
      <c r="BR18" s="20">
        <f t="shared" si="64"/>
        <v>0</v>
      </c>
      <c r="BS18" s="20">
        <f t="shared" si="65"/>
        <v>0</v>
      </c>
      <c r="BT18" s="20">
        <f t="shared" si="66"/>
        <v>0</v>
      </c>
      <c r="BU18" s="20">
        <f t="shared" si="67"/>
        <v>0</v>
      </c>
      <c r="BV18" s="20"/>
      <c r="BW18" s="20">
        <f t="shared" si="68"/>
        <v>0</v>
      </c>
      <c r="BX18" s="20">
        <f t="shared" si="69"/>
        <v>0</v>
      </c>
      <c r="BY18" s="20">
        <f t="shared" si="70"/>
        <v>0</v>
      </c>
      <c r="BZ18" s="20">
        <f t="shared" si="71"/>
        <v>0</v>
      </c>
      <c r="CA18" s="20">
        <f t="shared" si="72"/>
        <v>0</v>
      </c>
      <c r="CB18" s="20">
        <f t="shared" si="73"/>
        <v>0</v>
      </c>
      <c r="CC18" s="20"/>
      <c r="CD18" s="20">
        <f t="shared" si="74"/>
        <v>0</v>
      </c>
      <c r="CE18" s="20">
        <f t="shared" si="75"/>
        <v>0</v>
      </c>
      <c r="CF18" s="20">
        <f t="shared" si="76"/>
        <v>0</v>
      </c>
      <c r="CG18" s="20">
        <f t="shared" si="77"/>
        <v>0</v>
      </c>
      <c r="CH18" s="20">
        <f t="shared" si="78"/>
        <v>0</v>
      </c>
      <c r="CI18" s="20">
        <f t="shared" si="79"/>
        <v>0</v>
      </c>
      <c r="CK18" s="16">
        <f>IFERROR(IF(OR($B18=0,$CY18="Yes"),0,SUM(staff_students!E$40:E$43)/VLOOKUP('selections(hide)'!$A$4,'selections(hide)'!$D$24:$P$36,8,FALSE)),0)</f>
        <v>0</v>
      </c>
      <c r="CL18" s="16">
        <f>IFERROR(IF(OR($B18=0,$CY18="Yes"),0,SUM(staff_students!F$40:F$43)/VLOOKUP('selections(hide)'!$A$4,'selections(hide)'!$D$24:$P$36,8,FALSE)),0)</f>
        <v>0</v>
      </c>
      <c r="CM18" s="16">
        <f>IFERROR(IF(OR($B18=0,$CY18="Yes"),0,SUM(staff_students!G$40:G$43)/VLOOKUP('selections(hide)'!$A$4,'selections(hide)'!$D$24:$P$36,8,FALSE)),0)</f>
        <v>0</v>
      </c>
      <c r="CN18" s="16">
        <f>IFERROR(IF(OR($B18=0,$CY18="Yes"),0,SUM(staff_students!H$40:H$43)/VLOOKUP('selections(hide)'!$A$4,'selections(hide)'!$D$24:$P$36,8,FALSE)),0)</f>
        <v>0</v>
      </c>
      <c r="CO18" s="16">
        <f>IFERROR(IF(OR($B18=0,$CY18="Yes"),0,SUM(staff_students!I$40:I$43)/VLOOKUP('selections(hide)'!$A$4,'selections(hide)'!$D$24:$P$36,8,FALSE)),0)</f>
        <v>0</v>
      </c>
      <c r="CP18" s="16">
        <f>IFERROR(IF(OR($B18=0,$CY18="Yes"),0,SUM(staff_students!J$40:J$43)/VLOOKUP('selections(hide)'!$A$4,'selections(hide)'!$D$24:$P$36,8,FALSE)),0)</f>
        <v>0</v>
      </c>
      <c r="CQ18" s="16"/>
      <c r="CR18" s="16">
        <f t="shared" si="85"/>
        <v>0</v>
      </c>
      <c r="CS18" s="16">
        <f t="shared" si="80"/>
        <v>0</v>
      </c>
      <c r="CT18" s="16">
        <f t="shared" si="80"/>
        <v>0</v>
      </c>
      <c r="CU18" s="16">
        <f t="shared" si="80"/>
        <v>0</v>
      </c>
      <c r="CV18" s="16">
        <f t="shared" si="80"/>
        <v>0</v>
      </c>
      <c r="CW18" s="16">
        <f t="shared" si="80"/>
        <v>0</v>
      </c>
      <c r="CX18">
        <f>IF(modules!E18='selections(hide)'!$A$57,"Yes",IF(modules!E18&lt;&gt;0,"No",0))</f>
        <v>0</v>
      </c>
      <c r="CY18">
        <f>IF(modules!D18="optional","Yes",IF(modules!D18="main","No",0))</f>
        <v>0</v>
      </c>
      <c r="CZ18" t="str">
        <f t="shared" si="86"/>
        <v>OK</v>
      </c>
      <c r="DE18">
        <v>30</v>
      </c>
      <c r="DF18">
        <v>30</v>
      </c>
      <c r="DG18">
        <v>20</v>
      </c>
      <c r="DH18">
        <v>20</v>
      </c>
      <c r="DI18">
        <v>20</v>
      </c>
      <c r="DJ18">
        <v>20</v>
      </c>
      <c r="DK18">
        <v>20</v>
      </c>
      <c r="DL18">
        <v>20</v>
      </c>
      <c r="DM18" s="16">
        <f>modules!BV18</f>
        <v>0</v>
      </c>
      <c r="DN18">
        <f t="shared" si="87"/>
        <v>0</v>
      </c>
      <c r="DO18">
        <f t="shared" si="88"/>
        <v>0</v>
      </c>
      <c r="DP18">
        <f t="shared" si="89"/>
        <v>0</v>
      </c>
      <c r="DQ18">
        <f t="shared" si="90"/>
        <v>0</v>
      </c>
      <c r="DR18">
        <f t="shared" si="91"/>
        <v>0</v>
      </c>
      <c r="DS18">
        <f t="shared" si="92"/>
        <v>0</v>
      </c>
      <c r="DU18">
        <f t="shared" si="93"/>
        <v>0</v>
      </c>
      <c r="DV18">
        <f t="shared" si="94"/>
        <v>0</v>
      </c>
      <c r="DW18">
        <f t="shared" si="95"/>
        <v>0</v>
      </c>
      <c r="DX18">
        <f t="shared" si="94"/>
        <v>0</v>
      </c>
      <c r="DY18">
        <f t="shared" si="96"/>
        <v>45</v>
      </c>
      <c r="DZ18">
        <f t="shared" si="81"/>
        <v>0</v>
      </c>
      <c r="EA18">
        <f t="shared" si="97"/>
        <v>45</v>
      </c>
      <c r="EB18">
        <f t="shared" si="82"/>
        <v>0</v>
      </c>
      <c r="EC18">
        <f t="shared" si="98"/>
        <v>40</v>
      </c>
      <c r="ED18">
        <f t="shared" si="83"/>
        <v>0</v>
      </c>
      <c r="EE18">
        <f t="shared" si="99"/>
        <v>40</v>
      </c>
      <c r="EF18">
        <f t="shared" si="84"/>
        <v>0</v>
      </c>
    </row>
    <row r="19" spans="1:136" x14ac:dyDescent="0.25">
      <c r="A19">
        <v>13</v>
      </c>
      <c r="B19">
        <f>modules!B19</f>
        <v>0</v>
      </c>
      <c r="C19">
        <f>modules!C19</f>
        <v>0</v>
      </c>
      <c r="E19" s="16">
        <f t="shared" si="8"/>
        <v>0</v>
      </c>
      <c r="F19" s="16">
        <f t="shared" si="9"/>
        <v>0</v>
      </c>
      <c r="G19" s="16">
        <f t="shared" si="10"/>
        <v>0</v>
      </c>
      <c r="H19" s="16">
        <f t="shared" si="11"/>
        <v>0</v>
      </c>
      <c r="I19" s="16">
        <f t="shared" si="12"/>
        <v>0</v>
      </c>
      <c r="J19" s="16">
        <f t="shared" si="13"/>
        <v>0</v>
      </c>
      <c r="L19" s="16">
        <f t="shared" si="14"/>
        <v>0</v>
      </c>
      <c r="M19" s="16">
        <f t="shared" si="15"/>
        <v>0</v>
      </c>
      <c r="N19" s="16">
        <f t="shared" si="16"/>
        <v>0</v>
      </c>
      <c r="O19" s="16">
        <f t="shared" si="17"/>
        <v>0</v>
      </c>
      <c r="P19" s="16">
        <f t="shared" si="18"/>
        <v>0</v>
      </c>
      <c r="Q19" s="16">
        <f t="shared" si="19"/>
        <v>0</v>
      </c>
      <c r="S19" s="16">
        <f t="shared" si="20"/>
        <v>0</v>
      </c>
      <c r="T19" s="16">
        <f t="shared" si="21"/>
        <v>0</v>
      </c>
      <c r="U19" s="16">
        <f t="shared" si="22"/>
        <v>0</v>
      </c>
      <c r="V19" s="16">
        <f t="shared" si="23"/>
        <v>0</v>
      </c>
      <c r="W19" s="16">
        <f t="shared" si="24"/>
        <v>0</v>
      </c>
      <c r="X19" s="16">
        <f t="shared" si="25"/>
        <v>0</v>
      </c>
      <c r="Z19" s="16">
        <f t="shared" si="26"/>
        <v>0</v>
      </c>
      <c r="AA19" s="16">
        <f t="shared" si="27"/>
        <v>0</v>
      </c>
      <c r="AB19" s="16">
        <f t="shared" si="28"/>
        <v>0</v>
      </c>
      <c r="AC19" s="16">
        <f t="shared" si="29"/>
        <v>0</v>
      </c>
      <c r="AD19" s="16">
        <f t="shared" si="30"/>
        <v>0</v>
      </c>
      <c r="AE19" s="16">
        <f t="shared" si="31"/>
        <v>0</v>
      </c>
      <c r="AG19" s="16">
        <f t="shared" si="32"/>
        <v>0</v>
      </c>
      <c r="AH19" s="16">
        <f t="shared" si="33"/>
        <v>0</v>
      </c>
      <c r="AI19" s="16">
        <f t="shared" si="34"/>
        <v>0</v>
      </c>
      <c r="AJ19" s="16">
        <f t="shared" si="35"/>
        <v>0</v>
      </c>
      <c r="AK19" s="16">
        <f t="shared" si="36"/>
        <v>0</v>
      </c>
      <c r="AL19" s="16">
        <f t="shared" si="37"/>
        <v>0</v>
      </c>
      <c r="AN19" s="16">
        <f t="shared" si="38"/>
        <v>0</v>
      </c>
      <c r="AO19" s="16">
        <f t="shared" si="39"/>
        <v>0</v>
      </c>
      <c r="AP19" s="16">
        <f t="shared" si="40"/>
        <v>0</v>
      </c>
      <c r="AQ19" s="16">
        <f t="shared" si="41"/>
        <v>0</v>
      </c>
      <c r="AR19" s="16">
        <f t="shared" si="42"/>
        <v>0</v>
      </c>
      <c r="AS19" s="16">
        <f t="shared" si="43"/>
        <v>0</v>
      </c>
      <c r="AT19" s="20"/>
      <c r="AU19" s="20">
        <f t="shared" si="44"/>
        <v>0</v>
      </c>
      <c r="AV19" s="20">
        <f t="shared" si="45"/>
        <v>0</v>
      </c>
      <c r="AW19" s="20">
        <f t="shared" si="46"/>
        <v>0</v>
      </c>
      <c r="AX19" s="20">
        <f t="shared" si="47"/>
        <v>0</v>
      </c>
      <c r="AY19" s="20">
        <f t="shared" si="48"/>
        <v>0</v>
      </c>
      <c r="AZ19" s="20">
        <f t="shared" si="49"/>
        <v>0</v>
      </c>
      <c r="BA19" s="20"/>
      <c r="BB19" s="20">
        <f t="shared" si="50"/>
        <v>0</v>
      </c>
      <c r="BC19" s="20">
        <f t="shared" si="51"/>
        <v>0</v>
      </c>
      <c r="BD19" s="20">
        <f t="shared" si="52"/>
        <v>0</v>
      </c>
      <c r="BE19" s="20">
        <f t="shared" si="53"/>
        <v>0</v>
      </c>
      <c r="BF19" s="20">
        <f t="shared" si="54"/>
        <v>0</v>
      </c>
      <c r="BG19" s="20">
        <f t="shared" si="55"/>
        <v>0</v>
      </c>
      <c r="BH19" s="20"/>
      <c r="BI19" s="20">
        <f t="shared" si="56"/>
        <v>0</v>
      </c>
      <c r="BJ19" s="20">
        <f t="shared" si="57"/>
        <v>0</v>
      </c>
      <c r="BK19" s="20">
        <f t="shared" si="58"/>
        <v>0</v>
      </c>
      <c r="BL19" s="20">
        <f t="shared" si="59"/>
        <v>0</v>
      </c>
      <c r="BM19" s="20">
        <f t="shared" si="60"/>
        <v>0</v>
      </c>
      <c r="BN19" s="20">
        <f t="shared" si="61"/>
        <v>0</v>
      </c>
      <c r="BO19" s="20"/>
      <c r="BP19" s="20">
        <f t="shared" si="62"/>
        <v>0</v>
      </c>
      <c r="BQ19" s="20">
        <f t="shared" si="63"/>
        <v>0</v>
      </c>
      <c r="BR19" s="20">
        <f t="shared" si="64"/>
        <v>0</v>
      </c>
      <c r="BS19" s="20">
        <f t="shared" si="65"/>
        <v>0</v>
      </c>
      <c r="BT19" s="20">
        <f t="shared" si="66"/>
        <v>0</v>
      </c>
      <c r="BU19" s="20">
        <f t="shared" si="67"/>
        <v>0</v>
      </c>
      <c r="BV19" s="20"/>
      <c r="BW19" s="20">
        <f t="shared" si="68"/>
        <v>0</v>
      </c>
      <c r="BX19" s="20">
        <f t="shared" si="69"/>
        <v>0</v>
      </c>
      <c r="BY19" s="20">
        <f t="shared" si="70"/>
        <v>0</v>
      </c>
      <c r="BZ19" s="20">
        <f t="shared" si="71"/>
        <v>0</v>
      </c>
      <c r="CA19" s="20">
        <f t="shared" si="72"/>
        <v>0</v>
      </c>
      <c r="CB19" s="20">
        <f t="shared" si="73"/>
        <v>0</v>
      </c>
      <c r="CC19" s="20"/>
      <c r="CD19" s="20">
        <f t="shared" si="74"/>
        <v>0</v>
      </c>
      <c r="CE19" s="20">
        <f t="shared" si="75"/>
        <v>0</v>
      </c>
      <c r="CF19" s="20">
        <f t="shared" si="76"/>
        <v>0</v>
      </c>
      <c r="CG19" s="20">
        <f t="shared" si="77"/>
        <v>0</v>
      </c>
      <c r="CH19" s="20">
        <f t="shared" si="78"/>
        <v>0</v>
      </c>
      <c r="CI19" s="20">
        <f t="shared" si="79"/>
        <v>0</v>
      </c>
      <c r="CK19" s="16">
        <f>IFERROR(IF(OR($B19=0,$CY19="Yes"),0,SUM(staff_students!E$40:E$43)/VLOOKUP('selections(hide)'!$A$4,'selections(hide)'!$D$24:$P$36,8,FALSE)),0)</f>
        <v>0</v>
      </c>
      <c r="CL19" s="16">
        <f>IFERROR(IF(OR($B19=0,$CY19="Yes"),0,SUM(staff_students!F$40:F$43)/VLOOKUP('selections(hide)'!$A$4,'selections(hide)'!$D$24:$P$36,8,FALSE)),0)</f>
        <v>0</v>
      </c>
      <c r="CM19" s="16">
        <f>IFERROR(IF(OR($B19=0,$CY19="Yes"),0,SUM(staff_students!G$40:G$43)/VLOOKUP('selections(hide)'!$A$4,'selections(hide)'!$D$24:$P$36,8,FALSE)),0)</f>
        <v>0</v>
      </c>
      <c r="CN19" s="16">
        <f>IFERROR(IF(OR($B19=0,$CY19="Yes"),0,SUM(staff_students!H$40:H$43)/VLOOKUP('selections(hide)'!$A$4,'selections(hide)'!$D$24:$P$36,8,FALSE)),0)</f>
        <v>0</v>
      </c>
      <c r="CO19" s="16">
        <f>IFERROR(IF(OR($B19=0,$CY19="Yes"),0,SUM(staff_students!I$40:I$43)/VLOOKUP('selections(hide)'!$A$4,'selections(hide)'!$D$24:$P$36,8,FALSE)),0)</f>
        <v>0</v>
      </c>
      <c r="CP19" s="16">
        <f>IFERROR(IF(OR($B19=0,$CY19="Yes"),0,SUM(staff_students!J$40:J$43)/VLOOKUP('selections(hide)'!$A$4,'selections(hide)'!$D$24:$P$36,8,FALSE)),0)</f>
        <v>0</v>
      </c>
      <c r="CQ19" s="16"/>
      <c r="CR19" s="16">
        <f t="shared" si="85"/>
        <v>0</v>
      </c>
      <c r="CS19" s="16">
        <f t="shared" si="80"/>
        <v>0</v>
      </c>
      <c r="CT19" s="16">
        <f t="shared" si="80"/>
        <v>0</v>
      </c>
      <c r="CU19" s="16">
        <f t="shared" si="80"/>
        <v>0</v>
      </c>
      <c r="CV19" s="16">
        <f t="shared" si="80"/>
        <v>0</v>
      </c>
      <c r="CW19" s="16">
        <f t="shared" si="80"/>
        <v>0</v>
      </c>
      <c r="CX19">
        <f>IF(modules!E19='selections(hide)'!$A$57,"Yes",IF(modules!E19&lt;&gt;0,"No",0))</f>
        <v>0</v>
      </c>
      <c r="CY19">
        <f>IF(modules!D19="optional","Yes",IF(modules!D19="main","No",0))</f>
        <v>0</v>
      </c>
      <c r="CZ19" t="str">
        <f t="shared" si="86"/>
        <v>OK</v>
      </c>
      <c r="DE19">
        <v>30</v>
      </c>
      <c r="DF19">
        <v>30</v>
      </c>
      <c r="DG19">
        <v>20</v>
      </c>
      <c r="DH19">
        <v>20</v>
      </c>
      <c r="DI19">
        <v>20</v>
      </c>
      <c r="DJ19">
        <v>20</v>
      </c>
      <c r="DK19">
        <v>20</v>
      </c>
      <c r="DL19">
        <v>20</v>
      </c>
      <c r="DM19" s="16">
        <f>modules!BV19</f>
        <v>0</v>
      </c>
      <c r="DN19">
        <f t="shared" si="87"/>
        <v>0</v>
      </c>
      <c r="DO19">
        <f t="shared" si="88"/>
        <v>0</v>
      </c>
      <c r="DP19">
        <f t="shared" si="89"/>
        <v>0</v>
      </c>
      <c r="DQ19">
        <f t="shared" si="90"/>
        <v>0</v>
      </c>
      <c r="DR19">
        <f t="shared" si="91"/>
        <v>0</v>
      </c>
      <c r="DS19">
        <f t="shared" si="92"/>
        <v>0</v>
      </c>
      <c r="DU19">
        <f t="shared" si="93"/>
        <v>0</v>
      </c>
      <c r="DV19">
        <f t="shared" si="94"/>
        <v>0</v>
      </c>
      <c r="DW19">
        <f t="shared" si="95"/>
        <v>0</v>
      </c>
      <c r="DX19">
        <f t="shared" si="94"/>
        <v>0</v>
      </c>
      <c r="DY19">
        <f t="shared" si="96"/>
        <v>45</v>
      </c>
      <c r="DZ19">
        <f t="shared" si="81"/>
        <v>0</v>
      </c>
      <c r="EA19">
        <f t="shared" si="97"/>
        <v>45</v>
      </c>
      <c r="EB19">
        <f t="shared" si="82"/>
        <v>0</v>
      </c>
      <c r="EC19">
        <f t="shared" si="98"/>
        <v>40</v>
      </c>
      <c r="ED19">
        <f t="shared" si="83"/>
        <v>0</v>
      </c>
      <c r="EE19">
        <f t="shared" si="99"/>
        <v>40</v>
      </c>
      <c r="EF19">
        <f t="shared" si="84"/>
        <v>0</v>
      </c>
    </row>
    <row r="20" spans="1:136" x14ac:dyDescent="0.25">
      <c r="A20">
        <v>14</v>
      </c>
      <c r="B20">
        <f>modules!B20</f>
        <v>0</v>
      </c>
      <c r="C20">
        <f>modules!C20</f>
        <v>0</v>
      </c>
      <c r="E20" s="16">
        <f t="shared" si="8"/>
        <v>0</v>
      </c>
      <c r="F20" s="16">
        <f t="shared" si="9"/>
        <v>0</v>
      </c>
      <c r="G20" s="16">
        <f t="shared" si="10"/>
        <v>0</v>
      </c>
      <c r="H20" s="16">
        <f t="shared" si="11"/>
        <v>0</v>
      </c>
      <c r="I20" s="16">
        <f t="shared" si="12"/>
        <v>0</v>
      </c>
      <c r="J20" s="16">
        <f t="shared" si="13"/>
        <v>0</v>
      </c>
      <c r="L20" s="16">
        <f t="shared" si="14"/>
        <v>0</v>
      </c>
      <c r="M20" s="16">
        <f t="shared" si="15"/>
        <v>0</v>
      </c>
      <c r="N20" s="16">
        <f t="shared" si="16"/>
        <v>0</v>
      </c>
      <c r="O20" s="16">
        <f t="shared" si="17"/>
        <v>0</v>
      </c>
      <c r="P20" s="16">
        <f t="shared" si="18"/>
        <v>0</v>
      </c>
      <c r="Q20" s="16">
        <f t="shared" si="19"/>
        <v>0</v>
      </c>
      <c r="S20" s="16">
        <f t="shared" si="20"/>
        <v>0</v>
      </c>
      <c r="T20" s="16">
        <f t="shared" si="21"/>
        <v>0</v>
      </c>
      <c r="U20" s="16">
        <f t="shared" si="22"/>
        <v>0</v>
      </c>
      <c r="V20" s="16">
        <f t="shared" si="23"/>
        <v>0</v>
      </c>
      <c r="W20" s="16">
        <f t="shared" si="24"/>
        <v>0</v>
      </c>
      <c r="X20" s="16">
        <f t="shared" si="25"/>
        <v>0</v>
      </c>
      <c r="Z20" s="16">
        <f t="shared" si="26"/>
        <v>0</v>
      </c>
      <c r="AA20" s="16">
        <f t="shared" si="27"/>
        <v>0</v>
      </c>
      <c r="AB20" s="16">
        <f t="shared" si="28"/>
        <v>0</v>
      </c>
      <c r="AC20" s="16">
        <f t="shared" si="29"/>
        <v>0</v>
      </c>
      <c r="AD20" s="16">
        <f t="shared" si="30"/>
        <v>0</v>
      </c>
      <c r="AE20" s="16">
        <f t="shared" si="31"/>
        <v>0</v>
      </c>
      <c r="AG20" s="16">
        <f t="shared" si="32"/>
        <v>0</v>
      </c>
      <c r="AH20" s="16">
        <f t="shared" si="33"/>
        <v>0</v>
      </c>
      <c r="AI20" s="16">
        <f t="shared" si="34"/>
        <v>0</v>
      </c>
      <c r="AJ20" s="16">
        <f t="shared" si="35"/>
        <v>0</v>
      </c>
      <c r="AK20" s="16">
        <f t="shared" si="36"/>
        <v>0</v>
      </c>
      <c r="AL20" s="16">
        <f t="shared" si="37"/>
        <v>0</v>
      </c>
      <c r="AN20" s="16">
        <f t="shared" si="38"/>
        <v>0</v>
      </c>
      <c r="AO20" s="16">
        <f t="shared" si="39"/>
        <v>0</v>
      </c>
      <c r="AP20" s="16">
        <f t="shared" si="40"/>
        <v>0</v>
      </c>
      <c r="AQ20" s="16">
        <f t="shared" si="41"/>
        <v>0</v>
      </c>
      <c r="AR20" s="16">
        <f t="shared" si="42"/>
        <v>0</v>
      </c>
      <c r="AS20" s="16">
        <f t="shared" si="43"/>
        <v>0</v>
      </c>
      <c r="AT20" s="20"/>
      <c r="AU20" s="20">
        <f t="shared" si="44"/>
        <v>0</v>
      </c>
      <c r="AV20" s="20">
        <f t="shared" si="45"/>
        <v>0</v>
      </c>
      <c r="AW20" s="20">
        <f t="shared" si="46"/>
        <v>0</v>
      </c>
      <c r="AX20" s="20">
        <f t="shared" si="47"/>
        <v>0</v>
      </c>
      <c r="AY20" s="20">
        <f t="shared" si="48"/>
        <v>0</v>
      </c>
      <c r="AZ20" s="20">
        <f t="shared" si="49"/>
        <v>0</v>
      </c>
      <c r="BA20" s="20"/>
      <c r="BB20" s="20">
        <f t="shared" si="50"/>
        <v>0</v>
      </c>
      <c r="BC20" s="20">
        <f t="shared" si="51"/>
        <v>0</v>
      </c>
      <c r="BD20" s="20">
        <f t="shared" si="52"/>
        <v>0</v>
      </c>
      <c r="BE20" s="20">
        <f t="shared" si="53"/>
        <v>0</v>
      </c>
      <c r="BF20" s="20">
        <f t="shared" si="54"/>
        <v>0</v>
      </c>
      <c r="BG20" s="20">
        <f t="shared" si="55"/>
        <v>0</v>
      </c>
      <c r="BH20" s="20"/>
      <c r="BI20" s="20">
        <f t="shared" si="56"/>
        <v>0</v>
      </c>
      <c r="BJ20" s="20">
        <f t="shared" si="57"/>
        <v>0</v>
      </c>
      <c r="BK20" s="20">
        <f t="shared" si="58"/>
        <v>0</v>
      </c>
      <c r="BL20" s="20">
        <f t="shared" si="59"/>
        <v>0</v>
      </c>
      <c r="BM20" s="20">
        <f t="shared" si="60"/>
        <v>0</v>
      </c>
      <c r="BN20" s="20">
        <f t="shared" si="61"/>
        <v>0</v>
      </c>
      <c r="BO20" s="20"/>
      <c r="BP20" s="20">
        <f t="shared" si="62"/>
        <v>0</v>
      </c>
      <c r="BQ20" s="20">
        <f t="shared" si="63"/>
        <v>0</v>
      </c>
      <c r="BR20" s="20">
        <f t="shared" si="64"/>
        <v>0</v>
      </c>
      <c r="BS20" s="20">
        <f t="shared" si="65"/>
        <v>0</v>
      </c>
      <c r="BT20" s="20">
        <f t="shared" si="66"/>
        <v>0</v>
      </c>
      <c r="BU20" s="20">
        <f t="shared" si="67"/>
        <v>0</v>
      </c>
      <c r="BV20" s="20"/>
      <c r="BW20" s="20">
        <f t="shared" si="68"/>
        <v>0</v>
      </c>
      <c r="BX20" s="20">
        <f t="shared" si="69"/>
        <v>0</v>
      </c>
      <c r="BY20" s="20">
        <f t="shared" si="70"/>
        <v>0</v>
      </c>
      <c r="BZ20" s="20">
        <f t="shared" si="71"/>
        <v>0</v>
      </c>
      <c r="CA20" s="20">
        <f t="shared" si="72"/>
        <v>0</v>
      </c>
      <c r="CB20" s="20">
        <f t="shared" si="73"/>
        <v>0</v>
      </c>
      <c r="CC20" s="20"/>
      <c r="CD20" s="20">
        <f t="shared" si="74"/>
        <v>0</v>
      </c>
      <c r="CE20" s="20">
        <f t="shared" si="75"/>
        <v>0</v>
      </c>
      <c r="CF20" s="20">
        <f t="shared" si="76"/>
        <v>0</v>
      </c>
      <c r="CG20" s="20">
        <f t="shared" si="77"/>
        <v>0</v>
      </c>
      <c r="CH20" s="20">
        <f t="shared" si="78"/>
        <v>0</v>
      </c>
      <c r="CI20" s="20">
        <f t="shared" si="79"/>
        <v>0</v>
      </c>
      <c r="CK20" s="16">
        <f>IFERROR(IF(OR($B20=0,$CY20="Yes"),0,SUM(staff_students!E$40:E$43)/VLOOKUP('selections(hide)'!$A$4,'selections(hide)'!$D$24:$P$36,8,FALSE)),0)</f>
        <v>0</v>
      </c>
      <c r="CL20" s="16">
        <f>IFERROR(IF(OR($B20=0,$CY20="Yes"),0,SUM(staff_students!F$40:F$43)/VLOOKUP('selections(hide)'!$A$4,'selections(hide)'!$D$24:$P$36,8,FALSE)),0)</f>
        <v>0</v>
      </c>
      <c r="CM20" s="16">
        <f>IFERROR(IF(OR($B20=0,$CY20="Yes"),0,SUM(staff_students!G$40:G$43)/VLOOKUP('selections(hide)'!$A$4,'selections(hide)'!$D$24:$P$36,8,FALSE)),0)</f>
        <v>0</v>
      </c>
      <c r="CN20" s="16">
        <f>IFERROR(IF(OR($B20=0,$CY20="Yes"),0,SUM(staff_students!H$40:H$43)/VLOOKUP('selections(hide)'!$A$4,'selections(hide)'!$D$24:$P$36,8,FALSE)),0)</f>
        <v>0</v>
      </c>
      <c r="CO20" s="16">
        <f>IFERROR(IF(OR($B20=0,$CY20="Yes"),0,SUM(staff_students!I$40:I$43)/VLOOKUP('selections(hide)'!$A$4,'selections(hide)'!$D$24:$P$36,8,FALSE)),0)</f>
        <v>0</v>
      </c>
      <c r="CP20" s="16">
        <f>IFERROR(IF(OR($B20=0,$CY20="Yes"),0,SUM(staff_students!J$40:J$43)/VLOOKUP('selections(hide)'!$A$4,'selections(hide)'!$D$24:$P$36,8,FALSE)),0)</f>
        <v>0</v>
      </c>
      <c r="CQ20" s="16"/>
      <c r="CR20" s="16">
        <f t="shared" si="85"/>
        <v>0</v>
      </c>
      <c r="CS20" s="16">
        <f t="shared" si="80"/>
        <v>0</v>
      </c>
      <c r="CT20" s="16">
        <f t="shared" si="80"/>
        <v>0</v>
      </c>
      <c r="CU20" s="16">
        <f t="shared" si="80"/>
        <v>0</v>
      </c>
      <c r="CV20" s="16">
        <f t="shared" si="80"/>
        <v>0</v>
      </c>
      <c r="CW20" s="16">
        <f t="shared" si="80"/>
        <v>0</v>
      </c>
      <c r="CX20">
        <f>IF(modules!E20='selections(hide)'!$A$57,"Yes",IF(modules!E20&lt;&gt;0,"No",0))</f>
        <v>0</v>
      </c>
      <c r="CY20">
        <f>IF(modules!D20="optional","Yes",IF(modules!D20="main","No",0))</f>
        <v>0</v>
      </c>
      <c r="CZ20" t="str">
        <f t="shared" si="86"/>
        <v>OK</v>
      </c>
      <c r="DG20">
        <v>30</v>
      </c>
      <c r="DH20">
        <v>30</v>
      </c>
      <c r="DI20">
        <v>20</v>
      </c>
      <c r="DJ20">
        <v>20</v>
      </c>
      <c r="DK20">
        <v>20</v>
      </c>
      <c r="DL20">
        <v>20</v>
      </c>
      <c r="DM20" s="16">
        <f>modules!BV20</f>
        <v>0</v>
      </c>
      <c r="DN20">
        <f t="shared" si="87"/>
        <v>0</v>
      </c>
      <c r="DO20">
        <f t="shared" si="88"/>
        <v>0</v>
      </c>
      <c r="DP20">
        <f t="shared" si="89"/>
        <v>0</v>
      </c>
      <c r="DQ20">
        <f t="shared" si="90"/>
        <v>0</v>
      </c>
      <c r="DR20">
        <f t="shared" si="91"/>
        <v>0</v>
      </c>
      <c r="DS20">
        <f t="shared" si="92"/>
        <v>0</v>
      </c>
      <c r="DU20">
        <f t="shared" si="93"/>
        <v>0</v>
      </c>
      <c r="DV20">
        <f t="shared" si="94"/>
        <v>0</v>
      </c>
      <c r="DW20">
        <f t="shared" si="95"/>
        <v>0</v>
      </c>
      <c r="DX20">
        <f t="shared" si="94"/>
        <v>0</v>
      </c>
      <c r="DY20">
        <f t="shared" si="96"/>
        <v>0</v>
      </c>
      <c r="DZ20">
        <f t="shared" si="81"/>
        <v>0</v>
      </c>
      <c r="EA20">
        <f t="shared" si="97"/>
        <v>45</v>
      </c>
      <c r="EB20">
        <f t="shared" si="82"/>
        <v>0</v>
      </c>
      <c r="EC20">
        <f t="shared" si="98"/>
        <v>45</v>
      </c>
      <c r="ED20">
        <f t="shared" si="83"/>
        <v>0</v>
      </c>
      <c r="EE20">
        <f t="shared" si="99"/>
        <v>40</v>
      </c>
      <c r="EF20">
        <f t="shared" si="84"/>
        <v>0</v>
      </c>
    </row>
    <row r="21" spans="1:136" x14ac:dyDescent="0.25">
      <c r="A21">
        <v>15</v>
      </c>
      <c r="B21">
        <f>modules!B21</f>
        <v>0</v>
      </c>
      <c r="C21">
        <f>modules!C21</f>
        <v>0</v>
      </c>
      <c r="E21" s="16">
        <f t="shared" si="8"/>
        <v>0</v>
      </c>
      <c r="F21" s="16">
        <f t="shared" si="9"/>
        <v>0</v>
      </c>
      <c r="G21" s="16">
        <f t="shared" si="10"/>
        <v>0</v>
      </c>
      <c r="H21" s="16">
        <f t="shared" si="11"/>
        <v>0</v>
      </c>
      <c r="I21" s="16">
        <f t="shared" si="12"/>
        <v>0</v>
      </c>
      <c r="J21" s="16">
        <f t="shared" si="13"/>
        <v>0</v>
      </c>
      <c r="L21" s="16">
        <f t="shared" si="14"/>
        <v>0</v>
      </c>
      <c r="M21" s="16">
        <f t="shared" si="15"/>
        <v>0</v>
      </c>
      <c r="N21" s="16">
        <f t="shared" si="16"/>
        <v>0</v>
      </c>
      <c r="O21" s="16">
        <f t="shared" si="17"/>
        <v>0</v>
      </c>
      <c r="P21" s="16">
        <f t="shared" si="18"/>
        <v>0</v>
      </c>
      <c r="Q21" s="16">
        <f t="shared" si="19"/>
        <v>0</v>
      </c>
      <c r="S21" s="16">
        <f t="shared" si="20"/>
        <v>0</v>
      </c>
      <c r="T21" s="16">
        <f t="shared" si="21"/>
        <v>0</v>
      </c>
      <c r="U21" s="16">
        <f t="shared" si="22"/>
        <v>0</v>
      </c>
      <c r="V21" s="16">
        <f t="shared" si="23"/>
        <v>0</v>
      </c>
      <c r="W21" s="16">
        <f t="shared" si="24"/>
        <v>0</v>
      </c>
      <c r="X21" s="16">
        <f t="shared" si="25"/>
        <v>0</v>
      </c>
      <c r="Z21" s="16">
        <f t="shared" si="26"/>
        <v>0</v>
      </c>
      <c r="AA21" s="16">
        <f t="shared" si="27"/>
        <v>0</v>
      </c>
      <c r="AB21" s="16">
        <f t="shared" si="28"/>
        <v>0</v>
      </c>
      <c r="AC21" s="16">
        <f t="shared" si="29"/>
        <v>0</v>
      </c>
      <c r="AD21" s="16">
        <f t="shared" si="30"/>
        <v>0</v>
      </c>
      <c r="AE21" s="16">
        <f t="shared" si="31"/>
        <v>0</v>
      </c>
      <c r="AG21" s="16">
        <f t="shared" si="32"/>
        <v>0</v>
      </c>
      <c r="AH21" s="16">
        <f t="shared" si="33"/>
        <v>0</v>
      </c>
      <c r="AI21" s="16">
        <f t="shared" si="34"/>
        <v>0</v>
      </c>
      <c r="AJ21" s="16">
        <f t="shared" si="35"/>
        <v>0</v>
      </c>
      <c r="AK21" s="16">
        <f t="shared" si="36"/>
        <v>0</v>
      </c>
      <c r="AL21" s="16">
        <f t="shared" si="37"/>
        <v>0</v>
      </c>
      <c r="AN21" s="16">
        <f t="shared" si="38"/>
        <v>0</v>
      </c>
      <c r="AO21" s="16">
        <f t="shared" si="39"/>
        <v>0</v>
      </c>
      <c r="AP21" s="16">
        <f t="shared" si="40"/>
        <v>0</v>
      </c>
      <c r="AQ21" s="16">
        <f t="shared" si="41"/>
        <v>0</v>
      </c>
      <c r="AR21" s="16">
        <f t="shared" si="42"/>
        <v>0</v>
      </c>
      <c r="AS21" s="16">
        <f t="shared" si="43"/>
        <v>0</v>
      </c>
      <c r="AT21" s="20"/>
      <c r="AU21" s="20">
        <f t="shared" si="44"/>
        <v>0</v>
      </c>
      <c r="AV21" s="20">
        <f t="shared" si="45"/>
        <v>0</v>
      </c>
      <c r="AW21" s="20">
        <f t="shared" si="46"/>
        <v>0</v>
      </c>
      <c r="AX21" s="20">
        <f t="shared" si="47"/>
        <v>0</v>
      </c>
      <c r="AY21" s="20">
        <f t="shared" si="48"/>
        <v>0</v>
      </c>
      <c r="AZ21" s="20">
        <f t="shared" si="49"/>
        <v>0</v>
      </c>
      <c r="BA21" s="20"/>
      <c r="BB21" s="20">
        <f t="shared" si="50"/>
        <v>0</v>
      </c>
      <c r="BC21" s="20">
        <f t="shared" si="51"/>
        <v>0</v>
      </c>
      <c r="BD21" s="20">
        <f t="shared" si="52"/>
        <v>0</v>
      </c>
      <c r="BE21" s="20">
        <f t="shared" si="53"/>
        <v>0</v>
      </c>
      <c r="BF21" s="20">
        <f t="shared" si="54"/>
        <v>0</v>
      </c>
      <c r="BG21" s="20">
        <f t="shared" si="55"/>
        <v>0</v>
      </c>
      <c r="BH21" s="20"/>
      <c r="BI21" s="20">
        <f t="shared" si="56"/>
        <v>0</v>
      </c>
      <c r="BJ21" s="20">
        <f t="shared" si="57"/>
        <v>0</v>
      </c>
      <c r="BK21" s="20">
        <f t="shared" si="58"/>
        <v>0</v>
      </c>
      <c r="BL21" s="20">
        <f t="shared" si="59"/>
        <v>0</v>
      </c>
      <c r="BM21" s="20">
        <f t="shared" si="60"/>
        <v>0</v>
      </c>
      <c r="BN21" s="20">
        <f t="shared" si="61"/>
        <v>0</v>
      </c>
      <c r="BO21" s="20"/>
      <c r="BP21" s="20">
        <f t="shared" si="62"/>
        <v>0</v>
      </c>
      <c r="BQ21" s="20">
        <f t="shared" si="63"/>
        <v>0</v>
      </c>
      <c r="BR21" s="20">
        <f t="shared" si="64"/>
        <v>0</v>
      </c>
      <c r="BS21" s="20">
        <f t="shared" si="65"/>
        <v>0</v>
      </c>
      <c r="BT21" s="20">
        <f t="shared" si="66"/>
        <v>0</v>
      </c>
      <c r="BU21" s="20">
        <f t="shared" si="67"/>
        <v>0</v>
      </c>
      <c r="BV21" s="20"/>
      <c r="BW21" s="20">
        <f t="shared" si="68"/>
        <v>0</v>
      </c>
      <c r="BX21" s="20">
        <f t="shared" si="69"/>
        <v>0</v>
      </c>
      <c r="BY21" s="20">
        <f t="shared" si="70"/>
        <v>0</v>
      </c>
      <c r="BZ21" s="20">
        <f t="shared" si="71"/>
        <v>0</v>
      </c>
      <c r="CA21" s="20">
        <f t="shared" si="72"/>
        <v>0</v>
      </c>
      <c r="CB21" s="20">
        <f t="shared" si="73"/>
        <v>0</v>
      </c>
      <c r="CC21" s="20"/>
      <c r="CD21" s="20">
        <f t="shared" si="74"/>
        <v>0</v>
      </c>
      <c r="CE21" s="20">
        <f t="shared" si="75"/>
        <v>0</v>
      </c>
      <c r="CF21" s="20">
        <f t="shared" si="76"/>
        <v>0</v>
      </c>
      <c r="CG21" s="20">
        <f t="shared" si="77"/>
        <v>0</v>
      </c>
      <c r="CH21" s="20">
        <f t="shared" si="78"/>
        <v>0</v>
      </c>
      <c r="CI21" s="20">
        <f t="shared" si="79"/>
        <v>0</v>
      </c>
      <c r="CK21" s="16">
        <f>IFERROR(IF(OR($B21=0,$CY21="Yes"),0,SUM(staff_students!E$40:E$43)/VLOOKUP('selections(hide)'!$A$4,'selections(hide)'!$D$24:$P$36,8,FALSE)),0)</f>
        <v>0</v>
      </c>
      <c r="CL21" s="16">
        <f>IFERROR(IF(OR($B21=0,$CY21="Yes"),0,SUM(staff_students!F$40:F$43)/VLOOKUP('selections(hide)'!$A$4,'selections(hide)'!$D$24:$P$36,8,FALSE)),0)</f>
        <v>0</v>
      </c>
      <c r="CM21" s="16">
        <f>IFERROR(IF(OR($B21=0,$CY21="Yes"),0,SUM(staff_students!G$40:G$43)/VLOOKUP('selections(hide)'!$A$4,'selections(hide)'!$D$24:$P$36,8,FALSE)),0)</f>
        <v>0</v>
      </c>
      <c r="CN21" s="16">
        <f>IFERROR(IF(OR($B21=0,$CY21="Yes"),0,SUM(staff_students!H$40:H$43)/VLOOKUP('selections(hide)'!$A$4,'selections(hide)'!$D$24:$P$36,8,FALSE)),0)</f>
        <v>0</v>
      </c>
      <c r="CO21" s="16">
        <f>IFERROR(IF(OR($B21=0,$CY21="Yes"),0,SUM(staff_students!I$40:I$43)/VLOOKUP('selections(hide)'!$A$4,'selections(hide)'!$D$24:$P$36,8,FALSE)),0)</f>
        <v>0</v>
      </c>
      <c r="CP21" s="16">
        <f>IFERROR(IF(OR($B21=0,$CY21="Yes"),0,SUM(staff_students!J$40:J$43)/VLOOKUP('selections(hide)'!$A$4,'selections(hide)'!$D$24:$P$36,8,FALSE)),0)</f>
        <v>0</v>
      </c>
      <c r="CQ21" s="16"/>
      <c r="CR21" s="16">
        <f t="shared" si="85"/>
        <v>0</v>
      </c>
      <c r="CS21" s="16">
        <f t="shared" si="80"/>
        <v>0</v>
      </c>
      <c r="CT21" s="16">
        <f t="shared" si="80"/>
        <v>0</v>
      </c>
      <c r="CU21" s="16">
        <f t="shared" si="80"/>
        <v>0</v>
      </c>
      <c r="CV21" s="16">
        <f t="shared" si="80"/>
        <v>0</v>
      </c>
      <c r="CW21" s="16">
        <f t="shared" si="80"/>
        <v>0</v>
      </c>
      <c r="CX21">
        <f>IF(modules!E21='selections(hide)'!$A$57,"Yes",IF(modules!E21&lt;&gt;0,"No",0))</f>
        <v>0</v>
      </c>
      <c r="CY21">
        <f>IF(modules!D21="optional","Yes",IF(modules!D21="main","No",0))</f>
        <v>0</v>
      </c>
      <c r="CZ21" t="str">
        <f t="shared" si="86"/>
        <v>OK</v>
      </c>
      <c r="DG21">
        <v>30</v>
      </c>
      <c r="DH21">
        <v>30</v>
      </c>
      <c r="DI21">
        <v>20</v>
      </c>
      <c r="DJ21">
        <v>20</v>
      </c>
      <c r="DK21">
        <v>20</v>
      </c>
      <c r="DL21">
        <v>20</v>
      </c>
      <c r="DM21" s="16">
        <f>modules!BV21</f>
        <v>0</v>
      </c>
      <c r="DN21">
        <f t="shared" si="87"/>
        <v>0</v>
      </c>
      <c r="DO21">
        <f t="shared" si="88"/>
        <v>0</v>
      </c>
      <c r="DP21">
        <f t="shared" si="89"/>
        <v>0</v>
      </c>
      <c r="DQ21">
        <f t="shared" si="90"/>
        <v>0</v>
      </c>
      <c r="DR21">
        <f t="shared" si="91"/>
        <v>0</v>
      </c>
      <c r="DS21">
        <f t="shared" si="92"/>
        <v>0</v>
      </c>
      <c r="DU21">
        <f t="shared" si="93"/>
        <v>0</v>
      </c>
      <c r="DV21">
        <f t="shared" si="94"/>
        <v>0</v>
      </c>
      <c r="DW21">
        <f t="shared" si="95"/>
        <v>0</v>
      </c>
      <c r="DX21">
        <f t="shared" si="94"/>
        <v>0</v>
      </c>
      <c r="DY21">
        <f t="shared" si="96"/>
        <v>0</v>
      </c>
      <c r="DZ21">
        <f t="shared" si="81"/>
        <v>0</v>
      </c>
      <c r="EA21">
        <f t="shared" si="97"/>
        <v>45</v>
      </c>
      <c r="EB21">
        <f t="shared" si="82"/>
        <v>0</v>
      </c>
      <c r="EC21">
        <f t="shared" si="98"/>
        <v>45</v>
      </c>
      <c r="ED21">
        <f t="shared" si="83"/>
        <v>0</v>
      </c>
      <c r="EE21">
        <f t="shared" si="99"/>
        <v>40</v>
      </c>
      <c r="EF21">
        <f t="shared" si="84"/>
        <v>0</v>
      </c>
    </row>
    <row r="22" spans="1:136" x14ac:dyDescent="0.25">
      <c r="A22">
        <v>16</v>
      </c>
      <c r="B22">
        <f>modules!B22</f>
        <v>0</v>
      </c>
      <c r="C22">
        <f>modules!C22</f>
        <v>0</v>
      </c>
      <c r="E22" s="16">
        <f t="shared" si="8"/>
        <v>0</v>
      </c>
      <c r="F22" s="16">
        <f t="shared" si="9"/>
        <v>0</v>
      </c>
      <c r="G22" s="16">
        <f t="shared" si="10"/>
        <v>0</v>
      </c>
      <c r="H22" s="16">
        <f t="shared" si="11"/>
        <v>0</v>
      </c>
      <c r="I22" s="16">
        <f t="shared" si="12"/>
        <v>0</v>
      </c>
      <c r="J22" s="16">
        <f t="shared" si="13"/>
        <v>0</v>
      </c>
      <c r="L22" s="16">
        <f t="shared" si="14"/>
        <v>0</v>
      </c>
      <c r="M22" s="16">
        <f t="shared" si="15"/>
        <v>0</v>
      </c>
      <c r="N22" s="16">
        <f t="shared" si="16"/>
        <v>0</v>
      </c>
      <c r="O22" s="16">
        <f t="shared" si="17"/>
        <v>0</v>
      </c>
      <c r="P22" s="16">
        <f t="shared" si="18"/>
        <v>0</v>
      </c>
      <c r="Q22" s="16">
        <f t="shared" si="19"/>
        <v>0</v>
      </c>
      <c r="S22" s="16">
        <f t="shared" si="20"/>
        <v>0</v>
      </c>
      <c r="T22" s="16">
        <f t="shared" si="21"/>
        <v>0</v>
      </c>
      <c r="U22" s="16">
        <f t="shared" si="22"/>
        <v>0</v>
      </c>
      <c r="V22" s="16">
        <f t="shared" si="23"/>
        <v>0</v>
      </c>
      <c r="W22" s="16">
        <f t="shared" si="24"/>
        <v>0</v>
      </c>
      <c r="X22" s="16">
        <f t="shared" si="25"/>
        <v>0</v>
      </c>
      <c r="Z22" s="16">
        <f t="shared" si="26"/>
        <v>0</v>
      </c>
      <c r="AA22" s="16">
        <f t="shared" si="27"/>
        <v>0</v>
      </c>
      <c r="AB22" s="16">
        <f t="shared" si="28"/>
        <v>0</v>
      </c>
      <c r="AC22" s="16">
        <f t="shared" si="29"/>
        <v>0</v>
      </c>
      <c r="AD22" s="16">
        <f t="shared" si="30"/>
        <v>0</v>
      </c>
      <c r="AE22" s="16">
        <f t="shared" si="31"/>
        <v>0</v>
      </c>
      <c r="AG22" s="16">
        <f t="shared" si="32"/>
        <v>0</v>
      </c>
      <c r="AH22" s="16">
        <f t="shared" si="33"/>
        <v>0</v>
      </c>
      <c r="AI22" s="16">
        <f t="shared" si="34"/>
        <v>0</v>
      </c>
      <c r="AJ22" s="16">
        <f t="shared" si="35"/>
        <v>0</v>
      </c>
      <c r="AK22" s="16">
        <f t="shared" si="36"/>
        <v>0</v>
      </c>
      <c r="AL22" s="16">
        <f t="shared" si="37"/>
        <v>0</v>
      </c>
      <c r="AN22" s="16">
        <f t="shared" si="38"/>
        <v>0</v>
      </c>
      <c r="AO22" s="16">
        <f t="shared" si="39"/>
        <v>0</v>
      </c>
      <c r="AP22" s="16">
        <f t="shared" si="40"/>
        <v>0</v>
      </c>
      <c r="AQ22" s="16">
        <f t="shared" si="41"/>
        <v>0</v>
      </c>
      <c r="AR22" s="16">
        <f t="shared" si="42"/>
        <v>0</v>
      </c>
      <c r="AS22" s="16">
        <f t="shared" si="43"/>
        <v>0</v>
      </c>
      <c r="AT22" s="20"/>
      <c r="AU22" s="20">
        <f t="shared" si="44"/>
        <v>0</v>
      </c>
      <c r="AV22" s="20">
        <f t="shared" si="45"/>
        <v>0</v>
      </c>
      <c r="AW22" s="20">
        <f t="shared" si="46"/>
        <v>0</v>
      </c>
      <c r="AX22" s="20">
        <f t="shared" si="47"/>
        <v>0</v>
      </c>
      <c r="AY22" s="20">
        <f t="shared" si="48"/>
        <v>0</v>
      </c>
      <c r="AZ22" s="20">
        <f t="shared" si="49"/>
        <v>0</v>
      </c>
      <c r="BA22" s="20"/>
      <c r="BB22" s="20">
        <f t="shared" si="50"/>
        <v>0</v>
      </c>
      <c r="BC22" s="20">
        <f t="shared" si="51"/>
        <v>0</v>
      </c>
      <c r="BD22" s="20">
        <f t="shared" si="52"/>
        <v>0</v>
      </c>
      <c r="BE22" s="20">
        <f t="shared" si="53"/>
        <v>0</v>
      </c>
      <c r="BF22" s="20">
        <f t="shared" si="54"/>
        <v>0</v>
      </c>
      <c r="BG22" s="20">
        <f t="shared" si="55"/>
        <v>0</v>
      </c>
      <c r="BH22" s="20"/>
      <c r="BI22" s="20">
        <f t="shared" si="56"/>
        <v>0</v>
      </c>
      <c r="BJ22" s="20">
        <f t="shared" si="57"/>
        <v>0</v>
      </c>
      <c r="BK22" s="20">
        <f t="shared" si="58"/>
        <v>0</v>
      </c>
      <c r="BL22" s="20">
        <f t="shared" si="59"/>
        <v>0</v>
      </c>
      <c r="BM22" s="20">
        <f t="shared" si="60"/>
        <v>0</v>
      </c>
      <c r="BN22" s="20">
        <f t="shared" si="61"/>
        <v>0</v>
      </c>
      <c r="BO22" s="20"/>
      <c r="BP22" s="20">
        <f t="shared" si="62"/>
        <v>0</v>
      </c>
      <c r="BQ22" s="20">
        <f t="shared" si="63"/>
        <v>0</v>
      </c>
      <c r="BR22" s="20">
        <f t="shared" si="64"/>
        <v>0</v>
      </c>
      <c r="BS22" s="20">
        <f t="shared" si="65"/>
        <v>0</v>
      </c>
      <c r="BT22" s="20">
        <f t="shared" si="66"/>
        <v>0</v>
      </c>
      <c r="BU22" s="20">
        <f t="shared" si="67"/>
        <v>0</v>
      </c>
      <c r="BV22" s="20"/>
      <c r="BW22" s="20">
        <f t="shared" si="68"/>
        <v>0</v>
      </c>
      <c r="BX22" s="20">
        <f t="shared" si="69"/>
        <v>0</v>
      </c>
      <c r="BY22" s="20">
        <f t="shared" si="70"/>
        <v>0</v>
      </c>
      <c r="BZ22" s="20">
        <f t="shared" si="71"/>
        <v>0</v>
      </c>
      <c r="CA22" s="20">
        <f t="shared" si="72"/>
        <v>0</v>
      </c>
      <c r="CB22" s="20">
        <f t="shared" si="73"/>
        <v>0</v>
      </c>
      <c r="CC22" s="20"/>
      <c r="CD22" s="20">
        <f t="shared" si="74"/>
        <v>0</v>
      </c>
      <c r="CE22" s="20">
        <f t="shared" si="75"/>
        <v>0</v>
      </c>
      <c r="CF22" s="20">
        <f t="shared" si="76"/>
        <v>0</v>
      </c>
      <c r="CG22" s="20">
        <f t="shared" si="77"/>
        <v>0</v>
      </c>
      <c r="CH22" s="20">
        <f t="shared" si="78"/>
        <v>0</v>
      </c>
      <c r="CI22" s="20">
        <f t="shared" si="79"/>
        <v>0</v>
      </c>
      <c r="CK22" s="16">
        <f>IFERROR(IF(OR($B22=0,$CY22="Yes"),0,SUM(staff_students!E$40:E$43)/VLOOKUP('selections(hide)'!$A$4,'selections(hide)'!$D$24:$P$36,8,FALSE)),0)</f>
        <v>0</v>
      </c>
      <c r="CL22" s="16">
        <f>IFERROR(IF(OR($B22=0,$CY22="Yes"),0,SUM(staff_students!F$40:F$43)/VLOOKUP('selections(hide)'!$A$4,'selections(hide)'!$D$24:$P$36,8,FALSE)),0)</f>
        <v>0</v>
      </c>
      <c r="CM22" s="16">
        <f>IFERROR(IF(OR($B22=0,$CY22="Yes"),0,SUM(staff_students!G$40:G$43)/VLOOKUP('selections(hide)'!$A$4,'selections(hide)'!$D$24:$P$36,8,FALSE)),0)</f>
        <v>0</v>
      </c>
      <c r="CN22" s="16">
        <f>IFERROR(IF(OR($B22=0,$CY22="Yes"),0,SUM(staff_students!H$40:H$43)/VLOOKUP('selections(hide)'!$A$4,'selections(hide)'!$D$24:$P$36,8,FALSE)),0)</f>
        <v>0</v>
      </c>
      <c r="CO22" s="16">
        <f>IFERROR(IF(OR($B22=0,$CY22="Yes"),0,SUM(staff_students!I$40:I$43)/VLOOKUP('selections(hide)'!$A$4,'selections(hide)'!$D$24:$P$36,8,FALSE)),0)</f>
        <v>0</v>
      </c>
      <c r="CP22" s="16">
        <f>IFERROR(IF(OR($B22=0,$CY22="Yes"),0,SUM(staff_students!J$40:J$43)/VLOOKUP('selections(hide)'!$A$4,'selections(hide)'!$D$24:$P$36,8,FALSE)),0)</f>
        <v>0</v>
      </c>
      <c r="CQ22" s="16"/>
      <c r="CR22" s="16">
        <f t="shared" si="85"/>
        <v>0</v>
      </c>
      <c r="CS22" s="16">
        <f t="shared" si="80"/>
        <v>0</v>
      </c>
      <c r="CT22" s="16">
        <f t="shared" si="80"/>
        <v>0</v>
      </c>
      <c r="CU22" s="16">
        <f t="shared" si="80"/>
        <v>0</v>
      </c>
      <c r="CV22" s="16">
        <f t="shared" si="80"/>
        <v>0</v>
      </c>
      <c r="CW22" s="16">
        <f t="shared" si="80"/>
        <v>0</v>
      </c>
      <c r="CX22">
        <f>IF(modules!E22='selections(hide)'!$A$57,"Yes",IF(modules!E22&lt;&gt;0,"No",0))</f>
        <v>0</v>
      </c>
      <c r="CY22">
        <f>IF(modules!D22="optional","Yes",IF(modules!D22="main","No",0))</f>
        <v>0</v>
      </c>
      <c r="CZ22" t="str">
        <f t="shared" si="86"/>
        <v>OK</v>
      </c>
      <c r="DG22">
        <v>30</v>
      </c>
      <c r="DH22">
        <v>30</v>
      </c>
      <c r="DI22">
        <v>20</v>
      </c>
      <c r="DJ22">
        <v>20</v>
      </c>
      <c r="DK22">
        <v>20</v>
      </c>
      <c r="DL22">
        <v>20</v>
      </c>
      <c r="DM22" s="16">
        <f>modules!BV22</f>
        <v>0</v>
      </c>
      <c r="DN22">
        <f t="shared" si="87"/>
        <v>0</v>
      </c>
      <c r="DO22">
        <f t="shared" si="88"/>
        <v>0</v>
      </c>
      <c r="DP22">
        <f t="shared" si="89"/>
        <v>0</v>
      </c>
      <c r="DQ22">
        <f t="shared" si="90"/>
        <v>0</v>
      </c>
      <c r="DR22">
        <f t="shared" si="91"/>
        <v>0</v>
      </c>
      <c r="DS22">
        <f t="shared" si="92"/>
        <v>0</v>
      </c>
      <c r="DU22">
        <f t="shared" si="93"/>
        <v>0</v>
      </c>
      <c r="DV22">
        <f t="shared" si="94"/>
        <v>0</v>
      </c>
      <c r="DW22">
        <f t="shared" si="95"/>
        <v>0</v>
      </c>
      <c r="DX22">
        <f t="shared" si="94"/>
        <v>0</v>
      </c>
      <c r="DY22">
        <f t="shared" si="96"/>
        <v>0</v>
      </c>
      <c r="DZ22">
        <f t="shared" si="81"/>
        <v>0</v>
      </c>
      <c r="EA22">
        <f t="shared" si="97"/>
        <v>45</v>
      </c>
      <c r="EB22">
        <f t="shared" si="82"/>
        <v>0</v>
      </c>
      <c r="EC22">
        <f t="shared" si="98"/>
        <v>45</v>
      </c>
      <c r="ED22">
        <f t="shared" si="83"/>
        <v>0</v>
      </c>
      <c r="EE22">
        <f t="shared" si="99"/>
        <v>40</v>
      </c>
      <c r="EF22">
        <f t="shared" si="84"/>
        <v>0</v>
      </c>
    </row>
    <row r="23" spans="1:136" x14ac:dyDescent="0.25">
      <c r="A23">
        <v>17</v>
      </c>
      <c r="B23">
        <f>modules!B23</f>
        <v>0</v>
      </c>
      <c r="C23">
        <f>modules!C23</f>
        <v>0</v>
      </c>
      <c r="E23" s="16">
        <f t="shared" si="8"/>
        <v>0</v>
      </c>
      <c r="F23" s="16">
        <f t="shared" si="9"/>
        <v>0</v>
      </c>
      <c r="G23" s="16">
        <f t="shared" si="10"/>
        <v>0</v>
      </c>
      <c r="H23" s="16">
        <f t="shared" si="11"/>
        <v>0</v>
      </c>
      <c r="I23" s="16">
        <f t="shared" si="12"/>
        <v>0</v>
      </c>
      <c r="J23" s="16">
        <f t="shared" si="13"/>
        <v>0</v>
      </c>
      <c r="L23" s="16">
        <f t="shared" si="14"/>
        <v>0</v>
      </c>
      <c r="M23" s="16">
        <f t="shared" si="15"/>
        <v>0</v>
      </c>
      <c r="N23" s="16">
        <f t="shared" si="16"/>
        <v>0</v>
      </c>
      <c r="O23" s="16">
        <f t="shared" si="17"/>
        <v>0</v>
      </c>
      <c r="P23" s="16">
        <f t="shared" si="18"/>
        <v>0</v>
      </c>
      <c r="Q23" s="16">
        <f t="shared" si="19"/>
        <v>0</v>
      </c>
      <c r="S23" s="16">
        <f t="shared" si="20"/>
        <v>0</v>
      </c>
      <c r="T23" s="16">
        <f t="shared" si="21"/>
        <v>0</v>
      </c>
      <c r="U23" s="16">
        <f t="shared" si="22"/>
        <v>0</v>
      </c>
      <c r="V23" s="16">
        <f t="shared" si="23"/>
        <v>0</v>
      </c>
      <c r="W23" s="16">
        <f t="shared" si="24"/>
        <v>0</v>
      </c>
      <c r="X23" s="16">
        <f t="shared" si="25"/>
        <v>0</v>
      </c>
      <c r="Z23" s="16">
        <f t="shared" si="26"/>
        <v>0</v>
      </c>
      <c r="AA23" s="16">
        <f t="shared" si="27"/>
        <v>0</v>
      </c>
      <c r="AB23" s="16">
        <f t="shared" si="28"/>
        <v>0</v>
      </c>
      <c r="AC23" s="16">
        <f t="shared" si="29"/>
        <v>0</v>
      </c>
      <c r="AD23" s="16">
        <f t="shared" si="30"/>
        <v>0</v>
      </c>
      <c r="AE23" s="16">
        <f t="shared" si="31"/>
        <v>0</v>
      </c>
      <c r="AG23" s="16">
        <f t="shared" si="32"/>
        <v>0</v>
      </c>
      <c r="AH23" s="16">
        <f t="shared" si="33"/>
        <v>0</v>
      </c>
      <c r="AI23" s="16">
        <f t="shared" si="34"/>
        <v>0</v>
      </c>
      <c r="AJ23" s="16">
        <f t="shared" si="35"/>
        <v>0</v>
      </c>
      <c r="AK23" s="16">
        <f t="shared" si="36"/>
        <v>0</v>
      </c>
      <c r="AL23" s="16">
        <f t="shared" si="37"/>
        <v>0</v>
      </c>
      <c r="AN23" s="16">
        <f t="shared" si="38"/>
        <v>0</v>
      </c>
      <c r="AO23" s="16">
        <f t="shared" si="39"/>
        <v>0</v>
      </c>
      <c r="AP23" s="16">
        <f t="shared" si="40"/>
        <v>0</v>
      </c>
      <c r="AQ23" s="16">
        <f t="shared" si="41"/>
        <v>0</v>
      </c>
      <c r="AR23" s="16">
        <f t="shared" si="42"/>
        <v>0</v>
      </c>
      <c r="AS23" s="16">
        <f t="shared" si="43"/>
        <v>0</v>
      </c>
      <c r="AT23" s="20"/>
      <c r="AU23" s="20">
        <f t="shared" si="44"/>
        <v>0</v>
      </c>
      <c r="AV23" s="20">
        <f t="shared" si="45"/>
        <v>0</v>
      </c>
      <c r="AW23" s="20">
        <f t="shared" si="46"/>
        <v>0</v>
      </c>
      <c r="AX23" s="20">
        <f t="shared" si="47"/>
        <v>0</v>
      </c>
      <c r="AY23" s="20">
        <f t="shared" si="48"/>
        <v>0</v>
      </c>
      <c r="AZ23" s="20">
        <f t="shared" si="49"/>
        <v>0</v>
      </c>
      <c r="BA23" s="20"/>
      <c r="BB23" s="20">
        <f t="shared" si="50"/>
        <v>0</v>
      </c>
      <c r="BC23" s="20">
        <f t="shared" si="51"/>
        <v>0</v>
      </c>
      <c r="BD23" s="20">
        <f t="shared" si="52"/>
        <v>0</v>
      </c>
      <c r="BE23" s="20">
        <f t="shared" si="53"/>
        <v>0</v>
      </c>
      <c r="BF23" s="20">
        <f t="shared" si="54"/>
        <v>0</v>
      </c>
      <c r="BG23" s="20">
        <f t="shared" si="55"/>
        <v>0</v>
      </c>
      <c r="BH23" s="20"/>
      <c r="BI23" s="20">
        <f t="shared" si="56"/>
        <v>0</v>
      </c>
      <c r="BJ23" s="20">
        <f t="shared" si="57"/>
        <v>0</v>
      </c>
      <c r="BK23" s="20">
        <f t="shared" si="58"/>
        <v>0</v>
      </c>
      <c r="BL23" s="20">
        <f t="shared" si="59"/>
        <v>0</v>
      </c>
      <c r="BM23" s="20">
        <f t="shared" si="60"/>
        <v>0</v>
      </c>
      <c r="BN23" s="20">
        <f t="shared" si="61"/>
        <v>0</v>
      </c>
      <c r="BO23" s="20"/>
      <c r="BP23" s="20">
        <f t="shared" si="62"/>
        <v>0</v>
      </c>
      <c r="BQ23" s="20">
        <f t="shared" si="63"/>
        <v>0</v>
      </c>
      <c r="BR23" s="20">
        <f t="shared" si="64"/>
        <v>0</v>
      </c>
      <c r="BS23" s="20">
        <f t="shared" si="65"/>
        <v>0</v>
      </c>
      <c r="BT23" s="20">
        <f t="shared" si="66"/>
        <v>0</v>
      </c>
      <c r="BU23" s="20">
        <f t="shared" si="67"/>
        <v>0</v>
      </c>
      <c r="BV23" s="20"/>
      <c r="BW23" s="20">
        <f t="shared" si="68"/>
        <v>0</v>
      </c>
      <c r="BX23" s="20">
        <f t="shared" si="69"/>
        <v>0</v>
      </c>
      <c r="BY23" s="20">
        <f t="shared" si="70"/>
        <v>0</v>
      </c>
      <c r="BZ23" s="20">
        <f t="shared" si="71"/>
        <v>0</v>
      </c>
      <c r="CA23" s="20">
        <f t="shared" si="72"/>
        <v>0</v>
      </c>
      <c r="CB23" s="20">
        <f t="shared" si="73"/>
        <v>0</v>
      </c>
      <c r="CC23" s="20"/>
      <c r="CD23" s="20">
        <f t="shared" si="74"/>
        <v>0</v>
      </c>
      <c r="CE23" s="20">
        <f t="shared" si="75"/>
        <v>0</v>
      </c>
      <c r="CF23" s="20">
        <f t="shared" si="76"/>
        <v>0</v>
      </c>
      <c r="CG23" s="20">
        <f t="shared" si="77"/>
        <v>0</v>
      </c>
      <c r="CH23" s="20">
        <f t="shared" si="78"/>
        <v>0</v>
      </c>
      <c r="CI23" s="20">
        <f t="shared" si="79"/>
        <v>0</v>
      </c>
      <c r="CK23" s="16">
        <f>IFERROR(IF(OR($B23=0,$CY23="Yes"),0,SUM(staff_students!E$40:E$43)/VLOOKUP('selections(hide)'!$A$4,'selections(hide)'!$D$24:$P$36,8,FALSE)),0)</f>
        <v>0</v>
      </c>
      <c r="CL23" s="16">
        <f>IFERROR(IF(OR($B23=0,$CY23="Yes"),0,SUM(staff_students!F$40:F$43)/VLOOKUP('selections(hide)'!$A$4,'selections(hide)'!$D$24:$P$36,8,FALSE)),0)</f>
        <v>0</v>
      </c>
      <c r="CM23" s="16">
        <f>IFERROR(IF(OR($B23=0,$CY23="Yes"),0,SUM(staff_students!G$40:G$43)/VLOOKUP('selections(hide)'!$A$4,'selections(hide)'!$D$24:$P$36,8,FALSE)),0)</f>
        <v>0</v>
      </c>
      <c r="CN23" s="16">
        <f>IFERROR(IF(OR($B23=0,$CY23="Yes"),0,SUM(staff_students!H$40:H$43)/VLOOKUP('selections(hide)'!$A$4,'selections(hide)'!$D$24:$P$36,8,FALSE)),0)</f>
        <v>0</v>
      </c>
      <c r="CO23" s="16">
        <f>IFERROR(IF(OR($B23=0,$CY23="Yes"),0,SUM(staff_students!I$40:I$43)/VLOOKUP('selections(hide)'!$A$4,'selections(hide)'!$D$24:$P$36,8,FALSE)),0)</f>
        <v>0</v>
      </c>
      <c r="CP23" s="16">
        <f>IFERROR(IF(OR($B23=0,$CY23="Yes"),0,SUM(staff_students!J$40:J$43)/VLOOKUP('selections(hide)'!$A$4,'selections(hide)'!$D$24:$P$36,8,FALSE)),0)</f>
        <v>0</v>
      </c>
      <c r="CQ23" s="16"/>
      <c r="CR23" s="16">
        <f t="shared" si="85"/>
        <v>0</v>
      </c>
      <c r="CS23" s="16">
        <f t="shared" si="80"/>
        <v>0</v>
      </c>
      <c r="CT23" s="16">
        <f t="shared" si="80"/>
        <v>0</v>
      </c>
      <c r="CU23" s="16">
        <f t="shared" si="80"/>
        <v>0</v>
      </c>
      <c r="CV23" s="16">
        <f t="shared" si="80"/>
        <v>0</v>
      </c>
      <c r="CW23" s="16">
        <f t="shared" si="80"/>
        <v>0</v>
      </c>
      <c r="CX23">
        <f>IF(modules!E23='selections(hide)'!$A$57,"Yes",IF(modules!E23&lt;&gt;0,"No",0))</f>
        <v>0</v>
      </c>
      <c r="CY23">
        <f>IF(modules!D23="optional","Yes",IF(modules!D23="main","No",0))</f>
        <v>0</v>
      </c>
      <c r="CZ23" t="str">
        <f t="shared" si="86"/>
        <v>OK</v>
      </c>
      <c r="DG23">
        <v>30</v>
      </c>
      <c r="DH23">
        <v>30</v>
      </c>
      <c r="DI23">
        <v>20</v>
      </c>
      <c r="DJ23">
        <v>20</v>
      </c>
      <c r="DK23">
        <v>20</v>
      </c>
      <c r="DL23">
        <v>20</v>
      </c>
      <c r="DM23" s="16">
        <f>modules!BV23</f>
        <v>0</v>
      </c>
      <c r="DN23">
        <f t="shared" si="87"/>
        <v>0</v>
      </c>
      <c r="DO23">
        <f t="shared" si="88"/>
        <v>0</v>
      </c>
      <c r="DP23">
        <f t="shared" si="89"/>
        <v>0</v>
      </c>
      <c r="DQ23">
        <f t="shared" si="90"/>
        <v>0</v>
      </c>
      <c r="DR23">
        <f t="shared" si="91"/>
        <v>0</v>
      </c>
      <c r="DS23">
        <f t="shared" si="92"/>
        <v>0</v>
      </c>
      <c r="DU23">
        <f t="shared" si="93"/>
        <v>0</v>
      </c>
      <c r="DV23">
        <f t="shared" si="94"/>
        <v>0</v>
      </c>
      <c r="DW23">
        <f t="shared" si="95"/>
        <v>0</v>
      </c>
      <c r="DX23">
        <f t="shared" si="94"/>
        <v>0</v>
      </c>
      <c r="DY23">
        <f t="shared" si="96"/>
        <v>0</v>
      </c>
      <c r="DZ23">
        <f t="shared" si="81"/>
        <v>0</v>
      </c>
      <c r="EA23">
        <f t="shared" si="97"/>
        <v>45</v>
      </c>
      <c r="EB23">
        <f t="shared" si="82"/>
        <v>0</v>
      </c>
      <c r="EC23">
        <f t="shared" si="98"/>
        <v>45</v>
      </c>
      <c r="ED23">
        <f t="shared" si="83"/>
        <v>0</v>
      </c>
      <c r="EE23">
        <f t="shared" si="99"/>
        <v>40</v>
      </c>
      <c r="EF23">
        <f t="shared" si="84"/>
        <v>0</v>
      </c>
    </row>
    <row r="24" spans="1:136" x14ac:dyDescent="0.25">
      <c r="A24">
        <v>18</v>
      </c>
      <c r="B24">
        <f>modules!B24</f>
        <v>0</v>
      </c>
      <c r="C24">
        <f>modules!C24</f>
        <v>0</v>
      </c>
      <c r="E24" s="16">
        <f t="shared" si="8"/>
        <v>0</v>
      </c>
      <c r="F24" s="16">
        <f t="shared" si="9"/>
        <v>0</v>
      </c>
      <c r="G24" s="16">
        <f t="shared" si="10"/>
        <v>0</v>
      </c>
      <c r="H24" s="16">
        <f t="shared" si="11"/>
        <v>0</v>
      </c>
      <c r="I24" s="16">
        <f t="shared" si="12"/>
        <v>0</v>
      </c>
      <c r="J24" s="16">
        <f t="shared" si="13"/>
        <v>0</v>
      </c>
      <c r="L24" s="16">
        <f t="shared" si="14"/>
        <v>0</v>
      </c>
      <c r="M24" s="16">
        <f t="shared" si="15"/>
        <v>0</v>
      </c>
      <c r="N24" s="16">
        <f t="shared" si="16"/>
        <v>0</v>
      </c>
      <c r="O24" s="16">
        <f t="shared" si="17"/>
        <v>0</v>
      </c>
      <c r="P24" s="16">
        <f t="shared" si="18"/>
        <v>0</v>
      </c>
      <c r="Q24" s="16">
        <f t="shared" si="19"/>
        <v>0</v>
      </c>
      <c r="S24" s="16">
        <f t="shared" si="20"/>
        <v>0</v>
      </c>
      <c r="T24" s="16">
        <f t="shared" si="21"/>
        <v>0</v>
      </c>
      <c r="U24" s="16">
        <f t="shared" si="22"/>
        <v>0</v>
      </c>
      <c r="V24" s="16">
        <f t="shared" si="23"/>
        <v>0</v>
      </c>
      <c r="W24" s="16">
        <f t="shared" si="24"/>
        <v>0</v>
      </c>
      <c r="X24" s="16">
        <f t="shared" si="25"/>
        <v>0</v>
      </c>
      <c r="Z24" s="16">
        <f t="shared" si="26"/>
        <v>0</v>
      </c>
      <c r="AA24" s="16">
        <f t="shared" si="27"/>
        <v>0</v>
      </c>
      <c r="AB24" s="16">
        <f t="shared" si="28"/>
        <v>0</v>
      </c>
      <c r="AC24" s="16">
        <f t="shared" si="29"/>
        <v>0</v>
      </c>
      <c r="AD24" s="16">
        <f t="shared" si="30"/>
        <v>0</v>
      </c>
      <c r="AE24" s="16">
        <f t="shared" si="31"/>
        <v>0</v>
      </c>
      <c r="AG24" s="16">
        <f t="shared" si="32"/>
        <v>0</v>
      </c>
      <c r="AH24" s="16">
        <f t="shared" si="33"/>
        <v>0</v>
      </c>
      <c r="AI24" s="16">
        <f t="shared" si="34"/>
        <v>0</v>
      </c>
      <c r="AJ24" s="16">
        <f t="shared" si="35"/>
        <v>0</v>
      </c>
      <c r="AK24" s="16">
        <f t="shared" si="36"/>
        <v>0</v>
      </c>
      <c r="AL24" s="16">
        <f t="shared" si="37"/>
        <v>0</v>
      </c>
      <c r="AN24" s="16">
        <f t="shared" si="38"/>
        <v>0</v>
      </c>
      <c r="AO24" s="16">
        <f t="shared" si="39"/>
        <v>0</v>
      </c>
      <c r="AP24" s="16">
        <f t="shared" si="40"/>
        <v>0</v>
      </c>
      <c r="AQ24" s="16">
        <f t="shared" si="41"/>
        <v>0</v>
      </c>
      <c r="AR24" s="16">
        <f t="shared" si="42"/>
        <v>0</v>
      </c>
      <c r="AS24" s="16">
        <f t="shared" si="43"/>
        <v>0</v>
      </c>
      <c r="AT24" s="20"/>
      <c r="AU24" s="20">
        <f t="shared" si="44"/>
        <v>0</v>
      </c>
      <c r="AV24" s="20">
        <f t="shared" si="45"/>
        <v>0</v>
      </c>
      <c r="AW24" s="20">
        <f t="shared" si="46"/>
        <v>0</v>
      </c>
      <c r="AX24" s="20">
        <f t="shared" si="47"/>
        <v>0</v>
      </c>
      <c r="AY24" s="20">
        <f t="shared" si="48"/>
        <v>0</v>
      </c>
      <c r="AZ24" s="20">
        <f t="shared" si="49"/>
        <v>0</v>
      </c>
      <c r="BA24" s="20"/>
      <c r="BB24" s="20">
        <f t="shared" si="50"/>
        <v>0</v>
      </c>
      <c r="BC24" s="20">
        <f t="shared" si="51"/>
        <v>0</v>
      </c>
      <c r="BD24" s="20">
        <f t="shared" si="52"/>
        <v>0</v>
      </c>
      <c r="BE24" s="20">
        <f t="shared" si="53"/>
        <v>0</v>
      </c>
      <c r="BF24" s="20">
        <f t="shared" si="54"/>
        <v>0</v>
      </c>
      <c r="BG24" s="20">
        <f t="shared" si="55"/>
        <v>0</v>
      </c>
      <c r="BH24" s="20"/>
      <c r="BI24" s="20">
        <f t="shared" si="56"/>
        <v>0</v>
      </c>
      <c r="BJ24" s="20">
        <f t="shared" si="57"/>
        <v>0</v>
      </c>
      <c r="BK24" s="20">
        <f t="shared" si="58"/>
        <v>0</v>
      </c>
      <c r="BL24" s="20">
        <f t="shared" si="59"/>
        <v>0</v>
      </c>
      <c r="BM24" s="20">
        <f t="shared" si="60"/>
        <v>0</v>
      </c>
      <c r="BN24" s="20">
        <f t="shared" si="61"/>
        <v>0</v>
      </c>
      <c r="BO24" s="20"/>
      <c r="BP24" s="20">
        <f t="shared" si="62"/>
        <v>0</v>
      </c>
      <c r="BQ24" s="20">
        <f t="shared" si="63"/>
        <v>0</v>
      </c>
      <c r="BR24" s="20">
        <f t="shared" si="64"/>
        <v>0</v>
      </c>
      <c r="BS24" s="20">
        <f t="shared" si="65"/>
        <v>0</v>
      </c>
      <c r="BT24" s="20">
        <f t="shared" si="66"/>
        <v>0</v>
      </c>
      <c r="BU24" s="20">
        <f t="shared" si="67"/>
        <v>0</v>
      </c>
      <c r="BV24" s="20"/>
      <c r="BW24" s="20">
        <f t="shared" si="68"/>
        <v>0</v>
      </c>
      <c r="BX24" s="20">
        <f t="shared" si="69"/>
        <v>0</v>
      </c>
      <c r="BY24" s="20">
        <f t="shared" si="70"/>
        <v>0</v>
      </c>
      <c r="BZ24" s="20">
        <f t="shared" si="71"/>
        <v>0</v>
      </c>
      <c r="CA24" s="20">
        <f t="shared" si="72"/>
        <v>0</v>
      </c>
      <c r="CB24" s="20">
        <f t="shared" si="73"/>
        <v>0</v>
      </c>
      <c r="CC24" s="20"/>
      <c r="CD24" s="20">
        <f t="shared" si="74"/>
        <v>0</v>
      </c>
      <c r="CE24" s="20">
        <f t="shared" si="75"/>
        <v>0</v>
      </c>
      <c r="CF24" s="20">
        <f t="shared" si="76"/>
        <v>0</v>
      </c>
      <c r="CG24" s="20">
        <f t="shared" si="77"/>
        <v>0</v>
      </c>
      <c r="CH24" s="20">
        <f t="shared" si="78"/>
        <v>0</v>
      </c>
      <c r="CI24" s="20">
        <f t="shared" si="79"/>
        <v>0</v>
      </c>
      <c r="CK24" s="16">
        <f>IFERROR(IF(OR($B24=0,$CY24="Yes"),0,SUM(staff_students!E$40:E$43)/VLOOKUP('selections(hide)'!$A$4,'selections(hide)'!$D$24:$P$36,8,FALSE)),0)</f>
        <v>0</v>
      </c>
      <c r="CL24" s="16">
        <f>IFERROR(IF(OR($B24=0,$CY24="Yes"),0,SUM(staff_students!F$40:F$43)/VLOOKUP('selections(hide)'!$A$4,'selections(hide)'!$D$24:$P$36,8,FALSE)),0)</f>
        <v>0</v>
      </c>
      <c r="CM24" s="16">
        <f>IFERROR(IF(OR($B24=0,$CY24="Yes"),0,SUM(staff_students!G$40:G$43)/VLOOKUP('selections(hide)'!$A$4,'selections(hide)'!$D$24:$P$36,8,FALSE)),0)</f>
        <v>0</v>
      </c>
      <c r="CN24" s="16">
        <f>IFERROR(IF(OR($B24=0,$CY24="Yes"),0,SUM(staff_students!H$40:H$43)/VLOOKUP('selections(hide)'!$A$4,'selections(hide)'!$D$24:$P$36,8,FALSE)),0)</f>
        <v>0</v>
      </c>
      <c r="CO24" s="16">
        <f>IFERROR(IF(OR($B24=0,$CY24="Yes"),0,SUM(staff_students!I$40:I$43)/VLOOKUP('selections(hide)'!$A$4,'selections(hide)'!$D$24:$P$36,8,FALSE)),0)</f>
        <v>0</v>
      </c>
      <c r="CP24" s="16">
        <f>IFERROR(IF(OR($B24=0,$CY24="Yes"),0,SUM(staff_students!J$40:J$43)/VLOOKUP('selections(hide)'!$A$4,'selections(hide)'!$D$24:$P$36,8,FALSE)),0)</f>
        <v>0</v>
      </c>
      <c r="CQ24" s="16"/>
      <c r="CR24" s="16">
        <f t="shared" si="85"/>
        <v>0</v>
      </c>
      <c r="CS24" s="16">
        <f t="shared" ref="CS24:CS67" si="100">IFERROR(IF($C$1="Yes",CL24,IF(OR($CY24="Yes",$CY24=0),0,IF($C24&lt;=CS$5,CL$69/VLOOKUP(CS$5,$CJ$83:$CP$88,2,FALSE),IF($C24&gt;CS$5,0,CL24)))),0)</f>
        <v>0</v>
      </c>
      <c r="CT24" s="16">
        <f t="shared" ref="CT24:CT67" si="101">IFERROR(IF($C$1="Yes",CM24,IF(OR($CY24="Yes",$CY24=0),0,IF($C24&lt;=CT$5,CM$69/VLOOKUP(CT$5,$CJ$83:$CP$88,2,FALSE),IF($C24&gt;CT$5,0,CM24)))),0)</f>
        <v>0</v>
      </c>
      <c r="CU24" s="16">
        <f t="shared" ref="CU24:CU67" si="102">IFERROR(IF($C$1="Yes",CN24,IF(OR($CY24="Yes",$CY24=0),0,IF($C24&lt;=CU$5,CN$69/VLOOKUP(CU$5,$CJ$83:$CP$88,2,FALSE),IF($C24&gt;CU$5,0,CN24)))),0)</f>
        <v>0</v>
      </c>
      <c r="CV24" s="16">
        <f t="shared" ref="CV24:CV67" si="103">IFERROR(IF($C$1="Yes",CO24,IF(OR($CY24="Yes",$CY24=0),0,IF($C24&lt;=CV$5,CO$69/VLOOKUP(CV$5,$CJ$83:$CP$88,2,FALSE),IF($C24&gt;CV$5,0,CO24)))),0)</f>
        <v>0</v>
      </c>
      <c r="CW24" s="16">
        <f t="shared" ref="CW24:CW67" si="104">IFERROR(IF($C$1="Yes",CP24,IF(OR($CY24="Yes",$CY24=0),0,IF($C24&lt;=CW$5,CP$69/VLOOKUP(CW$5,$CJ$83:$CP$88,2,FALSE),IF($C24&gt;CW$5,0,CP24)))),0)</f>
        <v>0</v>
      </c>
      <c r="CX24">
        <f>IF(modules!E24='selections(hide)'!$A$57,"Yes",IF(modules!E24&lt;&gt;0,"No",0))</f>
        <v>0</v>
      </c>
      <c r="CY24">
        <f>IF(modules!D24="optional","Yes",IF(modules!D24="main","No",0))</f>
        <v>0</v>
      </c>
      <c r="CZ24" t="str">
        <f t="shared" si="86"/>
        <v>OK</v>
      </c>
      <c r="DI24">
        <v>30</v>
      </c>
      <c r="DJ24">
        <v>30</v>
      </c>
      <c r="DK24">
        <v>20</v>
      </c>
      <c r="DL24">
        <v>20</v>
      </c>
      <c r="DM24" s="16">
        <f>modules!BV24</f>
        <v>0</v>
      </c>
      <c r="DN24">
        <f t="shared" si="87"/>
        <v>0</v>
      </c>
      <c r="DO24">
        <f t="shared" si="88"/>
        <v>0</v>
      </c>
      <c r="DP24">
        <f t="shared" si="89"/>
        <v>0</v>
      </c>
      <c r="DQ24">
        <f t="shared" si="90"/>
        <v>0</v>
      </c>
      <c r="DR24">
        <f t="shared" si="91"/>
        <v>0</v>
      </c>
      <c r="DS24">
        <f t="shared" si="92"/>
        <v>0</v>
      </c>
      <c r="DU24">
        <f t="shared" si="93"/>
        <v>0</v>
      </c>
      <c r="DV24">
        <f t="shared" si="94"/>
        <v>0</v>
      </c>
      <c r="DW24">
        <f t="shared" si="95"/>
        <v>0</v>
      </c>
      <c r="DX24">
        <f t="shared" si="94"/>
        <v>0</v>
      </c>
      <c r="DY24">
        <f t="shared" si="96"/>
        <v>0</v>
      </c>
      <c r="DZ24">
        <f t="shared" si="81"/>
        <v>0</v>
      </c>
      <c r="EA24">
        <f t="shared" si="97"/>
        <v>0</v>
      </c>
      <c r="EB24">
        <f t="shared" si="82"/>
        <v>0</v>
      </c>
      <c r="EC24">
        <f t="shared" si="98"/>
        <v>45</v>
      </c>
      <c r="ED24">
        <f t="shared" si="83"/>
        <v>0</v>
      </c>
      <c r="EE24">
        <f t="shared" si="99"/>
        <v>45</v>
      </c>
      <c r="EF24">
        <f t="shared" si="84"/>
        <v>0</v>
      </c>
    </row>
    <row r="25" spans="1:136" x14ac:dyDescent="0.25">
      <c r="A25">
        <v>19</v>
      </c>
      <c r="B25">
        <f>modules!B25</f>
        <v>0</v>
      </c>
      <c r="C25">
        <f>modules!C25</f>
        <v>0</v>
      </c>
      <c r="E25" s="16">
        <f t="shared" si="8"/>
        <v>0</v>
      </c>
      <c r="F25" s="16">
        <f t="shared" si="9"/>
        <v>0</v>
      </c>
      <c r="G25" s="16">
        <f t="shared" si="10"/>
        <v>0</v>
      </c>
      <c r="H25" s="16">
        <f t="shared" si="11"/>
        <v>0</v>
      </c>
      <c r="I25" s="16">
        <f t="shared" si="12"/>
        <v>0</v>
      </c>
      <c r="J25" s="16">
        <f t="shared" si="13"/>
        <v>0</v>
      </c>
      <c r="L25" s="16">
        <f t="shared" si="14"/>
        <v>0</v>
      </c>
      <c r="M25" s="16">
        <f t="shared" si="15"/>
        <v>0</v>
      </c>
      <c r="N25" s="16">
        <f t="shared" si="16"/>
        <v>0</v>
      </c>
      <c r="O25" s="16">
        <f t="shared" si="17"/>
        <v>0</v>
      </c>
      <c r="P25" s="16">
        <f t="shared" si="18"/>
        <v>0</v>
      </c>
      <c r="Q25" s="16">
        <f t="shared" si="19"/>
        <v>0</v>
      </c>
      <c r="S25" s="16">
        <f t="shared" si="20"/>
        <v>0</v>
      </c>
      <c r="T25" s="16">
        <f t="shared" si="21"/>
        <v>0</v>
      </c>
      <c r="U25" s="16">
        <f t="shared" si="22"/>
        <v>0</v>
      </c>
      <c r="V25" s="16">
        <f t="shared" si="23"/>
        <v>0</v>
      </c>
      <c r="W25" s="16">
        <f t="shared" si="24"/>
        <v>0</v>
      </c>
      <c r="X25" s="16">
        <f t="shared" si="25"/>
        <v>0</v>
      </c>
      <c r="Z25" s="16">
        <f t="shared" si="26"/>
        <v>0</v>
      </c>
      <c r="AA25" s="16">
        <f t="shared" si="27"/>
        <v>0</v>
      </c>
      <c r="AB25" s="16">
        <f t="shared" si="28"/>
        <v>0</v>
      </c>
      <c r="AC25" s="16">
        <f t="shared" si="29"/>
        <v>0</v>
      </c>
      <c r="AD25" s="16">
        <f t="shared" si="30"/>
        <v>0</v>
      </c>
      <c r="AE25" s="16">
        <f t="shared" si="31"/>
        <v>0</v>
      </c>
      <c r="AG25" s="16">
        <f t="shared" si="32"/>
        <v>0</v>
      </c>
      <c r="AH25" s="16">
        <f t="shared" si="33"/>
        <v>0</v>
      </c>
      <c r="AI25" s="16">
        <f t="shared" si="34"/>
        <v>0</v>
      </c>
      <c r="AJ25" s="16">
        <f t="shared" si="35"/>
        <v>0</v>
      </c>
      <c r="AK25" s="16">
        <f t="shared" si="36"/>
        <v>0</v>
      </c>
      <c r="AL25" s="16">
        <f t="shared" si="37"/>
        <v>0</v>
      </c>
      <c r="AN25" s="16">
        <f t="shared" si="38"/>
        <v>0</v>
      </c>
      <c r="AO25" s="16">
        <f t="shared" si="39"/>
        <v>0</v>
      </c>
      <c r="AP25" s="16">
        <f t="shared" si="40"/>
        <v>0</v>
      </c>
      <c r="AQ25" s="16">
        <f t="shared" si="41"/>
        <v>0</v>
      </c>
      <c r="AR25" s="16">
        <f t="shared" si="42"/>
        <v>0</v>
      </c>
      <c r="AS25" s="16">
        <f t="shared" si="43"/>
        <v>0</v>
      </c>
      <c r="AT25" s="20"/>
      <c r="AU25" s="20">
        <f t="shared" si="44"/>
        <v>0</v>
      </c>
      <c r="AV25" s="20">
        <f t="shared" si="45"/>
        <v>0</v>
      </c>
      <c r="AW25" s="20">
        <f t="shared" si="46"/>
        <v>0</v>
      </c>
      <c r="AX25" s="20">
        <f t="shared" si="47"/>
        <v>0</v>
      </c>
      <c r="AY25" s="20">
        <f t="shared" si="48"/>
        <v>0</v>
      </c>
      <c r="AZ25" s="20">
        <f t="shared" si="49"/>
        <v>0</v>
      </c>
      <c r="BA25" s="20"/>
      <c r="BB25" s="20">
        <f t="shared" si="50"/>
        <v>0</v>
      </c>
      <c r="BC25" s="20">
        <f t="shared" si="51"/>
        <v>0</v>
      </c>
      <c r="BD25" s="20">
        <f t="shared" si="52"/>
        <v>0</v>
      </c>
      <c r="BE25" s="20">
        <f t="shared" si="53"/>
        <v>0</v>
      </c>
      <c r="BF25" s="20">
        <f t="shared" si="54"/>
        <v>0</v>
      </c>
      <c r="BG25" s="20">
        <f t="shared" si="55"/>
        <v>0</v>
      </c>
      <c r="BH25" s="20"/>
      <c r="BI25" s="20">
        <f t="shared" si="56"/>
        <v>0</v>
      </c>
      <c r="BJ25" s="20">
        <f t="shared" si="57"/>
        <v>0</v>
      </c>
      <c r="BK25" s="20">
        <f t="shared" si="58"/>
        <v>0</v>
      </c>
      <c r="BL25" s="20">
        <f t="shared" si="59"/>
        <v>0</v>
      </c>
      <c r="BM25" s="20">
        <f t="shared" si="60"/>
        <v>0</v>
      </c>
      <c r="BN25" s="20">
        <f t="shared" si="61"/>
        <v>0</v>
      </c>
      <c r="BO25" s="20"/>
      <c r="BP25" s="20">
        <f t="shared" si="62"/>
        <v>0</v>
      </c>
      <c r="BQ25" s="20">
        <f t="shared" si="63"/>
        <v>0</v>
      </c>
      <c r="BR25" s="20">
        <f t="shared" si="64"/>
        <v>0</v>
      </c>
      <c r="BS25" s="20">
        <f t="shared" si="65"/>
        <v>0</v>
      </c>
      <c r="BT25" s="20">
        <f t="shared" si="66"/>
        <v>0</v>
      </c>
      <c r="BU25" s="20">
        <f t="shared" si="67"/>
        <v>0</v>
      </c>
      <c r="BV25" s="20"/>
      <c r="BW25" s="20">
        <f t="shared" si="68"/>
        <v>0</v>
      </c>
      <c r="BX25" s="20">
        <f t="shared" si="69"/>
        <v>0</v>
      </c>
      <c r="BY25" s="20">
        <f t="shared" si="70"/>
        <v>0</v>
      </c>
      <c r="BZ25" s="20">
        <f t="shared" si="71"/>
        <v>0</v>
      </c>
      <c r="CA25" s="20">
        <f t="shared" si="72"/>
        <v>0</v>
      </c>
      <c r="CB25" s="20">
        <f t="shared" si="73"/>
        <v>0</v>
      </c>
      <c r="CC25" s="20"/>
      <c r="CD25" s="20">
        <f t="shared" si="74"/>
        <v>0</v>
      </c>
      <c r="CE25" s="20">
        <f t="shared" si="75"/>
        <v>0</v>
      </c>
      <c r="CF25" s="20">
        <f t="shared" si="76"/>
        <v>0</v>
      </c>
      <c r="CG25" s="20">
        <f t="shared" si="77"/>
        <v>0</v>
      </c>
      <c r="CH25" s="20">
        <f t="shared" si="78"/>
        <v>0</v>
      </c>
      <c r="CI25" s="20">
        <f t="shared" si="79"/>
        <v>0</v>
      </c>
      <c r="CK25" s="16">
        <f>IFERROR(IF(OR($B25=0,$CY25="Yes"),0,SUM(staff_students!E$40:E$43)/VLOOKUP('selections(hide)'!$A$4,'selections(hide)'!$D$24:$P$36,8,FALSE)),0)</f>
        <v>0</v>
      </c>
      <c r="CL25" s="16">
        <f>IFERROR(IF(OR($B25=0,$CY25="Yes"),0,SUM(staff_students!F$40:F$43)/VLOOKUP('selections(hide)'!$A$4,'selections(hide)'!$D$24:$P$36,8,FALSE)),0)</f>
        <v>0</v>
      </c>
      <c r="CM25" s="16">
        <f>IFERROR(IF(OR($B25=0,$CY25="Yes"),0,SUM(staff_students!G$40:G$43)/VLOOKUP('selections(hide)'!$A$4,'selections(hide)'!$D$24:$P$36,8,FALSE)),0)</f>
        <v>0</v>
      </c>
      <c r="CN25" s="16">
        <f>IFERROR(IF(OR($B25=0,$CY25="Yes"),0,SUM(staff_students!H$40:H$43)/VLOOKUP('selections(hide)'!$A$4,'selections(hide)'!$D$24:$P$36,8,FALSE)),0)</f>
        <v>0</v>
      </c>
      <c r="CO25" s="16">
        <f>IFERROR(IF(OR($B25=0,$CY25="Yes"),0,SUM(staff_students!I$40:I$43)/VLOOKUP('selections(hide)'!$A$4,'selections(hide)'!$D$24:$P$36,8,FALSE)),0)</f>
        <v>0</v>
      </c>
      <c r="CP25" s="16">
        <f>IFERROR(IF(OR($B25=0,$CY25="Yes"),0,SUM(staff_students!J$40:J$43)/VLOOKUP('selections(hide)'!$A$4,'selections(hide)'!$D$24:$P$36,8,FALSE)),0)</f>
        <v>0</v>
      </c>
      <c r="CQ25" s="16"/>
      <c r="CR25" s="16">
        <f t="shared" si="85"/>
        <v>0</v>
      </c>
      <c r="CS25" s="16">
        <f t="shared" si="100"/>
        <v>0</v>
      </c>
      <c r="CT25" s="16">
        <f t="shared" si="101"/>
        <v>0</v>
      </c>
      <c r="CU25" s="16">
        <f t="shared" si="102"/>
        <v>0</v>
      </c>
      <c r="CV25" s="16">
        <f t="shared" si="103"/>
        <v>0</v>
      </c>
      <c r="CW25" s="16">
        <f t="shared" si="104"/>
        <v>0</v>
      </c>
      <c r="CX25">
        <f>IF(modules!E25='selections(hide)'!$A$57,"Yes",IF(modules!E25&lt;&gt;0,"No",0))</f>
        <v>0</v>
      </c>
      <c r="CY25">
        <f>IF(modules!D25="optional","Yes",IF(modules!D25="main","No",0))</f>
        <v>0</v>
      </c>
      <c r="CZ25" t="str">
        <f t="shared" si="86"/>
        <v>OK</v>
      </c>
      <c r="DI25">
        <v>30</v>
      </c>
      <c r="DJ25">
        <v>30</v>
      </c>
      <c r="DK25">
        <v>20</v>
      </c>
      <c r="DL25">
        <v>20</v>
      </c>
      <c r="DM25" s="16">
        <f>modules!BV25</f>
        <v>0</v>
      </c>
      <c r="DN25">
        <f t="shared" si="87"/>
        <v>0</v>
      </c>
      <c r="DO25">
        <f t="shared" si="88"/>
        <v>0</v>
      </c>
      <c r="DP25">
        <f t="shared" si="89"/>
        <v>0</v>
      </c>
      <c r="DQ25">
        <f t="shared" si="90"/>
        <v>0</v>
      </c>
      <c r="DR25">
        <f t="shared" si="91"/>
        <v>0</v>
      </c>
      <c r="DS25">
        <f t="shared" si="92"/>
        <v>0</v>
      </c>
      <c r="DU25">
        <f t="shared" si="93"/>
        <v>0</v>
      </c>
      <c r="DV25">
        <f t="shared" si="94"/>
        <v>0</v>
      </c>
      <c r="DW25">
        <f t="shared" si="95"/>
        <v>0</v>
      </c>
      <c r="DX25">
        <f t="shared" si="94"/>
        <v>0</v>
      </c>
      <c r="DY25">
        <f t="shared" si="96"/>
        <v>0</v>
      </c>
      <c r="DZ25">
        <f t="shared" si="81"/>
        <v>0</v>
      </c>
      <c r="EA25">
        <f t="shared" si="97"/>
        <v>0</v>
      </c>
      <c r="EB25">
        <f t="shared" si="82"/>
        <v>0</v>
      </c>
      <c r="EC25">
        <f t="shared" si="98"/>
        <v>45</v>
      </c>
      <c r="ED25">
        <f t="shared" si="83"/>
        <v>0</v>
      </c>
      <c r="EE25">
        <f t="shared" si="99"/>
        <v>45</v>
      </c>
      <c r="EF25">
        <f t="shared" si="84"/>
        <v>0</v>
      </c>
    </row>
    <row r="26" spans="1:136" x14ac:dyDescent="0.25">
      <c r="A26">
        <v>20</v>
      </c>
      <c r="B26">
        <f>modules!B26</f>
        <v>0</v>
      </c>
      <c r="C26">
        <f>modules!C26</f>
        <v>0</v>
      </c>
      <c r="E26" s="16">
        <f t="shared" si="8"/>
        <v>0</v>
      </c>
      <c r="F26" s="16">
        <f t="shared" si="9"/>
        <v>0</v>
      </c>
      <c r="G26" s="16">
        <f t="shared" si="10"/>
        <v>0</v>
      </c>
      <c r="H26" s="16">
        <f t="shared" si="11"/>
        <v>0</v>
      </c>
      <c r="I26" s="16">
        <f t="shared" si="12"/>
        <v>0</v>
      </c>
      <c r="J26" s="16">
        <f t="shared" si="13"/>
        <v>0</v>
      </c>
      <c r="L26" s="16">
        <f t="shared" si="14"/>
        <v>0</v>
      </c>
      <c r="M26" s="16">
        <f t="shared" si="15"/>
        <v>0</v>
      </c>
      <c r="N26" s="16">
        <f t="shared" si="16"/>
        <v>0</v>
      </c>
      <c r="O26" s="16">
        <f t="shared" si="17"/>
        <v>0</v>
      </c>
      <c r="P26" s="16">
        <f t="shared" si="18"/>
        <v>0</v>
      </c>
      <c r="Q26" s="16">
        <f t="shared" si="19"/>
        <v>0</v>
      </c>
      <c r="S26" s="16">
        <f t="shared" si="20"/>
        <v>0</v>
      </c>
      <c r="T26" s="16">
        <f t="shared" si="21"/>
        <v>0</v>
      </c>
      <c r="U26" s="16">
        <f t="shared" si="22"/>
        <v>0</v>
      </c>
      <c r="V26" s="16">
        <f t="shared" si="23"/>
        <v>0</v>
      </c>
      <c r="W26" s="16">
        <f t="shared" si="24"/>
        <v>0</v>
      </c>
      <c r="X26" s="16">
        <f t="shared" si="25"/>
        <v>0</v>
      </c>
      <c r="Z26" s="16">
        <f t="shared" si="26"/>
        <v>0</v>
      </c>
      <c r="AA26" s="16">
        <f t="shared" si="27"/>
        <v>0</v>
      </c>
      <c r="AB26" s="16">
        <f t="shared" si="28"/>
        <v>0</v>
      </c>
      <c r="AC26" s="16">
        <f t="shared" si="29"/>
        <v>0</v>
      </c>
      <c r="AD26" s="16">
        <f t="shared" si="30"/>
        <v>0</v>
      </c>
      <c r="AE26" s="16">
        <f t="shared" si="31"/>
        <v>0</v>
      </c>
      <c r="AG26" s="16">
        <f t="shared" si="32"/>
        <v>0</v>
      </c>
      <c r="AH26" s="16">
        <f t="shared" si="33"/>
        <v>0</v>
      </c>
      <c r="AI26" s="16">
        <f t="shared" si="34"/>
        <v>0</v>
      </c>
      <c r="AJ26" s="16">
        <f t="shared" si="35"/>
        <v>0</v>
      </c>
      <c r="AK26" s="16">
        <f t="shared" si="36"/>
        <v>0</v>
      </c>
      <c r="AL26" s="16">
        <f t="shared" si="37"/>
        <v>0</v>
      </c>
      <c r="AN26" s="16">
        <f t="shared" si="38"/>
        <v>0</v>
      </c>
      <c r="AO26" s="16">
        <f t="shared" si="39"/>
        <v>0</v>
      </c>
      <c r="AP26" s="16">
        <f t="shared" si="40"/>
        <v>0</v>
      </c>
      <c r="AQ26" s="16">
        <f t="shared" si="41"/>
        <v>0</v>
      </c>
      <c r="AR26" s="16">
        <f t="shared" si="42"/>
        <v>0</v>
      </c>
      <c r="AS26" s="16">
        <f t="shared" si="43"/>
        <v>0</v>
      </c>
      <c r="AT26" s="20"/>
      <c r="AU26" s="20">
        <f t="shared" si="44"/>
        <v>0</v>
      </c>
      <c r="AV26" s="20">
        <f t="shared" si="45"/>
        <v>0</v>
      </c>
      <c r="AW26" s="20">
        <f t="shared" si="46"/>
        <v>0</v>
      </c>
      <c r="AX26" s="20">
        <f t="shared" si="47"/>
        <v>0</v>
      </c>
      <c r="AY26" s="20">
        <f t="shared" si="48"/>
        <v>0</v>
      </c>
      <c r="AZ26" s="20">
        <f t="shared" si="49"/>
        <v>0</v>
      </c>
      <c r="BA26" s="20"/>
      <c r="BB26" s="20">
        <f t="shared" si="50"/>
        <v>0</v>
      </c>
      <c r="BC26" s="20">
        <f t="shared" si="51"/>
        <v>0</v>
      </c>
      <c r="BD26" s="20">
        <f t="shared" si="52"/>
        <v>0</v>
      </c>
      <c r="BE26" s="20">
        <f t="shared" si="53"/>
        <v>0</v>
      </c>
      <c r="BF26" s="20">
        <f t="shared" si="54"/>
        <v>0</v>
      </c>
      <c r="BG26" s="20">
        <f t="shared" si="55"/>
        <v>0</v>
      </c>
      <c r="BH26" s="20"/>
      <c r="BI26" s="20">
        <f t="shared" si="56"/>
        <v>0</v>
      </c>
      <c r="BJ26" s="20">
        <f t="shared" si="57"/>
        <v>0</v>
      </c>
      <c r="BK26" s="20">
        <f t="shared" si="58"/>
        <v>0</v>
      </c>
      <c r="BL26" s="20">
        <f t="shared" si="59"/>
        <v>0</v>
      </c>
      <c r="BM26" s="20">
        <f t="shared" si="60"/>
        <v>0</v>
      </c>
      <c r="BN26" s="20">
        <f t="shared" si="61"/>
        <v>0</v>
      </c>
      <c r="BO26" s="20"/>
      <c r="BP26" s="20">
        <f t="shared" si="62"/>
        <v>0</v>
      </c>
      <c r="BQ26" s="20">
        <f t="shared" si="63"/>
        <v>0</v>
      </c>
      <c r="BR26" s="20">
        <f t="shared" si="64"/>
        <v>0</v>
      </c>
      <c r="BS26" s="20">
        <f t="shared" si="65"/>
        <v>0</v>
      </c>
      <c r="BT26" s="20">
        <f t="shared" si="66"/>
        <v>0</v>
      </c>
      <c r="BU26" s="20">
        <f t="shared" si="67"/>
        <v>0</v>
      </c>
      <c r="BV26" s="20"/>
      <c r="BW26" s="20">
        <f t="shared" si="68"/>
        <v>0</v>
      </c>
      <c r="BX26" s="20">
        <f t="shared" si="69"/>
        <v>0</v>
      </c>
      <c r="BY26" s="20">
        <f t="shared" si="70"/>
        <v>0</v>
      </c>
      <c r="BZ26" s="20">
        <f t="shared" si="71"/>
        <v>0</v>
      </c>
      <c r="CA26" s="20">
        <f t="shared" si="72"/>
        <v>0</v>
      </c>
      <c r="CB26" s="20">
        <f t="shared" si="73"/>
        <v>0</v>
      </c>
      <c r="CC26" s="20"/>
      <c r="CD26" s="20">
        <f t="shared" si="74"/>
        <v>0</v>
      </c>
      <c r="CE26" s="20">
        <f t="shared" si="75"/>
        <v>0</v>
      </c>
      <c r="CF26" s="20">
        <f t="shared" si="76"/>
        <v>0</v>
      </c>
      <c r="CG26" s="20">
        <f t="shared" si="77"/>
        <v>0</v>
      </c>
      <c r="CH26" s="20">
        <f t="shared" si="78"/>
        <v>0</v>
      </c>
      <c r="CI26" s="20">
        <f t="shared" si="79"/>
        <v>0</v>
      </c>
      <c r="CK26" s="16">
        <f>IFERROR(IF(OR($B26=0,$CY26="Yes"),0,SUM(staff_students!E$40:E$43)/VLOOKUP('selections(hide)'!$A$4,'selections(hide)'!$D$24:$P$36,8,FALSE)),0)</f>
        <v>0</v>
      </c>
      <c r="CL26" s="16">
        <f>IFERROR(IF(OR($B26=0,$CY26="Yes"),0,SUM(staff_students!F$40:F$43)/VLOOKUP('selections(hide)'!$A$4,'selections(hide)'!$D$24:$P$36,8,FALSE)),0)</f>
        <v>0</v>
      </c>
      <c r="CM26" s="16">
        <f>IFERROR(IF(OR($B26=0,$CY26="Yes"),0,SUM(staff_students!G$40:G$43)/VLOOKUP('selections(hide)'!$A$4,'selections(hide)'!$D$24:$P$36,8,FALSE)),0)</f>
        <v>0</v>
      </c>
      <c r="CN26" s="16">
        <f>IFERROR(IF(OR($B26=0,$CY26="Yes"),0,SUM(staff_students!H$40:H$43)/VLOOKUP('selections(hide)'!$A$4,'selections(hide)'!$D$24:$P$36,8,FALSE)),0)</f>
        <v>0</v>
      </c>
      <c r="CO26" s="16">
        <f>IFERROR(IF(OR($B26=0,$CY26="Yes"),0,SUM(staff_students!I$40:I$43)/VLOOKUP('selections(hide)'!$A$4,'selections(hide)'!$D$24:$P$36,8,FALSE)),0)</f>
        <v>0</v>
      </c>
      <c r="CP26" s="16">
        <f>IFERROR(IF(OR($B26=0,$CY26="Yes"),0,SUM(staff_students!J$40:J$43)/VLOOKUP('selections(hide)'!$A$4,'selections(hide)'!$D$24:$P$36,8,FALSE)),0)</f>
        <v>0</v>
      </c>
      <c r="CQ26" s="16"/>
      <c r="CR26" s="16">
        <f t="shared" si="85"/>
        <v>0</v>
      </c>
      <c r="CS26" s="16">
        <f t="shared" si="100"/>
        <v>0</v>
      </c>
      <c r="CT26" s="16">
        <f t="shared" si="101"/>
        <v>0</v>
      </c>
      <c r="CU26" s="16">
        <f t="shared" si="102"/>
        <v>0</v>
      </c>
      <c r="CV26" s="16">
        <f t="shared" si="103"/>
        <v>0</v>
      </c>
      <c r="CW26" s="16">
        <f t="shared" si="104"/>
        <v>0</v>
      </c>
      <c r="CX26">
        <f>IF(modules!E26='selections(hide)'!$A$57,"Yes",IF(modules!E26&lt;&gt;0,"No",0))</f>
        <v>0</v>
      </c>
      <c r="CY26">
        <f>IF(modules!D26="optional","Yes",IF(modules!D26="main","No",0))</f>
        <v>0</v>
      </c>
      <c r="CZ26" t="str">
        <f t="shared" si="86"/>
        <v>OK</v>
      </c>
      <c r="DI26">
        <v>30</v>
      </c>
      <c r="DJ26">
        <v>30</v>
      </c>
      <c r="DK26">
        <v>20</v>
      </c>
      <c r="DL26">
        <v>20</v>
      </c>
      <c r="DM26" s="16">
        <f>modules!BV26</f>
        <v>0</v>
      </c>
      <c r="DN26">
        <f t="shared" si="87"/>
        <v>0</v>
      </c>
      <c r="DO26">
        <f t="shared" si="88"/>
        <v>0</v>
      </c>
      <c r="DP26">
        <f t="shared" si="89"/>
        <v>0</v>
      </c>
      <c r="DQ26">
        <f t="shared" si="90"/>
        <v>0</v>
      </c>
      <c r="DR26">
        <f t="shared" si="91"/>
        <v>0</v>
      </c>
      <c r="DS26">
        <f t="shared" si="92"/>
        <v>0</v>
      </c>
      <c r="DU26">
        <f t="shared" si="93"/>
        <v>0</v>
      </c>
      <c r="DV26">
        <f t="shared" si="94"/>
        <v>0</v>
      </c>
      <c r="DW26">
        <f t="shared" si="95"/>
        <v>0</v>
      </c>
      <c r="DX26">
        <f t="shared" si="94"/>
        <v>0</v>
      </c>
      <c r="DY26">
        <f t="shared" si="96"/>
        <v>0</v>
      </c>
      <c r="DZ26">
        <f t="shared" si="81"/>
        <v>0</v>
      </c>
      <c r="EA26">
        <f t="shared" si="97"/>
        <v>0</v>
      </c>
      <c r="EB26">
        <f t="shared" si="82"/>
        <v>0</v>
      </c>
      <c r="EC26">
        <f t="shared" si="98"/>
        <v>45</v>
      </c>
      <c r="ED26">
        <f t="shared" si="83"/>
        <v>0</v>
      </c>
      <c r="EE26">
        <f t="shared" si="99"/>
        <v>45</v>
      </c>
      <c r="EF26">
        <f t="shared" si="84"/>
        <v>0</v>
      </c>
    </row>
    <row r="27" spans="1:136" x14ac:dyDescent="0.25">
      <c r="A27">
        <v>21</v>
      </c>
      <c r="B27">
        <f>modules!B27</f>
        <v>0</v>
      </c>
      <c r="C27">
        <f>modules!C27</f>
        <v>0</v>
      </c>
      <c r="E27" s="16">
        <f t="shared" si="8"/>
        <v>0</v>
      </c>
      <c r="F27" s="16">
        <f t="shared" si="9"/>
        <v>0</v>
      </c>
      <c r="G27" s="16">
        <f t="shared" si="10"/>
        <v>0</v>
      </c>
      <c r="H27" s="16">
        <f t="shared" si="11"/>
        <v>0</v>
      </c>
      <c r="I27" s="16">
        <f t="shared" si="12"/>
        <v>0</v>
      </c>
      <c r="J27" s="16">
        <f t="shared" si="13"/>
        <v>0</v>
      </c>
      <c r="L27" s="16">
        <f t="shared" si="14"/>
        <v>0</v>
      </c>
      <c r="M27" s="16">
        <f t="shared" si="15"/>
        <v>0</v>
      </c>
      <c r="N27" s="16">
        <f t="shared" si="16"/>
        <v>0</v>
      </c>
      <c r="O27" s="16">
        <f t="shared" si="17"/>
        <v>0</v>
      </c>
      <c r="P27" s="16">
        <f t="shared" si="18"/>
        <v>0</v>
      </c>
      <c r="Q27" s="16">
        <f t="shared" si="19"/>
        <v>0</v>
      </c>
      <c r="S27" s="16">
        <f t="shared" si="20"/>
        <v>0</v>
      </c>
      <c r="T27" s="16">
        <f t="shared" si="21"/>
        <v>0</v>
      </c>
      <c r="U27" s="16">
        <f t="shared" si="22"/>
        <v>0</v>
      </c>
      <c r="V27" s="16">
        <f t="shared" si="23"/>
        <v>0</v>
      </c>
      <c r="W27" s="16">
        <f t="shared" si="24"/>
        <v>0</v>
      </c>
      <c r="X27" s="16">
        <f t="shared" si="25"/>
        <v>0</v>
      </c>
      <c r="Z27" s="16">
        <f t="shared" si="26"/>
        <v>0</v>
      </c>
      <c r="AA27" s="16">
        <f t="shared" si="27"/>
        <v>0</v>
      </c>
      <c r="AB27" s="16">
        <f t="shared" si="28"/>
        <v>0</v>
      </c>
      <c r="AC27" s="16">
        <f t="shared" si="29"/>
        <v>0</v>
      </c>
      <c r="AD27" s="16">
        <f t="shared" si="30"/>
        <v>0</v>
      </c>
      <c r="AE27" s="16">
        <f t="shared" si="31"/>
        <v>0</v>
      </c>
      <c r="AG27" s="16">
        <f t="shared" si="32"/>
        <v>0</v>
      </c>
      <c r="AH27" s="16">
        <f t="shared" si="33"/>
        <v>0</v>
      </c>
      <c r="AI27" s="16">
        <f t="shared" si="34"/>
        <v>0</v>
      </c>
      <c r="AJ27" s="16">
        <f t="shared" si="35"/>
        <v>0</v>
      </c>
      <c r="AK27" s="16">
        <f t="shared" si="36"/>
        <v>0</v>
      </c>
      <c r="AL27" s="16">
        <f t="shared" si="37"/>
        <v>0</v>
      </c>
      <c r="AN27" s="16">
        <f t="shared" si="38"/>
        <v>0</v>
      </c>
      <c r="AO27" s="16">
        <f t="shared" si="39"/>
        <v>0</v>
      </c>
      <c r="AP27" s="16">
        <f t="shared" si="40"/>
        <v>0</v>
      </c>
      <c r="AQ27" s="16">
        <f t="shared" si="41"/>
        <v>0</v>
      </c>
      <c r="AR27" s="16">
        <f t="shared" si="42"/>
        <v>0</v>
      </c>
      <c r="AS27" s="16">
        <f t="shared" si="43"/>
        <v>0</v>
      </c>
      <c r="AT27" s="20"/>
      <c r="AU27" s="20">
        <f t="shared" si="44"/>
        <v>0</v>
      </c>
      <c r="AV27" s="20">
        <f t="shared" si="45"/>
        <v>0</v>
      </c>
      <c r="AW27" s="20">
        <f t="shared" si="46"/>
        <v>0</v>
      </c>
      <c r="AX27" s="20">
        <f t="shared" si="47"/>
        <v>0</v>
      </c>
      <c r="AY27" s="20">
        <f t="shared" si="48"/>
        <v>0</v>
      </c>
      <c r="AZ27" s="20">
        <f t="shared" si="49"/>
        <v>0</v>
      </c>
      <c r="BA27" s="20"/>
      <c r="BB27" s="20">
        <f t="shared" si="50"/>
        <v>0</v>
      </c>
      <c r="BC27" s="20">
        <f t="shared" si="51"/>
        <v>0</v>
      </c>
      <c r="BD27" s="20">
        <f t="shared" si="52"/>
        <v>0</v>
      </c>
      <c r="BE27" s="20">
        <f t="shared" si="53"/>
        <v>0</v>
      </c>
      <c r="BF27" s="20">
        <f t="shared" si="54"/>
        <v>0</v>
      </c>
      <c r="BG27" s="20">
        <f t="shared" si="55"/>
        <v>0</v>
      </c>
      <c r="BH27" s="20"/>
      <c r="BI27" s="20">
        <f t="shared" si="56"/>
        <v>0</v>
      </c>
      <c r="BJ27" s="20">
        <f t="shared" si="57"/>
        <v>0</v>
      </c>
      <c r="BK27" s="20">
        <f t="shared" si="58"/>
        <v>0</v>
      </c>
      <c r="BL27" s="20">
        <f t="shared" si="59"/>
        <v>0</v>
      </c>
      <c r="BM27" s="20">
        <f t="shared" si="60"/>
        <v>0</v>
      </c>
      <c r="BN27" s="20">
        <f t="shared" si="61"/>
        <v>0</v>
      </c>
      <c r="BO27" s="20"/>
      <c r="BP27" s="20">
        <f t="shared" si="62"/>
        <v>0</v>
      </c>
      <c r="BQ27" s="20">
        <f t="shared" si="63"/>
        <v>0</v>
      </c>
      <c r="BR27" s="20">
        <f t="shared" si="64"/>
        <v>0</v>
      </c>
      <c r="BS27" s="20">
        <f t="shared" si="65"/>
        <v>0</v>
      </c>
      <c r="BT27" s="20">
        <f t="shared" si="66"/>
        <v>0</v>
      </c>
      <c r="BU27" s="20">
        <f t="shared" si="67"/>
        <v>0</v>
      </c>
      <c r="BV27" s="20"/>
      <c r="BW27" s="20">
        <f t="shared" si="68"/>
        <v>0</v>
      </c>
      <c r="BX27" s="20">
        <f t="shared" si="69"/>
        <v>0</v>
      </c>
      <c r="BY27" s="20">
        <f t="shared" si="70"/>
        <v>0</v>
      </c>
      <c r="BZ27" s="20">
        <f t="shared" si="71"/>
        <v>0</v>
      </c>
      <c r="CA27" s="20">
        <f t="shared" si="72"/>
        <v>0</v>
      </c>
      <c r="CB27" s="20">
        <f t="shared" si="73"/>
        <v>0</v>
      </c>
      <c r="CC27" s="20"/>
      <c r="CD27" s="20">
        <f t="shared" si="74"/>
        <v>0</v>
      </c>
      <c r="CE27" s="20">
        <f t="shared" si="75"/>
        <v>0</v>
      </c>
      <c r="CF27" s="20">
        <f t="shared" si="76"/>
        <v>0</v>
      </c>
      <c r="CG27" s="20">
        <f t="shared" si="77"/>
        <v>0</v>
      </c>
      <c r="CH27" s="20">
        <f t="shared" si="78"/>
        <v>0</v>
      </c>
      <c r="CI27" s="20">
        <f t="shared" si="79"/>
        <v>0</v>
      </c>
      <c r="CK27" s="16">
        <f>IFERROR(IF(OR($B27=0,$CY27="Yes"),0,SUM(staff_students!E$40:E$43)/VLOOKUP('selections(hide)'!$A$4,'selections(hide)'!$D$24:$P$36,8,FALSE)),0)</f>
        <v>0</v>
      </c>
      <c r="CL27" s="16">
        <f>IFERROR(IF(OR($B27=0,$CY27="Yes"),0,SUM(staff_students!F$40:F$43)/VLOOKUP('selections(hide)'!$A$4,'selections(hide)'!$D$24:$P$36,8,FALSE)),0)</f>
        <v>0</v>
      </c>
      <c r="CM27" s="16">
        <f>IFERROR(IF(OR($B27=0,$CY27="Yes"),0,SUM(staff_students!G$40:G$43)/VLOOKUP('selections(hide)'!$A$4,'selections(hide)'!$D$24:$P$36,8,FALSE)),0)</f>
        <v>0</v>
      </c>
      <c r="CN27" s="16">
        <f>IFERROR(IF(OR($B27=0,$CY27="Yes"),0,SUM(staff_students!H$40:H$43)/VLOOKUP('selections(hide)'!$A$4,'selections(hide)'!$D$24:$P$36,8,FALSE)),0)</f>
        <v>0</v>
      </c>
      <c r="CO27" s="16">
        <f>IFERROR(IF(OR($B27=0,$CY27="Yes"),0,SUM(staff_students!I$40:I$43)/VLOOKUP('selections(hide)'!$A$4,'selections(hide)'!$D$24:$P$36,8,FALSE)),0)</f>
        <v>0</v>
      </c>
      <c r="CP27" s="16">
        <f>IFERROR(IF(OR($B27=0,$CY27="Yes"),0,SUM(staff_students!J$40:J$43)/VLOOKUP('selections(hide)'!$A$4,'selections(hide)'!$D$24:$P$36,8,FALSE)),0)</f>
        <v>0</v>
      </c>
      <c r="CQ27" s="16"/>
      <c r="CR27" s="16">
        <f t="shared" si="85"/>
        <v>0</v>
      </c>
      <c r="CS27" s="16">
        <f t="shared" si="100"/>
        <v>0</v>
      </c>
      <c r="CT27" s="16">
        <f t="shared" si="101"/>
        <v>0</v>
      </c>
      <c r="CU27" s="16">
        <f t="shared" si="102"/>
        <v>0</v>
      </c>
      <c r="CV27" s="16">
        <f t="shared" si="103"/>
        <v>0</v>
      </c>
      <c r="CW27" s="16">
        <f t="shared" si="104"/>
        <v>0</v>
      </c>
      <c r="CX27">
        <f>IF(modules!E27='selections(hide)'!$A$57,"Yes",IF(modules!E27&lt;&gt;0,"No",0))</f>
        <v>0</v>
      </c>
      <c r="CY27">
        <f>IF(modules!D27="optional","Yes",IF(modules!D27="main","No",0))</f>
        <v>0</v>
      </c>
      <c r="CZ27" t="str">
        <f t="shared" si="86"/>
        <v>OK</v>
      </c>
      <c r="DI27">
        <v>30</v>
      </c>
      <c r="DJ27">
        <v>30</v>
      </c>
      <c r="DK27">
        <v>20</v>
      </c>
      <c r="DL27">
        <v>20</v>
      </c>
      <c r="DM27" s="16">
        <f>modules!BV27</f>
        <v>0</v>
      </c>
      <c r="DN27">
        <f t="shared" si="87"/>
        <v>0</v>
      </c>
      <c r="DO27">
        <f t="shared" si="88"/>
        <v>0</v>
      </c>
      <c r="DP27">
        <f t="shared" si="89"/>
        <v>0</v>
      </c>
      <c r="DQ27">
        <f t="shared" si="90"/>
        <v>0</v>
      </c>
      <c r="DR27">
        <f t="shared" si="91"/>
        <v>0</v>
      </c>
      <c r="DS27">
        <f t="shared" si="92"/>
        <v>0</v>
      </c>
      <c r="DU27">
        <f t="shared" si="93"/>
        <v>0</v>
      </c>
      <c r="DV27">
        <f t="shared" si="94"/>
        <v>0</v>
      </c>
      <c r="DW27">
        <f t="shared" si="95"/>
        <v>0</v>
      </c>
      <c r="DX27">
        <f t="shared" si="94"/>
        <v>0</v>
      </c>
      <c r="DY27">
        <f t="shared" si="96"/>
        <v>0</v>
      </c>
      <c r="DZ27">
        <f t="shared" si="81"/>
        <v>0</v>
      </c>
      <c r="EA27">
        <f t="shared" si="97"/>
        <v>0</v>
      </c>
      <c r="EB27">
        <f t="shared" si="82"/>
        <v>0</v>
      </c>
      <c r="EC27">
        <f t="shared" si="98"/>
        <v>45</v>
      </c>
      <c r="ED27">
        <f t="shared" si="83"/>
        <v>0</v>
      </c>
      <c r="EE27">
        <f t="shared" si="99"/>
        <v>45</v>
      </c>
      <c r="EF27">
        <f t="shared" si="84"/>
        <v>0</v>
      </c>
    </row>
    <row r="28" spans="1:136" x14ac:dyDescent="0.25">
      <c r="A28">
        <v>22</v>
      </c>
      <c r="B28">
        <f>modules!B28</f>
        <v>0</v>
      </c>
      <c r="C28">
        <f>modules!C28</f>
        <v>0</v>
      </c>
      <c r="E28" s="16">
        <f t="shared" si="8"/>
        <v>0</v>
      </c>
      <c r="F28" s="16">
        <f t="shared" si="9"/>
        <v>0</v>
      </c>
      <c r="G28" s="16">
        <f t="shared" si="10"/>
        <v>0</v>
      </c>
      <c r="H28" s="16">
        <f t="shared" si="11"/>
        <v>0</v>
      </c>
      <c r="I28" s="16">
        <f t="shared" si="12"/>
        <v>0</v>
      </c>
      <c r="J28" s="16">
        <f t="shared" si="13"/>
        <v>0</v>
      </c>
      <c r="L28" s="16">
        <f t="shared" si="14"/>
        <v>0</v>
      </c>
      <c r="M28" s="16">
        <f t="shared" si="15"/>
        <v>0</v>
      </c>
      <c r="N28" s="16">
        <f t="shared" si="16"/>
        <v>0</v>
      </c>
      <c r="O28" s="16">
        <f t="shared" si="17"/>
        <v>0</v>
      </c>
      <c r="P28" s="16">
        <f t="shared" si="18"/>
        <v>0</v>
      </c>
      <c r="Q28" s="16">
        <f t="shared" si="19"/>
        <v>0</v>
      </c>
      <c r="S28" s="16">
        <f t="shared" si="20"/>
        <v>0</v>
      </c>
      <c r="T28" s="16">
        <f t="shared" si="21"/>
        <v>0</v>
      </c>
      <c r="U28" s="16">
        <f t="shared" si="22"/>
        <v>0</v>
      </c>
      <c r="V28" s="16">
        <f t="shared" si="23"/>
        <v>0</v>
      </c>
      <c r="W28" s="16">
        <f t="shared" si="24"/>
        <v>0</v>
      </c>
      <c r="X28" s="16">
        <f t="shared" si="25"/>
        <v>0</v>
      </c>
      <c r="Z28" s="16">
        <f t="shared" si="26"/>
        <v>0</v>
      </c>
      <c r="AA28" s="16">
        <f t="shared" si="27"/>
        <v>0</v>
      </c>
      <c r="AB28" s="16">
        <f t="shared" si="28"/>
        <v>0</v>
      </c>
      <c r="AC28" s="16">
        <f t="shared" si="29"/>
        <v>0</v>
      </c>
      <c r="AD28" s="16">
        <f t="shared" si="30"/>
        <v>0</v>
      </c>
      <c r="AE28" s="16">
        <f t="shared" si="31"/>
        <v>0</v>
      </c>
      <c r="AG28" s="16">
        <f t="shared" si="32"/>
        <v>0</v>
      </c>
      <c r="AH28" s="16">
        <f t="shared" si="33"/>
        <v>0</v>
      </c>
      <c r="AI28" s="16">
        <f t="shared" si="34"/>
        <v>0</v>
      </c>
      <c r="AJ28" s="16">
        <f t="shared" si="35"/>
        <v>0</v>
      </c>
      <c r="AK28" s="16">
        <f t="shared" si="36"/>
        <v>0</v>
      </c>
      <c r="AL28" s="16">
        <f t="shared" si="37"/>
        <v>0</v>
      </c>
      <c r="AN28" s="16">
        <f t="shared" si="38"/>
        <v>0</v>
      </c>
      <c r="AO28" s="16">
        <f t="shared" si="39"/>
        <v>0</v>
      </c>
      <c r="AP28" s="16">
        <f t="shared" si="40"/>
        <v>0</v>
      </c>
      <c r="AQ28" s="16">
        <f t="shared" si="41"/>
        <v>0</v>
      </c>
      <c r="AR28" s="16">
        <f t="shared" si="42"/>
        <v>0</v>
      </c>
      <c r="AS28" s="16">
        <f t="shared" si="43"/>
        <v>0</v>
      </c>
      <c r="AT28" s="20"/>
      <c r="AU28" s="20">
        <f t="shared" si="44"/>
        <v>0</v>
      </c>
      <c r="AV28" s="20">
        <f t="shared" si="45"/>
        <v>0</v>
      </c>
      <c r="AW28" s="20">
        <f t="shared" si="46"/>
        <v>0</v>
      </c>
      <c r="AX28" s="20">
        <f t="shared" si="47"/>
        <v>0</v>
      </c>
      <c r="AY28" s="20">
        <f t="shared" si="48"/>
        <v>0</v>
      </c>
      <c r="AZ28" s="20">
        <f t="shared" si="49"/>
        <v>0</v>
      </c>
      <c r="BA28" s="20"/>
      <c r="BB28" s="20">
        <f t="shared" si="50"/>
        <v>0</v>
      </c>
      <c r="BC28" s="20">
        <f t="shared" si="51"/>
        <v>0</v>
      </c>
      <c r="BD28" s="20">
        <f t="shared" si="52"/>
        <v>0</v>
      </c>
      <c r="BE28" s="20">
        <f t="shared" si="53"/>
        <v>0</v>
      </c>
      <c r="BF28" s="20">
        <f t="shared" si="54"/>
        <v>0</v>
      </c>
      <c r="BG28" s="20">
        <f t="shared" si="55"/>
        <v>0</v>
      </c>
      <c r="BH28" s="20"/>
      <c r="BI28" s="20">
        <f t="shared" si="56"/>
        <v>0</v>
      </c>
      <c r="BJ28" s="20">
        <f t="shared" si="57"/>
        <v>0</v>
      </c>
      <c r="BK28" s="20">
        <f t="shared" si="58"/>
        <v>0</v>
      </c>
      <c r="BL28" s="20">
        <f t="shared" si="59"/>
        <v>0</v>
      </c>
      <c r="BM28" s="20">
        <f t="shared" si="60"/>
        <v>0</v>
      </c>
      <c r="BN28" s="20">
        <f t="shared" si="61"/>
        <v>0</v>
      </c>
      <c r="BO28" s="20"/>
      <c r="BP28" s="20">
        <f t="shared" si="62"/>
        <v>0</v>
      </c>
      <c r="BQ28" s="20">
        <f t="shared" si="63"/>
        <v>0</v>
      </c>
      <c r="BR28" s="20">
        <f t="shared" si="64"/>
        <v>0</v>
      </c>
      <c r="BS28" s="20">
        <f t="shared" si="65"/>
        <v>0</v>
      </c>
      <c r="BT28" s="20">
        <f t="shared" si="66"/>
        <v>0</v>
      </c>
      <c r="BU28" s="20">
        <f t="shared" si="67"/>
        <v>0</v>
      </c>
      <c r="BV28" s="20"/>
      <c r="BW28" s="20">
        <f t="shared" si="68"/>
        <v>0</v>
      </c>
      <c r="BX28" s="20">
        <f t="shared" si="69"/>
        <v>0</v>
      </c>
      <c r="BY28" s="20">
        <f t="shared" si="70"/>
        <v>0</v>
      </c>
      <c r="BZ28" s="20">
        <f t="shared" si="71"/>
        <v>0</v>
      </c>
      <c r="CA28" s="20">
        <f t="shared" si="72"/>
        <v>0</v>
      </c>
      <c r="CB28" s="20">
        <f t="shared" si="73"/>
        <v>0</v>
      </c>
      <c r="CC28" s="20"/>
      <c r="CD28" s="20">
        <f t="shared" si="74"/>
        <v>0</v>
      </c>
      <c r="CE28" s="20">
        <f t="shared" si="75"/>
        <v>0</v>
      </c>
      <c r="CF28" s="20">
        <f t="shared" si="76"/>
        <v>0</v>
      </c>
      <c r="CG28" s="20">
        <f t="shared" si="77"/>
        <v>0</v>
      </c>
      <c r="CH28" s="20">
        <f t="shared" si="78"/>
        <v>0</v>
      </c>
      <c r="CI28" s="20">
        <f t="shared" si="79"/>
        <v>0</v>
      </c>
      <c r="CK28" s="16">
        <f>IFERROR(IF(OR($B28=0,$CY28="Yes"),0,SUM(staff_students!E$40:E$43)/VLOOKUP('selections(hide)'!$A$4,'selections(hide)'!$D$24:$P$36,8,FALSE)),0)</f>
        <v>0</v>
      </c>
      <c r="CL28" s="16">
        <f>IFERROR(IF(OR($B28=0,$CY28="Yes"),0,SUM(staff_students!F$40:F$43)/VLOOKUP('selections(hide)'!$A$4,'selections(hide)'!$D$24:$P$36,8,FALSE)),0)</f>
        <v>0</v>
      </c>
      <c r="CM28" s="16">
        <f>IFERROR(IF(OR($B28=0,$CY28="Yes"),0,SUM(staff_students!G$40:G$43)/VLOOKUP('selections(hide)'!$A$4,'selections(hide)'!$D$24:$P$36,8,FALSE)),0)</f>
        <v>0</v>
      </c>
      <c r="CN28" s="16">
        <f>IFERROR(IF(OR($B28=0,$CY28="Yes"),0,SUM(staff_students!H$40:H$43)/VLOOKUP('selections(hide)'!$A$4,'selections(hide)'!$D$24:$P$36,8,FALSE)),0)</f>
        <v>0</v>
      </c>
      <c r="CO28" s="16">
        <f>IFERROR(IF(OR($B28=0,$CY28="Yes"),0,SUM(staff_students!I$40:I$43)/VLOOKUP('selections(hide)'!$A$4,'selections(hide)'!$D$24:$P$36,8,FALSE)),0)</f>
        <v>0</v>
      </c>
      <c r="CP28" s="16">
        <f>IFERROR(IF(OR($B28=0,$CY28="Yes"),0,SUM(staff_students!J$40:J$43)/VLOOKUP('selections(hide)'!$A$4,'selections(hide)'!$D$24:$P$36,8,FALSE)),0)</f>
        <v>0</v>
      </c>
      <c r="CQ28" s="16"/>
      <c r="CR28" s="16">
        <f t="shared" si="85"/>
        <v>0</v>
      </c>
      <c r="CS28" s="16">
        <f t="shared" si="100"/>
        <v>0</v>
      </c>
      <c r="CT28" s="16">
        <f t="shared" si="101"/>
        <v>0</v>
      </c>
      <c r="CU28" s="16">
        <f t="shared" si="102"/>
        <v>0</v>
      </c>
      <c r="CV28" s="16">
        <f t="shared" si="103"/>
        <v>0</v>
      </c>
      <c r="CW28" s="16">
        <f t="shared" si="104"/>
        <v>0</v>
      </c>
      <c r="CX28">
        <f>IF(modules!E28='selections(hide)'!$A$57,"Yes",IF(modules!E28&lt;&gt;0,"No",0))</f>
        <v>0</v>
      </c>
      <c r="CY28">
        <f>IF(modules!D28="optional","Yes",IF(modules!D28="main","No",0))</f>
        <v>0</v>
      </c>
      <c r="CZ28" t="str">
        <f t="shared" si="86"/>
        <v>OK</v>
      </c>
      <c r="DK28">
        <v>30</v>
      </c>
      <c r="DL28">
        <v>30</v>
      </c>
      <c r="DM28" s="16">
        <f>modules!BV28</f>
        <v>0</v>
      </c>
      <c r="DN28">
        <f t="shared" si="87"/>
        <v>0</v>
      </c>
      <c r="DO28">
        <f t="shared" si="88"/>
        <v>0</v>
      </c>
      <c r="DP28">
        <f t="shared" si="89"/>
        <v>0</v>
      </c>
      <c r="DQ28">
        <f t="shared" si="90"/>
        <v>0</v>
      </c>
      <c r="DR28">
        <f t="shared" si="91"/>
        <v>0</v>
      </c>
      <c r="DS28">
        <f t="shared" si="92"/>
        <v>0</v>
      </c>
      <c r="DU28">
        <f t="shared" si="93"/>
        <v>0</v>
      </c>
      <c r="DV28">
        <f t="shared" si="94"/>
        <v>0</v>
      </c>
      <c r="DW28">
        <f t="shared" si="95"/>
        <v>0</v>
      </c>
      <c r="DX28">
        <f t="shared" si="94"/>
        <v>0</v>
      </c>
      <c r="DY28">
        <f t="shared" si="96"/>
        <v>0</v>
      </c>
      <c r="DZ28">
        <f t="shared" si="81"/>
        <v>0</v>
      </c>
      <c r="EA28">
        <f t="shared" si="97"/>
        <v>0</v>
      </c>
      <c r="EB28">
        <f t="shared" si="82"/>
        <v>0</v>
      </c>
      <c r="EC28">
        <f t="shared" si="98"/>
        <v>0</v>
      </c>
      <c r="ED28">
        <f t="shared" si="83"/>
        <v>0</v>
      </c>
      <c r="EE28">
        <f t="shared" si="99"/>
        <v>45</v>
      </c>
      <c r="EF28">
        <f t="shared" si="84"/>
        <v>0</v>
      </c>
    </row>
    <row r="29" spans="1:136" x14ac:dyDescent="0.25">
      <c r="A29">
        <v>23</v>
      </c>
      <c r="B29">
        <f>modules!B29</f>
        <v>0</v>
      </c>
      <c r="C29">
        <f>modules!C29</f>
        <v>0</v>
      </c>
      <c r="E29" s="16">
        <f t="shared" si="8"/>
        <v>0</v>
      </c>
      <c r="F29" s="16">
        <f t="shared" si="9"/>
        <v>0</v>
      </c>
      <c r="G29" s="16">
        <f t="shared" si="10"/>
        <v>0</v>
      </c>
      <c r="H29" s="16">
        <f t="shared" si="11"/>
        <v>0</v>
      </c>
      <c r="I29" s="16">
        <f t="shared" si="12"/>
        <v>0</v>
      </c>
      <c r="J29" s="16">
        <f t="shared" si="13"/>
        <v>0</v>
      </c>
      <c r="L29" s="16">
        <f t="shared" si="14"/>
        <v>0</v>
      </c>
      <c r="M29" s="16">
        <f t="shared" si="15"/>
        <v>0</v>
      </c>
      <c r="N29" s="16">
        <f t="shared" si="16"/>
        <v>0</v>
      </c>
      <c r="O29" s="16">
        <f t="shared" si="17"/>
        <v>0</v>
      </c>
      <c r="P29" s="16">
        <f t="shared" si="18"/>
        <v>0</v>
      </c>
      <c r="Q29" s="16">
        <f t="shared" si="19"/>
        <v>0</v>
      </c>
      <c r="S29" s="16">
        <f t="shared" si="20"/>
        <v>0</v>
      </c>
      <c r="T29" s="16">
        <f t="shared" si="21"/>
        <v>0</v>
      </c>
      <c r="U29" s="16">
        <f t="shared" si="22"/>
        <v>0</v>
      </c>
      <c r="V29" s="16">
        <f t="shared" si="23"/>
        <v>0</v>
      </c>
      <c r="W29" s="16">
        <f t="shared" si="24"/>
        <v>0</v>
      </c>
      <c r="X29" s="16">
        <f t="shared" si="25"/>
        <v>0</v>
      </c>
      <c r="Z29" s="16">
        <f t="shared" si="26"/>
        <v>0</v>
      </c>
      <c r="AA29" s="16">
        <f t="shared" si="27"/>
        <v>0</v>
      </c>
      <c r="AB29" s="16">
        <f t="shared" si="28"/>
        <v>0</v>
      </c>
      <c r="AC29" s="16">
        <f t="shared" si="29"/>
        <v>0</v>
      </c>
      <c r="AD29" s="16">
        <f t="shared" si="30"/>
        <v>0</v>
      </c>
      <c r="AE29" s="16">
        <f t="shared" si="31"/>
        <v>0</v>
      </c>
      <c r="AG29" s="16">
        <f t="shared" si="32"/>
        <v>0</v>
      </c>
      <c r="AH29" s="16">
        <f t="shared" si="33"/>
        <v>0</v>
      </c>
      <c r="AI29" s="16">
        <f t="shared" si="34"/>
        <v>0</v>
      </c>
      <c r="AJ29" s="16">
        <f t="shared" si="35"/>
        <v>0</v>
      </c>
      <c r="AK29" s="16">
        <f t="shared" si="36"/>
        <v>0</v>
      </c>
      <c r="AL29" s="16">
        <f t="shared" si="37"/>
        <v>0</v>
      </c>
      <c r="AN29" s="16">
        <f t="shared" si="38"/>
        <v>0</v>
      </c>
      <c r="AO29" s="16">
        <f t="shared" si="39"/>
        <v>0</v>
      </c>
      <c r="AP29" s="16">
        <f t="shared" si="40"/>
        <v>0</v>
      </c>
      <c r="AQ29" s="16">
        <f t="shared" si="41"/>
        <v>0</v>
      </c>
      <c r="AR29" s="16">
        <f t="shared" si="42"/>
        <v>0</v>
      </c>
      <c r="AS29" s="16">
        <f t="shared" si="43"/>
        <v>0</v>
      </c>
      <c r="AT29" s="20"/>
      <c r="AU29" s="20">
        <f t="shared" si="44"/>
        <v>0</v>
      </c>
      <c r="AV29" s="20">
        <f t="shared" si="45"/>
        <v>0</v>
      </c>
      <c r="AW29" s="20">
        <f t="shared" si="46"/>
        <v>0</v>
      </c>
      <c r="AX29" s="20">
        <f t="shared" si="47"/>
        <v>0</v>
      </c>
      <c r="AY29" s="20">
        <f t="shared" si="48"/>
        <v>0</v>
      </c>
      <c r="AZ29" s="20">
        <f t="shared" si="49"/>
        <v>0</v>
      </c>
      <c r="BA29" s="20"/>
      <c r="BB29" s="20">
        <f t="shared" si="50"/>
        <v>0</v>
      </c>
      <c r="BC29" s="20">
        <f t="shared" si="51"/>
        <v>0</v>
      </c>
      <c r="BD29" s="20">
        <f t="shared" si="52"/>
        <v>0</v>
      </c>
      <c r="BE29" s="20">
        <f t="shared" si="53"/>
        <v>0</v>
      </c>
      <c r="BF29" s="20">
        <f t="shared" si="54"/>
        <v>0</v>
      </c>
      <c r="BG29" s="20">
        <f t="shared" si="55"/>
        <v>0</v>
      </c>
      <c r="BH29" s="20"/>
      <c r="BI29" s="20">
        <f t="shared" si="56"/>
        <v>0</v>
      </c>
      <c r="BJ29" s="20">
        <f t="shared" si="57"/>
        <v>0</v>
      </c>
      <c r="BK29" s="20">
        <f t="shared" si="58"/>
        <v>0</v>
      </c>
      <c r="BL29" s="20">
        <f t="shared" si="59"/>
        <v>0</v>
      </c>
      <c r="BM29" s="20">
        <f t="shared" si="60"/>
        <v>0</v>
      </c>
      <c r="BN29" s="20">
        <f t="shared" si="61"/>
        <v>0</v>
      </c>
      <c r="BO29" s="20"/>
      <c r="BP29" s="20">
        <f t="shared" si="62"/>
        <v>0</v>
      </c>
      <c r="BQ29" s="20">
        <f t="shared" si="63"/>
        <v>0</v>
      </c>
      <c r="BR29" s="20">
        <f t="shared" si="64"/>
        <v>0</v>
      </c>
      <c r="BS29" s="20">
        <f t="shared" si="65"/>
        <v>0</v>
      </c>
      <c r="BT29" s="20">
        <f t="shared" si="66"/>
        <v>0</v>
      </c>
      <c r="BU29" s="20">
        <f t="shared" si="67"/>
        <v>0</v>
      </c>
      <c r="BV29" s="20"/>
      <c r="BW29" s="20">
        <f t="shared" si="68"/>
        <v>0</v>
      </c>
      <c r="BX29" s="20">
        <f t="shared" si="69"/>
        <v>0</v>
      </c>
      <c r="BY29" s="20">
        <f t="shared" si="70"/>
        <v>0</v>
      </c>
      <c r="BZ29" s="20">
        <f t="shared" si="71"/>
        <v>0</v>
      </c>
      <c r="CA29" s="20">
        <f t="shared" si="72"/>
        <v>0</v>
      </c>
      <c r="CB29" s="20">
        <f t="shared" si="73"/>
        <v>0</v>
      </c>
      <c r="CC29" s="20"/>
      <c r="CD29" s="20">
        <f t="shared" si="74"/>
        <v>0</v>
      </c>
      <c r="CE29" s="20">
        <f t="shared" si="75"/>
        <v>0</v>
      </c>
      <c r="CF29" s="20">
        <f t="shared" si="76"/>
        <v>0</v>
      </c>
      <c r="CG29" s="20">
        <f t="shared" si="77"/>
        <v>0</v>
      </c>
      <c r="CH29" s="20">
        <f t="shared" si="78"/>
        <v>0</v>
      </c>
      <c r="CI29" s="20">
        <f t="shared" si="79"/>
        <v>0</v>
      </c>
      <c r="CK29" s="16">
        <f>IFERROR(IF(OR($B29=0,$CY29="Yes"),0,SUM(staff_students!E$40:E$43)/VLOOKUP('selections(hide)'!$A$4,'selections(hide)'!$D$24:$P$36,8,FALSE)),0)</f>
        <v>0</v>
      </c>
      <c r="CL29" s="16">
        <f>IFERROR(IF(OR($B29=0,$CY29="Yes"),0,SUM(staff_students!F$40:F$43)/VLOOKUP('selections(hide)'!$A$4,'selections(hide)'!$D$24:$P$36,8,FALSE)),0)</f>
        <v>0</v>
      </c>
      <c r="CM29" s="16">
        <f>IFERROR(IF(OR($B29=0,$CY29="Yes"),0,SUM(staff_students!G$40:G$43)/VLOOKUP('selections(hide)'!$A$4,'selections(hide)'!$D$24:$P$36,8,FALSE)),0)</f>
        <v>0</v>
      </c>
      <c r="CN29" s="16">
        <f>IFERROR(IF(OR($B29=0,$CY29="Yes"),0,SUM(staff_students!H$40:H$43)/VLOOKUP('selections(hide)'!$A$4,'selections(hide)'!$D$24:$P$36,8,FALSE)),0)</f>
        <v>0</v>
      </c>
      <c r="CO29" s="16">
        <f>IFERROR(IF(OR($B29=0,$CY29="Yes"),0,SUM(staff_students!I$40:I$43)/VLOOKUP('selections(hide)'!$A$4,'selections(hide)'!$D$24:$P$36,8,FALSE)),0)</f>
        <v>0</v>
      </c>
      <c r="CP29" s="16">
        <f>IFERROR(IF(OR($B29=0,$CY29="Yes"),0,SUM(staff_students!J$40:J$43)/VLOOKUP('selections(hide)'!$A$4,'selections(hide)'!$D$24:$P$36,8,FALSE)),0)</f>
        <v>0</v>
      </c>
      <c r="CQ29" s="16"/>
      <c r="CR29" s="16">
        <f t="shared" si="85"/>
        <v>0</v>
      </c>
      <c r="CS29" s="16">
        <f t="shared" si="100"/>
        <v>0</v>
      </c>
      <c r="CT29" s="16">
        <f t="shared" si="101"/>
        <v>0</v>
      </c>
      <c r="CU29" s="16">
        <f t="shared" si="102"/>
        <v>0</v>
      </c>
      <c r="CV29" s="16">
        <f t="shared" si="103"/>
        <v>0</v>
      </c>
      <c r="CW29" s="16">
        <f t="shared" si="104"/>
        <v>0</v>
      </c>
      <c r="CX29">
        <f>IF(modules!E29='selections(hide)'!$A$57,"Yes",IF(modules!E29&lt;&gt;0,"No",0))</f>
        <v>0</v>
      </c>
      <c r="CY29">
        <f>IF(modules!D29="optional","Yes",IF(modules!D29="main","No",0))</f>
        <v>0</v>
      </c>
      <c r="CZ29" t="str">
        <f t="shared" si="86"/>
        <v>OK</v>
      </c>
      <c r="DK29">
        <v>30</v>
      </c>
      <c r="DL29">
        <v>30</v>
      </c>
      <c r="DM29" s="16">
        <f>modules!BV29</f>
        <v>0</v>
      </c>
      <c r="DN29">
        <f t="shared" si="87"/>
        <v>0</v>
      </c>
      <c r="DO29">
        <f t="shared" si="88"/>
        <v>0</v>
      </c>
      <c r="DP29">
        <f t="shared" si="89"/>
        <v>0</v>
      </c>
      <c r="DQ29">
        <f t="shared" si="90"/>
        <v>0</v>
      </c>
      <c r="DR29">
        <f t="shared" si="91"/>
        <v>0</v>
      </c>
      <c r="DS29">
        <f t="shared" si="92"/>
        <v>0</v>
      </c>
      <c r="DU29">
        <f t="shared" si="93"/>
        <v>0</v>
      </c>
      <c r="DV29">
        <f t="shared" si="94"/>
        <v>0</v>
      </c>
      <c r="DW29">
        <f t="shared" si="95"/>
        <v>0</v>
      </c>
      <c r="DX29">
        <f t="shared" si="94"/>
        <v>0</v>
      </c>
      <c r="DY29">
        <f t="shared" si="96"/>
        <v>0</v>
      </c>
      <c r="DZ29">
        <f t="shared" si="81"/>
        <v>0</v>
      </c>
      <c r="EA29">
        <f t="shared" si="97"/>
        <v>0</v>
      </c>
      <c r="EB29">
        <f t="shared" si="82"/>
        <v>0</v>
      </c>
      <c r="EC29">
        <f t="shared" si="98"/>
        <v>0</v>
      </c>
      <c r="ED29">
        <f t="shared" si="83"/>
        <v>0</v>
      </c>
      <c r="EE29">
        <f t="shared" si="99"/>
        <v>45</v>
      </c>
      <c r="EF29">
        <f t="shared" si="84"/>
        <v>0</v>
      </c>
    </row>
    <row r="30" spans="1:136" x14ac:dyDescent="0.25">
      <c r="A30">
        <v>24</v>
      </c>
      <c r="B30">
        <f>modules!B30</f>
        <v>0</v>
      </c>
      <c r="C30">
        <f>modules!C30</f>
        <v>0</v>
      </c>
      <c r="E30" s="16">
        <f t="shared" si="8"/>
        <v>0</v>
      </c>
      <c r="F30" s="16">
        <f t="shared" si="9"/>
        <v>0</v>
      </c>
      <c r="G30" s="16">
        <f t="shared" si="10"/>
        <v>0</v>
      </c>
      <c r="H30" s="16">
        <f t="shared" si="11"/>
        <v>0</v>
      </c>
      <c r="I30" s="16">
        <f t="shared" si="12"/>
        <v>0</v>
      </c>
      <c r="J30" s="16">
        <f t="shared" si="13"/>
        <v>0</v>
      </c>
      <c r="L30" s="16">
        <f t="shared" si="14"/>
        <v>0</v>
      </c>
      <c r="M30" s="16">
        <f t="shared" si="15"/>
        <v>0</v>
      </c>
      <c r="N30" s="16">
        <f t="shared" si="16"/>
        <v>0</v>
      </c>
      <c r="O30" s="16">
        <f t="shared" si="17"/>
        <v>0</v>
      </c>
      <c r="P30" s="16">
        <f t="shared" si="18"/>
        <v>0</v>
      </c>
      <c r="Q30" s="16">
        <f t="shared" si="19"/>
        <v>0</v>
      </c>
      <c r="S30" s="16">
        <f t="shared" si="20"/>
        <v>0</v>
      </c>
      <c r="T30" s="16">
        <f t="shared" si="21"/>
        <v>0</v>
      </c>
      <c r="U30" s="16">
        <f t="shared" si="22"/>
        <v>0</v>
      </c>
      <c r="V30" s="16">
        <f t="shared" si="23"/>
        <v>0</v>
      </c>
      <c r="W30" s="16">
        <f t="shared" si="24"/>
        <v>0</v>
      </c>
      <c r="X30" s="16">
        <f t="shared" si="25"/>
        <v>0</v>
      </c>
      <c r="Z30" s="16">
        <f t="shared" si="26"/>
        <v>0</v>
      </c>
      <c r="AA30" s="16">
        <f t="shared" si="27"/>
        <v>0</v>
      </c>
      <c r="AB30" s="16">
        <f t="shared" si="28"/>
        <v>0</v>
      </c>
      <c r="AC30" s="16">
        <f t="shared" si="29"/>
        <v>0</v>
      </c>
      <c r="AD30" s="16">
        <f t="shared" si="30"/>
        <v>0</v>
      </c>
      <c r="AE30" s="16">
        <f t="shared" si="31"/>
        <v>0</v>
      </c>
      <c r="AG30" s="16">
        <f t="shared" si="32"/>
        <v>0</v>
      </c>
      <c r="AH30" s="16">
        <f t="shared" si="33"/>
        <v>0</v>
      </c>
      <c r="AI30" s="16">
        <f t="shared" si="34"/>
        <v>0</v>
      </c>
      <c r="AJ30" s="16">
        <f t="shared" si="35"/>
        <v>0</v>
      </c>
      <c r="AK30" s="16">
        <f t="shared" si="36"/>
        <v>0</v>
      </c>
      <c r="AL30" s="16">
        <f t="shared" si="37"/>
        <v>0</v>
      </c>
      <c r="AN30" s="16">
        <f t="shared" si="38"/>
        <v>0</v>
      </c>
      <c r="AO30" s="16">
        <f t="shared" si="39"/>
        <v>0</v>
      </c>
      <c r="AP30" s="16">
        <f t="shared" si="40"/>
        <v>0</v>
      </c>
      <c r="AQ30" s="16">
        <f t="shared" si="41"/>
        <v>0</v>
      </c>
      <c r="AR30" s="16">
        <f t="shared" si="42"/>
        <v>0</v>
      </c>
      <c r="AS30" s="16">
        <f t="shared" si="43"/>
        <v>0</v>
      </c>
      <c r="AT30" s="20"/>
      <c r="AU30" s="20">
        <f t="shared" si="44"/>
        <v>0</v>
      </c>
      <c r="AV30" s="20">
        <f t="shared" si="45"/>
        <v>0</v>
      </c>
      <c r="AW30" s="20">
        <f t="shared" si="46"/>
        <v>0</v>
      </c>
      <c r="AX30" s="20">
        <f t="shared" si="47"/>
        <v>0</v>
      </c>
      <c r="AY30" s="20">
        <f t="shared" si="48"/>
        <v>0</v>
      </c>
      <c r="AZ30" s="20">
        <f t="shared" si="49"/>
        <v>0</v>
      </c>
      <c r="BA30" s="20"/>
      <c r="BB30" s="20">
        <f t="shared" si="50"/>
        <v>0</v>
      </c>
      <c r="BC30" s="20">
        <f t="shared" si="51"/>
        <v>0</v>
      </c>
      <c r="BD30" s="20">
        <f t="shared" si="52"/>
        <v>0</v>
      </c>
      <c r="BE30" s="20">
        <f t="shared" si="53"/>
        <v>0</v>
      </c>
      <c r="BF30" s="20">
        <f t="shared" si="54"/>
        <v>0</v>
      </c>
      <c r="BG30" s="20">
        <f t="shared" si="55"/>
        <v>0</v>
      </c>
      <c r="BH30" s="20"/>
      <c r="BI30" s="20">
        <f t="shared" si="56"/>
        <v>0</v>
      </c>
      <c r="BJ30" s="20">
        <f t="shared" si="57"/>
        <v>0</v>
      </c>
      <c r="BK30" s="20">
        <f t="shared" si="58"/>
        <v>0</v>
      </c>
      <c r="BL30" s="20">
        <f t="shared" si="59"/>
        <v>0</v>
      </c>
      <c r="BM30" s="20">
        <f t="shared" si="60"/>
        <v>0</v>
      </c>
      <c r="BN30" s="20">
        <f t="shared" si="61"/>
        <v>0</v>
      </c>
      <c r="BO30" s="20"/>
      <c r="BP30" s="20">
        <f t="shared" si="62"/>
        <v>0</v>
      </c>
      <c r="BQ30" s="20">
        <f t="shared" si="63"/>
        <v>0</v>
      </c>
      <c r="BR30" s="20">
        <f t="shared" si="64"/>
        <v>0</v>
      </c>
      <c r="BS30" s="20">
        <f t="shared" si="65"/>
        <v>0</v>
      </c>
      <c r="BT30" s="20">
        <f t="shared" si="66"/>
        <v>0</v>
      </c>
      <c r="BU30" s="20">
        <f t="shared" si="67"/>
        <v>0</v>
      </c>
      <c r="BV30" s="20"/>
      <c r="BW30" s="20">
        <f t="shared" si="68"/>
        <v>0</v>
      </c>
      <c r="BX30" s="20">
        <f t="shared" si="69"/>
        <v>0</v>
      </c>
      <c r="BY30" s="20">
        <f t="shared" si="70"/>
        <v>0</v>
      </c>
      <c r="BZ30" s="20">
        <f t="shared" si="71"/>
        <v>0</v>
      </c>
      <c r="CA30" s="20">
        <f t="shared" si="72"/>
        <v>0</v>
      </c>
      <c r="CB30" s="20">
        <f t="shared" si="73"/>
        <v>0</v>
      </c>
      <c r="CC30" s="20"/>
      <c r="CD30" s="20">
        <f t="shared" si="74"/>
        <v>0</v>
      </c>
      <c r="CE30" s="20">
        <f t="shared" si="75"/>
        <v>0</v>
      </c>
      <c r="CF30" s="20">
        <f t="shared" si="76"/>
        <v>0</v>
      </c>
      <c r="CG30" s="20">
        <f t="shared" si="77"/>
        <v>0</v>
      </c>
      <c r="CH30" s="20">
        <f t="shared" si="78"/>
        <v>0</v>
      </c>
      <c r="CI30" s="20">
        <f t="shared" si="79"/>
        <v>0</v>
      </c>
      <c r="CK30" s="16">
        <f>IFERROR(IF(OR($B30=0,$CY30="Yes"),0,SUM(staff_students!E$40:E$43)/VLOOKUP('selections(hide)'!$A$4,'selections(hide)'!$D$24:$P$36,8,FALSE)),0)</f>
        <v>0</v>
      </c>
      <c r="CL30" s="16">
        <f>IFERROR(IF(OR($B30=0,$CY30="Yes"),0,SUM(staff_students!F$40:F$43)/VLOOKUP('selections(hide)'!$A$4,'selections(hide)'!$D$24:$P$36,8,FALSE)),0)</f>
        <v>0</v>
      </c>
      <c r="CM30" s="16">
        <f>IFERROR(IF(OR($B30=0,$CY30="Yes"),0,SUM(staff_students!G$40:G$43)/VLOOKUP('selections(hide)'!$A$4,'selections(hide)'!$D$24:$P$36,8,FALSE)),0)</f>
        <v>0</v>
      </c>
      <c r="CN30" s="16">
        <f>IFERROR(IF(OR($B30=0,$CY30="Yes"),0,SUM(staff_students!H$40:H$43)/VLOOKUP('selections(hide)'!$A$4,'selections(hide)'!$D$24:$P$36,8,FALSE)),0)</f>
        <v>0</v>
      </c>
      <c r="CO30" s="16">
        <f>IFERROR(IF(OR($B30=0,$CY30="Yes"),0,SUM(staff_students!I$40:I$43)/VLOOKUP('selections(hide)'!$A$4,'selections(hide)'!$D$24:$P$36,8,FALSE)),0)</f>
        <v>0</v>
      </c>
      <c r="CP30" s="16">
        <f>IFERROR(IF(OR($B30=0,$CY30="Yes"),0,SUM(staff_students!J$40:J$43)/VLOOKUP('selections(hide)'!$A$4,'selections(hide)'!$D$24:$P$36,8,FALSE)),0)</f>
        <v>0</v>
      </c>
      <c r="CQ30" s="16"/>
      <c r="CR30" s="16">
        <f t="shared" si="85"/>
        <v>0</v>
      </c>
      <c r="CS30" s="16">
        <f t="shared" si="100"/>
        <v>0</v>
      </c>
      <c r="CT30" s="16">
        <f t="shared" si="101"/>
        <v>0</v>
      </c>
      <c r="CU30" s="16">
        <f t="shared" si="102"/>
        <v>0</v>
      </c>
      <c r="CV30" s="16">
        <f t="shared" si="103"/>
        <v>0</v>
      </c>
      <c r="CW30" s="16">
        <f t="shared" si="104"/>
        <v>0</v>
      </c>
      <c r="CX30">
        <f>IF(modules!E30='selections(hide)'!$A$57,"Yes",IF(modules!E30&lt;&gt;0,"No",0))</f>
        <v>0</v>
      </c>
      <c r="CY30">
        <f>IF(modules!D30="optional","Yes",IF(modules!D30="main","No",0))</f>
        <v>0</v>
      </c>
      <c r="CZ30" t="str">
        <f t="shared" si="86"/>
        <v>OK</v>
      </c>
      <c r="DK30">
        <v>30</v>
      </c>
      <c r="DL30">
        <v>30</v>
      </c>
      <c r="DM30" s="16">
        <f>modules!BV30</f>
        <v>0</v>
      </c>
      <c r="DN30">
        <f t="shared" si="87"/>
        <v>0</v>
      </c>
      <c r="DO30">
        <f t="shared" si="88"/>
        <v>0</v>
      </c>
      <c r="DP30">
        <f t="shared" si="89"/>
        <v>0</v>
      </c>
      <c r="DQ30">
        <f t="shared" si="90"/>
        <v>0</v>
      </c>
      <c r="DR30">
        <f t="shared" si="91"/>
        <v>0</v>
      </c>
      <c r="DS30">
        <f t="shared" si="92"/>
        <v>0</v>
      </c>
      <c r="DU30">
        <f t="shared" si="93"/>
        <v>0</v>
      </c>
      <c r="DV30">
        <f t="shared" si="94"/>
        <v>0</v>
      </c>
      <c r="DW30">
        <f t="shared" si="95"/>
        <v>0</v>
      </c>
      <c r="DX30">
        <f t="shared" si="94"/>
        <v>0</v>
      </c>
      <c r="DY30">
        <f t="shared" si="96"/>
        <v>0</v>
      </c>
      <c r="DZ30">
        <f t="shared" si="81"/>
        <v>0</v>
      </c>
      <c r="EA30">
        <f t="shared" si="97"/>
        <v>0</v>
      </c>
      <c r="EB30">
        <f t="shared" si="82"/>
        <v>0</v>
      </c>
      <c r="EC30">
        <f t="shared" si="98"/>
        <v>0</v>
      </c>
      <c r="ED30">
        <f t="shared" si="83"/>
        <v>0</v>
      </c>
      <c r="EE30">
        <f t="shared" si="99"/>
        <v>45</v>
      </c>
      <c r="EF30">
        <f t="shared" si="84"/>
        <v>0</v>
      </c>
    </row>
    <row r="31" spans="1:136" x14ac:dyDescent="0.25">
      <c r="A31">
        <v>25</v>
      </c>
      <c r="B31">
        <f>modules!B31</f>
        <v>0</v>
      </c>
      <c r="C31">
        <f>modules!C31</f>
        <v>0</v>
      </c>
      <c r="E31" s="16">
        <f t="shared" si="8"/>
        <v>0</v>
      </c>
      <c r="F31" s="16">
        <f t="shared" si="9"/>
        <v>0</v>
      </c>
      <c r="G31" s="16">
        <f t="shared" si="10"/>
        <v>0</v>
      </c>
      <c r="H31" s="16">
        <f t="shared" si="11"/>
        <v>0</v>
      </c>
      <c r="I31" s="16">
        <f t="shared" si="12"/>
        <v>0</v>
      </c>
      <c r="J31" s="16">
        <f t="shared" si="13"/>
        <v>0</v>
      </c>
      <c r="L31" s="16">
        <f t="shared" si="14"/>
        <v>0</v>
      </c>
      <c r="M31" s="16">
        <f t="shared" si="15"/>
        <v>0</v>
      </c>
      <c r="N31" s="16">
        <f t="shared" si="16"/>
        <v>0</v>
      </c>
      <c r="O31" s="16">
        <f t="shared" si="17"/>
        <v>0</v>
      </c>
      <c r="P31" s="16">
        <f t="shared" si="18"/>
        <v>0</v>
      </c>
      <c r="Q31" s="16">
        <f t="shared" si="19"/>
        <v>0</v>
      </c>
      <c r="S31" s="16">
        <f t="shared" si="20"/>
        <v>0</v>
      </c>
      <c r="T31" s="16">
        <f t="shared" si="21"/>
        <v>0</v>
      </c>
      <c r="U31" s="16">
        <f t="shared" si="22"/>
        <v>0</v>
      </c>
      <c r="V31" s="16">
        <f t="shared" si="23"/>
        <v>0</v>
      </c>
      <c r="W31" s="16">
        <f t="shared" si="24"/>
        <v>0</v>
      </c>
      <c r="X31" s="16">
        <f t="shared" si="25"/>
        <v>0</v>
      </c>
      <c r="Z31" s="16">
        <f t="shared" si="26"/>
        <v>0</v>
      </c>
      <c r="AA31" s="16">
        <f t="shared" si="27"/>
        <v>0</v>
      </c>
      <c r="AB31" s="16">
        <f t="shared" si="28"/>
        <v>0</v>
      </c>
      <c r="AC31" s="16">
        <f t="shared" si="29"/>
        <v>0</v>
      </c>
      <c r="AD31" s="16">
        <f t="shared" si="30"/>
        <v>0</v>
      </c>
      <c r="AE31" s="16">
        <f t="shared" si="31"/>
        <v>0</v>
      </c>
      <c r="AG31" s="16">
        <f t="shared" si="32"/>
        <v>0</v>
      </c>
      <c r="AH31" s="16">
        <f t="shared" si="33"/>
        <v>0</v>
      </c>
      <c r="AI31" s="16">
        <f t="shared" si="34"/>
        <v>0</v>
      </c>
      <c r="AJ31" s="16">
        <f t="shared" si="35"/>
        <v>0</v>
      </c>
      <c r="AK31" s="16">
        <f t="shared" si="36"/>
        <v>0</v>
      </c>
      <c r="AL31" s="16">
        <f t="shared" si="37"/>
        <v>0</v>
      </c>
      <c r="AN31" s="16">
        <f t="shared" si="38"/>
        <v>0</v>
      </c>
      <c r="AO31" s="16">
        <f t="shared" si="39"/>
        <v>0</v>
      </c>
      <c r="AP31" s="16">
        <f t="shared" si="40"/>
        <v>0</v>
      </c>
      <c r="AQ31" s="16">
        <f t="shared" si="41"/>
        <v>0</v>
      </c>
      <c r="AR31" s="16">
        <f t="shared" si="42"/>
        <v>0</v>
      </c>
      <c r="AS31" s="16">
        <f t="shared" si="43"/>
        <v>0</v>
      </c>
      <c r="AT31" s="20"/>
      <c r="AU31" s="20">
        <f t="shared" si="44"/>
        <v>0</v>
      </c>
      <c r="AV31" s="20">
        <f t="shared" si="45"/>
        <v>0</v>
      </c>
      <c r="AW31" s="20">
        <f t="shared" si="46"/>
        <v>0</v>
      </c>
      <c r="AX31" s="20">
        <f t="shared" si="47"/>
        <v>0</v>
      </c>
      <c r="AY31" s="20">
        <f t="shared" si="48"/>
        <v>0</v>
      </c>
      <c r="AZ31" s="20">
        <f t="shared" si="49"/>
        <v>0</v>
      </c>
      <c r="BA31" s="20"/>
      <c r="BB31" s="20">
        <f t="shared" si="50"/>
        <v>0</v>
      </c>
      <c r="BC31" s="20">
        <f t="shared" si="51"/>
        <v>0</v>
      </c>
      <c r="BD31" s="20">
        <f t="shared" si="52"/>
        <v>0</v>
      </c>
      <c r="BE31" s="20">
        <f t="shared" si="53"/>
        <v>0</v>
      </c>
      <c r="BF31" s="20">
        <f t="shared" si="54"/>
        <v>0</v>
      </c>
      <c r="BG31" s="20">
        <f t="shared" si="55"/>
        <v>0</v>
      </c>
      <c r="BH31" s="20"/>
      <c r="BI31" s="20">
        <f t="shared" si="56"/>
        <v>0</v>
      </c>
      <c r="BJ31" s="20">
        <f t="shared" si="57"/>
        <v>0</v>
      </c>
      <c r="BK31" s="20">
        <f t="shared" si="58"/>
        <v>0</v>
      </c>
      <c r="BL31" s="20">
        <f t="shared" si="59"/>
        <v>0</v>
      </c>
      <c r="BM31" s="20">
        <f t="shared" si="60"/>
        <v>0</v>
      </c>
      <c r="BN31" s="20">
        <f t="shared" si="61"/>
        <v>0</v>
      </c>
      <c r="BO31" s="20"/>
      <c r="BP31" s="20">
        <f t="shared" si="62"/>
        <v>0</v>
      </c>
      <c r="BQ31" s="20">
        <f t="shared" si="63"/>
        <v>0</v>
      </c>
      <c r="BR31" s="20">
        <f t="shared" si="64"/>
        <v>0</v>
      </c>
      <c r="BS31" s="20">
        <f t="shared" si="65"/>
        <v>0</v>
      </c>
      <c r="BT31" s="20">
        <f t="shared" si="66"/>
        <v>0</v>
      </c>
      <c r="BU31" s="20">
        <f t="shared" si="67"/>
        <v>0</v>
      </c>
      <c r="BV31" s="20"/>
      <c r="BW31" s="20">
        <f t="shared" si="68"/>
        <v>0</v>
      </c>
      <c r="BX31" s="20">
        <f t="shared" si="69"/>
        <v>0</v>
      </c>
      <c r="BY31" s="20">
        <f t="shared" si="70"/>
        <v>0</v>
      </c>
      <c r="BZ31" s="20">
        <f t="shared" si="71"/>
        <v>0</v>
      </c>
      <c r="CA31" s="20">
        <f t="shared" si="72"/>
        <v>0</v>
      </c>
      <c r="CB31" s="20">
        <f t="shared" si="73"/>
        <v>0</v>
      </c>
      <c r="CC31" s="20"/>
      <c r="CD31" s="20">
        <f t="shared" si="74"/>
        <v>0</v>
      </c>
      <c r="CE31" s="20">
        <f t="shared" si="75"/>
        <v>0</v>
      </c>
      <c r="CF31" s="20">
        <f t="shared" si="76"/>
        <v>0</v>
      </c>
      <c r="CG31" s="20">
        <f t="shared" si="77"/>
        <v>0</v>
      </c>
      <c r="CH31" s="20">
        <f t="shared" si="78"/>
        <v>0</v>
      </c>
      <c r="CI31" s="20">
        <f t="shared" si="79"/>
        <v>0</v>
      </c>
      <c r="CK31" s="16">
        <f>IFERROR(IF(OR($B31=0,$CY31="Yes"),0,SUM(staff_students!E$40:E$43)/VLOOKUP('selections(hide)'!$A$4,'selections(hide)'!$D$24:$P$36,8,FALSE)),0)</f>
        <v>0</v>
      </c>
      <c r="CL31" s="16">
        <f>IFERROR(IF(OR($B31=0,$CY31="Yes"),0,SUM(staff_students!F$40:F$43)/VLOOKUP('selections(hide)'!$A$4,'selections(hide)'!$D$24:$P$36,8,FALSE)),0)</f>
        <v>0</v>
      </c>
      <c r="CM31" s="16">
        <f>IFERROR(IF(OR($B31=0,$CY31="Yes"),0,SUM(staff_students!G$40:G$43)/VLOOKUP('selections(hide)'!$A$4,'selections(hide)'!$D$24:$P$36,8,FALSE)),0)</f>
        <v>0</v>
      </c>
      <c r="CN31" s="16">
        <f>IFERROR(IF(OR($B31=0,$CY31="Yes"),0,SUM(staff_students!H$40:H$43)/VLOOKUP('selections(hide)'!$A$4,'selections(hide)'!$D$24:$P$36,8,FALSE)),0)</f>
        <v>0</v>
      </c>
      <c r="CO31" s="16">
        <f>IFERROR(IF(OR($B31=0,$CY31="Yes"),0,SUM(staff_students!I$40:I$43)/VLOOKUP('selections(hide)'!$A$4,'selections(hide)'!$D$24:$P$36,8,FALSE)),0)</f>
        <v>0</v>
      </c>
      <c r="CP31" s="16">
        <f>IFERROR(IF(OR($B31=0,$CY31="Yes"),0,SUM(staff_students!J$40:J$43)/VLOOKUP('selections(hide)'!$A$4,'selections(hide)'!$D$24:$P$36,8,FALSE)),0)</f>
        <v>0</v>
      </c>
      <c r="CQ31" s="16"/>
      <c r="CR31" s="16">
        <f t="shared" si="85"/>
        <v>0</v>
      </c>
      <c r="CS31" s="16">
        <f t="shared" si="100"/>
        <v>0</v>
      </c>
      <c r="CT31" s="16">
        <f t="shared" si="101"/>
        <v>0</v>
      </c>
      <c r="CU31" s="16">
        <f t="shared" si="102"/>
        <v>0</v>
      </c>
      <c r="CV31" s="16">
        <f t="shared" si="103"/>
        <v>0</v>
      </c>
      <c r="CW31" s="16">
        <f t="shared" si="104"/>
        <v>0</v>
      </c>
      <c r="CX31">
        <f>IF(modules!E31='selections(hide)'!$A$57,"Yes",IF(modules!E31&lt;&gt;0,"No",0))</f>
        <v>0</v>
      </c>
      <c r="CY31">
        <f>IF(modules!D31="optional","Yes",IF(modules!D31="main","No",0))</f>
        <v>0</v>
      </c>
      <c r="CZ31" t="str">
        <f t="shared" si="86"/>
        <v>OK</v>
      </c>
      <c r="DK31">
        <v>30</v>
      </c>
      <c r="DL31">
        <v>30</v>
      </c>
      <c r="DM31" s="16">
        <f>modules!BV31</f>
        <v>0</v>
      </c>
      <c r="DN31">
        <f t="shared" si="87"/>
        <v>0</v>
      </c>
      <c r="DO31">
        <f t="shared" si="88"/>
        <v>0</v>
      </c>
      <c r="DP31">
        <f t="shared" si="89"/>
        <v>0</v>
      </c>
      <c r="DQ31">
        <f t="shared" si="90"/>
        <v>0</v>
      </c>
      <c r="DR31">
        <f t="shared" si="91"/>
        <v>0</v>
      </c>
      <c r="DS31">
        <f t="shared" si="92"/>
        <v>0</v>
      </c>
      <c r="DU31">
        <f t="shared" si="93"/>
        <v>0</v>
      </c>
      <c r="DV31">
        <f t="shared" si="94"/>
        <v>0</v>
      </c>
      <c r="DW31">
        <f t="shared" si="95"/>
        <v>0</v>
      </c>
      <c r="DX31">
        <f t="shared" si="94"/>
        <v>0</v>
      </c>
      <c r="DY31">
        <f t="shared" si="96"/>
        <v>0</v>
      </c>
      <c r="DZ31">
        <f t="shared" si="81"/>
        <v>0</v>
      </c>
      <c r="EA31">
        <f t="shared" si="97"/>
        <v>0</v>
      </c>
      <c r="EB31">
        <f t="shared" si="82"/>
        <v>0</v>
      </c>
      <c r="EC31">
        <f t="shared" si="98"/>
        <v>0</v>
      </c>
      <c r="ED31">
        <f t="shared" si="83"/>
        <v>0</v>
      </c>
      <c r="EE31">
        <f t="shared" si="99"/>
        <v>45</v>
      </c>
      <c r="EF31">
        <f t="shared" si="84"/>
        <v>0</v>
      </c>
    </row>
    <row r="32" spans="1:136" x14ac:dyDescent="0.25">
      <c r="A32">
        <v>26</v>
      </c>
      <c r="B32">
        <f>modules!B32</f>
        <v>0</v>
      </c>
      <c r="C32">
        <f>modules!C32</f>
        <v>0</v>
      </c>
      <c r="E32" s="16">
        <f t="shared" si="8"/>
        <v>0</v>
      </c>
      <c r="F32" s="16">
        <f t="shared" si="9"/>
        <v>0</v>
      </c>
      <c r="G32" s="16">
        <f t="shared" si="10"/>
        <v>0</v>
      </c>
      <c r="H32" s="16">
        <f t="shared" si="11"/>
        <v>0</v>
      </c>
      <c r="I32" s="16">
        <f t="shared" si="12"/>
        <v>0</v>
      </c>
      <c r="J32" s="16">
        <f t="shared" si="13"/>
        <v>0</v>
      </c>
      <c r="L32" s="16">
        <f t="shared" si="14"/>
        <v>0</v>
      </c>
      <c r="M32" s="16">
        <f t="shared" si="15"/>
        <v>0</v>
      </c>
      <c r="N32" s="16">
        <f t="shared" si="16"/>
        <v>0</v>
      </c>
      <c r="O32" s="16">
        <f t="shared" si="17"/>
        <v>0</v>
      </c>
      <c r="P32" s="16">
        <f t="shared" si="18"/>
        <v>0</v>
      </c>
      <c r="Q32" s="16">
        <f t="shared" si="19"/>
        <v>0</v>
      </c>
      <c r="S32" s="16">
        <f t="shared" si="20"/>
        <v>0</v>
      </c>
      <c r="T32" s="16">
        <f t="shared" si="21"/>
        <v>0</v>
      </c>
      <c r="U32" s="16">
        <f t="shared" si="22"/>
        <v>0</v>
      </c>
      <c r="V32" s="16">
        <f t="shared" si="23"/>
        <v>0</v>
      </c>
      <c r="W32" s="16">
        <f t="shared" si="24"/>
        <v>0</v>
      </c>
      <c r="X32" s="16">
        <f t="shared" si="25"/>
        <v>0</v>
      </c>
      <c r="Z32" s="16">
        <f t="shared" si="26"/>
        <v>0</v>
      </c>
      <c r="AA32" s="16">
        <f t="shared" si="27"/>
        <v>0</v>
      </c>
      <c r="AB32" s="16">
        <f t="shared" si="28"/>
        <v>0</v>
      </c>
      <c r="AC32" s="16">
        <f t="shared" si="29"/>
        <v>0</v>
      </c>
      <c r="AD32" s="16">
        <f t="shared" si="30"/>
        <v>0</v>
      </c>
      <c r="AE32" s="16">
        <f t="shared" si="31"/>
        <v>0</v>
      </c>
      <c r="AG32" s="16">
        <f t="shared" si="32"/>
        <v>0</v>
      </c>
      <c r="AH32" s="16">
        <f t="shared" si="33"/>
        <v>0</v>
      </c>
      <c r="AI32" s="16">
        <f t="shared" si="34"/>
        <v>0</v>
      </c>
      <c r="AJ32" s="16">
        <f t="shared" si="35"/>
        <v>0</v>
      </c>
      <c r="AK32" s="16">
        <f t="shared" si="36"/>
        <v>0</v>
      </c>
      <c r="AL32" s="16">
        <f t="shared" si="37"/>
        <v>0</v>
      </c>
      <c r="AN32" s="16">
        <f t="shared" si="38"/>
        <v>0</v>
      </c>
      <c r="AO32" s="16">
        <f t="shared" si="39"/>
        <v>0</v>
      </c>
      <c r="AP32" s="16">
        <f t="shared" si="40"/>
        <v>0</v>
      </c>
      <c r="AQ32" s="16">
        <f t="shared" si="41"/>
        <v>0</v>
      </c>
      <c r="AR32" s="16">
        <f t="shared" si="42"/>
        <v>0</v>
      </c>
      <c r="AS32" s="16">
        <f t="shared" si="43"/>
        <v>0</v>
      </c>
      <c r="AT32" s="20"/>
      <c r="AU32" s="20">
        <f t="shared" si="44"/>
        <v>0</v>
      </c>
      <c r="AV32" s="20">
        <f t="shared" si="45"/>
        <v>0</v>
      </c>
      <c r="AW32" s="20">
        <f t="shared" si="46"/>
        <v>0</v>
      </c>
      <c r="AX32" s="20">
        <f t="shared" si="47"/>
        <v>0</v>
      </c>
      <c r="AY32" s="20">
        <f t="shared" si="48"/>
        <v>0</v>
      </c>
      <c r="AZ32" s="20">
        <f t="shared" si="49"/>
        <v>0</v>
      </c>
      <c r="BA32" s="20"/>
      <c r="BB32" s="20">
        <f t="shared" si="50"/>
        <v>0</v>
      </c>
      <c r="BC32" s="20">
        <f t="shared" si="51"/>
        <v>0</v>
      </c>
      <c r="BD32" s="20">
        <f t="shared" si="52"/>
        <v>0</v>
      </c>
      <c r="BE32" s="20">
        <f t="shared" si="53"/>
        <v>0</v>
      </c>
      <c r="BF32" s="20">
        <f t="shared" si="54"/>
        <v>0</v>
      </c>
      <c r="BG32" s="20">
        <f t="shared" si="55"/>
        <v>0</v>
      </c>
      <c r="BH32" s="20"/>
      <c r="BI32" s="20">
        <f t="shared" si="56"/>
        <v>0</v>
      </c>
      <c r="BJ32" s="20">
        <f t="shared" si="57"/>
        <v>0</v>
      </c>
      <c r="BK32" s="20">
        <f t="shared" si="58"/>
        <v>0</v>
      </c>
      <c r="BL32" s="20">
        <f t="shared" si="59"/>
        <v>0</v>
      </c>
      <c r="BM32" s="20">
        <f t="shared" si="60"/>
        <v>0</v>
      </c>
      <c r="BN32" s="20">
        <f t="shared" si="61"/>
        <v>0</v>
      </c>
      <c r="BO32" s="20"/>
      <c r="BP32" s="20">
        <f t="shared" si="62"/>
        <v>0</v>
      </c>
      <c r="BQ32" s="20">
        <f t="shared" si="63"/>
        <v>0</v>
      </c>
      <c r="BR32" s="20">
        <f t="shared" si="64"/>
        <v>0</v>
      </c>
      <c r="BS32" s="20">
        <f t="shared" si="65"/>
        <v>0</v>
      </c>
      <c r="BT32" s="20">
        <f t="shared" si="66"/>
        <v>0</v>
      </c>
      <c r="BU32" s="20">
        <f t="shared" si="67"/>
        <v>0</v>
      </c>
      <c r="BV32" s="20"/>
      <c r="BW32" s="20">
        <f t="shared" si="68"/>
        <v>0</v>
      </c>
      <c r="BX32" s="20">
        <f t="shared" si="69"/>
        <v>0</v>
      </c>
      <c r="BY32" s="20">
        <f t="shared" si="70"/>
        <v>0</v>
      </c>
      <c r="BZ32" s="20">
        <f t="shared" si="71"/>
        <v>0</v>
      </c>
      <c r="CA32" s="20">
        <f t="shared" si="72"/>
        <v>0</v>
      </c>
      <c r="CB32" s="20">
        <f t="shared" si="73"/>
        <v>0</v>
      </c>
      <c r="CC32" s="20"/>
      <c r="CD32" s="20">
        <f t="shared" si="74"/>
        <v>0</v>
      </c>
      <c r="CE32" s="20">
        <f t="shared" si="75"/>
        <v>0</v>
      </c>
      <c r="CF32" s="20">
        <f t="shared" si="76"/>
        <v>0</v>
      </c>
      <c r="CG32" s="20">
        <f t="shared" si="77"/>
        <v>0</v>
      </c>
      <c r="CH32" s="20">
        <f t="shared" si="78"/>
        <v>0</v>
      </c>
      <c r="CI32" s="20">
        <f t="shared" si="79"/>
        <v>0</v>
      </c>
      <c r="CK32" s="16">
        <f>IFERROR(IF(OR($B32=0,$CY32="Yes"),0,SUM(staff_students!E$40:E$43)/VLOOKUP('selections(hide)'!$A$4,'selections(hide)'!$D$24:$P$36,8,FALSE)),0)</f>
        <v>0</v>
      </c>
      <c r="CL32" s="16">
        <f>IFERROR(IF(OR($B32=0,$CY32="Yes"),0,SUM(staff_students!F$40:F$43)/VLOOKUP('selections(hide)'!$A$4,'selections(hide)'!$D$24:$P$36,8,FALSE)),0)</f>
        <v>0</v>
      </c>
      <c r="CM32" s="16">
        <f>IFERROR(IF(OR($B32=0,$CY32="Yes"),0,SUM(staff_students!G$40:G$43)/VLOOKUP('selections(hide)'!$A$4,'selections(hide)'!$D$24:$P$36,8,FALSE)),0)</f>
        <v>0</v>
      </c>
      <c r="CN32" s="16">
        <f>IFERROR(IF(OR($B32=0,$CY32="Yes"),0,SUM(staff_students!H$40:H$43)/VLOOKUP('selections(hide)'!$A$4,'selections(hide)'!$D$24:$P$36,8,FALSE)),0)</f>
        <v>0</v>
      </c>
      <c r="CO32" s="16">
        <f>IFERROR(IF(OR($B32=0,$CY32="Yes"),0,SUM(staff_students!I$40:I$43)/VLOOKUP('selections(hide)'!$A$4,'selections(hide)'!$D$24:$P$36,8,FALSE)),0)</f>
        <v>0</v>
      </c>
      <c r="CP32" s="16">
        <f>IFERROR(IF(OR($B32=0,$CY32="Yes"),0,SUM(staff_students!J$40:J$43)/VLOOKUP('selections(hide)'!$A$4,'selections(hide)'!$D$24:$P$36,8,FALSE)),0)</f>
        <v>0</v>
      </c>
      <c r="CQ32" s="16"/>
      <c r="CR32" s="16">
        <f t="shared" si="85"/>
        <v>0</v>
      </c>
      <c r="CS32" s="16">
        <f t="shared" si="100"/>
        <v>0</v>
      </c>
      <c r="CT32" s="16">
        <f t="shared" si="101"/>
        <v>0</v>
      </c>
      <c r="CU32" s="16">
        <f t="shared" si="102"/>
        <v>0</v>
      </c>
      <c r="CV32" s="16">
        <f t="shared" si="103"/>
        <v>0</v>
      </c>
      <c r="CW32" s="16">
        <f t="shared" si="104"/>
        <v>0</v>
      </c>
      <c r="CX32">
        <f>IF(modules!E32='selections(hide)'!$A$57,"Yes",IF(modules!E32&lt;&gt;0,"No",0))</f>
        <v>0</v>
      </c>
      <c r="CY32">
        <f>IF(modules!D32="optional","Yes",IF(modules!D32="main","No",0))</f>
        <v>0</v>
      </c>
      <c r="CZ32" t="str">
        <f t="shared" si="86"/>
        <v>OK</v>
      </c>
      <c r="DM32" s="16">
        <f>modules!BV32</f>
        <v>0</v>
      </c>
      <c r="DN32">
        <f t="shared" si="87"/>
        <v>0</v>
      </c>
      <c r="DO32">
        <f t="shared" si="88"/>
        <v>0</v>
      </c>
      <c r="DP32">
        <f t="shared" si="89"/>
        <v>0</v>
      </c>
      <c r="DQ32">
        <f t="shared" si="90"/>
        <v>0</v>
      </c>
      <c r="DR32">
        <f t="shared" si="91"/>
        <v>0</v>
      </c>
      <c r="DS32">
        <f t="shared" si="92"/>
        <v>0</v>
      </c>
      <c r="DU32">
        <f t="shared" si="93"/>
        <v>0</v>
      </c>
      <c r="DV32">
        <f t="shared" si="94"/>
        <v>0</v>
      </c>
      <c r="DW32">
        <f t="shared" si="95"/>
        <v>0</v>
      </c>
      <c r="DX32">
        <f t="shared" si="94"/>
        <v>0</v>
      </c>
      <c r="DY32">
        <f t="shared" si="96"/>
        <v>0</v>
      </c>
      <c r="DZ32">
        <f t="shared" si="81"/>
        <v>0</v>
      </c>
      <c r="EA32">
        <f t="shared" si="97"/>
        <v>0</v>
      </c>
      <c r="EB32">
        <f t="shared" si="82"/>
        <v>0</v>
      </c>
      <c r="EC32">
        <f t="shared" si="98"/>
        <v>0</v>
      </c>
      <c r="ED32">
        <f t="shared" si="83"/>
        <v>0</v>
      </c>
      <c r="EE32">
        <f t="shared" si="99"/>
        <v>0</v>
      </c>
      <c r="EF32">
        <f t="shared" si="84"/>
        <v>0</v>
      </c>
    </row>
    <row r="33" spans="1:136" x14ac:dyDescent="0.25">
      <c r="A33">
        <v>27</v>
      </c>
      <c r="B33">
        <f>modules!B33</f>
        <v>0</v>
      </c>
      <c r="C33">
        <f>modules!C33</f>
        <v>0</v>
      </c>
      <c r="E33" s="16">
        <f t="shared" si="8"/>
        <v>0</v>
      </c>
      <c r="F33" s="16">
        <f t="shared" si="9"/>
        <v>0</v>
      </c>
      <c r="G33" s="16">
        <f t="shared" si="10"/>
        <v>0</v>
      </c>
      <c r="H33" s="16">
        <f t="shared" si="11"/>
        <v>0</v>
      </c>
      <c r="I33" s="16">
        <f t="shared" si="12"/>
        <v>0</v>
      </c>
      <c r="J33" s="16">
        <f t="shared" si="13"/>
        <v>0</v>
      </c>
      <c r="L33" s="16">
        <f t="shared" si="14"/>
        <v>0</v>
      </c>
      <c r="M33" s="16">
        <f t="shared" si="15"/>
        <v>0</v>
      </c>
      <c r="N33" s="16">
        <f t="shared" si="16"/>
        <v>0</v>
      </c>
      <c r="O33" s="16">
        <f t="shared" si="17"/>
        <v>0</v>
      </c>
      <c r="P33" s="16">
        <f t="shared" si="18"/>
        <v>0</v>
      </c>
      <c r="Q33" s="16">
        <f t="shared" si="19"/>
        <v>0</v>
      </c>
      <c r="S33" s="16">
        <f t="shared" si="20"/>
        <v>0</v>
      </c>
      <c r="T33" s="16">
        <f t="shared" si="21"/>
        <v>0</v>
      </c>
      <c r="U33" s="16">
        <f t="shared" si="22"/>
        <v>0</v>
      </c>
      <c r="V33" s="16">
        <f t="shared" si="23"/>
        <v>0</v>
      </c>
      <c r="W33" s="16">
        <f t="shared" si="24"/>
        <v>0</v>
      </c>
      <c r="X33" s="16">
        <f t="shared" si="25"/>
        <v>0</v>
      </c>
      <c r="Z33" s="16">
        <f t="shared" si="26"/>
        <v>0</v>
      </c>
      <c r="AA33" s="16">
        <f t="shared" si="27"/>
        <v>0</v>
      </c>
      <c r="AB33" s="16">
        <f t="shared" si="28"/>
        <v>0</v>
      </c>
      <c r="AC33" s="16">
        <f t="shared" si="29"/>
        <v>0</v>
      </c>
      <c r="AD33" s="16">
        <f t="shared" si="30"/>
        <v>0</v>
      </c>
      <c r="AE33" s="16">
        <f t="shared" si="31"/>
        <v>0</v>
      </c>
      <c r="AG33" s="16">
        <f t="shared" si="32"/>
        <v>0</v>
      </c>
      <c r="AH33" s="16">
        <f t="shared" si="33"/>
        <v>0</v>
      </c>
      <c r="AI33" s="16">
        <f t="shared" si="34"/>
        <v>0</v>
      </c>
      <c r="AJ33" s="16">
        <f t="shared" si="35"/>
        <v>0</v>
      </c>
      <c r="AK33" s="16">
        <f t="shared" si="36"/>
        <v>0</v>
      </c>
      <c r="AL33" s="16">
        <f t="shared" si="37"/>
        <v>0</v>
      </c>
      <c r="AN33" s="16">
        <f t="shared" si="38"/>
        <v>0</v>
      </c>
      <c r="AO33" s="16">
        <f t="shared" si="39"/>
        <v>0</v>
      </c>
      <c r="AP33" s="16">
        <f t="shared" si="40"/>
        <v>0</v>
      </c>
      <c r="AQ33" s="16">
        <f t="shared" si="41"/>
        <v>0</v>
      </c>
      <c r="AR33" s="16">
        <f t="shared" si="42"/>
        <v>0</v>
      </c>
      <c r="AS33" s="16">
        <f t="shared" si="43"/>
        <v>0</v>
      </c>
      <c r="AT33" s="20"/>
      <c r="AU33" s="20">
        <f t="shared" si="44"/>
        <v>0</v>
      </c>
      <c r="AV33" s="20">
        <f t="shared" si="45"/>
        <v>0</v>
      </c>
      <c r="AW33" s="20">
        <f t="shared" si="46"/>
        <v>0</v>
      </c>
      <c r="AX33" s="20">
        <f t="shared" si="47"/>
        <v>0</v>
      </c>
      <c r="AY33" s="20">
        <f t="shared" si="48"/>
        <v>0</v>
      </c>
      <c r="AZ33" s="20">
        <f t="shared" si="49"/>
        <v>0</v>
      </c>
      <c r="BA33" s="20"/>
      <c r="BB33" s="20">
        <f t="shared" si="50"/>
        <v>0</v>
      </c>
      <c r="BC33" s="20">
        <f t="shared" si="51"/>
        <v>0</v>
      </c>
      <c r="BD33" s="20">
        <f t="shared" si="52"/>
        <v>0</v>
      </c>
      <c r="BE33" s="20">
        <f t="shared" si="53"/>
        <v>0</v>
      </c>
      <c r="BF33" s="20">
        <f t="shared" si="54"/>
        <v>0</v>
      </c>
      <c r="BG33" s="20">
        <f t="shared" si="55"/>
        <v>0</v>
      </c>
      <c r="BH33" s="20"/>
      <c r="BI33" s="20">
        <f t="shared" si="56"/>
        <v>0</v>
      </c>
      <c r="BJ33" s="20">
        <f t="shared" si="57"/>
        <v>0</v>
      </c>
      <c r="BK33" s="20">
        <f t="shared" si="58"/>
        <v>0</v>
      </c>
      <c r="BL33" s="20">
        <f t="shared" si="59"/>
        <v>0</v>
      </c>
      <c r="BM33" s="20">
        <f t="shared" si="60"/>
        <v>0</v>
      </c>
      <c r="BN33" s="20">
        <f t="shared" si="61"/>
        <v>0</v>
      </c>
      <c r="BO33" s="20"/>
      <c r="BP33" s="20">
        <f t="shared" si="62"/>
        <v>0</v>
      </c>
      <c r="BQ33" s="20">
        <f t="shared" si="63"/>
        <v>0</v>
      </c>
      <c r="BR33" s="20">
        <f t="shared" si="64"/>
        <v>0</v>
      </c>
      <c r="BS33" s="20">
        <f t="shared" si="65"/>
        <v>0</v>
      </c>
      <c r="BT33" s="20">
        <f t="shared" si="66"/>
        <v>0</v>
      </c>
      <c r="BU33" s="20">
        <f t="shared" si="67"/>
        <v>0</v>
      </c>
      <c r="BV33" s="20"/>
      <c r="BW33" s="20">
        <f t="shared" si="68"/>
        <v>0</v>
      </c>
      <c r="BX33" s="20">
        <f t="shared" si="69"/>
        <v>0</v>
      </c>
      <c r="BY33" s="20">
        <f t="shared" si="70"/>
        <v>0</v>
      </c>
      <c r="BZ33" s="20">
        <f t="shared" si="71"/>
        <v>0</v>
      </c>
      <c r="CA33" s="20">
        <f t="shared" si="72"/>
        <v>0</v>
      </c>
      <c r="CB33" s="20">
        <f t="shared" si="73"/>
        <v>0</v>
      </c>
      <c r="CC33" s="20"/>
      <c r="CD33" s="20">
        <f t="shared" si="74"/>
        <v>0</v>
      </c>
      <c r="CE33" s="20">
        <f t="shared" si="75"/>
        <v>0</v>
      </c>
      <c r="CF33" s="20">
        <f t="shared" si="76"/>
        <v>0</v>
      </c>
      <c r="CG33" s="20">
        <f t="shared" si="77"/>
        <v>0</v>
      </c>
      <c r="CH33" s="20">
        <f t="shared" si="78"/>
        <v>0</v>
      </c>
      <c r="CI33" s="20">
        <f t="shared" si="79"/>
        <v>0</v>
      </c>
      <c r="CK33" s="16">
        <f>IFERROR(IF(OR($B33=0,$CY33="Yes"),0,SUM(staff_students!E$40:E$43)/VLOOKUP('selections(hide)'!$A$4,'selections(hide)'!$D$24:$P$36,8,FALSE)),0)</f>
        <v>0</v>
      </c>
      <c r="CL33" s="16">
        <f>IFERROR(IF(OR($B33=0,$CY33="Yes"),0,SUM(staff_students!F$40:F$43)/VLOOKUP('selections(hide)'!$A$4,'selections(hide)'!$D$24:$P$36,8,FALSE)),0)</f>
        <v>0</v>
      </c>
      <c r="CM33" s="16">
        <f>IFERROR(IF(OR($B33=0,$CY33="Yes"),0,SUM(staff_students!G$40:G$43)/VLOOKUP('selections(hide)'!$A$4,'selections(hide)'!$D$24:$P$36,8,FALSE)),0)</f>
        <v>0</v>
      </c>
      <c r="CN33" s="16">
        <f>IFERROR(IF(OR($B33=0,$CY33="Yes"),0,SUM(staff_students!H$40:H$43)/VLOOKUP('selections(hide)'!$A$4,'selections(hide)'!$D$24:$P$36,8,FALSE)),0)</f>
        <v>0</v>
      </c>
      <c r="CO33" s="16">
        <f>IFERROR(IF(OR($B33=0,$CY33="Yes"),0,SUM(staff_students!I$40:I$43)/VLOOKUP('selections(hide)'!$A$4,'selections(hide)'!$D$24:$P$36,8,FALSE)),0)</f>
        <v>0</v>
      </c>
      <c r="CP33" s="16">
        <f>IFERROR(IF(OR($B33=0,$CY33="Yes"),0,SUM(staff_students!J$40:J$43)/VLOOKUP('selections(hide)'!$A$4,'selections(hide)'!$D$24:$P$36,8,FALSE)),0)</f>
        <v>0</v>
      </c>
      <c r="CQ33" s="16"/>
      <c r="CR33" s="16">
        <f t="shared" si="85"/>
        <v>0</v>
      </c>
      <c r="CS33" s="16">
        <f t="shared" si="100"/>
        <v>0</v>
      </c>
      <c r="CT33" s="16">
        <f t="shared" si="101"/>
        <v>0</v>
      </c>
      <c r="CU33" s="16">
        <f t="shared" si="102"/>
        <v>0</v>
      </c>
      <c r="CV33" s="16">
        <f t="shared" si="103"/>
        <v>0</v>
      </c>
      <c r="CW33" s="16">
        <f t="shared" si="104"/>
        <v>0</v>
      </c>
      <c r="CX33">
        <f>IF(modules!E33='selections(hide)'!$A$57,"Yes",IF(modules!E33&lt;&gt;0,"No",0))</f>
        <v>0</v>
      </c>
      <c r="CY33">
        <f>IF(modules!D33="optional","Yes",IF(modules!D33="main","No",0))</f>
        <v>0</v>
      </c>
      <c r="CZ33" t="str">
        <f t="shared" si="86"/>
        <v>OK</v>
      </c>
      <c r="DM33" s="16">
        <f>modules!BV33</f>
        <v>0</v>
      </c>
      <c r="DN33">
        <f t="shared" si="87"/>
        <v>0</v>
      </c>
      <c r="DO33">
        <f t="shared" si="88"/>
        <v>0</v>
      </c>
      <c r="DP33">
        <f t="shared" si="89"/>
        <v>0</v>
      </c>
      <c r="DQ33">
        <f t="shared" si="90"/>
        <v>0</v>
      </c>
      <c r="DR33">
        <f t="shared" si="91"/>
        <v>0</v>
      </c>
      <c r="DS33">
        <f t="shared" si="92"/>
        <v>0</v>
      </c>
      <c r="DU33">
        <f t="shared" si="93"/>
        <v>0</v>
      </c>
      <c r="DV33">
        <f t="shared" si="94"/>
        <v>0</v>
      </c>
      <c r="DW33">
        <f t="shared" si="95"/>
        <v>0</v>
      </c>
      <c r="DX33">
        <f t="shared" si="94"/>
        <v>0</v>
      </c>
      <c r="DY33">
        <f t="shared" si="96"/>
        <v>0</v>
      </c>
      <c r="DZ33">
        <f t="shared" si="81"/>
        <v>0</v>
      </c>
      <c r="EA33">
        <f t="shared" si="97"/>
        <v>0</v>
      </c>
      <c r="EB33">
        <f t="shared" si="82"/>
        <v>0</v>
      </c>
      <c r="EC33">
        <f t="shared" si="98"/>
        <v>0</v>
      </c>
      <c r="ED33">
        <f t="shared" si="83"/>
        <v>0</v>
      </c>
      <c r="EE33">
        <f t="shared" si="99"/>
        <v>0</v>
      </c>
      <c r="EF33">
        <f t="shared" si="84"/>
        <v>0</v>
      </c>
    </row>
    <row r="34" spans="1:136" x14ac:dyDescent="0.25">
      <c r="A34">
        <v>28</v>
      </c>
      <c r="B34">
        <f>modules!B34</f>
        <v>0</v>
      </c>
      <c r="C34">
        <f>modules!C34</f>
        <v>0</v>
      </c>
      <c r="E34" s="16">
        <f t="shared" si="8"/>
        <v>0</v>
      </c>
      <c r="F34" s="16">
        <f t="shared" si="9"/>
        <v>0</v>
      </c>
      <c r="G34" s="16">
        <f t="shared" si="10"/>
        <v>0</v>
      </c>
      <c r="H34" s="16">
        <f t="shared" si="11"/>
        <v>0</v>
      </c>
      <c r="I34" s="16">
        <f t="shared" si="12"/>
        <v>0</v>
      </c>
      <c r="J34" s="16">
        <f t="shared" si="13"/>
        <v>0</v>
      </c>
      <c r="L34" s="16">
        <f t="shared" si="14"/>
        <v>0</v>
      </c>
      <c r="M34" s="16">
        <f t="shared" si="15"/>
        <v>0</v>
      </c>
      <c r="N34" s="16">
        <f t="shared" si="16"/>
        <v>0</v>
      </c>
      <c r="O34" s="16">
        <f t="shared" si="17"/>
        <v>0</v>
      </c>
      <c r="P34" s="16">
        <f t="shared" si="18"/>
        <v>0</v>
      </c>
      <c r="Q34" s="16">
        <f t="shared" si="19"/>
        <v>0</v>
      </c>
      <c r="S34" s="16">
        <f t="shared" si="20"/>
        <v>0</v>
      </c>
      <c r="T34" s="16">
        <f t="shared" si="21"/>
        <v>0</v>
      </c>
      <c r="U34" s="16">
        <f t="shared" si="22"/>
        <v>0</v>
      </c>
      <c r="V34" s="16">
        <f t="shared" si="23"/>
        <v>0</v>
      </c>
      <c r="W34" s="16">
        <f t="shared" si="24"/>
        <v>0</v>
      </c>
      <c r="X34" s="16">
        <f t="shared" si="25"/>
        <v>0</v>
      </c>
      <c r="Z34" s="16">
        <f t="shared" si="26"/>
        <v>0</v>
      </c>
      <c r="AA34" s="16">
        <f t="shared" si="27"/>
        <v>0</v>
      </c>
      <c r="AB34" s="16">
        <f t="shared" si="28"/>
        <v>0</v>
      </c>
      <c r="AC34" s="16">
        <f t="shared" si="29"/>
        <v>0</v>
      </c>
      <c r="AD34" s="16">
        <f t="shared" si="30"/>
        <v>0</v>
      </c>
      <c r="AE34" s="16">
        <f t="shared" si="31"/>
        <v>0</v>
      </c>
      <c r="AG34" s="16">
        <f t="shared" si="32"/>
        <v>0</v>
      </c>
      <c r="AH34" s="16">
        <f t="shared" si="33"/>
        <v>0</v>
      </c>
      <c r="AI34" s="16">
        <f t="shared" si="34"/>
        <v>0</v>
      </c>
      <c r="AJ34" s="16">
        <f t="shared" si="35"/>
        <v>0</v>
      </c>
      <c r="AK34" s="16">
        <f t="shared" si="36"/>
        <v>0</v>
      </c>
      <c r="AL34" s="16">
        <f t="shared" si="37"/>
        <v>0</v>
      </c>
      <c r="AN34" s="16">
        <f t="shared" si="38"/>
        <v>0</v>
      </c>
      <c r="AO34" s="16">
        <f t="shared" si="39"/>
        <v>0</v>
      </c>
      <c r="AP34" s="16">
        <f t="shared" si="40"/>
        <v>0</v>
      </c>
      <c r="AQ34" s="16">
        <f t="shared" si="41"/>
        <v>0</v>
      </c>
      <c r="AR34" s="16">
        <f t="shared" si="42"/>
        <v>0</v>
      </c>
      <c r="AS34" s="16">
        <f t="shared" si="43"/>
        <v>0</v>
      </c>
      <c r="AT34" s="20"/>
      <c r="AU34" s="20">
        <f t="shared" si="44"/>
        <v>0</v>
      </c>
      <c r="AV34" s="20">
        <f t="shared" si="45"/>
        <v>0</v>
      </c>
      <c r="AW34" s="20">
        <f t="shared" si="46"/>
        <v>0</v>
      </c>
      <c r="AX34" s="20">
        <f t="shared" si="47"/>
        <v>0</v>
      </c>
      <c r="AY34" s="20">
        <f t="shared" si="48"/>
        <v>0</v>
      </c>
      <c r="AZ34" s="20">
        <f t="shared" si="49"/>
        <v>0</v>
      </c>
      <c r="BA34" s="20"/>
      <c r="BB34" s="20">
        <f t="shared" si="50"/>
        <v>0</v>
      </c>
      <c r="BC34" s="20">
        <f t="shared" si="51"/>
        <v>0</v>
      </c>
      <c r="BD34" s="20">
        <f t="shared" si="52"/>
        <v>0</v>
      </c>
      <c r="BE34" s="20">
        <f t="shared" si="53"/>
        <v>0</v>
      </c>
      <c r="BF34" s="20">
        <f t="shared" si="54"/>
        <v>0</v>
      </c>
      <c r="BG34" s="20">
        <f t="shared" si="55"/>
        <v>0</v>
      </c>
      <c r="BH34" s="20"/>
      <c r="BI34" s="20">
        <f t="shared" si="56"/>
        <v>0</v>
      </c>
      <c r="BJ34" s="20">
        <f t="shared" si="57"/>
        <v>0</v>
      </c>
      <c r="BK34" s="20">
        <f t="shared" si="58"/>
        <v>0</v>
      </c>
      <c r="BL34" s="20">
        <f t="shared" si="59"/>
        <v>0</v>
      </c>
      <c r="BM34" s="20">
        <f t="shared" si="60"/>
        <v>0</v>
      </c>
      <c r="BN34" s="20">
        <f t="shared" si="61"/>
        <v>0</v>
      </c>
      <c r="BO34" s="20"/>
      <c r="BP34" s="20">
        <f t="shared" si="62"/>
        <v>0</v>
      </c>
      <c r="BQ34" s="20">
        <f t="shared" si="63"/>
        <v>0</v>
      </c>
      <c r="BR34" s="20">
        <f t="shared" si="64"/>
        <v>0</v>
      </c>
      <c r="BS34" s="20">
        <f t="shared" si="65"/>
        <v>0</v>
      </c>
      <c r="BT34" s="20">
        <f t="shared" si="66"/>
        <v>0</v>
      </c>
      <c r="BU34" s="20">
        <f t="shared" si="67"/>
        <v>0</v>
      </c>
      <c r="BV34" s="20"/>
      <c r="BW34" s="20">
        <f t="shared" si="68"/>
        <v>0</v>
      </c>
      <c r="BX34" s="20">
        <f t="shared" si="69"/>
        <v>0</v>
      </c>
      <c r="BY34" s="20">
        <f t="shared" si="70"/>
        <v>0</v>
      </c>
      <c r="BZ34" s="20">
        <f t="shared" si="71"/>
        <v>0</v>
      </c>
      <c r="CA34" s="20">
        <f t="shared" si="72"/>
        <v>0</v>
      </c>
      <c r="CB34" s="20">
        <f t="shared" si="73"/>
        <v>0</v>
      </c>
      <c r="CC34" s="20"/>
      <c r="CD34" s="20">
        <f t="shared" si="74"/>
        <v>0</v>
      </c>
      <c r="CE34" s="20">
        <f t="shared" si="75"/>
        <v>0</v>
      </c>
      <c r="CF34" s="20">
        <f t="shared" si="76"/>
        <v>0</v>
      </c>
      <c r="CG34" s="20">
        <f t="shared" si="77"/>
        <v>0</v>
      </c>
      <c r="CH34" s="20">
        <f t="shared" si="78"/>
        <v>0</v>
      </c>
      <c r="CI34" s="20">
        <f t="shared" si="79"/>
        <v>0</v>
      </c>
      <c r="CK34" s="16">
        <f>IFERROR(IF(OR($B34=0,$CY34="Yes"),0,SUM(staff_students!E$40:E$43)/VLOOKUP('selections(hide)'!$A$4,'selections(hide)'!$D$24:$P$36,8,FALSE)),0)</f>
        <v>0</v>
      </c>
      <c r="CL34" s="16">
        <f>IFERROR(IF(OR($B34=0,$CY34="Yes"),0,SUM(staff_students!F$40:F$43)/VLOOKUP('selections(hide)'!$A$4,'selections(hide)'!$D$24:$P$36,8,FALSE)),0)</f>
        <v>0</v>
      </c>
      <c r="CM34" s="16">
        <f>IFERROR(IF(OR($B34=0,$CY34="Yes"),0,SUM(staff_students!G$40:G$43)/VLOOKUP('selections(hide)'!$A$4,'selections(hide)'!$D$24:$P$36,8,FALSE)),0)</f>
        <v>0</v>
      </c>
      <c r="CN34" s="16">
        <f>IFERROR(IF(OR($B34=0,$CY34="Yes"),0,SUM(staff_students!H$40:H$43)/VLOOKUP('selections(hide)'!$A$4,'selections(hide)'!$D$24:$P$36,8,FALSE)),0)</f>
        <v>0</v>
      </c>
      <c r="CO34" s="16">
        <f>IFERROR(IF(OR($B34=0,$CY34="Yes"),0,SUM(staff_students!I$40:I$43)/VLOOKUP('selections(hide)'!$A$4,'selections(hide)'!$D$24:$P$36,8,FALSE)),0)</f>
        <v>0</v>
      </c>
      <c r="CP34" s="16">
        <f>IFERROR(IF(OR($B34=0,$CY34="Yes"),0,SUM(staff_students!J$40:J$43)/VLOOKUP('selections(hide)'!$A$4,'selections(hide)'!$D$24:$P$36,8,FALSE)),0)</f>
        <v>0</v>
      </c>
      <c r="CQ34" s="16"/>
      <c r="CR34" s="16">
        <f t="shared" si="85"/>
        <v>0</v>
      </c>
      <c r="CS34" s="16">
        <f t="shared" si="100"/>
        <v>0</v>
      </c>
      <c r="CT34" s="16">
        <f t="shared" si="101"/>
        <v>0</v>
      </c>
      <c r="CU34" s="16">
        <f t="shared" si="102"/>
        <v>0</v>
      </c>
      <c r="CV34" s="16">
        <f t="shared" si="103"/>
        <v>0</v>
      </c>
      <c r="CW34" s="16">
        <f t="shared" si="104"/>
        <v>0</v>
      </c>
      <c r="CX34">
        <f>IF(modules!E34='selections(hide)'!$A$57,"Yes",IF(modules!E34&lt;&gt;0,"No",0))</f>
        <v>0</v>
      </c>
      <c r="CY34">
        <f>IF(modules!D34="optional","Yes",IF(modules!D34="main","No",0))</f>
        <v>0</v>
      </c>
      <c r="CZ34" t="str">
        <f t="shared" si="86"/>
        <v>OK</v>
      </c>
      <c r="DM34" s="16">
        <f>modules!BV34</f>
        <v>0</v>
      </c>
      <c r="DN34">
        <f t="shared" si="87"/>
        <v>0</v>
      </c>
      <c r="DO34">
        <f t="shared" si="88"/>
        <v>0</v>
      </c>
      <c r="DP34">
        <f t="shared" si="89"/>
        <v>0</v>
      </c>
      <c r="DQ34">
        <f t="shared" si="90"/>
        <v>0</v>
      </c>
      <c r="DR34">
        <f t="shared" si="91"/>
        <v>0</v>
      </c>
      <c r="DS34">
        <f t="shared" si="92"/>
        <v>0</v>
      </c>
      <c r="DU34">
        <f t="shared" si="93"/>
        <v>0</v>
      </c>
      <c r="DV34">
        <f t="shared" si="94"/>
        <v>0</v>
      </c>
      <c r="DW34">
        <f t="shared" si="95"/>
        <v>0</v>
      </c>
      <c r="DX34">
        <f t="shared" si="94"/>
        <v>0</v>
      </c>
      <c r="DY34">
        <f t="shared" si="96"/>
        <v>0</v>
      </c>
      <c r="DZ34">
        <f t="shared" si="81"/>
        <v>0</v>
      </c>
      <c r="EA34">
        <f t="shared" si="97"/>
        <v>0</v>
      </c>
      <c r="EB34">
        <f t="shared" si="82"/>
        <v>0</v>
      </c>
      <c r="EC34">
        <f t="shared" si="98"/>
        <v>0</v>
      </c>
      <c r="ED34">
        <f t="shared" si="83"/>
        <v>0</v>
      </c>
      <c r="EE34">
        <f t="shared" si="99"/>
        <v>0</v>
      </c>
      <c r="EF34">
        <f t="shared" si="84"/>
        <v>0</v>
      </c>
    </row>
    <row r="35" spans="1:136" x14ac:dyDescent="0.25">
      <c r="A35">
        <v>29</v>
      </c>
      <c r="B35">
        <f>modules!B35</f>
        <v>0</v>
      </c>
      <c r="C35">
        <f>modules!C35</f>
        <v>0</v>
      </c>
      <c r="E35" s="16">
        <f t="shared" si="8"/>
        <v>0</v>
      </c>
      <c r="F35" s="16">
        <f t="shared" si="9"/>
        <v>0</v>
      </c>
      <c r="G35" s="16">
        <f t="shared" si="10"/>
        <v>0</v>
      </c>
      <c r="H35" s="16">
        <f t="shared" si="11"/>
        <v>0</v>
      </c>
      <c r="I35" s="16">
        <f t="shared" si="12"/>
        <v>0</v>
      </c>
      <c r="J35" s="16">
        <f t="shared" si="13"/>
        <v>0</v>
      </c>
      <c r="L35" s="16">
        <f t="shared" si="14"/>
        <v>0</v>
      </c>
      <c r="M35" s="16">
        <f t="shared" si="15"/>
        <v>0</v>
      </c>
      <c r="N35" s="16">
        <f t="shared" si="16"/>
        <v>0</v>
      </c>
      <c r="O35" s="16">
        <f t="shared" si="17"/>
        <v>0</v>
      </c>
      <c r="P35" s="16">
        <f t="shared" si="18"/>
        <v>0</v>
      </c>
      <c r="Q35" s="16">
        <f t="shared" si="19"/>
        <v>0</v>
      </c>
      <c r="S35" s="16">
        <f t="shared" si="20"/>
        <v>0</v>
      </c>
      <c r="T35" s="16">
        <f t="shared" si="21"/>
        <v>0</v>
      </c>
      <c r="U35" s="16">
        <f t="shared" si="22"/>
        <v>0</v>
      </c>
      <c r="V35" s="16">
        <f t="shared" si="23"/>
        <v>0</v>
      </c>
      <c r="W35" s="16">
        <f t="shared" si="24"/>
        <v>0</v>
      </c>
      <c r="X35" s="16">
        <f t="shared" si="25"/>
        <v>0</v>
      </c>
      <c r="Z35" s="16">
        <f t="shared" si="26"/>
        <v>0</v>
      </c>
      <c r="AA35" s="16">
        <f t="shared" si="27"/>
        <v>0</v>
      </c>
      <c r="AB35" s="16">
        <f t="shared" si="28"/>
        <v>0</v>
      </c>
      <c r="AC35" s="16">
        <f t="shared" si="29"/>
        <v>0</v>
      </c>
      <c r="AD35" s="16">
        <f t="shared" si="30"/>
        <v>0</v>
      </c>
      <c r="AE35" s="16">
        <f t="shared" si="31"/>
        <v>0</v>
      </c>
      <c r="AG35" s="16">
        <f t="shared" si="32"/>
        <v>0</v>
      </c>
      <c r="AH35" s="16">
        <f t="shared" si="33"/>
        <v>0</v>
      </c>
      <c r="AI35" s="16">
        <f t="shared" si="34"/>
        <v>0</v>
      </c>
      <c r="AJ35" s="16">
        <f t="shared" si="35"/>
        <v>0</v>
      </c>
      <c r="AK35" s="16">
        <f t="shared" si="36"/>
        <v>0</v>
      </c>
      <c r="AL35" s="16">
        <f t="shared" si="37"/>
        <v>0</v>
      </c>
      <c r="AN35" s="16">
        <f t="shared" si="38"/>
        <v>0</v>
      </c>
      <c r="AO35" s="16">
        <f t="shared" si="39"/>
        <v>0</v>
      </c>
      <c r="AP35" s="16">
        <f t="shared" si="40"/>
        <v>0</v>
      </c>
      <c r="AQ35" s="16">
        <f t="shared" si="41"/>
        <v>0</v>
      </c>
      <c r="AR35" s="16">
        <f t="shared" si="42"/>
        <v>0</v>
      </c>
      <c r="AS35" s="16">
        <f t="shared" si="43"/>
        <v>0</v>
      </c>
      <c r="AT35" s="20"/>
      <c r="AU35" s="20">
        <f t="shared" si="44"/>
        <v>0</v>
      </c>
      <c r="AV35" s="20">
        <f t="shared" si="45"/>
        <v>0</v>
      </c>
      <c r="AW35" s="20">
        <f t="shared" si="46"/>
        <v>0</v>
      </c>
      <c r="AX35" s="20">
        <f t="shared" si="47"/>
        <v>0</v>
      </c>
      <c r="AY35" s="20">
        <f t="shared" si="48"/>
        <v>0</v>
      </c>
      <c r="AZ35" s="20">
        <f t="shared" si="49"/>
        <v>0</v>
      </c>
      <c r="BA35" s="20"/>
      <c r="BB35" s="20">
        <f t="shared" si="50"/>
        <v>0</v>
      </c>
      <c r="BC35" s="20">
        <f t="shared" si="51"/>
        <v>0</v>
      </c>
      <c r="BD35" s="20">
        <f t="shared" si="52"/>
        <v>0</v>
      </c>
      <c r="BE35" s="20">
        <f t="shared" si="53"/>
        <v>0</v>
      </c>
      <c r="BF35" s="20">
        <f t="shared" si="54"/>
        <v>0</v>
      </c>
      <c r="BG35" s="20">
        <f t="shared" si="55"/>
        <v>0</v>
      </c>
      <c r="BH35" s="20"/>
      <c r="BI35" s="20">
        <f t="shared" si="56"/>
        <v>0</v>
      </c>
      <c r="BJ35" s="20">
        <f t="shared" si="57"/>
        <v>0</v>
      </c>
      <c r="BK35" s="20">
        <f t="shared" si="58"/>
        <v>0</v>
      </c>
      <c r="BL35" s="20">
        <f t="shared" si="59"/>
        <v>0</v>
      </c>
      <c r="BM35" s="20">
        <f t="shared" si="60"/>
        <v>0</v>
      </c>
      <c r="BN35" s="20">
        <f t="shared" si="61"/>
        <v>0</v>
      </c>
      <c r="BO35" s="20"/>
      <c r="BP35" s="20">
        <f t="shared" si="62"/>
        <v>0</v>
      </c>
      <c r="BQ35" s="20">
        <f t="shared" si="63"/>
        <v>0</v>
      </c>
      <c r="BR35" s="20">
        <f t="shared" si="64"/>
        <v>0</v>
      </c>
      <c r="BS35" s="20">
        <f t="shared" si="65"/>
        <v>0</v>
      </c>
      <c r="BT35" s="20">
        <f t="shared" si="66"/>
        <v>0</v>
      </c>
      <c r="BU35" s="20">
        <f t="shared" si="67"/>
        <v>0</v>
      </c>
      <c r="BV35" s="20"/>
      <c r="BW35" s="20">
        <f t="shared" si="68"/>
        <v>0</v>
      </c>
      <c r="BX35" s="20">
        <f t="shared" si="69"/>
        <v>0</v>
      </c>
      <c r="BY35" s="20">
        <f t="shared" si="70"/>
        <v>0</v>
      </c>
      <c r="BZ35" s="20">
        <f t="shared" si="71"/>
        <v>0</v>
      </c>
      <c r="CA35" s="20">
        <f t="shared" si="72"/>
        <v>0</v>
      </c>
      <c r="CB35" s="20">
        <f t="shared" si="73"/>
        <v>0</v>
      </c>
      <c r="CC35" s="20"/>
      <c r="CD35" s="20">
        <f t="shared" si="74"/>
        <v>0</v>
      </c>
      <c r="CE35" s="20">
        <f t="shared" si="75"/>
        <v>0</v>
      </c>
      <c r="CF35" s="20">
        <f t="shared" si="76"/>
        <v>0</v>
      </c>
      <c r="CG35" s="20">
        <f t="shared" si="77"/>
        <v>0</v>
      </c>
      <c r="CH35" s="20">
        <f t="shared" si="78"/>
        <v>0</v>
      </c>
      <c r="CI35" s="20">
        <f t="shared" si="79"/>
        <v>0</v>
      </c>
      <c r="CK35" s="16">
        <f>IFERROR(IF(OR($B35=0,$CY35="Yes"),0,SUM(staff_students!E$40:E$43)/VLOOKUP('selections(hide)'!$A$4,'selections(hide)'!$D$24:$P$36,8,FALSE)),0)</f>
        <v>0</v>
      </c>
      <c r="CL35" s="16">
        <f>IFERROR(IF(OR($B35=0,$CY35="Yes"),0,SUM(staff_students!F$40:F$43)/VLOOKUP('selections(hide)'!$A$4,'selections(hide)'!$D$24:$P$36,8,FALSE)),0)</f>
        <v>0</v>
      </c>
      <c r="CM35" s="16">
        <f>IFERROR(IF(OR($B35=0,$CY35="Yes"),0,SUM(staff_students!G$40:G$43)/VLOOKUP('selections(hide)'!$A$4,'selections(hide)'!$D$24:$P$36,8,FALSE)),0)</f>
        <v>0</v>
      </c>
      <c r="CN35" s="16">
        <f>IFERROR(IF(OR($B35=0,$CY35="Yes"),0,SUM(staff_students!H$40:H$43)/VLOOKUP('selections(hide)'!$A$4,'selections(hide)'!$D$24:$P$36,8,FALSE)),0)</f>
        <v>0</v>
      </c>
      <c r="CO35" s="16">
        <f>IFERROR(IF(OR($B35=0,$CY35="Yes"),0,SUM(staff_students!I$40:I$43)/VLOOKUP('selections(hide)'!$A$4,'selections(hide)'!$D$24:$P$36,8,FALSE)),0)</f>
        <v>0</v>
      </c>
      <c r="CP35" s="16">
        <f>IFERROR(IF(OR($B35=0,$CY35="Yes"),0,SUM(staff_students!J$40:J$43)/VLOOKUP('selections(hide)'!$A$4,'selections(hide)'!$D$24:$P$36,8,FALSE)),0)</f>
        <v>0</v>
      </c>
      <c r="CQ35" s="16"/>
      <c r="CR35" s="16">
        <f t="shared" si="85"/>
        <v>0</v>
      </c>
      <c r="CS35" s="16">
        <f t="shared" si="100"/>
        <v>0</v>
      </c>
      <c r="CT35" s="16">
        <f t="shared" si="101"/>
        <v>0</v>
      </c>
      <c r="CU35" s="16">
        <f t="shared" si="102"/>
        <v>0</v>
      </c>
      <c r="CV35" s="16">
        <f t="shared" si="103"/>
        <v>0</v>
      </c>
      <c r="CW35" s="16">
        <f t="shared" si="104"/>
        <v>0</v>
      </c>
      <c r="CX35">
        <f>IF(modules!E35='selections(hide)'!$A$57,"Yes",IF(modules!E35&lt;&gt;0,"No",0))</f>
        <v>0</v>
      </c>
      <c r="CY35">
        <f>IF(modules!D35="optional","Yes",IF(modules!D35="main","No",0))</f>
        <v>0</v>
      </c>
      <c r="CZ35" t="str">
        <f t="shared" si="86"/>
        <v>OK</v>
      </c>
      <c r="DM35" s="16">
        <f>modules!BV35</f>
        <v>0</v>
      </c>
      <c r="DN35">
        <f t="shared" si="87"/>
        <v>0</v>
      </c>
      <c r="DO35">
        <f t="shared" si="88"/>
        <v>0</v>
      </c>
      <c r="DP35">
        <f t="shared" si="89"/>
        <v>0</v>
      </c>
      <c r="DQ35">
        <f t="shared" si="90"/>
        <v>0</v>
      </c>
      <c r="DR35">
        <f t="shared" si="91"/>
        <v>0</v>
      </c>
      <c r="DS35">
        <f t="shared" si="92"/>
        <v>0</v>
      </c>
      <c r="DU35">
        <f t="shared" si="93"/>
        <v>0</v>
      </c>
      <c r="DV35">
        <f t="shared" si="94"/>
        <v>0</v>
      </c>
      <c r="DW35">
        <f t="shared" si="95"/>
        <v>0</v>
      </c>
      <c r="DX35">
        <f t="shared" si="94"/>
        <v>0</v>
      </c>
      <c r="DY35">
        <f t="shared" si="96"/>
        <v>0</v>
      </c>
      <c r="DZ35">
        <f t="shared" si="81"/>
        <v>0</v>
      </c>
      <c r="EA35">
        <f t="shared" si="97"/>
        <v>0</v>
      </c>
      <c r="EB35">
        <f t="shared" si="82"/>
        <v>0</v>
      </c>
      <c r="EC35">
        <f t="shared" si="98"/>
        <v>0</v>
      </c>
      <c r="ED35">
        <f t="shared" si="83"/>
        <v>0</v>
      </c>
      <c r="EE35">
        <f t="shared" si="99"/>
        <v>0</v>
      </c>
      <c r="EF35">
        <f t="shared" si="84"/>
        <v>0</v>
      </c>
    </row>
    <row r="36" spans="1:136" x14ac:dyDescent="0.25">
      <c r="A36">
        <v>30</v>
      </c>
      <c r="B36">
        <f>modules!B36</f>
        <v>0</v>
      </c>
      <c r="C36">
        <f>modules!C36</f>
        <v>0</v>
      </c>
      <c r="E36" s="16">
        <f t="shared" si="8"/>
        <v>0</v>
      </c>
      <c r="F36" s="16">
        <f t="shared" si="9"/>
        <v>0</v>
      </c>
      <c r="G36" s="16">
        <f t="shared" si="10"/>
        <v>0</v>
      </c>
      <c r="H36" s="16">
        <f t="shared" si="11"/>
        <v>0</v>
      </c>
      <c r="I36" s="16">
        <f t="shared" si="12"/>
        <v>0</v>
      </c>
      <c r="J36" s="16">
        <f t="shared" si="13"/>
        <v>0</v>
      </c>
      <c r="L36" s="16">
        <f t="shared" si="14"/>
        <v>0</v>
      </c>
      <c r="M36" s="16">
        <f t="shared" si="15"/>
        <v>0</v>
      </c>
      <c r="N36" s="16">
        <f t="shared" si="16"/>
        <v>0</v>
      </c>
      <c r="O36" s="16">
        <f t="shared" si="17"/>
        <v>0</v>
      </c>
      <c r="P36" s="16">
        <f t="shared" si="18"/>
        <v>0</v>
      </c>
      <c r="Q36" s="16">
        <f t="shared" si="19"/>
        <v>0</v>
      </c>
      <c r="S36" s="16">
        <f t="shared" si="20"/>
        <v>0</v>
      </c>
      <c r="T36" s="16">
        <f t="shared" si="21"/>
        <v>0</v>
      </c>
      <c r="U36" s="16">
        <f t="shared" si="22"/>
        <v>0</v>
      </c>
      <c r="V36" s="16">
        <f t="shared" si="23"/>
        <v>0</v>
      </c>
      <c r="W36" s="16">
        <f t="shared" si="24"/>
        <v>0</v>
      </c>
      <c r="X36" s="16">
        <f t="shared" si="25"/>
        <v>0</v>
      </c>
      <c r="Z36" s="16">
        <f t="shared" si="26"/>
        <v>0</v>
      </c>
      <c r="AA36" s="16">
        <f t="shared" si="27"/>
        <v>0</v>
      </c>
      <c r="AB36" s="16">
        <f t="shared" si="28"/>
        <v>0</v>
      </c>
      <c r="AC36" s="16">
        <f t="shared" si="29"/>
        <v>0</v>
      </c>
      <c r="AD36" s="16">
        <f t="shared" si="30"/>
        <v>0</v>
      </c>
      <c r="AE36" s="16">
        <f t="shared" si="31"/>
        <v>0</v>
      </c>
      <c r="AG36" s="16">
        <f t="shared" si="32"/>
        <v>0</v>
      </c>
      <c r="AH36" s="16">
        <f t="shared" si="33"/>
        <v>0</v>
      </c>
      <c r="AI36" s="16">
        <f t="shared" si="34"/>
        <v>0</v>
      </c>
      <c r="AJ36" s="16">
        <f t="shared" si="35"/>
        <v>0</v>
      </c>
      <c r="AK36" s="16">
        <f t="shared" si="36"/>
        <v>0</v>
      </c>
      <c r="AL36" s="16">
        <f t="shared" si="37"/>
        <v>0</v>
      </c>
      <c r="AN36" s="16">
        <f t="shared" si="38"/>
        <v>0</v>
      </c>
      <c r="AO36" s="16">
        <f t="shared" si="39"/>
        <v>0</v>
      </c>
      <c r="AP36" s="16">
        <f t="shared" si="40"/>
        <v>0</v>
      </c>
      <c r="AQ36" s="16">
        <f t="shared" si="41"/>
        <v>0</v>
      </c>
      <c r="AR36" s="16">
        <f t="shared" si="42"/>
        <v>0</v>
      </c>
      <c r="AS36" s="16">
        <f t="shared" si="43"/>
        <v>0</v>
      </c>
      <c r="AT36" s="20"/>
      <c r="AU36" s="20">
        <f t="shared" si="44"/>
        <v>0</v>
      </c>
      <c r="AV36" s="20">
        <f t="shared" si="45"/>
        <v>0</v>
      </c>
      <c r="AW36" s="20">
        <f t="shared" si="46"/>
        <v>0</v>
      </c>
      <c r="AX36" s="20">
        <f t="shared" si="47"/>
        <v>0</v>
      </c>
      <c r="AY36" s="20">
        <f t="shared" si="48"/>
        <v>0</v>
      </c>
      <c r="AZ36" s="20">
        <f t="shared" si="49"/>
        <v>0</v>
      </c>
      <c r="BA36" s="20"/>
      <c r="BB36" s="20">
        <f t="shared" si="50"/>
        <v>0</v>
      </c>
      <c r="BC36" s="20">
        <f t="shared" si="51"/>
        <v>0</v>
      </c>
      <c r="BD36" s="20">
        <f t="shared" si="52"/>
        <v>0</v>
      </c>
      <c r="BE36" s="20">
        <f t="shared" si="53"/>
        <v>0</v>
      </c>
      <c r="BF36" s="20">
        <f t="shared" si="54"/>
        <v>0</v>
      </c>
      <c r="BG36" s="20">
        <f t="shared" si="55"/>
        <v>0</v>
      </c>
      <c r="BH36" s="20"/>
      <c r="BI36" s="20">
        <f t="shared" si="56"/>
        <v>0</v>
      </c>
      <c r="BJ36" s="20">
        <f t="shared" si="57"/>
        <v>0</v>
      </c>
      <c r="BK36" s="20">
        <f t="shared" si="58"/>
        <v>0</v>
      </c>
      <c r="BL36" s="20">
        <f t="shared" si="59"/>
        <v>0</v>
      </c>
      <c r="BM36" s="20">
        <f t="shared" si="60"/>
        <v>0</v>
      </c>
      <c r="BN36" s="20">
        <f t="shared" si="61"/>
        <v>0</v>
      </c>
      <c r="BO36" s="20"/>
      <c r="BP36" s="20">
        <f t="shared" si="62"/>
        <v>0</v>
      </c>
      <c r="BQ36" s="20">
        <f t="shared" si="63"/>
        <v>0</v>
      </c>
      <c r="BR36" s="20">
        <f t="shared" si="64"/>
        <v>0</v>
      </c>
      <c r="BS36" s="20">
        <f t="shared" si="65"/>
        <v>0</v>
      </c>
      <c r="BT36" s="20">
        <f t="shared" si="66"/>
        <v>0</v>
      </c>
      <c r="BU36" s="20">
        <f t="shared" si="67"/>
        <v>0</v>
      </c>
      <c r="BV36" s="20"/>
      <c r="BW36" s="20">
        <f t="shared" si="68"/>
        <v>0</v>
      </c>
      <c r="BX36" s="20">
        <f t="shared" si="69"/>
        <v>0</v>
      </c>
      <c r="BY36" s="20">
        <f t="shared" si="70"/>
        <v>0</v>
      </c>
      <c r="BZ36" s="20">
        <f t="shared" si="71"/>
        <v>0</v>
      </c>
      <c r="CA36" s="20">
        <f t="shared" si="72"/>
        <v>0</v>
      </c>
      <c r="CB36" s="20">
        <f t="shared" si="73"/>
        <v>0</v>
      </c>
      <c r="CC36" s="20"/>
      <c r="CD36" s="20">
        <f t="shared" si="74"/>
        <v>0</v>
      </c>
      <c r="CE36" s="20">
        <f t="shared" si="75"/>
        <v>0</v>
      </c>
      <c r="CF36" s="20">
        <f t="shared" si="76"/>
        <v>0</v>
      </c>
      <c r="CG36" s="20">
        <f t="shared" si="77"/>
        <v>0</v>
      </c>
      <c r="CH36" s="20">
        <f t="shared" si="78"/>
        <v>0</v>
      </c>
      <c r="CI36" s="20">
        <f t="shared" si="79"/>
        <v>0</v>
      </c>
      <c r="CK36" s="16">
        <f>IFERROR(IF(OR($B36=0,$CY36="Yes"),0,SUM(staff_students!E$40:E$43)/VLOOKUP('selections(hide)'!$A$4,'selections(hide)'!$D$24:$P$36,8,FALSE)),0)</f>
        <v>0</v>
      </c>
      <c r="CL36" s="16">
        <f>IFERROR(IF(OR($B36=0,$CY36="Yes"),0,SUM(staff_students!F$40:F$43)/VLOOKUP('selections(hide)'!$A$4,'selections(hide)'!$D$24:$P$36,8,FALSE)),0)</f>
        <v>0</v>
      </c>
      <c r="CM36" s="16">
        <f>IFERROR(IF(OR($B36=0,$CY36="Yes"),0,SUM(staff_students!G$40:G$43)/VLOOKUP('selections(hide)'!$A$4,'selections(hide)'!$D$24:$P$36,8,FALSE)),0)</f>
        <v>0</v>
      </c>
      <c r="CN36" s="16">
        <f>IFERROR(IF(OR($B36=0,$CY36="Yes"),0,SUM(staff_students!H$40:H$43)/VLOOKUP('selections(hide)'!$A$4,'selections(hide)'!$D$24:$P$36,8,FALSE)),0)</f>
        <v>0</v>
      </c>
      <c r="CO36" s="16">
        <f>IFERROR(IF(OR($B36=0,$CY36="Yes"),0,SUM(staff_students!I$40:I$43)/VLOOKUP('selections(hide)'!$A$4,'selections(hide)'!$D$24:$P$36,8,FALSE)),0)</f>
        <v>0</v>
      </c>
      <c r="CP36" s="16">
        <f>IFERROR(IF(OR($B36=0,$CY36="Yes"),0,SUM(staff_students!J$40:J$43)/VLOOKUP('selections(hide)'!$A$4,'selections(hide)'!$D$24:$P$36,8,FALSE)),0)</f>
        <v>0</v>
      </c>
      <c r="CQ36" s="16"/>
      <c r="CR36" s="16">
        <f t="shared" si="85"/>
        <v>0</v>
      </c>
      <c r="CS36" s="16">
        <f t="shared" si="100"/>
        <v>0</v>
      </c>
      <c r="CT36" s="16">
        <f t="shared" si="101"/>
        <v>0</v>
      </c>
      <c r="CU36" s="16">
        <f t="shared" si="102"/>
        <v>0</v>
      </c>
      <c r="CV36" s="16">
        <f t="shared" si="103"/>
        <v>0</v>
      </c>
      <c r="CW36" s="16">
        <f t="shared" si="104"/>
        <v>0</v>
      </c>
      <c r="CX36">
        <f>IF(modules!E36='selections(hide)'!$A$57,"Yes",IF(modules!E36&lt;&gt;0,"No",0))</f>
        <v>0</v>
      </c>
      <c r="CY36">
        <f>IF(modules!D36="optional","Yes",IF(modules!D36="main","No",0))</f>
        <v>0</v>
      </c>
      <c r="CZ36" t="str">
        <f t="shared" si="86"/>
        <v>OK</v>
      </c>
    </row>
    <row r="37" spans="1:136" x14ac:dyDescent="0.25">
      <c r="A37">
        <v>31</v>
      </c>
      <c r="B37">
        <f>modules!B37</f>
        <v>0</v>
      </c>
      <c r="C37">
        <f>modules!C37</f>
        <v>0</v>
      </c>
      <c r="E37" s="16">
        <f t="shared" si="8"/>
        <v>0</v>
      </c>
      <c r="F37" s="16">
        <f t="shared" si="9"/>
        <v>0</v>
      </c>
      <c r="G37" s="16">
        <f t="shared" si="10"/>
        <v>0</v>
      </c>
      <c r="H37" s="16">
        <f t="shared" si="11"/>
        <v>0</v>
      </c>
      <c r="I37" s="16">
        <f t="shared" si="12"/>
        <v>0</v>
      </c>
      <c r="J37" s="16">
        <f t="shared" si="13"/>
        <v>0</v>
      </c>
      <c r="L37" s="16">
        <f t="shared" si="14"/>
        <v>0</v>
      </c>
      <c r="M37" s="16">
        <f t="shared" si="15"/>
        <v>0</v>
      </c>
      <c r="N37" s="16">
        <f t="shared" si="16"/>
        <v>0</v>
      </c>
      <c r="O37" s="16">
        <f t="shared" si="17"/>
        <v>0</v>
      </c>
      <c r="P37" s="16">
        <f t="shared" si="18"/>
        <v>0</v>
      </c>
      <c r="Q37" s="16">
        <f t="shared" si="19"/>
        <v>0</v>
      </c>
      <c r="S37" s="16">
        <f t="shared" si="20"/>
        <v>0</v>
      </c>
      <c r="T37" s="16">
        <f t="shared" si="21"/>
        <v>0</v>
      </c>
      <c r="U37" s="16">
        <f t="shared" si="22"/>
        <v>0</v>
      </c>
      <c r="V37" s="16">
        <f t="shared" si="23"/>
        <v>0</v>
      </c>
      <c r="W37" s="16">
        <f t="shared" si="24"/>
        <v>0</v>
      </c>
      <c r="X37" s="16">
        <f t="shared" si="25"/>
        <v>0</v>
      </c>
      <c r="Z37" s="16">
        <f t="shared" si="26"/>
        <v>0</v>
      </c>
      <c r="AA37" s="16">
        <f t="shared" si="27"/>
        <v>0</v>
      </c>
      <c r="AB37" s="16">
        <f t="shared" si="28"/>
        <v>0</v>
      </c>
      <c r="AC37" s="16">
        <f t="shared" si="29"/>
        <v>0</v>
      </c>
      <c r="AD37" s="16">
        <f t="shared" si="30"/>
        <v>0</v>
      </c>
      <c r="AE37" s="16">
        <f t="shared" si="31"/>
        <v>0</v>
      </c>
      <c r="AG37" s="16">
        <f t="shared" si="32"/>
        <v>0</v>
      </c>
      <c r="AH37" s="16">
        <f t="shared" si="33"/>
        <v>0</v>
      </c>
      <c r="AI37" s="16">
        <f t="shared" si="34"/>
        <v>0</v>
      </c>
      <c r="AJ37" s="16">
        <f t="shared" si="35"/>
        <v>0</v>
      </c>
      <c r="AK37" s="16">
        <f t="shared" si="36"/>
        <v>0</v>
      </c>
      <c r="AL37" s="16">
        <f t="shared" si="37"/>
        <v>0</v>
      </c>
      <c r="AN37" s="16">
        <f t="shared" si="38"/>
        <v>0</v>
      </c>
      <c r="AO37" s="16">
        <f t="shared" si="39"/>
        <v>0</v>
      </c>
      <c r="AP37" s="16">
        <f t="shared" si="40"/>
        <v>0</v>
      </c>
      <c r="AQ37" s="16">
        <f t="shared" si="41"/>
        <v>0</v>
      </c>
      <c r="AR37" s="16">
        <f t="shared" si="42"/>
        <v>0</v>
      </c>
      <c r="AS37" s="16">
        <f t="shared" si="43"/>
        <v>0</v>
      </c>
      <c r="AT37" s="20"/>
      <c r="AU37" s="20">
        <f t="shared" si="44"/>
        <v>0</v>
      </c>
      <c r="AV37" s="20">
        <f t="shared" si="45"/>
        <v>0</v>
      </c>
      <c r="AW37" s="20">
        <f t="shared" si="46"/>
        <v>0</v>
      </c>
      <c r="AX37" s="20">
        <f t="shared" si="47"/>
        <v>0</v>
      </c>
      <c r="AY37" s="20">
        <f t="shared" si="48"/>
        <v>0</v>
      </c>
      <c r="AZ37" s="20">
        <f t="shared" si="49"/>
        <v>0</v>
      </c>
      <c r="BA37" s="20"/>
      <c r="BB37" s="20">
        <f t="shared" si="50"/>
        <v>0</v>
      </c>
      <c r="BC37" s="20">
        <f t="shared" si="51"/>
        <v>0</v>
      </c>
      <c r="BD37" s="20">
        <f t="shared" si="52"/>
        <v>0</v>
      </c>
      <c r="BE37" s="20">
        <f t="shared" si="53"/>
        <v>0</v>
      </c>
      <c r="BF37" s="20">
        <f t="shared" si="54"/>
        <v>0</v>
      </c>
      <c r="BG37" s="20">
        <f t="shared" si="55"/>
        <v>0</v>
      </c>
      <c r="BH37" s="20"/>
      <c r="BI37" s="20">
        <f t="shared" si="56"/>
        <v>0</v>
      </c>
      <c r="BJ37" s="20">
        <f t="shared" si="57"/>
        <v>0</v>
      </c>
      <c r="BK37" s="20">
        <f t="shared" si="58"/>
        <v>0</v>
      </c>
      <c r="BL37" s="20">
        <f t="shared" si="59"/>
        <v>0</v>
      </c>
      <c r="BM37" s="20">
        <f t="shared" si="60"/>
        <v>0</v>
      </c>
      <c r="BN37" s="20">
        <f t="shared" si="61"/>
        <v>0</v>
      </c>
      <c r="BO37" s="20"/>
      <c r="BP37" s="20">
        <f t="shared" si="62"/>
        <v>0</v>
      </c>
      <c r="BQ37" s="20">
        <f t="shared" si="63"/>
        <v>0</v>
      </c>
      <c r="BR37" s="20">
        <f t="shared" si="64"/>
        <v>0</v>
      </c>
      <c r="BS37" s="20">
        <f t="shared" si="65"/>
        <v>0</v>
      </c>
      <c r="BT37" s="20">
        <f t="shared" si="66"/>
        <v>0</v>
      </c>
      <c r="BU37" s="20">
        <f t="shared" si="67"/>
        <v>0</v>
      </c>
      <c r="BV37" s="20"/>
      <c r="BW37" s="20">
        <f t="shared" si="68"/>
        <v>0</v>
      </c>
      <c r="BX37" s="20">
        <f t="shared" si="69"/>
        <v>0</v>
      </c>
      <c r="BY37" s="20">
        <f t="shared" si="70"/>
        <v>0</v>
      </c>
      <c r="BZ37" s="20">
        <f t="shared" si="71"/>
        <v>0</v>
      </c>
      <c r="CA37" s="20">
        <f t="shared" si="72"/>
        <v>0</v>
      </c>
      <c r="CB37" s="20">
        <f t="shared" si="73"/>
        <v>0</v>
      </c>
      <c r="CC37" s="20"/>
      <c r="CD37" s="20">
        <f t="shared" si="74"/>
        <v>0</v>
      </c>
      <c r="CE37" s="20">
        <f t="shared" si="75"/>
        <v>0</v>
      </c>
      <c r="CF37" s="20">
        <f t="shared" si="76"/>
        <v>0</v>
      </c>
      <c r="CG37" s="20">
        <f t="shared" si="77"/>
        <v>0</v>
      </c>
      <c r="CH37" s="20">
        <f t="shared" si="78"/>
        <v>0</v>
      </c>
      <c r="CI37" s="20">
        <f t="shared" si="79"/>
        <v>0</v>
      </c>
      <c r="CK37" s="16">
        <f>IFERROR(IF(OR($B37=0,$CY37="Yes"),0,SUM(staff_students!E$40:E$43)/VLOOKUP('selections(hide)'!$A$4,'selections(hide)'!$D$24:$P$36,8,FALSE)),0)</f>
        <v>0</v>
      </c>
      <c r="CL37" s="16">
        <f>IFERROR(IF(OR($B37=0,$CY37="Yes"),0,SUM(staff_students!F$40:F$43)/VLOOKUP('selections(hide)'!$A$4,'selections(hide)'!$D$24:$P$36,8,FALSE)),0)</f>
        <v>0</v>
      </c>
      <c r="CM37" s="16">
        <f>IFERROR(IF(OR($B37=0,$CY37="Yes"),0,SUM(staff_students!G$40:G$43)/VLOOKUP('selections(hide)'!$A$4,'selections(hide)'!$D$24:$P$36,8,FALSE)),0)</f>
        <v>0</v>
      </c>
      <c r="CN37" s="16">
        <f>IFERROR(IF(OR($B37=0,$CY37="Yes"),0,SUM(staff_students!H$40:H$43)/VLOOKUP('selections(hide)'!$A$4,'selections(hide)'!$D$24:$P$36,8,FALSE)),0)</f>
        <v>0</v>
      </c>
      <c r="CO37" s="16">
        <f>IFERROR(IF(OR($B37=0,$CY37="Yes"),0,SUM(staff_students!I$40:I$43)/VLOOKUP('selections(hide)'!$A$4,'selections(hide)'!$D$24:$P$36,8,FALSE)),0)</f>
        <v>0</v>
      </c>
      <c r="CP37" s="16">
        <f>IFERROR(IF(OR($B37=0,$CY37="Yes"),0,SUM(staff_students!J$40:J$43)/VLOOKUP('selections(hide)'!$A$4,'selections(hide)'!$D$24:$P$36,8,FALSE)),0)</f>
        <v>0</v>
      </c>
      <c r="CQ37" s="16"/>
      <c r="CR37" s="16">
        <f t="shared" si="85"/>
        <v>0</v>
      </c>
      <c r="CS37" s="16">
        <f t="shared" si="100"/>
        <v>0</v>
      </c>
      <c r="CT37" s="16">
        <f t="shared" si="101"/>
        <v>0</v>
      </c>
      <c r="CU37" s="16">
        <f t="shared" si="102"/>
        <v>0</v>
      </c>
      <c r="CV37" s="16">
        <f t="shared" si="103"/>
        <v>0</v>
      </c>
      <c r="CW37" s="16">
        <f t="shared" si="104"/>
        <v>0</v>
      </c>
      <c r="CX37">
        <f>IF(modules!E37='selections(hide)'!$A$57,"Yes",IF(modules!E37&lt;&gt;0,"No",0))</f>
        <v>0</v>
      </c>
      <c r="CY37">
        <f>IF(modules!D37="optional","Yes",IF(modules!D37="main","No",0))</f>
        <v>0</v>
      </c>
      <c r="CZ37" t="str">
        <f t="shared" si="86"/>
        <v>OK</v>
      </c>
    </row>
    <row r="38" spans="1:136" x14ac:dyDescent="0.25">
      <c r="A38">
        <v>32</v>
      </c>
      <c r="B38">
        <f>modules!B38</f>
        <v>0</v>
      </c>
      <c r="C38">
        <f>modules!C38</f>
        <v>0</v>
      </c>
      <c r="E38" s="16">
        <f t="shared" si="8"/>
        <v>0</v>
      </c>
      <c r="F38" s="16">
        <f t="shared" si="9"/>
        <v>0</v>
      </c>
      <c r="G38" s="16">
        <f t="shared" si="10"/>
        <v>0</v>
      </c>
      <c r="H38" s="16">
        <f t="shared" si="11"/>
        <v>0</v>
      </c>
      <c r="I38" s="16">
        <f t="shared" si="12"/>
        <v>0</v>
      </c>
      <c r="J38" s="16">
        <f t="shared" si="13"/>
        <v>0</v>
      </c>
      <c r="L38" s="16">
        <f t="shared" si="14"/>
        <v>0</v>
      </c>
      <c r="M38" s="16">
        <f t="shared" si="15"/>
        <v>0</v>
      </c>
      <c r="N38" s="16">
        <f t="shared" si="16"/>
        <v>0</v>
      </c>
      <c r="O38" s="16">
        <f t="shared" si="17"/>
        <v>0</v>
      </c>
      <c r="P38" s="16">
        <f t="shared" si="18"/>
        <v>0</v>
      </c>
      <c r="Q38" s="16">
        <f t="shared" si="19"/>
        <v>0</v>
      </c>
      <c r="S38" s="16">
        <f t="shared" si="20"/>
        <v>0</v>
      </c>
      <c r="T38" s="16">
        <f t="shared" si="21"/>
        <v>0</v>
      </c>
      <c r="U38" s="16">
        <f t="shared" si="22"/>
        <v>0</v>
      </c>
      <c r="V38" s="16">
        <f t="shared" si="23"/>
        <v>0</v>
      </c>
      <c r="W38" s="16">
        <f t="shared" si="24"/>
        <v>0</v>
      </c>
      <c r="X38" s="16">
        <f t="shared" si="25"/>
        <v>0</v>
      </c>
      <c r="Z38" s="16">
        <f t="shared" si="26"/>
        <v>0</v>
      </c>
      <c r="AA38" s="16">
        <f t="shared" si="27"/>
        <v>0</v>
      </c>
      <c r="AB38" s="16">
        <f t="shared" si="28"/>
        <v>0</v>
      </c>
      <c r="AC38" s="16">
        <f t="shared" si="29"/>
        <v>0</v>
      </c>
      <c r="AD38" s="16">
        <f t="shared" si="30"/>
        <v>0</v>
      </c>
      <c r="AE38" s="16">
        <f t="shared" si="31"/>
        <v>0</v>
      </c>
      <c r="AG38" s="16">
        <f t="shared" si="32"/>
        <v>0</v>
      </c>
      <c r="AH38" s="16">
        <f t="shared" si="33"/>
        <v>0</v>
      </c>
      <c r="AI38" s="16">
        <f t="shared" si="34"/>
        <v>0</v>
      </c>
      <c r="AJ38" s="16">
        <f t="shared" si="35"/>
        <v>0</v>
      </c>
      <c r="AK38" s="16">
        <f t="shared" si="36"/>
        <v>0</v>
      </c>
      <c r="AL38" s="16">
        <f t="shared" si="37"/>
        <v>0</v>
      </c>
      <c r="AN38" s="16">
        <f t="shared" si="38"/>
        <v>0</v>
      </c>
      <c r="AO38" s="16">
        <f t="shared" si="39"/>
        <v>0</v>
      </c>
      <c r="AP38" s="16">
        <f t="shared" si="40"/>
        <v>0</v>
      </c>
      <c r="AQ38" s="16">
        <f t="shared" si="41"/>
        <v>0</v>
      </c>
      <c r="AR38" s="16">
        <f t="shared" si="42"/>
        <v>0</v>
      </c>
      <c r="AS38" s="16">
        <f t="shared" si="43"/>
        <v>0</v>
      </c>
      <c r="AT38" s="20"/>
      <c r="AU38" s="20">
        <f t="shared" si="44"/>
        <v>0</v>
      </c>
      <c r="AV38" s="20">
        <f t="shared" si="45"/>
        <v>0</v>
      </c>
      <c r="AW38" s="20">
        <f t="shared" si="46"/>
        <v>0</v>
      </c>
      <c r="AX38" s="20">
        <f t="shared" si="47"/>
        <v>0</v>
      </c>
      <c r="AY38" s="20">
        <f t="shared" si="48"/>
        <v>0</v>
      </c>
      <c r="AZ38" s="20">
        <f t="shared" si="49"/>
        <v>0</v>
      </c>
      <c r="BA38" s="20"/>
      <c r="BB38" s="20">
        <f t="shared" si="50"/>
        <v>0</v>
      </c>
      <c r="BC38" s="20">
        <f t="shared" si="51"/>
        <v>0</v>
      </c>
      <c r="BD38" s="20">
        <f t="shared" si="52"/>
        <v>0</v>
      </c>
      <c r="BE38" s="20">
        <f t="shared" si="53"/>
        <v>0</v>
      </c>
      <c r="BF38" s="20">
        <f t="shared" si="54"/>
        <v>0</v>
      </c>
      <c r="BG38" s="20">
        <f t="shared" si="55"/>
        <v>0</v>
      </c>
      <c r="BH38" s="20"/>
      <c r="BI38" s="20">
        <f t="shared" si="56"/>
        <v>0</v>
      </c>
      <c r="BJ38" s="20">
        <f t="shared" si="57"/>
        <v>0</v>
      </c>
      <c r="BK38" s="20">
        <f t="shared" si="58"/>
        <v>0</v>
      </c>
      <c r="BL38" s="20">
        <f t="shared" si="59"/>
        <v>0</v>
      </c>
      <c r="BM38" s="20">
        <f t="shared" si="60"/>
        <v>0</v>
      </c>
      <c r="BN38" s="20">
        <f t="shared" si="61"/>
        <v>0</v>
      </c>
      <c r="BO38" s="20"/>
      <c r="BP38" s="20">
        <f t="shared" si="62"/>
        <v>0</v>
      </c>
      <c r="BQ38" s="20">
        <f t="shared" si="63"/>
        <v>0</v>
      </c>
      <c r="BR38" s="20">
        <f t="shared" si="64"/>
        <v>0</v>
      </c>
      <c r="BS38" s="20">
        <f t="shared" si="65"/>
        <v>0</v>
      </c>
      <c r="BT38" s="20">
        <f t="shared" si="66"/>
        <v>0</v>
      </c>
      <c r="BU38" s="20">
        <f t="shared" si="67"/>
        <v>0</v>
      </c>
      <c r="BV38" s="20"/>
      <c r="BW38" s="20">
        <f t="shared" si="68"/>
        <v>0</v>
      </c>
      <c r="BX38" s="20">
        <f t="shared" si="69"/>
        <v>0</v>
      </c>
      <c r="BY38" s="20">
        <f t="shared" si="70"/>
        <v>0</v>
      </c>
      <c r="BZ38" s="20">
        <f t="shared" si="71"/>
        <v>0</v>
      </c>
      <c r="CA38" s="20">
        <f t="shared" si="72"/>
        <v>0</v>
      </c>
      <c r="CB38" s="20">
        <f t="shared" si="73"/>
        <v>0</v>
      </c>
      <c r="CC38" s="20"/>
      <c r="CD38" s="20">
        <f t="shared" si="74"/>
        <v>0</v>
      </c>
      <c r="CE38" s="20">
        <f t="shared" si="75"/>
        <v>0</v>
      </c>
      <c r="CF38" s="20">
        <f t="shared" si="76"/>
        <v>0</v>
      </c>
      <c r="CG38" s="20">
        <f t="shared" si="77"/>
        <v>0</v>
      </c>
      <c r="CH38" s="20">
        <f t="shared" si="78"/>
        <v>0</v>
      </c>
      <c r="CI38" s="20">
        <f t="shared" si="79"/>
        <v>0</v>
      </c>
      <c r="CK38" s="16">
        <f>IFERROR(IF(OR($B38=0,$CY38="Yes"),0,SUM(staff_students!E$40:E$43)/VLOOKUP('selections(hide)'!$A$4,'selections(hide)'!$D$24:$P$36,8,FALSE)),0)</f>
        <v>0</v>
      </c>
      <c r="CL38" s="16">
        <f>IFERROR(IF(OR($B38=0,$CY38="Yes"),0,SUM(staff_students!F$40:F$43)/VLOOKUP('selections(hide)'!$A$4,'selections(hide)'!$D$24:$P$36,8,FALSE)),0)</f>
        <v>0</v>
      </c>
      <c r="CM38" s="16">
        <f>IFERROR(IF(OR($B38=0,$CY38="Yes"),0,SUM(staff_students!G$40:G$43)/VLOOKUP('selections(hide)'!$A$4,'selections(hide)'!$D$24:$P$36,8,FALSE)),0)</f>
        <v>0</v>
      </c>
      <c r="CN38" s="16">
        <f>IFERROR(IF(OR($B38=0,$CY38="Yes"),0,SUM(staff_students!H$40:H$43)/VLOOKUP('selections(hide)'!$A$4,'selections(hide)'!$D$24:$P$36,8,FALSE)),0)</f>
        <v>0</v>
      </c>
      <c r="CO38" s="16">
        <f>IFERROR(IF(OR($B38=0,$CY38="Yes"),0,SUM(staff_students!I$40:I$43)/VLOOKUP('selections(hide)'!$A$4,'selections(hide)'!$D$24:$P$36,8,FALSE)),0)</f>
        <v>0</v>
      </c>
      <c r="CP38" s="16">
        <f>IFERROR(IF(OR($B38=0,$CY38="Yes"),0,SUM(staff_students!J$40:J$43)/VLOOKUP('selections(hide)'!$A$4,'selections(hide)'!$D$24:$P$36,8,FALSE)),0)</f>
        <v>0</v>
      </c>
      <c r="CQ38" s="16"/>
      <c r="CR38" s="16">
        <f t="shared" si="85"/>
        <v>0</v>
      </c>
      <c r="CS38" s="16">
        <f t="shared" si="100"/>
        <v>0</v>
      </c>
      <c r="CT38" s="16">
        <f t="shared" si="101"/>
        <v>0</v>
      </c>
      <c r="CU38" s="16">
        <f t="shared" si="102"/>
        <v>0</v>
      </c>
      <c r="CV38" s="16">
        <f t="shared" si="103"/>
        <v>0</v>
      </c>
      <c r="CW38" s="16">
        <f t="shared" si="104"/>
        <v>0</v>
      </c>
      <c r="CX38">
        <f>IF(modules!E38='selections(hide)'!$A$57,"Yes",IF(modules!E38&lt;&gt;0,"No",0))</f>
        <v>0</v>
      </c>
      <c r="CY38">
        <f>IF(modules!D38="optional","Yes",IF(modules!D38="main","No",0))</f>
        <v>0</v>
      </c>
      <c r="CZ38" t="str">
        <f t="shared" si="86"/>
        <v>OK</v>
      </c>
    </row>
    <row r="39" spans="1:136" x14ac:dyDescent="0.25">
      <c r="A39">
        <v>33</v>
      </c>
      <c r="B39">
        <f>modules!B39</f>
        <v>0</v>
      </c>
      <c r="C39">
        <f>modules!C39</f>
        <v>0</v>
      </c>
      <c r="E39" s="16">
        <f t="shared" si="8"/>
        <v>0</v>
      </c>
      <c r="F39" s="16">
        <f t="shared" si="9"/>
        <v>0</v>
      </c>
      <c r="G39" s="16">
        <f t="shared" si="10"/>
        <v>0</v>
      </c>
      <c r="H39" s="16">
        <f t="shared" si="11"/>
        <v>0</v>
      </c>
      <c r="I39" s="16">
        <f t="shared" si="12"/>
        <v>0</v>
      </c>
      <c r="J39" s="16">
        <f t="shared" si="13"/>
        <v>0</v>
      </c>
      <c r="L39" s="16">
        <f t="shared" si="14"/>
        <v>0</v>
      </c>
      <c r="M39" s="16">
        <f t="shared" si="15"/>
        <v>0</v>
      </c>
      <c r="N39" s="16">
        <f t="shared" si="16"/>
        <v>0</v>
      </c>
      <c r="O39" s="16">
        <f t="shared" si="17"/>
        <v>0</v>
      </c>
      <c r="P39" s="16">
        <f t="shared" si="18"/>
        <v>0</v>
      </c>
      <c r="Q39" s="16">
        <f t="shared" si="19"/>
        <v>0</v>
      </c>
      <c r="S39" s="16">
        <f t="shared" si="20"/>
        <v>0</v>
      </c>
      <c r="T39" s="16">
        <f t="shared" si="21"/>
        <v>0</v>
      </c>
      <c r="U39" s="16">
        <f t="shared" si="22"/>
        <v>0</v>
      </c>
      <c r="V39" s="16">
        <f t="shared" si="23"/>
        <v>0</v>
      </c>
      <c r="W39" s="16">
        <f t="shared" si="24"/>
        <v>0</v>
      </c>
      <c r="X39" s="16">
        <f t="shared" si="25"/>
        <v>0</v>
      </c>
      <c r="Z39" s="16">
        <f t="shared" si="26"/>
        <v>0</v>
      </c>
      <c r="AA39" s="16">
        <f t="shared" si="27"/>
        <v>0</v>
      </c>
      <c r="AB39" s="16">
        <f t="shared" si="28"/>
        <v>0</v>
      </c>
      <c r="AC39" s="16">
        <f t="shared" si="29"/>
        <v>0</v>
      </c>
      <c r="AD39" s="16">
        <f t="shared" si="30"/>
        <v>0</v>
      </c>
      <c r="AE39" s="16">
        <f t="shared" si="31"/>
        <v>0</v>
      </c>
      <c r="AG39" s="16">
        <f t="shared" si="32"/>
        <v>0</v>
      </c>
      <c r="AH39" s="16">
        <f t="shared" si="33"/>
        <v>0</v>
      </c>
      <c r="AI39" s="16">
        <f t="shared" si="34"/>
        <v>0</v>
      </c>
      <c r="AJ39" s="16">
        <f t="shared" si="35"/>
        <v>0</v>
      </c>
      <c r="AK39" s="16">
        <f t="shared" si="36"/>
        <v>0</v>
      </c>
      <c r="AL39" s="16">
        <f t="shared" si="37"/>
        <v>0</v>
      </c>
      <c r="AN39" s="16">
        <f t="shared" si="38"/>
        <v>0</v>
      </c>
      <c r="AO39" s="16">
        <f t="shared" si="39"/>
        <v>0</v>
      </c>
      <c r="AP39" s="16">
        <f t="shared" si="40"/>
        <v>0</v>
      </c>
      <c r="AQ39" s="16">
        <f t="shared" si="41"/>
        <v>0</v>
      </c>
      <c r="AR39" s="16">
        <f t="shared" si="42"/>
        <v>0</v>
      </c>
      <c r="AS39" s="16">
        <f t="shared" si="43"/>
        <v>0</v>
      </c>
      <c r="AT39" s="20"/>
      <c r="AU39" s="20">
        <f t="shared" si="44"/>
        <v>0</v>
      </c>
      <c r="AV39" s="20">
        <f t="shared" si="45"/>
        <v>0</v>
      </c>
      <c r="AW39" s="20">
        <f t="shared" si="46"/>
        <v>0</v>
      </c>
      <c r="AX39" s="20">
        <f t="shared" si="47"/>
        <v>0</v>
      </c>
      <c r="AY39" s="20">
        <f t="shared" si="48"/>
        <v>0</v>
      </c>
      <c r="AZ39" s="20">
        <f t="shared" si="49"/>
        <v>0</v>
      </c>
      <c r="BA39" s="20"/>
      <c r="BB39" s="20">
        <f t="shared" si="50"/>
        <v>0</v>
      </c>
      <c r="BC39" s="20">
        <f t="shared" si="51"/>
        <v>0</v>
      </c>
      <c r="BD39" s="20">
        <f t="shared" si="52"/>
        <v>0</v>
      </c>
      <c r="BE39" s="20">
        <f t="shared" si="53"/>
        <v>0</v>
      </c>
      <c r="BF39" s="20">
        <f t="shared" si="54"/>
        <v>0</v>
      </c>
      <c r="BG39" s="20">
        <f t="shared" si="55"/>
        <v>0</v>
      </c>
      <c r="BH39" s="20"/>
      <c r="BI39" s="20">
        <f t="shared" si="56"/>
        <v>0</v>
      </c>
      <c r="BJ39" s="20">
        <f t="shared" si="57"/>
        <v>0</v>
      </c>
      <c r="BK39" s="20">
        <f t="shared" si="58"/>
        <v>0</v>
      </c>
      <c r="BL39" s="20">
        <f t="shared" si="59"/>
        <v>0</v>
      </c>
      <c r="BM39" s="20">
        <f t="shared" si="60"/>
        <v>0</v>
      </c>
      <c r="BN39" s="20">
        <f t="shared" si="61"/>
        <v>0</v>
      </c>
      <c r="BO39" s="20"/>
      <c r="BP39" s="20">
        <f t="shared" si="62"/>
        <v>0</v>
      </c>
      <c r="BQ39" s="20">
        <f t="shared" si="63"/>
        <v>0</v>
      </c>
      <c r="BR39" s="20">
        <f t="shared" si="64"/>
        <v>0</v>
      </c>
      <c r="BS39" s="20">
        <f t="shared" si="65"/>
        <v>0</v>
      </c>
      <c r="BT39" s="20">
        <f t="shared" si="66"/>
        <v>0</v>
      </c>
      <c r="BU39" s="20">
        <f t="shared" si="67"/>
        <v>0</v>
      </c>
      <c r="BV39" s="20"/>
      <c r="BW39" s="20">
        <f t="shared" si="68"/>
        <v>0</v>
      </c>
      <c r="BX39" s="20">
        <f t="shared" si="69"/>
        <v>0</v>
      </c>
      <c r="BY39" s="20">
        <f t="shared" si="70"/>
        <v>0</v>
      </c>
      <c r="BZ39" s="20">
        <f t="shared" si="71"/>
        <v>0</v>
      </c>
      <c r="CA39" s="20">
        <f t="shared" si="72"/>
        <v>0</v>
      </c>
      <c r="CB39" s="20">
        <f t="shared" si="73"/>
        <v>0</v>
      </c>
      <c r="CC39" s="20"/>
      <c r="CD39" s="20">
        <f t="shared" si="74"/>
        <v>0</v>
      </c>
      <c r="CE39" s="20">
        <f t="shared" si="75"/>
        <v>0</v>
      </c>
      <c r="CF39" s="20">
        <f t="shared" si="76"/>
        <v>0</v>
      </c>
      <c r="CG39" s="20">
        <f t="shared" si="77"/>
        <v>0</v>
      </c>
      <c r="CH39" s="20">
        <f t="shared" si="78"/>
        <v>0</v>
      </c>
      <c r="CI39" s="20">
        <f t="shared" si="79"/>
        <v>0</v>
      </c>
      <c r="CK39" s="16">
        <f>IFERROR(IF(OR($B39=0,$CY39="Yes"),0,SUM(staff_students!E$40:E$43)/VLOOKUP('selections(hide)'!$A$4,'selections(hide)'!$D$24:$P$36,8,FALSE)),0)</f>
        <v>0</v>
      </c>
      <c r="CL39" s="16">
        <f>IFERROR(IF(OR($B39=0,$CY39="Yes"),0,SUM(staff_students!F$40:F$43)/VLOOKUP('selections(hide)'!$A$4,'selections(hide)'!$D$24:$P$36,8,FALSE)),0)</f>
        <v>0</v>
      </c>
      <c r="CM39" s="16">
        <f>IFERROR(IF(OR($B39=0,$CY39="Yes"),0,SUM(staff_students!G$40:G$43)/VLOOKUP('selections(hide)'!$A$4,'selections(hide)'!$D$24:$P$36,8,FALSE)),0)</f>
        <v>0</v>
      </c>
      <c r="CN39" s="16">
        <f>IFERROR(IF(OR($B39=0,$CY39="Yes"),0,SUM(staff_students!H$40:H$43)/VLOOKUP('selections(hide)'!$A$4,'selections(hide)'!$D$24:$P$36,8,FALSE)),0)</f>
        <v>0</v>
      </c>
      <c r="CO39" s="16">
        <f>IFERROR(IF(OR($B39=0,$CY39="Yes"),0,SUM(staff_students!I$40:I$43)/VLOOKUP('selections(hide)'!$A$4,'selections(hide)'!$D$24:$P$36,8,FALSE)),0)</f>
        <v>0</v>
      </c>
      <c r="CP39" s="16">
        <f>IFERROR(IF(OR($B39=0,$CY39="Yes"),0,SUM(staff_students!J$40:J$43)/VLOOKUP('selections(hide)'!$A$4,'selections(hide)'!$D$24:$P$36,8,FALSE)),0)</f>
        <v>0</v>
      </c>
      <c r="CQ39" s="16"/>
      <c r="CR39" s="16">
        <f t="shared" si="85"/>
        <v>0</v>
      </c>
      <c r="CS39" s="16">
        <f t="shared" si="100"/>
        <v>0</v>
      </c>
      <c r="CT39" s="16">
        <f t="shared" si="101"/>
        <v>0</v>
      </c>
      <c r="CU39" s="16">
        <f t="shared" si="102"/>
        <v>0</v>
      </c>
      <c r="CV39" s="16">
        <f t="shared" si="103"/>
        <v>0</v>
      </c>
      <c r="CW39" s="16">
        <f t="shared" si="104"/>
        <v>0</v>
      </c>
      <c r="CX39">
        <f>IF(modules!E39='selections(hide)'!$A$57,"Yes",IF(modules!E39&lt;&gt;0,"No",0))</f>
        <v>0</v>
      </c>
      <c r="CY39">
        <f>IF(modules!D39="optional","Yes",IF(modules!D39="main","No",0))</f>
        <v>0</v>
      </c>
      <c r="CZ39" t="str">
        <f t="shared" si="86"/>
        <v>OK</v>
      </c>
    </row>
    <row r="40" spans="1:136" x14ac:dyDescent="0.25">
      <c r="A40">
        <v>34</v>
      </c>
      <c r="B40">
        <f>modules!B40</f>
        <v>0</v>
      </c>
      <c r="C40">
        <f>modules!C40</f>
        <v>0</v>
      </c>
      <c r="E40" s="16">
        <f t="shared" ref="E40:E67" si="105">IFERROR(HLOOKUP(D$4,AHRS,$A40,FALSE)*$CR40,0)</f>
        <v>0</v>
      </c>
      <c r="F40" s="16">
        <f t="shared" ref="F40:F67" si="106">IFERROR(HLOOKUP(D$4,AHRS,$A40,FALSE)*$CS40,0)</f>
        <v>0</v>
      </c>
      <c r="G40" s="16">
        <f t="shared" ref="G40:G67" si="107">IFERROR(HLOOKUP(D$4,AHRS,$A40,FALSE)*$CT40,0)</f>
        <v>0</v>
      </c>
      <c r="H40" s="16">
        <f t="shared" ref="H40:H67" si="108">IFERROR(HLOOKUP(D$4,AHRS,$A40,FALSE)*$CU40,0)</f>
        <v>0</v>
      </c>
      <c r="I40" s="16">
        <f t="shared" ref="I40:I67" si="109">IFERROR(HLOOKUP(D$4,AHRS,$A40,FALSE)*$CV40,0)</f>
        <v>0</v>
      </c>
      <c r="J40" s="16">
        <f t="shared" ref="J40:J67" si="110">IFERROR(HLOOKUP(D$4,AHRS,$A40,FALSE)*$CW40,0)</f>
        <v>0</v>
      </c>
      <c r="L40" s="16">
        <f t="shared" ref="L40:L67" si="111">IFERROR(HLOOKUP(K$4,AHRS,$A40,FALSE)*$CR40,0)</f>
        <v>0</v>
      </c>
      <c r="M40" s="16">
        <f t="shared" ref="M40:M67" si="112">IFERROR(HLOOKUP(K$4,AHRS,$A40,FALSE)*$CS40,0)</f>
        <v>0</v>
      </c>
      <c r="N40" s="16">
        <f t="shared" ref="N40:N67" si="113">IFERROR(HLOOKUP(K$4,AHRS,$A40,FALSE)*$CT40,0)</f>
        <v>0</v>
      </c>
      <c r="O40" s="16">
        <f t="shared" ref="O40:O67" si="114">IFERROR(HLOOKUP(K$4,AHRS,$A40,FALSE)*$CU40,0)</f>
        <v>0</v>
      </c>
      <c r="P40" s="16">
        <f t="shared" ref="P40:P67" si="115">IFERROR(HLOOKUP(K$4,AHRS,$A40,FALSE)*$CV40,0)</f>
        <v>0</v>
      </c>
      <c r="Q40" s="16">
        <f t="shared" ref="Q40:Q67" si="116">IFERROR(HLOOKUP(K$4,AHRS,$A40,FALSE)*$CW40,0)</f>
        <v>0</v>
      </c>
      <c r="S40" s="16">
        <f t="shared" ref="S40:S67" si="117">IFERROR(HLOOKUP(R$4,AHRS,$A40,FALSE)*$CR40,0)</f>
        <v>0</v>
      </c>
      <c r="T40" s="16">
        <f t="shared" ref="T40:T67" si="118">IFERROR(HLOOKUP(R$4,AHRS,$A40,FALSE)*$CS40,0)</f>
        <v>0</v>
      </c>
      <c r="U40" s="16">
        <f t="shared" ref="U40:U67" si="119">IFERROR(HLOOKUP(R$4,AHRS,$A40,FALSE)*$CT40,0)</f>
        <v>0</v>
      </c>
      <c r="V40" s="16">
        <f t="shared" ref="V40:V67" si="120">IFERROR(HLOOKUP(R$4,AHRS,$A40,FALSE)*$CU40,0)</f>
        <v>0</v>
      </c>
      <c r="W40" s="16">
        <f t="shared" ref="W40:W67" si="121">IFERROR(HLOOKUP(R$4,AHRS,$A40,FALSE)*$CV40,0)</f>
        <v>0</v>
      </c>
      <c r="X40" s="16">
        <f t="shared" ref="X40:X67" si="122">IFERROR(HLOOKUP(R$4,AHRS,$A40,FALSE)*$CW40,0)</f>
        <v>0</v>
      </c>
      <c r="Z40" s="16">
        <f t="shared" ref="Z40:Z67" si="123">IFERROR(HLOOKUP(Y$4,AHRS,$A40,FALSE)*$CR40,0)</f>
        <v>0</v>
      </c>
      <c r="AA40" s="16">
        <f t="shared" ref="AA40:AA67" si="124">IFERROR(HLOOKUP(Y$4,AHRS,$A40,FALSE)*$CS40,0)</f>
        <v>0</v>
      </c>
      <c r="AB40" s="16">
        <f t="shared" ref="AB40:AB67" si="125">IFERROR(HLOOKUP(Y$4,AHRS,$A40,FALSE)*$CT40,0)</f>
        <v>0</v>
      </c>
      <c r="AC40" s="16">
        <f t="shared" ref="AC40:AC67" si="126">IFERROR(HLOOKUP(Y$4,AHRS,$A40,FALSE)*$CU40,0)</f>
        <v>0</v>
      </c>
      <c r="AD40" s="16">
        <f t="shared" ref="AD40:AD67" si="127">IFERROR(HLOOKUP(Y$4,AHRS,$A40,FALSE)*$CV40,0)</f>
        <v>0</v>
      </c>
      <c r="AE40" s="16">
        <f t="shared" ref="AE40:AE67" si="128">IFERROR(HLOOKUP(Y$4,AHRS,$A40,FALSE)*$CW40,0)</f>
        <v>0</v>
      </c>
      <c r="AG40" s="16">
        <f t="shared" ref="AG40:AG67" si="129">IFERROR(HLOOKUP(AF$4,AHRS,$A40,FALSE)*$CR40,0)</f>
        <v>0</v>
      </c>
      <c r="AH40" s="16">
        <f t="shared" ref="AH40:AH67" si="130">IFERROR(HLOOKUP(AF$4,AHRS,$A40,FALSE)*$CS40,0)</f>
        <v>0</v>
      </c>
      <c r="AI40" s="16">
        <f t="shared" ref="AI40:AI67" si="131">IFERROR(HLOOKUP(AF$4,AHRS,$A40,FALSE)*$CT40,0)</f>
        <v>0</v>
      </c>
      <c r="AJ40" s="16">
        <f t="shared" ref="AJ40:AJ67" si="132">IFERROR(HLOOKUP(AF$4,AHRS,$A40,FALSE)*$CU40,0)</f>
        <v>0</v>
      </c>
      <c r="AK40" s="16">
        <f t="shared" ref="AK40:AK67" si="133">IFERROR(HLOOKUP(AF$4,AHRS,$A40,FALSE)*$CV40,0)</f>
        <v>0</v>
      </c>
      <c r="AL40" s="16">
        <f t="shared" ref="AL40:AL67" si="134">IFERROR(HLOOKUP(AF$4,AHRS,$A40,FALSE)*$CW40,0)</f>
        <v>0</v>
      </c>
      <c r="AN40" s="16">
        <f t="shared" ref="AN40:AN67" si="135">IFERROR(HLOOKUP(AM$4,AHRS,$A40,FALSE)*$CR40,0)</f>
        <v>0</v>
      </c>
      <c r="AO40" s="16">
        <f t="shared" ref="AO40:AO67" si="136">IFERROR(HLOOKUP(AM$4,AHRS,$A40,FALSE)*$CS40,0)</f>
        <v>0</v>
      </c>
      <c r="AP40" s="16">
        <f t="shared" ref="AP40:AP67" si="137">IFERROR(HLOOKUP(AM$4,AHRS,$A40,FALSE)*$CT40,0)</f>
        <v>0</v>
      </c>
      <c r="AQ40" s="16">
        <f t="shared" ref="AQ40:AQ67" si="138">IFERROR(HLOOKUP(AM$4,AHRS,$A40,FALSE)*$CU40,0)</f>
        <v>0</v>
      </c>
      <c r="AR40" s="16">
        <f t="shared" ref="AR40:AR67" si="139">IFERROR(HLOOKUP(AM$4,AHRS,$A40,FALSE)*$CV40,0)</f>
        <v>0</v>
      </c>
      <c r="AS40" s="16">
        <f t="shared" ref="AS40:AS67" si="140">IFERROR(HLOOKUP(AM$4,AHRS,$A40,FALSE)*$CW40,0)</f>
        <v>0</v>
      </c>
      <c r="AT40" s="20"/>
      <c r="AU40" s="20">
        <f t="shared" ref="AU40:AU67" si="141">IFERROR(HLOOKUP(AT$4,ACOST,$A40,FALSE)*$CR40,0)</f>
        <v>0</v>
      </c>
      <c r="AV40" s="20">
        <f t="shared" ref="AV40:AV67" si="142">IFERROR(HLOOKUP(AT$4,ACOST,$A40,FALSE)*$CS40,0)</f>
        <v>0</v>
      </c>
      <c r="AW40" s="20">
        <f t="shared" ref="AW40:AW67" si="143">IFERROR(HLOOKUP(AT$4,ACOST,$A40,FALSE)*$CT40,0)</f>
        <v>0</v>
      </c>
      <c r="AX40" s="20">
        <f t="shared" ref="AX40:AX67" si="144">IFERROR(HLOOKUP(AT$4,ACOST,$A40,FALSE)*$CU40,0)</f>
        <v>0</v>
      </c>
      <c r="AY40" s="20">
        <f t="shared" ref="AY40:AY67" si="145">IFERROR(HLOOKUP(AT$4,ACOST,$A40,FALSE)*$CV40,0)</f>
        <v>0</v>
      </c>
      <c r="AZ40" s="20">
        <f t="shared" ref="AZ40:AZ67" si="146">IFERROR(HLOOKUP(AT$4,ACOST,$A40,FALSE)*$CW40,0)</f>
        <v>0</v>
      </c>
      <c r="BA40" s="20"/>
      <c r="BB40" s="20">
        <f t="shared" ref="BB40:BB67" si="147">IFERROR(HLOOKUP(BA$4,ACOST,$A40,FALSE)*$CR40,0)</f>
        <v>0</v>
      </c>
      <c r="BC40" s="20">
        <f t="shared" ref="BC40:BC67" si="148">IFERROR(HLOOKUP(BA$4,ACOST,$A40,FALSE)*$CS40,0)</f>
        <v>0</v>
      </c>
      <c r="BD40" s="20">
        <f t="shared" ref="BD40:BD67" si="149">IFERROR(HLOOKUP(BA$4,ACOST,$A40,FALSE)*$CT40,0)</f>
        <v>0</v>
      </c>
      <c r="BE40" s="20">
        <f t="shared" ref="BE40:BE67" si="150">IFERROR(HLOOKUP(BA$4,ACOST,$A40,FALSE)*$CU40,0)</f>
        <v>0</v>
      </c>
      <c r="BF40" s="20">
        <f t="shared" ref="BF40:BF67" si="151">IFERROR(HLOOKUP(BA$4,ACOST,$A40,FALSE)*$CV40,0)</f>
        <v>0</v>
      </c>
      <c r="BG40" s="20">
        <f t="shared" ref="BG40:BG67" si="152">IFERROR(HLOOKUP(BA$4,ACOST,$A40,FALSE)*$CW40,0)</f>
        <v>0</v>
      </c>
      <c r="BH40" s="20"/>
      <c r="BI40" s="20">
        <f t="shared" ref="BI40:BI67" si="153">IFERROR(HLOOKUP(BH$4,ACOST,$A40,FALSE)*$CR40,0)</f>
        <v>0</v>
      </c>
      <c r="BJ40" s="20">
        <f t="shared" ref="BJ40:BJ67" si="154">IFERROR(HLOOKUP(BH$4,ACOST,$A40,FALSE)*$CS40,0)</f>
        <v>0</v>
      </c>
      <c r="BK40" s="20">
        <f t="shared" ref="BK40:BK67" si="155">IFERROR(HLOOKUP(BH$4,ACOST,$A40,FALSE)*$CT40,0)</f>
        <v>0</v>
      </c>
      <c r="BL40" s="20">
        <f t="shared" ref="BL40:BL67" si="156">IFERROR(HLOOKUP(BH$4,ACOST,$A40,FALSE)*$CU40,0)</f>
        <v>0</v>
      </c>
      <c r="BM40" s="20">
        <f t="shared" ref="BM40:BM67" si="157">IFERROR(HLOOKUP(BH$4,ACOST,$A40,FALSE)*$CV40,0)</f>
        <v>0</v>
      </c>
      <c r="BN40" s="20">
        <f t="shared" ref="BN40:BN67" si="158">IFERROR(HLOOKUP(BH$4,ACOST,$A40,FALSE)*$CW40,0)</f>
        <v>0</v>
      </c>
      <c r="BO40" s="20"/>
      <c r="BP40" s="20">
        <f t="shared" ref="BP40:BP67" si="159">IFERROR(HLOOKUP(BO$4,ACOST,$A40,FALSE)*$CR40,0)</f>
        <v>0</v>
      </c>
      <c r="BQ40" s="20">
        <f t="shared" ref="BQ40:BQ67" si="160">IFERROR(HLOOKUP(BO$4,ACOST,$A40,FALSE)*$CS40,0)</f>
        <v>0</v>
      </c>
      <c r="BR40" s="20">
        <f t="shared" ref="BR40:BR67" si="161">IFERROR(HLOOKUP(BO$4,ACOST,$A40,FALSE)*$CT40,0)</f>
        <v>0</v>
      </c>
      <c r="BS40" s="20">
        <f t="shared" ref="BS40:BS67" si="162">IFERROR(HLOOKUP(BO$4,ACOST,$A40,FALSE)*$CU40,0)</f>
        <v>0</v>
      </c>
      <c r="BT40" s="20">
        <f t="shared" ref="BT40:BT67" si="163">IFERROR(HLOOKUP(BO$4,ACOST,$A40,FALSE)*$CV40,0)</f>
        <v>0</v>
      </c>
      <c r="BU40" s="20">
        <f t="shared" ref="BU40:BU67" si="164">IFERROR(HLOOKUP(BO$4,ACOST,$A40,FALSE)*$CW40,0)</f>
        <v>0</v>
      </c>
      <c r="BV40" s="20"/>
      <c r="BW40" s="20">
        <f t="shared" ref="BW40:BW67" si="165">IFERROR(HLOOKUP(BV$4,ACOST,$A40,FALSE)*$CR40,0)</f>
        <v>0</v>
      </c>
      <c r="BX40" s="20">
        <f t="shared" ref="BX40:BX67" si="166">IFERROR(HLOOKUP(BV$4,ACOST,$A40,FALSE)*$CS40,0)</f>
        <v>0</v>
      </c>
      <c r="BY40" s="20">
        <f t="shared" ref="BY40:BY67" si="167">IFERROR(HLOOKUP(BV$4,ACOST,$A40,FALSE)*$CT40,0)</f>
        <v>0</v>
      </c>
      <c r="BZ40" s="20">
        <f t="shared" ref="BZ40:BZ67" si="168">IFERROR(HLOOKUP(BV$4,ACOST,$A40,FALSE)*$CU40,0)</f>
        <v>0</v>
      </c>
      <c r="CA40" s="20">
        <f t="shared" ref="CA40:CA67" si="169">IFERROR(HLOOKUP(BV$4,ACOST,$A40,FALSE)*$CV40,0)</f>
        <v>0</v>
      </c>
      <c r="CB40" s="20">
        <f t="shared" ref="CB40:CB67" si="170">IFERROR(HLOOKUP(BV$4,ACOST,$A40,FALSE)*$CW40,0)</f>
        <v>0</v>
      </c>
      <c r="CC40" s="20"/>
      <c r="CD40" s="20">
        <f t="shared" ref="CD40:CD67" si="171">IFERROR(HLOOKUP(CC$4,ACOST,$A40,FALSE)*$CR40,0)</f>
        <v>0</v>
      </c>
      <c r="CE40" s="20">
        <f t="shared" ref="CE40:CE67" si="172">IFERROR(HLOOKUP(CC$4,ACOST,$A40,FALSE)*$CS40,0)</f>
        <v>0</v>
      </c>
      <c r="CF40" s="20">
        <f t="shared" ref="CF40:CF67" si="173">IFERROR(HLOOKUP(CC$4,ACOST,$A40,FALSE)*$CT40,0)</f>
        <v>0</v>
      </c>
      <c r="CG40" s="20">
        <f t="shared" ref="CG40:CG67" si="174">IFERROR(HLOOKUP(CC$4,ACOST,$A40,FALSE)*$CU40,0)</f>
        <v>0</v>
      </c>
      <c r="CH40" s="20">
        <f t="shared" ref="CH40:CH67" si="175">IFERROR(HLOOKUP(CC$4,ACOST,$A40,FALSE)*$CV40,0)</f>
        <v>0</v>
      </c>
      <c r="CI40" s="20">
        <f t="shared" ref="CI40:CI67" si="176">IFERROR(HLOOKUP(CC$4,ACOST,$A40,FALSE)*$CW40,0)</f>
        <v>0</v>
      </c>
      <c r="CK40" s="16">
        <f>IFERROR(IF(OR($B40=0,$CY40="Yes"),0,SUM(staff_students!E$40:E$43)/VLOOKUP('selections(hide)'!$A$4,'selections(hide)'!$D$24:$P$36,8,FALSE)),0)</f>
        <v>0</v>
      </c>
      <c r="CL40" s="16">
        <f>IFERROR(IF(OR($B40=0,$CY40="Yes"),0,SUM(staff_students!F$40:F$43)/VLOOKUP('selections(hide)'!$A$4,'selections(hide)'!$D$24:$P$36,8,FALSE)),0)</f>
        <v>0</v>
      </c>
      <c r="CM40" s="16">
        <f>IFERROR(IF(OR($B40=0,$CY40="Yes"),0,SUM(staff_students!G$40:G$43)/VLOOKUP('selections(hide)'!$A$4,'selections(hide)'!$D$24:$P$36,8,FALSE)),0)</f>
        <v>0</v>
      </c>
      <c r="CN40" s="16">
        <f>IFERROR(IF(OR($B40=0,$CY40="Yes"),0,SUM(staff_students!H$40:H$43)/VLOOKUP('selections(hide)'!$A$4,'selections(hide)'!$D$24:$P$36,8,FALSE)),0)</f>
        <v>0</v>
      </c>
      <c r="CO40" s="16">
        <f>IFERROR(IF(OR($B40=0,$CY40="Yes"),0,SUM(staff_students!I$40:I$43)/VLOOKUP('selections(hide)'!$A$4,'selections(hide)'!$D$24:$P$36,8,FALSE)),0)</f>
        <v>0</v>
      </c>
      <c r="CP40" s="16">
        <f>IFERROR(IF(OR($B40=0,$CY40="Yes"),0,SUM(staff_students!J$40:J$43)/VLOOKUP('selections(hide)'!$A$4,'selections(hide)'!$D$24:$P$36,8,FALSE)),0)</f>
        <v>0</v>
      </c>
      <c r="CQ40" s="16"/>
      <c r="CR40" s="16">
        <f t="shared" si="85"/>
        <v>0</v>
      </c>
      <c r="CS40" s="16">
        <f t="shared" si="100"/>
        <v>0</v>
      </c>
      <c r="CT40" s="16">
        <f t="shared" si="101"/>
        <v>0</v>
      </c>
      <c r="CU40" s="16">
        <f t="shared" si="102"/>
        <v>0</v>
      </c>
      <c r="CV40" s="16">
        <f t="shared" si="103"/>
        <v>0</v>
      </c>
      <c r="CW40" s="16">
        <f t="shared" si="104"/>
        <v>0</v>
      </c>
      <c r="CX40">
        <f>IF(modules!E40='selections(hide)'!$A$57,"Yes",IF(modules!E40&lt;&gt;0,"No",0))</f>
        <v>0</v>
      </c>
      <c r="CY40">
        <f>IF(modules!D40="optional","Yes",IF(modules!D40="main","No",0))</f>
        <v>0</v>
      </c>
      <c r="CZ40" t="str">
        <f t="shared" si="86"/>
        <v>OK</v>
      </c>
    </row>
    <row r="41" spans="1:136" x14ac:dyDescent="0.25">
      <c r="A41">
        <v>35</v>
      </c>
      <c r="B41">
        <f>modules!B41</f>
        <v>0</v>
      </c>
      <c r="C41">
        <f>modules!C41</f>
        <v>0</v>
      </c>
      <c r="E41" s="16">
        <f t="shared" si="105"/>
        <v>0</v>
      </c>
      <c r="F41" s="16">
        <f t="shared" si="106"/>
        <v>0</v>
      </c>
      <c r="G41" s="16">
        <f t="shared" si="107"/>
        <v>0</v>
      </c>
      <c r="H41" s="16">
        <f t="shared" si="108"/>
        <v>0</v>
      </c>
      <c r="I41" s="16">
        <f t="shared" si="109"/>
        <v>0</v>
      </c>
      <c r="J41" s="16">
        <f t="shared" si="110"/>
        <v>0</v>
      </c>
      <c r="L41" s="16">
        <f t="shared" si="111"/>
        <v>0</v>
      </c>
      <c r="M41" s="16">
        <f t="shared" si="112"/>
        <v>0</v>
      </c>
      <c r="N41" s="16">
        <f t="shared" si="113"/>
        <v>0</v>
      </c>
      <c r="O41" s="16">
        <f t="shared" si="114"/>
        <v>0</v>
      </c>
      <c r="P41" s="16">
        <f t="shared" si="115"/>
        <v>0</v>
      </c>
      <c r="Q41" s="16">
        <f t="shared" si="116"/>
        <v>0</v>
      </c>
      <c r="S41" s="16">
        <f t="shared" si="117"/>
        <v>0</v>
      </c>
      <c r="T41" s="16">
        <f t="shared" si="118"/>
        <v>0</v>
      </c>
      <c r="U41" s="16">
        <f t="shared" si="119"/>
        <v>0</v>
      </c>
      <c r="V41" s="16">
        <f t="shared" si="120"/>
        <v>0</v>
      </c>
      <c r="W41" s="16">
        <f t="shared" si="121"/>
        <v>0</v>
      </c>
      <c r="X41" s="16">
        <f t="shared" si="122"/>
        <v>0</v>
      </c>
      <c r="Z41" s="16">
        <f t="shared" si="123"/>
        <v>0</v>
      </c>
      <c r="AA41" s="16">
        <f t="shared" si="124"/>
        <v>0</v>
      </c>
      <c r="AB41" s="16">
        <f t="shared" si="125"/>
        <v>0</v>
      </c>
      <c r="AC41" s="16">
        <f t="shared" si="126"/>
        <v>0</v>
      </c>
      <c r="AD41" s="16">
        <f t="shared" si="127"/>
        <v>0</v>
      </c>
      <c r="AE41" s="16">
        <f t="shared" si="128"/>
        <v>0</v>
      </c>
      <c r="AG41" s="16">
        <f t="shared" si="129"/>
        <v>0</v>
      </c>
      <c r="AH41" s="16">
        <f t="shared" si="130"/>
        <v>0</v>
      </c>
      <c r="AI41" s="16">
        <f t="shared" si="131"/>
        <v>0</v>
      </c>
      <c r="AJ41" s="16">
        <f t="shared" si="132"/>
        <v>0</v>
      </c>
      <c r="AK41" s="16">
        <f t="shared" si="133"/>
        <v>0</v>
      </c>
      <c r="AL41" s="16">
        <f t="shared" si="134"/>
        <v>0</v>
      </c>
      <c r="AN41" s="16">
        <f t="shared" si="135"/>
        <v>0</v>
      </c>
      <c r="AO41" s="16">
        <f t="shared" si="136"/>
        <v>0</v>
      </c>
      <c r="AP41" s="16">
        <f t="shared" si="137"/>
        <v>0</v>
      </c>
      <c r="AQ41" s="16">
        <f t="shared" si="138"/>
        <v>0</v>
      </c>
      <c r="AR41" s="16">
        <f t="shared" si="139"/>
        <v>0</v>
      </c>
      <c r="AS41" s="16">
        <f t="shared" si="140"/>
        <v>0</v>
      </c>
      <c r="AT41" s="20"/>
      <c r="AU41" s="20">
        <f t="shared" si="141"/>
        <v>0</v>
      </c>
      <c r="AV41" s="20">
        <f t="shared" si="142"/>
        <v>0</v>
      </c>
      <c r="AW41" s="20">
        <f t="shared" si="143"/>
        <v>0</v>
      </c>
      <c r="AX41" s="20">
        <f t="shared" si="144"/>
        <v>0</v>
      </c>
      <c r="AY41" s="20">
        <f t="shared" si="145"/>
        <v>0</v>
      </c>
      <c r="AZ41" s="20">
        <f t="shared" si="146"/>
        <v>0</v>
      </c>
      <c r="BA41" s="20"/>
      <c r="BB41" s="20">
        <f t="shared" si="147"/>
        <v>0</v>
      </c>
      <c r="BC41" s="20">
        <f t="shared" si="148"/>
        <v>0</v>
      </c>
      <c r="BD41" s="20">
        <f t="shared" si="149"/>
        <v>0</v>
      </c>
      <c r="BE41" s="20">
        <f t="shared" si="150"/>
        <v>0</v>
      </c>
      <c r="BF41" s="20">
        <f t="shared" si="151"/>
        <v>0</v>
      </c>
      <c r="BG41" s="20">
        <f t="shared" si="152"/>
        <v>0</v>
      </c>
      <c r="BH41" s="20"/>
      <c r="BI41" s="20">
        <f t="shared" si="153"/>
        <v>0</v>
      </c>
      <c r="BJ41" s="20">
        <f t="shared" si="154"/>
        <v>0</v>
      </c>
      <c r="BK41" s="20">
        <f t="shared" si="155"/>
        <v>0</v>
      </c>
      <c r="BL41" s="20">
        <f t="shared" si="156"/>
        <v>0</v>
      </c>
      <c r="BM41" s="20">
        <f t="shared" si="157"/>
        <v>0</v>
      </c>
      <c r="BN41" s="20">
        <f t="shared" si="158"/>
        <v>0</v>
      </c>
      <c r="BO41" s="20"/>
      <c r="BP41" s="20">
        <f t="shared" si="159"/>
        <v>0</v>
      </c>
      <c r="BQ41" s="20">
        <f t="shared" si="160"/>
        <v>0</v>
      </c>
      <c r="BR41" s="20">
        <f t="shared" si="161"/>
        <v>0</v>
      </c>
      <c r="BS41" s="20">
        <f t="shared" si="162"/>
        <v>0</v>
      </c>
      <c r="BT41" s="20">
        <f t="shared" si="163"/>
        <v>0</v>
      </c>
      <c r="BU41" s="20">
        <f t="shared" si="164"/>
        <v>0</v>
      </c>
      <c r="BV41" s="20"/>
      <c r="BW41" s="20">
        <f t="shared" si="165"/>
        <v>0</v>
      </c>
      <c r="BX41" s="20">
        <f t="shared" si="166"/>
        <v>0</v>
      </c>
      <c r="BY41" s="20">
        <f t="shared" si="167"/>
        <v>0</v>
      </c>
      <c r="BZ41" s="20">
        <f t="shared" si="168"/>
        <v>0</v>
      </c>
      <c r="CA41" s="20">
        <f t="shared" si="169"/>
        <v>0</v>
      </c>
      <c r="CB41" s="20">
        <f t="shared" si="170"/>
        <v>0</v>
      </c>
      <c r="CC41" s="20"/>
      <c r="CD41" s="20">
        <f t="shared" si="171"/>
        <v>0</v>
      </c>
      <c r="CE41" s="20">
        <f t="shared" si="172"/>
        <v>0</v>
      </c>
      <c r="CF41" s="20">
        <f t="shared" si="173"/>
        <v>0</v>
      </c>
      <c r="CG41" s="20">
        <f t="shared" si="174"/>
        <v>0</v>
      </c>
      <c r="CH41" s="20">
        <f t="shared" si="175"/>
        <v>0</v>
      </c>
      <c r="CI41" s="20">
        <f t="shared" si="176"/>
        <v>0</v>
      </c>
      <c r="CK41" s="16">
        <f>IFERROR(IF(OR($B41=0,$CY41="Yes"),0,SUM(staff_students!E$40:E$43)/VLOOKUP('selections(hide)'!$A$4,'selections(hide)'!$D$24:$P$36,8,FALSE)),0)</f>
        <v>0</v>
      </c>
      <c r="CL41" s="16">
        <f>IFERROR(IF(OR($B41=0,$CY41="Yes"),0,SUM(staff_students!F$40:F$43)/VLOOKUP('selections(hide)'!$A$4,'selections(hide)'!$D$24:$P$36,8,FALSE)),0)</f>
        <v>0</v>
      </c>
      <c r="CM41" s="16">
        <f>IFERROR(IF(OR($B41=0,$CY41="Yes"),0,SUM(staff_students!G$40:G$43)/VLOOKUP('selections(hide)'!$A$4,'selections(hide)'!$D$24:$P$36,8,FALSE)),0)</f>
        <v>0</v>
      </c>
      <c r="CN41" s="16">
        <f>IFERROR(IF(OR($B41=0,$CY41="Yes"),0,SUM(staff_students!H$40:H$43)/VLOOKUP('selections(hide)'!$A$4,'selections(hide)'!$D$24:$P$36,8,FALSE)),0)</f>
        <v>0</v>
      </c>
      <c r="CO41" s="16">
        <f>IFERROR(IF(OR($B41=0,$CY41="Yes"),0,SUM(staff_students!I$40:I$43)/VLOOKUP('selections(hide)'!$A$4,'selections(hide)'!$D$24:$P$36,8,FALSE)),0)</f>
        <v>0</v>
      </c>
      <c r="CP41" s="16">
        <f>IFERROR(IF(OR($B41=0,$CY41="Yes"),0,SUM(staff_students!J$40:J$43)/VLOOKUP('selections(hide)'!$A$4,'selections(hide)'!$D$24:$P$36,8,FALSE)),0)</f>
        <v>0</v>
      </c>
      <c r="CQ41" s="16"/>
      <c r="CR41" s="16">
        <f t="shared" si="85"/>
        <v>0</v>
      </c>
      <c r="CS41" s="16">
        <f t="shared" si="100"/>
        <v>0</v>
      </c>
      <c r="CT41" s="16">
        <f t="shared" si="101"/>
        <v>0</v>
      </c>
      <c r="CU41" s="16">
        <f t="shared" si="102"/>
        <v>0</v>
      </c>
      <c r="CV41" s="16">
        <f t="shared" si="103"/>
        <v>0</v>
      </c>
      <c r="CW41" s="16">
        <f t="shared" si="104"/>
        <v>0</v>
      </c>
      <c r="CX41">
        <f>IF(modules!E41='selections(hide)'!$A$57,"Yes",IF(modules!E41&lt;&gt;0,"No",0))</f>
        <v>0</v>
      </c>
      <c r="CY41">
        <f>IF(modules!D41="optional","Yes",IF(modules!D41="main","No",0))</f>
        <v>0</v>
      </c>
      <c r="CZ41" t="str">
        <f t="shared" si="86"/>
        <v>OK</v>
      </c>
    </row>
    <row r="42" spans="1:136" x14ac:dyDescent="0.25">
      <c r="A42">
        <v>36</v>
      </c>
      <c r="B42">
        <f>modules!B42</f>
        <v>0</v>
      </c>
      <c r="C42">
        <f>modules!C42</f>
        <v>0</v>
      </c>
      <c r="E42" s="16">
        <f t="shared" si="105"/>
        <v>0</v>
      </c>
      <c r="F42" s="16">
        <f t="shared" si="106"/>
        <v>0</v>
      </c>
      <c r="G42" s="16">
        <f t="shared" si="107"/>
        <v>0</v>
      </c>
      <c r="H42" s="16">
        <f t="shared" si="108"/>
        <v>0</v>
      </c>
      <c r="I42" s="16">
        <f t="shared" si="109"/>
        <v>0</v>
      </c>
      <c r="J42" s="16">
        <f t="shared" si="110"/>
        <v>0</v>
      </c>
      <c r="L42" s="16">
        <f t="shared" si="111"/>
        <v>0</v>
      </c>
      <c r="M42" s="16">
        <f t="shared" si="112"/>
        <v>0</v>
      </c>
      <c r="N42" s="16">
        <f t="shared" si="113"/>
        <v>0</v>
      </c>
      <c r="O42" s="16">
        <f t="shared" si="114"/>
        <v>0</v>
      </c>
      <c r="P42" s="16">
        <f t="shared" si="115"/>
        <v>0</v>
      </c>
      <c r="Q42" s="16">
        <f t="shared" si="116"/>
        <v>0</v>
      </c>
      <c r="S42" s="16">
        <f t="shared" si="117"/>
        <v>0</v>
      </c>
      <c r="T42" s="16">
        <f t="shared" si="118"/>
        <v>0</v>
      </c>
      <c r="U42" s="16">
        <f t="shared" si="119"/>
        <v>0</v>
      </c>
      <c r="V42" s="16">
        <f t="shared" si="120"/>
        <v>0</v>
      </c>
      <c r="W42" s="16">
        <f t="shared" si="121"/>
        <v>0</v>
      </c>
      <c r="X42" s="16">
        <f t="shared" si="122"/>
        <v>0</v>
      </c>
      <c r="Z42" s="16">
        <f t="shared" si="123"/>
        <v>0</v>
      </c>
      <c r="AA42" s="16">
        <f t="shared" si="124"/>
        <v>0</v>
      </c>
      <c r="AB42" s="16">
        <f t="shared" si="125"/>
        <v>0</v>
      </c>
      <c r="AC42" s="16">
        <f t="shared" si="126"/>
        <v>0</v>
      </c>
      <c r="AD42" s="16">
        <f t="shared" si="127"/>
        <v>0</v>
      </c>
      <c r="AE42" s="16">
        <f t="shared" si="128"/>
        <v>0</v>
      </c>
      <c r="AG42" s="16">
        <f t="shared" si="129"/>
        <v>0</v>
      </c>
      <c r="AH42" s="16">
        <f t="shared" si="130"/>
        <v>0</v>
      </c>
      <c r="AI42" s="16">
        <f t="shared" si="131"/>
        <v>0</v>
      </c>
      <c r="AJ42" s="16">
        <f t="shared" si="132"/>
        <v>0</v>
      </c>
      <c r="AK42" s="16">
        <f t="shared" si="133"/>
        <v>0</v>
      </c>
      <c r="AL42" s="16">
        <f t="shared" si="134"/>
        <v>0</v>
      </c>
      <c r="AN42" s="16">
        <f t="shared" si="135"/>
        <v>0</v>
      </c>
      <c r="AO42" s="16">
        <f t="shared" si="136"/>
        <v>0</v>
      </c>
      <c r="AP42" s="16">
        <f t="shared" si="137"/>
        <v>0</v>
      </c>
      <c r="AQ42" s="16">
        <f t="shared" si="138"/>
        <v>0</v>
      </c>
      <c r="AR42" s="16">
        <f t="shared" si="139"/>
        <v>0</v>
      </c>
      <c r="AS42" s="16">
        <f t="shared" si="140"/>
        <v>0</v>
      </c>
      <c r="AT42" s="20"/>
      <c r="AU42" s="20">
        <f t="shared" si="141"/>
        <v>0</v>
      </c>
      <c r="AV42" s="20">
        <f t="shared" si="142"/>
        <v>0</v>
      </c>
      <c r="AW42" s="20">
        <f t="shared" si="143"/>
        <v>0</v>
      </c>
      <c r="AX42" s="20">
        <f t="shared" si="144"/>
        <v>0</v>
      </c>
      <c r="AY42" s="20">
        <f t="shared" si="145"/>
        <v>0</v>
      </c>
      <c r="AZ42" s="20">
        <f t="shared" si="146"/>
        <v>0</v>
      </c>
      <c r="BA42" s="20"/>
      <c r="BB42" s="20">
        <f t="shared" si="147"/>
        <v>0</v>
      </c>
      <c r="BC42" s="20">
        <f t="shared" si="148"/>
        <v>0</v>
      </c>
      <c r="BD42" s="20">
        <f t="shared" si="149"/>
        <v>0</v>
      </c>
      <c r="BE42" s="20">
        <f t="shared" si="150"/>
        <v>0</v>
      </c>
      <c r="BF42" s="20">
        <f t="shared" si="151"/>
        <v>0</v>
      </c>
      <c r="BG42" s="20">
        <f t="shared" si="152"/>
        <v>0</v>
      </c>
      <c r="BH42" s="20"/>
      <c r="BI42" s="20">
        <f t="shared" si="153"/>
        <v>0</v>
      </c>
      <c r="BJ42" s="20">
        <f t="shared" si="154"/>
        <v>0</v>
      </c>
      <c r="BK42" s="20">
        <f t="shared" si="155"/>
        <v>0</v>
      </c>
      <c r="BL42" s="20">
        <f t="shared" si="156"/>
        <v>0</v>
      </c>
      <c r="BM42" s="20">
        <f t="shared" si="157"/>
        <v>0</v>
      </c>
      <c r="BN42" s="20">
        <f t="shared" si="158"/>
        <v>0</v>
      </c>
      <c r="BO42" s="20"/>
      <c r="BP42" s="20">
        <f t="shared" si="159"/>
        <v>0</v>
      </c>
      <c r="BQ42" s="20">
        <f t="shared" si="160"/>
        <v>0</v>
      </c>
      <c r="BR42" s="20">
        <f t="shared" si="161"/>
        <v>0</v>
      </c>
      <c r="BS42" s="20">
        <f t="shared" si="162"/>
        <v>0</v>
      </c>
      <c r="BT42" s="20">
        <f t="shared" si="163"/>
        <v>0</v>
      </c>
      <c r="BU42" s="20">
        <f t="shared" si="164"/>
        <v>0</v>
      </c>
      <c r="BV42" s="20"/>
      <c r="BW42" s="20">
        <f t="shared" si="165"/>
        <v>0</v>
      </c>
      <c r="BX42" s="20">
        <f t="shared" si="166"/>
        <v>0</v>
      </c>
      <c r="BY42" s="20">
        <f t="shared" si="167"/>
        <v>0</v>
      </c>
      <c r="BZ42" s="20">
        <f t="shared" si="168"/>
        <v>0</v>
      </c>
      <c r="CA42" s="20">
        <f t="shared" si="169"/>
        <v>0</v>
      </c>
      <c r="CB42" s="20">
        <f t="shared" si="170"/>
        <v>0</v>
      </c>
      <c r="CC42" s="20"/>
      <c r="CD42" s="20">
        <f t="shared" si="171"/>
        <v>0</v>
      </c>
      <c r="CE42" s="20">
        <f t="shared" si="172"/>
        <v>0</v>
      </c>
      <c r="CF42" s="20">
        <f t="shared" si="173"/>
        <v>0</v>
      </c>
      <c r="CG42" s="20">
        <f t="shared" si="174"/>
        <v>0</v>
      </c>
      <c r="CH42" s="20">
        <f t="shared" si="175"/>
        <v>0</v>
      </c>
      <c r="CI42" s="20">
        <f t="shared" si="176"/>
        <v>0</v>
      </c>
      <c r="CK42" s="16">
        <f>IFERROR(IF(OR($B42=0,$CY42="Yes"),0,SUM(staff_students!E$40:E$43)/VLOOKUP('selections(hide)'!$A$4,'selections(hide)'!$D$24:$P$36,8,FALSE)),0)</f>
        <v>0</v>
      </c>
      <c r="CL42" s="16">
        <f>IFERROR(IF(OR($B42=0,$CY42="Yes"),0,SUM(staff_students!F$40:F$43)/VLOOKUP('selections(hide)'!$A$4,'selections(hide)'!$D$24:$P$36,8,FALSE)),0)</f>
        <v>0</v>
      </c>
      <c r="CM42" s="16">
        <f>IFERROR(IF(OR($B42=0,$CY42="Yes"),0,SUM(staff_students!G$40:G$43)/VLOOKUP('selections(hide)'!$A$4,'selections(hide)'!$D$24:$P$36,8,FALSE)),0)</f>
        <v>0</v>
      </c>
      <c r="CN42" s="16">
        <f>IFERROR(IF(OR($B42=0,$CY42="Yes"),0,SUM(staff_students!H$40:H$43)/VLOOKUP('selections(hide)'!$A$4,'selections(hide)'!$D$24:$P$36,8,FALSE)),0)</f>
        <v>0</v>
      </c>
      <c r="CO42" s="16">
        <f>IFERROR(IF(OR($B42=0,$CY42="Yes"),0,SUM(staff_students!I$40:I$43)/VLOOKUP('selections(hide)'!$A$4,'selections(hide)'!$D$24:$P$36,8,FALSE)),0)</f>
        <v>0</v>
      </c>
      <c r="CP42" s="16">
        <f>IFERROR(IF(OR($B42=0,$CY42="Yes"),0,SUM(staff_students!J$40:J$43)/VLOOKUP('selections(hide)'!$A$4,'selections(hide)'!$D$24:$P$36,8,FALSE)),0)</f>
        <v>0</v>
      </c>
      <c r="CQ42" s="16"/>
      <c r="CR42" s="16">
        <f t="shared" si="85"/>
        <v>0</v>
      </c>
      <c r="CS42" s="16">
        <f t="shared" si="100"/>
        <v>0</v>
      </c>
      <c r="CT42" s="16">
        <f t="shared" si="101"/>
        <v>0</v>
      </c>
      <c r="CU42" s="16">
        <f t="shared" si="102"/>
        <v>0</v>
      </c>
      <c r="CV42" s="16">
        <f t="shared" si="103"/>
        <v>0</v>
      </c>
      <c r="CW42" s="16">
        <f t="shared" si="104"/>
        <v>0</v>
      </c>
      <c r="CX42">
        <f>IF(modules!E42='selections(hide)'!$A$57,"Yes",IF(modules!E42&lt;&gt;0,"No",0))</f>
        <v>0</v>
      </c>
      <c r="CY42">
        <f>IF(modules!D42="optional","Yes",IF(modules!D42="main","No",0))</f>
        <v>0</v>
      </c>
      <c r="CZ42" t="str">
        <f t="shared" si="86"/>
        <v>OK</v>
      </c>
    </row>
    <row r="43" spans="1:136" x14ac:dyDescent="0.25">
      <c r="A43">
        <v>37</v>
      </c>
      <c r="B43">
        <f>modules!B43</f>
        <v>0</v>
      </c>
      <c r="C43">
        <f>modules!C43</f>
        <v>0</v>
      </c>
      <c r="E43" s="16">
        <f t="shared" si="105"/>
        <v>0</v>
      </c>
      <c r="F43" s="16">
        <f t="shared" si="106"/>
        <v>0</v>
      </c>
      <c r="G43" s="16">
        <f t="shared" si="107"/>
        <v>0</v>
      </c>
      <c r="H43" s="16">
        <f t="shared" si="108"/>
        <v>0</v>
      </c>
      <c r="I43" s="16">
        <f t="shared" si="109"/>
        <v>0</v>
      </c>
      <c r="J43" s="16">
        <f t="shared" si="110"/>
        <v>0</v>
      </c>
      <c r="L43" s="16">
        <f t="shared" si="111"/>
        <v>0</v>
      </c>
      <c r="M43" s="16">
        <f t="shared" si="112"/>
        <v>0</v>
      </c>
      <c r="N43" s="16">
        <f t="shared" si="113"/>
        <v>0</v>
      </c>
      <c r="O43" s="16">
        <f t="shared" si="114"/>
        <v>0</v>
      </c>
      <c r="P43" s="16">
        <f t="shared" si="115"/>
        <v>0</v>
      </c>
      <c r="Q43" s="16">
        <f t="shared" si="116"/>
        <v>0</v>
      </c>
      <c r="S43" s="16">
        <f t="shared" si="117"/>
        <v>0</v>
      </c>
      <c r="T43" s="16">
        <f t="shared" si="118"/>
        <v>0</v>
      </c>
      <c r="U43" s="16">
        <f t="shared" si="119"/>
        <v>0</v>
      </c>
      <c r="V43" s="16">
        <f t="shared" si="120"/>
        <v>0</v>
      </c>
      <c r="W43" s="16">
        <f t="shared" si="121"/>
        <v>0</v>
      </c>
      <c r="X43" s="16">
        <f t="shared" si="122"/>
        <v>0</v>
      </c>
      <c r="Z43" s="16">
        <f t="shared" si="123"/>
        <v>0</v>
      </c>
      <c r="AA43" s="16">
        <f t="shared" si="124"/>
        <v>0</v>
      </c>
      <c r="AB43" s="16">
        <f t="shared" si="125"/>
        <v>0</v>
      </c>
      <c r="AC43" s="16">
        <f t="shared" si="126"/>
        <v>0</v>
      </c>
      <c r="AD43" s="16">
        <f t="shared" si="127"/>
        <v>0</v>
      </c>
      <c r="AE43" s="16">
        <f t="shared" si="128"/>
        <v>0</v>
      </c>
      <c r="AG43" s="16">
        <f t="shared" si="129"/>
        <v>0</v>
      </c>
      <c r="AH43" s="16">
        <f t="shared" si="130"/>
        <v>0</v>
      </c>
      <c r="AI43" s="16">
        <f t="shared" si="131"/>
        <v>0</v>
      </c>
      <c r="AJ43" s="16">
        <f t="shared" si="132"/>
        <v>0</v>
      </c>
      <c r="AK43" s="16">
        <f t="shared" si="133"/>
        <v>0</v>
      </c>
      <c r="AL43" s="16">
        <f t="shared" si="134"/>
        <v>0</v>
      </c>
      <c r="AN43" s="16">
        <f t="shared" si="135"/>
        <v>0</v>
      </c>
      <c r="AO43" s="16">
        <f t="shared" si="136"/>
        <v>0</v>
      </c>
      <c r="AP43" s="16">
        <f t="shared" si="137"/>
        <v>0</v>
      </c>
      <c r="AQ43" s="16">
        <f t="shared" si="138"/>
        <v>0</v>
      </c>
      <c r="AR43" s="16">
        <f t="shared" si="139"/>
        <v>0</v>
      </c>
      <c r="AS43" s="16">
        <f t="shared" si="140"/>
        <v>0</v>
      </c>
      <c r="AT43" s="20"/>
      <c r="AU43" s="20">
        <f t="shared" si="141"/>
        <v>0</v>
      </c>
      <c r="AV43" s="20">
        <f t="shared" si="142"/>
        <v>0</v>
      </c>
      <c r="AW43" s="20">
        <f t="shared" si="143"/>
        <v>0</v>
      </c>
      <c r="AX43" s="20">
        <f t="shared" si="144"/>
        <v>0</v>
      </c>
      <c r="AY43" s="20">
        <f t="shared" si="145"/>
        <v>0</v>
      </c>
      <c r="AZ43" s="20">
        <f t="shared" si="146"/>
        <v>0</v>
      </c>
      <c r="BA43" s="20"/>
      <c r="BB43" s="20">
        <f t="shared" si="147"/>
        <v>0</v>
      </c>
      <c r="BC43" s="20">
        <f t="shared" si="148"/>
        <v>0</v>
      </c>
      <c r="BD43" s="20">
        <f t="shared" si="149"/>
        <v>0</v>
      </c>
      <c r="BE43" s="20">
        <f t="shared" si="150"/>
        <v>0</v>
      </c>
      <c r="BF43" s="20">
        <f t="shared" si="151"/>
        <v>0</v>
      </c>
      <c r="BG43" s="20">
        <f t="shared" si="152"/>
        <v>0</v>
      </c>
      <c r="BH43" s="20"/>
      <c r="BI43" s="20">
        <f t="shared" si="153"/>
        <v>0</v>
      </c>
      <c r="BJ43" s="20">
        <f t="shared" si="154"/>
        <v>0</v>
      </c>
      <c r="BK43" s="20">
        <f t="shared" si="155"/>
        <v>0</v>
      </c>
      <c r="BL43" s="20">
        <f t="shared" si="156"/>
        <v>0</v>
      </c>
      <c r="BM43" s="20">
        <f t="shared" si="157"/>
        <v>0</v>
      </c>
      <c r="BN43" s="20">
        <f t="shared" si="158"/>
        <v>0</v>
      </c>
      <c r="BO43" s="20"/>
      <c r="BP43" s="20">
        <f t="shared" si="159"/>
        <v>0</v>
      </c>
      <c r="BQ43" s="20">
        <f t="shared" si="160"/>
        <v>0</v>
      </c>
      <c r="BR43" s="20">
        <f t="shared" si="161"/>
        <v>0</v>
      </c>
      <c r="BS43" s="20">
        <f t="shared" si="162"/>
        <v>0</v>
      </c>
      <c r="BT43" s="20">
        <f t="shared" si="163"/>
        <v>0</v>
      </c>
      <c r="BU43" s="20">
        <f t="shared" si="164"/>
        <v>0</v>
      </c>
      <c r="BV43" s="20"/>
      <c r="BW43" s="20">
        <f t="shared" si="165"/>
        <v>0</v>
      </c>
      <c r="BX43" s="20">
        <f t="shared" si="166"/>
        <v>0</v>
      </c>
      <c r="BY43" s="20">
        <f t="shared" si="167"/>
        <v>0</v>
      </c>
      <c r="BZ43" s="20">
        <f t="shared" si="168"/>
        <v>0</v>
      </c>
      <c r="CA43" s="20">
        <f t="shared" si="169"/>
        <v>0</v>
      </c>
      <c r="CB43" s="20">
        <f t="shared" si="170"/>
        <v>0</v>
      </c>
      <c r="CC43" s="20"/>
      <c r="CD43" s="20">
        <f t="shared" si="171"/>
        <v>0</v>
      </c>
      <c r="CE43" s="20">
        <f t="shared" si="172"/>
        <v>0</v>
      </c>
      <c r="CF43" s="20">
        <f t="shared" si="173"/>
        <v>0</v>
      </c>
      <c r="CG43" s="20">
        <f t="shared" si="174"/>
        <v>0</v>
      </c>
      <c r="CH43" s="20">
        <f t="shared" si="175"/>
        <v>0</v>
      </c>
      <c r="CI43" s="20">
        <f t="shared" si="176"/>
        <v>0</v>
      </c>
      <c r="CK43" s="16">
        <f>IFERROR(IF(OR($B43=0,$CY43="Yes"),0,SUM(staff_students!E$40:E$43)/VLOOKUP('selections(hide)'!$A$4,'selections(hide)'!$D$24:$P$36,8,FALSE)),0)</f>
        <v>0</v>
      </c>
      <c r="CL43" s="16">
        <f>IFERROR(IF(OR($B43=0,$CY43="Yes"),0,SUM(staff_students!F$40:F$43)/VLOOKUP('selections(hide)'!$A$4,'selections(hide)'!$D$24:$P$36,8,FALSE)),0)</f>
        <v>0</v>
      </c>
      <c r="CM43" s="16">
        <f>IFERROR(IF(OR($B43=0,$CY43="Yes"),0,SUM(staff_students!G$40:G$43)/VLOOKUP('selections(hide)'!$A$4,'selections(hide)'!$D$24:$P$36,8,FALSE)),0)</f>
        <v>0</v>
      </c>
      <c r="CN43" s="16">
        <f>IFERROR(IF(OR($B43=0,$CY43="Yes"),0,SUM(staff_students!H$40:H$43)/VLOOKUP('selections(hide)'!$A$4,'selections(hide)'!$D$24:$P$36,8,FALSE)),0)</f>
        <v>0</v>
      </c>
      <c r="CO43" s="16">
        <f>IFERROR(IF(OR($B43=0,$CY43="Yes"),0,SUM(staff_students!I$40:I$43)/VLOOKUP('selections(hide)'!$A$4,'selections(hide)'!$D$24:$P$36,8,FALSE)),0)</f>
        <v>0</v>
      </c>
      <c r="CP43" s="16">
        <f>IFERROR(IF(OR($B43=0,$CY43="Yes"),0,SUM(staff_students!J$40:J$43)/VLOOKUP('selections(hide)'!$A$4,'selections(hide)'!$D$24:$P$36,8,FALSE)),0)</f>
        <v>0</v>
      </c>
      <c r="CQ43" s="16"/>
      <c r="CR43" s="16">
        <f t="shared" si="85"/>
        <v>0</v>
      </c>
      <c r="CS43" s="16">
        <f t="shared" si="100"/>
        <v>0</v>
      </c>
      <c r="CT43" s="16">
        <f t="shared" si="101"/>
        <v>0</v>
      </c>
      <c r="CU43" s="16">
        <f t="shared" si="102"/>
        <v>0</v>
      </c>
      <c r="CV43" s="16">
        <f t="shared" si="103"/>
        <v>0</v>
      </c>
      <c r="CW43" s="16">
        <f t="shared" si="104"/>
        <v>0</v>
      </c>
      <c r="CX43">
        <f>IF(modules!E43='selections(hide)'!$A$57,"Yes",IF(modules!E43&lt;&gt;0,"No",0))</f>
        <v>0</v>
      </c>
      <c r="CY43">
        <f>IF(modules!D43="optional","Yes",IF(modules!D43="main","No",0))</f>
        <v>0</v>
      </c>
      <c r="CZ43" t="str">
        <f t="shared" si="86"/>
        <v>OK</v>
      </c>
    </row>
    <row r="44" spans="1:136" x14ac:dyDescent="0.25">
      <c r="A44">
        <v>38</v>
      </c>
      <c r="B44">
        <f>modules!B44</f>
        <v>0</v>
      </c>
      <c r="C44">
        <f>modules!C44</f>
        <v>0</v>
      </c>
      <c r="E44" s="16">
        <f t="shared" si="105"/>
        <v>0</v>
      </c>
      <c r="F44" s="16">
        <f t="shared" si="106"/>
        <v>0</v>
      </c>
      <c r="G44" s="16">
        <f t="shared" si="107"/>
        <v>0</v>
      </c>
      <c r="H44" s="16">
        <f t="shared" si="108"/>
        <v>0</v>
      </c>
      <c r="I44" s="16">
        <f t="shared" si="109"/>
        <v>0</v>
      </c>
      <c r="J44" s="16">
        <f t="shared" si="110"/>
        <v>0</v>
      </c>
      <c r="L44" s="16">
        <f t="shared" si="111"/>
        <v>0</v>
      </c>
      <c r="M44" s="16">
        <f t="shared" si="112"/>
        <v>0</v>
      </c>
      <c r="N44" s="16">
        <f t="shared" si="113"/>
        <v>0</v>
      </c>
      <c r="O44" s="16">
        <f t="shared" si="114"/>
        <v>0</v>
      </c>
      <c r="P44" s="16">
        <f t="shared" si="115"/>
        <v>0</v>
      </c>
      <c r="Q44" s="16">
        <f t="shared" si="116"/>
        <v>0</v>
      </c>
      <c r="S44" s="16">
        <f t="shared" si="117"/>
        <v>0</v>
      </c>
      <c r="T44" s="16">
        <f t="shared" si="118"/>
        <v>0</v>
      </c>
      <c r="U44" s="16">
        <f t="shared" si="119"/>
        <v>0</v>
      </c>
      <c r="V44" s="16">
        <f t="shared" si="120"/>
        <v>0</v>
      </c>
      <c r="W44" s="16">
        <f t="shared" si="121"/>
        <v>0</v>
      </c>
      <c r="X44" s="16">
        <f t="shared" si="122"/>
        <v>0</v>
      </c>
      <c r="Z44" s="16">
        <f t="shared" si="123"/>
        <v>0</v>
      </c>
      <c r="AA44" s="16">
        <f t="shared" si="124"/>
        <v>0</v>
      </c>
      <c r="AB44" s="16">
        <f t="shared" si="125"/>
        <v>0</v>
      </c>
      <c r="AC44" s="16">
        <f t="shared" si="126"/>
        <v>0</v>
      </c>
      <c r="AD44" s="16">
        <f t="shared" si="127"/>
        <v>0</v>
      </c>
      <c r="AE44" s="16">
        <f t="shared" si="128"/>
        <v>0</v>
      </c>
      <c r="AG44" s="16">
        <f t="shared" si="129"/>
        <v>0</v>
      </c>
      <c r="AH44" s="16">
        <f t="shared" si="130"/>
        <v>0</v>
      </c>
      <c r="AI44" s="16">
        <f t="shared" si="131"/>
        <v>0</v>
      </c>
      <c r="AJ44" s="16">
        <f t="shared" si="132"/>
        <v>0</v>
      </c>
      <c r="AK44" s="16">
        <f t="shared" si="133"/>
        <v>0</v>
      </c>
      <c r="AL44" s="16">
        <f t="shared" si="134"/>
        <v>0</v>
      </c>
      <c r="AN44" s="16">
        <f t="shared" si="135"/>
        <v>0</v>
      </c>
      <c r="AO44" s="16">
        <f t="shared" si="136"/>
        <v>0</v>
      </c>
      <c r="AP44" s="16">
        <f t="shared" si="137"/>
        <v>0</v>
      </c>
      <c r="AQ44" s="16">
        <f t="shared" si="138"/>
        <v>0</v>
      </c>
      <c r="AR44" s="16">
        <f t="shared" si="139"/>
        <v>0</v>
      </c>
      <c r="AS44" s="16">
        <f t="shared" si="140"/>
        <v>0</v>
      </c>
      <c r="AT44" s="20"/>
      <c r="AU44" s="20">
        <f t="shared" si="141"/>
        <v>0</v>
      </c>
      <c r="AV44" s="20">
        <f t="shared" si="142"/>
        <v>0</v>
      </c>
      <c r="AW44" s="20">
        <f t="shared" si="143"/>
        <v>0</v>
      </c>
      <c r="AX44" s="20">
        <f t="shared" si="144"/>
        <v>0</v>
      </c>
      <c r="AY44" s="20">
        <f t="shared" si="145"/>
        <v>0</v>
      </c>
      <c r="AZ44" s="20">
        <f t="shared" si="146"/>
        <v>0</v>
      </c>
      <c r="BA44" s="20"/>
      <c r="BB44" s="20">
        <f t="shared" si="147"/>
        <v>0</v>
      </c>
      <c r="BC44" s="20">
        <f t="shared" si="148"/>
        <v>0</v>
      </c>
      <c r="BD44" s="20">
        <f t="shared" si="149"/>
        <v>0</v>
      </c>
      <c r="BE44" s="20">
        <f t="shared" si="150"/>
        <v>0</v>
      </c>
      <c r="BF44" s="20">
        <f t="shared" si="151"/>
        <v>0</v>
      </c>
      <c r="BG44" s="20">
        <f t="shared" si="152"/>
        <v>0</v>
      </c>
      <c r="BH44" s="20"/>
      <c r="BI44" s="20">
        <f t="shared" si="153"/>
        <v>0</v>
      </c>
      <c r="BJ44" s="20">
        <f t="shared" si="154"/>
        <v>0</v>
      </c>
      <c r="BK44" s="20">
        <f t="shared" si="155"/>
        <v>0</v>
      </c>
      <c r="BL44" s="20">
        <f t="shared" si="156"/>
        <v>0</v>
      </c>
      <c r="BM44" s="20">
        <f t="shared" si="157"/>
        <v>0</v>
      </c>
      <c r="BN44" s="20">
        <f t="shared" si="158"/>
        <v>0</v>
      </c>
      <c r="BO44" s="20"/>
      <c r="BP44" s="20">
        <f t="shared" si="159"/>
        <v>0</v>
      </c>
      <c r="BQ44" s="20">
        <f t="shared" si="160"/>
        <v>0</v>
      </c>
      <c r="BR44" s="20">
        <f t="shared" si="161"/>
        <v>0</v>
      </c>
      <c r="BS44" s="20">
        <f t="shared" si="162"/>
        <v>0</v>
      </c>
      <c r="BT44" s="20">
        <f t="shared" si="163"/>
        <v>0</v>
      </c>
      <c r="BU44" s="20">
        <f t="shared" si="164"/>
        <v>0</v>
      </c>
      <c r="BV44" s="20"/>
      <c r="BW44" s="20">
        <f t="shared" si="165"/>
        <v>0</v>
      </c>
      <c r="BX44" s="20">
        <f t="shared" si="166"/>
        <v>0</v>
      </c>
      <c r="BY44" s="20">
        <f t="shared" si="167"/>
        <v>0</v>
      </c>
      <c r="BZ44" s="20">
        <f t="shared" si="168"/>
        <v>0</v>
      </c>
      <c r="CA44" s="20">
        <f t="shared" si="169"/>
        <v>0</v>
      </c>
      <c r="CB44" s="20">
        <f t="shared" si="170"/>
        <v>0</v>
      </c>
      <c r="CC44" s="20"/>
      <c r="CD44" s="20">
        <f t="shared" si="171"/>
        <v>0</v>
      </c>
      <c r="CE44" s="20">
        <f t="shared" si="172"/>
        <v>0</v>
      </c>
      <c r="CF44" s="20">
        <f t="shared" si="173"/>
        <v>0</v>
      </c>
      <c r="CG44" s="20">
        <f t="shared" si="174"/>
        <v>0</v>
      </c>
      <c r="CH44" s="20">
        <f t="shared" si="175"/>
        <v>0</v>
      </c>
      <c r="CI44" s="20">
        <f t="shared" si="176"/>
        <v>0</v>
      </c>
      <c r="CK44" s="16">
        <f>IFERROR(IF(OR($B44=0,$CY44="Yes"),0,SUM(staff_students!E$40:E$43)/VLOOKUP('selections(hide)'!$A$4,'selections(hide)'!$D$24:$P$36,8,FALSE)),0)</f>
        <v>0</v>
      </c>
      <c r="CL44" s="16">
        <f>IFERROR(IF(OR($B44=0,$CY44="Yes"),0,SUM(staff_students!F$40:F$43)/VLOOKUP('selections(hide)'!$A$4,'selections(hide)'!$D$24:$P$36,8,FALSE)),0)</f>
        <v>0</v>
      </c>
      <c r="CM44" s="16">
        <f>IFERROR(IF(OR($B44=0,$CY44="Yes"),0,SUM(staff_students!G$40:G$43)/VLOOKUP('selections(hide)'!$A$4,'selections(hide)'!$D$24:$P$36,8,FALSE)),0)</f>
        <v>0</v>
      </c>
      <c r="CN44" s="16">
        <f>IFERROR(IF(OR($B44=0,$CY44="Yes"),0,SUM(staff_students!H$40:H$43)/VLOOKUP('selections(hide)'!$A$4,'selections(hide)'!$D$24:$P$36,8,FALSE)),0)</f>
        <v>0</v>
      </c>
      <c r="CO44" s="16">
        <f>IFERROR(IF(OR($B44=0,$CY44="Yes"),0,SUM(staff_students!I$40:I$43)/VLOOKUP('selections(hide)'!$A$4,'selections(hide)'!$D$24:$P$36,8,FALSE)),0)</f>
        <v>0</v>
      </c>
      <c r="CP44" s="16">
        <f>IFERROR(IF(OR($B44=0,$CY44="Yes"),0,SUM(staff_students!J$40:J$43)/VLOOKUP('selections(hide)'!$A$4,'selections(hide)'!$D$24:$P$36,8,FALSE)),0)</f>
        <v>0</v>
      </c>
      <c r="CQ44" s="16"/>
      <c r="CR44" s="16">
        <f t="shared" si="85"/>
        <v>0</v>
      </c>
      <c r="CS44" s="16">
        <f t="shared" si="100"/>
        <v>0</v>
      </c>
      <c r="CT44" s="16">
        <f t="shared" si="101"/>
        <v>0</v>
      </c>
      <c r="CU44" s="16">
        <f t="shared" si="102"/>
        <v>0</v>
      </c>
      <c r="CV44" s="16">
        <f t="shared" si="103"/>
        <v>0</v>
      </c>
      <c r="CW44" s="16">
        <f t="shared" si="104"/>
        <v>0</v>
      </c>
      <c r="CX44">
        <f>IF(modules!E44='selections(hide)'!$A$57,"Yes",IF(modules!E44&lt;&gt;0,"No",0))</f>
        <v>0</v>
      </c>
      <c r="CY44">
        <f>IF(modules!D44="optional","Yes",IF(modules!D44="main","No",0))</f>
        <v>0</v>
      </c>
      <c r="CZ44" t="str">
        <f t="shared" si="86"/>
        <v>OK</v>
      </c>
    </row>
    <row r="45" spans="1:136" x14ac:dyDescent="0.25">
      <c r="A45">
        <v>39</v>
      </c>
      <c r="B45">
        <f>modules!B45</f>
        <v>0</v>
      </c>
      <c r="C45">
        <f>modules!C45</f>
        <v>0</v>
      </c>
      <c r="E45" s="16">
        <f t="shared" si="105"/>
        <v>0</v>
      </c>
      <c r="F45" s="16">
        <f t="shared" si="106"/>
        <v>0</v>
      </c>
      <c r="G45" s="16">
        <f t="shared" si="107"/>
        <v>0</v>
      </c>
      <c r="H45" s="16">
        <f t="shared" si="108"/>
        <v>0</v>
      </c>
      <c r="I45" s="16">
        <f t="shared" si="109"/>
        <v>0</v>
      </c>
      <c r="J45" s="16">
        <f t="shared" si="110"/>
        <v>0</v>
      </c>
      <c r="L45" s="16">
        <f t="shared" si="111"/>
        <v>0</v>
      </c>
      <c r="M45" s="16">
        <f t="shared" si="112"/>
        <v>0</v>
      </c>
      <c r="N45" s="16">
        <f t="shared" si="113"/>
        <v>0</v>
      </c>
      <c r="O45" s="16">
        <f t="shared" si="114"/>
        <v>0</v>
      </c>
      <c r="P45" s="16">
        <f t="shared" si="115"/>
        <v>0</v>
      </c>
      <c r="Q45" s="16">
        <f t="shared" si="116"/>
        <v>0</v>
      </c>
      <c r="S45" s="16">
        <f t="shared" si="117"/>
        <v>0</v>
      </c>
      <c r="T45" s="16">
        <f t="shared" si="118"/>
        <v>0</v>
      </c>
      <c r="U45" s="16">
        <f t="shared" si="119"/>
        <v>0</v>
      </c>
      <c r="V45" s="16">
        <f t="shared" si="120"/>
        <v>0</v>
      </c>
      <c r="W45" s="16">
        <f t="shared" si="121"/>
        <v>0</v>
      </c>
      <c r="X45" s="16">
        <f t="shared" si="122"/>
        <v>0</v>
      </c>
      <c r="Z45" s="16">
        <f t="shared" si="123"/>
        <v>0</v>
      </c>
      <c r="AA45" s="16">
        <f t="shared" si="124"/>
        <v>0</v>
      </c>
      <c r="AB45" s="16">
        <f t="shared" si="125"/>
        <v>0</v>
      </c>
      <c r="AC45" s="16">
        <f t="shared" si="126"/>
        <v>0</v>
      </c>
      <c r="AD45" s="16">
        <f t="shared" si="127"/>
        <v>0</v>
      </c>
      <c r="AE45" s="16">
        <f t="shared" si="128"/>
        <v>0</v>
      </c>
      <c r="AG45" s="16">
        <f t="shared" si="129"/>
        <v>0</v>
      </c>
      <c r="AH45" s="16">
        <f t="shared" si="130"/>
        <v>0</v>
      </c>
      <c r="AI45" s="16">
        <f t="shared" si="131"/>
        <v>0</v>
      </c>
      <c r="AJ45" s="16">
        <f t="shared" si="132"/>
        <v>0</v>
      </c>
      <c r="AK45" s="16">
        <f t="shared" si="133"/>
        <v>0</v>
      </c>
      <c r="AL45" s="16">
        <f t="shared" si="134"/>
        <v>0</v>
      </c>
      <c r="AN45" s="16">
        <f t="shared" si="135"/>
        <v>0</v>
      </c>
      <c r="AO45" s="16">
        <f t="shared" si="136"/>
        <v>0</v>
      </c>
      <c r="AP45" s="16">
        <f t="shared" si="137"/>
        <v>0</v>
      </c>
      <c r="AQ45" s="16">
        <f t="shared" si="138"/>
        <v>0</v>
      </c>
      <c r="AR45" s="16">
        <f t="shared" si="139"/>
        <v>0</v>
      </c>
      <c r="AS45" s="16">
        <f t="shared" si="140"/>
        <v>0</v>
      </c>
      <c r="AT45" s="20"/>
      <c r="AU45" s="20">
        <f t="shared" si="141"/>
        <v>0</v>
      </c>
      <c r="AV45" s="20">
        <f t="shared" si="142"/>
        <v>0</v>
      </c>
      <c r="AW45" s="20">
        <f t="shared" si="143"/>
        <v>0</v>
      </c>
      <c r="AX45" s="20">
        <f t="shared" si="144"/>
        <v>0</v>
      </c>
      <c r="AY45" s="20">
        <f t="shared" si="145"/>
        <v>0</v>
      </c>
      <c r="AZ45" s="20">
        <f t="shared" si="146"/>
        <v>0</v>
      </c>
      <c r="BA45" s="20"/>
      <c r="BB45" s="20">
        <f t="shared" si="147"/>
        <v>0</v>
      </c>
      <c r="BC45" s="20">
        <f t="shared" si="148"/>
        <v>0</v>
      </c>
      <c r="BD45" s="20">
        <f t="shared" si="149"/>
        <v>0</v>
      </c>
      <c r="BE45" s="20">
        <f t="shared" si="150"/>
        <v>0</v>
      </c>
      <c r="BF45" s="20">
        <f t="shared" si="151"/>
        <v>0</v>
      </c>
      <c r="BG45" s="20">
        <f t="shared" si="152"/>
        <v>0</v>
      </c>
      <c r="BH45" s="20"/>
      <c r="BI45" s="20">
        <f t="shared" si="153"/>
        <v>0</v>
      </c>
      <c r="BJ45" s="20">
        <f t="shared" si="154"/>
        <v>0</v>
      </c>
      <c r="BK45" s="20">
        <f t="shared" si="155"/>
        <v>0</v>
      </c>
      <c r="BL45" s="20">
        <f t="shared" si="156"/>
        <v>0</v>
      </c>
      <c r="BM45" s="20">
        <f t="shared" si="157"/>
        <v>0</v>
      </c>
      <c r="BN45" s="20">
        <f t="shared" si="158"/>
        <v>0</v>
      </c>
      <c r="BO45" s="20"/>
      <c r="BP45" s="20">
        <f t="shared" si="159"/>
        <v>0</v>
      </c>
      <c r="BQ45" s="20">
        <f t="shared" si="160"/>
        <v>0</v>
      </c>
      <c r="BR45" s="20">
        <f t="shared" si="161"/>
        <v>0</v>
      </c>
      <c r="BS45" s="20">
        <f t="shared" si="162"/>
        <v>0</v>
      </c>
      <c r="BT45" s="20">
        <f t="shared" si="163"/>
        <v>0</v>
      </c>
      <c r="BU45" s="20">
        <f t="shared" si="164"/>
        <v>0</v>
      </c>
      <c r="BV45" s="20"/>
      <c r="BW45" s="20">
        <f t="shared" si="165"/>
        <v>0</v>
      </c>
      <c r="BX45" s="20">
        <f t="shared" si="166"/>
        <v>0</v>
      </c>
      <c r="BY45" s="20">
        <f t="shared" si="167"/>
        <v>0</v>
      </c>
      <c r="BZ45" s="20">
        <f t="shared" si="168"/>
        <v>0</v>
      </c>
      <c r="CA45" s="20">
        <f t="shared" si="169"/>
        <v>0</v>
      </c>
      <c r="CB45" s="20">
        <f t="shared" si="170"/>
        <v>0</v>
      </c>
      <c r="CC45" s="20"/>
      <c r="CD45" s="20">
        <f t="shared" si="171"/>
        <v>0</v>
      </c>
      <c r="CE45" s="20">
        <f t="shared" si="172"/>
        <v>0</v>
      </c>
      <c r="CF45" s="20">
        <f t="shared" si="173"/>
        <v>0</v>
      </c>
      <c r="CG45" s="20">
        <f t="shared" si="174"/>
        <v>0</v>
      </c>
      <c r="CH45" s="20">
        <f t="shared" si="175"/>
        <v>0</v>
      </c>
      <c r="CI45" s="20">
        <f t="shared" si="176"/>
        <v>0</v>
      </c>
      <c r="CK45" s="16">
        <f>IFERROR(IF(OR($B45=0,$CY45="Yes"),0,SUM(staff_students!E$40:E$43)/VLOOKUP('selections(hide)'!$A$4,'selections(hide)'!$D$24:$P$36,8,FALSE)),0)</f>
        <v>0</v>
      </c>
      <c r="CL45" s="16">
        <f>IFERROR(IF(OR($B45=0,$CY45="Yes"),0,SUM(staff_students!F$40:F$43)/VLOOKUP('selections(hide)'!$A$4,'selections(hide)'!$D$24:$P$36,8,FALSE)),0)</f>
        <v>0</v>
      </c>
      <c r="CM45" s="16">
        <f>IFERROR(IF(OR($B45=0,$CY45="Yes"),0,SUM(staff_students!G$40:G$43)/VLOOKUP('selections(hide)'!$A$4,'selections(hide)'!$D$24:$P$36,8,FALSE)),0)</f>
        <v>0</v>
      </c>
      <c r="CN45" s="16">
        <f>IFERROR(IF(OR($B45=0,$CY45="Yes"),0,SUM(staff_students!H$40:H$43)/VLOOKUP('selections(hide)'!$A$4,'selections(hide)'!$D$24:$P$36,8,FALSE)),0)</f>
        <v>0</v>
      </c>
      <c r="CO45" s="16">
        <f>IFERROR(IF(OR($B45=0,$CY45="Yes"),0,SUM(staff_students!I$40:I$43)/VLOOKUP('selections(hide)'!$A$4,'selections(hide)'!$D$24:$P$36,8,FALSE)),0)</f>
        <v>0</v>
      </c>
      <c r="CP45" s="16">
        <f>IFERROR(IF(OR($B45=0,$CY45="Yes"),0,SUM(staff_students!J$40:J$43)/VLOOKUP('selections(hide)'!$A$4,'selections(hide)'!$D$24:$P$36,8,FALSE)),0)</f>
        <v>0</v>
      </c>
      <c r="CQ45" s="16"/>
      <c r="CR45" s="16">
        <f t="shared" si="85"/>
        <v>0</v>
      </c>
      <c r="CS45" s="16">
        <f t="shared" si="100"/>
        <v>0</v>
      </c>
      <c r="CT45" s="16">
        <f t="shared" si="101"/>
        <v>0</v>
      </c>
      <c r="CU45" s="16">
        <f t="shared" si="102"/>
        <v>0</v>
      </c>
      <c r="CV45" s="16">
        <f t="shared" si="103"/>
        <v>0</v>
      </c>
      <c r="CW45" s="16">
        <f t="shared" si="104"/>
        <v>0</v>
      </c>
      <c r="CX45">
        <f>IF(modules!E45='selections(hide)'!$A$57,"Yes",IF(modules!E45&lt;&gt;0,"No",0))</f>
        <v>0</v>
      </c>
      <c r="CY45">
        <f>IF(modules!D45="optional","Yes",IF(modules!D45="main","No",0))</f>
        <v>0</v>
      </c>
      <c r="CZ45" t="str">
        <f t="shared" si="86"/>
        <v>OK</v>
      </c>
    </row>
    <row r="46" spans="1:136" x14ac:dyDescent="0.25">
      <c r="A46">
        <v>40</v>
      </c>
      <c r="B46">
        <f>modules!B46</f>
        <v>0</v>
      </c>
      <c r="C46">
        <f>modules!C46</f>
        <v>0</v>
      </c>
      <c r="E46" s="16">
        <f t="shared" si="105"/>
        <v>0</v>
      </c>
      <c r="F46" s="16">
        <f t="shared" si="106"/>
        <v>0</v>
      </c>
      <c r="G46" s="16">
        <f t="shared" si="107"/>
        <v>0</v>
      </c>
      <c r="H46" s="16">
        <f t="shared" si="108"/>
        <v>0</v>
      </c>
      <c r="I46" s="16">
        <f t="shared" si="109"/>
        <v>0</v>
      </c>
      <c r="J46" s="16">
        <f t="shared" si="110"/>
        <v>0</v>
      </c>
      <c r="L46" s="16">
        <f t="shared" si="111"/>
        <v>0</v>
      </c>
      <c r="M46" s="16">
        <f t="shared" si="112"/>
        <v>0</v>
      </c>
      <c r="N46" s="16">
        <f t="shared" si="113"/>
        <v>0</v>
      </c>
      <c r="O46" s="16">
        <f t="shared" si="114"/>
        <v>0</v>
      </c>
      <c r="P46" s="16">
        <f t="shared" si="115"/>
        <v>0</v>
      </c>
      <c r="Q46" s="16">
        <f t="shared" si="116"/>
        <v>0</v>
      </c>
      <c r="S46" s="16">
        <f t="shared" si="117"/>
        <v>0</v>
      </c>
      <c r="T46" s="16">
        <f t="shared" si="118"/>
        <v>0</v>
      </c>
      <c r="U46" s="16">
        <f t="shared" si="119"/>
        <v>0</v>
      </c>
      <c r="V46" s="16">
        <f t="shared" si="120"/>
        <v>0</v>
      </c>
      <c r="W46" s="16">
        <f t="shared" si="121"/>
        <v>0</v>
      </c>
      <c r="X46" s="16">
        <f t="shared" si="122"/>
        <v>0</v>
      </c>
      <c r="Z46" s="16">
        <f t="shared" si="123"/>
        <v>0</v>
      </c>
      <c r="AA46" s="16">
        <f t="shared" si="124"/>
        <v>0</v>
      </c>
      <c r="AB46" s="16">
        <f t="shared" si="125"/>
        <v>0</v>
      </c>
      <c r="AC46" s="16">
        <f t="shared" si="126"/>
        <v>0</v>
      </c>
      <c r="AD46" s="16">
        <f t="shared" si="127"/>
        <v>0</v>
      </c>
      <c r="AE46" s="16">
        <f t="shared" si="128"/>
        <v>0</v>
      </c>
      <c r="AG46" s="16">
        <f t="shared" si="129"/>
        <v>0</v>
      </c>
      <c r="AH46" s="16">
        <f t="shared" si="130"/>
        <v>0</v>
      </c>
      <c r="AI46" s="16">
        <f t="shared" si="131"/>
        <v>0</v>
      </c>
      <c r="AJ46" s="16">
        <f t="shared" si="132"/>
        <v>0</v>
      </c>
      <c r="AK46" s="16">
        <f t="shared" si="133"/>
        <v>0</v>
      </c>
      <c r="AL46" s="16">
        <f t="shared" si="134"/>
        <v>0</v>
      </c>
      <c r="AN46" s="16">
        <f t="shared" si="135"/>
        <v>0</v>
      </c>
      <c r="AO46" s="16">
        <f t="shared" si="136"/>
        <v>0</v>
      </c>
      <c r="AP46" s="16">
        <f t="shared" si="137"/>
        <v>0</v>
      </c>
      <c r="AQ46" s="16">
        <f t="shared" si="138"/>
        <v>0</v>
      </c>
      <c r="AR46" s="16">
        <f t="shared" si="139"/>
        <v>0</v>
      </c>
      <c r="AS46" s="16">
        <f t="shared" si="140"/>
        <v>0</v>
      </c>
      <c r="AT46" s="20"/>
      <c r="AU46" s="20">
        <f t="shared" si="141"/>
        <v>0</v>
      </c>
      <c r="AV46" s="20">
        <f t="shared" si="142"/>
        <v>0</v>
      </c>
      <c r="AW46" s="20">
        <f t="shared" si="143"/>
        <v>0</v>
      </c>
      <c r="AX46" s="20">
        <f t="shared" si="144"/>
        <v>0</v>
      </c>
      <c r="AY46" s="20">
        <f t="shared" si="145"/>
        <v>0</v>
      </c>
      <c r="AZ46" s="20">
        <f t="shared" si="146"/>
        <v>0</v>
      </c>
      <c r="BA46" s="20"/>
      <c r="BB46" s="20">
        <f t="shared" si="147"/>
        <v>0</v>
      </c>
      <c r="BC46" s="20">
        <f t="shared" si="148"/>
        <v>0</v>
      </c>
      <c r="BD46" s="20">
        <f t="shared" si="149"/>
        <v>0</v>
      </c>
      <c r="BE46" s="20">
        <f t="shared" si="150"/>
        <v>0</v>
      </c>
      <c r="BF46" s="20">
        <f t="shared" si="151"/>
        <v>0</v>
      </c>
      <c r="BG46" s="20">
        <f t="shared" si="152"/>
        <v>0</v>
      </c>
      <c r="BH46" s="20"/>
      <c r="BI46" s="20">
        <f t="shared" si="153"/>
        <v>0</v>
      </c>
      <c r="BJ46" s="20">
        <f t="shared" si="154"/>
        <v>0</v>
      </c>
      <c r="BK46" s="20">
        <f t="shared" si="155"/>
        <v>0</v>
      </c>
      <c r="BL46" s="20">
        <f t="shared" si="156"/>
        <v>0</v>
      </c>
      <c r="BM46" s="20">
        <f t="shared" si="157"/>
        <v>0</v>
      </c>
      <c r="BN46" s="20">
        <f t="shared" si="158"/>
        <v>0</v>
      </c>
      <c r="BO46" s="20"/>
      <c r="BP46" s="20">
        <f t="shared" si="159"/>
        <v>0</v>
      </c>
      <c r="BQ46" s="20">
        <f t="shared" si="160"/>
        <v>0</v>
      </c>
      <c r="BR46" s="20">
        <f t="shared" si="161"/>
        <v>0</v>
      </c>
      <c r="BS46" s="20">
        <f t="shared" si="162"/>
        <v>0</v>
      </c>
      <c r="BT46" s="20">
        <f t="shared" si="163"/>
        <v>0</v>
      </c>
      <c r="BU46" s="20">
        <f t="shared" si="164"/>
        <v>0</v>
      </c>
      <c r="BV46" s="20"/>
      <c r="BW46" s="20">
        <f t="shared" si="165"/>
        <v>0</v>
      </c>
      <c r="BX46" s="20">
        <f t="shared" si="166"/>
        <v>0</v>
      </c>
      <c r="BY46" s="20">
        <f t="shared" si="167"/>
        <v>0</v>
      </c>
      <c r="BZ46" s="20">
        <f t="shared" si="168"/>
        <v>0</v>
      </c>
      <c r="CA46" s="20">
        <f t="shared" si="169"/>
        <v>0</v>
      </c>
      <c r="CB46" s="20">
        <f t="shared" si="170"/>
        <v>0</v>
      </c>
      <c r="CC46" s="20"/>
      <c r="CD46" s="20">
        <f t="shared" si="171"/>
        <v>0</v>
      </c>
      <c r="CE46" s="20">
        <f t="shared" si="172"/>
        <v>0</v>
      </c>
      <c r="CF46" s="20">
        <f t="shared" si="173"/>
        <v>0</v>
      </c>
      <c r="CG46" s="20">
        <f t="shared" si="174"/>
        <v>0</v>
      </c>
      <c r="CH46" s="20">
        <f t="shared" si="175"/>
        <v>0</v>
      </c>
      <c r="CI46" s="20">
        <f t="shared" si="176"/>
        <v>0</v>
      </c>
      <c r="CK46" s="16">
        <f>IFERROR(IF(OR($B46=0,$CY46="Yes"),0,SUM(staff_students!E$40:E$43)/VLOOKUP('selections(hide)'!$A$4,'selections(hide)'!$D$24:$P$36,8,FALSE)),0)</f>
        <v>0</v>
      </c>
      <c r="CL46" s="16">
        <f>IFERROR(IF(OR($B46=0,$CY46="Yes"),0,SUM(staff_students!F$40:F$43)/VLOOKUP('selections(hide)'!$A$4,'selections(hide)'!$D$24:$P$36,8,FALSE)),0)</f>
        <v>0</v>
      </c>
      <c r="CM46" s="16">
        <f>IFERROR(IF(OR($B46=0,$CY46="Yes"),0,SUM(staff_students!G$40:G$43)/VLOOKUP('selections(hide)'!$A$4,'selections(hide)'!$D$24:$P$36,8,FALSE)),0)</f>
        <v>0</v>
      </c>
      <c r="CN46" s="16">
        <f>IFERROR(IF(OR($B46=0,$CY46="Yes"),0,SUM(staff_students!H$40:H$43)/VLOOKUP('selections(hide)'!$A$4,'selections(hide)'!$D$24:$P$36,8,FALSE)),0)</f>
        <v>0</v>
      </c>
      <c r="CO46" s="16">
        <f>IFERROR(IF(OR($B46=0,$CY46="Yes"),0,SUM(staff_students!I$40:I$43)/VLOOKUP('selections(hide)'!$A$4,'selections(hide)'!$D$24:$P$36,8,FALSE)),0)</f>
        <v>0</v>
      </c>
      <c r="CP46" s="16">
        <f>IFERROR(IF(OR($B46=0,$CY46="Yes"),0,SUM(staff_students!J$40:J$43)/VLOOKUP('selections(hide)'!$A$4,'selections(hide)'!$D$24:$P$36,8,FALSE)),0)</f>
        <v>0</v>
      </c>
      <c r="CQ46" s="16"/>
      <c r="CR46" s="16">
        <f t="shared" si="85"/>
        <v>0</v>
      </c>
      <c r="CS46" s="16">
        <f t="shared" si="100"/>
        <v>0</v>
      </c>
      <c r="CT46" s="16">
        <f t="shared" si="101"/>
        <v>0</v>
      </c>
      <c r="CU46" s="16">
        <f t="shared" si="102"/>
        <v>0</v>
      </c>
      <c r="CV46" s="16">
        <f t="shared" si="103"/>
        <v>0</v>
      </c>
      <c r="CW46" s="16">
        <f t="shared" si="104"/>
        <v>0</v>
      </c>
      <c r="CX46">
        <f>IF(modules!E46='selections(hide)'!$A$57,"Yes",IF(modules!E46&lt;&gt;0,"No",0))</f>
        <v>0</v>
      </c>
      <c r="CY46">
        <f>IF(modules!D46="optional","Yes",IF(modules!D46="main","No",0))</f>
        <v>0</v>
      </c>
      <c r="CZ46" t="str">
        <f t="shared" si="86"/>
        <v>OK</v>
      </c>
    </row>
    <row r="47" spans="1:136" x14ac:dyDescent="0.25">
      <c r="A47">
        <v>41</v>
      </c>
      <c r="B47">
        <f>modules!B47</f>
        <v>0</v>
      </c>
      <c r="C47">
        <f>modules!C47</f>
        <v>0</v>
      </c>
      <c r="E47" s="16">
        <f t="shared" si="105"/>
        <v>0</v>
      </c>
      <c r="F47" s="16">
        <f t="shared" si="106"/>
        <v>0</v>
      </c>
      <c r="G47" s="16">
        <f t="shared" si="107"/>
        <v>0</v>
      </c>
      <c r="H47" s="16">
        <f t="shared" si="108"/>
        <v>0</v>
      </c>
      <c r="I47" s="16">
        <f t="shared" si="109"/>
        <v>0</v>
      </c>
      <c r="J47" s="16">
        <f t="shared" si="110"/>
        <v>0</v>
      </c>
      <c r="L47" s="16">
        <f t="shared" si="111"/>
        <v>0</v>
      </c>
      <c r="M47" s="16">
        <f t="shared" si="112"/>
        <v>0</v>
      </c>
      <c r="N47" s="16">
        <f t="shared" si="113"/>
        <v>0</v>
      </c>
      <c r="O47" s="16">
        <f t="shared" si="114"/>
        <v>0</v>
      </c>
      <c r="P47" s="16">
        <f t="shared" si="115"/>
        <v>0</v>
      </c>
      <c r="Q47" s="16">
        <f t="shared" si="116"/>
        <v>0</v>
      </c>
      <c r="S47" s="16">
        <f t="shared" si="117"/>
        <v>0</v>
      </c>
      <c r="T47" s="16">
        <f t="shared" si="118"/>
        <v>0</v>
      </c>
      <c r="U47" s="16">
        <f t="shared" si="119"/>
        <v>0</v>
      </c>
      <c r="V47" s="16">
        <f t="shared" si="120"/>
        <v>0</v>
      </c>
      <c r="W47" s="16">
        <f t="shared" si="121"/>
        <v>0</v>
      </c>
      <c r="X47" s="16">
        <f t="shared" si="122"/>
        <v>0</v>
      </c>
      <c r="Z47" s="16">
        <f t="shared" si="123"/>
        <v>0</v>
      </c>
      <c r="AA47" s="16">
        <f t="shared" si="124"/>
        <v>0</v>
      </c>
      <c r="AB47" s="16">
        <f t="shared" si="125"/>
        <v>0</v>
      </c>
      <c r="AC47" s="16">
        <f t="shared" si="126"/>
        <v>0</v>
      </c>
      <c r="AD47" s="16">
        <f t="shared" si="127"/>
        <v>0</v>
      </c>
      <c r="AE47" s="16">
        <f t="shared" si="128"/>
        <v>0</v>
      </c>
      <c r="AG47" s="16">
        <f t="shared" si="129"/>
        <v>0</v>
      </c>
      <c r="AH47" s="16">
        <f t="shared" si="130"/>
        <v>0</v>
      </c>
      <c r="AI47" s="16">
        <f t="shared" si="131"/>
        <v>0</v>
      </c>
      <c r="AJ47" s="16">
        <f t="shared" si="132"/>
        <v>0</v>
      </c>
      <c r="AK47" s="16">
        <f t="shared" si="133"/>
        <v>0</v>
      </c>
      <c r="AL47" s="16">
        <f t="shared" si="134"/>
        <v>0</v>
      </c>
      <c r="AN47" s="16">
        <f t="shared" si="135"/>
        <v>0</v>
      </c>
      <c r="AO47" s="16">
        <f t="shared" si="136"/>
        <v>0</v>
      </c>
      <c r="AP47" s="16">
        <f t="shared" si="137"/>
        <v>0</v>
      </c>
      <c r="AQ47" s="16">
        <f t="shared" si="138"/>
        <v>0</v>
      </c>
      <c r="AR47" s="16">
        <f t="shared" si="139"/>
        <v>0</v>
      </c>
      <c r="AS47" s="16">
        <f t="shared" si="140"/>
        <v>0</v>
      </c>
      <c r="AT47" s="20"/>
      <c r="AU47" s="20">
        <f t="shared" si="141"/>
        <v>0</v>
      </c>
      <c r="AV47" s="20">
        <f t="shared" si="142"/>
        <v>0</v>
      </c>
      <c r="AW47" s="20">
        <f t="shared" si="143"/>
        <v>0</v>
      </c>
      <c r="AX47" s="20">
        <f t="shared" si="144"/>
        <v>0</v>
      </c>
      <c r="AY47" s="20">
        <f t="shared" si="145"/>
        <v>0</v>
      </c>
      <c r="AZ47" s="20">
        <f t="shared" si="146"/>
        <v>0</v>
      </c>
      <c r="BA47" s="20"/>
      <c r="BB47" s="20">
        <f t="shared" si="147"/>
        <v>0</v>
      </c>
      <c r="BC47" s="20">
        <f t="shared" si="148"/>
        <v>0</v>
      </c>
      <c r="BD47" s="20">
        <f t="shared" si="149"/>
        <v>0</v>
      </c>
      <c r="BE47" s="20">
        <f t="shared" si="150"/>
        <v>0</v>
      </c>
      <c r="BF47" s="20">
        <f t="shared" si="151"/>
        <v>0</v>
      </c>
      <c r="BG47" s="20">
        <f t="shared" si="152"/>
        <v>0</v>
      </c>
      <c r="BH47" s="20"/>
      <c r="BI47" s="20">
        <f t="shared" si="153"/>
        <v>0</v>
      </c>
      <c r="BJ47" s="20">
        <f t="shared" si="154"/>
        <v>0</v>
      </c>
      <c r="BK47" s="20">
        <f t="shared" si="155"/>
        <v>0</v>
      </c>
      <c r="BL47" s="20">
        <f t="shared" si="156"/>
        <v>0</v>
      </c>
      <c r="BM47" s="20">
        <f t="shared" si="157"/>
        <v>0</v>
      </c>
      <c r="BN47" s="20">
        <f t="shared" si="158"/>
        <v>0</v>
      </c>
      <c r="BO47" s="20"/>
      <c r="BP47" s="20">
        <f t="shared" si="159"/>
        <v>0</v>
      </c>
      <c r="BQ47" s="20">
        <f t="shared" si="160"/>
        <v>0</v>
      </c>
      <c r="BR47" s="20">
        <f t="shared" si="161"/>
        <v>0</v>
      </c>
      <c r="BS47" s="20">
        <f t="shared" si="162"/>
        <v>0</v>
      </c>
      <c r="BT47" s="20">
        <f t="shared" si="163"/>
        <v>0</v>
      </c>
      <c r="BU47" s="20">
        <f t="shared" si="164"/>
        <v>0</v>
      </c>
      <c r="BV47" s="20"/>
      <c r="BW47" s="20">
        <f t="shared" si="165"/>
        <v>0</v>
      </c>
      <c r="BX47" s="20">
        <f t="shared" si="166"/>
        <v>0</v>
      </c>
      <c r="BY47" s="20">
        <f t="shared" si="167"/>
        <v>0</v>
      </c>
      <c r="BZ47" s="20">
        <f t="shared" si="168"/>
        <v>0</v>
      </c>
      <c r="CA47" s="20">
        <f t="shared" si="169"/>
        <v>0</v>
      </c>
      <c r="CB47" s="20">
        <f t="shared" si="170"/>
        <v>0</v>
      </c>
      <c r="CC47" s="20"/>
      <c r="CD47" s="20">
        <f t="shared" si="171"/>
        <v>0</v>
      </c>
      <c r="CE47" s="20">
        <f t="shared" si="172"/>
        <v>0</v>
      </c>
      <c r="CF47" s="20">
        <f t="shared" si="173"/>
        <v>0</v>
      </c>
      <c r="CG47" s="20">
        <f t="shared" si="174"/>
        <v>0</v>
      </c>
      <c r="CH47" s="20">
        <f t="shared" si="175"/>
        <v>0</v>
      </c>
      <c r="CI47" s="20">
        <f t="shared" si="176"/>
        <v>0</v>
      </c>
      <c r="CK47" s="16">
        <f>IFERROR(IF(OR($B47=0,$CY47="Yes"),0,SUM(staff_students!E$40:E$43)/VLOOKUP('selections(hide)'!$A$4,'selections(hide)'!$D$24:$P$36,8,FALSE)),0)</f>
        <v>0</v>
      </c>
      <c r="CL47" s="16">
        <f>IFERROR(IF(OR($B47=0,$CY47="Yes"),0,SUM(staff_students!F$40:F$43)/VLOOKUP('selections(hide)'!$A$4,'selections(hide)'!$D$24:$P$36,8,FALSE)),0)</f>
        <v>0</v>
      </c>
      <c r="CM47" s="16">
        <f>IFERROR(IF(OR($B47=0,$CY47="Yes"),0,SUM(staff_students!G$40:G$43)/VLOOKUP('selections(hide)'!$A$4,'selections(hide)'!$D$24:$P$36,8,FALSE)),0)</f>
        <v>0</v>
      </c>
      <c r="CN47" s="16">
        <f>IFERROR(IF(OR($B47=0,$CY47="Yes"),0,SUM(staff_students!H$40:H$43)/VLOOKUP('selections(hide)'!$A$4,'selections(hide)'!$D$24:$P$36,8,FALSE)),0)</f>
        <v>0</v>
      </c>
      <c r="CO47" s="16">
        <f>IFERROR(IF(OR($B47=0,$CY47="Yes"),0,SUM(staff_students!I$40:I$43)/VLOOKUP('selections(hide)'!$A$4,'selections(hide)'!$D$24:$P$36,8,FALSE)),0)</f>
        <v>0</v>
      </c>
      <c r="CP47" s="16">
        <f>IFERROR(IF(OR($B47=0,$CY47="Yes"),0,SUM(staff_students!J$40:J$43)/VLOOKUP('selections(hide)'!$A$4,'selections(hide)'!$D$24:$P$36,8,FALSE)),0)</f>
        <v>0</v>
      </c>
      <c r="CQ47" s="16"/>
      <c r="CR47" s="16">
        <f t="shared" si="85"/>
        <v>0</v>
      </c>
      <c r="CS47" s="16">
        <f t="shared" si="100"/>
        <v>0</v>
      </c>
      <c r="CT47" s="16">
        <f t="shared" si="101"/>
        <v>0</v>
      </c>
      <c r="CU47" s="16">
        <f t="shared" si="102"/>
        <v>0</v>
      </c>
      <c r="CV47" s="16">
        <f t="shared" si="103"/>
        <v>0</v>
      </c>
      <c r="CW47" s="16">
        <f t="shared" si="104"/>
        <v>0</v>
      </c>
      <c r="CX47">
        <f>IF(modules!E47='selections(hide)'!$A$57,"Yes",IF(modules!E47&lt;&gt;0,"No",0))</f>
        <v>0</v>
      </c>
      <c r="CY47">
        <f>IF(modules!D47="optional","Yes",IF(modules!D47="main","No",0))</f>
        <v>0</v>
      </c>
      <c r="CZ47" t="str">
        <f t="shared" si="86"/>
        <v>OK</v>
      </c>
    </row>
    <row r="48" spans="1:136" x14ac:dyDescent="0.25">
      <c r="A48">
        <v>42</v>
      </c>
      <c r="B48">
        <f>modules!B48</f>
        <v>0</v>
      </c>
      <c r="C48">
        <f>modules!C48</f>
        <v>0</v>
      </c>
      <c r="E48" s="16">
        <f t="shared" si="105"/>
        <v>0</v>
      </c>
      <c r="F48" s="16">
        <f t="shared" si="106"/>
        <v>0</v>
      </c>
      <c r="G48" s="16">
        <f t="shared" si="107"/>
        <v>0</v>
      </c>
      <c r="H48" s="16">
        <f t="shared" si="108"/>
        <v>0</v>
      </c>
      <c r="I48" s="16">
        <f t="shared" si="109"/>
        <v>0</v>
      </c>
      <c r="J48" s="16">
        <f t="shared" si="110"/>
        <v>0</v>
      </c>
      <c r="L48" s="16">
        <f t="shared" si="111"/>
        <v>0</v>
      </c>
      <c r="M48" s="16">
        <f t="shared" si="112"/>
        <v>0</v>
      </c>
      <c r="N48" s="16">
        <f t="shared" si="113"/>
        <v>0</v>
      </c>
      <c r="O48" s="16">
        <f t="shared" si="114"/>
        <v>0</v>
      </c>
      <c r="P48" s="16">
        <f t="shared" si="115"/>
        <v>0</v>
      </c>
      <c r="Q48" s="16">
        <f t="shared" si="116"/>
        <v>0</v>
      </c>
      <c r="S48" s="16">
        <f t="shared" si="117"/>
        <v>0</v>
      </c>
      <c r="T48" s="16">
        <f t="shared" si="118"/>
        <v>0</v>
      </c>
      <c r="U48" s="16">
        <f t="shared" si="119"/>
        <v>0</v>
      </c>
      <c r="V48" s="16">
        <f t="shared" si="120"/>
        <v>0</v>
      </c>
      <c r="W48" s="16">
        <f t="shared" si="121"/>
        <v>0</v>
      </c>
      <c r="X48" s="16">
        <f t="shared" si="122"/>
        <v>0</v>
      </c>
      <c r="Z48" s="16">
        <f t="shared" si="123"/>
        <v>0</v>
      </c>
      <c r="AA48" s="16">
        <f t="shared" si="124"/>
        <v>0</v>
      </c>
      <c r="AB48" s="16">
        <f t="shared" si="125"/>
        <v>0</v>
      </c>
      <c r="AC48" s="16">
        <f t="shared" si="126"/>
        <v>0</v>
      </c>
      <c r="AD48" s="16">
        <f t="shared" si="127"/>
        <v>0</v>
      </c>
      <c r="AE48" s="16">
        <f t="shared" si="128"/>
        <v>0</v>
      </c>
      <c r="AG48" s="16">
        <f t="shared" si="129"/>
        <v>0</v>
      </c>
      <c r="AH48" s="16">
        <f t="shared" si="130"/>
        <v>0</v>
      </c>
      <c r="AI48" s="16">
        <f t="shared" si="131"/>
        <v>0</v>
      </c>
      <c r="AJ48" s="16">
        <f t="shared" si="132"/>
        <v>0</v>
      </c>
      <c r="AK48" s="16">
        <f t="shared" si="133"/>
        <v>0</v>
      </c>
      <c r="AL48" s="16">
        <f t="shared" si="134"/>
        <v>0</v>
      </c>
      <c r="AN48" s="16">
        <f t="shared" si="135"/>
        <v>0</v>
      </c>
      <c r="AO48" s="16">
        <f t="shared" si="136"/>
        <v>0</v>
      </c>
      <c r="AP48" s="16">
        <f t="shared" si="137"/>
        <v>0</v>
      </c>
      <c r="AQ48" s="16">
        <f t="shared" si="138"/>
        <v>0</v>
      </c>
      <c r="AR48" s="16">
        <f t="shared" si="139"/>
        <v>0</v>
      </c>
      <c r="AS48" s="16">
        <f t="shared" si="140"/>
        <v>0</v>
      </c>
      <c r="AT48" s="20"/>
      <c r="AU48" s="20">
        <f t="shared" si="141"/>
        <v>0</v>
      </c>
      <c r="AV48" s="20">
        <f t="shared" si="142"/>
        <v>0</v>
      </c>
      <c r="AW48" s="20">
        <f t="shared" si="143"/>
        <v>0</v>
      </c>
      <c r="AX48" s="20">
        <f t="shared" si="144"/>
        <v>0</v>
      </c>
      <c r="AY48" s="20">
        <f t="shared" si="145"/>
        <v>0</v>
      </c>
      <c r="AZ48" s="20">
        <f t="shared" si="146"/>
        <v>0</v>
      </c>
      <c r="BA48" s="20"/>
      <c r="BB48" s="20">
        <f t="shared" si="147"/>
        <v>0</v>
      </c>
      <c r="BC48" s="20">
        <f t="shared" si="148"/>
        <v>0</v>
      </c>
      <c r="BD48" s="20">
        <f t="shared" si="149"/>
        <v>0</v>
      </c>
      <c r="BE48" s="20">
        <f t="shared" si="150"/>
        <v>0</v>
      </c>
      <c r="BF48" s="20">
        <f t="shared" si="151"/>
        <v>0</v>
      </c>
      <c r="BG48" s="20">
        <f t="shared" si="152"/>
        <v>0</v>
      </c>
      <c r="BH48" s="20"/>
      <c r="BI48" s="20">
        <f t="shared" si="153"/>
        <v>0</v>
      </c>
      <c r="BJ48" s="20">
        <f t="shared" si="154"/>
        <v>0</v>
      </c>
      <c r="BK48" s="20">
        <f t="shared" si="155"/>
        <v>0</v>
      </c>
      <c r="BL48" s="20">
        <f t="shared" si="156"/>
        <v>0</v>
      </c>
      <c r="BM48" s="20">
        <f t="shared" si="157"/>
        <v>0</v>
      </c>
      <c r="BN48" s="20">
        <f t="shared" si="158"/>
        <v>0</v>
      </c>
      <c r="BO48" s="20"/>
      <c r="BP48" s="20">
        <f t="shared" si="159"/>
        <v>0</v>
      </c>
      <c r="BQ48" s="20">
        <f t="shared" si="160"/>
        <v>0</v>
      </c>
      <c r="BR48" s="20">
        <f t="shared" si="161"/>
        <v>0</v>
      </c>
      <c r="BS48" s="20">
        <f t="shared" si="162"/>
        <v>0</v>
      </c>
      <c r="BT48" s="20">
        <f t="shared" si="163"/>
        <v>0</v>
      </c>
      <c r="BU48" s="20">
        <f t="shared" si="164"/>
        <v>0</v>
      </c>
      <c r="BV48" s="20"/>
      <c r="BW48" s="20">
        <f t="shared" si="165"/>
        <v>0</v>
      </c>
      <c r="BX48" s="20">
        <f t="shared" si="166"/>
        <v>0</v>
      </c>
      <c r="BY48" s="20">
        <f t="shared" si="167"/>
        <v>0</v>
      </c>
      <c r="BZ48" s="20">
        <f t="shared" si="168"/>
        <v>0</v>
      </c>
      <c r="CA48" s="20">
        <f t="shared" si="169"/>
        <v>0</v>
      </c>
      <c r="CB48" s="20">
        <f t="shared" si="170"/>
        <v>0</v>
      </c>
      <c r="CC48" s="20"/>
      <c r="CD48" s="20">
        <f t="shared" si="171"/>
        <v>0</v>
      </c>
      <c r="CE48" s="20">
        <f t="shared" si="172"/>
        <v>0</v>
      </c>
      <c r="CF48" s="20">
        <f t="shared" si="173"/>
        <v>0</v>
      </c>
      <c r="CG48" s="20">
        <f t="shared" si="174"/>
        <v>0</v>
      </c>
      <c r="CH48" s="20">
        <f t="shared" si="175"/>
        <v>0</v>
      </c>
      <c r="CI48" s="20">
        <f t="shared" si="176"/>
        <v>0</v>
      </c>
      <c r="CK48" s="16">
        <f>IFERROR(IF(OR($B48=0,$CY48="Yes"),0,SUM(staff_students!E$40:E$43)/VLOOKUP('selections(hide)'!$A$4,'selections(hide)'!$D$24:$P$36,8,FALSE)),0)</f>
        <v>0</v>
      </c>
      <c r="CL48" s="16">
        <f>IFERROR(IF(OR($B48=0,$CY48="Yes"),0,SUM(staff_students!F$40:F$43)/VLOOKUP('selections(hide)'!$A$4,'selections(hide)'!$D$24:$P$36,8,FALSE)),0)</f>
        <v>0</v>
      </c>
      <c r="CM48" s="16">
        <f>IFERROR(IF(OR($B48=0,$CY48="Yes"),0,SUM(staff_students!G$40:G$43)/VLOOKUP('selections(hide)'!$A$4,'selections(hide)'!$D$24:$P$36,8,FALSE)),0)</f>
        <v>0</v>
      </c>
      <c r="CN48" s="16">
        <f>IFERROR(IF(OR($B48=0,$CY48="Yes"),0,SUM(staff_students!H$40:H$43)/VLOOKUP('selections(hide)'!$A$4,'selections(hide)'!$D$24:$P$36,8,FALSE)),0)</f>
        <v>0</v>
      </c>
      <c r="CO48" s="16">
        <f>IFERROR(IF(OR($B48=0,$CY48="Yes"),0,SUM(staff_students!I$40:I$43)/VLOOKUP('selections(hide)'!$A$4,'selections(hide)'!$D$24:$P$36,8,FALSE)),0)</f>
        <v>0</v>
      </c>
      <c r="CP48" s="16">
        <f>IFERROR(IF(OR($B48=0,$CY48="Yes"),0,SUM(staff_students!J$40:J$43)/VLOOKUP('selections(hide)'!$A$4,'selections(hide)'!$D$24:$P$36,8,FALSE)),0)</f>
        <v>0</v>
      </c>
      <c r="CQ48" s="16"/>
      <c r="CR48" s="16">
        <f t="shared" si="85"/>
        <v>0</v>
      </c>
      <c r="CS48" s="16">
        <f t="shared" si="100"/>
        <v>0</v>
      </c>
      <c r="CT48" s="16">
        <f t="shared" si="101"/>
        <v>0</v>
      </c>
      <c r="CU48" s="16">
        <f t="shared" si="102"/>
        <v>0</v>
      </c>
      <c r="CV48" s="16">
        <f t="shared" si="103"/>
        <v>0</v>
      </c>
      <c r="CW48" s="16">
        <f t="shared" si="104"/>
        <v>0</v>
      </c>
      <c r="CX48">
        <f>IF(modules!E48='selections(hide)'!$A$57,"Yes",IF(modules!E48&lt;&gt;0,"No",0))</f>
        <v>0</v>
      </c>
      <c r="CY48">
        <f>IF(modules!D48="optional","Yes",IF(modules!D48="main","No",0))</f>
        <v>0</v>
      </c>
      <c r="CZ48" t="str">
        <f t="shared" si="86"/>
        <v>OK</v>
      </c>
    </row>
    <row r="49" spans="1:104" x14ac:dyDescent="0.25">
      <c r="A49">
        <v>43</v>
      </c>
      <c r="B49">
        <f>modules!B49</f>
        <v>0</v>
      </c>
      <c r="C49">
        <f>modules!C49</f>
        <v>0</v>
      </c>
      <c r="E49" s="16">
        <f t="shared" si="105"/>
        <v>0</v>
      </c>
      <c r="F49" s="16">
        <f t="shared" si="106"/>
        <v>0</v>
      </c>
      <c r="G49" s="16">
        <f t="shared" si="107"/>
        <v>0</v>
      </c>
      <c r="H49" s="16">
        <f t="shared" si="108"/>
        <v>0</v>
      </c>
      <c r="I49" s="16">
        <f t="shared" si="109"/>
        <v>0</v>
      </c>
      <c r="J49" s="16">
        <f t="shared" si="110"/>
        <v>0</v>
      </c>
      <c r="L49" s="16">
        <f t="shared" si="111"/>
        <v>0</v>
      </c>
      <c r="M49" s="16">
        <f t="shared" si="112"/>
        <v>0</v>
      </c>
      <c r="N49" s="16">
        <f t="shared" si="113"/>
        <v>0</v>
      </c>
      <c r="O49" s="16">
        <f t="shared" si="114"/>
        <v>0</v>
      </c>
      <c r="P49" s="16">
        <f t="shared" si="115"/>
        <v>0</v>
      </c>
      <c r="Q49" s="16">
        <f t="shared" si="116"/>
        <v>0</v>
      </c>
      <c r="S49" s="16">
        <f t="shared" si="117"/>
        <v>0</v>
      </c>
      <c r="T49" s="16">
        <f t="shared" si="118"/>
        <v>0</v>
      </c>
      <c r="U49" s="16">
        <f t="shared" si="119"/>
        <v>0</v>
      </c>
      <c r="V49" s="16">
        <f t="shared" si="120"/>
        <v>0</v>
      </c>
      <c r="W49" s="16">
        <f t="shared" si="121"/>
        <v>0</v>
      </c>
      <c r="X49" s="16">
        <f t="shared" si="122"/>
        <v>0</v>
      </c>
      <c r="Z49" s="16">
        <f t="shared" si="123"/>
        <v>0</v>
      </c>
      <c r="AA49" s="16">
        <f t="shared" si="124"/>
        <v>0</v>
      </c>
      <c r="AB49" s="16">
        <f t="shared" si="125"/>
        <v>0</v>
      </c>
      <c r="AC49" s="16">
        <f t="shared" si="126"/>
        <v>0</v>
      </c>
      <c r="AD49" s="16">
        <f t="shared" si="127"/>
        <v>0</v>
      </c>
      <c r="AE49" s="16">
        <f t="shared" si="128"/>
        <v>0</v>
      </c>
      <c r="AG49" s="16">
        <f t="shared" si="129"/>
        <v>0</v>
      </c>
      <c r="AH49" s="16">
        <f t="shared" si="130"/>
        <v>0</v>
      </c>
      <c r="AI49" s="16">
        <f t="shared" si="131"/>
        <v>0</v>
      </c>
      <c r="AJ49" s="16">
        <f t="shared" si="132"/>
        <v>0</v>
      </c>
      <c r="AK49" s="16">
        <f t="shared" si="133"/>
        <v>0</v>
      </c>
      <c r="AL49" s="16">
        <f t="shared" si="134"/>
        <v>0</v>
      </c>
      <c r="AN49" s="16">
        <f t="shared" si="135"/>
        <v>0</v>
      </c>
      <c r="AO49" s="16">
        <f t="shared" si="136"/>
        <v>0</v>
      </c>
      <c r="AP49" s="16">
        <f t="shared" si="137"/>
        <v>0</v>
      </c>
      <c r="AQ49" s="16">
        <f t="shared" si="138"/>
        <v>0</v>
      </c>
      <c r="AR49" s="16">
        <f t="shared" si="139"/>
        <v>0</v>
      </c>
      <c r="AS49" s="16">
        <f t="shared" si="140"/>
        <v>0</v>
      </c>
      <c r="AT49" s="20"/>
      <c r="AU49" s="20">
        <f t="shared" si="141"/>
        <v>0</v>
      </c>
      <c r="AV49" s="20">
        <f t="shared" si="142"/>
        <v>0</v>
      </c>
      <c r="AW49" s="20">
        <f t="shared" si="143"/>
        <v>0</v>
      </c>
      <c r="AX49" s="20">
        <f t="shared" si="144"/>
        <v>0</v>
      </c>
      <c r="AY49" s="20">
        <f t="shared" si="145"/>
        <v>0</v>
      </c>
      <c r="AZ49" s="20">
        <f t="shared" si="146"/>
        <v>0</v>
      </c>
      <c r="BA49" s="20"/>
      <c r="BB49" s="20">
        <f t="shared" si="147"/>
        <v>0</v>
      </c>
      <c r="BC49" s="20">
        <f t="shared" si="148"/>
        <v>0</v>
      </c>
      <c r="BD49" s="20">
        <f t="shared" si="149"/>
        <v>0</v>
      </c>
      <c r="BE49" s="20">
        <f t="shared" si="150"/>
        <v>0</v>
      </c>
      <c r="BF49" s="20">
        <f t="shared" si="151"/>
        <v>0</v>
      </c>
      <c r="BG49" s="20">
        <f t="shared" si="152"/>
        <v>0</v>
      </c>
      <c r="BH49" s="20"/>
      <c r="BI49" s="20">
        <f t="shared" si="153"/>
        <v>0</v>
      </c>
      <c r="BJ49" s="20">
        <f t="shared" si="154"/>
        <v>0</v>
      </c>
      <c r="BK49" s="20">
        <f t="shared" si="155"/>
        <v>0</v>
      </c>
      <c r="BL49" s="20">
        <f t="shared" si="156"/>
        <v>0</v>
      </c>
      <c r="BM49" s="20">
        <f t="shared" si="157"/>
        <v>0</v>
      </c>
      <c r="BN49" s="20">
        <f t="shared" si="158"/>
        <v>0</v>
      </c>
      <c r="BO49" s="20"/>
      <c r="BP49" s="20">
        <f t="shared" si="159"/>
        <v>0</v>
      </c>
      <c r="BQ49" s="20">
        <f t="shared" si="160"/>
        <v>0</v>
      </c>
      <c r="BR49" s="20">
        <f t="shared" si="161"/>
        <v>0</v>
      </c>
      <c r="BS49" s="20">
        <f t="shared" si="162"/>
        <v>0</v>
      </c>
      <c r="BT49" s="20">
        <f t="shared" si="163"/>
        <v>0</v>
      </c>
      <c r="BU49" s="20">
        <f t="shared" si="164"/>
        <v>0</v>
      </c>
      <c r="BV49" s="20"/>
      <c r="BW49" s="20">
        <f t="shared" si="165"/>
        <v>0</v>
      </c>
      <c r="BX49" s="20">
        <f t="shared" si="166"/>
        <v>0</v>
      </c>
      <c r="BY49" s="20">
        <f t="shared" si="167"/>
        <v>0</v>
      </c>
      <c r="BZ49" s="20">
        <f t="shared" si="168"/>
        <v>0</v>
      </c>
      <c r="CA49" s="20">
        <f t="shared" si="169"/>
        <v>0</v>
      </c>
      <c r="CB49" s="20">
        <f t="shared" si="170"/>
        <v>0</v>
      </c>
      <c r="CC49" s="20"/>
      <c r="CD49" s="20">
        <f t="shared" si="171"/>
        <v>0</v>
      </c>
      <c r="CE49" s="20">
        <f t="shared" si="172"/>
        <v>0</v>
      </c>
      <c r="CF49" s="20">
        <f t="shared" si="173"/>
        <v>0</v>
      </c>
      <c r="CG49" s="20">
        <f t="shared" si="174"/>
        <v>0</v>
      </c>
      <c r="CH49" s="20">
        <f t="shared" si="175"/>
        <v>0</v>
      </c>
      <c r="CI49" s="20">
        <f t="shared" si="176"/>
        <v>0</v>
      </c>
      <c r="CK49" s="16">
        <f>IFERROR(IF(OR($B49=0,$CY49="Yes"),0,SUM(staff_students!E$40:E$43)/VLOOKUP('selections(hide)'!$A$4,'selections(hide)'!$D$24:$P$36,8,FALSE)),0)</f>
        <v>0</v>
      </c>
      <c r="CL49" s="16">
        <f>IFERROR(IF(OR($B49=0,$CY49="Yes"),0,SUM(staff_students!F$40:F$43)/VLOOKUP('selections(hide)'!$A$4,'selections(hide)'!$D$24:$P$36,8,FALSE)),0)</f>
        <v>0</v>
      </c>
      <c r="CM49" s="16">
        <f>IFERROR(IF(OR($B49=0,$CY49="Yes"),0,SUM(staff_students!G$40:G$43)/VLOOKUP('selections(hide)'!$A$4,'selections(hide)'!$D$24:$P$36,8,FALSE)),0)</f>
        <v>0</v>
      </c>
      <c r="CN49" s="16">
        <f>IFERROR(IF(OR($B49=0,$CY49="Yes"),0,SUM(staff_students!H$40:H$43)/VLOOKUP('selections(hide)'!$A$4,'selections(hide)'!$D$24:$P$36,8,FALSE)),0)</f>
        <v>0</v>
      </c>
      <c r="CO49" s="16">
        <f>IFERROR(IF(OR($B49=0,$CY49="Yes"),0,SUM(staff_students!I$40:I$43)/VLOOKUP('selections(hide)'!$A$4,'selections(hide)'!$D$24:$P$36,8,FALSE)),0)</f>
        <v>0</v>
      </c>
      <c r="CP49" s="16">
        <f>IFERROR(IF(OR($B49=0,$CY49="Yes"),0,SUM(staff_students!J$40:J$43)/VLOOKUP('selections(hide)'!$A$4,'selections(hide)'!$D$24:$P$36,8,FALSE)),0)</f>
        <v>0</v>
      </c>
      <c r="CQ49" s="16"/>
      <c r="CR49" s="16">
        <f t="shared" si="85"/>
        <v>0</v>
      </c>
      <c r="CS49" s="16">
        <f t="shared" si="100"/>
        <v>0</v>
      </c>
      <c r="CT49" s="16">
        <f t="shared" si="101"/>
        <v>0</v>
      </c>
      <c r="CU49" s="16">
        <f t="shared" si="102"/>
        <v>0</v>
      </c>
      <c r="CV49" s="16">
        <f t="shared" si="103"/>
        <v>0</v>
      </c>
      <c r="CW49" s="16">
        <f t="shared" si="104"/>
        <v>0</v>
      </c>
      <c r="CX49">
        <f>IF(modules!E49='selections(hide)'!$A$57,"Yes",IF(modules!E49&lt;&gt;0,"No",0))</f>
        <v>0</v>
      </c>
      <c r="CY49">
        <f>IF(modules!D49="optional","Yes",IF(modules!D49="main","No",0))</f>
        <v>0</v>
      </c>
      <c r="CZ49" t="str">
        <f t="shared" si="86"/>
        <v>OK</v>
      </c>
    </row>
    <row r="50" spans="1:104" x14ac:dyDescent="0.25">
      <c r="A50">
        <v>44</v>
      </c>
      <c r="B50">
        <f>modules!B50</f>
        <v>0</v>
      </c>
      <c r="C50">
        <f>modules!C50</f>
        <v>0</v>
      </c>
      <c r="E50" s="16">
        <f t="shared" si="105"/>
        <v>0</v>
      </c>
      <c r="F50" s="16">
        <f t="shared" si="106"/>
        <v>0</v>
      </c>
      <c r="G50" s="16">
        <f t="shared" si="107"/>
        <v>0</v>
      </c>
      <c r="H50" s="16">
        <f t="shared" si="108"/>
        <v>0</v>
      </c>
      <c r="I50" s="16">
        <f t="shared" si="109"/>
        <v>0</v>
      </c>
      <c r="J50" s="16">
        <f t="shared" si="110"/>
        <v>0</v>
      </c>
      <c r="L50" s="16">
        <f t="shared" si="111"/>
        <v>0</v>
      </c>
      <c r="M50" s="16">
        <f t="shared" si="112"/>
        <v>0</v>
      </c>
      <c r="N50" s="16">
        <f t="shared" si="113"/>
        <v>0</v>
      </c>
      <c r="O50" s="16">
        <f t="shared" si="114"/>
        <v>0</v>
      </c>
      <c r="P50" s="16">
        <f t="shared" si="115"/>
        <v>0</v>
      </c>
      <c r="Q50" s="16">
        <f t="shared" si="116"/>
        <v>0</v>
      </c>
      <c r="S50" s="16">
        <f t="shared" si="117"/>
        <v>0</v>
      </c>
      <c r="T50" s="16">
        <f t="shared" si="118"/>
        <v>0</v>
      </c>
      <c r="U50" s="16">
        <f t="shared" si="119"/>
        <v>0</v>
      </c>
      <c r="V50" s="16">
        <f t="shared" si="120"/>
        <v>0</v>
      </c>
      <c r="W50" s="16">
        <f t="shared" si="121"/>
        <v>0</v>
      </c>
      <c r="X50" s="16">
        <f t="shared" si="122"/>
        <v>0</v>
      </c>
      <c r="Z50" s="16">
        <f t="shared" si="123"/>
        <v>0</v>
      </c>
      <c r="AA50" s="16">
        <f t="shared" si="124"/>
        <v>0</v>
      </c>
      <c r="AB50" s="16">
        <f t="shared" si="125"/>
        <v>0</v>
      </c>
      <c r="AC50" s="16">
        <f t="shared" si="126"/>
        <v>0</v>
      </c>
      <c r="AD50" s="16">
        <f t="shared" si="127"/>
        <v>0</v>
      </c>
      <c r="AE50" s="16">
        <f t="shared" si="128"/>
        <v>0</v>
      </c>
      <c r="AG50" s="16">
        <f t="shared" si="129"/>
        <v>0</v>
      </c>
      <c r="AH50" s="16">
        <f t="shared" si="130"/>
        <v>0</v>
      </c>
      <c r="AI50" s="16">
        <f t="shared" si="131"/>
        <v>0</v>
      </c>
      <c r="AJ50" s="16">
        <f t="shared" si="132"/>
        <v>0</v>
      </c>
      <c r="AK50" s="16">
        <f t="shared" si="133"/>
        <v>0</v>
      </c>
      <c r="AL50" s="16">
        <f t="shared" si="134"/>
        <v>0</v>
      </c>
      <c r="AN50" s="16">
        <f t="shared" si="135"/>
        <v>0</v>
      </c>
      <c r="AO50" s="16">
        <f t="shared" si="136"/>
        <v>0</v>
      </c>
      <c r="AP50" s="16">
        <f t="shared" si="137"/>
        <v>0</v>
      </c>
      <c r="AQ50" s="16">
        <f t="shared" si="138"/>
        <v>0</v>
      </c>
      <c r="AR50" s="16">
        <f t="shared" si="139"/>
        <v>0</v>
      </c>
      <c r="AS50" s="16">
        <f t="shared" si="140"/>
        <v>0</v>
      </c>
      <c r="AT50" s="20"/>
      <c r="AU50" s="20">
        <f t="shared" si="141"/>
        <v>0</v>
      </c>
      <c r="AV50" s="20">
        <f t="shared" si="142"/>
        <v>0</v>
      </c>
      <c r="AW50" s="20">
        <f t="shared" si="143"/>
        <v>0</v>
      </c>
      <c r="AX50" s="20">
        <f t="shared" si="144"/>
        <v>0</v>
      </c>
      <c r="AY50" s="20">
        <f t="shared" si="145"/>
        <v>0</v>
      </c>
      <c r="AZ50" s="20">
        <f t="shared" si="146"/>
        <v>0</v>
      </c>
      <c r="BA50" s="20"/>
      <c r="BB50" s="20">
        <f t="shared" si="147"/>
        <v>0</v>
      </c>
      <c r="BC50" s="20">
        <f t="shared" si="148"/>
        <v>0</v>
      </c>
      <c r="BD50" s="20">
        <f t="shared" si="149"/>
        <v>0</v>
      </c>
      <c r="BE50" s="20">
        <f t="shared" si="150"/>
        <v>0</v>
      </c>
      <c r="BF50" s="20">
        <f t="shared" si="151"/>
        <v>0</v>
      </c>
      <c r="BG50" s="20">
        <f t="shared" si="152"/>
        <v>0</v>
      </c>
      <c r="BH50" s="20"/>
      <c r="BI50" s="20">
        <f t="shared" si="153"/>
        <v>0</v>
      </c>
      <c r="BJ50" s="20">
        <f t="shared" si="154"/>
        <v>0</v>
      </c>
      <c r="BK50" s="20">
        <f t="shared" si="155"/>
        <v>0</v>
      </c>
      <c r="BL50" s="20">
        <f t="shared" si="156"/>
        <v>0</v>
      </c>
      <c r="BM50" s="20">
        <f t="shared" si="157"/>
        <v>0</v>
      </c>
      <c r="BN50" s="20">
        <f t="shared" si="158"/>
        <v>0</v>
      </c>
      <c r="BO50" s="20"/>
      <c r="BP50" s="20">
        <f t="shared" si="159"/>
        <v>0</v>
      </c>
      <c r="BQ50" s="20">
        <f t="shared" si="160"/>
        <v>0</v>
      </c>
      <c r="BR50" s="20">
        <f t="shared" si="161"/>
        <v>0</v>
      </c>
      <c r="BS50" s="20">
        <f t="shared" si="162"/>
        <v>0</v>
      </c>
      <c r="BT50" s="20">
        <f t="shared" si="163"/>
        <v>0</v>
      </c>
      <c r="BU50" s="20">
        <f t="shared" si="164"/>
        <v>0</v>
      </c>
      <c r="BV50" s="20"/>
      <c r="BW50" s="20">
        <f t="shared" si="165"/>
        <v>0</v>
      </c>
      <c r="BX50" s="20">
        <f t="shared" si="166"/>
        <v>0</v>
      </c>
      <c r="BY50" s="20">
        <f t="shared" si="167"/>
        <v>0</v>
      </c>
      <c r="BZ50" s="20">
        <f t="shared" si="168"/>
        <v>0</v>
      </c>
      <c r="CA50" s="20">
        <f t="shared" si="169"/>
        <v>0</v>
      </c>
      <c r="CB50" s="20">
        <f t="shared" si="170"/>
        <v>0</v>
      </c>
      <c r="CC50" s="20"/>
      <c r="CD50" s="20">
        <f t="shared" si="171"/>
        <v>0</v>
      </c>
      <c r="CE50" s="20">
        <f t="shared" si="172"/>
        <v>0</v>
      </c>
      <c r="CF50" s="20">
        <f t="shared" si="173"/>
        <v>0</v>
      </c>
      <c r="CG50" s="20">
        <f t="shared" si="174"/>
        <v>0</v>
      </c>
      <c r="CH50" s="20">
        <f t="shared" si="175"/>
        <v>0</v>
      </c>
      <c r="CI50" s="20">
        <f t="shared" si="176"/>
        <v>0</v>
      </c>
      <c r="CK50" s="16">
        <f>IFERROR(IF(OR($B50=0,$CY50="Yes"),0,SUM(staff_students!E$40:E$43)/VLOOKUP('selections(hide)'!$A$4,'selections(hide)'!$D$24:$P$36,8,FALSE)),0)</f>
        <v>0</v>
      </c>
      <c r="CL50" s="16">
        <f>IFERROR(IF(OR($B50=0,$CY50="Yes"),0,SUM(staff_students!F$40:F$43)/VLOOKUP('selections(hide)'!$A$4,'selections(hide)'!$D$24:$P$36,8,FALSE)),0)</f>
        <v>0</v>
      </c>
      <c r="CM50" s="16">
        <f>IFERROR(IF(OR($B50=0,$CY50="Yes"),0,SUM(staff_students!G$40:G$43)/VLOOKUP('selections(hide)'!$A$4,'selections(hide)'!$D$24:$P$36,8,FALSE)),0)</f>
        <v>0</v>
      </c>
      <c r="CN50" s="16">
        <f>IFERROR(IF(OR($B50=0,$CY50="Yes"),0,SUM(staff_students!H$40:H$43)/VLOOKUP('selections(hide)'!$A$4,'selections(hide)'!$D$24:$P$36,8,FALSE)),0)</f>
        <v>0</v>
      </c>
      <c r="CO50" s="16">
        <f>IFERROR(IF(OR($B50=0,$CY50="Yes"),0,SUM(staff_students!I$40:I$43)/VLOOKUP('selections(hide)'!$A$4,'selections(hide)'!$D$24:$P$36,8,FALSE)),0)</f>
        <v>0</v>
      </c>
      <c r="CP50" s="16">
        <f>IFERROR(IF(OR($B50=0,$CY50="Yes"),0,SUM(staff_students!J$40:J$43)/VLOOKUP('selections(hide)'!$A$4,'selections(hide)'!$D$24:$P$36,8,FALSE)),0)</f>
        <v>0</v>
      </c>
      <c r="CQ50" s="16"/>
      <c r="CR50" s="16">
        <f t="shared" si="85"/>
        <v>0</v>
      </c>
      <c r="CS50" s="16">
        <f t="shared" si="100"/>
        <v>0</v>
      </c>
      <c r="CT50" s="16">
        <f t="shared" si="101"/>
        <v>0</v>
      </c>
      <c r="CU50" s="16">
        <f t="shared" si="102"/>
        <v>0</v>
      </c>
      <c r="CV50" s="16">
        <f t="shared" si="103"/>
        <v>0</v>
      </c>
      <c r="CW50" s="16">
        <f t="shared" si="104"/>
        <v>0</v>
      </c>
      <c r="CX50">
        <f>IF(modules!E50='selections(hide)'!$A$57,"Yes",IF(modules!E50&lt;&gt;0,"No",0))</f>
        <v>0</v>
      </c>
      <c r="CY50">
        <f>IF(modules!D50="optional","Yes",IF(modules!D50="main","No",0))</f>
        <v>0</v>
      </c>
      <c r="CZ50" t="str">
        <f t="shared" si="86"/>
        <v>OK</v>
      </c>
    </row>
    <row r="51" spans="1:104" x14ac:dyDescent="0.25">
      <c r="A51">
        <v>45</v>
      </c>
      <c r="B51">
        <f>modules!B51</f>
        <v>0</v>
      </c>
      <c r="C51">
        <f>modules!C51</f>
        <v>0</v>
      </c>
      <c r="E51" s="16">
        <f t="shared" si="105"/>
        <v>0</v>
      </c>
      <c r="F51" s="16">
        <f t="shared" si="106"/>
        <v>0</v>
      </c>
      <c r="G51" s="16">
        <f t="shared" si="107"/>
        <v>0</v>
      </c>
      <c r="H51" s="16">
        <f t="shared" si="108"/>
        <v>0</v>
      </c>
      <c r="I51" s="16">
        <f t="shared" si="109"/>
        <v>0</v>
      </c>
      <c r="J51" s="16">
        <f t="shared" si="110"/>
        <v>0</v>
      </c>
      <c r="L51" s="16">
        <f t="shared" si="111"/>
        <v>0</v>
      </c>
      <c r="M51" s="16">
        <f t="shared" si="112"/>
        <v>0</v>
      </c>
      <c r="N51" s="16">
        <f t="shared" si="113"/>
        <v>0</v>
      </c>
      <c r="O51" s="16">
        <f t="shared" si="114"/>
        <v>0</v>
      </c>
      <c r="P51" s="16">
        <f t="shared" si="115"/>
        <v>0</v>
      </c>
      <c r="Q51" s="16">
        <f t="shared" si="116"/>
        <v>0</v>
      </c>
      <c r="S51" s="16">
        <f t="shared" si="117"/>
        <v>0</v>
      </c>
      <c r="T51" s="16">
        <f t="shared" si="118"/>
        <v>0</v>
      </c>
      <c r="U51" s="16">
        <f t="shared" si="119"/>
        <v>0</v>
      </c>
      <c r="V51" s="16">
        <f t="shared" si="120"/>
        <v>0</v>
      </c>
      <c r="W51" s="16">
        <f t="shared" si="121"/>
        <v>0</v>
      </c>
      <c r="X51" s="16">
        <f t="shared" si="122"/>
        <v>0</v>
      </c>
      <c r="Z51" s="16">
        <f t="shared" si="123"/>
        <v>0</v>
      </c>
      <c r="AA51" s="16">
        <f t="shared" si="124"/>
        <v>0</v>
      </c>
      <c r="AB51" s="16">
        <f t="shared" si="125"/>
        <v>0</v>
      </c>
      <c r="AC51" s="16">
        <f t="shared" si="126"/>
        <v>0</v>
      </c>
      <c r="AD51" s="16">
        <f t="shared" si="127"/>
        <v>0</v>
      </c>
      <c r="AE51" s="16">
        <f t="shared" si="128"/>
        <v>0</v>
      </c>
      <c r="AG51" s="16">
        <f t="shared" si="129"/>
        <v>0</v>
      </c>
      <c r="AH51" s="16">
        <f t="shared" si="130"/>
        <v>0</v>
      </c>
      <c r="AI51" s="16">
        <f t="shared" si="131"/>
        <v>0</v>
      </c>
      <c r="AJ51" s="16">
        <f t="shared" si="132"/>
        <v>0</v>
      </c>
      <c r="AK51" s="16">
        <f t="shared" si="133"/>
        <v>0</v>
      </c>
      <c r="AL51" s="16">
        <f t="shared" si="134"/>
        <v>0</v>
      </c>
      <c r="AN51" s="16">
        <f t="shared" si="135"/>
        <v>0</v>
      </c>
      <c r="AO51" s="16">
        <f t="shared" si="136"/>
        <v>0</v>
      </c>
      <c r="AP51" s="16">
        <f t="shared" si="137"/>
        <v>0</v>
      </c>
      <c r="AQ51" s="16">
        <f t="shared" si="138"/>
        <v>0</v>
      </c>
      <c r="AR51" s="16">
        <f t="shared" si="139"/>
        <v>0</v>
      </c>
      <c r="AS51" s="16">
        <f t="shared" si="140"/>
        <v>0</v>
      </c>
      <c r="AT51" s="20"/>
      <c r="AU51" s="20">
        <f t="shared" si="141"/>
        <v>0</v>
      </c>
      <c r="AV51" s="20">
        <f t="shared" si="142"/>
        <v>0</v>
      </c>
      <c r="AW51" s="20">
        <f t="shared" si="143"/>
        <v>0</v>
      </c>
      <c r="AX51" s="20">
        <f t="shared" si="144"/>
        <v>0</v>
      </c>
      <c r="AY51" s="20">
        <f t="shared" si="145"/>
        <v>0</v>
      </c>
      <c r="AZ51" s="20">
        <f t="shared" si="146"/>
        <v>0</v>
      </c>
      <c r="BA51" s="20"/>
      <c r="BB51" s="20">
        <f t="shared" si="147"/>
        <v>0</v>
      </c>
      <c r="BC51" s="20">
        <f t="shared" si="148"/>
        <v>0</v>
      </c>
      <c r="BD51" s="20">
        <f t="shared" si="149"/>
        <v>0</v>
      </c>
      <c r="BE51" s="20">
        <f t="shared" si="150"/>
        <v>0</v>
      </c>
      <c r="BF51" s="20">
        <f t="shared" si="151"/>
        <v>0</v>
      </c>
      <c r="BG51" s="20">
        <f t="shared" si="152"/>
        <v>0</v>
      </c>
      <c r="BH51" s="20"/>
      <c r="BI51" s="20">
        <f t="shared" si="153"/>
        <v>0</v>
      </c>
      <c r="BJ51" s="20">
        <f t="shared" si="154"/>
        <v>0</v>
      </c>
      <c r="BK51" s="20">
        <f t="shared" si="155"/>
        <v>0</v>
      </c>
      <c r="BL51" s="20">
        <f t="shared" si="156"/>
        <v>0</v>
      </c>
      <c r="BM51" s="20">
        <f t="shared" si="157"/>
        <v>0</v>
      </c>
      <c r="BN51" s="20">
        <f t="shared" si="158"/>
        <v>0</v>
      </c>
      <c r="BO51" s="20"/>
      <c r="BP51" s="20">
        <f t="shared" si="159"/>
        <v>0</v>
      </c>
      <c r="BQ51" s="20">
        <f t="shared" si="160"/>
        <v>0</v>
      </c>
      <c r="BR51" s="20">
        <f t="shared" si="161"/>
        <v>0</v>
      </c>
      <c r="BS51" s="20">
        <f t="shared" si="162"/>
        <v>0</v>
      </c>
      <c r="BT51" s="20">
        <f t="shared" si="163"/>
        <v>0</v>
      </c>
      <c r="BU51" s="20">
        <f t="shared" si="164"/>
        <v>0</v>
      </c>
      <c r="BV51" s="20"/>
      <c r="BW51" s="20">
        <f t="shared" si="165"/>
        <v>0</v>
      </c>
      <c r="BX51" s="20">
        <f t="shared" si="166"/>
        <v>0</v>
      </c>
      <c r="BY51" s="20">
        <f t="shared" si="167"/>
        <v>0</v>
      </c>
      <c r="BZ51" s="20">
        <f t="shared" si="168"/>
        <v>0</v>
      </c>
      <c r="CA51" s="20">
        <f t="shared" si="169"/>
        <v>0</v>
      </c>
      <c r="CB51" s="20">
        <f t="shared" si="170"/>
        <v>0</v>
      </c>
      <c r="CC51" s="20"/>
      <c r="CD51" s="20">
        <f t="shared" si="171"/>
        <v>0</v>
      </c>
      <c r="CE51" s="20">
        <f t="shared" si="172"/>
        <v>0</v>
      </c>
      <c r="CF51" s="20">
        <f t="shared" si="173"/>
        <v>0</v>
      </c>
      <c r="CG51" s="20">
        <f t="shared" si="174"/>
        <v>0</v>
      </c>
      <c r="CH51" s="20">
        <f t="shared" si="175"/>
        <v>0</v>
      </c>
      <c r="CI51" s="20">
        <f t="shared" si="176"/>
        <v>0</v>
      </c>
      <c r="CK51" s="16">
        <f>IFERROR(IF(OR($B51=0,$CY51="Yes"),0,SUM(staff_students!E$40:E$43)/VLOOKUP('selections(hide)'!$A$4,'selections(hide)'!$D$24:$P$36,8,FALSE)),0)</f>
        <v>0</v>
      </c>
      <c r="CL51" s="16">
        <f>IFERROR(IF(OR($B51=0,$CY51="Yes"),0,SUM(staff_students!F$40:F$43)/VLOOKUP('selections(hide)'!$A$4,'selections(hide)'!$D$24:$P$36,8,FALSE)),0)</f>
        <v>0</v>
      </c>
      <c r="CM51" s="16">
        <f>IFERROR(IF(OR($B51=0,$CY51="Yes"),0,SUM(staff_students!G$40:G$43)/VLOOKUP('selections(hide)'!$A$4,'selections(hide)'!$D$24:$P$36,8,FALSE)),0)</f>
        <v>0</v>
      </c>
      <c r="CN51" s="16">
        <f>IFERROR(IF(OR($B51=0,$CY51="Yes"),0,SUM(staff_students!H$40:H$43)/VLOOKUP('selections(hide)'!$A$4,'selections(hide)'!$D$24:$P$36,8,FALSE)),0)</f>
        <v>0</v>
      </c>
      <c r="CO51" s="16">
        <f>IFERROR(IF(OR($B51=0,$CY51="Yes"),0,SUM(staff_students!I$40:I$43)/VLOOKUP('selections(hide)'!$A$4,'selections(hide)'!$D$24:$P$36,8,FALSE)),0)</f>
        <v>0</v>
      </c>
      <c r="CP51" s="16">
        <f>IFERROR(IF(OR($B51=0,$CY51="Yes"),0,SUM(staff_students!J$40:J$43)/VLOOKUP('selections(hide)'!$A$4,'selections(hide)'!$D$24:$P$36,8,FALSE)),0)</f>
        <v>0</v>
      </c>
      <c r="CQ51" s="16"/>
      <c r="CR51" s="16">
        <f t="shared" si="85"/>
        <v>0</v>
      </c>
      <c r="CS51" s="16">
        <f t="shared" si="100"/>
        <v>0</v>
      </c>
      <c r="CT51" s="16">
        <f t="shared" si="101"/>
        <v>0</v>
      </c>
      <c r="CU51" s="16">
        <f t="shared" si="102"/>
        <v>0</v>
      </c>
      <c r="CV51" s="16">
        <f t="shared" si="103"/>
        <v>0</v>
      </c>
      <c r="CW51" s="16">
        <f t="shared" si="104"/>
        <v>0</v>
      </c>
      <c r="CX51">
        <f>IF(modules!E51='selections(hide)'!$A$57,"Yes",IF(modules!E51&lt;&gt;0,"No",0))</f>
        <v>0</v>
      </c>
      <c r="CY51">
        <f>IF(modules!D51="optional","Yes",IF(modules!D51="main","No",0))</f>
        <v>0</v>
      </c>
      <c r="CZ51" t="str">
        <f t="shared" si="86"/>
        <v>OK</v>
      </c>
    </row>
    <row r="52" spans="1:104" x14ac:dyDescent="0.25">
      <c r="A52">
        <v>46</v>
      </c>
      <c r="B52">
        <f>modules!B52</f>
        <v>0</v>
      </c>
      <c r="C52">
        <f>modules!C52</f>
        <v>0</v>
      </c>
      <c r="E52" s="16">
        <f t="shared" si="105"/>
        <v>0</v>
      </c>
      <c r="F52" s="16">
        <f t="shared" si="106"/>
        <v>0</v>
      </c>
      <c r="G52" s="16">
        <f t="shared" si="107"/>
        <v>0</v>
      </c>
      <c r="H52" s="16">
        <f t="shared" si="108"/>
        <v>0</v>
      </c>
      <c r="I52" s="16">
        <f t="shared" si="109"/>
        <v>0</v>
      </c>
      <c r="J52" s="16">
        <f t="shared" si="110"/>
        <v>0</v>
      </c>
      <c r="L52" s="16">
        <f t="shared" si="111"/>
        <v>0</v>
      </c>
      <c r="M52" s="16">
        <f t="shared" si="112"/>
        <v>0</v>
      </c>
      <c r="N52" s="16">
        <f t="shared" si="113"/>
        <v>0</v>
      </c>
      <c r="O52" s="16">
        <f t="shared" si="114"/>
        <v>0</v>
      </c>
      <c r="P52" s="16">
        <f t="shared" si="115"/>
        <v>0</v>
      </c>
      <c r="Q52" s="16">
        <f t="shared" si="116"/>
        <v>0</v>
      </c>
      <c r="S52" s="16">
        <f t="shared" si="117"/>
        <v>0</v>
      </c>
      <c r="T52" s="16">
        <f t="shared" si="118"/>
        <v>0</v>
      </c>
      <c r="U52" s="16">
        <f t="shared" si="119"/>
        <v>0</v>
      </c>
      <c r="V52" s="16">
        <f t="shared" si="120"/>
        <v>0</v>
      </c>
      <c r="W52" s="16">
        <f t="shared" si="121"/>
        <v>0</v>
      </c>
      <c r="X52" s="16">
        <f t="shared" si="122"/>
        <v>0</v>
      </c>
      <c r="Z52" s="16">
        <f t="shared" si="123"/>
        <v>0</v>
      </c>
      <c r="AA52" s="16">
        <f t="shared" si="124"/>
        <v>0</v>
      </c>
      <c r="AB52" s="16">
        <f t="shared" si="125"/>
        <v>0</v>
      </c>
      <c r="AC52" s="16">
        <f t="shared" si="126"/>
        <v>0</v>
      </c>
      <c r="AD52" s="16">
        <f t="shared" si="127"/>
        <v>0</v>
      </c>
      <c r="AE52" s="16">
        <f t="shared" si="128"/>
        <v>0</v>
      </c>
      <c r="AG52" s="16">
        <f t="shared" si="129"/>
        <v>0</v>
      </c>
      <c r="AH52" s="16">
        <f t="shared" si="130"/>
        <v>0</v>
      </c>
      <c r="AI52" s="16">
        <f t="shared" si="131"/>
        <v>0</v>
      </c>
      <c r="AJ52" s="16">
        <f t="shared" si="132"/>
        <v>0</v>
      </c>
      <c r="AK52" s="16">
        <f t="shared" si="133"/>
        <v>0</v>
      </c>
      <c r="AL52" s="16">
        <f t="shared" si="134"/>
        <v>0</v>
      </c>
      <c r="AN52" s="16">
        <f t="shared" si="135"/>
        <v>0</v>
      </c>
      <c r="AO52" s="16">
        <f t="shared" si="136"/>
        <v>0</v>
      </c>
      <c r="AP52" s="16">
        <f t="shared" si="137"/>
        <v>0</v>
      </c>
      <c r="AQ52" s="16">
        <f t="shared" si="138"/>
        <v>0</v>
      </c>
      <c r="AR52" s="16">
        <f t="shared" si="139"/>
        <v>0</v>
      </c>
      <c r="AS52" s="16">
        <f t="shared" si="140"/>
        <v>0</v>
      </c>
      <c r="AT52" s="20"/>
      <c r="AU52" s="20">
        <f t="shared" si="141"/>
        <v>0</v>
      </c>
      <c r="AV52" s="20">
        <f t="shared" si="142"/>
        <v>0</v>
      </c>
      <c r="AW52" s="20">
        <f t="shared" si="143"/>
        <v>0</v>
      </c>
      <c r="AX52" s="20">
        <f t="shared" si="144"/>
        <v>0</v>
      </c>
      <c r="AY52" s="20">
        <f t="shared" si="145"/>
        <v>0</v>
      </c>
      <c r="AZ52" s="20">
        <f t="shared" si="146"/>
        <v>0</v>
      </c>
      <c r="BA52" s="20"/>
      <c r="BB52" s="20">
        <f t="shared" si="147"/>
        <v>0</v>
      </c>
      <c r="BC52" s="20">
        <f t="shared" si="148"/>
        <v>0</v>
      </c>
      <c r="BD52" s="20">
        <f t="shared" si="149"/>
        <v>0</v>
      </c>
      <c r="BE52" s="20">
        <f t="shared" si="150"/>
        <v>0</v>
      </c>
      <c r="BF52" s="20">
        <f t="shared" si="151"/>
        <v>0</v>
      </c>
      <c r="BG52" s="20">
        <f t="shared" si="152"/>
        <v>0</v>
      </c>
      <c r="BH52" s="20"/>
      <c r="BI52" s="20">
        <f t="shared" si="153"/>
        <v>0</v>
      </c>
      <c r="BJ52" s="20">
        <f t="shared" si="154"/>
        <v>0</v>
      </c>
      <c r="BK52" s="20">
        <f t="shared" si="155"/>
        <v>0</v>
      </c>
      <c r="BL52" s="20">
        <f t="shared" si="156"/>
        <v>0</v>
      </c>
      <c r="BM52" s="20">
        <f t="shared" si="157"/>
        <v>0</v>
      </c>
      <c r="BN52" s="20">
        <f t="shared" si="158"/>
        <v>0</v>
      </c>
      <c r="BO52" s="20"/>
      <c r="BP52" s="20">
        <f t="shared" si="159"/>
        <v>0</v>
      </c>
      <c r="BQ52" s="20">
        <f t="shared" si="160"/>
        <v>0</v>
      </c>
      <c r="BR52" s="20">
        <f t="shared" si="161"/>
        <v>0</v>
      </c>
      <c r="BS52" s="20">
        <f t="shared" si="162"/>
        <v>0</v>
      </c>
      <c r="BT52" s="20">
        <f t="shared" si="163"/>
        <v>0</v>
      </c>
      <c r="BU52" s="20">
        <f t="shared" si="164"/>
        <v>0</v>
      </c>
      <c r="BV52" s="20"/>
      <c r="BW52" s="20">
        <f t="shared" si="165"/>
        <v>0</v>
      </c>
      <c r="BX52" s="20">
        <f t="shared" si="166"/>
        <v>0</v>
      </c>
      <c r="BY52" s="20">
        <f t="shared" si="167"/>
        <v>0</v>
      </c>
      <c r="BZ52" s="20">
        <f t="shared" si="168"/>
        <v>0</v>
      </c>
      <c r="CA52" s="20">
        <f t="shared" si="169"/>
        <v>0</v>
      </c>
      <c r="CB52" s="20">
        <f t="shared" si="170"/>
        <v>0</v>
      </c>
      <c r="CC52" s="20"/>
      <c r="CD52" s="20">
        <f t="shared" si="171"/>
        <v>0</v>
      </c>
      <c r="CE52" s="20">
        <f t="shared" si="172"/>
        <v>0</v>
      </c>
      <c r="CF52" s="20">
        <f t="shared" si="173"/>
        <v>0</v>
      </c>
      <c r="CG52" s="20">
        <f t="shared" si="174"/>
        <v>0</v>
      </c>
      <c r="CH52" s="20">
        <f t="shared" si="175"/>
        <v>0</v>
      </c>
      <c r="CI52" s="20">
        <f t="shared" si="176"/>
        <v>0</v>
      </c>
      <c r="CK52" s="16">
        <f>IFERROR(IF(OR($B52=0,$CY52="Yes"),0,SUM(staff_students!E$40:E$43)/VLOOKUP('selections(hide)'!$A$4,'selections(hide)'!$D$24:$P$36,8,FALSE)),0)</f>
        <v>0</v>
      </c>
      <c r="CL52" s="16">
        <f>IFERROR(IF(OR($B52=0,$CY52="Yes"),0,SUM(staff_students!F$40:F$43)/VLOOKUP('selections(hide)'!$A$4,'selections(hide)'!$D$24:$P$36,8,FALSE)),0)</f>
        <v>0</v>
      </c>
      <c r="CM52" s="16">
        <f>IFERROR(IF(OR($B52=0,$CY52="Yes"),0,SUM(staff_students!G$40:G$43)/VLOOKUP('selections(hide)'!$A$4,'selections(hide)'!$D$24:$P$36,8,FALSE)),0)</f>
        <v>0</v>
      </c>
      <c r="CN52" s="16">
        <f>IFERROR(IF(OR($B52=0,$CY52="Yes"),0,SUM(staff_students!H$40:H$43)/VLOOKUP('selections(hide)'!$A$4,'selections(hide)'!$D$24:$P$36,8,FALSE)),0)</f>
        <v>0</v>
      </c>
      <c r="CO52" s="16">
        <f>IFERROR(IF(OR($B52=0,$CY52="Yes"),0,SUM(staff_students!I$40:I$43)/VLOOKUP('selections(hide)'!$A$4,'selections(hide)'!$D$24:$P$36,8,FALSE)),0)</f>
        <v>0</v>
      </c>
      <c r="CP52" s="16">
        <f>IFERROR(IF(OR($B52=0,$CY52="Yes"),0,SUM(staff_students!J$40:J$43)/VLOOKUP('selections(hide)'!$A$4,'selections(hide)'!$D$24:$P$36,8,FALSE)),0)</f>
        <v>0</v>
      </c>
      <c r="CQ52" s="16"/>
      <c r="CR52" s="16">
        <f t="shared" si="85"/>
        <v>0</v>
      </c>
      <c r="CS52" s="16">
        <f t="shared" si="100"/>
        <v>0</v>
      </c>
      <c r="CT52" s="16">
        <f t="shared" si="101"/>
        <v>0</v>
      </c>
      <c r="CU52" s="16">
        <f t="shared" si="102"/>
        <v>0</v>
      </c>
      <c r="CV52" s="16">
        <f t="shared" si="103"/>
        <v>0</v>
      </c>
      <c r="CW52" s="16">
        <f t="shared" si="104"/>
        <v>0</v>
      </c>
      <c r="CX52">
        <f>IF(modules!E52='selections(hide)'!$A$57,"Yes",IF(modules!E52&lt;&gt;0,"No",0))</f>
        <v>0</v>
      </c>
      <c r="CY52">
        <f>IF(modules!D52="optional","Yes",IF(modules!D52="main","No",0))</f>
        <v>0</v>
      </c>
      <c r="CZ52" t="str">
        <f t="shared" si="86"/>
        <v>OK</v>
      </c>
    </row>
    <row r="53" spans="1:104" x14ac:dyDescent="0.25">
      <c r="A53">
        <v>47</v>
      </c>
      <c r="B53">
        <f>modules!B53</f>
        <v>0</v>
      </c>
      <c r="C53">
        <f>modules!C53</f>
        <v>0</v>
      </c>
      <c r="E53" s="16">
        <f t="shared" si="105"/>
        <v>0</v>
      </c>
      <c r="F53" s="16">
        <f t="shared" si="106"/>
        <v>0</v>
      </c>
      <c r="G53" s="16">
        <f t="shared" si="107"/>
        <v>0</v>
      </c>
      <c r="H53" s="16">
        <f t="shared" si="108"/>
        <v>0</v>
      </c>
      <c r="I53" s="16">
        <f t="shared" si="109"/>
        <v>0</v>
      </c>
      <c r="J53" s="16">
        <f t="shared" si="110"/>
        <v>0</v>
      </c>
      <c r="L53" s="16">
        <f t="shared" si="111"/>
        <v>0</v>
      </c>
      <c r="M53" s="16">
        <f t="shared" si="112"/>
        <v>0</v>
      </c>
      <c r="N53" s="16">
        <f t="shared" si="113"/>
        <v>0</v>
      </c>
      <c r="O53" s="16">
        <f t="shared" si="114"/>
        <v>0</v>
      </c>
      <c r="P53" s="16">
        <f t="shared" si="115"/>
        <v>0</v>
      </c>
      <c r="Q53" s="16">
        <f t="shared" si="116"/>
        <v>0</v>
      </c>
      <c r="S53" s="16">
        <f t="shared" si="117"/>
        <v>0</v>
      </c>
      <c r="T53" s="16">
        <f t="shared" si="118"/>
        <v>0</v>
      </c>
      <c r="U53" s="16">
        <f t="shared" si="119"/>
        <v>0</v>
      </c>
      <c r="V53" s="16">
        <f t="shared" si="120"/>
        <v>0</v>
      </c>
      <c r="W53" s="16">
        <f t="shared" si="121"/>
        <v>0</v>
      </c>
      <c r="X53" s="16">
        <f t="shared" si="122"/>
        <v>0</v>
      </c>
      <c r="Z53" s="16">
        <f t="shared" si="123"/>
        <v>0</v>
      </c>
      <c r="AA53" s="16">
        <f t="shared" si="124"/>
        <v>0</v>
      </c>
      <c r="AB53" s="16">
        <f t="shared" si="125"/>
        <v>0</v>
      </c>
      <c r="AC53" s="16">
        <f t="shared" si="126"/>
        <v>0</v>
      </c>
      <c r="AD53" s="16">
        <f t="shared" si="127"/>
        <v>0</v>
      </c>
      <c r="AE53" s="16">
        <f t="shared" si="128"/>
        <v>0</v>
      </c>
      <c r="AG53" s="16">
        <f t="shared" si="129"/>
        <v>0</v>
      </c>
      <c r="AH53" s="16">
        <f t="shared" si="130"/>
        <v>0</v>
      </c>
      <c r="AI53" s="16">
        <f t="shared" si="131"/>
        <v>0</v>
      </c>
      <c r="AJ53" s="16">
        <f t="shared" si="132"/>
        <v>0</v>
      </c>
      <c r="AK53" s="16">
        <f t="shared" si="133"/>
        <v>0</v>
      </c>
      <c r="AL53" s="16">
        <f t="shared" si="134"/>
        <v>0</v>
      </c>
      <c r="AN53" s="16">
        <f t="shared" si="135"/>
        <v>0</v>
      </c>
      <c r="AO53" s="16">
        <f t="shared" si="136"/>
        <v>0</v>
      </c>
      <c r="AP53" s="16">
        <f t="shared" si="137"/>
        <v>0</v>
      </c>
      <c r="AQ53" s="16">
        <f t="shared" si="138"/>
        <v>0</v>
      </c>
      <c r="AR53" s="16">
        <f t="shared" si="139"/>
        <v>0</v>
      </c>
      <c r="AS53" s="16">
        <f t="shared" si="140"/>
        <v>0</v>
      </c>
      <c r="AT53" s="20"/>
      <c r="AU53" s="20">
        <f t="shared" si="141"/>
        <v>0</v>
      </c>
      <c r="AV53" s="20">
        <f t="shared" si="142"/>
        <v>0</v>
      </c>
      <c r="AW53" s="20">
        <f t="shared" si="143"/>
        <v>0</v>
      </c>
      <c r="AX53" s="20">
        <f t="shared" si="144"/>
        <v>0</v>
      </c>
      <c r="AY53" s="20">
        <f t="shared" si="145"/>
        <v>0</v>
      </c>
      <c r="AZ53" s="20">
        <f t="shared" si="146"/>
        <v>0</v>
      </c>
      <c r="BA53" s="20"/>
      <c r="BB53" s="20">
        <f t="shared" si="147"/>
        <v>0</v>
      </c>
      <c r="BC53" s="20">
        <f t="shared" si="148"/>
        <v>0</v>
      </c>
      <c r="BD53" s="20">
        <f t="shared" si="149"/>
        <v>0</v>
      </c>
      <c r="BE53" s="20">
        <f t="shared" si="150"/>
        <v>0</v>
      </c>
      <c r="BF53" s="20">
        <f t="shared" si="151"/>
        <v>0</v>
      </c>
      <c r="BG53" s="20">
        <f t="shared" si="152"/>
        <v>0</v>
      </c>
      <c r="BH53" s="20"/>
      <c r="BI53" s="20">
        <f t="shared" si="153"/>
        <v>0</v>
      </c>
      <c r="BJ53" s="20">
        <f t="shared" si="154"/>
        <v>0</v>
      </c>
      <c r="BK53" s="20">
        <f t="shared" si="155"/>
        <v>0</v>
      </c>
      <c r="BL53" s="20">
        <f t="shared" si="156"/>
        <v>0</v>
      </c>
      <c r="BM53" s="20">
        <f t="shared" si="157"/>
        <v>0</v>
      </c>
      <c r="BN53" s="20">
        <f t="shared" si="158"/>
        <v>0</v>
      </c>
      <c r="BO53" s="20"/>
      <c r="BP53" s="20">
        <f t="shared" si="159"/>
        <v>0</v>
      </c>
      <c r="BQ53" s="20">
        <f t="shared" si="160"/>
        <v>0</v>
      </c>
      <c r="BR53" s="20">
        <f t="shared" si="161"/>
        <v>0</v>
      </c>
      <c r="BS53" s="20">
        <f t="shared" si="162"/>
        <v>0</v>
      </c>
      <c r="BT53" s="20">
        <f t="shared" si="163"/>
        <v>0</v>
      </c>
      <c r="BU53" s="20">
        <f t="shared" si="164"/>
        <v>0</v>
      </c>
      <c r="BV53" s="20"/>
      <c r="BW53" s="20">
        <f t="shared" si="165"/>
        <v>0</v>
      </c>
      <c r="BX53" s="20">
        <f t="shared" si="166"/>
        <v>0</v>
      </c>
      <c r="BY53" s="20">
        <f t="shared" si="167"/>
        <v>0</v>
      </c>
      <c r="BZ53" s="20">
        <f t="shared" si="168"/>
        <v>0</v>
      </c>
      <c r="CA53" s="20">
        <f t="shared" si="169"/>
        <v>0</v>
      </c>
      <c r="CB53" s="20">
        <f t="shared" si="170"/>
        <v>0</v>
      </c>
      <c r="CC53" s="20"/>
      <c r="CD53" s="20">
        <f t="shared" si="171"/>
        <v>0</v>
      </c>
      <c r="CE53" s="20">
        <f t="shared" si="172"/>
        <v>0</v>
      </c>
      <c r="CF53" s="20">
        <f t="shared" si="173"/>
        <v>0</v>
      </c>
      <c r="CG53" s="20">
        <f t="shared" si="174"/>
        <v>0</v>
      </c>
      <c r="CH53" s="20">
        <f t="shared" si="175"/>
        <v>0</v>
      </c>
      <c r="CI53" s="20">
        <f t="shared" si="176"/>
        <v>0</v>
      </c>
      <c r="CK53" s="16">
        <f>IFERROR(IF(OR($B53=0,$CY53="Yes"),0,SUM(staff_students!E$40:E$43)/VLOOKUP('selections(hide)'!$A$4,'selections(hide)'!$D$24:$P$36,8,FALSE)),0)</f>
        <v>0</v>
      </c>
      <c r="CL53" s="16">
        <f>IFERROR(IF(OR($B53=0,$CY53="Yes"),0,SUM(staff_students!F$40:F$43)/VLOOKUP('selections(hide)'!$A$4,'selections(hide)'!$D$24:$P$36,8,FALSE)),0)</f>
        <v>0</v>
      </c>
      <c r="CM53" s="16">
        <f>IFERROR(IF(OR($B53=0,$CY53="Yes"),0,SUM(staff_students!G$40:G$43)/VLOOKUP('selections(hide)'!$A$4,'selections(hide)'!$D$24:$P$36,8,FALSE)),0)</f>
        <v>0</v>
      </c>
      <c r="CN53" s="16">
        <f>IFERROR(IF(OR($B53=0,$CY53="Yes"),0,SUM(staff_students!H$40:H$43)/VLOOKUP('selections(hide)'!$A$4,'selections(hide)'!$D$24:$P$36,8,FALSE)),0)</f>
        <v>0</v>
      </c>
      <c r="CO53" s="16">
        <f>IFERROR(IF(OR($B53=0,$CY53="Yes"),0,SUM(staff_students!I$40:I$43)/VLOOKUP('selections(hide)'!$A$4,'selections(hide)'!$D$24:$P$36,8,FALSE)),0)</f>
        <v>0</v>
      </c>
      <c r="CP53" s="16">
        <f>IFERROR(IF(OR($B53=0,$CY53="Yes"),0,SUM(staff_students!J$40:J$43)/VLOOKUP('selections(hide)'!$A$4,'selections(hide)'!$D$24:$P$36,8,FALSE)),0)</f>
        <v>0</v>
      </c>
      <c r="CQ53" s="16"/>
      <c r="CR53" s="16">
        <f t="shared" si="85"/>
        <v>0</v>
      </c>
      <c r="CS53" s="16">
        <f t="shared" si="100"/>
        <v>0</v>
      </c>
      <c r="CT53" s="16">
        <f t="shared" si="101"/>
        <v>0</v>
      </c>
      <c r="CU53" s="16">
        <f t="shared" si="102"/>
        <v>0</v>
      </c>
      <c r="CV53" s="16">
        <f t="shared" si="103"/>
        <v>0</v>
      </c>
      <c r="CW53" s="16">
        <f t="shared" si="104"/>
        <v>0</v>
      </c>
      <c r="CX53">
        <f>IF(modules!E53='selections(hide)'!$A$57,"Yes",IF(modules!E53&lt;&gt;0,"No",0))</f>
        <v>0</v>
      </c>
      <c r="CY53">
        <f>IF(modules!D53="optional","Yes",IF(modules!D53="main","No",0))</f>
        <v>0</v>
      </c>
      <c r="CZ53" t="str">
        <f t="shared" si="86"/>
        <v>OK</v>
      </c>
    </row>
    <row r="54" spans="1:104" x14ac:dyDescent="0.25">
      <c r="A54">
        <v>48</v>
      </c>
      <c r="B54">
        <f>modules!B54</f>
        <v>0</v>
      </c>
      <c r="C54">
        <f>modules!C54</f>
        <v>0</v>
      </c>
      <c r="E54" s="16">
        <f t="shared" si="105"/>
        <v>0</v>
      </c>
      <c r="F54" s="16">
        <f t="shared" si="106"/>
        <v>0</v>
      </c>
      <c r="G54" s="16">
        <f t="shared" si="107"/>
        <v>0</v>
      </c>
      <c r="H54" s="16">
        <f t="shared" si="108"/>
        <v>0</v>
      </c>
      <c r="I54" s="16">
        <f t="shared" si="109"/>
        <v>0</v>
      </c>
      <c r="J54" s="16">
        <f t="shared" si="110"/>
        <v>0</v>
      </c>
      <c r="L54" s="16">
        <f t="shared" si="111"/>
        <v>0</v>
      </c>
      <c r="M54" s="16">
        <f t="shared" si="112"/>
        <v>0</v>
      </c>
      <c r="N54" s="16">
        <f t="shared" si="113"/>
        <v>0</v>
      </c>
      <c r="O54" s="16">
        <f t="shared" si="114"/>
        <v>0</v>
      </c>
      <c r="P54" s="16">
        <f t="shared" si="115"/>
        <v>0</v>
      </c>
      <c r="Q54" s="16">
        <f t="shared" si="116"/>
        <v>0</v>
      </c>
      <c r="S54" s="16">
        <f t="shared" si="117"/>
        <v>0</v>
      </c>
      <c r="T54" s="16">
        <f t="shared" si="118"/>
        <v>0</v>
      </c>
      <c r="U54" s="16">
        <f t="shared" si="119"/>
        <v>0</v>
      </c>
      <c r="V54" s="16">
        <f t="shared" si="120"/>
        <v>0</v>
      </c>
      <c r="W54" s="16">
        <f t="shared" si="121"/>
        <v>0</v>
      </c>
      <c r="X54" s="16">
        <f t="shared" si="122"/>
        <v>0</v>
      </c>
      <c r="Z54" s="16">
        <f t="shared" si="123"/>
        <v>0</v>
      </c>
      <c r="AA54" s="16">
        <f t="shared" si="124"/>
        <v>0</v>
      </c>
      <c r="AB54" s="16">
        <f t="shared" si="125"/>
        <v>0</v>
      </c>
      <c r="AC54" s="16">
        <f t="shared" si="126"/>
        <v>0</v>
      </c>
      <c r="AD54" s="16">
        <f t="shared" si="127"/>
        <v>0</v>
      </c>
      <c r="AE54" s="16">
        <f t="shared" si="128"/>
        <v>0</v>
      </c>
      <c r="AG54" s="16">
        <f t="shared" si="129"/>
        <v>0</v>
      </c>
      <c r="AH54" s="16">
        <f t="shared" si="130"/>
        <v>0</v>
      </c>
      <c r="AI54" s="16">
        <f t="shared" si="131"/>
        <v>0</v>
      </c>
      <c r="AJ54" s="16">
        <f t="shared" si="132"/>
        <v>0</v>
      </c>
      <c r="AK54" s="16">
        <f t="shared" si="133"/>
        <v>0</v>
      </c>
      <c r="AL54" s="16">
        <f t="shared" si="134"/>
        <v>0</v>
      </c>
      <c r="AN54" s="16">
        <f t="shared" si="135"/>
        <v>0</v>
      </c>
      <c r="AO54" s="16">
        <f t="shared" si="136"/>
        <v>0</v>
      </c>
      <c r="AP54" s="16">
        <f t="shared" si="137"/>
        <v>0</v>
      </c>
      <c r="AQ54" s="16">
        <f t="shared" si="138"/>
        <v>0</v>
      </c>
      <c r="AR54" s="16">
        <f t="shared" si="139"/>
        <v>0</v>
      </c>
      <c r="AS54" s="16">
        <f t="shared" si="140"/>
        <v>0</v>
      </c>
      <c r="AT54" s="20"/>
      <c r="AU54" s="20">
        <f t="shared" si="141"/>
        <v>0</v>
      </c>
      <c r="AV54" s="20">
        <f t="shared" si="142"/>
        <v>0</v>
      </c>
      <c r="AW54" s="20">
        <f t="shared" si="143"/>
        <v>0</v>
      </c>
      <c r="AX54" s="20">
        <f t="shared" si="144"/>
        <v>0</v>
      </c>
      <c r="AY54" s="20">
        <f t="shared" si="145"/>
        <v>0</v>
      </c>
      <c r="AZ54" s="20">
        <f t="shared" si="146"/>
        <v>0</v>
      </c>
      <c r="BA54" s="20"/>
      <c r="BB54" s="20">
        <f t="shared" si="147"/>
        <v>0</v>
      </c>
      <c r="BC54" s="20">
        <f t="shared" si="148"/>
        <v>0</v>
      </c>
      <c r="BD54" s="20">
        <f t="shared" si="149"/>
        <v>0</v>
      </c>
      <c r="BE54" s="20">
        <f t="shared" si="150"/>
        <v>0</v>
      </c>
      <c r="BF54" s="20">
        <f t="shared" si="151"/>
        <v>0</v>
      </c>
      <c r="BG54" s="20">
        <f t="shared" si="152"/>
        <v>0</v>
      </c>
      <c r="BH54" s="20"/>
      <c r="BI54" s="20">
        <f t="shared" si="153"/>
        <v>0</v>
      </c>
      <c r="BJ54" s="20">
        <f t="shared" si="154"/>
        <v>0</v>
      </c>
      <c r="BK54" s="20">
        <f t="shared" si="155"/>
        <v>0</v>
      </c>
      <c r="BL54" s="20">
        <f t="shared" si="156"/>
        <v>0</v>
      </c>
      <c r="BM54" s="20">
        <f t="shared" si="157"/>
        <v>0</v>
      </c>
      <c r="BN54" s="20">
        <f t="shared" si="158"/>
        <v>0</v>
      </c>
      <c r="BO54" s="20"/>
      <c r="BP54" s="20">
        <f t="shared" si="159"/>
        <v>0</v>
      </c>
      <c r="BQ54" s="20">
        <f t="shared" si="160"/>
        <v>0</v>
      </c>
      <c r="BR54" s="20">
        <f t="shared" si="161"/>
        <v>0</v>
      </c>
      <c r="BS54" s="20">
        <f t="shared" si="162"/>
        <v>0</v>
      </c>
      <c r="BT54" s="20">
        <f t="shared" si="163"/>
        <v>0</v>
      </c>
      <c r="BU54" s="20">
        <f t="shared" si="164"/>
        <v>0</v>
      </c>
      <c r="BV54" s="20"/>
      <c r="BW54" s="20">
        <f t="shared" si="165"/>
        <v>0</v>
      </c>
      <c r="BX54" s="20">
        <f t="shared" si="166"/>
        <v>0</v>
      </c>
      <c r="BY54" s="20">
        <f t="shared" si="167"/>
        <v>0</v>
      </c>
      <c r="BZ54" s="20">
        <f t="shared" si="168"/>
        <v>0</v>
      </c>
      <c r="CA54" s="20">
        <f t="shared" si="169"/>
        <v>0</v>
      </c>
      <c r="CB54" s="20">
        <f t="shared" si="170"/>
        <v>0</v>
      </c>
      <c r="CC54" s="20"/>
      <c r="CD54" s="20">
        <f t="shared" si="171"/>
        <v>0</v>
      </c>
      <c r="CE54" s="20">
        <f t="shared" si="172"/>
        <v>0</v>
      </c>
      <c r="CF54" s="20">
        <f t="shared" si="173"/>
        <v>0</v>
      </c>
      <c r="CG54" s="20">
        <f t="shared" si="174"/>
        <v>0</v>
      </c>
      <c r="CH54" s="20">
        <f t="shared" si="175"/>
        <v>0</v>
      </c>
      <c r="CI54" s="20">
        <f t="shared" si="176"/>
        <v>0</v>
      </c>
      <c r="CK54" s="16">
        <f>IFERROR(IF(OR($B54=0,$CY54="Yes"),0,SUM(staff_students!E$40:E$43)/VLOOKUP('selections(hide)'!$A$4,'selections(hide)'!$D$24:$P$36,8,FALSE)),0)</f>
        <v>0</v>
      </c>
      <c r="CL54" s="16">
        <f>IFERROR(IF(OR($B54=0,$CY54="Yes"),0,SUM(staff_students!F$40:F$43)/VLOOKUP('selections(hide)'!$A$4,'selections(hide)'!$D$24:$P$36,8,FALSE)),0)</f>
        <v>0</v>
      </c>
      <c r="CM54" s="16">
        <f>IFERROR(IF(OR($B54=0,$CY54="Yes"),0,SUM(staff_students!G$40:G$43)/VLOOKUP('selections(hide)'!$A$4,'selections(hide)'!$D$24:$P$36,8,FALSE)),0)</f>
        <v>0</v>
      </c>
      <c r="CN54" s="16">
        <f>IFERROR(IF(OR($B54=0,$CY54="Yes"),0,SUM(staff_students!H$40:H$43)/VLOOKUP('selections(hide)'!$A$4,'selections(hide)'!$D$24:$P$36,8,FALSE)),0)</f>
        <v>0</v>
      </c>
      <c r="CO54" s="16">
        <f>IFERROR(IF(OR($B54=0,$CY54="Yes"),0,SUM(staff_students!I$40:I$43)/VLOOKUP('selections(hide)'!$A$4,'selections(hide)'!$D$24:$P$36,8,FALSE)),0)</f>
        <v>0</v>
      </c>
      <c r="CP54" s="16">
        <f>IFERROR(IF(OR($B54=0,$CY54="Yes"),0,SUM(staff_students!J$40:J$43)/VLOOKUP('selections(hide)'!$A$4,'selections(hide)'!$D$24:$P$36,8,FALSE)),0)</f>
        <v>0</v>
      </c>
      <c r="CQ54" s="16"/>
      <c r="CR54" s="16">
        <f t="shared" si="85"/>
        <v>0</v>
      </c>
      <c r="CS54" s="16">
        <f t="shared" si="100"/>
        <v>0</v>
      </c>
      <c r="CT54" s="16">
        <f t="shared" si="101"/>
        <v>0</v>
      </c>
      <c r="CU54" s="16">
        <f t="shared" si="102"/>
        <v>0</v>
      </c>
      <c r="CV54" s="16">
        <f t="shared" si="103"/>
        <v>0</v>
      </c>
      <c r="CW54" s="16">
        <f t="shared" si="104"/>
        <v>0</v>
      </c>
      <c r="CX54">
        <f>IF(modules!E54='selections(hide)'!$A$57,"Yes",IF(modules!E54&lt;&gt;0,"No",0))</f>
        <v>0</v>
      </c>
      <c r="CY54">
        <f>IF(modules!D54="optional","Yes",IF(modules!D54="main","No",0))</f>
        <v>0</v>
      </c>
      <c r="CZ54" t="str">
        <f t="shared" si="86"/>
        <v>OK</v>
      </c>
    </row>
    <row r="55" spans="1:104" x14ac:dyDescent="0.25">
      <c r="A55">
        <v>49</v>
      </c>
      <c r="B55">
        <f>modules!B55</f>
        <v>0</v>
      </c>
      <c r="C55">
        <f>modules!C55</f>
        <v>0</v>
      </c>
      <c r="E55" s="16">
        <f t="shared" si="105"/>
        <v>0</v>
      </c>
      <c r="F55" s="16">
        <f t="shared" si="106"/>
        <v>0</v>
      </c>
      <c r="G55" s="16">
        <f t="shared" si="107"/>
        <v>0</v>
      </c>
      <c r="H55" s="16">
        <f t="shared" si="108"/>
        <v>0</v>
      </c>
      <c r="I55" s="16">
        <f t="shared" si="109"/>
        <v>0</v>
      </c>
      <c r="J55" s="16">
        <f t="shared" si="110"/>
        <v>0</v>
      </c>
      <c r="L55" s="16">
        <f t="shared" si="111"/>
        <v>0</v>
      </c>
      <c r="M55" s="16">
        <f t="shared" si="112"/>
        <v>0</v>
      </c>
      <c r="N55" s="16">
        <f t="shared" si="113"/>
        <v>0</v>
      </c>
      <c r="O55" s="16">
        <f t="shared" si="114"/>
        <v>0</v>
      </c>
      <c r="P55" s="16">
        <f t="shared" si="115"/>
        <v>0</v>
      </c>
      <c r="Q55" s="16">
        <f t="shared" si="116"/>
        <v>0</v>
      </c>
      <c r="S55" s="16">
        <f t="shared" si="117"/>
        <v>0</v>
      </c>
      <c r="T55" s="16">
        <f t="shared" si="118"/>
        <v>0</v>
      </c>
      <c r="U55" s="16">
        <f t="shared" si="119"/>
        <v>0</v>
      </c>
      <c r="V55" s="16">
        <f t="shared" si="120"/>
        <v>0</v>
      </c>
      <c r="W55" s="16">
        <f t="shared" si="121"/>
        <v>0</v>
      </c>
      <c r="X55" s="16">
        <f t="shared" si="122"/>
        <v>0</v>
      </c>
      <c r="Z55" s="16">
        <f t="shared" si="123"/>
        <v>0</v>
      </c>
      <c r="AA55" s="16">
        <f t="shared" si="124"/>
        <v>0</v>
      </c>
      <c r="AB55" s="16">
        <f t="shared" si="125"/>
        <v>0</v>
      </c>
      <c r="AC55" s="16">
        <f t="shared" si="126"/>
        <v>0</v>
      </c>
      <c r="AD55" s="16">
        <f t="shared" si="127"/>
        <v>0</v>
      </c>
      <c r="AE55" s="16">
        <f t="shared" si="128"/>
        <v>0</v>
      </c>
      <c r="AG55" s="16">
        <f t="shared" si="129"/>
        <v>0</v>
      </c>
      <c r="AH55" s="16">
        <f t="shared" si="130"/>
        <v>0</v>
      </c>
      <c r="AI55" s="16">
        <f t="shared" si="131"/>
        <v>0</v>
      </c>
      <c r="AJ55" s="16">
        <f t="shared" si="132"/>
        <v>0</v>
      </c>
      <c r="AK55" s="16">
        <f t="shared" si="133"/>
        <v>0</v>
      </c>
      <c r="AL55" s="16">
        <f t="shared" si="134"/>
        <v>0</v>
      </c>
      <c r="AN55" s="16">
        <f t="shared" si="135"/>
        <v>0</v>
      </c>
      <c r="AO55" s="16">
        <f t="shared" si="136"/>
        <v>0</v>
      </c>
      <c r="AP55" s="16">
        <f t="shared" si="137"/>
        <v>0</v>
      </c>
      <c r="AQ55" s="16">
        <f t="shared" si="138"/>
        <v>0</v>
      </c>
      <c r="AR55" s="16">
        <f t="shared" si="139"/>
        <v>0</v>
      </c>
      <c r="AS55" s="16">
        <f t="shared" si="140"/>
        <v>0</v>
      </c>
      <c r="AT55" s="20"/>
      <c r="AU55" s="20">
        <f t="shared" si="141"/>
        <v>0</v>
      </c>
      <c r="AV55" s="20">
        <f t="shared" si="142"/>
        <v>0</v>
      </c>
      <c r="AW55" s="20">
        <f t="shared" si="143"/>
        <v>0</v>
      </c>
      <c r="AX55" s="20">
        <f t="shared" si="144"/>
        <v>0</v>
      </c>
      <c r="AY55" s="20">
        <f t="shared" si="145"/>
        <v>0</v>
      </c>
      <c r="AZ55" s="20">
        <f t="shared" si="146"/>
        <v>0</v>
      </c>
      <c r="BA55" s="20"/>
      <c r="BB55" s="20">
        <f t="shared" si="147"/>
        <v>0</v>
      </c>
      <c r="BC55" s="20">
        <f t="shared" si="148"/>
        <v>0</v>
      </c>
      <c r="BD55" s="20">
        <f t="shared" si="149"/>
        <v>0</v>
      </c>
      <c r="BE55" s="20">
        <f t="shared" si="150"/>
        <v>0</v>
      </c>
      <c r="BF55" s="20">
        <f t="shared" si="151"/>
        <v>0</v>
      </c>
      <c r="BG55" s="20">
        <f t="shared" si="152"/>
        <v>0</v>
      </c>
      <c r="BH55" s="20"/>
      <c r="BI55" s="20">
        <f t="shared" si="153"/>
        <v>0</v>
      </c>
      <c r="BJ55" s="20">
        <f t="shared" si="154"/>
        <v>0</v>
      </c>
      <c r="BK55" s="20">
        <f t="shared" si="155"/>
        <v>0</v>
      </c>
      <c r="BL55" s="20">
        <f t="shared" si="156"/>
        <v>0</v>
      </c>
      <c r="BM55" s="20">
        <f t="shared" si="157"/>
        <v>0</v>
      </c>
      <c r="BN55" s="20">
        <f t="shared" si="158"/>
        <v>0</v>
      </c>
      <c r="BO55" s="20"/>
      <c r="BP55" s="20">
        <f t="shared" si="159"/>
        <v>0</v>
      </c>
      <c r="BQ55" s="20">
        <f t="shared" si="160"/>
        <v>0</v>
      </c>
      <c r="BR55" s="20">
        <f t="shared" si="161"/>
        <v>0</v>
      </c>
      <c r="BS55" s="20">
        <f t="shared" si="162"/>
        <v>0</v>
      </c>
      <c r="BT55" s="20">
        <f t="shared" si="163"/>
        <v>0</v>
      </c>
      <c r="BU55" s="20">
        <f t="shared" si="164"/>
        <v>0</v>
      </c>
      <c r="BV55" s="20"/>
      <c r="BW55" s="20">
        <f t="shared" si="165"/>
        <v>0</v>
      </c>
      <c r="BX55" s="20">
        <f t="shared" si="166"/>
        <v>0</v>
      </c>
      <c r="BY55" s="20">
        <f t="shared" si="167"/>
        <v>0</v>
      </c>
      <c r="BZ55" s="20">
        <f t="shared" si="168"/>
        <v>0</v>
      </c>
      <c r="CA55" s="20">
        <f t="shared" si="169"/>
        <v>0</v>
      </c>
      <c r="CB55" s="20">
        <f t="shared" si="170"/>
        <v>0</v>
      </c>
      <c r="CC55" s="20"/>
      <c r="CD55" s="20">
        <f t="shared" si="171"/>
        <v>0</v>
      </c>
      <c r="CE55" s="20">
        <f t="shared" si="172"/>
        <v>0</v>
      </c>
      <c r="CF55" s="20">
        <f t="shared" si="173"/>
        <v>0</v>
      </c>
      <c r="CG55" s="20">
        <f t="shared" si="174"/>
        <v>0</v>
      </c>
      <c r="CH55" s="20">
        <f t="shared" si="175"/>
        <v>0</v>
      </c>
      <c r="CI55" s="20">
        <f t="shared" si="176"/>
        <v>0</v>
      </c>
      <c r="CK55" s="16">
        <f>IFERROR(IF(OR($B55=0,$CY55="Yes"),0,SUM(staff_students!E$40:E$43)/VLOOKUP('selections(hide)'!$A$4,'selections(hide)'!$D$24:$P$36,8,FALSE)),0)</f>
        <v>0</v>
      </c>
      <c r="CL55" s="16">
        <f>IFERROR(IF(OR($B55=0,$CY55="Yes"),0,SUM(staff_students!F$40:F$43)/VLOOKUP('selections(hide)'!$A$4,'selections(hide)'!$D$24:$P$36,8,FALSE)),0)</f>
        <v>0</v>
      </c>
      <c r="CM55" s="16">
        <f>IFERROR(IF(OR($B55=0,$CY55="Yes"),0,SUM(staff_students!G$40:G$43)/VLOOKUP('selections(hide)'!$A$4,'selections(hide)'!$D$24:$P$36,8,FALSE)),0)</f>
        <v>0</v>
      </c>
      <c r="CN55" s="16">
        <f>IFERROR(IF(OR($B55=0,$CY55="Yes"),0,SUM(staff_students!H$40:H$43)/VLOOKUP('selections(hide)'!$A$4,'selections(hide)'!$D$24:$P$36,8,FALSE)),0)</f>
        <v>0</v>
      </c>
      <c r="CO55" s="16">
        <f>IFERROR(IF(OR($B55=0,$CY55="Yes"),0,SUM(staff_students!I$40:I$43)/VLOOKUP('selections(hide)'!$A$4,'selections(hide)'!$D$24:$P$36,8,FALSE)),0)</f>
        <v>0</v>
      </c>
      <c r="CP55" s="16">
        <f>IFERROR(IF(OR($B55=0,$CY55="Yes"),0,SUM(staff_students!J$40:J$43)/VLOOKUP('selections(hide)'!$A$4,'selections(hide)'!$D$24:$P$36,8,FALSE)),0)</f>
        <v>0</v>
      </c>
      <c r="CQ55" s="16"/>
      <c r="CR55" s="16">
        <f t="shared" si="85"/>
        <v>0</v>
      </c>
      <c r="CS55" s="16">
        <f t="shared" si="100"/>
        <v>0</v>
      </c>
      <c r="CT55" s="16">
        <f t="shared" si="101"/>
        <v>0</v>
      </c>
      <c r="CU55" s="16">
        <f t="shared" si="102"/>
        <v>0</v>
      </c>
      <c r="CV55" s="16">
        <f t="shared" si="103"/>
        <v>0</v>
      </c>
      <c r="CW55" s="16">
        <f t="shared" si="104"/>
        <v>0</v>
      </c>
      <c r="CX55">
        <f>IF(modules!E55='selections(hide)'!$A$57,"Yes",IF(modules!E55&lt;&gt;0,"No",0))</f>
        <v>0</v>
      </c>
      <c r="CY55">
        <f>IF(modules!D55="optional","Yes",IF(modules!D55="main","No",0))</f>
        <v>0</v>
      </c>
      <c r="CZ55" t="str">
        <f t="shared" si="86"/>
        <v>OK</v>
      </c>
    </row>
    <row r="56" spans="1:104" x14ac:dyDescent="0.25">
      <c r="A56">
        <v>50</v>
      </c>
      <c r="B56">
        <f>modules!B56</f>
        <v>0</v>
      </c>
      <c r="C56">
        <f>modules!C56</f>
        <v>0</v>
      </c>
      <c r="E56" s="16">
        <f t="shared" si="105"/>
        <v>0</v>
      </c>
      <c r="F56" s="16">
        <f t="shared" si="106"/>
        <v>0</v>
      </c>
      <c r="G56" s="16">
        <f t="shared" si="107"/>
        <v>0</v>
      </c>
      <c r="H56" s="16">
        <f t="shared" si="108"/>
        <v>0</v>
      </c>
      <c r="I56" s="16">
        <f t="shared" si="109"/>
        <v>0</v>
      </c>
      <c r="J56" s="16">
        <f t="shared" si="110"/>
        <v>0</v>
      </c>
      <c r="L56" s="16">
        <f t="shared" si="111"/>
        <v>0</v>
      </c>
      <c r="M56" s="16">
        <f t="shared" si="112"/>
        <v>0</v>
      </c>
      <c r="N56" s="16">
        <f t="shared" si="113"/>
        <v>0</v>
      </c>
      <c r="O56" s="16">
        <f t="shared" si="114"/>
        <v>0</v>
      </c>
      <c r="P56" s="16">
        <f t="shared" si="115"/>
        <v>0</v>
      </c>
      <c r="Q56" s="16">
        <f t="shared" si="116"/>
        <v>0</v>
      </c>
      <c r="S56" s="16">
        <f t="shared" si="117"/>
        <v>0</v>
      </c>
      <c r="T56" s="16">
        <f t="shared" si="118"/>
        <v>0</v>
      </c>
      <c r="U56" s="16">
        <f t="shared" si="119"/>
        <v>0</v>
      </c>
      <c r="V56" s="16">
        <f t="shared" si="120"/>
        <v>0</v>
      </c>
      <c r="W56" s="16">
        <f t="shared" si="121"/>
        <v>0</v>
      </c>
      <c r="X56" s="16">
        <f t="shared" si="122"/>
        <v>0</v>
      </c>
      <c r="Z56" s="16">
        <f t="shared" si="123"/>
        <v>0</v>
      </c>
      <c r="AA56" s="16">
        <f t="shared" si="124"/>
        <v>0</v>
      </c>
      <c r="AB56" s="16">
        <f t="shared" si="125"/>
        <v>0</v>
      </c>
      <c r="AC56" s="16">
        <f t="shared" si="126"/>
        <v>0</v>
      </c>
      <c r="AD56" s="16">
        <f t="shared" si="127"/>
        <v>0</v>
      </c>
      <c r="AE56" s="16">
        <f t="shared" si="128"/>
        <v>0</v>
      </c>
      <c r="AG56" s="16">
        <f t="shared" si="129"/>
        <v>0</v>
      </c>
      <c r="AH56" s="16">
        <f t="shared" si="130"/>
        <v>0</v>
      </c>
      <c r="AI56" s="16">
        <f t="shared" si="131"/>
        <v>0</v>
      </c>
      <c r="AJ56" s="16">
        <f t="shared" si="132"/>
        <v>0</v>
      </c>
      <c r="AK56" s="16">
        <f t="shared" si="133"/>
        <v>0</v>
      </c>
      <c r="AL56" s="16">
        <f t="shared" si="134"/>
        <v>0</v>
      </c>
      <c r="AN56" s="16">
        <f t="shared" si="135"/>
        <v>0</v>
      </c>
      <c r="AO56" s="16">
        <f t="shared" si="136"/>
        <v>0</v>
      </c>
      <c r="AP56" s="16">
        <f t="shared" si="137"/>
        <v>0</v>
      </c>
      <c r="AQ56" s="16">
        <f t="shared" si="138"/>
        <v>0</v>
      </c>
      <c r="AR56" s="16">
        <f t="shared" si="139"/>
        <v>0</v>
      </c>
      <c r="AS56" s="16">
        <f t="shared" si="140"/>
        <v>0</v>
      </c>
      <c r="AT56" s="20"/>
      <c r="AU56" s="20">
        <f t="shared" si="141"/>
        <v>0</v>
      </c>
      <c r="AV56" s="20">
        <f t="shared" si="142"/>
        <v>0</v>
      </c>
      <c r="AW56" s="20">
        <f t="shared" si="143"/>
        <v>0</v>
      </c>
      <c r="AX56" s="20">
        <f t="shared" si="144"/>
        <v>0</v>
      </c>
      <c r="AY56" s="20">
        <f t="shared" si="145"/>
        <v>0</v>
      </c>
      <c r="AZ56" s="20">
        <f t="shared" si="146"/>
        <v>0</v>
      </c>
      <c r="BA56" s="20"/>
      <c r="BB56" s="20">
        <f t="shared" si="147"/>
        <v>0</v>
      </c>
      <c r="BC56" s="20">
        <f t="shared" si="148"/>
        <v>0</v>
      </c>
      <c r="BD56" s="20">
        <f t="shared" si="149"/>
        <v>0</v>
      </c>
      <c r="BE56" s="20">
        <f t="shared" si="150"/>
        <v>0</v>
      </c>
      <c r="BF56" s="20">
        <f t="shared" si="151"/>
        <v>0</v>
      </c>
      <c r="BG56" s="20">
        <f t="shared" si="152"/>
        <v>0</v>
      </c>
      <c r="BH56" s="20"/>
      <c r="BI56" s="20">
        <f t="shared" si="153"/>
        <v>0</v>
      </c>
      <c r="BJ56" s="20">
        <f t="shared" si="154"/>
        <v>0</v>
      </c>
      <c r="BK56" s="20">
        <f t="shared" si="155"/>
        <v>0</v>
      </c>
      <c r="BL56" s="20">
        <f t="shared" si="156"/>
        <v>0</v>
      </c>
      <c r="BM56" s="20">
        <f t="shared" si="157"/>
        <v>0</v>
      </c>
      <c r="BN56" s="20">
        <f t="shared" si="158"/>
        <v>0</v>
      </c>
      <c r="BO56" s="20"/>
      <c r="BP56" s="20">
        <f t="shared" si="159"/>
        <v>0</v>
      </c>
      <c r="BQ56" s="20">
        <f t="shared" si="160"/>
        <v>0</v>
      </c>
      <c r="BR56" s="20">
        <f t="shared" si="161"/>
        <v>0</v>
      </c>
      <c r="BS56" s="20">
        <f t="shared" si="162"/>
        <v>0</v>
      </c>
      <c r="BT56" s="20">
        <f t="shared" si="163"/>
        <v>0</v>
      </c>
      <c r="BU56" s="20">
        <f t="shared" si="164"/>
        <v>0</v>
      </c>
      <c r="BV56" s="20"/>
      <c r="BW56" s="20">
        <f t="shared" si="165"/>
        <v>0</v>
      </c>
      <c r="BX56" s="20">
        <f t="shared" si="166"/>
        <v>0</v>
      </c>
      <c r="BY56" s="20">
        <f t="shared" si="167"/>
        <v>0</v>
      </c>
      <c r="BZ56" s="20">
        <f t="shared" si="168"/>
        <v>0</v>
      </c>
      <c r="CA56" s="20">
        <f t="shared" si="169"/>
        <v>0</v>
      </c>
      <c r="CB56" s="20">
        <f t="shared" si="170"/>
        <v>0</v>
      </c>
      <c r="CC56" s="20"/>
      <c r="CD56" s="20">
        <f t="shared" si="171"/>
        <v>0</v>
      </c>
      <c r="CE56" s="20">
        <f t="shared" si="172"/>
        <v>0</v>
      </c>
      <c r="CF56" s="20">
        <f t="shared" si="173"/>
        <v>0</v>
      </c>
      <c r="CG56" s="20">
        <f t="shared" si="174"/>
        <v>0</v>
      </c>
      <c r="CH56" s="20">
        <f t="shared" si="175"/>
        <v>0</v>
      </c>
      <c r="CI56" s="20">
        <f t="shared" si="176"/>
        <v>0</v>
      </c>
      <c r="CK56" s="16">
        <f>IFERROR(IF(OR($B56=0,$CY56="Yes"),0,SUM(staff_students!E$40:E$43)/VLOOKUP('selections(hide)'!$A$4,'selections(hide)'!$D$24:$P$36,8,FALSE)),0)</f>
        <v>0</v>
      </c>
      <c r="CL56" s="16">
        <f>IFERROR(IF(OR($B56=0,$CY56="Yes"),0,SUM(staff_students!F$40:F$43)/VLOOKUP('selections(hide)'!$A$4,'selections(hide)'!$D$24:$P$36,8,FALSE)),0)</f>
        <v>0</v>
      </c>
      <c r="CM56" s="16">
        <f>IFERROR(IF(OR($B56=0,$CY56="Yes"),0,SUM(staff_students!G$40:G$43)/VLOOKUP('selections(hide)'!$A$4,'selections(hide)'!$D$24:$P$36,8,FALSE)),0)</f>
        <v>0</v>
      </c>
      <c r="CN56" s="16">
        <f>IFERROR(IF(OR($B56=0,$CY56="Yes"),0,SUM(staff_students!H$40:H$43)/VLOOKUP('selections(hide)'!$A$4,'selections(hide)'!$D$24:$P$36,8,FALSE)),0)</f>
        <v>0</v>
      </c>
      <c r="CO56" s="16">
        <f>IFERROR(IF(OR($B56=0,$CY56="Yes"),0,SUM(staff_students!I$40:I$43)/VLOOKUP('selections(hide)'!$A$4,'selections(hide)'!$D$24:$P$36,8,FALSE)),0)</f>
        <v>0</v>
      </c>
      <c r="CP56" s="16">
        <f>IFERROR(IF(OR($B56=0,$CY56="Yes"),0,SUM(staff_students!J$40:J$43)/VLOOKUP('selections(hide)'!$A$4,'selections(hide)'!$D$24:$P$36,8,FALSE)),0)</f>
        <v>0</v>
      </c>
      <c r="CQ56" s="16"/>
      <c r="CR56" s="16">
        <f t="shared" si="85"/>
        <v>0</v>
      </c>
      <c r="CS56" s="16">
        <f t="shared" si="100"/>
        <v>0</v>
      </c>
      <c r="CT56" s="16">
        <f t="shared" si="101"/>
        <v>0</v>
      </c>
      <c r="CU56" s="16">
        <f t="shared" si="102"/>
        <v>0</v>
      </c>
      <c r="CV56" s="16">
        <f t="shared" si="103"/>
        <v>0</v>
      </c>
      <c r="CW56" s="16">
        <f t="shared" si="104"/>
        <v>0</v>
      </c>
      <c r="CX56">
        <f>IF(modules!E56='selections(hide)'!$A$57,"Yes",IF(modules!E56&lt;&gt;0,"No",0))</f>
        <v>0</v>
      </c>
      <c r="CY56">
        <f>IF(modules!D56="optional","Yes",IF(modules!D56="main","No",0))</f>
        <v>0</v>
      </c>
      <c r="CZ56" t="str">
        <f t="shared" si="86"/>
        <v>OK</v>
      </c>
    </row>
    <row r="57" spans="1:104" x14ac:dyDescent="0.25">
      <c r="A57">
        <v>51</v>
      </c>
      <c r="B57">
        <f>modules!B57</f>
        <v>0</v>
      </c>
      <c r="C57">
        <f>modules!C57</f>
        <v>0</v>
      </c>
      <c r="E57" s="16">
        <f t="shared" si="105"/>
        <v>0</v>
      </c>
      <c r="F57" s="16">
        <f t="shared" si="106"/>
        <v>0</v>
      </c>
      <c r="G57" s="16">
        <f t="shared" si="107"/>
        <v>0</v>
      </c>
      <c r="H57" s="16">
        <f t="shared" si="108"/>
        <v>0</v>
      </c>
      <c r="I57" s="16">
        <f t="shared" si="109"/>
        <v>0</v>
      </c>
      <c r="J57" s="16">
        <f t="shared" si="110"/>
        <v>0</v>
      </c>
      <c r="L57" s="16">
        <f t="shared" si="111"/>
        <v>0</v>
      </c>
      <c r="M57" s="16">
        <f t="shared" si="112"/>
        <v>0</v>
      </c>
      <c r="N57" s="16">
        <f t="shared" si="113"/>
        <v>0</v>
      </c>
      <c r="O57" s="16">
        <f t="shared" si="114"/>
        <v>0</v>
      </c>
      <c r="P57" s="16">
        <f t="shared" si="115"/>
        <v>0</v>
      </c>
      <c r="Q57" s="16">
        <f t="shared" si="116"/>
        <v>0</v>
      </c>
      <c r="S57" s="16">
        <f t="shared" si="117"/>
        <v>0</v>
      </c>
      <c r="T57" s="16">
        <f t="shared" si="118"/>
        <v>0</v>
      </c>
      <c r="U57" s="16">
        <f t="shared" si="119"/>
        <v>0</v>
      </c>
      <c r="V57" s="16">
        <f t="shared" si="120"/>
        <v>0</v>
      </c>
      <c r="W57" s="16">
        <f t="shared" si="121"/>
        <v>0</v>
      </c>
      <c r="X57" s="16">
        <f t="shared" si="122"/>
        <v>0</v>
      </c>
      <c r="Z57" s="16">
        <f t="shared" si="123"/>
        <v>0</v>
      </c>
      <c r="AA57" s="16">
        <f t="shared" si="124"/>
        <v>0</v>
      </c>
      <c r="AB57" s="16">
        <f t="shared" si="125"/>
        <v>0</v>
      </c>
      <c r="AC57" s="16">
        <f t="shared" si="126"/>
        <v>0</v>
      </c>
      <c r="AD57" s="16">
        <f t="shared" si="127"/>
        <v>0</v>
      </c>
      <c r="AE57" s="16">
        <f t="shared" si="128"/>
        <v>0</v>
      </c>
      <c r="AG57" s="16">
        <f t="shared" si="129"/>
        <v>0</v>
      </c>
      <c r="AH57" s="16">
        <f t="shared" si="130"/>
        <v>0</v>
      </c>
      <c r="AI57" s="16">
        <f t="shared" si="131"/>
        <v>0</v>
      </c>
      <c r="AJ57" s="16">
        <f t="shared" si="132"/>
        <v>0</v>
      </c>
      <c r="AK57" s="16">
        <f t="shared" si="133"/>
        <v>0</v>
      </c>
      <c r="AL57" s="16">
        <f t="shared" si="134"/>
        <v>0</v>
      </c>
      <c r="AN57" s="16">
        <f t="shared" si="135"/>
        <v>0</v>
      </c>
      <c r="AO57" s="16">
        <f t="shared" si="136"/>
        <v>0</v>
      </c>
      <c r="AP57" s="16">
        <f t="shared" si="137"/>
        <v>0</v>
      </c>
      <c r="AQ57" s="16">
        <f t="shared" si="138"/>
        <v>0</v>
      </c>
      <c r="AR57" s="16">
        <f t="shared" si="139"/>
        <v>0</v>
      </c>
      <c r="AS57" s="16">
        <f t="shared" si="140"/>
        <v>0</v>
      </c>
      <c r="AT57" s="20"/>
      <c r="AU57" s="20">
        <f t="shared" si="141"/>
        <v>0</v>
      </c>
      <c r="AV57" s="20">
        <f t="shared" si="142"/>
        <v>0</v>
      </c>
      <c r="AW57" s="20">
        <f t="shared" si="143"/>
        <v>0</v>
      </c>
      <c r="AX57" s="20">
        <f t="shared" si="144"/>
        <v>0</v>
      </c>
      <c r="AY57" s="20">
        <f t="shared" si="145"/>
        <v>0</v>
      </c>
      <c r="AZ57" s="20">
        <f t="shared" si="146"/>
        <v>0</v>
      </c>
      <c r="BA57" s="20"/>
      <c r="BB57" s="20">
        <f t="shared" si="147"/>
        <v>0</v>
      </c>
      <c r="BC57" s="20">
        <f t="shared" si="148"/>
        <v>0</v>
      </c>
      <c r="BD57" s="20">
        <f t="shared" si="149"/>
        <v>0</v>
      </c>
      <c r="BE57" s="20">
        <f t="shared" si="150"/>
        <v>0</v>
      </c>
      <c r="BF57" s="20">
        <f t="shared" si="151"/>
        <v>0</v>
      </c>
      <c r="BG57" s="20">
        <f t="shared" si="152"/>
        <v>0</v>
      </c>
      <c r="BH57" s="20"/>
      <c r="BI57" s="20">
        <f t="shared" si="153"/>
        <v>0</v>
      </c>
      <c r="BJ57" s="20">
        <f t="shared" si="154"/>
        <v>0</v>
      </c>
      <c r="BK57" s="20">
        <f t="shared" si="155"/>
        <v>0</v>
      </c>
      <c r="BL57" s="20">
        <f t="shared" si="156"/>
        <v>0</v>
      </c>
      <c r="BM57" s="20">
        <f t="shared" si="157"/>
        <v>0</v>
      </c>
      <c r="BN57" s="20">
        <f t="shared" si="158"/>
        <v>0</v>
      </c>
      <c r="BO57" s="20"/>
      <c r="BP57" s="20">
        <f t="shared" si="159"/>
        <v>0</v>
      </c>
      <c r="BQ57" s="20">
        <f t="shared" si="160"/>
        <v>0</v>
      </c>
      <c r="BR57" s="20">
        <f t="shared" si="161"/>
        <v>0</v>
      </c>
      <c r="BS57" s="20">
        <f t="shared" si="162"/>
        <v>0</v>
      </c>
      <c r="BT57" s="20">
        <f t="shared" si="163"/>
        <v>0</v>
      </c>
      <c r="BU57" s="20">
        <f t="shared" si="164"/>
        <v>0</v>
      </c>
      <c r="BV57" s="20"/>
      <c r="BW57" s="20">
        <f t="shared" si="165"/>
        <v>0</v>
      </c>
      <c r="BX57" s="20">
        <f t="shared" si="166"/>
        <v>0</v>
      </c>
      <c r="BY57" s="20">
        <f t="shared" si="167"/>
        <v>0</v>
      </c>
      <c r="BZ57" s="20">
        <f t="shared" si="168"/>
        <v>0</v>
      </c>
      <c r="CA57" s="20">
        <f t="shared" si="169"/>
        <v>0</v>
      </c>
      <c r="CB57" s="20">
        <f t="shared" si="170"/>
        <v>0</v>
      </c>
      <c r="CC57" s="20"/>
      <c r="CD57" s="20">
        <f t="shared" si="171"/>
        <v>0</v>
      </c>
      <c r="CE57" s="20">
        <f t="shared" si="172"/>
        <v>0</v>
      </c>
      <c r="CF57" s="20">
        <f t="shared" si="173"/>
        <v>0</v>
      </c>
      <c r="CG57" s="20">
        <f t="shared" si="174"/>
        <v>0</v>
      </c>
      <c r="CH57" s="20">
        <f t="shared" si="175"/>
        <v>0</v>
      </c>
      <c r="CI57" s="20">
        <f t="shared" si="176"/>
        <v>0</v>
      </c>
      <c r="CK57" s="16">
        <f>IFERROR(IF(OR($B57=0,$CY57="Yes"),0,SUM(staff_students!E$40:E$43)/VLOOKUP('selections(hide)'!$A$4,'selections(hide)'!$D$24:$P$36,8,FALSE)),0)</f>
        <v>0</v>
      </c>
      <c r="CL57" s="16">
        <f>IFERROR(IF(OR($B57=0,$CY57="Yes"),0,SUM(staff_students!F$40:F$43)/VLOOKUP('selections(hide)'!$A$4,'selections(hide)'!$D$24:$P$36,8,FALSE)),0)</f>
        <v>0</v>
      </c>
      <c r="CM57" s="16">
        <f>IFERROR(IF(OR($B57=0,$CY57="Yes"),0,SUM(staff_students!G$40:G$43)/VLOOKUP('selections(hide)'!$A$4,'selections(hide)'!$D$24:$P$36,8,FALSE)),0)</f>
        <v>0</v>
      </c>
      <c r="CN57" s="16">
        <f>IFERROR(IF(OR($B57=0,$CY57="Yes"),0,SUM(staff_students!H$40:H$43)/VLOOKUP('selections(hide)'!$A$4,'selections(hide)'!$D$24:$P$36,8,FALSE)),0)</f>
        <v>0</v>
      </c>
      <c r="CO57" s="16">
        <f>IFERROR(IF(OR($B57=0,$CY57="Yes"),0,SUM(staff_students!I$40:I$43)/VLOOKUP('selections(hide)'!$A$4,'selections(hide)'!$D$24:$P$36,8,FALSE)),0)</f>
        <v>0</v>
      </c>
      <c r="CP57" s="16">
        <f>IFERROR(IF(OR($B57=0,$CY57="Yes"),0,SUM(staff_students!J$40:J$43)/VLOOKUP('selections(hide)'!$A$4,'selections(hide)'!$D$24:$P$36,8,FALSE)),0)</f>
        <v>0</v>
      </c>
      <c r="CQ57" s="16"/>
      <c r="CR57" s="16">
        <f t="shared" si="85"/>
        <v>0</v>
      </c>
      <c r="CS57" s="16">
        <f t="shared" si="100"/>
        <v>0</v>
      </c>
      <c r="CT57" s="16">
        <f t="shared" si="101"/>
        <v>0</v>
      </c>
      <c r="CU57" s="16">
        <f t="shared" si="102"/>
        <v>0</v>
      </c>
      <c r="CV57" s="16">
        <f t="shared" si="103"/>
        <v>0</v>
      </c>
      <c r="CW57" s="16">
        <f t="shared" si="104"/>
        <v>0</v>
      </c>
      <c r="CX57">
        <f>IF(modules!E57='selections(hide)'!$A$57,"Yes",IF(modules!E57&lt;&gt;0,"No",0))</f>
        <v>0</v>
      </c>
      <c r="CY57">
        <f>IF(modules!D57="optional","Yes",IF(modules!D57="main","No",0))</f>
        <v>0</v>
      </c>
      <c r="CZ57" t="str">
        <f t="shared" si="86"/>
        <v>OK</v>
      </c>
    </row>
    <row r="58" spans="1:104" x14ac:dyDescent="0.25">
      <c r="A58">
        <v>52</v>
      </c>
      <c r="B58">
        <f>modules!B58</f>
        <v>0</v>
      </c>
      <c r="C58">
        <f>modules!C58</f>
        <v>0</v>
      </c>
      <c r="E58" s="16">
        <f t="shared" si="105"/>
        <v>0</v>
      </c>
      <c r="F58" s="16">
        <f t="shared" si="106"/>
        <v>0</v>
      </c>
      <c r="G58" s="16">
        <f t="shared" si="107"/>
        <v>0</v>
      </c>
      <c r="H58" s="16">
        <f t="shared" si="108"/>
        <v>0</v>
      </c>
      <c r="I58" s="16">
        <f t="shared" si="109"/>
        <v>0</v>
      </c>
      <c r="J58" s="16">
        <f t="shared" si="110"/>
        <v>0</v>
      </c>
      <c r="L58" s="16">
        <f t="shared" si="111"/>
        <v>0</v>
      </c>
      <c r="M58" s="16">
        <f t="shared" si="112"/>
        <v>0</v>
      </c>
      <c r="N58" s="16">
        <f t="shared" si="113"/>
        <v>0</v>
      </c>
      <c r="O58" s="16">
        <f t="shared" si="114"/>
        <v>0</v>
      </c>
      <c r="P58" s="16">
        <f t="shared" si="115"/>
        <v>0</v>
      </c>
      <c r="Q58" s="16">
        <f t="shared" si="116"/>
        <v>0</v>
      </c>
      <c r="S58" s="16">
        <f t="shared" si="117"/>
        <v>0</v>
      </c>
      <c r="T58" s="16">
        <f t="shared" si="118"/>
        <v>0</v>
      </c>
      <c r="U58" s="16">
        <f t="shared" si="119"/>
        <v>0</v>
      </c>
      <c r="V58" s="16">
        <f t="shared" si="120"/>
        <v>0</v>
      </c>
      <c r="W58" s="16">
        <f t="shared" si="121"/>
        <v>0</v>
      </c>
      <c r="X58" s="16">
        <f t="shared" si="122"/>
        <v>0</v>
      </c>
      <c r="Z58" s="16">
        <f t="shared" si="123"/>
        <v>0</v>
      </c>
      <c r="AA58" s="16">
        <f t="shared" si="124"/>
        <v>0</v>
      </c>
      <c r="AB58" s="16">
        <f t="shared" si="125"/>
        <v>0</v>
      </c>
      <c r="AC58" s="16">
        <f t="shared" si="126"/>
        <v>0</v>
      </c>
      <c r="AD58" s="16">
        <f t="shared" si="127"/>
        <v>0</v>
      </c>
      <c r="AE58" s="16">
        <f t="shared" si="128"/>
        <v>0</v>
      </c>
      <c r="AG58" s="16">
        <f t="shared" si="129"/>
        <v>0</v>
      </c>
      <c r="AH58" s="16">
        <f t="shared" si="130"/>
        <v>0</v>
      </c>
      <c r="AI58" s="16">
        <f t="shared" si="131"/>
        <v>0</v>
      </c>
      <c r="AJ58" s="16">
        <f t="shared" si="132"/>
        <v>0</v>
      </c>
      <c r="AK58" s="16">
        <f t="shared" si="133"/>
        <v>0</v>
      </c>
      <c r="AL58" s="16">
        <f t="shared" si="134"/>
        <v>0</v>
      </c>
      <c r="AN58" s="16">
        <f t="shared" si="135"/>
        <v>0</v>
      </c>
      <c r="AO58" s="16">
        <f t="shared" si="136"/>
        <v>0</v>
      </c>
      <c r="AP58" s="16">
        <f t="shared" si="137"/>
        <v>0</v>
      </c>
      <c r="AQ58" s="16">
        <f t="shared" si="138"/>
        <v>0</v>
      </c>
      <c r="AR58" s="16">
        <f t="shared" si="139"/>
        <v>0</v>
      </c>
      <c r="AS58" s="16">
        <f t="shared" si="140"/>
        <v>0</v>
      </c>
      <c r="AT58" s="20"/>
      <c r="AU58" s="20">
        <f t="shared" si="141"/>
        <v>0</v>
      </c>
      <c r="AV58" s="20">
        <f t="shared" si="142"/>
        <v>0</v>
      </c>
      <c r="AW58" s="20">
        <f t="shared" si="143"/>
        <v>0</v>
      </c>
      <c r="AX58" s="20">
        <f t="shared" si="144"/>
        <v>0</v>
      </c>
      <c r="AY58" s="20">
        <f t="shared" si="145"/>
        <v>0</v>
      </c>
      <c r="AZ58" s="20">
        <f t="shared" si="146"/>
        <v>0</v>
      </c>
      <c r="BA58" s="20"/>
      <c r="BB58" s="20">
        <f t="shared" si="147"/>
        <v>0</v>
      </c>
      <c r="BC58" s="20">
        <f t="shared" si="148"/>
        <v>0</v>
      </c>
      <c r="BD58" s="20">
        <f t="shared" si="149"/>
        <v>0</v>
      </c>
      <c r="BE58" s="20">
        <f t="shared" si="150"/>
        <v>0</v>
      </c>
      <c r="BF58" s="20">
        <f t="shared" si="151"/>
        <v>0</v>
      </c>
      <c r="BG58" s="20">
        <f t="shared" si="152"/>
        <v>0</v>
      </c>
      <c r="BH58" s="20"/>
      <c r="BI58" s="20">
        <f t="shared" si="153"/>
        <v>0</v>
      </c>
      <c r="BJ58" s="20">
        <f t="shared" si="154"/>
        <v>0</v>
      </c>
      <c r="BK58" s="20">
        <f t="shared" si="155"/>
        <v>0</v>
      </c>
      <c r="BL58" s="20">
        <f t="shared" si="156"/>
        <v>0</v>
      </c>
      <c r="BM58" s="20">
        <f t="shared" si="157"/>
        <v>0</v>
      </c>
      <c r="BN58" s="20">
        <f t="shared" si="158"/>
        <v>0</v>
      </c>
      <c r="BO58" s="20"/>
      <c r="BP58" s="20">
        <f t="shared" si="159"/>
        <v>0</v>
      </c>
      <c r="BQ58" s="20">
        <f t="shared" si="160"/>
        <v>0</v>
      </c>
      <c r="BR58" s="20">
        <f t="shared" si="161"/>
        <v>0</v>
      </c>
      <c r="BS58" s="20">
        <f t="shared" si="162"/>
        <v>0</v>
      </c>
      <c r="BT58" s="20">
        <f t="shared" si="163"/>
        <v>0</v>
      </c>
      <c r="BU58" s="20">
        <f t="shared" si="164"/>
        <v>0</v>
      </c>
      <c r="BV58" s="20"/>
      <c r="BW58" s="20">
        <f t="shared" si="165"/>
        <v>0</v>
      </c>
      <c r="BX58" s="20">
        <f t="shared" si="166"/>
        <v>0</v>
      </c>
      <c r="BY58" s="20">
        <f t="shared" si="167"/>
        <v>0</v>
      </c>
      <c r="BZ58" s="20">
        <f t="shared" si="168"/>
        <v>0</v>
      </c>
      <c r="CA58" s="20">
        <f t="shared" si="169"/>
        <v>0</v>
      </c>
      <c r="CB58" s="20">
        <f t="shared" si="170"/>
        <v>0</v>
      </c>
      <c r="CC58" s="20"/>
      <c r="CD58" s="20">
        <f t="shared" si="171"/>
        <v>0</v>
      </c>
      <c r="CE58" s="20">
        <f t="shared" si="172"/>
        <v>0</v>
      </c>
      <c r="CF58" s="20">
        <f t="shared" si="173"/>
        <v>0</v>
      </c>
      <c r="CG58" s="20">
        <f t="shared" si="174"/>
        <v>0</v>
      </c>
      <c r="CH58" s="20">
        <f t="shared" si="175"/>
        <v>0</v>
      </c>
      <c r="CI58" s="20">
        <f t="shared" si="176"/>
        <v>0</v>
      </c>
      <c r="CK58" s="16">
        <f>IFERROR(IF(OR($B58=0,$CY58="Yes"),0,SUM(staff_students!E$40:E$43)/VLOOKUP('selections(hide)'!$A$4,'selections(hide)'!$D$24:$P$36,8,FALSE)),0)</f>
        <v>0</v>
      </c>
      <c r="CL58" s="16">
        <f>IFERROR(IF(OR($B58=0,$CY58="Yes"),0,SUM(staff_students!F$40:F$43)/VLOOKUP('selections(hide)'!$A$4,'selections(hide)'!$D$24:$P$36,8,FALSE)),0)</f>
        <v>0</v>
      </c>
      <c r="CM58" s="16">
        <f>IFERROR(IF(OR($B58=0,$CY58="Yes"),0,SUM(staff_students!G$40:G$43)/VLOOKUP('selections(hide)'!$A$4,'selections(hide)'!$D$24:$P$36,8,FALSE)),0)</f>
        <v>0</v>
      </c>
      <c r="CN58" s="16">
        <f>IFERROR(IF(OR($B58=0,$CY58="Yes"),0,SUM(staff_students!H$40:H$43)/VLOOKUP('selections(hide)'!$A$4,'selections(hide)'!$D$24:$P$36,8,FALSE)),0)</f>
        <v>0</v>
      </c>
      <c r="CO58" s="16">
        <f>IFERROR(IF(OR($B58=0,$CY58="Yes"),0,SUM(staff_students!I$40:I$43)/VLOOKUP('selections(hide)'!$A$4,'selections(hide)'!$D$24:$P$36,8,FALSE)),0)</f>
        <v>0</v>
      </c>
      <c r="CP58" s="16">
        <f>IFERROR(IF(OR($B58=0,$CY58="Yes"),0,SUM(staff_students!J$40:J$43)/VLOOKUP('selections(hide)'!$A$4,'selections(hide)'!$D$24:$P$36,8,FALSE)),0)</f>
        <v>0</v>
      </c>
      <c r="CQ58" s="16"/>
      <c r="CR58" s="16">
        <f t="shared" si="85"/>
        <v>0</v>
      </c>
      <c r="CS58" s="16">
        <f t="shared" si="100"/>
        <v>0</v>
      </c>
      <c r="CT58" s="16">
        <f t="shared" si="101"/>
        <v>0</v>
      </c>
      <c r="CU58" s="16">
        <f t="shared" si="102"/>
        <v>0</v>
      </c>
      <c r="CV58" s="16">
        <f t="shared" si="103"/>
        <v>0</v>
      </c>
      <c r="CW58" s="16">
        <f t="shared" si="104"/>
        <v>0</v>
      </c>
      <c r="CX58">
        <f>IF(modules!E58='selections(hide)'!$A$57,"Yes",IF(modules!E58&lt;&gt;0,"No",0))</f>
        <v>0</v>
      </c>
      <c r="CY58">
        <f>IF(modules!D58="optional","Yes",IF(modules!D58="main","No",0))</f>
        <v>0</v>
      </c>
      <c r="CZ58" t="str">
        <f t="shared" si="86"/>
        <v>OK</v>
      </c>
    </row>
    <row r="59" spans="1:104" x14ac:dyDescent="0.25">
      <c r="A59">
        <v>53</v>
      </c>
      <c r="B59">
        <f>modules!B59</f>
        <v>0</v>
      </c>
      <c r="C59">
        <f>modules!C59</f>
        <v>0</v>
      </c>
      <c r="E59" s="16">
        <f t="shared" si="105"/>
        <v>0</v>
      </c>
      <c r="F59" s="16">
        <f t="shared" si="106"/>
        <v>0</v>
      </c>
      <c r="G59" s="16">
        <f t="shared" si="107"/>
        <v>0</v>
      </c>
      <c r="H59" s="16">
        <f t="shared" si="108"/>
        <v>0</v>
      </c>
      <c r="I59" s="16">
        <f t="shared" si="109"/>
        <v>0</v>
      </c>
      <c r="J59" s="16">
        <f t="shared" si="110"/>
        <v>0</v>
      </c>
      <c r="L59" s="16">
        <f t="shared" si="111"/>
        <v>0</v>
      </c>
      <c r="M59" s="16">
        <f t="shared" si="112"/>
        <v>0</v>
      </c>
      <c r="N59" s="16">
        <f t="shared" si="113"/>
        <v>0</v>
      </c>
      <c r="O59" s="16">
        <f t="shared" si="114"/>
        <v>0</v>
      </c>
      <c r="P59" s="16">
        <f t="shared" si="115"/>
        <v>0</v>
      </c>
      <c r="Q59" s="16">
        <f t="shared" si="116"/>
        <v>0</v>
      </c>
      <c r="S59" s="16">
        <f t="shared" si="117"/>
        <v>0</v>
      </c>
      <c r="T59" s="16">
        <f t="shared" si="118"/>
        <v>0</v>
      </c>
      <c r="U59" s="16">
        <f t="shared" si="119"/>
        <v>0</v>
      </c>
      <c r="V59" s="16">
        <f t="shared" si="120"/>
        <v>0</v>
      </c>
      <c r="W59" s="16">
        <f t="shared" si="121"/>
        <v>0</v>
      </c>
      <c r="X59" s="16">
        <f t="shared" si="122"/>
        <v>0</v>
      </c>
      <c r="Z59" s="16">
        <f t="shared" si="123"/>
        <v>0</v>
      </c>
      <c r="AA59" s="16">
        <f t="shared" si="124"/>
        <v>0</v>
      </c>
      <c r="AB59" s="16">
        <f t="shared" si="125"/>
        <v>0</v>
      </c>
      <c r="AC59" s="16">
        <f t="shared" si="126"/>
        <v>0</v>
      </c>
      <c r="AD59" s="16">
        <f t="shared" si="127"/>
        <v>0</v>
      </c>
      <c r="AE59" s="16">
        <f t="shared" si="128"/>
        <v>0</v>
      </c>
      <c r="AG59" s="16">
        <f t="shared" si="129"/>
        <v>0</v>
      </c>
      <c r="AH59" s="16">
        <f t="shared" si="130"/>
        <v>0</v>
      </c>
      <c r="AI59" s="16">
        <f t="shared" si="131"/>
        <v>0</v>
      </c>
      <c r="AJ59" s="16">
        <f t="shared" si="132"/>
        <v>0</v>
      </c>
      <c r="AK59" s="16">
        <f t="shared" si="133"/>
        <v>0</v>
      </c>
      <c r="AL59" s="16">
        <f t="shared" si="134"/>
        <v>0</v>
      </c>
      <c r="AN59" s="16">
        <f t="shared" si="135"/>
        <v>0</v>
      </c>
      <c r="AO59" s="16">
        <f t="shared" si="136"/>
        <v>0</v>
      </c>
      <c r="AP59" s="16">
        <f t="shared" si="137"/>
        <v>0</v>
      </c>
      <c r="AQ59" s="16">
        <f t="shared" si="138"/>
        <v>0</v>
      </c>
      <c r="AR59" s="16">
        <f t="shared" si="139"/>
        <v>0</v>
      </c>
      <c r="AS59" s="16">
        <f t="shared" si="140"/>
        <v>0</v>
      </c>
      <c r="AT59" s="20"/>
      <c r="AU59" s="20">
        <f t="shared" si="141"/>
        <v>0</v>
      </c>
      <c r="AV59" s="20">
        <f t="shared" si="142"/>
        <v>0</v>
      </c>
      <c r="AW59" s="20">
        <f t="shared" si="143"/>
        <v>0</v>
      </c>
      <c r="AX59" s="20">
        <f t="shared" si="144"/>
        <v>0</v>
      </c>
      <c r="AY59" s="20">
        <f t="shared" si="145"/>
        <v>0</v>
      </c>
      <c r="AZ59" s="20">
        <f t="shared" si="146"/>
        <v>0</v>
      </c>
      <c r="BA59" s="20"/>
      <c r="BB59" s="20">
        <f t="shared" si="147"/>
        <v>0</v>
      </c>
      <c r="BC59" s="20">
        <f t="shared" si="148"/>
        <v>0</v>
      </c>
      <c r="BD59" s="20">
        <f t="shared" si="149"/>
        <v>0</v>
      </c>
      <c r="BE59" s="20">
        <f t="shared" si="150"/>
        <v>0</v>
      </c>
      <c r="BF59" s="20">
        <f t="shared" si="151"/>
        <v>0</v>
      </c>
      <c r="BG59" s="20">
        <f t="shared" si="152"/>
        <v>0</v>
      </c>
      <c r="BH59" s="20"/>
      <c r="BI59" s="20">
        <f t="shared" si="153"/>
        <v>0</v>
      </c>
      <c r="BJ59" s="20">
        <f t="shared" si="154"/>
        <v>0</v>
      </c>
      <c r="BK59" s="20">
        <f t="shared" si="155"/>
        <v>0</v>
      </c>
      <c r="BL59" s="20">
        <f t="shared" si="156"/>
        <v>0</v>
      </c>
      <c r="BM59" s="20">
        <f t="shared" si="157"/>
        <v>0</v>
      </c>
      <c r="BN59" s="20">
        <f t="shared" si="158"/>
        <v>0</v>
      </c>
      <c r="BO59" s="20"/>
      <c r="BP59" s="20">
        <f t="shared" si="159"/>
        <v>0</v>
      </c>
      <c r="BQ59" s="20">
        <f t="shared" si="160"/>
        <v>0</v>
      </c>
      <c r="BR59" s="20">
        <f t="shared" si="161"/>
        <v>0</v>
      </c>
      <c r="BS59" s="20">
        <f t="shared" si="162"/>
        <v>0</v>
      </c>
      <c r="BT59" s="20">
        <f t="shared" si="163"/>
        <v>0</v>
      </c>
      <c r="BU59" s="20">
        <f t="shared" si="164"/>
        <v>0</v>
      </c>
      <c r="BV59" s="20"/>
      <c r="BW59" s="20">
        <f t="shared" si="165"/>
        <v>0</v>
      </c>
      <c r="BX59" s="20">
        <f t="shared" si="166"/>
        <v>0</v>
      </c>
      <c r="BY59" s="20">
        <f t="shared" si="167"/>
        <v>0</v>
      </c>
      <c r="BZ59" s="20">
        <f t="shared" si="168"/>
        <v>0</v>
      </c>
      <c r="CA59" s="20">
        <f t="shared" si="169"/>
        <v>0</v>
      </c>
      <c r="CB59" s="20">
        <f t="shared" si="170"/>
        <v>0</v>
      </c>
      <c r="CC59" s="20"/>
      <c r="CD59" s="20">
        <f t="shared" si="171"/>
        <v>0</v>
      </c>
      <c r="CE59" s="20">
        <f t="shared" si="172"/>
        <v>0</v>
      </c>
      <c r="CF59" s="20">
        <f t="shared" si="173"/>
        <v>0</v>
      </c>
      <c r="CG59" s="20">
        <f t="shared" si="174"/>
        <v>0</v>
      </c>
      <c r="CH59" s="20">
        <f t="shared" si="175"/>
        <v>0</v>
      </c>
      <c r="CI59" s="20">
        <f t="shared" si="176"/>
        <v>0</v>
      </c>
      <c r="CK59" s="16">
        <f>IFERROR(IF(OR($B59=0,$CY59="Yes"),0,SUM(staff_students!E$40:E$43)/VLOOKUP('selections(hide)'!$A$4,'selections(hide)'!$D$24:$P$36,8,FALSE)),0)</f>
        <v>0</v>
      </c>
      <c r="CL59" s="16">
        <f>IFERROR(IF(OR($B59=0,$CY59="Yes"),0,SUM(staff_students!F$40:F$43)/VLOOKUP('selections(hide)'!$A$4,'selections(hide)'!$D$24:$P$36,8,FALSE)),0)</f>
        <v>0</v>
      </c>
      <c r="CM59" s="16">
        <f>IFERROR(IF(OR($B59=0,$CY59="Yes"),0,SUM(staff_students!G$40:G$43)/VLOOKUP('selections(hide)'!$A$4,'selections(hide)'!$D$24:$P$36,8,FALSE)),0)</f>
        <v>0</v>
      </c>
      <c r="CN59" s="16">
        <f>IFERROR(IF(OR($B59=0,$CY59="Yes"),0,SUM(staff_students!H$40:H$43)/VLOOKUP('selections(hide)'!$A$4,'selections(hide)'!$D$24:$P$36,8,FALSE)),0)</f>
        <v>0</v>
      </c>
      <c r="CO59" s="16">
        <f>IFERROR(IF(OR($B59=0,$CY59="Yes"),0,SUM(staff_students!I$40:I$43)/VLOOKUP('selections(hide)'!$A$4,'selections(hide)'!$D$24:$P$36,8,FALSE)),0)</f>
        <v>0</v>
      </c>
      <c r="CP59" s="16">
        <f>IFERROR(IF(OR($B59=0,$CY59="Yes"),0,SUM(staff_students!J$40:J$43)/VLOOKUP('selections(hide)'!$A$4,'selections(hide)'!$D$24:$P$36,8,FALSE)),0)</f>
        <v>0</v>
      </c>
      <c r="CQ59" s="16"/>
      <c r="CR59" s="16">
        <f t="shared" si="85"/>
        <v>0</v>
      </c>
      <c r="CS59" s="16">
        <f t="shared" si="100"/>
        <v>0</v>
      </c>
      <c r="CT59" s="16">
        <f t="shared" si="101"/>
        <v>0</v>
      </c>
      <c r="CU59" s="16">
        <f t="shared" si="102"/>
        <v>0</v>
      </c>
      <c r="CV59" s="16">
        <f t="shared" si="103"/>
        <v>0</v>
      </c>
      <c r="CW59" s="16">
        <f t="shared" si="104"/>
        <v>0</v>
      </c>
      <c r="CX59">
        <f>IF(modules!E59='selections(hide)'!$A$57,"Yes",IF(modules!E59&lt;&gt;0,"No",0))</f>
        <v>0</v>
      </c>
      <c r="CY59">
        <f>IF(modules!D59="optional","Yes",IF(modules!D59="main","No",0))</f>
        <v>0</v>
      </c>
      <c r="CZ59" t="str">
        <f t="shared" si="86"/>
        <v>OK</v>
      </c>
    </row>
    <row r="60" spans="1:104" x14ac:dyDescent="0.25">
      <c r="A60">
        <v>54</v>
      </c>
      <c r="B60">
        <f>modules!B60</f>
        <v>0</v>
      </c>
      <c r="C60">
        <f>modules!C60</f>
        <v>0</v>
      </c>
      <c r="E60" s="16">
        <f t="shared" si="105"/>
        <v>0</v>
      </c>
      <c r="F60" s="16">
        <f t="shared" si="106"/>
        <v>0</v>
      </c>
      <c r="G60" s="16">
        <f t="shared" si="107"/>
        <v>0</v>
      </c>
      <c r="H60" s="16">
        <f t="shared" si="108"/>
        <v>0</v>
      </c>
      <c r="I60" s="16">
        <f t="shared" si="109"/>
        <v>0</v>
      </c>
      <c r="J60" s="16">
        <f t="shared" si="110"/>
        <v>0</v>
      </c>
      <c r="L60" s="16">
        <f t="shared" si="111"/>
        <v>0</v>
      </c>
      <c r="M60" s="16">
        <f t="shared" si="112"/>
        <v>0</v>
      </c>
      <c r="N60" s="16">
        <f t="shared" si="113"/>
        <v>0</v>
      </c>
      <c r="O60" s="16">
        <f t="shared" si="114"/>
        <v>0</v>
      </c>
      <c r="P60" s="16">
        <f t="shared" si="115"/>
        <v>0</v>
      </c>
      <c r="Q60" s="16">
        <f t="shared" si="116"/>
        <v>0</v>
      </c>
      <c r="S60" s="16">
        <f t="shared" si="117"/>
        <v>0</v>
      </c>
      <c r="T60" s="16">
        <f t="shared" si="118"/>
        <v>0</v>
      </c>
      <c r="U60" s="16">
        <f t="shared" si="119"/>
        <v>0</v>
      </c>
      <c r="V60" s="16">
        <f t="shared" si="120"/>
        <v>0</v>
      </c>
      <c r="W60" s="16">
        <f t="shared" si="121"/>
        <v>0</v>
      </c>
      <c r="X60" s="16">
        <f t="shared" si="122"/>
        <v>0</v>
      </c>
      <c r="Z60" s="16">
        <f t="shared" si="123"/>
        <v>0</v>
      </c>
      <c r="AA60" s="16">
        <f t="shared" si="124"/>
        <v>0</v>
      </c>
      <c r="AB60" s="16">
        <f t="shared" si="125"/>
        <v>0</v>
      </c>
      <c r="AC60" s="16">
        <f t="shared" si="126"/>
        <v>0</v>
      </c>
      <c r="AD60" s="16">
        <f t="shared" si="127"/>
        <v>0</v>
      </c>
      <c r="AE60" s="16">
        <f t="shared" si="128"/>
        <v>0</v>
      </c>
      <c r="AG60" s="16">
        <f t="shared" si="129"/>
        <v>0</v>
      </c>
      <c r="AH60" s="16">
        <f t="shared" si="130"/>
        <v>0</v>
      </c>
      <c r="AI60" s="16">
        <f t="shared" si="131"/>
        <v>0</v>
      </c>
      <c r="AJ60" s="16">
        <f t="shared" si="132"/>
        <v>0</v>
      </c>
      <c r="AK60" s="16">
        <f t="shared" si="133"/>
        <v>0</v>
      </c>
      <c r="AL60" s="16">
        <f t="shared" si="134"/>
        <v>0</v>
      </c>
      <c r="AN60" s="16">
        <f t="shared" si="135"/>
        <v>0</v>
      </c>
      <c r="AO60" s="16">
        <f t="shared" si="136"/>
        <v>0</v>
      </c>
      <c r="AP60" s="16">
        <f t="shared" si="137"/>
        <v>0</v>
      </c>
      <c r="AQ60" s="16">
        <f t="shared" si="138"/>
        <v>0</v>
      </c>
      <c r="AR60" s="16">
        <f t="shared" si="139"/>
        <v>0</v>
      </c>
      <c r="AS60" s="16">
        <f t="shared" si="140"/>
        <v>0</v>
      </c>
      <c r="AT60" s="20"/>
      <c r="AU60" s="20">
        <f t="shared" si="141"/>
        <v>0</v>
      </c>
      <c r="AV60" s="20">
        <f t="shared" si="142"/>
        <v>0</v>
      </c>
      <c r="AW60" s="20">
        <f t="shared" si="143"/>
        <v>0</v>
      </c>
      <c r="AX60" s="20">
        <f t="shared" si="144"/>
        <v>0</v>
      </c>
      <c r="AY60" s="20">
        <f t="shared" si="145"/>
        <v>0</v>
      </c>
      <c r="AZ60" s="20">
        <f t="shared" si="146"/>
        <v>0</v>
      </c>
      <c r="BA60" s="20"/>
      <c r="BB60" s="20">
        <f t="shared" si="147"/>
        <v>0</v>
      </c>
      <c r="BC60" s="20">
        <f t="shared" si="148"/>
        <v>0</v>
      </c>
      <c r="BD60" s="20">
        <f t="shared" si="149"/>
        <v>0</v>
      </c>
      <c r="BE60" s="20">
        <f t="shared" si="150"/>
        <v>0</v>
      </c>
      <c r="BF60" s="20">
        <f t="shared" si="151"/>
        <v>0</v>
      </c>
      <c r="BG60" s="20">
        <f t="shared" si="152"/>
        <v>0</v>
      </c>
      <c r="BH60" s="20"/>
      <c r="BI60" s="20">
        <f t="shared" si="153"/>
        <v>0</v>
      </c>
      <c r="BJ60" s="20">
        <f t="shared" si="154"/>
        <v>0</v>
      </c>
      <c r="BK60" s="20">
        <f t="shared" si="155"/>
        <v>0</v>
      </c>
      <c r="BL60" s="20">
        <f t="shared" si="156"/>
        <v>0</v>
      </c>
      <c r="BM60" s="20">
        <f t="shared" si="157"/>
        <v>0</v>
      </c>
      <c r="BN60" s="20">
        <f t="shared" si="158"/>
        <v>0</v>
      </c>
      <c r="BO60" s="20"/>
      <c r="BP60" s="20">
        <f t="shared" si="159"/>
        <v>0</v>
      </c>
      <c r="BQ60" s="20">
        <f t="shared" si="160"/>
        <v>0</v>
      </c>
      <c r="BR60" s="20">
        <f t="shared" si="161"/>
        <v>0</v>
      </c>
      <c r="BS60" s="20">
        <f t="shared" si="162"/>
        <v>0</v>
      </c>
      <c r="BT60" s="20">
        <f t="shared" si="163"/>
        <v>0</v>
      </c>
      <c r="BU60" s="20">
        <f t="shared" si="164"/>
        <v>0</v>
      </c>
      <c r="BV60" s="20"/>
      <c r="BW60" s="20">
        <f t="shared" si="165"/>
        <v>0</v>
      </c>
      <c r="BX60" s="20">
        <f t="shared" si="166"/>
        <v>0</v>
      </c>
      <c r="BY60" s="20">
        <f t="shared" si="167"/>
        <v>0</v>
      </c>
      <c r="BZ60" s="20">
        <f t="shared" si="168"/>
        <v>0</v>
      </c>
      <c r="CA60" s="20">
        <f t="shared" si="169"/>
        <v>0</v>
      </c>
      <c r="CB60" s="20">
        <f t="shared" si="170"/>
        <v>0</v>
      </c>
      <c r="CC60" s="20"/>
      <c r="CD60" s="20">
        <f t="shared" si="171"/>
        <v>0</v>
      </c>
      <c r="CE60" s="20">
        <f t="shared" si="172"/>
        <v>0</v>
      </c>
      <c r="CF60" s="20">
        <f t="shared" si="173"/>
        <v>0</v>
      </c>
      <c r="CG60" s="20">
        <f t="shared" si="174"/>
        <v>0</v>
      </c>
      <c r="CH60" s="20">
        <f t="shared" si="175"/>
        <v>0</v>
      </c>
      <c r="CI60" s="20">
        <f t="shared" si="176"/>
        <v>0</v>
      </c>
      <c r="CK60" s="16">
        <f>IFERROR(IF(OR($B60=0,$CY60="Yes"),0,SUM(staff_students!E$40:E$43)/VLOOKUP('selections(hide)'!$A$4,'selections(hide)'!$D$24:$P$36,8,FALSE)),0)</f>
        <v>0</v>
      </c>
      <c r="CL60" s="16">
        <f>IFERROR(IF(OR($B60=0,$CY60="Yes"),0,SUM(staff_students!F$40:F$43)/VLOOKUP('selections(hide)'!$A$4,'selections(hide)'!$D$24:$P$36,8,FALSE)),0)</f>
        <v>0</v>
      </c>
      <c r="CM60" s="16">
        <f>IFERROR(IF(OR($B60=0,$CY60="Yes"),0,SUM(staff_students!G$40:G$43)/VLOOKUP('selections(hide)'!$A$4,'selections(hide)'!$D$24:$P$36,8,FALSE)),0)</f>
        <v>0</v>
      </c>
      <c r="CN60" s="16">
        <f>IFERROR(IF(OR($B60=0,$CY60="Yes"),0,SUM(staff_students!H$40:H$43)/VLOOKUP('selections(hide)'!$A$4,'selections(hide)'!$D$24:$P$36,8,FALSE)),0)</f>
        <v>0</v>
      </c>
      <c r="CO60" s="16">
        <f>IFERROR(IF(OR($B60=0,$CY60="Yes"),0,SUM(staff_students!I$40:I$43)/VLOOKUP('selections(hide)'!$A$4,'selections(hide)'!$D$24:$P$36,8,FALSE)),0)</f>
        <v>0</v>
      </c>
      <c r="CP60" s="16">
        <f>IFERROR(IF(OR($B60=0,$CY60="Yes"),0,SUM(staff_students!J$40:J$43)/VLOOKUP('selections(hide)'!$A$4,'selections(hide)'!$D$24:$P$36,8,FALSE)),0)</f>
        <v>0</v>
      </c>
      <c r="CQ60" s="16"/>
      <c r="CR60" s="16">
        <f t="shared" si="85"/>
        <v>0</v>
      </c>
      <c r="CS60" s="16">
        <f t="shared" si="100"/>
        <v>0</v>
      </c>
      <c r="CT60" s="16">
        <f t="shared" si="101"/>
        <v>0</v>
      </c>
      <c r="CU60" s="16">
        <f t="shared" si="102"/>
        <v>0</v>
      </c>
      <c r="CV60" s="16">
        <f t="shared" si="103"/>
        <v>0</v>
      </c>
      <c r="CW60" s="16">
        <f t="shared" si="104"/>
        <v>0</v>
      </c>
      <c r="CX60">
        <f>IF(modules!E60='selections(hide)'!$A$57,"Yes",IF(modules!E60&lt;&gt;0,"No",0))</f>
        <v>0</v>
      </c>
      <c r="CY60">
        <f>IF(modules!D60="optional","Yes",IF(modules!D60="main","No",0))</f>
        <v>0</v>
      </c>
      <c r="CZ60" t="str">
        <f t="shared" si="86"/>
        <v>OK</v>
      </c>
    </row>
    <row r="61" spans="1:104" x14ac:dyDescent="0.25">
      <c r="A61">
        <v>55</v>
      </c>
      <c r="B61">
        <f>modules!B61</f>
        <v>0</v>
      </c>
      <c r="C61">
        <f>modules!C61</f>
        <v>0</v>
      </c>
      <c r="E61" s="16">
        <f t="shared" si="105"/>
        <v>0</v>
      </c>
      <c r="F61" s="16">
        <f t="shared" si="106"/>
        <v>0</v>
      </c>
      <c r="G61" s="16">
        <f t="shared" si="107"/>
        <v>0</v>
      </c>
      <c r="H61" s="16">
        <f t="shared" si="108"/>
        <v>0</v>
      </c>
      <c r="I61" s="16">
        <f t="shared" si="109"/>
        <v>0</v>
      </c>
      <c r="J61" s="16">
        <f t="shared" si="110"/>
        <v>0</v>
      </c>
      <c r="L61" s="16">
        <f t="shared" si="111"/>
        <v>0</v>
      </c>
      <c r="M61" s="16">
        <f t="shared" si="112"/>
        <v>0</v>
      </c>
      <c r="N61" s="16">
        <f t="shared" si="113"/>
        <v>0</v>
      </c>
      <c r="O61" s="16">
        <f t="shared" si="114"/>
        <v>0</v>
      </c>
      <c r="P61" s="16">
        <f t="shared" si="115"/>
        <v>0</v>
      </c>
      <c r="Q61" s="16">
        <f t="shared" si="116"/>
        <v>0</v>
      </c>
      <c r="S61" s="16">
        <f t="shared" si="117"/>
        <v>0</v>
      </c>
      <c r="T61" s="16">
        <f t="shared" si="118"/>
        <v>0</v>
      </c>
      <c r="U61" s="16">
        <f t="shared" si="119"/>
        <v>0</v>
      </c>
      <c r="V61" s="16">
        <f t="shared" si="120"/>
        <v>0</v>
      </c>
      <c r="W61" s="16">
        <f t="shared" si="121"/>
        <v>0</v>
      </c>
      <c r="X61" s="16">
        <f t="shared" si="122"/>
        <v>0</v>
      </c>
      <c r="Z61" s="16">
        <f t="shared" si="123"/>
        <v>0</v>
      </c>
      <c r="AA61" s="16">
        <f t="shared" si="124"/>
        <v>0</v>
      </c>
      <c r="AB61" s="16">
        <f t="shared" si="125"/>
        <v>0</v>
      </c>
      <c r="AC61" s="16">
        <f t="shared" si="126"/>
        <v>0</v>
      </c>
      <c r="AD61" s="16">
        <f t="shared" si="127"/>
        <v>0</v>
      </c>
      <c r="AE61" s="16">
        <f t="shared" si="128"/>
        <v>0</v>
      </c>
      <c r="AG61" s="16">
        <f t="shared" si="129"/>
        <v>0</v>
      </c>
      <c r="AH61" s="16">
        <f t="shared" si="130"/>
        <v>0</v>
      </c>
      <c r="AI61" s="16">
        <f t="shared" si="131"/>
        <v>0</v>
      </c>
      <c r="AJ61" s="16">
        <f t="shared" si="132"/>
        <v>0</v>
      </c>
      <c r="AK61" s="16">
        <f t="shared" si="133"/>
        <v>0</v>
      </c>
      <c r="AL61" s="16">
        <f t="shared" si="134"/>
        <v>0</v>
      </c>
      <c r="AN61" s="16">
        <f t="shared" si="135"/>
        <v>0</v>
      </c>
      <c r="AO61" s="16">
        <f t="shared" si="136"/>
        <v>0</v>
      </c>
      <c r="AP61" s="16">
        <f t="shared" si="137"/>
        <v>0</v>
      </c>
      <c r="AQ61" s="16">
        <f t="shared" si="138"/>
        <v>0</v>
      </c>
      <c r="AR61" s="16">
        <f t="shared" si="139"/>
        <v>0</v>
      </c>
      <c r="AS61" s="16">
        <f t="shared" si="140"/>
        <v>0</v>
      </c>
      <c r="AT61" s="20"/>
      <c r="AU61" s="20">
        <f t="shared" si="141"/>
        <v>0</v>
      </c>
      <c r="AV61" s="20">
        <f t="shared" si="142"/>
        <v>0</v>
      </c>
      <c r="AW61" s="20">
        <f t="shared" si="143"/>
        <v>0</v>
      </c>
      <c r="AX61" s="20">
        <f t="shared" si="144"/>
        <v>0</v>
      </c>
      <c r="AY61" s="20">
        <f t="shared" si="145"/>
        <v>0</v>
      </c>
      <c r="AZ61" s="20">
        <f t="shared" si="146"/>
        <v>0</v>
      </c>
      <c r="BA61" s="20"/>
      <c r="BB61" s="20">
        <f t="shared" si="147"/>
        <v>0</v>
      </c>
      <c r="BC61" s="20">
        <f t="shared" si="148"/>
        <v>0</v>
      </c>
      <c r="BD61" s="20">
        <f t="shared" si="149"/>
        <v>0</v>
      </c>
      <c r="BE61" s="20">
        <f t="shared" si="150"/>
        <v>0</v>
      </c>
      <c r="BF61" s="20">
        <f t="shared" si="151"/>
        <v>0</v>
      </c>
      <c r="BG61" s="20">
        <f t="shared" si="152"/>
        <v>0</v>
      </c>
      <c r="BH61" s="20"/>
      <c r="BI61" s="20">
        <f t="shared" si="153"/>
        <v>0</v>
      </c>
      <c r="BJ61" s="20">
        <f t="shared" si="154"/>
        <v>0</v>
      </c>
      <c r="BK61" s="20">
        <f t="shared" si="155"/>
        <v>0</v>
      </c>
      <c r="BL61" s="20">
        <f t="shared" si="156"/>
        <v>0</v>
      </c>
      <c r="BM61" s="20">
        <f t="shared" si="157"/>
        <v>0</v>
      </c>
      <c r="BN61" s="20">
        <f t="shared" si="158"/>
        <v>0</v>
      </c>
      <c r="BO61" s="20"/>
      <c r="BP61" s="20">
        <f t="shared" si="159"/>
        <v>0</v>
      </c>
      <c r="BQ61" s="20">
        <f t="shared" si="160"/>
        <v>0</v>
      </c>
      <c r="BR61" s="20">
        <f t="shared" si="161"/>
        <v>0</v>
      </c>
      <c r="BS61" s="20">
        <f t="shared" si="162"/>
        <v>0</v>
      </c>
      <c r="BT61" s="20">
        <f t="shared" si="163"/>
        <v>0</v>
      </c>
      <c r="BU61" s="20">
        <f t="shared" si="164"/>
        <v>0</v>
      </c>
      <c r="BV61" s="20"/>
      <c r="BW61" s="20">
        <f t="shared" si="165"/>
        <v>0</v>
      </c>
      <c r="BX61" s="20">
        <f t="shared" si="166"/>
        <v>0</v>
      </c>
      <c r="BY61" s="20">
        <f t="shared" si="167"/>
        <v>0</v>
      </c>
      <c r="BZ61" s="20">
        <f t="shared" si="168"/>
        <v>0</v>
      </c>
      <c r="CA61" s="20">
        <f t="shared" si="169"/>
        <v>0</v>
      </c>
      <c r="CB61" s="20">
        <f t="shared" si="170"/>
        <v>0</v>
      </c>
      <c r="CC61" s="20"/>
      <c r="CD61" s="20">
        <f t="shared" si="171"/>
        <v>0</v>
      </c>
      <c r="CE61" s="20">
        <f t="shared" si="172"/>
        <v>0</v>
      </c>
      <c r="CF61" s="20">
        <f t="shared" si="173"/>
        <v>0</v>
      </c>
      <c r="CG61" s="20">
        <f t="shared" si="174"/>
        <v>0</v>
      </c>
      <c r="CH61" s="20">
        <f t="shared" si="175"/>
        <v>0</v>
      </c>
      <c r="CI61" s="20">
        <f t="shared" si="176"/>
        <v>0</v>
      </c>
      <c r="CK61" s="16">
        <f>IFERROR(IF(OR($B61=0,$CY61="Yes"),0,SUM(staff_students!E$40:E$43)/VLOOKUP('selections(hide)'!$A$4,'selections(hide)'!$D$24:$P$36,8,FALSE)),0)</f>
        <v>0</v>
      </c>
      <c r="CL61" s="16">
        <f>IFERROR(IF(OR($B61=0,$CY61="Yes"),0,SUM(staff_students!F$40:F$43)/VLOOKUP('selections(hide)'!$A$4,'selections(hide)'!$D$24:$P$36,8,FALSE)),0)</f>
        <v>0</v>
      </c>
      <c r="CM61" s="16">
        <f>IFERROR(IF(OR($B61=0,$CY61="Yes"),0,SUM(staff_students!G$40:G$43)/VLOOKUP('selections(hide)'!$A$4,'selections(hide)'!$D$24:$P$36,8,FALSE)),0)</f>
        <v>0</v>
      </c>
      <c r="CN61" s="16">
        <f>IFERROR(IF(OR($B61=0,$CY61="Yes"),0,SUM(staff_students!H$40:H$43)/VLOOKUP('selections(hide)'!$A$4,'selections(hide)'!$D$24:$P$36,8,FALSE)),0)</f>
        <v>0</v>
      </c>
      <c r="CO61" s="16">
        <f>IFERROR(IF(OR($B61=0,$CY61="Yes"),0,SUM(staff_students!I$40:I$43)/VLOOKUP('selections(hide)'!$A$4,'selections(hide)'!$D$24:$P$36,8,FALSE)),0)</f>
        <v>0</v>
      </c>
      <c r="CP61" s="16">
        <f>IFERROR(IF(OR($B61=0,$CY61="Yes"),0,SUM(staff_students!J$40:J$43)/VLOOKUP('selections(hide)'!$A$4,'selections(hide)'!$D$24:$P$36,8,FALSE)),0)</f>
        <v>0</v>
      </c>
      <c r="CQ61" s="16"/>
      <c r="CR61" s="16">
        <f t="shared" si="85"/>
        <v>0</v>
      </c>
      <c r="CS61" s="16">
        <f t="shared" si="100"/>
        <v>0</v>
      </c>
      <c r="CT61" s="16">
        <f t="shared" si="101"/>
        <v>0</v>
      </c>
      <c r="CU61" s="16">
        <f t="shared" si="102"/>
        <v>0</v>
      </c>
      <c r="CV61" s="16">
        <f t="shared" si="103"/>
        <v>0</v>
      </c>
      <c r="CW61" s="16">
        <f t="shared" si="104"/>
        <v>0</v>
      </c>
      <c r="CX61">
        <f>IF(modules!E61='selections(hide)'!$A$57,"Yes",IF(modules!E61&lt;&gt;0,"No",0))</f>
        <v>0</v>
      </c>
      <c r="CY61">
        <f>IF(modules!D61="optional","Yes",IF(modules!D61="main","No",0))</f>
        <v>0</v>
      </c>
      <c r="CZ61" t="str">
        <f t="shared" si="86"/>
        <v>OK</v>
      </c>
    </row>
    <row r="62" spans="1:104" x14ac:dyDescent="0.25">
      <c r="A62">
        <v>56</v>
      </c>
      <c r="B62">
        <f>modules!B62</f>
        <v>0</v>
      </c>
      <c r="C62">
        <f>modules!C62</f>
        <v>0</v>
      </c>
      <c r="E62" s="16">
        <f t="shared" si="105"/>
        <v>0</v>
      </c>
      <c r="F62" s="16">
        <f t="shared" si="106"/>
        <v>0</v>
      </c>
      <c r="G62" s="16">
        <f t="shared" si="107"/>
        <v>0</v>
      </c>
      <c r="H62" s="16">
        <f t="shared" si="108"/>
        <v>0</v>
      </c>
      <c r="I62" s="16">
        <f t="shared" si="109"/>
        <v>0</v>
      </c>
      <c r="J62" s="16">
        <f t="shared" si="110"/>
        <v>0</v>
      </c>
      <c r="L62" s="16">
        <f t="shared" si="111"/>
        <v>0</v>
      </c>
      <c r="M62" s="16">
        <f t="shared" si="112"/>
        <v>0</v>
      </c>
      <c r="N62" s="16">
        <f t="shared" si="113"/>
        <v>0</v>
      </c>
      <c r="O62" s="16">
        <f t="shared" si="114"/>
        <v>0</v>
      </c>
      <c r="P62" s="16">
        <f t="shared" si="115"/>
        <v>0</v>
      </c>
      <c r="Q62" s="16">
        <f t="shared" si="116"/>
        <v>0</v>
      </c>
      <c r="S62" s="16">
        <f t="shared" si="117"/>
        <v>0</v>
      </c>
      <c r="T62" s="16">
        <f t="shared" si="118"/>
        <v>0</v>
      </c>
      <c r="U62" s="16">
        <f t="shared" si="119"/>
        <v>0</v>
      </c>
      <c r="V62" s="16">
        <f t="shared" si="120"/>
        <v>0</v>
      </c>
      <c r="W62" s="16">
        <f t="shared" si="121"/>
        <v>0</v>
      </c>
      <c r="X62" s="16">
        <f t="shared" si="122"/>
        <v>0</v>
      </c>
      <c r="Z62" s="16">
        <f t="shared" si="123"/>
        <v>0</v>
      </c>
      <c r="AA62" s="16">
        <f t="shared" si="124"/>
        <v>0</v>
      </c>
      <c r="AB62" s="16">
        <f t="shared" si="125"/>
        <v>0</v>
      </c>
      <c r="AC62" s="16">
        <f t="shared" si="126"/>
        <v>0</v>
      </c>
      <c r="AD62" s="16">
        <f t="shared" si="127"/>
        <v>0</v>
      </c>
      <c r="AE62" s="16">
        <f t="shared" si="128"/>
        <v>0</v>
      </c>
      <c r="AG62" s="16">
        <f t="shared" si="129"/>
        <v>0</v>
      </c>
      <c r="AH62" s="16">
        <f t="shared" si="130"/>
        <v>0</v>
      </c>
      <c r="AI62" s="16">
        <f t="shared" si="131"/>
        <v>0</v>
      </c>
      <c r="AJ62" s="16">
        <f t="shared" si="132"/>
        <v>0</v>
      </c>
      <c r="AK62" s="16">
        <f t="shared" si="133"/>
        <v>0</v>
      </c>
      <c r="AL62" s="16">
        <f t="shared" si="134"/>
        <v>0</v>
      </c>
      <c r="AN62" s="16">
        <f t="shared" si="135"/>
        <v>0</v>
      </c>
      <c r="AO62" s="16">
        <f t="shared" si="136"/>
        <v>0</v>
      </c>
      <c r="AP62" s="16">
        <f t="shared" si="137"/>
        <v>0</v>
      </c>
      <c r="AQ62" s="16">
        <f t="shared" si="138"/>
        <v>0</v>
      </c>
      <c r="AR62" s="16">
        <f t="shared" si="139"/>
        <v>0</v>
      </c>
      <c r="AS62" s="16">
        <f t="shared" si="140"/>
        <v>0</v>
      </c>
      <c r="AT62" s="20"/>
      <c r="AU62" s="20">
        <f t="shared" si="141"/>
        <v>0</v>
      </c>
      <c r="AV62" s="20">
        <f t="shared" si="142"/>
        <v>0</v>
      </c>
      <c r="AW62" s="20">
        <f t="shared" si="143"/>
        <v>0</v>
      </c>
      <c r="AX62" s="20">
        <f t="shared" si="144"/>
        <v>0</v>
      </c>
      <c r="AY62" s="20">
        <f t="shared" si="145"/>
        <v>0</v>
      </c>
      <c r="AZ62" s="20">
        <f t="shared" si="146"/>
        <v>0</v>
      </c>
      <c r="BA62" s="20"/>
      <c r="BB62" s="20">
        <f t="shared" si="147"/>
        <v>0</v>
      </c>
      <c r="BC62" s="20">
        <f t="shared" si="148"/>
        <v>0</v>
      </c>
      <c r="BD62" s="20">
        <f t="shared" si="149"/>
        <v>0</v>
      </c>
      <c r="BE62" s="20">
        <f t="shared" si="150"/>
        <v>0</v>
      </c>
      <c r="BF62" s="20">
        <f t="shared" si="151"/>
        <v>0</v>
      </c>
      <c r="BG62" s="20">
        <f t="shared" si="152"/>
        <v>0</v>
      </c>
      <c r="BH62" s="20"/>
      <c r="BI62" s="20">
        <f t="shared" si="153"/>
        <v>0</v>
      </c>
      <c r="BJ62" s="20">
        <f t="shared" si="154"/>
        <v>0</v>
      </c>
      <c r="BK62" s="20">
        <f t="shared" si="155"/>
        <v>0</v>
      </c>
      <c r="BL62" s="20">
        <f t="shared" si="156"/>
        <v>0</v>
      </c>
      <c r="BM62" s="20">
        <f t="shared" si="157"/>
        <v>0</v>
      </c>
      <c r="BN62" s="20">
        <f t="shared" si="158"/>
        <v>0</v>
      </c>
      <c r="BO62" s="20"/>
      <c r="BP62" s="20">
        <f t="shared" si="159"/>
        <v>0</v>
      </c>
      <c r="BQ62" s="20">
        <f t="shared" si="160"/>
        <v>0</v>
      </c>
      <c r="BR62" s="20">
        <f t="shared" si="161"/>
        <v>0</v>
      </c>
      <c r="BS62" s="20">
        <f t="shared" si="162"/>
        <v>0</v>
      </c>
      <c r="BT62" s="20">
        <f t="shared" si="163"/>
        <v>0</v>
      </c>
      <c r="BU62" s="20">
        <f t="shared" si="164"/>
        <v>0</v>
      </c>
      <c r="BV62" s="20"/>
      <c r="BW62" s="20">
        <f t="shared" si="165"/>
        <v>0</v>
      </c>
      <c r="BX62" s="20">
        <f t="shared" si="166"/>
        <v>0</v>
      </c>
      <c r="BY62" s="20">
        <f t="shared" si="167"/>
        <v>0</v>
      </c>
      <c r="BZ62" s="20">
        <f t="shared" si="168"/>
        <v>0</v>
      </c>
      <c r="CA62" s="20">
        <f t="shared" si="169"/>
        <v>0</v>
      </c>
      <c r="CB62" s="20">
        <f t="shared" si="170"/>
        <v>0</v>
      </c>
      <c r="CC62" s="20"/>
      <c r="CD62" s="20">
        <f t="shared" si="171"/>
        <v>0</v>
      </c>
      <c r="CE62" s="20">
        <f t="shared" si="172"/>
        <v>0</v>
      </c>
      <c r="CF62" s="20">
        <f t="shared" si="173"/>
        <v>0</v>
      </c>
      <c r="CG62" s="20">
        <f t="shared" si="174"/>
        <v>0</v>
      </c>
      <c r="CH62" s="20">
        <f t="shared" si="175"/>
        <v>0</v>
      </c>
      <c r="CI62" s="20">
        <f t="shared" si="176"/>
        <v>0</v>
      </c>
      <c r="CK62" s="16">
        <f>IFERROR(IF(OR($B62=0,$CY62="Yes"),0,SUM(staff_students!E$40:E$43)/VLOOKUP('selections(hide)'!$A$4,'selections(hide)'!$D$24:$P$36,8,FALSE)),0)</f>
        <v>0</v>
      </c>
      <c r="CL62" s="16">
        <f>IFERROR(IF(OR($B62=0,$CY62="Yes"),0,SUM(staff_students!F$40:F$43)/VLOOKUP('selections(hide)'!$A$4,'selections(hide)'!$D$24:$P$36,8,FALSE)),0)</f>
        <v>0</v>
      </c>
      <c r="CM62" s="16">
        <f>IFERROR(IF(OR($B62=0,$CY62="Yes"),0,SUM(staff_students!G$40:G$43)/VLOOKUP('selections(hide)'!$A$4,'selections(hide)'!$D$24:$P$36,8,FALSE)),0)</f>
        <v>0</v>
      </c>
      <c r="CN62" s="16">
        <f>IFERROR(IF(OR($B62=0,$CY62="Yes"),0,SUM(staff_students!H$40:H$43)/VLOOKUP('selections(hide)'!$A$4,'selections(hide)'!$D$24:$P$36,8,FALSE)),0)</f>
        <v>0</v>
      </c>
      <c r="CO62" s="16">
        <f>IFERROR(IF(OR($B62=0,$CY62="Yes"),0,SUM(staff_students!I$40:I$43)/VLOOKUP('selections(hide)'!$A$4,'selections(hide)'!$D$24:$P$36,8,FALSE)),0)</f>
        <v>0</v>
      </c>
      <c r="CP62" s="16">
        <f>IFERROR(IF(OR($B62=0,$CY62="Yes"),0,SUM(staff_students!J$40:J$43)/VLOOKUP('selections(hide)'!$A$4,'selections(hide)'!$D$24:$P$36,8,FALSE)),0)</f>
        <v>0</v>
      </c>
      <c r="CQ62" s="16"/>
      <c r="CR62" s="16">
        <f t="shared" si="85"/>
        <v>0</v>
      </c>
      <c r="CS62" s="16">
        <f t="shared" si="100"/>
        <v>0</v>
      </c>
      <c r="CT62" s="16">
        <f t="shared" si="101"/>
        <v>0</v>
      </c>
      <c r="CU62" s="16">
        <f t="shared" si="102"/>
        <v>0</v>
      </c>
      <c r="CV62" s="16">
        <f t="shared" si="103"/>
        <v>0</v>
      </c>
      <c r="CW62" s="16">
        <f t="shared" si="104"/>
        <v>0</v>
      </c>
      <c r="CX62">
        <f>IF(modules!E62='selections(hide)'!$A$57,"Yes",IF(modules!E62&lt;&gt;0,"No",0))</f>
        <v>0</v>
      </c>
      <c r="CY62">
        <f>IF(modules!D62="optional","Yes",IF(modules!D62="main","No",0))</f>
        <v>0</v>
      </c>
      <c r="CZ62" t="str">
        <f t="shared" si="86"/>
        <v>OK</v>
      </c>
    </row>
    <row r="63" spans="1:104" x14ac:dyDescent="0.25">
      <c r="A63">
        <v>57</v>
      </c>
      <c r="B63">
        <f>modules!B63</f>
        <v>0</v>
      </c>
      <c r="C63">
        <f>modules!C63</f>
        <v>0</v>
      </c>
      <c r="E63" s="16">
        <f t="shared" si="105"/>
        <v>0</v>
      </c>
      <c r="F63" s="16">
        <f t="shared" si="106"/>
        <v>0</v>
      </c>
      <c r="G63" s="16">
        <f t="shared" si="107"/>
        <v>0</v>
      </c>
      <c r="H63" s="16">
        <f t="shared" si="108"/>
        <v>0</v>
      </c>
      <c r="I63" s="16">
        <f t="shared" si="109"/>
        <v>0</v>
      </c>
      <c r="J63" s="16">
        <f t="shared" si="110"/>
        <v>0</v>
      </c>
      <c r="L63" s="16">
        <f t="shared" si="111"/>
        <v>0</v>
      </c>
      <c r="M63" s="16">
        <f t="shared" si="112"/>
        <v>0</v>
      </c>
      <c r="N63" s="16">
        <f t="shared" si="113"/>
        <v>0</v>
      </c>
      <c r="O63" s="16">
        <f t="shared" si="114"/>
        <v>0</v>
      </c>
      <c r="P63" s="16">
        <f t="shared" si="115"/>
        <v>0</v>
      </c>
      <c r="Q63" s="16">
        <f t="shared" si="116"/>
        <v>0</v>
      </c>
      <c r="S63" s="16">
        <f t="shared" si="117"/>
        <v>0</v>
      </c>
      <c r="T63" s="16">
        <f t="shared" si="118"/>
        <v>0</v>
      </c>
      <c r="U63" s="16">
        <f t="shared" si="119"/>
        <v>0</v>
      </c>
      <c r="V63" s="16">
        <f t="shared" si="120"/>
        <v>0</v>
      </c>
      <c r="W63" s="16">
        <f t="shared" si="121"/>
        <v>0</v>
      </c>
      <c r="X63" s="16">
        <f t="shared" si="122"/>
        <v>0</v>
      </c>
      <c r="Z63" s="16">
        <f t="shared" si="123"/>
        <v>0</v>
      </c>
      <c r="AA63" s="16">
        <f t="shared" si="124"/>
        <v>0</v>
      </c>
      <c r="AB63" s="16">
        <f t="shared" si="125"/>
        <v>0</v>
      </c>
      <c r="AC63" s="16">
        <f t="shared" si="126"/>
        <v>0</v>
      </c>
      <c r="AD63" s="16">
        <f t="shared" si="127"/>
        <v>0</v>
      </c>
      <c r="AE63" s="16">
        <f t="shared" si="128"/>
        <v>0</v>
      </c>
      <c r="AG63" s="16">
        <f t="shared" si="129"/>
        <v>0</v>
      </c>
      <c r="AH63" s="16">
        <f t="shared" si="130"/>
        <v>0</v>
      </c>
      <c r="AI63" s="16">
        <f t="shared" si="131"/>
        <v>0</v>
      </c>
      <c r="AJ63" s="16">
        <f t="shared" si="132"/>
        <v>0</v>
      </c>
      <c r="AK63" s="16">
        <f t="shared" si="133"/>
        <v>0</v>
      </c>
      <c r="AL63" s="16">
        <f t="shared" si="134"/>
        <v>0</v>
      </c>
      <c r="AN63" s="16">
        <f t="shared" si="135"/>
        <v>0</v>
      </c>
      <c r="AO63" s="16">
        <f t="shared" si="136"/>
        <v>0</v>
      </c>
      <c r="AP63" s="16">
        <f t="shared" si="137"/>
        <v>0</v>
      </c>
      <c r="AQ63" s="16">
        <f t="shared" si="138"/>
        <v>0</v>
      </c>
      <c r="AR63" s="16">
        <f t="shared" si="139"/>
        <v>0</v>
      </c>
      <c r="AS63" s="16">
        <f t="shared" si="140"/>
        <v>0</v>
      </c>
      <c r="AT63" s="20"/>
      <c r="AU63" s="20">
        <f t="shared" si="141"/>
        <v>0</v>
      </c>
      <c r="AV63" s="20">
        <f t="shared" si="142"/>
        <v>0</v>
      </c>
      <c r="AW63" s="20">
        <f t="shared" si="143"/>
        <v>0</v>
      </c>
      <c r="AX63" s="20">
        <f t="shared" si="144"/>
        <v>0</v>
      </c>
      <c r="AY63" s="20">
        <f t="shared" si="145"/>
        <v>0</v>
      </c>
      <c r="AZ63" s="20">
        <f t="shared" si="146"/>
        <v>0</v>
      </c>
      <c r="BA63" s="20"/>
      <c r="BB63" s="20">
        <f t="shared" si="147"/>
        <v>0</v>
      </c>
      <c r="BC63" s="20">
        <f t="shared" si="148"/>
        <v>0</v>
      </c>
      <c r="BD63" s="20">
        <f t="shared" si="149"/>
        <v>0</v>
      </c>
      <c r="BE63" s="20">
        <f t="shared" si="150"/>
        <v>0</v>
      </c>
      <c r="BF63" s="20">
        <f t="shared" si="151"/>
        <v>0</v>
      </c>
      <c r="BG63" s="20">
        <f t="shared" si="152"/>
        <v>0</v>
      </c>
      <c r="BH63" s="20"/>
      <c r="BI63" s="20">
        <f t="shared" si="153"/>
        <v>0</v>
      </c>
      <c r="BJ63" s="20">
        <f t="shared" si="154"/>
        <v>0</v>
      </c>
      <c r="BK63" s="20">
        <f t="shared" si="155"/>
        <v>0</v>
      </c>
      <c r="BL63" s="20">
        <f t="shared" si="156"/>
        <v>0</v>
      </c>
      <c r="BM63" s="20">
        <f t="shared" si="157"/>
        <v>0</v>
      </c>
      <c r="BN63" s="20">
        <f t="shared" si="158"/>
        <v>0</v>
      </c>
      <c r="BO63" s="20"/>
      <c r="BP63" s="20">
        <f t="shared" si="159"/>
        <v>0</v>
      </c>
      <c r="BQ63" s="20">
        <f t="shared" si="160"/>
        <v>0</v>
      </c>
      <c r="BR63" s="20">
        <f t="shared" si="161"/>
        <v>0</v>
      </c>
      <c r="BS63" s="20">
        <f t="shared" si="162"/>
        <v>0</v>
      </c>
      <c r="BT63" s="20">
        <f t="shared" si="163"/>
        <v>0</v>
      </c>
      <c r="BU63" s="20">
        <f t="shared" si="164"/>
        <v>0</v>
      </c>
      <c r="BV63" s="20"/>
      <c r="BW63" s="20">
        <f t="shared" si="165"/>
        <v>0</v>
      </c>
      <c r="BX63" s="20">
        <f t="shared" si="166"/>
        <v>0</v>
      </c>
      <c r="BY63" s="20">
        <f t="shared" si="167"/>
        <v>0</v>
      </c>
      <c r="BZ63" s="20">
        <f t="shared" si="168"/>
        <v>0</v>
      </c>
      <c r="CA63" s="20">
        <f t="shared" si="169"/>
        <v>0</v>
      </c>
      <c r="CB63" s="20">
        <f t="shared" si="170"/>
        <v>0</v>
      </c>
      <c r="CC63" s="20"/>
      <c r="CD63" s="20">
        <f t="shared" si="171"/>
        <v>0</v>
      </c>
      <c r="CE63" s="20">
        <f t="shared" si="172"/>
        <v>0</v>
      </c>
      <c r="CF63" s="20">
        <f t="shared" si="173"/>
        <v>0</v>
      </c>
      <c r="CG63" s="20">
        <f t="shared" si="174"/>
        <v>0</v>
      </c>
      <c r="CH63" s="20">
        <f t="shared" si="175"/>
        <v>0</v>
      </c>
      <c r="CI63" s="20">
        <f t="shared" si="176"/>
        <v>0</v>
      </c>
      <c r="CK63" s="16">
        <f>IFERROR(IF(OR($B63=0,$CY63="Yes"),0,SUM(staff_students!E$40:E$43)/VLOOKUP('selections(hide)'!$A$4,'selections(hide)'!$D$24:$P$36,8,FALSE)),0)</f>
        <v>0</v>
      </c>
      <c r="CL63" s="16">
        <f>IFERROR(IF(OR($B63=0,$CY63="Yes"),0,SUM(staff_students!F$40:F$43)/VLOOKUP('selections(hide)'!$A$4,'selections(hide)'!$D$24:$P$36,8,FALSE)),0)</f>
        <v>0</v>
      </c>
      <c r="CM63" s="16">
        <f>IFERROR(IF(OR($B63=0,$CY63="Yes"),0,SUM(staff_students!G$40:G$43)/VLOOKUP('selections(hide)'!$A$4,'selections(hide)'!$D$24:$P$36,8,FALSE)),0)</f>
        <v>0</v>
      </c>
      <c r="CN63" s="16">
        <f>IFERROR(IF(OR($B63=0,$CY63="Yes"),0,SUM(staff_students!H$40:H$43)/VLOOKUP('selections(hide)'!$A$4,'selections(hide)'!$D$24:$P$36,8,FALSE)),0)</f>
        <v>0</v>
      </c>
      <c r="CO63" s="16">
        <f>IFERROR(IF(OR($B63=0,$CY63="Yes"),0,SUM(staff_students!I$40:I$43)/VLOOKUP('selections(hide)'!$A$4,'selections(hide)'!$D$24:$P$36,8,FALSE)),0)</f>
        <v>0</v>
      </c>
      <c r="CP63" s="16">
        <f>IFERROR(IF(OR($B63=0,$CY63="Yes"),0,SUM(staff_students!J$40:J$43)/VLOOKUP('selections(hide)'!$A$4,'selections(hide)'!$D$24:$P$36,8,FALSE)),0)</f>
        <v>0</v>
      </c>
      <c r="CQ63" s="16"/>
      <c r="CR63" s="16">
        <f t="shared" si="85"/>
        <v>0</v>
      </c>
      <c r="CS63" s="16">
        <f t="shared" si="100"/>
        <v>0</v>
      </c>
      <c r="CT63" s="16">
        <f t="shared" si="101"/>
        <v>0</v>
      </c>
      <c r="CU63" s="16">
        <f t="shared" si="102"/>
        <v>0</v>
      </c>
      <c r="CV63" s="16">
        <f t="shared" si="103"/>
        <v>0</v>
      </c>
      <c r="CW63" s="16">
        <f t="shared" si="104"/>
        <v>0</v>
      </c>
      <c r="CX63">
        <f>IF(modules!E63='selections(hide)'!$A$57,"Yes",IF(modules!E63&lt;&gt;0,"No",0))</f>
        <v>0</v>
      </c>
      <c r="CY63">
        <f>IF(modules!D63="optional","Yes",IF(modules!D63="main","No",0))</f>
        <v>0</v>
      </c>
      <c r="CZ63" t="str">
        <f t="shared" si="86"/>
        <v>OK</v>
      </c>
    </row>
    <row r="64" spans="1:104" x14ac:dyDescent="0.25">
      <c r="A64">
        <v>58</v>
      </c>
      <c r="B64">
        <f>modules!B64</f>
        <v>0</v>
      </c>
      <c r="C64">
        <f>modules!C64</f>
        <v>0</v>
      </c>
      <c r="E64" s="16">
        <f t="shared" si="105"/>
        <v>0</v>
      </c>
      <c r="F64" s="16">
        <f t="shared" si="106"/>
        <v>0</v>
      </c>
      <c r="G64" s="16">
        <f t="shared" si="107"/>
        <v>0</v>
      </c>
      <c r="H64" s="16">
        <f t="shared" si="108"/>
        <v>0</v>
      </c>
      <c r="I64" s="16">
        <f t="shared" si="109"/>
        <v>0</v>
      </c>
      <c r="J64" s="16">
        <f t="shared" si="110"/>
        <v>0</v>
      </c>
      <c r="L64" s="16">
        <f t="shared" si="111"/>
        <v>0</v>
      </c>
      <c r="M64" s="16">
        <f t="shared" si="112"/>
        <v>0</v>
      </c>
      <c r="N64" s="16">
        <f t="shared" si="113"/>
        <v>0</v>
      </c>
      <c r="O64" s="16">
        <f t="shared" si="114"/>
        <v>0</v>
      </c>
      <c r="P64" s="16">
        <f t="shared" si="115"/>
        <v>0</v>
      </c>
      <c r="Q64" s="16">
        <f t="shared" si="116"/>
        <v>0</v>
      </c>
      <c r="S64" s="16">
        <f t="shared" si="117"/>
        <v>0</v>
      </c>
      <c r="T64" s="16">
        <f t="shared" si="118"/>
        <v>0</v>
      </c>
      <c r="U64" s="16">
        <f t="shared" si="119"/>
        <v>0</v>
      </c>
      <c r="V64" s="16">
        <f t="shared" si="120"/>
        <v>0</v>
      </c>
      <c r="W64" s="16">
        <f t="shared" si="121"/>
        <v>0</v>
      </c>
      <c r="X64" s="16">
        <f t="shared" si="122"/>
        <v>0</v>
      </c>
      <c r="Z64" s="16">
        <f t="shared" si="123"/>
        <v>0</v>
      </c>
      <c r="AA64" s="16">
        <f t="shared" si="124"/>
        <v>0</v>
      </c>
      <c r="AB64" s="16">
        <f t="shared" si="125"/>
        <v>0</v>
      </c>
      <c r="AC64" s="16">
        <f t="shared" si="126"/>
        <v>0</v>
      </c>
      <c r="AD64" s="16">
        <f t="shared" si="127"/>
        <v>0</v>
      </c>
      <c r="AE64" s="16">
        <f t="shared" si="128"/>
        <v>0</v>
      </c>
      <c r="AG64" s="16">
        <f t="shared" si="129"/>
        <v>0</v>
      </c>
      <c r="AH64" s="16">
        <f t="shared" si="130"/>
        <v>0</v>
      </c>
      <c r="AI64" s="16">
        <f t="shared" si="131"/>
        <v>0</v>
      </c>
      <c r="AJ64" s="16">
        <f t="shared" si="132"/>
        <v>0</v>
      </c>
      <c r="AK64" s="16">
        <f t="shared" si="133"/>
        <v>0</v>
      </c>
      <c r="AL64" s="16">
        <f t="shared" si="134"/>
        <v>0</v>
      </c>
      <c r="AN64" s="16">
        <f t="shared" si="135"/>
        <v>0</v>
      </c>
      <c r="AO64" s="16">
        <f t="shared" si="136"/>
        <v>0</v>
      </c>
      <c r="AP64" s="16">
        <f t="shared" si="137"/>
        <v>0</v>
      </c>
      <c r="AQ64" s="16">
        <f t="shared" si="138"/>
        <v>0</v>
      </c>
      <c r="AR64" s="16">
        <f t="shared" si="139"/>
        <v>0</v>
      </c>
      <c r="AS64" s="16">
        <f t="shared" si="140"/>
        <v>0</v>
      </c>
      <c r="AT64" s="20"/>
      <c r="AU64" s="20">
        <f t="shared" si="141"/>
        <v>0</v>
      </c>
      <c r="AV64" s="20">
        <f t="shared" si="142"/>
        <v>0</v>
      </c>
      <c r="AW64" s="20">
        <f t="shared" si="143"/>
        <v>0</v>
      </c>
      <c r="AX64" s="20">
        <f t="shared" si="144"/>
        <v>0</v>
      </c>
      <c r="AY64" s="20">
        <f t="shared" si="145"/>
        <v>0</v>
      </c>
      <c r="AZ64" s="20">
        <f t="shared" si="146"/>
        <v>0</v>
      </c>
      <c r="BA64" s="20"/>
      <c r="BB64" s="20">
        <f t="shared" si="147"/>
        <v>0</v>
      </c>
      <c r="BC64" s="20">
        <f t="shared" si="148"/>
        <v>0</v>
      </c>
      <c r="BD64" s="20">
        <f t="shared" si="149"/>
        <v>0</v>
      </c>
      <c r="BE64" s="20">
        <f t="shared" si="150"/>
        <v>0</v>
      </c>
      <c r="BF64" s="20">
        <f t="shared" si="151"/>
        <v>0</v>
      </c>
      <c r="BG64" s="20">
        <f t="shared" si="152"/>
        <v>0</v>
      </c>
      <c r="BH64" s="20"/>
      <c r="BI64" s="20">
        <f t="shared" si="153"/>
        <v>0</v>
      </c>
      <c r="BJ64" s="20">
        <f t="shared" si="154"/>
        <v>0</v>
      </c>
      <c r="BK64" s="20">
        <f t="shared" si="155"/>
        <v>0</v>
      </c>
      <c r="BL64" s="20">
        <f t="shared" si="156"/>
        <v>0</v>
      </c>
      <c r="BM64" s="20">
        <f t="shared" si="157"/>
        <v>0</v>
      </c>
      <c r="BN64" s="20">
        <f t="shared" si="158"/>
        <v>0</v>
      </c>
      <c r="BO64" s="20"/>
      <c r="BP64" s="20">
        <f t="shared" si="159"/>
        <v>0</v>
      </c>
      <c r="BQ64" s="20">
        <f t="shared" si="160"/>
        <v>0</v>
      </c>
      <c r="BR64" s="20">
        <f t="shared" si="161"/>
        <v>0</v>
      </c>
      <c r="BS64" s="20">
        <f t="shared" si="162"/>
        <v>0</v>
      </c>
      <c r="BT64" s="20">
        <f t="shared" si="163"/>
        <v>0</v>
      </c>
      <c r="BU64" s="20">
        <f t="shared" si="164"/>
        <v>0</v>
      </c>
      <c r="BV64" s="20"/>
      <c r="BW64" s="20">
        <f t="shared" si="165"/>
        <v>0</v>
      </c>
      <c r="BX64" s="20">
        <f t="shared" si="166"/>
        <v>0</v>
      </c>
      <c r="BY64" s="20">
        <f t="shared" si="167"/>
        <v>0</v>
      </c>
      <c r="BZ64" s="20">
        <f t="shared" si="168"/>
        <v>0</v>
      </c>
      <c r="CA64" s="20">
        <f t="shared" si="169"/>
        <v>0</v>
      </c>
      <c r="CB64" s="20">
        <f t="shared" si="170"/>
        <v>0</v>
      </c>
      <c r="CC64" s="20"/>
      <c r="CD64" s="20">
        <f t="shared" si="171"/>
        <v>0</v>
      </c>
      <c r="CE64" s="20">
        <f t="shared" si="172"/>
        <v>0</v>
      </c>
      <c r="CF64" s="20">
        <f t="shared" si="173"/>
        <v>0</v>
      </c>
      <c r="CG64" s="20">
        <f t="shared" si="174"/>
        <v>0</v>
      </c>
      <c r="CH64" s="20">
        <f t="shared" si="175"/>
        <v>0</v>
      </c>
      <c r="CI64" s="20">
        <f t="shared" si="176"/>
        <v>0</v>
      </c>
      <c r="CK64" s="16">
        <f>IFERROR(IF(OR($B64=0,$CY64="Yes"),0,SUM(staff_students!E$40:E$43)/VLOOKUP('selections(hide)'!$A$4,'selections(hide)'!$D$24:$P$36,8,FALSE)),0)</f>
        <v>0</v>
      </c>
      <c r="CL64" s="16">
        <f>IFERROR(IF(OR($B64=0,$CY64="Yes"),0,SUM(staff_students!F$40:F$43)/VLOOKUP('selections(hide)'!$A$4,'selections(hide)'!$D$24:$P$36,8,FALSE)),0)</f>
        <v>0</v>
      </c>
      <c r="CM64" s="16">
        <f>IFERROR(IF(OR($B64=0,$CY64="Yes"),0,SUM(staff_students!G$40:G$43)/VLOOKUP('selections(hide)'!$A$4,'selections(hide)'!$D$24:$P$36,8,FALSE)),0)</f>
        <v>0</v>
      </c>
      <c r="CN64" s="16">
        <f>IFERROR(IF(OR($B64=0,$CY64="Yes"),0,SUM(staff_students!H$40:H$43)/VLOOKUP('selections(hide)'!$A$4,'selections(hide)'!$D$24:$P$36,8,FALSE)),0)</f>
        <v>0</v>
      </c>
      <c r="CO64" s="16">
        <f>IFERROR(IF(OR($B64=0,$CY64="Yes"),0,SUM(staff_students!I$40:I$43)/VLOOKUP('selections(hide)'!$A$4,'selections(hide)'!$D$24:$P$36,8,FALSE)),0)</f>
        <v>0</v>
      </c>
      <c r="CP64" s="16">
        <f>IFERROR(IF(OR($B64=0,$CY64="Yes"),0,SUM(staff_students!J$40:J$43)/VLOOKUP('selections(hide)'!$A$4,'selections(hide)'!$D$24:$P$36,8,FALSE)),0)</f>
        <v>0</v>
      </c>
      <c r="CQ64" s="16"/>
      <c r="CR64" s="16">
        <f t="shared" si="85"/>
        <v>0</v>
      </c>
      <c r="CS64" s="16">
        <f t="shared" si="100"/>
        <v>0</v>
      </c>
      <c r="CT64" s="16">
        <f t="shared" si="101"/>
        <v>0</v>
      </c>
      <c r="CU64" s="16">
        <f t="shared" si="102"/>
        <v>0</v>
      </c>
      <c r="CV64" s="16">
        <f t="shared" si="103"/>
        <v>0</v>
      </c>
      <c r="CW64" s="16">
        <f t="shared" si="104"/>
        <v>0</v>
      </c>
      <c r="CX64">
        <f>IF(modules!E64='selections(hide)'!$A$57,"Yes",IF(modules!E64&lt;&gt;0,"No",0))</f>
        <v>0</v>
      </c>
      <c r="CY64">
        <f>IF(modules!D64="optional","Yes",IF(modules!D64="main","No",0))</f>
        <v>0</v>
      </c>
      <c r="CZ64" t="str">
        <f t="shared" si="86"/>
        <v>OK</v>
      </c>
    </row>
    <row r="65" spans="1:136" x14ac:dyDescent="0.25">
      <c r="A65">
        <v>59</v>
      </c>
      <c r="B65">
        <f>modules!B65</f>
        <v>0</v>
      </c>
      <c r="C65">
        <f>modules!C65</f>
        <v>0</v>
      </c>
      <c r="E65" s="16">
        <f t="shared" si="105"/>
        <v>0</v>
      </c>
      <c r="F65" s="16">
        <f t="shared" si="106"/>
        <v>0</v>
      </c>
      <c r="G65" s="16">
        <f t="shared" si="107"/>
        <v>0</v>
      </c>
      <c r="H65" s="16">
        <f t="shared" si="108"/>
        <v>0</v>
      </c>
      <c r="I65" s="16">
        <f t="shared" si="109"/>
        <v>0</v>
      </c>
      <c r="J65" s="16">
        <f t="shared" si="110"/>
        <v>0</v>
      </c>
      <c r="L65" s="16">
        <f t="shared" si="111"/>
        <v>0</v>
      </c>
      <c r="M65" s="16">
        <f t="shared" si="112"/>
        <v>0</v>
      </c>
      <c r="N65" s="16">
        <f t="shared" si="113"/>
        <v>0</v>
      </c>
      <c r="O65" s="16">
        <f t="shared" si="114"/>
        <v>0</v>
      </c>
      <c r="P65" s="16">
        <f t="shared" si="115"/>
        <v>0</v>
      </c>
      <c r="Q65" s="16">
        <f t="shared" si="116"/>
        <v>0</v>
      </c>
      <c r="S65" s="16">
        <f t="shared" si="117"/>
        <v>0</v>
      </c>
      <c r="T65" s="16">
        <f t="shared" si="118"/>
        <v>0</v>
      </c>
      <c r="U65" s="16">
        <f t="shared" si="119"/>
        <v>0</v>
      </c>
      <c r="V65" s="16">
        <f t="shared" si="120"/>
        <v>0</v>
      </c>
      <c r="W65" s="16">
        <f t="shared" si="121"/>
        <v>0</v>
      </c>
      <c r="X65" s="16">
        <f t="shared" si="122"/>
        <v>0</v>
      </c>
      <c r="Z65" s="16">
        <f t="shared" si="123"/>
        <v>0</v>
      </c>
      <c r="AA65" s="16">
        <f t="shared" si="124"/>
        <v>0</v>
      </c>
      <c r="AB65" s="16">
        <f t="shared" si="125"/>
        <v>0</v>
      </c>
      <c r="AC65" s="16">
        <f t="shared" si="126"/>
        <v>0</v>
      </c>
      <c r="AD65" s="16">
        <f t="shared" si="127"/>
        <v>0</v>
      </c>
      <c r="AE65" s="16">
        <f t="shared" si="128"/>
        <v>0</v>
      </c>
      <c r="AG65" s="16">
        <f t="shared" si="129"/>
        <v>0</v>
      </c>
      <c r="AH65" s="16">
        <f t="shared" si="130"/>
        <v>0</v>
      </c>
      <c r="AI65" s="16">
        <f t="shared" si="131"/>
        <v>0</v>
      </c>
      <c r="AJ65" s="16">
        <f t="shared" si="132"/>
        <v>0</v>
      </c>
      <c r="AK65" s="16">
        <f t="shared" si="133"/>
        <v>0</v>
      </c>
      <c r="AL65" s="16">
        <f t="shared" si="134"/>
        <v>0</v>
      </c>
      <c r="AN65" s="16">
        <f t="shared" si="135"/>
        <v>0</v>
      </c>
      <c r="AO65" s="16">
        <f t="shared" si="136"/>
        <v>0</v>
      </c>
      <c r="AP65" s="16">
        <f t="shared" si="137"/>
        <v>0</v>
      </c>
      <c r="AQ65" s="16">
        <f t="shared" si="138"/>
        <v>0</v>
      </c>
      <c r="AR65" s="16">
        <f t="shared" si="139"/>
        <v>0</v>
      </c>
      <c r="AS65" s="16">
        <f t="shared" si="140"/>
        <v>0</v>
      </c>
      <c r="AT65" s="20"/>
      <c r="AU65" s="20">
        <f t="shared" si="141"/>
        <v>0</v>
      </c>
      <c r="AV65" s="20">
        <f t="shared" si="142"/>
        <v>0</v>
      </c>
      <c r="AW65" s="20">
        <f t="shared" si="143"/>
        <v>0</v>
      </c>
      <c r="AX65" s="20">
        <f t="shared" si="144"/>
        <v>0</v>
      </c>
      <c r="AY65" s="20">
        <f t="shared" si="145"/>
        <v>0</v>
      </c>
      <c r="AZ65" s="20">
        <f t="shared" si="146"/>
        <v>0</v>
      </c>
      <c r="BA65" s="20"/>
      <c r="BB65" s="20">
        <f t="shared" si="147"/>
        <v>0</v>
      </c>
      <c r="BC65" s="20">
        <f t="shared" si="148"/>
        <v>0</v>
      </c>
      <c r="BD65" s="20">
        <f t="shared" si="149"/>
        <v>0</v>
      </c>
      <c r="BE65" s="20">
        <f t="shared" si="150"/>
        <v>0</v>
      </c>
      <c r="BF65" s="20">
        <f t="shared" si="151"/>
        <v>0</v>
      </c>
      <c r="BG65" s="20">
        <f t="shared" si="152"/>
        <v>0</v>
      </c>
      <c r="BH65" s="20"/>
      <c r="BI65" s="20">
        <f t="shared" si="153"/>
        <v>0</v>
      </c>
      <c r="BJ65" s="20">
        <f t="shared" si="154"/>
        <v>0</v>
      </c>
      <c r="BK65" s="20">
        <f t="shared" si="155"/>
        <v>0</v>
      </c>
      <c r="BL65" s="20">
        <f t="shared" si="156"/>
        <v>0</v>
      </c>
      <c r="BM65" s="20">
        <f t="shared" si="157"/>
        <v>0</v>
      </c>
      <c r="BN65" s="20">
        <f t="shared" si="158"/>
        <v>0</v>
      </c>
      <c r="BO65" s="20"/>
      <c r="BP65" s="20">
        <f t="shared" si="159"/>
        <v>0</v>
      </c>
      <c r="BQ65" s="20">
        <f t="shared" si="160"/>
        <v>0</v>
      </c>
      <c r="BR65" s="20">
        <f t="shared" si="161"/>
        <v>0</v>
      </c>
      <c r="BS65" s="20">
        <f t="shared" si="162"/>
        <v>0</v>
      </c>
      <c r="BT65" s="20">
        <f t="shared" si="163"/>
        <v>0</v>
      </c>
      <c r="BU65" s="20">
        <f t="shared" si="164"/>
        <v>0</v>
      </c>
      <c r="BV65" s="20"/>
      <c r="BW65" s="20">
        <f t="shared" si="165"/>
        <v>0</v>
      </c>
      <c r="BX65" s="20">
        <f t="shared" si="166"/>
        <v>0</v>
      </c>
      <c r="BY65" s="20">
        <f t="shared" si="167"/>
        <v>0</v>
      </c>
      <c r="BZ65" s="20">
        <f t="shared" si="168"/>
        <v>0</v>
      </c>
      <c r="CA65" s="20">
        <f t="shared" si="169"/>
        <v>0</v>
      </c>
      <c r="CB65" s="20">
        <f t="shared" si="170"/>
        <v>0</v>
      </c>
      <c r="CC65" s="20"/>
      <c r="CD65" s="20">
        <f t="shared" si="171"/>
        <v>0</v>
      </c>
      <c r="CE65" s="20">
        <f t="shared" si="172"/>
        <v>0</v>
      </c>
      <c r="CF65" s="20">
        <f t="shared" si="173"/>
        <v>0</v>
      </c>
      <c r="CG65" s="20">
        <f t="shared" si="174"/>
        <v>0</v>
      </c>
      <c r="CH65" s="20">
        <f t="shared" si="175"/>
        <v>0</v>
      </c>
      <c r="CI65" s="20">
        <f t="shared" si="176"/>
        <v>0</v>
      </c>
      <c r="CK65" s="16">
        <f>IFERROR(IF(OR($B65=0,$CY65="Yes"),0,SUM(staff_students!E$40:E$43)/VLOOKUP('selections(hide)'!$A$4,'selections(hide)'!$D$24:$P$36,8,FALSE)),0)</f>
        <v>0</v>
      </c>
      <c r="CL65" s="16">
        <f>IFERROR(IF(OR($B65=0,$CY65="Yes"),0,SUM(staff_students!F$40:F$43)/VLOOKUP('selections(hide)'!$A$4,'selections(hide)'!$D$24:$P$36,8,FALSE)),0)</f>
        <v>0</v>
      </c>
      <c r="CM65" s="16">
        <f>IFERROR(IF(OR($B65=0,$CY65="Yes"),0,SUM(staff_students!G$40:G$43)/VLOOKUP('selections(hide)'!$A$4,'selections(hide)'!$D$24:$P$36,8,FALSE)),0)</f>
        <v>0</v>
      </c>
      <c r="CN65" s="16">
        <f>IFERROR(IF(OR($B65=0,$CY65="Yes"),0,SUM(staff_students!H$40:H$43)/VLOOKUP('selections(hide)'!$A$4,'selections(hide)'!$D$24:$P$36,8,FALSE)),0)</f>
        <v>0</v>
      </c>
      <c r="CO65" s="16">
        <f>IFERROR(IF(OR($B65=0,$CY65="Yes"),0,SUM(staff_students!I$40:I$43)/VLOOKUP('selections(hide)'!$A$4,'selections(hide)'!$D$24:$P$36,8,FALSE)),0)</f>
        <v>0</v>
      </c>
      <c r="CP65" s="16">
        <f>IFERROR(IF(OR($B65=0,$CY65="Yes"),0,SUM(staff_students!J$40:J$43)/VLOOKUP('selections(hide)'!$A$4,'selections(hide)'!$D$24:$P$36,8,FALSE)),0)</f>
        <v>0</v>
      </c>
      <c r="CQ65" s="16"/>
      <c r="CR65" s="16">
        <f t="shared" si="85"/>
        <v>0</v>
      </c>
      <c r="CS65" s="16">
        <f t="shared" si="100"/>
        <v>0</v>
      </c>
      <c r="CT65" s="16">
        <f t="shared" si="101"/>
        <v>0</v>
      </c>
      <c r="CU65" s="16">
        <f t="shared" si="102"/>
        <v>0</v>
      </c>
      <c r="CV65" s="16">
        <f t="shared" si="103"/>
        <v>0</v>
      </c>
      <c r="CW65" s="16">
        <f t="shared" si="104"/>
        <v>0</v>
      </c>
      <c r="CX65">
        <f>IF(modules!E65='selections(hide)'!$A$57,"Yes",IF(modules!E65&lt;&gt;0,"No",0))</f>
        <v>0</v>
      </c>
      <c r="CY65">
        <f>IF(modules!D65="optional","Yes",IF(modules!D65="main","No",0))</f>
        <v>0</v>
      </c>
      <c r="CZ65" t="str">
        <f t="shared" si="86"/>
        <v>OK</v>
      </c>
    </row>
    <row r="66" spans="1:136" x14ac:dyDescent="0.25">
      <c r="A66">
        <v>60</v>
      </c>
      <c r="B66">
        <f>modules!B66</f>
        <v>0</v>
      </c>
      <c r="C66">
        <f>modules!C66</f>
        <v>0</v>
      </c>
      <c r="E66" s="16">
        <f t="shared" si="105"/>
        <v>0</v>
      </c>
      <c r="F66" s="16">
        <f t="shared" si="106"/>
        <v>0</v>
      </c>
      <c r="G66" s="16">
        <f t="shared" si="107"/>
        <v>0</v>
      </c>
      <c r="H66" s="16">
        <f t="shared" si="108"/>
        <v>0</v>
      </c>
      <c r="I66" s="16">
        <f t="shared" si="109"/>
        <v>0</v>
      </c>
      <c r="J66" s="16">
        <f t="shared" si="110"/>
        <v>0</v>
      </c>
      <c r="L66" s="16">
        <f t="shared" si="111"/>
        <v>0</v>
      </c>
      <c r="M66" s="16">
        <f t="shared" si="112"/>
        <v>0</v>
      </c>
      <c r="N66" s="16">
        <f t="shared" si="113"/>
        <v>0</v>
      </c>
      <c r="O66" s="16">
        <f t="shared" si="114"/>
        <v>0</v>
      </c>
      <c r="P66" s="16">
        <f t="shared" si="115"/>
        <v>0</v>
      </c>
      <c r="Q66" s="16">
        <f t="shared" si="116"/>
        <v>0</v>
      </c>
      <c r="S66" s="16">
        <f t="shared" si="117"/>
        <v>0</v>
      </c>
      <c r="T66" s="16">
        <f t="shared" si="118"/>
        <v>0</v>
      </c>
      <c r="U66" s="16">
        <f t="shared" si="119"/>
        <v>0</v>
      </c>
      <c r="V66" s="16">
        <f t="shared" si="120"/>
        <v>0</v>
      </c>
      <c r="W66" s="16">
        <f t="shared" si="121"/>
        <v>0</v>
      </c>
      <c r="X66" s="16">
        <f t="shared" si="122"/>
        <v>0</v>
      </c>
      <c r="Z66" s="16">
        <f t="shared" si="123"/>
        <v>0</v>
      </c>
      <c r="AA66" s="16">
        <f t="shared" si="124"/>
        <v>0</v>
      </c>
      <c r="AB66" s="16">
        <f t="shared" si="125"/>
        <v>0</v>
      </c>
      <c r="AC66" s="16">
        <f t="shared" si="126"/>
        <v>0</v>
      </c>
      <c r="AD66" s="16">
        <f t="shared" si="127"/>
        <v>0</v>
      </c>
      <c r="AE66" s="16">
        <f t="shared" si="128"/>
        <v>0</v>
      </c>
      <c r="AG66" s="16">
        <f t="shared" si="129"/>
        <v>0</v>
      </c>
      <c r="AH66" s="16">
        <f t="shared" si="130"/>
        <v>0</v>
      </c>
      <c r="AI66" s="16">
        <f t="shared" si="131"/>
        <v>0</v>
      </c>
      <c r="AJ66" s="16">
        <f t="shared" si="132"/>
        <v>0</v>
      </c>
      <c r="AK66" s="16">
        <f t="shared" si="133"/>
        <v>0</v>
      </c>
      <c r="AL66" s="16">
        <f t="shared" si="134"/>
        <v>0</v>
      </c>
      <c r="AN66" s="16">
        <f t="shared" si="135"/>
        <v>0</v>
      </c>
      <c r="AO66" s="16">
        <f t="shared" si="136"/>
        <v>0</v>
      </c>
      <c r="AP66" s="16">
        <f t="shared" si="137"/>
        <v>0</v>
      </c>
      <c r="AQ66" s="16">
        <f t="shared" si="138"/>
        <v>0</v>
      </c>
      <c r="AR66" s="16">
        <f t="shared" si="139"/>
        <v>0</v>
      </c>
      <c r="AS66" s="16">
        <f t="shared" si="140"/>
        <v>0</v>
      </c>
      <c r="AT66" s="20"/>
      <c r="AU66" s="20">
        <f t="shared" si="141"/>
        <v>0</v>
      </c>
      <c r="AV66" s="20">
        <f t="shared" si="142"/>
        <v>0</v>
      </c>
      <c r="AW66" s="20">
        <f t="shared" si="143"/>
        <v>0</v>
      </c>
      <c r="AX66" s="20">
        <f t="shared" si="144"/>
        <v>0</v>
      </c>
      <c r="AY66" s="20">
        <f t="shared" si="145"/>
        <v>0</v>
      </c>
      <c r="AZ66" s="20">
        <f t="shared" si="146"/>
        <v>0</v>
      </c>
      <c r="BA66" s="20"/>
      <c r="BB66" s="20">
        <f t="shared" si="147"/>
        <v>0</v>
      </c>
      <c r="BC66" s="20">
        <f t="shared" si="148"/>
        <v>0</v>
      </c>
      <c r="BD66" s="20">
        <f t="shared" si="149"/>
        <v>0</v>
      </c>
      <c r="BE66" s="20">
        <f t="shared" si="150"/>
        <v>0</v>
      </c>
      <c r="BF66" s="20">
        <f t="shared" si="151"/>
        <v>0</v>
      </c>
      <c r="BG66" s="20">
        <f t="shared" si="152"/>
        <v>0</v>
      </c>
      <c r="BH66" s="20"/>
      <c r="BI66" s="20">
        <f t="shared" si="153"/>
        <v>0</v>
      </c>
      <c r="BJ66" s="20">
        <f t="shared" si="154"/>
        <v>0</v>
      </c>
      <c r="BK66" s="20">
        <f t="shared" si="155"/>
        <v>0</v>
      </c>
      <c r="BL66" s="20">
        <f t="shared" si="156"/>
        <v>0</v>
      </c>
      <c r="BM66" s="20">
        <f t="shared" si="157"/>
        <v>0</v>
      </c>
      <c r="BN66" s="20">
        <f t="shared" si="158"/>
        <v>0</v>
      </c>
      <c r="BO66" s="20"/>
      <c r="BP66" s="20">
        <f t="shared" si="159"/>
        <v>0</v>
      </c>
      <c r="BQ66" s="20">
        <f t="shared" si="160"/>
        <v>0</v>
      </c>
      <c r="BR66" s="20">
        <f t="shared" si="161"/>
        <v>0</v>
      </c>
      <c r="BS66" s="20">
        <f t="shared" si="162"/>
        <v>0</v>
      </c>
      <c r="BT66" s="20">
        <f t="shared" si="163"/>
        <v>0</v>
      </c>
      <c r="BU66" s="20">
        <f t="shared" si="164"/>
        <v>0</v>
      </c>
      <c r="BV66" s="20"/>
      <c r="BW66" s="20">
        <f t="shared" si="165"/>
        <v>0</v>
      </c>
      <c r="BX66" s="20">
        <f t="shared" si="166"/>
        <v>0</v>
      </c>
      <c r="BY66" s="20">
        <f t="shared" si="167"/>
        <v>0</v>
      </c>
      <c r="BZ66" s="20">
        <f t="shared" si="168"/>
        <v>0</v>
      </c>
      <c r="CA66" s="20">
        <f t="shared" si="169"/>
        <v>0</v>
      </c>
      <c r="CB66" s="20">
        <f t="shared" si="170"/>
        <v>0</v>
      </c>
      <c r="CC66" s="20"/>
      <c r="CD66" s="20">
        <f t="shared" si="171"/>
        <v>0</v>
      </c>
      <c r="CE66" s="20">
        <f t="shared" si="172"/>
        <v>0</v>
      </c>
      <c r="CF66" s="20">
        <f t="shared" si="173"/>
        <v>0</v>
      </c>
      <c r="CG66" s="20">
        <f t="shared" si="174"/>
        <v>0</v>
      </c>
      <c r="CH66" s="20">
        <f t="shared" si="175"/>
        <v>0</v>
      </c>
      <c r="CI66" s="20">
        <f t="shared" si="176"/>
        <v>0</v>
      </c>
      <c r="CK66" s="16">
        <f>IFERROR(IF(OR($B66=0,$CY66="Yes"),0,SUM(staff_students!E$40:E$43)/VLOOKUP('selections(hide)'!$A$4,'selections(hide)'!$D$24:$P$36,8,FALSE)),0)</f>
        <v>0</v>
      </c>
      <c r="CL66" s="16">
        <f>IFERROR(IF(OR($B66=0,$CY66="Yes"),0,SUM(staff_students!F$40:F$43)/VLOOKUP('selections(hide)'!$A$4,'selections(hide)'!$D$24:$P$36,8,FALSE)),0)</f>
        <v>0</v>
      </c>
      <c r="CM66" s="16">
        <f>IFERROR(IF(OR($B66=0,$CY66="Yes"),0,SUM(staff_students!G$40:G$43)/VLOOKUP('selections(hide)'!$A$4,'selections(hide)'!$D$24:$P$36,8,FALSE)),0)</f>
        <v>0</v>
      </c>
      <c r="CN66" s="16">
        <f>IFERROR(IF(OR($B66=0,$CY66="Yes"),0,SUM(staff_students!H$40:H$43)/VLOOKUP('selections(hide)'!$A$4,'selections(hide)'!$D$24:$P$36,8,FALSE)),0)</f>
        <v>0</v>
      </c>
      <c r="CO66" s="16">
        <f>IFERROR(IF(OR($B66=0,$CY66="Yes"),0,SUM(staff_students!I$40:I$43)/VLOOKUP('selections(hide)'!$A$4,'selections(hide)'!$D$24:$P$36,8,FALSE)),0)</f>
        <v>0</v>
      </c>
      <c r="CP66" s="16">
        <f>IFERROR(IF(OR($B66=0,$CY66="Yes"),0,SUM(staff_students!J$40:J$43)/VLOOKUP('selections(hide)'!$A$4,'selections(hide)'!$D$24:$P$36,8,FALSE)),0)</f>
        <v>0</v>
      </c>
      <c r="CQ66" s="16"/>
      <c r="CR66" s="16">
        <f t="shared" si="85"/>
        <v>0</v>
      </c>
      <c r="CS66" s="16">
        <f t="shared" si="100"/>
        <v>0</v>
      </c>
      <c r="CT66" s="16">
        <f t="shared" si="101"/>
        <v>0</v>
      </c>
      <c r="CU66" s="16">
        <f t="shared" si="102"/>
        <v>0</v>
      </c>
      <c r="CV66" s="16">
        <f t="shared" si="103"/>
        <v>0</v>
      </c>
      <c r="CW66" s="16">
        <f t="shared" si="104"/>
        <v>0</v>
      </c>
      <c r="CX66">
        <f>IF(modules!E66='selections(hide)'!$A$57,"Yes",IF(modules!E66&lt;&gt;0,"No",0))</f>
        <v>0</v>
      </c>
      <c r="CY66">
        <f>IF(modules!D66="optional","Yes",IF(modules!D66="main","No",0))</f>
        <v>0</v>
      </c>
      <c r="CZ66" t="str">
        <f t="shared" si="86"/>
        <v>OK</v>
      </c>
    </row>
    <row r="67" spans="1:136" x14ac:dyDescent="0.25">
      <c r="A67">
        <v>61</v>
      </c>
      <c r="B67">
        <f>modules!B67</f>
        <v>0</v>
      </c>
      <c r="C67">
        <f>modules!C67</f>
        <v>0</v>
      </c>
      <c r="E67" s="16">
        <f t="shared" si="105"/>
        <v>0</v>
      </c>
      <c r="F67" s="16">
        <f t="shared" si="106"/>
        <v>0</v>
      </c>
      <c r="G67" s="16">
        <f t="shared" si="107"/>
        <v>0</v>
      </c>
      <c r="H67" s="16">
        <f t="shared" si="108"/>
        <v>0</v>
      </c>
      <c r="I67" s="16">
        <f t="shared" si="109"/>
        <v>0</v>
      </c>
      <c r="J67" s="16">
        <f t="shared" si="110"/>
        <v>0</v>
      </c>
      <c r="L67" s="16">
        <f t="shared" si="111"/>
        <v>0</v>
      </c>
      <c r="M67" s="16">
        <f t="shared" si="112"/>
        <v>0</v>
      </c>
      <c r="N67" s="16">
        <f t="shared" si="113"/>
        <v>0</v>
      </c>
      <c r="O67" s="16">
        <f t="shared" si="114"/>
        <v>0</v>
      </c>
      <c r="P67" s="16">
        <f t="shared" si="115"/>
        <v>0</v>
      </c>
      <c r="Q67" s="16">
        <f t="shared" si="116"/>
        <v>0</v>
      </c>
      <c r="S67" s="16">
        <f t="shared" si="117"/>
        <v>0</v>
      </c>
      <c r="T67" s="16">
        <f t="shared" si="118"/>
        <v>0</v>
      </c>
      <c r="U67" s="16">
        <f t="shared" si="119"/>
        <v>0</v>
      </c>
      <c r="V67" s="16">
        <f t="shared" si="120"/>
        <v>0</v>
      </c>
      <c r="W67" s="16">
        <f t="shared" si="121"/>
        <v>0</v>
      </c>
      <c r="X67" s="16">
        <f t="shared" si="122"/>
        <v>0</v>
      </c>
      <c r="Z67" s="16">
        <f t="shared" si="123"/>
        <v>0</v>
      </c>
      <c r="AA67" s="16">
        <f t="shared" si="124"/>
        <v>0</v>
      </c>
      <c r="AB67" s="16">
        <f t="shared" si="125"/>
        <v>0</v>
      </c>
      <c r="AC67" s="16">
        <f t="shared" si="126"/>
        <v>0</v>
      </c>
      <c r="AD67" s="16">
        <f t="shared" si="127"/>
        <v>0</v>
      </c>
      <c r="AE67" s="16">
        <f t="shared" si="128"/>
        <v>0</v>
      </c>
      <c r="AG67" s="16">
        <f t="shared" si="129"/>
        <v>0</v>
      </c>
      <c r="AH67" s="16">
        <f t="shared" si="130"/>
        <v>0</v>
      </c>
      <c r="AI67" s="16">
        <f t="shared" si="131"/>
        <v>0</v>
      </c>
      <c r="AJ67" s="16">
        <f t="shared" si="132"/>
        <v>0</v>
      </c>
      <c r="AK67" s="16">
        <f t="shared" si="133"/>
        <v>0</v>
      </c>
      <c r="AL67" s="16">
        <f t="shared" si="134"/>
        <v>0</v>
      </c>
      <c r="AN67" s="16">
        <f t="shared" si="135"/>
        <v>0</v>
      </c>
      <c r="AO67" s="16">
        <f t="shared" si="136"/>
        <v>0</v>
      </c>
      <c r="AP67" s="16">
        <f t="shared" si="137"/>
        <v>0</v>
      </c>
      <c r="AQ67" s="16">
        <f t="shared" si="138"/>
        <v>0</v>
      </c>
      <c r="AR67" s="16">
        <f t="shared" si="139"/>
        <v>0</v>
      </c>
      <c r="AS67" s="16">
        <f t="shared" si="140"/>
        <v>0</v>
      </c>
      <c r="AT67" s="20"/>
      <c r="AU67" s="20">
        <f t="shared" si="141"/>
        <v>0</v>
      </c>
      <c r="AV67" s="20">
        <f t="shared" si="142"/>
        <v>0</v>
      </c>
      <c r="AW67" s="20">
        <f t="shared" si="143"/>
        <v>0</v>
      </c>
      <c r="AX67" s="20">
        <f t="shared" si="144"/>
        <v>0</v>
      </c>
      <c r="AY67" s="20">
        <f t="shared" si="145"/>
        <v>0</v>
      </c>
      <c r="AZ67" s="20">
        <f t="shared" si="146"/>
        <v>0</v>
      </c>
      <c r="BA67" s="20"/>
      <c r="BB67" s="20">
        <f t="shared" si="147"/>
        <v>0</v>
      </c>
      <c r="BC67" s="20">
        <f t="shared" si="148"/>
        <v>0</v>
      </c>
      <c r="BD67" s="20">
        <f t="shared" si="149"/>
        <v>0</v>
      </c>
      <c r="BE67" s="20">
        <f t="shared" si="150"/>
        <v>0</v>
      </c>
      <c r="BF67" s="20">
        <f t="shared" si="151"/>
        <v>0</v>
      </c>
      <c r="BG67" s="20">
        <f t="shared" si="152"/>
        <v>0</v>
      </c>
      <c r="BH67" s="20"/>
      <c r="BI67" s="20">
        <f t="shared" si="153"/>
        <v>0</v>
      </c>
      <c r="BJ67" s="20">
        <f t="shared" si="154"/>
        <v>0</v>
      </c>
      <c r="BK67" s="20">
        <f t="shared" si="155"/>
        <v>0</v>
      </c>
      <c r="BL67" s="20">
        <f t="shared" si="156"/>
        <v>0</v>
      </c>
      <c r="BM67" s="20">
        <f t="shared" si="157"/>
        <v>0</v>
      </c>
      <c r="BN67" s="20">
        <f t="shared" si="158"/>
        <v>0</v>
      </c>
      <c r="BO67" s="20"/>
      <c r="BP67" s="20">
        <f t="shared" si="159"/>
        <v>0</v>
      </c>
      <c r="BQ67" s="20">
        <f t="shared" si="160"/>
        <v>0</v>
      </c>
      <c r="BR67" s="20">
        <f t="shared" si="161"/>
        <v>0</v>
      </c>
      <c r="BS67" s="20">
        <f t="shared" si="162"/>
        <v>0</v>
      </c>
      <c r="BT67" s="20">
        <f t="shared" si="163"/>
        <v>0</v>
      </c>
      <c r="BU67" s="20">
        <f t="shared" si="164"/>
        <v>0</v>
      </c>
      <c r="BV67" s="20"/>
      <c r="BW67" s="20">
        <f t="shared" si="165"/>
        <v>0</v>
      </c>
      <c r="BX67" s="20">
        <f t="shared" si="166"/>
        <v>0</v>
      </c>
      <c r="BY67" s="20">
        <f t="shared" si="167"/>
        <v>0</v>
      </c>
      <c r="BZ67" s="20">
        <f t="shared" si="168"/>
        <v>0</v>
      </c>
      <c r="CA67" s="20">
        <f t="shared" si="169"/>
        <v>0</v>
      </c>
      <c r="CB67" s="20">
        <f t="shared" si="170"/>
        <v>0</v>
      </c>
      <c r="CC67" s="20"/>
      <c r="CD67" s="20">
        <f t="shared" si="171"/>
        <v>0</v>
      </c>
      <c r="CE67" s="20">
        <f t="shared" si="172"/>
        <v>0</v>
      </c>
      <c r="CF67" s="20">
        <f t="shared" si="173"/>
        <v>0</v>
      </c>
      <c r="CG67" s="20">
        <f t="shared" si="174"/>
        <v>0</v>
      </c>
      <c r="CH67" s="20">
        <f t="shared" si="175"/>
        <v>0</v>
      </c>
      <c r="CI67" s="20">
        <f t="shared" si="176"/>
        <v>0</v>
      </c>
      <c r="CK67" s="16">
        <f>IFERROR(IF(OR($B67=0,$CY67="Yes"),0,SUM(staff_students!E$40:E$43)/VLOOKUP('selections(hide)'!$A$4,'selections(hide)'!$D$24:$P$36,8,FALSE)),0)</f>
        <v>0</v>
      </c>
      <c r="CL67" s="16">
        <f>IFERROR(IF(OR($B67=0,$CY67="Yes"),0,SUM(staff_students!F$40:F$43)/VLOOKUP('selections(hide)'!$A$4,'selections(hide)'!$D$24:$P$36,8,FALSE)),0)</f>
        <v>0</v>
      </c>
      <c r="CM67" s="16">
        <f>IFERROR(IF(OR($B67=0,$CY67="Yes"),0,SUM(staff_students!G$40:G$43)/VLOOKUP('selections(hide)'!$A$4,'selections(hide)'!$D$24:$P$36,8,FALSE)),0)</f>
        <v>0</v>
      </c>
      <c r="CN67" s="16">
        <f>IFERROR(IF(OR($B67=0,$CY67="Yes"),0,SUM(staff_students!H$40:H$43)/VLOOKUP('selections(hide)'!$A$4,'selections(hide)'!$D$24:$P$36,8,FALSE)),0)</f>
        <v>0</v>
      </c>
      <c r="CO67" s="16">
        <f>IFERROR(IF(OR($B67=0,$CY67="Yes"),0,SUM(staff_students!I$40:I$43)/VLOOKUP('selections(hide)'!$A$4,'selections(hide)'!$D$24:$P$36,8,FALSE)),0)</f>
        <v>0</v>
      </c>
      <c r="CP67" s="16">
        <f>IFERROR(IF(OR($B67=0,$CY67="Yes"),0,SUM(staff_students!J$40:J$43)/VLOOKUP('selections(hide)'!$A$4,'selections(hide)'!$D$24:$P$36,8,FALSE)),0)</f>
        <v>0</v>
      </c>
      <c r="CQ67" s="16"/>
      <c r="CR67" s="16">
        <f t="shared" si="85"/>
        <v>0</v>
      </c>
      <c r="CS67" s="16">
        <f t="shared" si="100"/>
        <v>0</v>
      </c>
      <c r="CT67" s="16">
        <f t="shared" si="101"/>
        <v>0</v>
      </c>
      <c r="CU67" s="16">
        <f t="shared" si="102"/>
        <v>0</v>
      </c>
      <c r="CV67" s="16">
        <f t="shared" si="103"/>
        <v>0</v>
      </c>
      <c r="CW67" s="16">
        <f t="shared" si="104"/>
        <v>0</v>
      </c>
      <c r="CX67">
        <f>IF(modules!E67='selections(hide)'!$A$57,"Yes",IF(modules!E67&lt;&gt;0,"No",0))</f>
        <v>0</v>
      </c>
      <c r="CY67">
        <f>IF(modules!D67="optional","Yes",IF(modules!D67="main","No",0))</f>
        <v>0</v>
      </c>
      <c r="CZ67" t="str">
        <f t="shared" si="86"/>
        <v>OK</v>
      </c>
    </row>
    <row r="68" spans="1:136" x14ac:dyDescent="0.25"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</row>
    <row r="69" spans="1:136" x14ac:dyDescent="0.25">
      <c r="C69" s="86" t="s">
        <v>639</v>
      </c>
      <c r="D69" s="16">
        <f>SUM(D8:D67)</f>
        <v>0</v>
      </c>
      <c r="E69" s="16">
        <f t="shared" ref="E69:BP69" si="177">SUM(E8:E67)</f>
        <v>1350</v>
      </c>
      <c r="F69" s="16">
        <f t="shared" si="177"/>
        <v>1350</v>
      </c>
      <c r="G69" s="16">
        <f t="shared" si="177"/>
        <v>1350</v>
      </c>
      <c r="H69" s="16">
        <f t="shared" si="177"/>
        <v>1350</v>
      </c>
      <c r="I69" s="16">
        <f t="shared" si="177"/>
        <v>1350</v>
      </c>
      <c r="J69" s="16">
        <f t="shared" si="177"/>
        <v>1350</v>
      </c>
      <c r="K69" s="16">
        <f t="shared" si="177"/>
        <v>0</v>
      </c>
      <c r="L69" s="16">
        <f t="shared" si="177"/>
        <v>0</v>
      </c>
      <c r="M69" s="16">
        <f t="shared" si="177"/>
        <v>0</v>
      </c>
      <c r="N69" s="16">
        <f t="shared" si="177"/>
        <v>0</v>
      </c>
      <c r="O69" s="16">
        <f t="shared" si="177"/>
        <v>0</v>
      </c>
      <c r="P69" s="16">
        <f t="shared" si="177"/>
        <v>0</v>
      </c>
      <c r="Q69" s="16">
        <f t="shared" si="177"/>
        <v>0</v>
      </c>
      <c r="R69" s="16">
        <f t="shared" si="177"/>
        <v>0</v>
      </c>
      <c r="S69" s="16">
        <f t="shared" si="177"/>
        <v>0</v>
      </c>
      <c r="T69" s="16">
        <f t="shared" si="177"/>
        <v>0</v>
      </c>
      <c r="U69" s="16">
        <f t="shared" si="177"/>
        <v>0</v>
      </c>
      <c r="V69" s="16">
        <f t="shared" si="177"/>
        <v>0</v>
      </c>
      <c r="W69" s="16">
        <f t="shared" si="177"/>
        <v>0</v>
      </c>
      <c r="X69" s="16">
        <f t="shared" si="177"/>
        <v>0</v>
      </c>
      <c r="Y69" s="16">
        <f t="shared" si="177"/>
        <v>0</v>
      </c>
      <c r="Z69" s="16">
        <f t="shared" si="177"/>
        <v>0</v>
      </c>
      <c r="AA69" s="16">
        <f t="shared" si="177"/>
        <v>0</v>
      </c>
      <c r="AB69" s="16">
        <f t="shared" si="177"/>
        <v>0</v>
      </c>
      <c r="AC69" s="16">
        <f t="shared" si="177"/>
        <v>0</v>
      </c>
      <c r="AD69" s="16">
        <f t="shared" si="177"/>
        <v>0</v>
      </c>
      <c r="AE69" s="16">
        <f t="shared" si="177"/>
        <v>0</v>
      </c>
      <c r="AF69" s="16">
        <f t="shared" si="177"/>
        <v>0</v>
      </c>
      <c r="AG69" s="16">
        <f t="shared" si="177"/>
        <v>0</v>
      </c>
      <c r="AH69" s="16">
        <f t="shared" si="177"/>
        <v>0</v>
      </c>
      <c r="AI69" s="16">
        <f t="shared" si="177"/>
        <v>0</v>
      </c>
      <c r="AJ69" s="16">
        <f t="shared" si="177"/>
        <v>0</v>
      </c>
      <c r="AK69" s="16">
        <f t="shared" si="177"/>
        <v>0</v>
      </c>
      <c r="AL69" s="16">
        <f t="shared" si="177"/>
        <v>0</v>
      </c>
      <c r="AM69" s="16">
        <f t="shared" si="177"/>
        <v>0</v>
      </c>
      <c r="AN69" s="16">
        <f t="shared" si="177"/>
        <v>0</v>
      </c>
      <c r="AO69" s="16">
        <f t="shared" si="177"/>
        <v>0</v>
      </c>
      <c r="AP69" s="16">
        <f t="shared" si="177"/>
        <v>0</v>
      </c>
      <c r="AQ69" s="16">
        <f t="shared" si="177"/>
        <v>0</v>
      </c>
      <c r="AR69" s="16">
        <f t="shared" si="177"/>
        <v>0</v>
      </c>
      <c r="AS69" s="16">
        <f t="shared" si="177"/>
        <v>0</v>
      </c>
      <c r="AT69" s="20">
        <f t="shared" si="177"/>
        <v>0</v>
      </c>
      <c r="AU69" s="20">
        <f t="shared" si="177"/>
        <v>50550.155590909104</v>
      </c>
      <c r="AV69" s="20">
        <f t="shared" si="177"/>
        <v>50550.155590909104</v>
      </c>
      <c r="AW69" s="20">
        <f t="shared" si="177"/>
        <v>50550.155590909104</v>
      </c>
      <c r="AX69" s="20">
        <f t="shared" si="177"/>
        <v>50550.155590909104</v>
      </c>
      <c r="AY69" s="20">
        <f t="shared" si="177"/>
        <v>50550.155590909104</v>
      </c>
      <c r="AZ69" s="20">
        <f t="shared" si="177"/>
        <v>50550.155590909104</v>
      </c>
      <c r="BA69" s="20">
        <f t="shared" si="177"/>
        <v>0</v>
      </c>
      <c r="BB69" s="20">
        <f t="shared" si="177"/>
        <v>0</v>
      </c>
      <c r="BC69" s="20">
        <f t="shared" si="177"/>
        <v>0</v>
      </c>
      <c r="BD69" s="20">
        <f t="shared" si="177"/>
        <v>0</v>
      </c>
      <c r="BE69" s="20">
        <f t="shared" si="177"/>
        <v>0</v>
      </c>
      <c r="BF69" s="20">
        <f t="shared" si="177"/>
        <v>0</v>
      </c>
      <c r="BG69" s="20">
        <f t="shared" si="177"/>
        <v>0</v>
      </c>
      <c r="BH69" s="20">
        <f t="shared" si="177"/>
        <v>0</v>
      </c>
      <c r="BI69" s="20">
        <f t="shared" si="177"/>
        <v>0</v>
      </c>
      <c r="BJ69" s="20">
        <f t="shared" si="177"/>
        <v>0</v>
      </c>
      <c r="BK69" s="20">
        <f t="shared" si="177"/>
        <v>0</v>
      </c>
      <c r="BL69" s="20">
        <f t="shared" si="177"/>
        <v>0</v>
      </c>
      <c r="BM69" s="20">
        <f t="shared" si="177"/>
        <v>0</v>
      </c>
      <c r="BN69" s="20">
        <f t="shared" si="177"/>
        <v>0</v>
      </c>
      <c r="BO69" s="20">
        <f t="shared" si="177"/>
        <v>0</v>
      </c>
      <c r="BP69" s="20">
        <f t="shared" si="177"/>
        <v>0</v>
      </c>
      <c r="BQ69" s="20">
        <f t="shared" ref="BQ69:CW69" si="178">SUM(BQ8:BQ67)</f>
        <v>0</v>
      </c>
      <c r="BR69" s="20">
        <f t="shared" si="178"/>
        <v>0</v>
      </c>
      <c r="BS69" s="20">
        <f t="shared" si="178"/>
        <v>0</v>
      </c>
      <c r="BT69" s="20">
        <f t="shared" si="178"/>
        <v>0</v>
      </c>
      <c r="BU69" s="20">
        <f t="shared" si="178"/>
        <v>0</v>
      </c>
      <c r="BV69" s="20">
        <f t="shared" si="178"/>
        <v>0</v>
      </c>
      <c r="BW69" s="20">
        <f t="shared" si="178"/>
        <v>0</v>
      </c>
      <c r="BX69" s="20">
        <f t="shared" si="178"/>
        <v>0</v>
      </c>
      <c r="BY69" s="20">
        <f t="shared" si="178"/>
        <v>0</v>
      </c>
      <c r="BZ69" s="20">
        <f t="shared" si="178"/>
        <v>0</v>
      </c>
      <c r="CA69" s="20">
        <f t="shared" si="178"/>
        <v>0</v>
      </c>
      <c r="CB69" s="20">
        <f t="shared" si="178"/>
        <v>0</v>
      </c>
      <c r="CC69" s="20">
        <f t="shared" si="178"/>
        <v>0</v>
      </c>
      <c r="CD69" s="20">
        <f t="shared" si="178"/>
        <v>0</v>
      </c>
      <c r="CE69" s="20">
        <f t="shared" si="178"/>
        <v>0</v>
      </c>
      <c r="CF69" s="20">
        <f t="shared" si="178"/>
        <v>0</v>
      </c>
      <c r="CG69" s="20">
        <f t="shared" si="178"/>
        <v>0</v>
      </c>
      <c r="CH69" s="20">
        <f t="shared" si="178"/>
        <v>0</v>
      </c>
      <c r="CI69" s="20">
        <f t="shared" si="178"/>
        <v>0</v>
      </c>
      <c r="CK69" s="16">
        <f t="shared" si="178"/>
        <v>300</v>
      </c>
      <c r="CL69" s="16">
        <f t="shared" si="178"/>
        <v>300</v>
      </c>
      <c r="CM69" s="16">
        <f t="shared" si="178"/>
        <v>300</v>
      </c>
      <c r="CN69" s="16">
        <f t="shared" si="178"/>
        <v>300</v>
      </c>
      <c r="CO69" s="16">
        <f t="shared" si="178"/>
        <v>300</v>
      </c>
      <c r="CP69" s="16">
        <f t="shared" si="178"/>
        <v>300</v>
      </c>
      <c r="CQ69" s="16"/>
      <c r="CR69" s="16">
        <f t="shared" si="178"/>
        <v>300</v>
      </c>
      <c r="CS69" s="16">
        <f t="shared" si="178"/>
        <v>300</v>
      </c>
      <c r="CT69" s="16">
        <f t="shared" si="178"/>
        <v>300</v>
      </c>
      <c r="CU69" s="16">
        <f t="shared" si="178"/>
        <v>300</v>
      </c>
      <c r="CV69" s="16">
        <f t="shared" si="178"/>
        <v>300</v>
      </c>
      <c r="CW69" s="16">
        <f t="shared" si="178"/>
        <v>300</v>
      </c>
      <c r="DN69">
        <f t="shared" ref="DN69:DS69" si="179">SUM(DN8:DN68)</f>
        <v>1260</v>
      </c>
      <c r="DO69">
        <f t="shared" si="179"/>
        <v>1200</v>
      </c>
      <c r="DP69">
        <f t="shared" si="179"/>
        <v>1080</v>
      </c>
      <c r="DQ69">
        <f t="shared" si="179"/>
        <v>1080</v>
      </c>
      <c r="DR69">
        <f t="shared" si="179"/>
        <v>1080</v>
      </c>
      <c r="DS69">
        <f t="shared" si="179"/>
        <v>1080</v>
      </c>
      <c r="DU69">
        <f t="shared" ref="DU69:EF69" si="180">SUM(DU8:DU68)</f>
        <v>180</v>
      </c>
      <c r="DV69">
        <f t="shared" si="180"/>
        <v>945</v>
      </c>
      <c r="DW69">
        <f t="shared" si="180"/>
        <v>360</v>
      </c>
      <c r="DX69">
        <f t="shared" si="180"/>
        <v>1215</v>
      </c>
      <c r="DY69">
        <f t="shared" si="180"/>
        <v>520</v>
      </c>
      <c r="DZ69">
        <f t="shared" si="180"/>
        <v>1110</v>
      </c>
      <c r="EA69">
        <f t="shared" si="180"/>
        <v>680</v>
      </c>
      <c r="EB69">
        <f t="shared" si="180"/>
        <v>1080</v>
      </c>
      <c r="EC69">
        <f t="shared" si="180"/>
        <v>840</v>
      </c>
      <c r="ED69">
        <f t="shared" si="180"/>
        <v>1080</v>
      </c>
      <c r="EE69">
        <f t="shared" si="180"/>
        <v>1000</v>
      </c>
      <c r="EF69">
        <f t="shared" si="180"/>
        <v>1080</v>
      </c>
    </row>
    <row r="70" spans="1:136" x14ac:dyDescent="0.25">
      <c r="C70" t="s">
        <v>640</v>
      </c>
      <c r="D70" s="16">
        <f>D69/1650</f>
        <v>0</v>
      </c>
      <c r="E70" s="16">
        <f t="shared" ref="E70:AS70" si="181">E69/1650</f>
        <v>0.81818181818181823</v>
      </c>
      <c r="F70" s="16">
        <f t="shared" si="181"/>
        <v>0.81818181818181823</v>
      </c>
      <c r="G70" s="16">
        <f t="shared" si="181"/>
        <v>0.81818181818181823</v>
      </c>
      <c r="H70" s="16">
        <f t="shared" si="181"/>
        <v>0.81818181818181823</v>
      </c>
      <c r="I70" s="16">
        <f t="shared" si="181"/>
        <v>0.81818181818181823</v>
      </c>
      <c r="J70" s="16">
        <f t="shared" si="181"/>
        <v>0.81818181818181823</v>
      </c>
      <c r="K70" s="16">
        <f t="shared" si="181"/>
        <v>0</v>
      </c>
      <c r="L70" s="16">
        <f t="shared" si="181"/>
        <v>0</v>
      </c>
      <c r="M70" s="16">
        <f t="shared" si="181"/>
        <v>0</v>
      </c>
      <c r="N70" s="16">
        <f t="shared" si="181"/>
        <v>0</v>
      </c>
      <c r="O70" s="16">
        <f t="shared" si="181"/>
        <v>0</v>
      </c>
      <c r="P70" s="16">
        <f t="shared" si="181"/>
        <v>0</v>
      </c>
      <c r="Q70" s="16">
        <f t="shared" si="181"/>
        <v>0</v>
      </c>
      <c r="R70" s="16">
        <f t="shared" si="181"/>
        <v>0</v>
      </c>
      <c r="S70" s="16">
        <f t="shared" si="181"/>
        <v>0</v>
      </c>
      <c r="T70" s="16">
        <f t="shared" si="181"/>
        <v>0</v>
      </c>
      <c r="U70" s="16">
        <f t="shared" si="181"/>
        <v>0</v>
      </c>
      <c r="V70" s="16">
        <f t="shared" si="181"/>
        <v>0</v>
      </c>
      <c r="W70" s="16">
        <f t="shared" si="181"/>
        <v>0</v>
      </c>
      <c r="X70" s="16">
        <f t="shared" si="181"/>
        <v>0</v>
      </c>
      <c r="Y70" s="16">
        <f t="shared" si="181"/>
        <v>0</v>
      </c>
      <c r="Z70" s="16">
        <f t="shared" si="181"/>
        <v>0</v>
      </c>
      <c r="AA70" s="16">
        <f t="shared" si="181"/>
        <v>0</v>
      </c>
      <c r="AB70" s="16">
        <f t="shared" si="181"/>
        <v>0</v>
      </c>
      <c r="AC70" s="16">
        <f t="shared" si="181"/>
        <v>0</v>
      </c>
      <c r="AD70" s="16">
        <f t="shared" si="181"/>
        <v>0</v>
      </c>
      <c r="AE70" s="16">
        <f t="shared" si="181"/>
        <v>0</v>
      </c>
      <c r="AF70" s="16">
        <f t="shared" si="181"/>
        <v>0</v>
      </c>
      <c r="AG70" s="16">
        <f t="shared" si="181"/>
        <v>0</v>
      </c>
      <c r="AH70" s="16">
        <f t="shared" si="181"/>
        <v>0</v>
      </c>
      <c r="AI70" s="16">
        <f t="shared" si="181"/>
        <v>0</v>
      </c>
      <c r="AJ70" s="16">
        <f t="shared" si="181"/>
        <v>0</v>
      </c>
      <c r="AK70" s="16">
        <f t="shared" si="181"/>
        <v>0</v>
      </c>
      <c r="AL70" s="16">
        <f t="shared" si="181"/>
        <v>0</v>
      </c>
      <c r="AM70" s="16">
        <f t="shared" si="181"/>
        <v>0</v>
      </c>
      <c r="AN70" s="16">
        <f t="shared" si="181"/>
        <v>0</v>
      </c>
      <c r="AO70" s="16">
        <f t="shared" si="181"/>
        <v>0</v>
      </c>
      <c r="AP70" s="16">
        <f t="shared" si="181"/>
        <v>0</v>
      </c>
      <c r="AQ70" s="16">
        <f t="shared" si="181"/>
        <v>0</v>
      </c>
      <c r="AR70" s="16">
        <f t="shared" si="181"/>
        <v>0</v>
      </c>
      <c r="AS70" s="16">
        <f t="shared" si="181"/>
        <v>0</v>
      </c>
      <c r="DN70" s="16">
        <f t="shared" ref="DN70:DS70" si="182">L69</f>
        <v>0</v>
      </c>
      <c r="DO70" s="16">
        <f t="shared" si="182"/>
        <v>0</v>
      </c>
      <c r="DP70" s="16">
        <f t="shared" si="182"/>
        <v>0</v>
      </c>
      <c r="DQ70" s="16">
        <f t="shared" si="182"/>
        <v>0</v>
      </c>
      <c r="DR70" s="16">
        <f t="shared" si="182"/>
        <v>0</v>
      </c>
      <c r="DS70" s="16">
        <f t="shared" si="182"/>
        <v>0</v>
      </c>
      <c r="DV70" s="16">
        <f>L69</f>
        <v>0</v>
      </c>
      <c r="DX70" s="16">
        <f>M69</f>
        <v>0</v>
      </c>
      <c r="DZ70" s="16">
        <f>N69</f>
        <v>0</v>
      </c>
      <c r="EB70" s="16">
        <f>O69</f>
        <v>0</v>
      </c>
      <c r="ED70" s="16">
        <f>P69</f>
        <v>0</v>
      </c>
      <c r="EF70" s="16">
        <f>Q69</f>
        <v>0</v>
      </c>
    </row>
    <row r="71" spans="1:136" x14ac:dyDescent="0.25">
      <c r="DN71" s="16">
        <f t="shared" ref="DN71:DS71" si="183">DN69-DN70</f>
        <v>1260</v>
      </c>
      <c r="DO71" s="16">
        <f t="shared" si="183"/>
        <v>1200</v>
      </c>
      <c r="DP71" s="16">
        <f t="shared" si="183"/>
        <v>1080</v>
      </c>
      <c r="DQ71" s="16">
        <f t="shared" si="183"/>
        <v>1080</v>
      </c>
      <c r="DR71" s="16">
        <f t="shared" si="183"/>
        <v>1080</v>
      </c>
      <c r="DS71" s="16">
        <f t="shared" si="183"/>
        <v>1080</v>
      </c>
      <c r="DV71" s="16">
        <f t="shared" ref="DV71:EF71" si="184">DV69-DV70</f>
        <v>945</v>
      </c>
      <c r="DX71" s="16">
        <f t="shared" si="184"/>
        <v>1215</v>
      </c>
      <c r="DZ71" s="16">
        <f t="shared" si="184"/>
        <v>1110</v>
      </c>
      <c r="EB71" s="16">
        <f t="shared" si="184"/>
        <v>1080</v>
      </c>
      <c r="ED71" s="16">
        <f t="shared" si="184"/>
        <v>1080</v>
      </c>
      <c r="EF71" s="16">
        <f t="shared" si="184"/>
        <v>1080</v>
      </c>
    </row>
    <row r="72" spans="1:136" x14ac:dyDescent="0.25">
      <c r="C72" s="86" t="s">
        <v>641</v>
      </c>
      <c r="D72" s="16">
        <f>D70+K70+R70+Y70+AF70+AM70</f>
        <v>0</v>
      </c>
      <c r="E72" s="16">
        <f t="shared" ref="E72:J72" si="185">E70+L70+S70+Z70+AG70+AN70</f>
        <v>0.81818181818181823</v>
      </c>
      <c r="F72" s="16">
        <f t="shared" si="185"/>
        <v>0.81818181818181823</v>
      </c>
      <c r="G72" s="16">
        <f t="shared" si="185"/>
        <v>0.81818181818181823</v>
      </c>
      <c r="H72" s="16">
        <f t="shared" si="185"/>
        <v>0.81818181818181823</v>
      </c>
      <c r="I72" s="16">
        <f t="shared" si="185"/>
        <v>0.81818181818181823</v>
      </c>
      <c r="J72" s="16">
        <f t="shared" si="185"/>
        <v>0.81818181818181823</v>
      </c>
      <c r="DN72" s="135">
        <f t="shared" ref="DN72:DS72" si="186">DN71/DN69</f>
        <v>1</v>
      </c>
      <c r="DO72" s="135">
        <f t="shared" si="186"/>
        <v>1</v>
      </c>
      <c r="DP72" s="135">
        <f t="shared" si="186"/>
        <v>1</v>
      </c>
      <c r="DQ72" s="135">
        <f t="shared" si="186"/>
        <v>1</v>
      </c>
      <c r="DR72" s="135">
        <f t="shared" si="186"/>
        <v>1</v>
      </c>
      <c r="DS72" s="135">
        <f t="shared" si="186"/>
        <v>1</v>
      </c>
      <c r="DV72" s="135">
        <f>DV71/DV69</f>
        <v>1</v>
      </c>
      <c r="DX72" s="135">
        <f>DX71/DX69</f>
        <v>1</v>
      </c>
      <c r="DZ72" s="135">
        <f>DZ71/DZ69</f>
        <v>1</v>
      </c>
      <c r="EB72" s="135">
        <f>EB71/EB69</f>
        <v>1</v>
      </c>
      <c r="ED72" s="135">
        <f>ED71/ED69</f>
        <v>1</v>
      </c>
      <c r="EF72" s="135">
        <f>EF71/EF69</f>
        <v>1</v>
      </c>
    </row>
    <row r="74" spans="1:136" x14ac:dyDescent="0.25">
      <c r="C74" s="86" t="s">
        <v>642</v>
      </c>
      <c r="D74" s="16">
        <f>IFERROR(IF(VLOOKUP('selections(hide)'!$A$4,'selections(hide)'!$D$24:$P$36,7,FALSE)="PGT",HLOOKUP(prog_header!$C$6,cost_rates!$N$3:$T$5,3,FALSE)*D69,IF(VLOOKUP('selections(hide)'!$A$4,'selections(hide)'!$D$24:$P$36,7,FALSE)="UG",HLOOKUP(prog_header!$C$6,cost_rates!$V$3:$AB$5,3,FALSE)*D69,0)),0)</f>
        <v>0</v>
      </c>
      <c r="E74" s="16">
        <f>IFERROR(IF(VLOOKUP('selections(hide)'!$A$4,'selections(hide)'!$D$24:$P$36,7,FALSE)="PGT",HLOOKUP(prog_header!$C$6,cost_rates!$N$3:$T$5,3,FALSE)*E69,IF(VLOOKUP('selections(hide)'!$A$4,'selections(hide)'!$D$24:$P$36,7,FALSE)="UG",HLOOKUP(prog_header!$C$6,cost_rates!$V$3:$AB$5,3,FALSE)*E69,0)),0)</f>
        <v>1198.9104252535585</v>
      </c>
      <c r="F74" s="16">
        <f>IFERROR(IF(VLOOKUP('selections(hide)'!$A$4,'selections(hide)'!$D$24:$P$36,7,FALSE)="PGT",HLOOKUP(prog_header!$C$6,cost_rates!$N$3:$T$5,3,FALSE)*F69,IF(VLOOKUP('selections(hide)'!$A$4,'selections(hide)'!$D$24:$P$36,7,FALSE)="UG",HLOOKUP(prog_header!$C$6,cost_rates!$V$3:$AB$5,3,FALSE)*F69,0)),0)</f>
        <v>1198.9104252535585</v>
      </c>
      <c r="G74" s="16">
        <f>IFERROR(IF(VLOOKUP('selections(hide)'!$A$4,'selections(hide)'!$D$24:$P$36,7,FALSE)="PGT",HLOOKUP(prog_header!$C$6,cost_rates!$N$3:$T$5,3,FALSE)*G69,IF(VLOOKUP('selections(hide)'!$A$4,'selections(hide)'!$D$24:$P$36,7,FALSE)="UG",HLOOKUP(prog_header!$C$6,cost_rates!$V$3:$AB$5,3,FALSE)*G69,0)),0)</f>
        <v>1198.9104252535585</v>
      </c>
      <c r="H74" s="16">
        <f>IFERROR(IF(VLOOKUP('selections(hide)'!$A$4,'selections(hide)'!$D$24:$P$36,7,FALSE)="PGT",HLOOKUP(prog_header!$C$6,cost_rates!$N$3:$T$5,3,FALSE)*H69,IF(VLOOKUP('selections(hide)'!$A$4,'selections(hide)'!$D$24:$P$36,7,FALSE)="UG",HLOOKUP(prog_header!$C$6,cost_rates!$V$3:$AB$5,3,FALSE)*H69,0)),0)</f>
        <v>1198.9104252535585</v>
      </c>
      <c r="I74" s="16">
        <f>IFERROR(IF(VLOOKUP('selections(hide)'!$A$4,'selections(hide)'!$D$24:$P$36,7,FALSE)="PGT",HLOOKUP(prog_header!$C$6,cost_rates!$N$3:$T$5,3,FALSE)*I69,IF(VLOOKUP('selections(hide)'!$A$4,'selections(hide)'!$D$24:$P$36,7,FALSE)="UG",HLOOKUP(prog_header!$C$6,cost_rates!$V$3:$AB$5,3,FALSE)*I69,0)),0)</f>
        <v>1198.9104252535585</v>
      </c>
      <c r="J74" s="16">
        <f>IFERROR(IF(VLOOKUP('selections(hide)'!$A$4,'selections(hide)'!$D$24:$P$36,7,FALSE)="PGT",HLOOKUP(prog_header!$C$6,cost_rates!$N$3:$T$5,3,FALSE)*J69,IF(VLOOKUP('selections(hide)'!$A$4,'selections(hide)'!$D$24:$P$36,7,FALSE)="UG",HLOOKUP(prog_header!$C$6,cost_rates!$V$3:$AB$5,3,FALSE)*J69,0)),0)</f>
        <v>1198.9104252535585</v>
      </c>
      <c r="K74" s="16">
        <f>IFERROR(IF(VLOOKUP('selections(hide)'!$A$4,'selections(hide)'!$D$24:$P$36,7,FALSE)="PGT",HLOOKUP(prog_header!$C$6,cost_rates!$N$3:$T$5,3,FALSE)*K69,IF(VLOOKUP('selections(hide)'!$A$4,'selections(hide)'!$D$24:$P$36,7,FALSE)="UG",HLOOKUP(prog_header!$C$6,cost_rates!$V$3:$AB$5,3,FALSE)*K69,0)),0)</f>
        <v>0</v>
      </c>
      <c r="L74" s="16">
        <f>IFERROR(IF(VLOOKUP('selections(hide)'!$A$4,'selections(hide)'!$D$24:$P$36,7,FALSE)="PGT",HLOOKUP(prog_header!$C$6,cost_rates!$N$3:$T$5,3,FALSE)*L69,IF(VLOOKUP('selections(hide)'!$A$4,'selections(hide)'!$D$24:$P$36,7,FALSE)="UG",HLOOKUP(prog_header!$C$6,cost_rates!$V$3:$AB$5,3,FALSE)*L69,0)),0)</f>
        <v>0</v>
      </c>
      <c r="M74" s="16">
        <f>IFERROR(IF(VLOOKUP('selections(hide)'!$A$4,'selections(hide)'!$D$24:$P$36,7,FALSE)="PGT",HLOOKUP(prog_header!$C$6,cost_rates!$N$3:$T$5,3,FALSE)*M69,IF(VLOOKUP('selections(hide)'!$A$4,'selections(hide)'!$D$24:$P$36,7,FALSE)="UG",HLOOKUP(prog_header!$C$6,cost_rates!$V$3:$AB$5,3,FALSE)*M69,0)),0)</f>
        <v>0</v>
      </c>
      <c r="N74" s="16">
        <f>IFERROR(IF(VLOOKUP('selections(hide)'!$A$4,'selections(hide)'!$D$24:$P$36,7,FALSE)="PGT",HLOOKUP(prog_header!$C$6,cost_rates!$N$3:$T$5,3,FALSE)*N69,IF(VLOOKUP('selections(hide)'!$A$4,'selections(hide)'!$D$24:$P$36,7,FALSE)="UG",HLOOKUP(prog_header!$C$6,cost_rates!$V$3:$AB$5,3,FALSE)*N69,0)),0)</f>
        <v>0</v>
      </c>
      <c r="O74" s="16">
        <f>IFERROR(IF(VLOOKUP('selections(hide)'!$A$4,'selections(hide)'!$D$24:$P$36,7,FALSE)="PGT",HLOOKUP(prog_header!$C$6,cost_rates!$N$3:$T$5,3,FALSE)*O69,IF(VLOOKUP('selections(hide)'!$A$4,'selections(hide)'!$D$24:$P$36,7,FALSE)="UG",HLOOKUP(prog_header!$C$6,cost_rates!$V$3:$AB$5,3,FALSE)*O69,0)),0)</f>
        <v>0</v>
      </c>
      <c r="P74" s="16">
        <f>IFERROR(IF(VLOOKUP('selections(hide)'!$A$4,'selections(hide)'!$D$24:$P$36,7,FALSE)="PGT",HLOOKUP(prog_header!$C$6,cost_rates!$N$3:$T$5,3,FALSE)*P69,IF(VLOOKUP('selections(hide)'!$A$4,'selections(hide)'!$D$24:$P$36,7,FALSE)="UG",HLOOKUP(prog_header!$C$6,cost_rates!$V$3:$AB$5,3,FALSE)*P69,0)),0)</f>
        <v>0</v>
      </c>
      <c r="Q74" s="16">
        <f>IFERROR(IF(VLOOKUP('selections(hide)'!$A$4,'selections(hide)'!$D$24:$P$36,7,FALSE)="PGT",HLOOKUP(prog_header!$C$6,cost_rates!$N$3:$T$5,3,FALSE)*Q69,IF(VLOOKUP('selections(hide)'!$A$4,'selections(hide)'!$D$24:$P$36,7,FALSE)="UG",HLOOKUP(prog_header!$C$6,cost_rates!$V$3:$AB$5,3,FALSE)*Q69,0)),0)</f>
        <v>0</v>
      </c>
      <c r="R74" s="16">
        <f>IFERROR(IF(VLOOKUP('selections(hide)'!$A$4,'selections(hide)'!$D$24:$P$36,7,FALSE)="PGT",HLOOKUP(prog_header!$C$6,cost_rates!$N$3:$T$5,3,FALSE)*R69,IF(VLOOKUP('selections(hide)'!$A$4,'selections(hide)'!$D$24:$P$36,7,FALSE)="UG",HLOOKUP(prog_header!$C$6,cost_rates!$V$3:$AB$5,3,FALSE)*R69,0)),0)</f>
        <v>0</v>
      </c>
      <c r="S74" s="16">
        <f>IFERROR(IF(VLOOKUP('selections(hide)'!$A$4,'selections(hide)'!$D$24:$P$36,7,FALSE)="PGT",HLOOKUP(prog_header!$C$6,cost_rates!$N$3:$T$5,3,FALSE)*S69,IF(VLOOKUP('selections(hide)'!$A$4,'selections(hide)'!$D$24:$P$36,7,FALSE)="UG",HLOOKUP(prog_header!$C$6,cost_rates!$V$3:$AB$5,3,FALSE)*S69,0)),0)</f>
        <v>0</v>
      </c>
      <c r="T74" s="16">
        <f>IFERROR(IF(VLOOKUP('selections(hide)'!$A$4,'selections(hide)'!$D$24:$P$36,7,FALSE)="PGT",HLOOKUP(prog_header!$C$6,cost_rates!$N$3:$T$5,3,FALSE)*T69,IF(VLOOKUP('selections(hide)'!$A$4,'selections(hide)'!$D$24:$P$36,7,FALSE)="UG",HLOOKUP(prog_header!$C$6,cost_rates!$V$3:$AB$5,3,FALSE)*T69,0)),0)</f>
        <v>0</v>
      </c>
      <c r="U74" s="16">
        <f>IFERROR(IF(VLOOKUP('selections(hide)'!$A$4,'selections(hide)'!$D$24:$P$36,7,FALSE)="PGT",HLOOKUP(prog_header!$C$6,cost_rates!$N$3:$T$5,3,FALSE)*U69,IF(VLOOKUP('selections(hide)'!$A$4,'selections(hide)'!$D$24:$P$36,7,FALSE)="UG",HLOOKUP(prog_header!$C$6,cost_rates!$V$3:$AB$5,3,FALSE)*U69,0)),0)</f>
        <v>0</v>
      </c>
      <c r="V74" s="16">
        <f>IFERROR(IF(VLOOKUP('selections(hide)'!$A$4,'selections(hide)'!$D$24:$P$36,7,FALSE)="PGT",HLOOKUP(prog_header!$C$6,cost_rates!$N$3:$T$5,3,FALSE)*V69,IF(VLOOKUP('selections(hide)'!$A$4,'selections(hide)'!$D$24:$P$36,7,FALSE)="UG",HLOOKUP(prog_header!$C$6,cost_rates!$V$3:$AB$5,3,FALSE)*V69,0)),0)</f>
        <v>0</v>
      </c>
      <c r="W74" s="16">
        <f>IFERROR(IF(VLOOKUP('selections(hide)'!$A$4,'selections(hide)'!$D$24:$P$36,7,FALSE)="PGT",HLOOKUP(prog_header!$C$6,cost_rates!$N$3:$T$5,3,FALSE)*W69,IF(VLOOKUP('selections(hide)'!$A$4,'selections(hide)'!$D$24:$P$36,7,FALSE)="UG",HLOOKUP(prog_header!$C$6,cost_rates!$V$3:$AB$5,3,FALSE)*W69,0)),0)</f>
        <v>0</v>
      </c>
      <c r="X74" s="16">
        <f>IFERROR(IF(VLOOKUP('selections(hide)'!$A$4,'selections(hide)'!$D$24:$P$36,7,FALSE)="PGT",HLOOKUP(prog_header!$C$6,cost_rates!$N$3:$T$5,3,FALSE)*X69,IF(VLOOKUP('selections(hide)'!$A$4,'selections(hide)'!$D$24:$P$36,7,FALSE)="UG",HLOOKUP(prog_header!$C$6,cost_rates!$V$3:$AB$5,3,FALSE)*X69,0)),0)</f>
        <v>0</v>
      </c>
      <c r="Y74" s="16">
        <f>IFERROR(IF(VLOOKUP('selections(hide)'!$A$4,'selections(hide)'!$D$24:$P$36,7,FALSE)="PGT",HLOOKUP(prog_header!$C$6,cost_rates!$N$3:$T$5,3,FALSE)*Y69,IF(VLOOKUP('selections(hide)'!$A$4,'selections(hide)'!$D$24:$P$36,7,FALSE)="UG",HLOOKUP(prog_header!$C$6,cost_rates!$V$3:$AB$5,3,FALSE)*Y69,0)),0)</f>
        <v>0</v>
      </c>
      <c r="Z74" s="16">
        <f>IFERROR(IF(VLOOKUP('selections(hide)'!$A$4,'selections(hide)'!$D$24:$P$36,7,FALSE)="PGT",HLOOKUP(prog_header!$C$6,cost_rates!$N$3:$T$5,3,FALSE)*Z69,IF(VLOOKUP('selections(hide)'!$A$4,'selections(hide)'!$D$24:$P$36,7,FALSE)="UG",HLOOKUP(prog_header!$C$6,cost_rates!$V$3:$AB$5,3,FALSE)*Z69,0)),0)</f>
        <v>0</v>
      </c>
      <c r="AA74" s="16">
        <f>IFERROR(IF(VLOOKUP('selections(hide)'!$A$4,'selections(hide)'!$D$24:$P$36,7,FALSE)="PGT",HLOOKUP(prog_header!$C$6,cost_rates!$N$3:$T$5,3,FALSE)*AA69,IF(VLOOKUP('selections(hide)'!$A$4,'selections(hide)'!$D$24:$P$36,7,FALSE)="UG",HLOOKUP(prog_header!$C$6,cost_rates!$V$3:$AB$5,3,FALSE)*AA69,0)),0)</f>
        <v>0</v>
      </c>
      <c r="AB74" s="16">
        <f>IFERROR(IF(VLOOKUP('selections(hide)'!$A$4,'selections(hide)'!$D$24:$P$36,7,FALSE)="PGT",HLOOKUP(prog_header!$C$6,cost_rates!$N$3:$T$5,3,FALSE)*AB69,IF(VLOOKUP('selections(hide)'!$A$4,'selections(hide)'!$D$24:$P$36,7,FALSE)="UG",HLOOKUP(prog_header!$C$6,cost_rates!$V$3:$AB$5,3,FALSE)*AB69,0)),0)</f>
        <v>0</v>
      </c>
      <c r="AC74" s="16">
        <f>IFERROR(IF(VLOOKUP('selections(hide)'!$A$4,'selections(hide)'!$D$24:$P$36,7,FALSE)="PGT",HLOOKUP(prog_header!$C$6,cost_rates!$N$3:$T$5,3,FALSE)*AC69,IF(VLOOKUP('selections(hide)'!$A$4,'selections(hide)'!$D$24:$P$36,7,FALSE)="UG",HLOOKUP(prog_header!$C$6,cost_rates!$V$3:$AB$5,3,FALSE)*AC69,0)),0)</f>
        <v>0</v>
      </c>
      <c r="AD74" s="16">
        <f>IFERROR(IF(VLOOKUP('selections(hide)'!$A$4,'selections(hide)'!$D$24:$P$36,7,FALSE)="PGT",HLOOKUP(prog_header!$C$6,cost_rates!$N$3:$T$5,3,FALSE)*AD69,IF(VLOOKUP('selections(hide)'!$A$4,'selections(hide)'!$D$24:$P$36,7,FALSE)="UG",HLOOKUP(prog_header!$C$6,cost_rates!$V$3:$AB$5,3,FALSE)*AD69,0)),0)</f>
        <v>0</v>
      </c>
      <c r="AE74" s="16">
        <f>IFERROR(IF(VLOOKUP('selections(hide)'!$A$4,'selections(hide)'!$D$24:$P$36,7,FALSE)="PGT",HLOOKUP(prog_header!$C$6,cost_rates!$N$3:$T$5,3,FALSE)*AE69,IF(VLOOKUP('selections(hide)'!$A$4,'selections(hide)'!$D$24:$P$36,7,FALSE)="UG",HLOOKUP(prog_header!$C$6,cost_rates!$V$3:$AB$5,3,FALSE)*AE69,0)),0)</f>
        <v>0</v>
      </c>
      <c r="AF74" s="16">
        <f>IFERROR(IF(VLOOKUP('selections(hide)'!$A$4,'selections(hide)'!$D$24:$P$36,7,FALSE)="PGT",HLOOKUP(prog_header!$C$6,cost_rates!$N$3:$T$5,3,FALSE)*AF69,IF(VLOOKUP('selections(hide)'!$A$4,'selections(hide)'!$D$24:$P$36,7,FALSE)="UG",HLOOKUP(prog_header!$C$6,cost_rates!$V$3:$AB$5,3,FALSE)*AF69,0)),0)</f>
        <v>0</v>
      </c>
      <c r="AG74" s="16">
        <f>IFERROR(IF(VLOOKUP('selections(hide)'!$A$4,'selections(hide)'!$D$24:$P$36,7,FALSE)="PGT",HLOOKUP(prog_header!$C$6,cost_rates!$N$3:$T$5,3,FALSE)*AG69,IF(VLOOKUP('selections(hide)'!$A$4,'selections(hide)'!$D$24:$P$36,7,FALSE)="UG",HLOOKUP(prog_header!$C$6,cost_rates!$V$3:$AB$5,3,FALSE)*AG69,0)),0)</f>
        <v>0</v>
      </c>
      <c r="AH74" s="16">
        <f>IFERROR(IF(VLOOKUP('selections(hide)'!$A$4,'selections(hide)'!$D$24:$P$36,7,FALSE)="PGT",HLOOKUP(prog_header!$C$6,cost_rates!$N$3:$T$5,3,FALSE)*AH69,IF(VLOOKUP('selections(hide)'!$A$4,'selections(hide)'!$D$24:$P$36,7,FALSE)="UG",HLOOKUP(prog_header!$C$6,cost_rates!$V$3:$AB$5,3,FALSE)*AH69,0)),0)</f>
        <v>0</v>
      </c>
      <c r="AI74" s="16">
        <f>IFERROR(IF(VLOOKUP('selections(hide)'!$A$4,'selections(hide)'!$D$24:$P$36,7,FALSE)="PGT",HLOOKUP(prog_header!$C$6,cost_rates!$N$3:$T$5,3,FALSE)*AI69,IF(VLOOKUP('selections(hide)'!$A$4,'selections(hide)'!$D$24:$P$36,7,FALSE)="UG",HLOOKUP(prog_header!$C$6,cost_rates!$V$3:$AB$5,3,FALSE)*AI69,0)),0)</f>
        <v>0</v>
      </c>
      <c r="AJ74" s="16">
        <f>IFERROR(IF(VLOOKUP('selections(hide)'!$A$4,'selections(hide)'!$D$24:$P$36,7,FALSE)="PGT",HLOOKUP(prog_header!$C$6,cost_rates!$N$3:$T$5,3,FALSE)*AJ69,IF(VLOOKUP('selections(hide)'!$A$4,'selections(hide)'!$D$24:$P$36,7,FALSE)="UG",HLOOKUP(prog_header!$C$6,cost_rates!$V$3:$AB$5,3,FALSE)*AJ69,0)),0)</f>
        <v>0</v>
      </c>
      <c r="AK74" s="16">
        <f>IFERROR(IF(VLOOKUP('selections(hide)'!$A$4,'selections(hide)'!$D$24:$P$36,7,FALSE)="PGT",HLOOKUP(prog_header!$C$6,cost_rates!$N$3:$T$5,3,FALSE)*AK69,IF(VLOOKUP('selections(hide)'!$A$4,'selections(hide)'!$D$24:$P$36,7,FALSE)="UG",HLOOKUP(prog_header!$C$6,cost_rates!$V$3:$AB$5,3,FALSE)*AK69,0)),0)</f>
        <v>0</v>
      </c>
      <c r="AL74" s="16">
        <f>IFERROR(IF(VLOOKUP('selections(hide)'!$A$4,'selections(hide)'!$D$24:$P$36,7,FALSE)="PGT",HLOOKUP(prog_header!$C$6,cost_rates!$N$3:$T$5,3,FALSE)*AL69,IF(VLOOKUP('selections(hide)'!$A$4,'selections(hide)'!$D$24:$P$36,7,FALSE)="UG",HLOOKUP(prog_header!$C$6,cost_rates!$V$3:$AB$5,3,FALSE)*AL69,0)),0)</f>
        <v>0</v>
      </c>
      <c r="AM74" s="16">
        <f>IFERROR(IF(VLOOKUP('selections(hide)'!$A$4,'selections(hide)'!$D$24:$P$36,7,FALSE)="PGT",HLOOKUP(prog_header!$C$6,cost_rates!$N$3:$T$5,3,FALSE)*AM69,IF(VLOOKUP('selections(hide)'!$A$4,'selections(hide)'!$D$24:$P$36,7,FALSE)="UG",HLOOKUP(prog_header!$C$6,cost_rates!$V$3:$AB$5,3,FALSE)*AM69,0)),0)</f>
        <v>0</v>
      </c>
      <c r="AN74" s="16">
        <f>IFERROR(IF(VLOOKUP('selections(hide)'!$A$4,'selections(hide)'!$D$24:$P$36,7,FALSE)="PGT",HLOOKUP(prog_header!$C$6,cost_rates!$N$3:$T$5,3,FALSE)*AN69,IF(VLOOKUP('selections(hide)'!$A$4,'selections(hide)'!$D$24:$P$36,7,FALSE)="UG",HLOOKUP(prog_header!$C$6,cost_rates!$V$3:$AB$5,3,FALSE)*AN69,0)),0)</f>
        <v>0</v>
      </c>
      <c r="AO74" s="16">
        <f>IFERROR(IF(VLOOKUP('selections(hide)'!$A$4,'selections(hide)'!$D$24:$P$36,7,FALSE)="PGT",HLOOKUP(prog_header!$C$6,cost_rates!$N$3:$T$5,3,FALSE)*AO69,IF(VLOOKUP('selections(hide)'!$A$4,'selections(hide)'!$D$24:$P$36,7,FALSE)="UG",HLOOKUP(prog_header!$C$6,cost_rates!$V$3:$AB$5,3,FALSE)*AO69,0)),0)</f>
        <v>0</v>
      </c>
      <c r="AP74" s="16">
        <f>IFERROR(IF(VLOOKUP('selections(hide)'!$A$4,'selections(hide)'!$D$24:$P$36,7,FALSE)="PGT",HLOOKUP(prog_header!$C$6,cost_rates!$N$3:$T$5,3,FALSE)*AP69,IF(VLOOKUP('selections(hide)'!$A$4,'selections(hide)'!$D$24:$P$36,7,FALSE)="UG",HLOOKUP(prog_header!$C$6,cost_rates!$V$3:$AB$5,3,FALSE)*AP69,0)),0)</f>
        <v>0</v>
      </c>
      <c r="AQ74" s="16">
        <f>IFERROR(IF(VLOOKUP('selections(hide)'!$A$4,'selections(hide)'!$D$24:$P$36,7,FALSE)="PGT",HLOOKUP(prog_header!$C$6,cost_rates!$N$3:$T$5,3,FALSE)*AQ69,IF(VLOOKUP('selections(hide)'!$A$4,'selections(hide)'!$D$24:$P$36,7,FALSE)="UG",HLOOKUP(prog_header!$C$6,cost_rates!$V$3:$AB$5,3,FALSE)*AQ69,0)),0)</f>
        <v>0</v>
      </c>
      <c r="AR74" s="16">
        <f>IFERROR(IF(VLOOKUP('selections(hide)'!$A$4,'selections(hide)'!$D$24:$P$36,7,FALSE)="PGT",HLOOKUP(prog_header!$C$6,cost_rates!$N$3:$T$5,3,FALSE)*AR69,IF(VLOOKUP('selections(hide)'!$A$4,'selections(hide)'!$D$24:$P$36,7,FALSE)="UG",HLOOKUP(prog_header!$C$6,cost_rates!$V$3:$AB$5,3,FALSE)*AR69,0)),0)</f>
        <v>0</v>
      </c>
      <c r="AS74" s="16">
        <f>IFERROR(IF(VLOOKUP('selections(hide)'!$A$4,'selections(hide)'!$D$24:$P$36,7,FALSE)="PGT",HLOOKUP(prog_header!$C$6,cost_rates!$N$3:$T$5,3,FALSE)*AS69,IF(VLOOKUP('selections(hide)'!$A$4,'selections(hide)'!$D$24:$P$36,7,FALSE)="UG",HLOOKUP(prog_header!$C$6,cost_rates!$V$3:$AB$5,3,FALSE)*AS69,0)),0)</f>
        <v>0</v>
      </c>
      <c r="AT74" s="16">
        <f>IFERROR(IF(VLOOKUP('selections(hide)'!$A$4,'selections(hide)'!$D$24:$P$36,7,FALSE)="PGT",HLOOKUP(prog_header!$C$6,cost_rates!$N$3:$T$5,3,FALSE)*AT69,IF(VLOOKUP('selections(hide)'!$A$4,'selections(hide)'!$D$24:$P$36,7,FALSE)="UG",HLOOKUP(prog_header!$C$6,cost_rates!$V$3:$AB$5,3,FALSE)*AT69,0)),0)</f>
        <v>0</v>
      </c>
      <c r="AU74" s="16">
        <f>IFERROR(IF(VLOOKUP('selections(hide)'!$A$4,'selections(hide)'!$D$24:$P$36,7,FALSE)="PGT",HLOOKUP(prog_header!$C$6,cost_rates!$N$3:$T$5,3,FALSE)*AU69,IF(VLOOKUP('selections(hide)'!$A$4,'selections(hide)'!$D$24:$P$36,7,FALSE)="UG",HLOOKUP(prog_header!$C$6,cost_rates!$V$3:$AB$5,3,FALSE)*AU69,0)),0)</f>
        <v>44892.672989726212</v>
      </c>
      <c r="AV74" s="16">
        <f>IFERROR(IF(VLOOKUP('selections(hide)'!$A$4,'selections(hide)'!$D$24:$P$36,7,FALSE)="PGT",HLOOKUP(prog_header!$C$6,cost_rates!$N$3:$T$5,3,FALSE)*AV69,IF(VLOOKUP('selections(hide)'!$A$4,'selections(hide)'!$D$24:$P$36,7,FALSE)="UG",HLOOKUP(prog_header!$C$6,cost_rates!$V$3:$AB$5,3,FALSE)*AV69,0)),0)</f>
        <v>44892.672989726212</v>
      </c>
      <c r="AW74" s="16">
        <f>IFERROR(IF(VLOOKUP('selections(hide)'!$A$4,'selections(hide)'!$D$24:$P$36,7,FALSE)="PGT",HLOOKUP(prog_header!$C$6,cost_rates!$N$3:$T$5,3,FALSE)*AW69,IF(VLOOKUP('selections(hide)'!$A$4,'selections(hide)'!$D$24:$P$36,7,FALSE)="UG",HLOOKUP(prog_header!$C$6,cost_rates!$V$3:$AB$5,3,FALSE)*AW69,0)),0)</f>
        <v>44892.672989726212</v>
      </c>
      <c r="AX74" s="16">
        <f>IFERROR(IF(VLOOKUP('selections(hide)'!$A$4,'selections(hide)'!$D$24:$P$36,7,FALSE)="PGT",HLOOKUP(prog_header!$C$6,cost_rates!$N$3:$T$5,3,FALSE)*AX69,IF(VLOOKUP('selections(hide)'!$A$4,'selections(hide)'!$D$24:$P$36,7,FALSE)="UG",HLOOKUP(prog_header!$C$6,cost_rates!$V$3:$AB$5,3,FALSE)*AX69,0)),0)</f>
        <v>44892.672989726212</v>
      </c>
      <c r="AY74" s="16">
        <f>IFERROR(IF(VLOOKUP('selections(hide)'!$A$4,'selections(hide)'!$D$24:$P$36,7,FALSE)="PGT",HLOOKUP(prog_header!$C$6,cost_rates!$N$3:$T$5,3,FALSE)*AY69,IF(VLOOKUP('selections(hide)'!$A$4,'selections(hide)'!$D$24:$P$36,7,FALSE)="UG",HLOOKUP(prog_header!$C$6,cost_rates!$V$3:$AB$5,3,FALSE)*AY69,0)),0)</f>
        <v>44892.672989726212</v>
      </c>
      <c r="AZ74" s="16">
        <f>IFERROR(IF(VLOOKUP('selections(hide)'!$A$4,'selections(hide)'!$D$24:$P$36,7,FALSE)="PGT",HLOOKUP(prog_header!$C$6,cost_rates!$N$3:$T$5,3,FALSE)*AZ69,IF(VLOOKUP('selections(hide)'!$A$4,'selections(hide)'!$D$24:$P$36,7,FALSE)="UG",HLOOKUP(prog_header!$C$6,cost_rates!$V$3:$AB$5,3,FALSE)*AZ69,0)),0)</f>
        <v>44892.672989726212</v>
      </c>
      <c r="BA74" s="16">
        <f>IFERROR(IF(VLOOKUP('selections(hide)'!$A$4,'selections(hide)'!$D$24:$P$36,7,FALSE)="PGT",HLOOKUP(prog_header!$C$6,cost_rates!$N$3:$T$5,3,FALSE)*BA69,IF(VLOOKUP('selections(hide)'!$A$4,'selections(hide)'!$D$24:$P$36,7,FALSE)="UG",HLOOKUP(prog_header!$C$6,cost_rates!$V$3:$AB$5,3,FALSE)*BA69,0)),0)</f>
        <v>0</v>
      </c>
      <c r="BB74" s="16">
        <f>IFERROR(IF(VLOOKUP('selections(hide)'!$A$4,'selections(hide)'!$D$24:$P$36,7,FALSE)="PGT",HLOOKUP(prog_header!$C$6,cost_rates!$N$3:$T$5,3,FALSE)*BB69,IF(VLOOKUP('selections(hide)'!$A$4,'selections(hide)'!$D$24:$P$36,7,FALSE)="UG",HLOOKUP(prog_header!$C$6,cost_rates!$V$3:$AB$5,3,FALSE)*BB69,0)),0)</f>
        <v>0</v>
      </c>
      <c r="BC74" s="16">
        <f>IFERROR(IF(VLOOKUP('selections(hide)'!$A$4,'selections(hide)'!$D$24:$P$36,7,FALSE)="PGT",HLOOKUP(prog_header!$C$6,cost_rates!$N$3:$T$5,3,FALSE)*BC69,IF(VLOOKUP('selections(hide)'!$A$4,'selections(hide)'!$D$24:$P$36,7,FALSE)="UG",HLOOKUP(prog_header!$C$6,cost_rates!$V$3:$AB$5,3,FALSE)*BC69,0)),0)</f>
        <v>0</v>
      </c>
      <c r="BD74" s="16">
        <f>IFERROR(IF(VLOOKUP('selections(hide)'!$A$4,'selections(hide)'!$D$24:$P$36,7,FALSE)="PGT",HLOOKUP(prog_header!$C$6,cost_rates!$N$3:$T$5,3,FALSE)*BD69,IF(VLOOKUP('selections(hide)'!$A$4,'selections(hide)'!$D$24:$P$36,7,FALSE)="UG",HLOOKUP(prog_header!$C$6,cost_rates!$V$3:$AB$5,3,FALSE)*BD69,0)),0)</f>
        <v>0</v>
      </c>
      <c r="BE74" s="16">
        <f>IFERROR(IF(VLOOKUP('selections(hide)'!$A$4,'selections(hide)'!$D$24:$P$36,7,FALSE)="PGT",HLOOKUP(prog_header!$C$6,cost_rates!$N$3:$T$5,3,FALSE)*BE69,IF(VLOOKUP('selections(hide)'!$A$4,'selections(hide)'!$D$24:$P$36,7,FALSE)="UG",HLOOKUP(prog_header!$C$6,cost_rates!$V$3:$AB$5,3,FALSE)*BE69,0)),0)</f>
        <v>0</v>
      </c>
      <c r="BF74" s="16">
        <f>IFERROR(IF(VLOOKUP('selections(hide)'!$A$4,'selections(hide)'!$D$24:$P$36,7,FALSE)="PGT",HLOOKUP(prog_header!$C$6,cost_rates!$N$3:$T$5,3,FALSE)*BF69,IF(VLOOKUP('selections(hide)'!$A$4,'selections(hide)'!$D$24:$P$36,7,FALSE)="UG",HLOOKUP(prog_header!$C$6,cost_rates!$V$3:$AB$5,3,FALSE)*BF69,0)),0)</f>
        <v>0</v>
      </c>
      <c r="BG74" s="16">
        <f>IFERROR(IF(VLOOKUP('selections(hide)'!$A$4,'selections(hide)'!$D$24:$P$36,7,FALSE)="PGT",HLOOKUP(prog_header!$C$6,cost_rates!$N$3:$T$5,3,FALSE)*BG69,IF(VLOOKUP('selections(hide)'!$A$4,'selections(hide)'!$D$24:$P$36,7,FALSE)="UG",HLOOKUP(prog_header!$C$6,cost_rates!$V$3:$AB$5,3,FALSE)*BG69,0)),0)</f>
        <v>0</v>
      </c>
      <c r="BH74" s="16">
        <f>IFERROR(IF(VLOOKUP('selections(hide)'!$A$4,'selections(hide)'!$D$24:$P$36,7,FALSE)="PGT",HLOOKUP(prog_header!$C$6,cost_rates!$N$3:$T$5,3,FALSE)*BH69,IF(VLOOKUP('selections(hide)'!$A$4,'selections(hide)'!$D$24:$P$36,7,FALSE)="UG",HLOOKUP(prog_header!$C$6,cost_rates!$V$3:$AB$5,3,FALSE)*BH69,0)),0)</f>
        <v>0</v>
      </c>
      <c r="BI74" s="16">
        <f>IFERROR(IF(VLOOKUP('selections(hide)'!$A$4,'selections(hide)'!$D$24:$P$36,7,FALSE)="PGT",HLOOKUP(prog_header!$C$6,cost_rates!$N$3:$T$5,3,FALSE)*BI69,IF(VLOOKUP('selections(hide)'!$A$4,'selections(hide)'!$D$24:$P$36,7,FALSE)="UG",HLOOKUP(prog_header!$C$6,cost_rates!$V$3:$AB$5,3,FALSE)*BI69,0)),0)</f>
        <v>0</v>
      </c>
      <c r="BJ74" s="16">
        <f>IFERROR(IF(VLOOKUP('selections(hide)'!$A$4,'selections(hide)'!$D$24:$P$36,7,FALSE)="PGT",HLOOKUP(prog_header!$C$6,cost_rates!$N$3:$T$5,3,FALSE)*BJ69,IF(VLOOKUP('selections(hide)'!$A$4,'selections(hide)'!$D$24:$P$36,7,FALSE)="UG",HLOOKUP(prog_header!$C$6,cost_rates!$V$3:$AB$5,3,FALSE)*BJ69,0)),0)</f>
        <v>0</v>
      </c>
      <c r="BK74" s="16">
        <f>IFERROR(IF(VLOOKUP('selections(hide)'!$A$4,'selections(hide)'!$D$24:$P$36,7,FALSE)="PGT",HLOOKUP(prog_header!$C$6,cost_rates!$N$3:$T$5,3,FALSE)*BK69,IF(VLOOKUP('selections(hide)'!$A$4,'selections(hide)'!$D$24:$P$36,7,FALSE)="UG",HLOOKUP(prog_header!$C$6,cost_rates!$V$3:$AB$5,3,FALSE)*BK69,0)),0)</f>
        <v>0</v>
      </c>
      <c r="BL74" s="16">
        <f>IFERROR(IF(VLOOKUP('selections(hide)'!$A$4,'selections(hide)'!$D$24:$P$36,7,FALSE)="PGT",HLOOKUP(prog_header!$C$6,cost_rates!$N$3:$T$5,3,FALSE)*BL69,IF(VLOOKUP('selections(hide)'!$A$4,'selections(hide)'!$D$24:$P$36,7,FALSE)="UG",HLOOKUP(prog_header!$C$6,cost_rates!$V$3:$AB$5,3,FALSE)*BL69,0)),0)</f>
        <v>0</v>
      </c>
      <c r="BM74" s="16">
        <f>IFERROR(IF(VLOOKUP('selections(hide)'!$A$4,'selections(hide)'!$D$24:$P$36,7,FALSE)="PGT",HLOOKUP(prog_header!$C$6,cost_rates!$N$3:$T$5,3,FALSE)*BM69,IF(VLOOKUP('selections(hide)'!$A$4,'selections(hide)'!$D$24:$P$36,7,FALSE)="UG",HLOOKUP(prog_header!$C$6,cost_rates!$V$3:$AB$5,3,FALSE)*BM69,0)),0)</f>
        <v>0</v>
      </c>
      <c r="BN74" s="16">
        <f>IFERROR(IF(VLOOKUP('selections(hide)'!$A$4,'selections(hide)'!$D$24:$P$36,7,FALSE)="PGT",HLOOKUP(prog_header!$C$6,cost_rates!$N$3:$T$5,3,FALSE)*BN69,IF(VLOOKUP('selections(hide)'!$A$4,'selections(hide)'!$D$24:$P$36,7,FALSE)="UG",HLOOKUP(prog_header!$C$6,cost_rates!$V$3:$AB$5,3,FALSE)*BN69,0)),0)</f>
        <v>0</v>
      </c>
      <c r="BO74" s="16">
        <f>IFERROR(IF(VLOOKUP('selections(hide)'!$A$4,'selections(hide)'!$D$24:$P$36,7,FALSE)="PGT",HLOOKUP(prog_header!$C$6,cost_rates!$N$3:$T$5,3,FALSE)*BO69,IF(VLOOKUP('selections(hide)'!$A$4,'selections(hide)'!$D$24:$P$36,7,FALSE)="UG",HLOOKUP(prog_header!$C$6,cost_rates!$V$3:$AB$5,3,FALSE)*BO69,0)),0)</f>
        <v>0</v>
      </c>
      <c r="BP74" s="16">
        <f>IFERROR(IF(VLOOKUP('selections(hide)'!$A$4,'selections(hide)'!$D$24:$P$36,7,FALSE)="PGT",HLOOKUP(prog_header!$C$6,cost_rates!$N$3:$T$5,3,FALSE)*BP69,IF(VLOOKUP('selections(hide)'!$A$4,'selections(hide)'!$D$24:$P$36,7,FALSE)="UG",HLOOKUP(prog_header!$C$6,cost_rates!$V$3:$AB$5,3,FALSE)*BP69,0)),0)</f>
        <v>0</v>
      </c>
      <c r="BQ74" s="16">
        <f>IFERROR(IF(VLOOKUP('selections(hide)'!$A$4,'selections(hide)'!$D$24:$P$36,7,FALSE)="PGT",HLOOKUP(prog_header!$C$6,cost_rates!$N$3:$T$5,3,FALSE)*BQ69,IF(VLOOKUP('selections(hide)'!$A$4,'selections(hide)'!$D$24:$P$36,7,FALSE)="UG",HLOOKUP(prog_header!$C$6,cost_rates!$V$3:$AB$5,3,FALSE)*BQ69,0)),0)</f>
        <v>0</v>
      </c>
      <c r="BR74" s="16">
        <f>IFERROR(IF(VLOOKUP('selections(hide)'!$A$4,'selections(hide)'!$D$24:$P$36,7,FALSE)="PGT",HLOOKUP(prog_header!$C$6,cost_rates!$N$3:$T$5,3,FALSE)*BR69,IF(VLOOKUP('selections(hide)'!$A$4,'selections(hide)'!$D$24:$P$36,7,FALSE)="UG",HLOOKUP(prog_header!$C$6,cost_rates!$V$3:$AB$5,3,FALSE)*BR69,0)),0)</f>
        <v>0</v>
      </c>
      <c r="BS74" s="16">
        <f>IFERROR(IF(VLOOKUP('selections(hide)'!$A$4,'selections(hide)'!$D$24:$P$36,7,FALSE)="PGT",HLOOKUP(prog_header!$C$6,cost_rates!$N$3:$T$5,3,FALSE)*BS69,IF(VLOOKUP('selections(hide)'!$A$4,'selections(hide)'!$D$24:$P$36,7,FALSE)="UG",HLOOKUP(prog_header!$C$6,cost_rates!$V$3:$AB$5,3,FALSE)*BS69,0)),0)</f>
        <v>0</v>
      </c>
      <c r="BT74" s="16">
        <f>IFERROR(IF(VLOOKUP('selections(hide)'!$A$4,'selections(hide)'!$D$24:$P$36,7,FALSE)="PGT",HLOOKUP(prog_header!$C$6,cost_rates!$N$3:$T$5,3,FALSE)*BT69,IF(VLOOKUP('selections(hide)'!$A$4,'selections(hide)'!$D$24:$P$36,7,FALSE)="UG",HLOOKUP(prog_header!$C$6,cost_rates!$V$3:$AB$5,3,FALSE)*BT69,0)),0)</f>
        <v>0</v>
      </c>
      <c r="BU74" s="16">
        <f>IFERROR(IF(VLOOKUP('selections(hide)'!$A$4,'selections(hide)'!$D$24:$P$36,7,FALSE)="PGT",HLOOKUP(prog_header!$C$6,cost_rates!$N$3:$T$5,3,FALSE)*BU69,IF(VLOOKUP('selections(hide)'!$A$4,'selections(hide)'!$D$24:$P$36,7,FALSE)="UG",HLOOKUP(prog_header!$C$6,cost_rates!$V$3:$AB$5,3,FALSE)*BU69,0)),0)</f>
        <v>0</v>
      </c>
      <c r="BV74" s="16">
        <f>IFERROR(IF(VLOOKUP('selections(hide)'!$A$4,'selections(hide)'!$D$24:$P$36,7,FALSE)="PGT",HLOOKUP(prog_header!$C$6,cost_rates!$N$3:$T$5,3,FALSE)*BV69,IF(VLOOKUP('selections(hide)'!$A$4,'selections(hide)'!$D$24:$P$36,7,FALSE)="UG",HLOOKUP(prog_header!$C$6,cost_rates!$V$3:$AB$5,3,FALSE)*BV69,0)),0)</f>
        <v>0</v>
      </c>
      <c r="BW74" s="16">
        <f>IFERROR(IF(VLOOKUP('selections(hide)'!$A$4,'selections(hide)'!$D$24:$P$36,7,FALSE)="PGT",HLOOKUP(prog_header!$C$6,cost_rates!$N$3:$T$5,3,FALSE)*BW69,IF(VLOOKUP('selections(hide)'!$A$4,'selections(hide)'!$D$24:$P$36,7,FALSE)="UG",HLOOKUP(prog_header!$C$6,cost_rates!$V$3:$AB$5,3,FALSE)*BW69,0)),0)</f>
        <v>0</v>
      </c>
      <c r="BX74" s="16">
        <f>IFERROR(IF(VLOOKUP('selections(hide)'!$A$4,'selections(hide)'!$D$24:$P$36,7,FALSE)="PGT",HLOOKUP(prog_header!$C$6,cost_rates!$N$3:$T$5,3,FALSE)*BX69,IF(VLOOKUP('selections(hide)'!$A$4,'selections(hide)'!$D$24:$P$36,7,FALSE)="UG",HLOOKUP(prog_header!$C$6,cost_rates!$V$3:$AB$5,3,FALSE)*BX69,0)),0)</f>
        <v>0</v>
      </c>
      <c r="BY74" s="16">
        <f>IFERROR(IF(VLOOKUP('selections(hide)'!$A$4,'selections(hide)'!$D$24:$P$36,7,FALSE)="PGT",HLOOKUP(prog_header!$C$6,cost_rates!$N$3:$T$5,3,FALSE)*BY69,IF(VLOOKUP('selections(hide)'!$A$4,'selections(hide)'!$D$24:$P$36,7,FALSE)="UG",HLOOKUP(prog_header!$C$6,cost_rates!$V$3:$AB$5,3,FALSE)*BY69,0)),0)</f>
        <v>0</v>
      </c>
      <c r="BZ74" s="16">
        <f>IFERROR(IF(VLOOKUP('selections(hide)'!$A$4,'selections(hide)'!$D$24:$P$36,7,FALSE)="PGT",HLOOKUP(prog_header!$C$6,cost_rates!$N$3:$T$5,3,FALSE)*BZ69,IF(VLOOKUP('selections(hide)'!$A$4,'selections(hide)'!$D$24:$P$36,7,FALSE)="UG",HLOOKUP(prog_header!$C$6,cost_rates!$V$3:$AB$5,3,FALSE)*BZ69,0)),0)</f>
        <v>0</v>
      </c>
      <c r="CA74" s="16">
        <f>IFERROR(IF(VLOOKUP('selections(hide)'!$A$4,'selections(hide)'!$D$24:$P$36,7,FALSE)="PGT",HLOOKUP(prog_header!$C$6,cost_rates!$N$3:$T$5,3,FALSE)*CA69,IF(VLOOKUP('selections(hide)'!$A$4,'selections(hide)'!$D$24:$P$36,7,FALSE)="UG",HLOOKUP(prog_header!$C$6,cost_rates!$V$3:$AB$5,3,FALSE)*CA69,0)),0)</f>
        <v>0</v>
      </c>
      <c r="CB74" s="16">
        <f>IFERROR(IF(VLOOKUP('selections(hide)'!$A$4,'selections(hide)'!$D$24:$P$36,7,FALSE)="PGT",HLOOKUP(prog_header!$C$6,cost_rates!$N$3:$T$5,3,FALSE)*CB69,IF(VLOOKUP('selections(hide)'!$A$4,'selections(hide)'!$D$24:$P$36,7,FALSE)="UG",HLOOKUP(prog_header!$C$6,cost_rates!$V$3:$AB$5,3,FALSE)*CB69,0)),0)</f>
        <v>0</v>
      </c>
      <c r="CC74" s="16">
        <f>IFERROR(IF(VLOOKUP('selections(hide)'!$A$4,'selections(hide)'!$D$24:$P$36,7,FALSE)="PGT",HLOOKUP(prog_header!$C$6,cost_rates!$N$3:$T$5,3,FALSE)*CC69,IF(VLOOKUP('selections(hide)'!$A$4,'selections(hide)'!$D$24:$P$36,7,FALSE)="UG",HLOOKUP(prog_header!$C$6,cost_rates!$V$3:$AB$5,3,FALSE)*CC69,0)),0)</f>
        <v>0</v>
      </c>
      <c r="CD74" s="16">
        <f>IFERROR(IF(VLOOKUP('selections(hide)'!$A$4,'selections(hide)'!$D$24:$P$36,7,FALSE)="PGT",HLOOKUP(prog_header!$C$6,cost_rates!$N$3:$T$5,3,FALSE)*CD69,IF(VLOOKUP('selections(hide)'!$A$4,'selections(hide)'!$D$24:$P$36,7,FALSE)="UG",HLOOKUP(prog_header!$C$6,cost_rates!$V$3:$AB$5,3,FALSE)*CD69,0)),0)</f>
        <v>0</v>
      </c>
      <c r="CE74" s="16">
        <f>IFERROR(IF(VLOOKUP('selections(hide)'!$A$4,'selections(hide)'!$D$24:$P$36,7,FALSE)="PGT",HLOOKUP(prog_header!$C$6,cost_rates!$N$3:$T$5,3,FALSE)*CE69,IF(VLOOKUP('selections(hide)'!$A$4,'selections(hide)'!$D$24:$P$36,7,FALSE)="UG",HLOOKUP(prog_header!$C$6,cost_rates!$V$3:$AB$5,3,FALSE)*CE69,0)),0)</f>
        <v>0</v>
      </c>
      <c r="CF74" s="16">
        <f>IFERROR(IF(VLOOKUP('selections(hide)'!$A$4,'selections(hide)'!$D$24:$P$36,7,FALSE)="PGT",HLOOKUP(prog_header!$C$6,cost_rates!$N$3:$T$5,3,FALSE)*CF69,IF(VLOOKUP('selections(hide)'!$A$4,'selections(hide)'!$D$24:$P$36,7,FALSE)="UG",HLOOKUP(prog_header!$C$6,cost_rates!$V$3:$AB$5,3,FALSE)*CF69,0)),0)</f>
        <v>0</v>
      </c>
      <c r="CG74" s="16">
        <f>IFERROR(IF(VLOOKUP('selections(hide)'!$A$4,'selections(hide)'!$D$24:$P$36,7,FALSE)="PGT",HLOOKUP(prog_header!$C$6,cost_rates!$N$3:$T$5,3,FALSE)*CG69,IF(VLOOKUP('selections(hide)'!$A$4,'selections(hide)'!$D$24:$P$36,7,FALSE)="UG",HLOOKUP(prog_header!$C$6,cost_rates!$V$3:$AB$5,3,FALSE)*CG69,0)),0)</f>
        <v>0</v>
      </c>
      <c r="CH74" s="16">
        <f>IFERROR(IF(VLOOKUP('selections(hide)'!$A$4,'selections(hide)'!$D$24:$P$36,7,FALSE)="PGT",HLOOKUP(prog_header!$C$6,cost_rates!$N$3:$T$5,3,FALSE)*CH69,IF(VLOOKUP('selections(hide)'!$A$4,'selections(hide)'!$D$24:$P$36,7,FALSE)="UG",HLOOKUP(prog_header!$C$6,cost_rates!$V$3:$AB$5,3,FALSE)*CH69,0)),0)</f>
        <v>0</v>
      </c>
      <c r="CI74" s="16">
        <f>IFERROR(IF(VLOOKUP('selections(hide)'!$A$4,'selections(hide)'!$D$24:$P$36,7,FALSE)="PGT",HLOOKUP(prog_header!$C$6,cost_rates!$N$3:$T$5,3,FALSE)*CI69,IF(VLOOKUP('selections(hide)'!$A$4,'selections(hide)'!$D$24:$P$36,7,FALSE)="UG",HLOOKUP(prog_header!$C$6,cost_rates!$V$3:$AB$5,3,FALSE)*CI69,0)),0)</f>
        <v>0</v>
      </c>
    </row>
    <row r="75" spans="1:136" x14ac:dyDescent="0.25">
      <c r="C75" s="86" t="s">
        <v>643</v>
      </c>
      <c r="D75" s="16">
        <f>D74/1650</f>
        <v>0</v>
      </c>
      <c r="E75" s="16">
        <f t="shared" ref="E75:AS75" si="187">E74/1650</f>
        <v>0.72661237894155062</v>
      </c>
      <c r="F75" s="16">
        <f t="shared" si="187"/>
        <v>0.72661237894155062</v>
      </c>
      <c r="G75" s="16">
        <f t="shared" si="187"/>
        <v>0.72661237894155062</v>
      </c>
      <c r="H75" s="16">
        <f t="shared" si="187"/>
        <v>0.72661237894155062</v>
      </c>
      <c r="I75" s="16">
        <f t="shared" si="187"/>
        <v>0.72661237894155062</v>
      </c>
      <c r="J75" s="16">
        <f t="shared" si="187"/>
        <v>0.72661237894155062</v>
      </c>
      <c r="K75" s="16">
        <f t="shared" si="187"/>
        <v>0</v>
      </c>
      <c r="L75" s="16">
        <f t="shared" si="187"/>
        <v>0</v>
      </c>
      <c r="M75" s="16">
        <f t="shared" si="187"/>
        <v>0</v>
      </c>
      <c r="N75" s="16">
        <f t="shared" si="187"/>
        <v>0</v>
      </c>
      <c r="O75" s="16">
        <f t="shared" si="187"/>
        <v>0</v>
      </c>
      <c r="P75" s="16">
        <f t="shared" si="187"/>
        <v>0</v>
      </c>
      <c r="Q75" s="16">
        <f t="shared" si="187"/>
        <v>0</v>
      </c>
      <c r="R75" s="16">
        <f t="shared" si="187"/>
        <v>0</v>
      </c>
      <c r="S75" s="16">
        <f t="shared" si="187"/>
        <v>0</v>
      </c>
      <c r="T75" s="16">
        <f t="shared" si="187"/>
        <v>0</v>
      </c>
      <c r="U75" s="16">
        <f t="shared" si="187"/>
        <v>0</v>
      </c>
      <c r="V75" s="16">
        <f t="shared" si="187"/>
        <v>0</v>
      </c>
      <c r="W75" s="16">
        <f t="shared" si="187"/>
        <v>0</v>
      </c>
      <c r="X75" s="16">
        <f t="shared" si="187"/>
        <v>0</v>
      </c>
      <c r="Y75" s="16">
        <f t="shared" si="187"/>
        <v>0</v>
      </c>
      <c r="Z75" s="16">
        <f t="shared" si="187"/>
        <v>0</v>
      </c>
      <c r="AA75" s="16">
        <f t="shared" si="187"/>
        <v>0</v>
      </c>
      <c r="AB75" s="16">
        <f t="shared" si="187"/>
        <v>0</v>
      </c>
      <c r="AC75" s="16">
        <f t="shared" si="187"/>
        <v>0</v>
      </c>
      <c r="AD75" s="16">
        <f t="shared" si="187"/>
        <v>0</v>
      </c>
      <c r="AE75" s="16">
        <f t="shared" si="187"/>
        <v>0</v>
      </c>
      <c r="AF75" s="16">
        <f t="shared" si="187"/>
        <v>0</v>
      </c>
      <c r="AG75" s="16">
        <f t="shared" si="187"/>
        <v>0</v>
      </c>
      <c r="AH75" s="16">
        <f t="shared" si="187"/>
        <v>0</v>
      </c>
      <c r="AI75" s="16">
        <f t="shared" si="187"/>
        <v>0</v>
      </c>
      <c r="AJ75" s="16">
        <f t="shared" si="187"/>
        <v>0</v>
      </c>
      <c r="AK75" s="16">
        <f t="shared" si="187"/>
        <v>0</v>
      </c>
      <c r="AL75" s="16">
        <f t="shared" si="187"/>
        <v>0</v>
      </c>
      <c r="AM75" s="16">
        <f t="shared" si="187"/>
        <v>0</v>
      </c>
      <c r="AN75" s="16">
        <f t="shared" si="187"/>
        <v>0</v>
      </c>
      <c r="AO75" s="16">
        <f t="shared" si="187"/>
        <v>0</v>
      </c>
      <c r="AP75" s="16">
        <f t="shared" si="187"/>
        <v>0</v>
      </c>
      <c r="AQ75" s="16">
        <f t="shared" si="187"/>
        <v>0</v>
      </c>
      <c r="AR75" s="16">
        <f t="shared" si="187"/>
        <v>0</v>
      </c>
      <c r="AS75" s="16">
        <f t="shared" si="187"/>
        <v>0</v>
      </c>
    </row>
    <row r="76" spans="1:136" x14ac:dyDescent="0.25">
      <c r="C76" s="86" t="s">
        <v>644</v>
      </c>
      <c r="D76" s="16">
        <f>D75+K75+R75+Y75+AF75+AM75</f>
        <v>0</v>
      </c>
      <c r="E76" s="16">
        <f t="shared" ref="E76:J76" si="188">E75+L75+S75+Z75+AG75+AN75</f>
        <v>0.72661237894155062</v>
      </c>
      <c r="F76" s="16">
        <f t="shared" si="188"/>
        <v>0.72661237894155062</v>
      </c>
      <c r="G76" s="16">
        <f t="shared" si="188"/>
        <v>0.72661237894155062</v>
      </c>
      <c r="H76" s="16">
        <f t="shared" si="188"/>
        <v>0.72661237894155062</v>
      </c>
      <c r="I76" s="16">
        <f t="shared" si="188"/>
        <v>0.72661237894155062</v>
      </c>
      <c r="J76" s="16">
        <f t="shared" si="188"/>
        <v>0.72661237894155062</v>
      </c>
      <c r="CI76" s="86"/>
      <c r="CK76">
        <f>COUNTIFS($C$8:$C$67,"&lt;&gt;0",$CY$8:$CY$67,"=No")</f>
        <v>6</v>
      </c>
      <c r="CL76">
        <f>COUNTIF($C$8:$C$67,"&lt;&gt;0")-COUNTIF($CY$8:$CY$67,"=Yes")</f>
        <v>6</v>
      </c>
      <c r="CM76">
        <f>COUNTIF($C$8:$C$67,"&lt;&gt;0")-COUNTIF($CY$8:$CY$67,"=Yes")</f>
        <v>6</v>
      </c>
      <c r="CN76">
        <f>COUNTIF($C$8:$C$67,"&lt;&gt;0")-COUNTIF($CY$8:$CY$67,"=Yes")</f>
        <v>6</v>
      </c>
      <c r="CO76">
        <f>COUNTIF($C$8:$C$67,"&lt;&gt;0")-COUNTIF($CY$8:$CY$67,"=Yes")</f>
        <v>6</v>
      </c>
      <c r="CP76">
        <f>COUNTIF($C$8:$C$67,"&lt;&gt;0")-COUNTIF($CY$8:$CY$67,"=Yes")</f>
        <v>6</v>
      </c>
      <c r="CQ76" s="125" t="s">
        <v>645</v>
      </c>
    </row>
    <row r="77" spans="1:136" x14ac:dyDescent="0.25">
      <c r="C77" s="86"/>
      <c r="D77" s="16"/>
      <c r="CI77" s="86"/>
      <c r="CK77">
        <f t="shared" ref="CK77:CP77" si="189">COUNTIFS($C$8:$C$67,"1",$CY$8:$CY$67,"=No")</f>
        <v>6</v>
      </c>
      <c r="CL77">
        <f t="shared" si="189"/>
        <v>6</v>
      </c>
      <c r="CM77">
        <f t="shared" si="189"/>
        <v>6</v>
      </c>
      <c r="CN77">
        <f t="shared" si="189"/>
        <v>6</v>
      </c>
      <c r="CO77">
        <f t="shared" si="189"/>
        <v>6</v>
      </c>
      <c r="CP77">
        <f t="shared" si="189"/>
        <v>6</v>
      </c>
      <c r="CQ77" s="125" t="s">
        <v>646</v>
      </c>
    </row>
    <row r="78" spans="1:136" x14ac:dyDescent="0.25">
      <c r="C78" s="86"/>
      <c r="D78" s="16"/>
      <c r="CI78" s="86"/>
      <c r="CK78">
        <f t="shared" ref="CK78:CP78" si="190">COUNTIFS($C$8:$C$67,"2",$CY$8:$CY$67,"=No")</f>
        <v>0</v>
      </c>
      <c r="CL78">
        <f t="shared" si="190"/>
        <v>0</v>
      </c>
      <c r="CM78">
        <f t="shared" si="190"/>
        <v>0</v>
      </c>
      <c r="CN78">
        <f t="shared" si="190"/>
        <v>0</v>
      </c>
      <c r="CO78">
        <f t="shared" si="190"/>
        <v>0</v>
      </c>
      <c r="CP78">
        <f t="shared" si="190"/>
        <v>0</v>
      </c>
      <c r="CQ78" s="125" t="s">
        <v>647</v>
      </c>
    </row>
    <row r="79" spans="1:136" x14ac:dyDescent="0.25">
      <c r="A79" s="13"/>
      <c r="B79" s="13"/>
      <c r="C79" s="137" t="s">
        <v>648</v>
      </c>
      <c r="D79" s="16">
        <f>D76+'module_leader_calcs(hide)'!D76+'module_contact_calcs(hide)'!D76+'module_prep_calcs(hide)'!D76+'module_dev_calcs(hide)'!D76</f>
        <v>0.80734708771283403</v>
      </c>
      <c r="E79" s="16">
        <f>E76+'module_leader_calcs(hide)'!E76+'module_contact_calcs(hide)'!E76+'module_prep_calcs(hide)'!E76+'module_dev_calcs(hide)'!E76</f>
        <v>1.5985472336714113</v>
      </c>
      <c r="F79" s="16">
        <f>F76+'module_leader_calcs(hide)'!F76+'module_contact_calcs(hide)'!F76+'module_prep_calcs(hide)'!F76+'module_dev_calcs(hide)'!F76</f>
        <v>1.5985472336714113</v>
      </c>
      <c r="G79" s="16">
        <f>G76+'module_leader_calcs(hide)'!G76+'module_contact_calcs(hide)'!G76+'module_prep_calcs(hide)'!G76+'module_dev_calcs(hide)'!G76</f>
        <v>1.5985472336714113</v>
      </c>
      <c r="H79" s="16">
        <f>H76+'module_leader_calcs(hide)'!H76+'module_contact_calcs(hide)'!H76+'module_prep_calcs(hide)'!H76+'module_dev_calcs(hide)'!H76</f>
        <v>1.5985472336714113</v>
      </c>
      <c r="I79" s="16">
        <f>I76+'module_leader_calcs(hide)'!I76+'module_contact_calcs(hide)'!I76+'module_prep_calcs(hide)'!I76+'module_dev_calcs(hide)'!I76</f>
        <v>1.5985472336714113</v>
      </c>
      <c r="J79" s="16">
        <f>J76+'module_leader_calcs(hide)'!J76+'module_contact_calcs(hide)'!J76+'module_prep_calcs(hide)'!J76+'module_dev_calcs(hide)'!J76</f>
        <v>1.5985472336714113</v>
      </c>
      <c r="CI79" s="86"/>
      <c r="CK79">
        <f t="shared" ref="CK79:CP79" si="191">COUNTIFS($C$8:$C$67,"3",$CY$8:$CY$67,"=No")</f>
        <v>0</v>
      </c>
      <c r="CL79">
        <f t="shared" si="191"/>
        <v>0</v>
      </c>
      <c r="CM79">
        <f t="shared" si="191"/>
        <v>0</v>
      </c>
      <c r="CN79">
        <f t="shared" si="191"/>
        <v>0</v>
      </c>
      <c r="CO79">
        <f t="shared" si="191"/>
        <v>0</v>
      </c>
      <c r="CP79">
        <f t="shared" si="191"/>
        <v>0</v>
      </c>
      <c r="CQ79" s="125" t="s">
        <v>649</v>
      </c>
    </row>
    <row r="80" spans="1:136" x14ac:dyDescent="0.25">
      <c r="A80" s="13"/>
      <c r="B80" s="13"/>
      <c r="C80" s="137" t="s">
        <v>650</v>
      </c>
      <c r="D80" s="16">
        <f>D74+'module_leader_calcs(hide)'!D74+'module_contact_calcs(hide)'!D74+'module_prep_calcs(hide)'!D74+'module_dev_calcs(hide)'!D74</f>
        <v>1332.1226947261762</v>
      </c>
      <c r="E80" s="16">
        <f>E74+'module_leader_calcs(hide)'!E74+'module_contact_calcs(hide)'!E74+'module_prep_calcs(hide)'!E74+'module_dev_calcs(hide)'!E74</f>
        <v>2637.6029355578289</v>
      </c>
      <c r="F80" s="16">
        <f>F74+'module_leader_calcs(hide)'!F74+'module_contact_calcs(hide)'!F74+'module_prep_calcs(hide)'!F74+'module_dev_calcs(hide)'!F74</f>
        <v>2637.6029355578289</v>
      </c>
      <c r="G80" s="16">
        <f>G74+'module_leader_calcs(hide)'!G74+'module_contact_calcs(hide)'!G74+'module_prep_calcs(hide)'!G74+'module_dev_calcs(hide)'!G74</f>
        <v>2637.6029355578289</v>
      </c>
      <c r="H80" s="16">
        <f>H74+'module_leader_calcs(hide)'!H74+'module_contact_calcs(hide)'!H74+'module_prep_calcs(hide)'!H74+'module_dev_calcs(hide)'!H74</f>
        <v>2637.6029355578289</v>
      </c>
      <c r="I80" s="16">
        <f>I74+'module_leader_calcs(hide)'!I74+'module_contact_calcs(hide)'!I74+'module_prep_calcs(hide)'!I74+'module_dev_calcs(hide)'!I74</f>
        <v>2637.6029355578289</v>
      </c>
      <c r="J80" s="16">
        <f>J74+'module_leader_calcs(hide)'!J74+'module_contact_calcs(hide)'!J74+'module_prep_calcs(hide)'!J74+'module_dev_calcs(hide)'!J74</f>
        <v>2637.6029355578289</v>
      </c>
      <c r="K80" s="16">
        <f>K74+'module_leader_calcs(hide)'!K74+'module_contact_calcs(hide)'!K74+'module_prep_calcs(hide)'!K74+'module_dev_calcs(hide)'!K74</f>
        <v>0</v>
      </c>
      <c r="L80" s="16">
        <f>L74+'module_leader_calcs(hide)'!L74+'module_contact_calcs(hide)'!L74+'module_prep_calcs(hide)'!L74+'module_dev_calcs(hide)'!L74</f>
        <v>0</v>
      </c>
      <c r="M80" s="16">
        <f>M74+'module_leader_calcs(hide)'!M74+'module_contact_calcs(hide)'!M74+'module_prep_calcs(hide)'!M74+'module_dev_calcs(hide)'!M74</f>
        <v>0</v>
      </c>
      <c r="N80" s="16">
        <f>N74+'module_leader_calcs(hide)'!N74+'module_contact_calcs(hide)'!N74+'module_prep_calcs(hide)'!N74+'module_dev_calcs(hide)'!N74</f>
        <v>0</v>
      </c>
      <c r="O80" s="16">
        <f>O74+'module_leader_calcs(hide)'!O74+'module_contact_calcs(hide)'!O74+'module_prep_calcs(hide)'!O74+'module_dev_calcs(hide)'!O74</f>
        <v>0</v>
      </c>
      <c r="P80" s="16">
        <f>P74+'module_leader_calcs(hide)'!P74+'module_contact_calcs(hide)'!P74+'module_prep_calcs(hide)'!P74+'module_dev_calcs(hide)'!P74</f>
        <v>0</v>
      </c>
      <c r="Q80" s="16">
        <f>Q74+'module_leader_calcs(hide)'!Q74+'module_contact_calcs(hide)'!Q74+'module_prep_calcs(hide)'!Q74+'module_dev_calcs(hide)'!Q74</f>
        <v>0</v>
      </c>
      <c r="R80" s="16">
        <f>R74+'module_leader_calcs(hide)'!R74+'module_contact_calcs(hide)'!R74+'module_prep_calcs(hide)'!R74+'module_dev_calcs(hide)'!R74</f>
        <v>0</v>
      </c>
      <c r="S80" s="16">
        <f>S74+'module_leader_calcs(hide)'!S74+'module_contact_calcs(hide)'!S74+'module_prep_calcs(hide)'!S74+'module_dev_calcs(hide)'!S74</f>
        <v>0</v>
      </c>
      <c r="T80" s="16">
        <f>T74+'module_leader_calcs(hide)'!T74+'module_contact_calcs(hide)'!T74+'module_prep_calcs(hide)'!T74+'module_dev_calcs(hide)'!T74</f>
        <v>0</v>
      </c>
      <c r="U80" s="16">
        <f>U74+'module_leader_calcs(hide)'!U74+'module_contact_calcs(hide)'!U74+'module_prep_calcs(hide)'!U74+'module_dev_calcs(hide)'!U74</f>
        <v>0</v>
      </c>
      <c r="V80" s="16">
        <f>V74+'module_leader_calcs(hide)'!V74+'module_contact_calcs(hide)'!V74+'module_prep_calcs(hide)'!V74+'module_dev_calcs(hide)'!V74</f>
        <v>0</v>
      </c>
      <c r="W80" s="16">
        <f>W74+'module_leader_calcs(hide)'!W74+'module_contact_calcs(hide)'!W74+'module_prep_calcs(hide)'!W74+'module_dev_calcs(hide)'!W74</f>
        <v>0</v>
      </c>
      <c r="X80" s="16">
        <f>X74+'module_leader_calcs(hide)'!X74+'module_contact_calcs(hide)'!X74+'module_prep_calcs(hide)'!X74+'module_dev_calcs(hide)'!X74</f>
        <v>0</v>
      </c>
      <c r="Y80" s="16">
        <f>Y74+'module_leader_calcs(hide)'!Y74+'module_contact_calcs(hide)'!Y74+'module_prep_calcs(hide)'!Y74+'module_dev_calcs(hide)'!Y74</f>
        <v>0</v>
      </c>
      <c r="Z80" s="16">
        <f>Z74+'module_leader_calcs(hide)'!Z74+'module_contact_calcs(hide)'!Z74+'module_prep_calcs(hide)'!Z74+'module_dev_calcs(hide)'!Z74</f>
        <v>0</v>
      </c>
      <c r="AA80" s="16">
        <f>AA74+'module_leader_calcs(hide)'!AA74+'module_contact_calcs(hide)'!AA74+'module_prep_calcs(hide)'!AA74+'module_dev_calcs(hide)'!AA74</f>
        <v>0</v>
      </c>
      <c r="AB80" s="16">
        <f>AB74+'module_leader_calcs(hide)'!AB74+'module_contact_calcs(hide)'!AB74+'module_prep_calcs(hide)'!AB74+'module_dev_calcs(hide)'!AB74</f>
        <v>0</v>
      </c>
      <c r="AC80" s="16">
        <f>AC74+'module_leader_calcs(hide)'!AC74+'module_contact_calcs(hide)'!AC74+'module_prep_calcs(hide)'!AC74+'module_dev_calcs(hide)'!AC74</f>
        <v>0</v>
      </c>
      <c r="AD80" s="16">
        <f>AD74+'module_leader_calcs(hide)'!AD74+'module_contact_calcs(hide)'!AD74+'module_prep_calcs(hide)'!AD74+'module_dev_calcs(hide)'!AD74</f>
        <v>0</v>
      </c>
      <c r="AE80" s="16">
        <f>AE74+'module_leader_calcs(hide)'!AE74+'module_contact_calcs(hide)'!AE74+'module_prep_calcs(hide)'!AE74+'module_dev_calcs(hide)'!AE74</f>
        <v>0</v>
      </c>
      <c r="AF80" s="16">
        <f>AF74+'module_leader_calcs(hide)'!AF74+'module_contact_calcs(hide)'!AF74+'module_prep_calcs(hide)'!AF74+'module_dev_calcs(hide)'!AF74</f>
        <v>0</v>
      </c>
      <c r="AG80" s="16">
        <f>AG74+'module_leader_calcs(hide)'!AG74+'module_contact_calcs(hide)'!AG74+'module_prep_calcs(hide)'!AG74+'module_dev_calcs(hide)'!AG74</f>
        <v>0</v>
      </c>
      <c r="AH80" s="16">
        <f>AH74+'module_leader_calcs(hide)'!AH74+'module_contact_calcs(hide)'!AH74+'module_prep_calcs(hide)'!AH74+'module_dev_calcs(hide)'!AH74</f>
        <v>0</v>
      </c>
      <c r="AI80" s="16">
        <f>AI74+'module_leader_calcs(hide)'!AI74+'module_contact_calcs(hide)'!AI74+'module_prep_calcs(hide)'!AI74+'module_dev_calcs(hide)'!AI74</f>
        <v>0</v>
      </c>
      <c r="AJ80" s="16">
        <f>AJ74+'module_leader_calcs(hide)'!AJ74+'module_contact_calcs(hide)'!AJ74+'module_prep_calcs(hide)'!AJ74+'module_dev_calcs(hide)'!AJ74</f>
        <v>0</v>
      </c>
      <c r="AK80" s="16">
        <f>AK74+'module_leader_calcs(hide)'!AK74+'module_contact_calcs(hide)'!AK74+'module_prep_calcs(hide)'!AK74+'module_dev_calcs(hide)'!AK74</f>
        <v>0</v>
      </c>
      <c r="AL80" s="16">
        <f>AL74+'module_leader_calcs(hide)'!AL74+'module_contact_calcs(hide)'!AL74+'module_prep_calcs(hide)'!AL74+'module_dev_calcs(hide)'!AL74</f>
        <v>0</v>
      </c>
      <c r="AM80" s="16">
        <f>AM74+'module_leader_calcs(hide)'!AM74+'module_contact_calcs(hide)'!AM74+'module_prep_calcs(hide)'!AM74+'module_dev_calcs(hide)'!AM74</f>
        <v>0</v>
      </c>
      <c r="AN80" s="16">
        <f>AN74+'module_leader_calcs(hide)'!AN74+'module_contact_calcs(hide)'!AN74+'module_prep_calcs(hide)'!AN74+'module_dev_calcs(hide)'!AN74</f>
        <v>0</v>
      </c>
      <c r="AO80" s="16">
        <f>AO74+'module_leader_calcs(hide)'!AO74+'module_contact_calcs(hide)'!AO74+'module_prep_calcs(hide)'!AO74+'module_dev_calcs(hide)'!AO74</f>
        <v>0</v>
      </c>
      <c r="AP80" s="16">
        <f>AP74+'module_leader_calcs(hide)'!AP74+'module_contact_calcs(hide)'!AP74+'module_prep_calcs(hide)'!AP74+'module_dev_calcs(hide)'!AP74</f>
        <v>0</v>
      </c>
      <c r="AQ80" s="16">
        <f>AQ74+'module_leader_calcs(hide)'!AQ74+'module_contact_calcs(hide)'!AQ74+'module_prep_calcs(hide)'!AQ74+'module_dev_calcs(hide)'!AQ74</f>
        <v>0</v>
      </c>
      <c r="AR80" s="16">
        <f>AR74+'module_leader_calcs(hide)'!AR74+'module_contact_calcs(hide)'!AR74+'module_prep_calcs(hide)'!AR74+'module_dev_calcs(hide)'!AR74</f>
        <v>0</v>
      </c>
      <c r="AS80" s="16">
        <f>AS74+'module_leader_calcs(hide)'!AS74+'module_contact_calcs(hide)'!AS74+'module_prep_calcs(hide)'!AS74+'module_dev_calcs(hide)'!AS74</f>
        <v>0</v>
      </c>
      <c r="AT80" s="20">
        <f>AT74+'module_leader_calcs(hide)'!AT74+'module_contact_calcs(hide)'!AT74+'module_prep_calcs(hide)'!AT74+'module_dev_calcs(hide)'!AT74</f>
        <v>49880.747766362452</v>
      </c>
      <c r="AU80" s="20">
        <f>AU74+'module_leader_calcs(hide)'!AU74+'module_contact_calcs(hide)'!AU74+'module_prep_calcs(hide)'!AU74+'module_dev_calcs(hide)'!AU74</f>
        <v>98763.880577397649</v>
      </c>
      <c r="AV80" s="20">
        <f>AV74+'module_leader_calcs(hide)'!AV74+'module_contact_calcs(hide)'!AV74+'module_prep_calcs(hide)'!AV74+'module_dev_calcs(hide)'!AV74</f>
        <v>98763.880577397649</v>
      </c>
      <c r="AW80" s="20">
        <f>AW74+'module_leader_calcs(hide)'!AW74+'module_contact_calcs(hide)'!AW74+'module_prep_calcs(hide)'!AW74+'module_dev_calcs(hide)'!AW74</f>
        <v>98763.880577397649</v>
      </c>
      <c r="AX80" s="20">
        <f>AX74+'module_leader_calcs(hide)'!AX74+'module_contact_calcs(hide)'!AX74+'module_prep_calcs(hide)'!AX74+'module_dev_calcs(hide)'!AX74</f>
        <v>98763.880577397649</v>
      </c>
      <c r="AY80" s="20">
        <f>AY74+'module_leader_calcs(hide)'!AY74+'module_contact_calcs(hide)'!AY74+'module_prep_calcs(hide)'!AY74+'module_dev_calcs(hide)'!AY74</f>
        <v>98763.880577397649</v>
      </c>
      <c r="AZ80" s="20">
        <f>AZ74+'module_leader_calcs(hide)'!AZ74+'module_contact_calcs(hide)'!AZ74+'module_prep_calcs(hide)'!AZ74+'module_dev_calcs(hide)'!AZ74</f>
        <v>98763.880577397649</v>
      </c>
      <c r="BA80" s="20">
        <f>BA74+'module_leader_calcs(hide)'!BA74+'module_contact_calcs(hide)'!BA74+'module_prep_calcs(hide)'!BA74+'module_dev_calcs(hide)'!BA74</f>
        <v>0</v>
      </c>
      <c r="BB80" s="20">
        <f>BB74+'module_leader_calcs(hide)'!BB74+'module_contact_calcs(hide)'!BB74+'module_prep_calcs(hide)'!BB74+'module_dev_calcs(hide)'!BB74</f>
        <v>0</v>
      </c>
      <c r="BC80" s="20">
        <f>BC74+'module_leader_calcs(hide)'!BC74+'module_contact_calcs(hide)'!BC74+'module_prep_calcs(hide)'!BC74+'module_dev_calcs(hide)'!BC74</f>
        <v>0</v>
      </c>
      <c r="BD80" s="20">
        <f>BD74+'module_leader_calcs(hide)'!BD74+'module_contact_calcs(hide)'!BD74+'module_prep_calcs(hide)'!BD74+'module_dev_calcs(hide)'!BD74</f>
        <v>0</v>
      </c>
      <c r="BE80" s="20">
        <f>BE74+'module_leader_calcs(hide)'!BE74+'module_contact_calcs(hide)'!BE74+'module_prep_calcs(hide)'!BE74+'module_dev_calcs(hide)'!BE74</f>
        <v>0</v>
      </c>
      <c r="BF80" s="20">
        <f>BF74+'module_leader_calcs(hide)'!BF74+'module_contact_calcs(hide)'!BF74+'module_prep_calcs(hide)'!BF74+'module_dev_calcs(hide)'!BF74</f>
        <v>0</v>
      </c>
      <c r="BG80" s="20">
        <f>BG74+'module_leader_calcs(hide)'!BG74+'module_contact_calcs(hide)'!BG74+'module_prep_calcs(hide)'!BG74+'module_dev_calcs(hide)'!BG74</f>
        <v>0</v>
      </c>
      <c r="BH80" s="20">
        <f>BH74+'module_leader_calcs(hide)'!BH74+'module_contact_calcs(hide)'!BH74+'module_prep_calcs(hide)'!BH74+'module_dev_calcs(hide)'!BH74</f>
        <v>0</v>
      </c>
      <c r="BI80" s="20">
        <f>BI74+'module_leader_calcs(hide)'!BI74+'module_contact_calcs(hide)'!BI74+'module_prep_calcs(hide)'!BI74+'module_dev_calcs(hide)'!BI74</f>
        <v>0</v>
      </c>
      <c r="BJ80" s="20">
        <f>BJ74+'module_leader_calcs(hide)'!BJ74+'module_contact_calcs(hide)'!BJ74+'module_prep_calcs(hide)'!BJ74+'module_dev_calcs(hide)'!BJ74</f>
        <v>0</v>
      </c>
      <c r="BK80" s="20">
        <f>BK74+'module_leader_calcs(hide)'!BK74+'module_contact_calcs(hide)'!BK74+'module_prep_calcs(hide)'!BK74+'module_dev_calcs(hide)'!BK74</f>
        <v>0</v>
      </c>
      <c r="BL80" s="20">
        <f>BL74+'module_leader_calcs(hide)'!BL74+'module_contact_calcs(hide)'!BL74+'module_prep_calcs(hide)'!BL74+'module_dev_calcs(hide)'!BL74</f>
        <v>0</v>
      </c>
      <c r="BM80" s="20">
        <f>BM74+'module_leader_calcs(hide)'!BM74+'module_contact_calcs(hide)'!BM74+'module_prep_calcs(hide)'!BM74+'module_dev_calcs(hide)'!BM74</f>
        <v>0</v>
      </c>
      <c r="BN80" s="20">
        <f>BN74+'module_leader_calcs(hide)'!BN74+'module_contact_calcs(hide)'!BN74+'module_prep_calcs(hide)'!BN74+'module_dev_calcs(hide)'!BN74</f>
        <v>0</v>
      </c>
      <c r="BO80" s="20">
        <f>BO74+'module_leader_calcs(hide)'!BO74+'module_contact_calcs(hide)'!BO74+'module_prep_calcs(hide)'!BO74+'module_dev_calcs(hide)'!BO74</f>
        <v>0</v>
      </c>
      <c r="BP80" s="20">
        <f>BP74+'module_leader_calcs(hide)'!BP74+'module_contact_calcs(hide)'!BP74+'module_prep_calcs(hide)'!BP74+'module_dev_calcs(hide)'!BP74</f>
        <v>0</v>
      </c>
      <c r="BQ80" s="20">
        <f>BQ74+'module_leader_calcs(hide)'!BQ74+'module_contact_calcs(hide)'!BQ74+'module_prep_calcs(hide)'!BQ74+'module_dev_calcs(hide)'!BQ74</f>
        <v>0</v>
      </c>
      <c r="BR80" s="20">
        <f>BR74+'module_leader_calcs(hide)'!BR74+'module_contact_calcs(hide)'!BR74+'module_prep_calcs(hide)'!BR74+'module_dev_calcs(hide)'!BR74</f>
        <v>0</v>
      </c>
      <c r="BS80" s="20">
        <f>BS74+'module_leader_calcs(hide)'!BS74+'module_contact_calcs(hide)'!BS74+'module_prep_calcs(hide)'!BS74+'module_dev_calcs(hide)'!BS74</f>
        <v>0</v>
      </c>
      <c r="BT80" s="20">
        <f>BT74+'module_leader_calcs(hide)'!BT74+'module_contact_calcs(hide)'!BT74+'module_prep_calcs(hide)'!BT74+'module_dev_calcs(hide)'!BT74</f>
        <v>0</v>
      </c>
      <c r="BU80" s="20">
        <f>BU74+'module_leader_calcs(hide)'!BU74+'module_contact_calcs(hide)'!BU74+'module_prep_calcs(hide)'!BU74+'module_dev_calcs(hide)'!BU74</f>
        <v>0</v>
      </c>
      <c r="BV80" s="20">
        <f>BV74+'module_leader_calcs(hide)'!BV74+'module_contact_calcs(hide)'!BV74+'module_prep_calcs(hide)'!BV74+'module_dev_calcs(hide)'!BV74</f>
        <v>0</v>
      </c>
      <c r="BW80" s="20">
        <f>BW74+'module_leader_calcs(hide)'!BW74+'module_contact_calcs(hide)'!BW74+'module_prep_calcs(hide)'!BW74+'module_dev_calcs(hide)'!BW74</f>
        <v>0</v>
      </c>
      <c r="BX80" s="20">
        <f>BX74+'module_leader_calcs(hide)'!BX74+'module_contact_calcs(hide)'!BX74+'module_prep_calcs(hide)'!BX74+'module_dev_calcs(hide)'!BX74</f>
        <v>0</v>
      </c>
      <c r="BY80" s="20">
        <f>BY74+'module_leader_calcs(hide)'!BY74+'module_contact_calcs(hide)'!BY74+'module_prep_calcs(hide)'!BY74+'module_dev_calcs(hide)'!BY74</f>
        <v>0</v>
      </c>
      <c r="BZ80" s="20">
        <f>BZ74+'module_leader_calcs(hide)'!BZ74+'module_contact_calcs(hide)'!BZ74+'module_prep_calcs(hide)'!BZ74+'module_dev_calcs(hide)'!BZ74</f>
        <v>0</v>
      </c>
      <c r="CA80" s="20">
        <f>CA74+'module_leader_calcs(hide)'!CA74+'module_contact_calcs(hide)'!CA74+'module_prep_calcs(hide)'!CA74+'module_dev_calcs(hide)'!CA74</f>
        <v>0</v>
      </c>
      <c r="CB80" s="20">
        <f>CB74+'module_leader_calcs(hide)'!CB74+'module_contact_calcs(hide)'!CB74+'module_prep_calcs(hide)'!CB74+'module_dev_calcs(hide)'!CB74</f>
        <v>0</v>
      </c>
      <c r="CC80" s="20">
        <f>CC74+'module_leader_calcs(hide)'!CC74+'module_contact_calcs(hide)'!CC74+'module_prep_calcs(hide)'!CC74+'module_dev_calcs(hide)'!CC74</f>
        <v>0</v>
      </c>
      <c r="CD80" s="20">
        <f>CD74+'module_leader_calcs(hide)'!CD74+'module_contact_calcs(hide)'!CD74+'module_prep_calcs(hide)'!CD74+'module_dev_calcs(hide)'!CD74</f>
        <v>0</v>
      </c>
      <c r="CE80" s="20">
        <f>CE74+'module_leader_calcs(hide)'!CE74+'module_contact_calcs(hide)'!CE74+'module_prep_calcs(hide)'!CE74+'module_dev_calcs(hide)'!CE74</f>
        <v>0</v>
      </c>
      <c r="CF80" s="20">
        <f>CF74+'module_leader_calcs(hide)'!CF74+'module_contact_calcs(hide)'!CF74+'module_prep_calcs(hide)'!CF74+'module_dev_calcs(hide)'!CF74</f>
        <v>0</v>
      </c>
      <c r="CG80" s="20">
        <f>CG74+'module_leader_calcs(hide)'!CG74+'module_contact_calcs(hide)'!CG74+'module_prep_calcs(hide)'!CG74+'module_dev_calcs(hide)'!CG74</f>
        <v>0</v>
      </c>
      <c r="CH80" s="20">
        <f>CH74+'module_leader_calcs(hide)'!CH74+'module_contact_calcs(hide)'!CH74+'module_prep_calcs(hide)'!CH74+'module_dev_calcs(hide)'!CH74</f>
        <v>0</v>
      </c>
      <c r="CI80" s="20">
        <f>CI74+'module_leader_calcs(hide)'!CI74+'module_contact_calcs(hide)'!CI74+'module_prep_calcs(hide)'!CI74+'module_dev_calcs(hide)'!CI74</f>
        <v>0</v>
      </c>
      <c r="CK80">
        <f t="shared" ref="CK80:CP80" si="192">COUNTIFS($C$8:$C$67,"4",$CY$8:$CY$67,"=No")</f>
        <v>0</v>
      </c>
      <c r="CL80">
        <f t="shared" si="192"/>
        <v>0</v>
      </c>
      <c r="CM80">
        <f t="shared" si="192"/>
        <v>0</v>
      </c>
      <c r="CN80">
        <f t="shared" si="192"/>
        <v>0</v>
      </c>
      <c r="CO80">
        <f t="shared" si="192"/>
        <v>0</v>
      </c>
      <c r="CP80">
        <f t="shared" si="192"/>
        <v>0</v>
      </c>
      <c r="CQ80" s="125" t="s">
        <v>651</v>
      </c>
    </row>
    <row r="81" spans="1:95" x14ac:dyDescent="0.25">
      <c r="A81" s="13"/>
      <c r="B81" s="136"/>
      <c r="C81" s="137" t="s">
        <v>652</v>
      </c>
      <c r="D81" s="16">
        <f>D75+'module_leader_calcs(hide)'!D75+'module_contact_calcs(hide)'!D75+'module_prep_calcs(hide)'!D75+'module_dev_calcs(hide)'!D75</f>
        <v>0.80734708771283403</v>
      </c>
      <c r="E81" s="16">
        <f>E75+'module_leader_calcs(hide)'!E75+'module_contact_calcs(hide)'!E75+'module_prep_calcs(hide)'!E75+'module_dev_calcs(hide)'!E75</f>
        <v>1.5985472336714113</v>
      </c>
      <c r="F81" s="16">
        <f>F75+'module_leader_calcs(hide)'!F75+'module_contact_calcs(hide)'!F75+'module_prep_calcs(hide)'!F75+'module_dev_calcs(hide)'!F75</f>
        <v>1.5985472336714113</v>
      </c>
      <c r="G81" s="16">
        <f>G75+'module_leader_calcs(hide)'!G75+'module_contact_calcs(hide)'!G75+'module_prep_calcs(hide)'!G75+'module_dev_calcs(hide)'!G75</f>
        <v>1.5985472336714113</v>
      </c>
      <c r="H81" s="16">
        <f>H75+'module_leader_calcs(hide)'!H75+'module_contact_calcs(hide)'!H75+'module_prep_calcs(hide)'!H75+'module_dev_calcs(hide)'!H75</f>
        <v>1.5985472336714113</v>
      </c>
      <c r="I81" s="16">
        <f>I75+'module_leader_calcs(hide)'!I75+'module_contact_calcs(hide)'!I75+'module_prep_calcs(hide)'!I75+'module_dev_calcs(hide)'!I75</f>
        <v>1.5985472336714113</v>
      </c>
      <c r="J81" s="16">
        <f>J75+'module_leader_calcs(hide)'!J75+'module_contact_calcs(hide)'!J75+'module_prep_calcs(hide)'!J75+'module_dev_calcs(hide)'!J75</f>
        <v>1.5985472336714113</v>
      </c>
      <c r="K81" s="16">
        <f>K75+'module_leader_calcs(hide)'!K75+'module_contact_calcs(hide)'!K75+'module_prep_calcs(hide)'!K75+'module_dev_calcs(hide)'!K75</f>
        <v>0</v>
      </c>
      <c r="L81" s="16">
        <f>L75+'module_leader_calcs(hide)'!L75+'module_contact_calcs(hide)'!L75+'module_prep_calcs(hide)'!L75+'module_dev_calcs(hide)'!L75</f>
        <v>0</v>
      </c>
      <c r="M81" s="16">
        <f>M75+'module_leader_calcs(hide)'!M75+'module_contact_calcs(hide)'!M75+'module_prep_calcs(hide)'!M75+'module_dev_calcs(hide)'!M75</f>
        <v>0</v>
      </c>
      <c r="N81" s="16">
        <f>N75+'module_leader_calcs(hide)'!N75+'module_contact_calcs(hide)'!N75+'module_prep_calcs(hide)'!N75+'module_dev_calcs(hide)'!N75</f>
        <v>0</v>
      </c>
      <c r="O81" s="16">
        <f>O75+'module_leader_calcs(hide)'!O75+'module_contact_calcs(hide)'!O75+'module_prep_calcs(hide)'!O75+'module_dev_calcs(hide)'!O75</f>
        <v>0</v>
      </c>
      <c r="P81" s="16">
        <f>P75+'module_leader_calcs(hide)'!P75+'module_contact_calcs(hide)'!P75+'module_prep_calcs(hide)'!P75+'module_dev_calcs(hide)'!P75</f>
        <v>0</v>
      </c>
      <c r="Q81" s="16">
        <f>Q75+'module_leader_calcs(hide)'!Q75+'module_contact_calcs(hide)'!Q75+'module_prep_calcs(hide)'!Q75+'module_dev_calcs(hide)'!Q75</f>
        <v>0</v>
      </c>
      <c r="R81" s="16">
        <f>R75+'module_leader_calcs(hide)'!R75+'module_contact_calcs(hide)'!R75+'module_prep_calcs(hide)'!R75+'module_dev_calcs(hide)'!R75</f>
        <v>0</v>
      </c>
      <c r="S81" s="16">
        <f>S75+'module_leader_calcs(hide)'!S75+'module_contact_calcs(hide)'!S75+'module_prep_calcs(hide)'!S75+'module_dev_calcs(hide)'!S75</f>
        <v>0</v>
      </c>
      <c r="T81" s="16">
        <f>T75+'module_leader_calcs(hide)'!T75+'module_contact_calcs(hide)'!T75+'module_prep_calcs(hide)'!T75+'module_dev_calcs(hide)'!T75</f>
        <v>0</v>
      </c>
      <c r="U81" s="16">
        <f>U75+'module_leader_calcs(hide)'!U75+'module_contact_calcs(hide)'!U75+'module_prep_calcs(hide)'!U75+'module_dev_calcs(hide)'!U75</f>
        <v>0</v>
      </c>
      <c r="V81" s="16">
        <f>V75+'module_leader_calcs(hide)'!V75+'module_contact_calcs(hide)'!V75+'module_prep_calcs(hide)'!V75+'module_dev_calcs(hide)'!V75</f>
        <v>0</v>
      </c>
      <c r="W81" s="16">
        <f>W75+'module_leader_calcs(hide)'!W75+'module_contact_calcs(hide)'!W75+'module_prep_calcs(hide)'!W75+'module_dev_calcs(hide)'!W75</f>
        <v>0</v>
      </c>
      <c r="X81" s="16">
        <f>X75+'module_leader_calcs(hide)'!X75+'module_contact_calcs(hide)'!X75+'module_prep_calcs(hide)'!X75+'module_dev_calcs(hide)'!X75</f>
        <v>0</v>
      </c>
      <c r="Y81" s="16">
        <f>Y75+'module_leader_calcs(hide)'!Y75+'module_contact_calcs(hide)'!Y75+'module_prep_calcs(hide)'!Y75+'module_dev_calcs(hide)'!Y75</f>
        <v>0</v>
      </c>
      <c r="Z81" s="16">
        <f>Z75+'module_leader_calcs(hide)'!Z75+'module_contact_calcs(hide)'!Z75+'module_prep_calcs(hide)'!Z75+'module_dev_calcs(hide)'!Z75</f>
        <v>0</v>
      </c>
      <c r="AA81" s="16">
        <f>AA75+'module_leader_calcs(hide)'!AA75+'module_contact_calcs(hide)'!AA75+'module_prep_calcs(hide)'!AA75+'module_dev_calcs(hide)'!AA75</f>
        <v>0</v>
      </c>
      <c r="AB81" s="16">
        <f>AB75+'module_leader_calcs(hide)'!AB75+'module_contact_calcs(hide)'!AB75+'module_prep_calcs(hide)'!AB75+'module_dev_calcs(hide)'!AB75</f>
        <v>0</v>
      </c>
      <c r="AC81" s="16">
        <f>AC75+'module_leader_calcs(hide)'!AC75+'module_contact_calcs(hide)'!AC75+'module_prep_calcs(hide)'!AC75+'module_dev_calcs(hide)'!AC75</f>
        <v>0</v>
      </c>
      <c r="AD81" s="16">
        <f>AD75+'module_leader_calcs(hide)'!AD75+'module_contact_calcs(hide)'!AD75+'module_prep_calcs(hide)'!AD75+'module_dev_calcs(hide)'!AD75</f>
        <v>0</v>
      </c>
      <c r="AE81" s="16">
        <f>AE75+'module_leader_calcs(hide)'!AE75+'module_contact_calcs(hide)'!AE75+'module_prep_calcs(hide)'!AE75+'module_dev_calcs(hide)'!AE75</f>
        <v>0</v>
      </c>
      <c r="AF81" s="16">
        <f>AF75+'module_leader_calcs(hide)'!AF75+'module_contact_calcs(hide)'!AF75+'module_prep_calcs(hide)'!AF75+'module_dev_calcs(hide)'!AF75</f>
        <v>0</v>
      </c>
      <c r="AG81" s="16">
        <f>AG75+'module_leader_calcs(hide)'!AG75+'module_contact_calcs(hide)'!AG75+'module_prep_calcs(hide)'!AG75+'module_dev_calcs(hide)'!AG75</f>
        <v>0</v>
      </c>
      <c r="AH81" s="16">
        <f>AH75+'module_leader_calcs(hide)'!AH75+'module_contact_calcs(hide)'!AH75+'module_prep_calcs(hide)'!AH75+'module_dev_calcs(hide)'!AH75</f>
        <v>0</v>
      </c>
      <c r="AI81" s="16">
        <f>AI75+'module_leader_calcs(hide)'!AI75+'module_contact_calcs(hide)'!AI75+'module_prep_calcs(hide)'!AI75+'module_dev_calcs(hide)'!AI75</f>
        <v>0</v>
      </c>
      <c r="AJ81" s="16">
        <f>AJ75+'module_leader_calcs(hide)'!AJ75+'module_contact_calcs(hide)'!AJ75+'module_prep_calcs(hide)'!AJ75+'module_dev_calcs(hide)'!AJ75</f>
        <v>0</v>
      </c>
      <c r="AK81" s="16">
        <f>AK75+'module_leader_calcs(hide)'!AK75+'module_contact_calcs(hide)'!AK75+'module_prep_calcs(hide)'!AK75+'module_dev_calcs(hide)'!AK75</f>
        <v>0</v>
      </c>
      <c r="AL81" s="16">
        <f>AL75+'module_leader_calcs(hide)'!AL75+'module_contact_calcs(hide)'!AL75+'module_prep_calcs(hide)'!AL75+'module_dev_calcs(hide)'!AL75</f>
        <v>0</v>
      </c>
      <c r="AM81" s="16">
        <f>AM75+'module_leader_calcs(hide)'!AM75+'module_contact_calcs(hide)'!AM75+'module_prep_calcs(hide)'!AM75+'module_dev_calcs(hide)'!AM75</f>
        <v>0</v>
      </c>
      <c r="AN81" s="16">
        <f>AN75+'module_leader_calcs(hide)'!AN75+'module_contact_calcs(hide)'!AN75+'module_prep_calcs(hide)'!AN75+'module_dev_calcs(hide)'!AN75</f>
        <v>0</v>
      </c>
      <c r="AO81" s="16">
        <f>AO75+'module_leader_calcs(hide)'!AO75+'module_contact_calcs(hide)'!AO75+'module_prep_calcs(hide)'!AO75+'module_dev_calcs(hide)'!AO75</f>
        <v>0</v>
      </c>
      <c r="AP81" s="16">
        <f>AP75+'module_leader_calcs(hide)'!AP75+'module_contact_calcs(hide)'!AP75+'module_prep_calcs(hide)'!AP75+'module_dev_calcs(hide)'!AP75</f>
        <v>0</v>
      </c>
      <c r="AQ81" s="16">
        <f>AQ75+'module_leader_calcs(hide)'!AQ75+'module_contact_calcs(hide)'!AQ75+'module_prep_calcs(hide)'!AQ75+'module_dev_calcs(hide)'!AQ75</f>
        <v>0</v>
      </c>
      <c r="AR81" s="16">
        <f>AR75+'module_leader_calcs(hide)'!AR75+'module_contact_calcs(hide)'!AR75+'module_prep_calcs(hide)'!AR75+'module_dev_calcs(hide)'!AR75</f>
        <v>0</v>
      </c>
      <c r="AS81" s="16">
        <f>AS75+'module_leader_calcs(hide)'!AS75+'module_contact_calcs(hide)'!AS75+'module_prep_calcs(hide)'!AS75+'module_dev_calcs(hide)'!AS75</f>
        <v>0</v>
      </c>
      <c r="AT81" s="20">
        <f>AT75+'module_leader_calcs(hide)'!AT75+'module_contact_calcs(hide)'!AT75+'module_prep_calcs(hide)'!AT75+'module_dev_calcs(hide)'!AT75</f>
        <v>0</v>
      </c>
      <c r="AU81" s="20">
        <f>AU75+'module_leader_calcs(hide)'!AU75+'module_contact_calcs(hide)'!AU75+'module_prep_calcs(hide)'!AU75+'module_dev_calcs(hide)'!AU75</f>
        <v>0</v>
      </c>
      <c r="AV81" s="20">
        <f>AV75+'module_leader_calcs(hide)'!AV75+'module_contact_calcs(hide)'!AV75+'module_prep_calcs(hide)'!AV75+'module_dev_calcs(hide)'!AV75</f>
        <v>0</v>
      </c>
      <c r="AW81" s="20">
        <f>AW75+'module_leader_calcs(hide)'!AW75+'module_contact_calcs(hide)'!AW75+'module_prep_calcs(hide)'!AW75+'module_dev_calcs(hide)'!AW75</f>
        <v>0</v>
      </c>
      <c r="AX81" s="20">
        <f>AX75+'module_leader_calcs(hide)'!AX75+'module_contact_calcs(hide)'!AX75+'module_prep_calcs(hide)'!AX75+'module_dev_calcs(hide)'!AX75</f>
        <v>0</v>
      </c>
      <c r="AY81" s="20">
        <f>AY75+'module_leader_calcs(hide)'!AY75+'module_contact_calcs(hide)'!AY75+'module_prep_calcs(hide)'!AY75+'module_dev_calcs(hide)'!AY75</f>
        <v>0</v>
      </c>
      <c r="AZ81" s="20">
        <f>AZ75+'module_leader_calcs(hide)'!AZ75+'module_contact_calcs(hide)'!AZ75+'module_prep_calcs(hide)'!AZ75+'module_dev_calcs(hide)'!AZ75</f>
        <v>0</v>
      </c>
      <c r="BA81" s="20">
        <f>BA75+'module_leader_calcs(hide)'!BA75+'module_contact_calcs(hide)'!BA75+'module_prep_calcs(hide)'!BA75+'module_dev_calcs(hide)'!BA75</f>
        <v>0</v>
      </c>
      <c r="BB81" s="20">
        <f>BB75+'module_leader_calcs(hide)'!BB75+'module_contact_calcs(hide)'!BB75+'module_prep_calcs(hide)'!BB75+'module_dev_calcs(hide)'!BB75</f>
        <v>0</v>
      </c>
      <c r="BC81" s="20">
        <f>BC75+'module_leader_calcs(hide)'!BC75+'module_contact_calcs(hide)'!BC75+'module_prep_calcs(hide)'!BC75+'module_dev_calcs(hide)'!BC75</f>
        <v>0</v>
      </c>
      <c r="BD81" s="20">
        <f>BD75+'module_leader_calcs(hide)'!BD75+'module_contact_calcs(hide)'!BD75+'module_prep_calcs(hide)'!BD75+'module_dev_calcs(hide)'!BD75</f>
        <v>0</v>
      </c>
      <c r="BE81" s="20">
        <f>BE75+'module_leader_calcs(hide)'!BE75+'module_contact_calcs(hide)'!BE75+'module_prep_calcs(hide)'!BE75+'module_dev_calcs(hide)'!BE75</f>
        <v>0</v>
      </c>
      <c r="BF81" s="20">
        <f>BF75+'module_leader_calcs(hide)'!BF75+'module_contact_calcs(hide)'!BF75+'module_prep_calcs(hide)'!BF75+'module_dev_calcs(hide)'!BF75</f>
        <v>0</v>
      </c>
      <c r="BG81" s="20">
        <f>BG75+'module_leader_calcs(hide)'!BG75+'module_contact_calcs(hide)'!BG75+'module_prep_calcs(hide)'!BG75+'module_dev_calcs(hide)'!BG75</f>
        <v>0</v>
      </c>
      <c r="BH81" s="20">
        <f>BH75+'module_leader_calcs(hide)'!BH75+'module_contact_calcs(hide)'!BH75+'module_prep_calcs(hide)'!BH75+'module_dev_calcs(hide)'!BH75</f>
        <v>0</v>
      </c>
      <c r="BI81" s="20">
        <f>BI75+'module_leader_calcs(hide)'!BI75+'module_contact_calcs(hide)'!BI75+'module_prep_calcs(hide)'!BI75+'module_dev_calcs(hide)'!BI75</f>
        <v>0</v>
      </c>
      <c r="BJ81" s="20">
        <f>BJ75+'module_leader_calcs(hide)'!BJ75+'module_contact_calcs(hide)'!BJ75+'module_prep_calcs(hide)'!BJ75+'module_dev_calcs(hide)'!BJ75</f>
        <v>0</v>
      </c>
      <c r="BK81" s="20">
        <f>BK75+'module_leader_calcs(hide)'!BK75+'module_contact_calcs(hide)'!BK75+'module_prep_calcs(hide)'!BK75+'module_dev_calcs(hide)'!BK75</f>
        <v>0</v>
      </c>
      <c r="BL81" s="20">
        <f>BL75+'module_leader_calcs(hide)'!BL75+'module_contact_calcs(hide)'!BL75+'module_prep_calcs(hide)'!BL75+'module_dev_calcs(hide)'!BL75</f>
        <v>0</v>
      </c>
      <c r="BM81" s="20">
        <f>BM75+'module_leader_calcs(hide)'!BM75+'module_contact_calcs(hide)'!BM75+'module_prep_calcs(hide)'!BM75+'module_dev_calcs(hide)'!BM75</f>
        <v>0</v>
      </c>
      <c r="BN81" s="20">
        <f>BN75+'module_leader_calcs(hide)'!BN75+'module_contact_calcs(hide)'!BN75+'module_prep_calcs(hide)'!BN75+'module_dev_calcs(hide)'!BN75</f>
        <v>0</v>
      </c>
      <c r="BO81" s="20">
        <f>BO75+'module_leader_calcs(hide)'!BO75+'module_contact_calcs(hide)'!BO75+'module_prep_calcs(hide)'!BO75+'module_dev_calcs(hide)'!BO75</f>
        <v>0</v>
      </c>
      <c r="BP81" s="20">
        <f>BP75+'module_leader_calcs(hide)'!BP75+'module_contact_calcs(hide)'!BP75+'module_prep_calcs(hide)'!BP75+'module_dev_calcs(hide)'!BP75</f>
        <v>0</v>
      </c>
      <c r="BQ81" s="20">
        <f>BQ75+'module_leader_calcs(hide)'!BQ75+'module_contact_calcs(hide)'!BQ75+'module_prep_calcs(hide)'!BQ75+'module_dev_calcs(hide)'!BQ75</f>
        <v>0</v>
      </c>
      <c r="BR81" s="20">
        <f>BR75+'module_leader_calcs(hide)'!BR75+'module_contact_calcs(hide)'!BR75+'module_prep_calcs(hide)'!BR75+'module_dev_calcs(hide)'!BR75</f>
        <v>0</v>
      </c>
      <c r="BS81" s="20">
        <f>BS75+'module_leader_calcs(hide)'!BS75+'module_contact_calcs(hide)'!BS75+'module_prep_calcs(hide)'!BS75+'module_dev_calcs(hide)'!BS75</f>
        <v>0</v>
      </c>
      <c r="BT81" s="20">
        <f>BT75+'module_leader_calcs(hide)'!BT75+'module_contact_calcs(hide)'!BT75+'module_prep_calcs(hide)'!BT75+'module_dev_calcs(hide)'!BT75</f>
        <v>0</v>
      </c>
      <c r="BU81" s="20">
        <f>BU75+'module_leader_calcs(hide)'!BU75+'module_contact_calcs(hide)'!BU75+'module_prep_calcs(hide)'!BU75+'module_dev_calcs(hide)'!BU75</f>
        <v>0</v>
      </c>
      <c r="BV81" s="20">
        <f>BV75+'module_leader_calcs(hide)'!BV75+'module_contact_calcs(hide)'!BV75+'module_prep_calcs(hide)'!BV75+'module_dev_calcs(hide)'!BV75</f>
        <v>0</v>
      </c>
      <c r="BW81" s="20">
        <f>BW75+'module_leader_calcs(hide)'!BW75+'module_contact_calcs(hide)'!BW75+'module_prep_calcs(hide)'!BW75+'module_dev_calcs(hide)'!BW75</f>
        <v>0</v>
      </c>
      <c r="BX81" s="20">
        <f>BX75+'module_leader_calcs(hide)'!BX75+'module_contact_calcs(hide)'!BX75+'module_prep_calcs(hide)'!BX75+'module_dev_calcs(hide)'!BX75</f>
        <v>0</v>
      </c>
      <c r="BY81" s="20">
        <f>BY75+'module_leader_calcs(hide)'!BY75+'module_contact_calcs(hide)'!BY75+'module_prep_calcs(hide)'!BY75+'module_dev_calcs(hide)'!BY75</f>
        <v>0</v>
      </c>
      <c r="BZ81" s="20">
        <f>BZ75+'module_leader_calcs(hide)'!BZ75+'module_contact_calcs(hide)'!BZ75+'module_prep_calcs(hide)'!BZ75+'module_dev_calcs(hide)'!BZ75</f>
        <v>0</v>
      </c>
      <c r="CA81" s="20">
        <f>CA75+'module_leader_calcs(hide)'!CA75+'module_contact_calcs(hide)'!CA75+'module_prep_calcs(hide)'!CA75+'module_dev_calcs(hide)'!CA75</f>
        <v>0</v>
      </c>
      <c r="CB81" s="20">
        <f>CB75+'module_leader_calcs(hide)'!CB75+'module_contact_calcs(hide)'!CB75+'module_prep_calcs(hide)'!CB75+'module_dev_calcs(hide)'!CB75</f>
        <v>0</v>
      </c>
      <c r="CC81" s="20">
        <f>CC75+'module_leader_calcs(hide)'!CC75+'module_contact_calcs(hide)'!CC75+'module_prep_calcs(hide)'!CC75+'module_dev_calcs(hide)'!CC75</f>
        <v>0</v>
      </c>
      <c r="CD81" s="20">
        <f>CD75+'module_leader_calcs(hide)'!CD75+'module_contact_calcs(hide)'!CD75+'module_prep_calcs(hide)'!CD75+'module_dev_calcs(hide)'!CD75</f>
        <v>0</v>
      </c>
      <c r="CE81" s="20">
        <f>CE75+'module_leader_calcs(hide)'!CE75+'module_contact_calcs(hide)'!CE75+'module_prep_calcs(hide)'!CE75+'module_dev_calcs(hide)'!CE75</f>
        <v>0</v>
      </c>
      <c r="CF81" s="20">
        <f>CF75+'module_leader_calcs(hide)'!CF75+'module_contact_calcs(hide)'!CF75+'module_prep_calcs(hide)'!CF75+'module_dev_calcs(hide)'!CF75</f>
        <v>0</v>
      </c>
      <c r="CG81" s="20">
        <f>CG75+'module_leader_calcs(hide)'!CG75+'module_contact_calcs(hide)'!CG75+'module_prep_calcs(hide)'!CG75+'module_dev_calcs(hide)'!CG75</f>
        <v>0</v>
      </c>
      <c r="CH81" s="20">
        <f>CH75+'module_leader_calcs(hide)'!CH75+'module_contact_calcs(hide)'!CH75+'module_prep_calcs(hide)'!CH75+'module_dev_calcs(hide)'!CH75</f>
        <v>0</v>
      </c>
      <c r="CI81" s="20">
        <f>CI75+'module_leader_calcs(hide)'!CI75+'module_contact_calcs(hide)'!CI75+'module_prep_calcs(hide)'!CI75+'module_dev_calcs(hide)'!CI75</f>
        <v>0</v>
      </c>
      <c r="CK81">
        <f t="shared" ref="CK81:CP81" si="193">COUNTIFS($C$8:$C$67,"5",$CY$8:$CY$67,"=No")</f>
        <v>0</v>
      </c>
      <c r="CL81">
        <f t="shared" si="193"/>
        <v>0</v>
      </c>
      <c r="CM81">
        <f t="shared" si="193"/>
        <v>0</v>
      </c>
      <c r="CN81">
        <f t="shared" si="193"/>
        <v>0</v>
      </c>
      <c r="CO81">
        <f t="shared" si="193"/>
        <v>0</v>
      </c>
      <c r="CP81">
        <f t="shared" si="193"/>
        <v>0</v>
      </c>
      <c r="CQ81" s="125" t="s">
        <v>653</v>
      </c>
    </row>
    <row r="82" spans="1:95" x14ac:dyDescent="0.25">
      <c r="CI82" s="86"/>
      <c r="CK82">
        <f t="shared" ref="CK82:CP82" si="194">COUNTIFS($C$8:$C$67,"6",$CY$8:$CY$67,"=No")</f>
        <v>0</v>
      </c>
      <c r="CL82">
        <f t="shared" si="194"/>
        <v>0</v>
      </c>
      <c r="CM82">
        <f t="shared" si="194"/>
        <v>0</v>
      </c>
      <c r="CN82">
        <f t="shared" si="194"/>
        <v>0</v>
      </c>
      <c r="CO82">
        <f t="shared" si="194"/>
        <v>0</v>
      </c>
      <c r="CP82">
        <f t="shared" si="194"/>
        <v>0</v>
      </c>
      <c r="CQ82" s="125" t="s">
        <v>654</v>
      </c>
    </row>
    <row r="83" spans="1:95" x14ac:dyDescent="0.25">
      <c r="A83" s="13"/>
      <c r="B83" s="13"/>
      <c r="C83" s="137" t="s">
        <v>655</v>
      </c>
      <c r="D83" s="16">
        <f>D72+'module_leader_calcs(hide)'!D72+'module_contact_calcs(hide)'!D72+'module_prep_calcs(hide)'!D72+'module_dev_calcs(hide)'!D72</f>
        <v>0.90909090909090906</v>
      </c>
      <c r="E83" s="16">
        <f>E72+'module_leader_calcs(hide)'!E72+'module_contact_calcs(hide)'!E72+'module_prep_calcs(hide)'!E72+'module_dev_calcs(hide)'!E72</f>
        <v>1.8</v>
      </c>
      <c r="F83" s="16">
        <f>F72+'module_leader_calcs(hide)'!F72+'module_contact_calcs(hide)'!F72+'module_prep_calcs(hide)'!F72+'module_dev_calcs(hide)'!F72</f>
        <v>1.8</v>
      </c>
      <c r="G83" s="16">
        <f>G72+'module_leader_calcs(hide)'!G72+'module_contact_calcs(hide)'!G72+'module_prep_calcs(hide)'!G72+'module_dev_calcs(hide)'!G72</f>
        <v>1.8</v>
      </c>
      <c r="H83" s="16">
        <f>H72+'module_leader_calcs(hide)'!H72+'module_contact_calcs(hide)'!H72+'module_prep_calcs(hide)'!H72+'module_dev_calcs(hide)'!H72</f>
        <v>1.8</v>
      </c>
      <c r="I83" s="16">
        <f>I72+'module_leader_calcs(hide)'!I72+'module_contact_calcs(hide)'!I72+'module_prep_calcs(hide)'!I72+'module_dev_calcs(hide)'!I72</f>
        <v>1.8</v>
      </c>
      <c r="J83" s="16">
        <f>J72+'module_leader_calcs(hide)'!J72+'module_contact_calcs(hide)'!J72+'module_prep_calcs(hide)'!J72+'module_dev_calcs(hide)'!J72</f>
        <v>1.8</v>
      </c>
      <c r="CI83" s="86"/>
      <c r="CJ83">
        <v>1</v>
      </c>
      <c r="CK83">
        <f>SUM(CK$77:CK77)</f>
        <v>6</v>
      </c>
      <c r="CL83">
        <f>SUM(CL$77:CL77)</f>
        <v>6</v>
      </c>
      <c r="CM83">
        <f>SUM(CM$77:CM77)</f>
        <v>6</v>
      </c>
      <c r="CN83">
        <f>SUM(CN$77:CN77)</f>
        <v>6</v>
      </c>
      <c r="CO83">
        <f>SUM(CO$77:CO77)</f>
        <v>6</v>
      </c>
      <c r="CP83">
        <f>SUM(CP$77:CP77)</f>
        <v>6</v>
      </c>
      <c r="CQ83" s="125" t="s">
        <v>656</v>
      </c>
    </row>
    <row r="84" spans="1:95" x14ac:dyDescent="0.25">
      <c r="A84" s="13"/>
      <c r="B84" s="13"/>
      <c r="C84" s="137" t="s">
        <v>657</v>
      </c>
      <c r="D84" s="16">
        <f>D69+'module_leader_calcs(hide)'!D69+'module_contact_calcs(hide)'!D69+'module_prep_calcs(hide)'!D69+'module_dev_calcs(hide)'!D69</f>
        <v>1500</v>
      </c>
      <c r="E84" s="16">
        <f>E69+'module_leader_calcs(hide)'!E69+'module_contact_calcs(hide)'!E69+'module_prep_calcs(hide)'!E69+'module_dev_calcs(hide)'!E69</f>
        <v>2970</v>
      </c>
      <c r="F84" s="16">
        <f>F69+'module_leader_calcs(hide)'!F69+'module_contact_calcs(hide)'!F69+'module_prep_calcs(hide)'!F69+'module_dev_calcs(hide)'!F69</f>
        <v>2970</v>
      </c>
      <c r="G84" s="16">
        <f>G69+'module_leader_calcs(hide)'!G69+'module_contact_calcs(hide)'!G69+'module_prep_calcs(hide)'!G69+'module_dev_calcs(hide)'!G69</f>
        <v>2970</v>
      </c>
      <c r="H84" s="16">
        <f>H69+'module_leader_calcs(hide)'!H69+'module_contact_calcs(hide)'!H69+'module_prep_calcs(hide)'!H69+'module_dev_calcs(hide)'!H69</f>
        <v>2970</v>
      </c>
      <c r="I84" s="16">
        <f>I69+'module_leader_calcs(hide)'!I69+'module_contact_calcs(hide)'!I69+'module_prep_calcs(hide)'!I69+'module_dev_calcs(hide)'!I69</f>
        <v>2970</v>
      </c>
      <c r="J84" s="16">
        <f>J69+'module_leader_calcs(hide)'!J69+'module_contact_calcs(hide)'!J69+'module_prep_calcs(hide)'!J69+'module_dev_calcs(hide)'!J69</f>
        <v>2970</v>
      </c>
      <c r="K84" s="16">
        <f>K69+'module_leader_calcs(hide)'!K69+'module_contact_calcs(hide)'!K69+'module_prep_calcs(hide)'!K69+'module_dev_calcs(hide)'!K69</f>
        <v>0</v>
      </c>
      <c r="L84" s="16">
        <f>L69+'module_leader_calcs(hide)'!L69+'module_contact_calcs(hide)'!L69+'module_prep_calcs(hide)'!L69+'module_dev_calcs(hide)'!L69</f>
        <v>0</v>
      </c>
      <c r="M84" s="16">
        <f>M69+'module_leader_calcs(hide)'!M69+'module_contact_calcs(hide)'!M69+'module_prep_calcs(hide)'!M69+'module_dev_calcs(hide)'!M69</f>
        <v>0</v>
      </c>
      <c r="N84" s="16">
        <f>N69+'module_leader_calcs(hide)'!N69+'module_contact_calcs(hide)'!N69+'module_prep_calcs(hide)'!N69+'module_dev_calcs(hide)'!N69</f>
        <v>0</v>
      </c>
      <c r="O84" s="16">
        <f>O69+'module_leader_calcs(hide)'!O69+'module_contact_calcs(hide)'!O69+'module_prep_calcs(hide)'!O69+'module_dev_calcs(hide)'!O69</f>
        <v>0</v>
      </c>
      <c r="P84" s="16">
        <f>P69+'module_leader_calcs(hide)'!P69+'module_contact_calcs(hide)'!P69+'module_prep_calcs(hide)'!P69+'module_dev_calcs(hide)'!P69</f>
        <v>0</v>
      </c>
      <c r="Q84" s="16">
        <f>Q69+'module_leader_calcs(hide)'!Q69+'module_contact_calcs(hide)'!Q69+'module_prep_calcs(hide)'!Q69+'module_dev_calcs(hide)'!Q69</f>
        <v>0</v>
      </c>
      <c r="R84" s="16">
        <f>R69+'module_leader_calcs(hide)'!R69+'module_contact_calcs(hide)'!R69+'module_prep_calcs(hide)'!R69+'module_dev_calcs(hide)'!R69</f>
        <v>0</v>
      </c>
      <c r="S84" s="16">
        <f>S69+'module_leader_calcs(hide)'!S69+'module_contact_calcs(hide)'!S69+'module_prep_calcs(hide)'!S69+'module_dev_calcs(hide)'!S69</f>
        <v>0</v>
      </c>
      <c r="T84" s="16">
        <f>T69+'module_leader_calcs(hide)'!T69+'module_contact_calcs(hide)'!T69+'module_prep_calcs(hide)'!T69+'module_dev_calcs(hide)'!T69</f>
        <v>0</v>
      </c>
      <c r="U84" s="16">
        <f>U69+'module_leader_calcs(hide)'!U69+'module_contact_calcs(hide)'!U69+'module_prep_calcs(hide)'!U69+'module_dev_calcs(hide)'!U69</f>
        <v>0</v>
      </c>
      <c r="V84" s="16">
        <f>V69+'module_leader_calcs(hide)'!V69+'module_contact_calcs(hide)'!V69+'module_prep_calcs(hide)'!V69+'module_dev_calcs(hide)'!V69</f>
        <v>0</v>
      </c>
      <c r="W84" s="16">
        <f>W69+'module_leader_calcs(hide)'!W69+'module_contact_calcs(hide)'!W69+'module_prep_calcs(hide)'!W69+'module_dev_calcs(hide)'!W69</f>
        <v>0</v>
      </c>
      <c r="X84" s="16">
        <f>X69+'module_leader_calcs(hide)'!X69+'module_contact_calcs(hide)'!X69+'module_prep_calcs(hide)'!X69+'module_dev_calcs(hide)'!X69</f>
        <v>0</v>
      </c>
      <c r="Y84" s="16">
        <f>Y69+'module_leader_calcs(hide)'!Y69+'module_contact_calcs(hide)'!Y69+'module_prep_calcs(hide)'!Y69+'module_dev_calcs(hide)'!Y69</f>
        <v>0</v>
      </c>
      <c r="Z84" s="16">
        <f>Z69+'module_leader_calcs(hide)'!Z69+'module_contact_calcs(hide)'!Z69+'module_prep_calcs(hide)'!Z69+'module_dev_calcs(hide)'!Z69</f>
        <v>0</v>
      </c>
      <c r="AA84" s="16">
        <f>AA69+'module_leader_calcs(hide)'!AA69+'module_contact_calcs(hide)'!AA69+'module_prep_calcs(hide)'!AA69+'module_dev_calcs(hide)'!AA69</f>
        <v>0</v>
      </c>
      <c r="AB84" s="16">
        <f>AB69+'module_leader_calcs(hide)'!AB69+'module_contact_calcs(hide)'!AB69+'module_prep_calcs(hide)'!AB69+'module_dev_calcs(hide)'!AB69</f>
        <v>0</v>
      </c>
      <c r="AC84" s="16">
        <f>AC69+'module_leader_calcs(hide)'!AC69+'module_contact_calcs(hide)'!AC69+'module_prep_calcs(hide)'!AC69+'module_dev_calcs(hide)'!AC69</f>
        <v>0</v>
      </c>
      <c r="AD84" s="16">
        <f>AD69+'module_leader_calcs(hide)'!AD69+'module_contact_calcs(hide)'!AD69+'module_prep_calcs(hide)'!AD69+'module_dev_calcs(hide)'!AD69</f>
        <v>0</v>
      </c>
      <c r="AE84" s="16">
        <f>AE69+'module_leader_calcs(hide)'!AE69+'module_contact_calcs(hide)'!AE69+'module_prep_calcs(hide)'!AE69+'module_dev_calcs(hide)'!AE69</f>
        <v>0</v>
      </c>
      <c r="AF84" s="16">
        <f>AF69+'module_leader_calcs(hide)'!AF69+'module_contact_calcs(hide)'!AF69+'module_prep_calcs(hide)'!AF69+'module_dev_calcs(hide)'!AF69</f>
        <v>0</v>
      </c>
      <c r="AG84" s="16">
        <f>AG69+'module_leader_calcs(hide)'!AG69+'module_contact_calcs(hide)'!AG69+'module_prep_calcs(hide)'!AG69+'module_dev_calcs(hide)'!AG69</f>
        <v>0</v>
      </c>
      <c r="AH84" s="16">
        <f>AH69+'module_leader_calcs(hide)'!AH69+'module_contact_calcs(hide)'!AH69+'module_prep_calcs(hide)'!AH69+'module_dev_calcs(hide)'!AH69</f>
        <v>0</v>
      </c>
      <c r="AI84" s="16">
        <f>AI69+'module_leader_calcs(hide)'!AI69+'module_contact_calcs(hide)'!AI69+'module_prep_calcs(hide)'!AI69+'module_dev_calcs(hide)'!AI69</f>
        <v>0</v>
      </c>
      <c r="AJ84" s="16">
        <f>AJ69+'module_leader_calcs(hide)'!AJ69+'module_contact_calcs(hide)'!AJ69+'module_prep_calcs(hide)'!AJ69+'module_dev_calcs(hide)'!AJ69</f>
        <v>0</v>
      </c>
      <c r="AK84" s="16">
        <f>AK69+'module_leader_calcs(hide)'!AK69+'module_contact_calcs(hide)'!AK69+'module_prep_calcs(hide)'!AK69+'module_dev_calcs(hide)'!AK69</f>
        <v>0</v>
      </c>
      <c r="AL84" s="16">
        <f>AL69+'module_leader_calcs(hide)'!AL69+'module_contact_calcs(hide)'!AL69+'module_prep_calcs(hide)'!AL69+'module_dev_calcs(hide)'!AL69</f>
        <v>0</v>
      </c>
      <c r="AM84" s="16">
        <f>AM69+'module_leader_calcs(hide)'!AM69+'module_contact_calcs(hide)'!AM69+'module_prep_calcs(hide)'!AM69+'module_dev_calcs(hide)'!AM69</f>
        <v>0</v>
      </c>
      <c r="AN84" s="16">
        <f>AN69+'module_leader_calcs(hide)'!AN69+'module_contact_calcs(hide)'!AN69+'module_prep_calcs(hide)'!AN69+'module_dev_calcs(hide)'!AN69</f>
        <v>0</v>
      </c>
      <c r="AO84" s="16">
        <f>AO69+'module_leader_calcs(hide)'!AO69+'module_contact_calcs(hide)'!AO69+'module_prep_calcs(hide)'!AO69+'module_dev_calcs(hide)'!AO69</f>
        <v>0</v>
      </c>
      <c r="AP84" s="16">
        <f>AP69+'module_leader_calcs(hide)'!AP69+'module_contact_calcs(hide)'!AP69+'module_prep_calcs(hide)'!AP69+'module_dev_calcs(hide)'!AP69</f>
        <v>0</v>
      </c>
      <c r="AQ84" s="16">
        <f>AQ69+'module_leader_calcs(hide)'!AQ69+'module_contact_calcs(hide)'!AQ69+'module_prep_calcs(hide)'!AQ69+'module_dev_calcs(hide)'!AQ69</f>
        <v>0</v>
      </c>
      <c r="AR84" s="16">
        <f>AR69+'module_leader_calcs(hide)'!AR69+'module_contact_calcs(hide)'!AR69+'module_prep_calcs(hide)'!AR69+'module_dev_calcs(hide)'!AR69</f>
        <v>0</v>
      </c>
      <c r="AS84" s="16">
        <f>AS69+'module_leader_calcs(hide)'!AS69+'module_contact_calcs(hide)'!AS69+'module_prep_calcs(hide)'!AS69+'module_dev_calcs(hide)'!AS69</f>
        <v>0</v>
      </c>
      <c r="AT84" s="20">
        <f>AT69+'module_leader_calcs(hide)'!AT69+'module_contact_calcs(hide)'!AT69+'module_prep_calcs(hide)'!AT69+'module_dev_calcs(hide)'!AT69</f>
        <v>56166.839545454553</v>
      </c>
      <c r="AU84" s="20">
        <f>AU69+'module_leader_calcs(hide)'!AU69+'module_contact_calcs(hide)'!AU69+'module_prep_calcs(hide)'!AU69+'module_dev_calcs(hide)'!AU69</f>
        <v>111210.34230000002</v>
      </c>
      <c r="AV84" s="20">
        <f>AV69+'module_leader_calcs(hide)'!AV69+'module_contact_calcs(hide)'!AV69+'module_prep_calcs(hide)'!AV69+'module_dev_calcs(hide)'!AV69</f>
        <v>111210.34230000002</v>
      </c>
      <c r="AW84" s="20">
        <f>AW69+'module_leader_calcs(hide)'!AW69+'module_contact_calcs(hide)'!AW69+'module_prep_calcs(hide)'!AW69+'module_dev_calcs(hide)'!AW69</f>
        <v>111210.34230000002</v>
      </c>
      <c r="AX84" s="20">
        <f>AX69+'module_leader_calcs(hide)'!AX69+'module_contact_calcs(hide)'!AX69+'module_prep_calcs(hide)'!AX69+'module_dev_calcs(hide)'!AX69</f>
        <v>111210.34230000002</v>
      </c>
      <c r="AY84" s="20">
        <f>AY69+'module_leader_calcs(hide)'!AY69+'module_contact_calcs(hide)'!AY69+'module_prep_calcs(hide)'!AY69+'module_dev_calcs(hide)'!AY69</f>
        <v>111210.34230000002</v>
      </c>
      <c r="AZ84" s="20">
        <f>AZ69+'module_leader_calcs(hide)'!AZ69+'module_contact_calcs(hide)'!AZ69+'module_prep_calcs(hide)'!AZ69+'module_dev_calcs(hide)'!AZ69</f>
        <v>111210.34230000002</v>
      </c>
      <c r="BA84" s="20">
        <f>BA69+'module_leader_calcs(hide)'!BA69+'module_contact_calcs(hide)'!BA69+'module_prep_calcs(hide)'!BA69+'module_dev_calcs(hide)'!BA69</f>
        <v>0</v>
      </c>
      <c r="BB84" s="20">
        <f>BB69+'module_leader_calcs(hide)'!BB69+'module_contact_calcs(hide)'!BB69+'module_prep_calcs(hide)'!BB69+'module_dev_calcs(hide)'!BB69</f>
        <v>0</v>
      </c>
      <c r="BC84" s="20">
        <f>BC69+'module_leader_calcs(hide)'!BC69+'module_contact_calcs(hide)'!BC69+'module_prep_calcs(hide)'!BC69+'module_dev_calcs(hide)'!BC69</f>
        <v>0</v>
      </c>
      <c r="BD84" s="20">
        <f>BD69+'module_leader_calcs(hide)'!BD69+'module_contact_calcs(hide)'!BD69+'module_prep_calcs(hide)'!BD69+'module_dev_calcs(hide)'!BD69</f>
        <v>0</v>
      </c>
      <c r="BE84" s="20">
        <f>BE69+'module_leader_calcs(hide)'!BE69+'module_contact_calcs(hide)'!BE69+'module_prep_calcs(hide)'!BE69+'module_dev_calcs(hide)'!BE69</f>
        <v>0</v>
      </c>
      <c r="BF84" s="20">
        <f>BF69+'module_leader_calcs(hide)'!BF69+'module_contact_calcs(hide)'!BF69+'module_prep_calcs(hide)'!BF69+'module_dev_calcs(hide)'!BF69</f>
        <v>0</v>
      </c>
      <c r="BG84" s="20">
        <f>BG69+'module_leader_calcs(hide)'!BG69+'module_contact_calcs(hide)'!BG69+'module_prep_calcs(hide)'!BG69+'module_dev_calcs(hide)'!BG69</f>
        <v>0</v>
      </c>
      <c r="BH84" s="20">
        <f>BH69+'module_leader_calcs(hide)'!BH69+'module_contact_calcs(hide)'!BH69+'module_prep_calcs(hide)'!BH69+'module_dev_calcs(hide)'!BH69</f>
        <v>0</v>
      </c>
      <c r="BI84" s="20">
        <f>BI69+'module_leader_calcs(hide)'!BI69+'module_contact_calcs(hide)'!BI69+'module_prep_calcs(hide)'!BI69+'module_dev_calcs(hide)'!BI69</f>
        <v>0</v>
      </c>
      <c r="BJ84" s="20">
        <f>BJ69+'module_leader_calcs(hide)'!BJ69+'module_contact_calcs(hide)'!BJ69+'module_prep_calcs(hide)'!BJ69+'module_dev_calcs(hide)'!BJ69</f>
        <v>0</v>
      </c>
      <c r="BK84" s="20">
        <f>BK69+'module_leader_calcs(hide)'!BK69+'module_contact_calcs(hide)'!BK69+'module_prep_calcs(hide)'!BK69+'module_dev_calcs(hide)'!BK69</f>
        <v>0</v>
      </c>
      <c r="BL84" s="20">
        <f>BL69+'module_leader_calcs(hide)'!BL69+'module_contact_calcs(hide)'!BL69+'module_prep_calcs(hide)'!BL69+'module_dev_calcs(hide)'!BL69</f>
        <v>0</v>
      </c>
      <c r="BM84" s="20">
        <f>BM69+'module_leader_calcs(hide)'!BM69+'module_contact_calcs(hide)'!BM69+'module_prep_calcs(hide)'!BM69+'module_dev_calcs(hide)'!BM69</f>
        <v>0</v>
      </c>
      <c r="BN84" s="20">
        <f>BN69+'module_leader_calcs(hide)'!BN69+'module_contact_calcs(hide)'!BN69+'module_prep_calcs(hide)'!BN69+'module_dev_calcs(hide)'!BN69</f>
        <v>0</v>
      </c>
      <c r="BO84" s="20">
        <f>BO69+'module_leader_calcs(hide)'!BO69+'module_contact_calcs(hide)'!BO69+'module_prep_calcs(hide)'!BO69+'module_dev_calcs(hide)'!BO69</f>
        <v>0</v>
      </c>
      <c r="BP84" s="20">
        <f>BP69+'module_leader_calcs(hide)'!BP69+'module_contact_calcs(hide)'!BP69+'module_prep_calcs(hide)'!BP69+'module_dev_calcs(hide)'!BP69</f>
        <v>0</v>
      </c>
      <c r="BQ84" s="20">
        <f>BQ69+'module_leader_calcs(hide)'!BQ69+'module_contact_calcs(hide)'!BQ69+'module_prep_calcs(hide)'!BQ69+'module_dev_calcs(hide)'!BQ69</f>
        <v>0</v>
      </c>
      <c r="BR84" s="20">
        <f>BR69+'module_leader_calcs(hide)'!BR69+'module_contact_calcs(hide)'!BR69+'module_prep_calcs(hide)'!BR69+'module_dev_calcs(hide)'!BR69</f>
        <v>0</v>
      </c>
      <c r="BS84" s="20">
        <f>BS69+'module_leader_calcs(hide)'!BS69+'module_contact_calcs(hide)'!BS69+'module_prep_calcs(hide)'!BS69+'module_dev_calcs(hide)'!BS69</f>
        <v>0</v>
      </c>
      <c r="BT84" s="20">
        <f>BT69+'module_leader_calcs(hide)'!BT69+'module_contact_calcs(hide)'!BT69+'module_prep_calcs(hide)'!BT69+'module_dev_calcs(hide)'!BT69</f>
        <v>0</v>
      </c>
      <c r="BU84" s="20">
        <f>BU69+'module_leader_calcs(hide)'!BU69+'module_contact_calcs(hide)'!BU69+'module_prep_calcs(hide)'!BU69+'module_dev_calcs(hide)'!BU69</f>
        <v>0</v>
      </c>
      <c r="BV84" s="20">
        <f>BV69+'module_leader_calcs(hide)'!BV69+'module_contact_calcs(hide)'!BV69+'module_prep_calcs(hide)'!BV69+'module_dev_calcs(hide)'!BV69</f>
        <v>0</v>
      </c>
      <c r="BW84" s="20">
        <f>BW69+'module_leader_calcs(hide)'!BW69+'module_contact_calcs(hide)'!BW69+'module_prep_calcs(hide)'!BW69+'module_dev_calcs(hide)'!BW69</f>
        <v>0</v>
      </c>
      <c r="BX84" s="20">
        <f>BX69+'module_leader_calcs(hide)'!BX69+'module_contact_calcs(hide)'!BX69+'module_prep_calcs(hide)'!BX69+'module_dev_calcs(hide)'!BX69</f>
        <v>0</v>
      </c>
      <c r="BY84" s="20">
        <f>BY69+'module_leader_calcs(hide)'!BY69+'module_contact_calcs(hide)'!BY69+'module_prep_calcs(hide)'!BY69+'module_dev_calcs(hide)'!BY69</f>
        <v>0</v>
      </c>
      <c r="BZ84" s="20">
        <f>BZ69+'module_leader_calcs(hide)'!BZ69+'module_contact_calcs(hide)'!BZ69+'module_prep_calcs(hide)'!BZ69+'module_dev_calcs(hide)'!BZ69</f>
        <v>0</v>
      </c>
      <c r="CA84" s="20">
        <f>CA69+'module_leader_calcs(hide)'!CA69+'module_contact_calcs(hide)'!CA69+'module_prep_calcs(hide)'!CA69+'module_dev_calcs(hide)'!CA69</f>
        <v>0</v>
      </c>
      <c r="CB84" s="20">
        <f>CB69+'module_leader_calcs(hide)'!CB69+'module_contact_calcs(hide)'!CB69+'module_prep_calcs(hide)'!CB69+'module_dev_calcs(hide)'!CB69</f>
        <v>0</v>
      </c>
      <c r="CC84" s="20">
        <f>CC69+'module_leader_calcs(hide)'!CC69+'module_contact_calcs(hide)'!CC69+'module_prep_calcs(hide)'!CC69+'module_dev_calcs(hide)'!CC69</f>
        <v>0</v>
      </c>
      <c r="CD84" s="20">
        <f>CD69+'module_leader_calcs(hide)'!CD69+'module_contact_calcs(hide)'!CD69+'module_prep_calcs(hide)'!CD69+'module_dev_calcs(hide)'!CD69</f>
        <v>0</v>
      </c>
      <c r="CE84" s="20">
        <f>CE69+'module_leader_calcs(hide)'!CE69+'module_contact_calcs(hide)'!CE69+'module_prep_calcs(hide)'!CE69+'module_dev_calcs(hide)'!CE69</f>
        <v>0</v>
      </c>
      <c r="CF84" s="20">
        <f>CF69+'module_leader_calcs(hide)'!CF69+'module_contact_calcs(hide)'!CF69+'module_prep_calcs(hide)'!CF69+'module_dev_calcs(hide)'!CF69</f>
        <v>0</v>
      </c>
      <c r="CG84" s="20">
        <f>CG69+'module_leader_calcs(hide)'!CG69+'module_contact_calcs(hide)'!CG69+'module_prep_calcs(hide)'!CG69+'module_dev_calcs(hide)'!CG69</f>
        <v>0</v>
      </c>
      <c r="CH84" s="20">
        <f>CH69+'module_leader_calcs(hide)'!CH69+'module_contact_calcs(hide)'!CH69+'module_prep_calcs(hide)'!CH69+'module_dev_calcs(hide)'!CH69</f>
        <v>0</v>
      </c>
      <c r="CI84" s="20">
        <f>CI69+'module_leader_calcs(hide)'!CI69+'module_contact_calcs(hide)'!CI69+'module_prep_calcs(hide)'!CI69+'module_dev_calcs(hide)'!CI69</f>
        <v>0</v>
      </c>
      <c r="CJ84">
        <v>2</v>
      </c>
      <c r="CK84">
        <f>SUM(CK$77:CK78)</f>
        <v>6</v>
      </c>
      <c r="CL84">
        <f>SUM(CL$77:CL78)</f>
        <v>6</v>
      </c>
      <c r="CM84">
        <f>SUM(CM$77:CM78)</f>
        <v>6</v>
      </c>
      <c r="CN84">
        <f>SUM(CN$77:CN78)</f>
        <v>6</v>
      </c>
      <c r="CO84">
        <f>SUM(CO$77:CO78)</f>
        <v>6</v>
      </c>
      <c r="CP84">
        <f>SUM(CP$77:CP78)</f>
        <v>6</v>
      </c>
      <c r="CQ84" s="125" t="s">
        <v>658</v>
      </c>
    </row>
    <row r="85" spans="1:95" x14ac:dyDescent="0.25">
      <c r="A85" s="13"/>
      <c r="B85" s="136"/>
      <c r="C85" s="137" t="s">
        <v>659</v>
      </c>
      <c r="D85" s="16">
        <f>D70+'module_leader_calcs(hide)'!D70+'module_contact_calcs(hide)'!D70+'module_prep_calcs(hide)'!D70+'module_dev_calcs(hide)'!D70</f>
        <v>0.90909090909090906</v>
      </c>
      <c r="E85" s="16">
        <f>E70+'module_leader_calcs(hide)'!E70+'module_contact_calcs(hide)'!E70+'module_prep_calcs(hide)'!E70+'module_dev_calcs(hide)'!E70</f>
        <v>1.8</v>
      </c>
      <c r="F85" s="16">
        <f>F70+'module_leader_calcs(hide)'!F70+'module_contact_calcs(hide)'!F70+'module_prep_calcs(hide)'!F70+'module_dev_calcs(hide)'!F70</f>
        <v>1.8</v>
      </c>
      <c r="G85" s="16">
        <f>G70+'module_leader_calcs(hide)'!G70+'module_contact_calcs(hide)'!G70+'module_prep_calcs(hide)'!G70+'module_dev_calcs(hide)'!G70</f>
        <v>1.8</v>
      </c>
      <c r="H85" s="16">
        <f>H70+'module_leader_calcs(hide)'!H70+'module_contact_calcs(hide)'!H70+'module_prep_calcs(hide)'!H70+'module_dev_calcs(hide)'!H70</f>
        <v>1.8</v>
      </c>
      <c r="I85" s="16">
        <f>I70+'module_leader_calcs(hide)'!I70+'module_contact_calcs(hide)'!I70+'module_prep_calcs(hide)'!I70+'module_dev_calcs(hide)'!I70</f>
        <v>1.8</v>
      </c>
      <c r="J85" s="16">
        <f>J70+'module_leader_calcs(hide)'!J70+'module_contact_calcs(hide)'!J70+'module_prep_calcs(hide)'!J70+'module_dev_calcs(hide)'!J70</f>
        <v>1.8</v>
      </c>
      <c r="K85" s="16">
        <f>K70+'module_leader_calcs(hide)'!K70+'module_contact_calcs(hide)'!K70+'module_prep_calcs(hide)'!K70+'module_dev_calcs(hide)'!K70</f>
        <v>0</v>
      </c>
      <c r="L85" s="16">
        <f>L70+'module_leader_calcs(hide)'!L70+'module_contact_calcs(hide)'!L70+'module_prep_calcs(hide)'!L70+'module_dev_calcs(hide)'!L70</f>
        <v>0</v>
      </c>
      <c r="M85" s="16">
        <f>M70+'module_leader_calcs(hide)'!M70+'module_contact_calcs(hide)'!M70+'module_prep_calcs(hide)'!M70+'module_dev_calcs(hide)'!M70</f>
        <v>0</v>
      </c>
      <c r="N85" s="16">
        <f>N70+'module_leader_calcs(hide)'!N70+'module_contact_calcs(hide)'!N70+'module_prep_calcs(hide)'!N70+'module_dev_calcs(hide)'!N70</f>
        <v>0</v>
      </c>
      <c r="O85" s="16">
        <f>O70+'module_leader_calcs(hide)'!O70+'module_contact_calcs(hide)'!O70+'module_prep_calcs(hide)'!O70+'module_dev_calcs(hide)'!O70</f>
        <v>0</v>
      </c>
      <c r="P85" s="16">
        <f>P70+'module_leader_calcs(hide)'!P70+'module_contact_calcs(hide)'!P70+'module_prep_calcs(hide)'!P70+'module_dev_calcs(hide)'!P70</f>
        <v>0</v>
      </c>
      <c r="Q85" s="16">
        <f>Q70+'module_leader_calcs(hide)'!Q70+'module_contact_calcs(hide)'!Q70+'module_prep_calcs(hide)'!Q70+'module_dev_calcs(hide)'!Q70</f>
        <v>0</v>
      </c>
      <c r="R85" s="16">
        <f>R70+'module_leader_calcs(hide)'!R70+'module_contact_calcs(hide)'!R70+'module_prep_calcs(hide)'!R70+'module_dev_calcs(hide)'!R70</f>
        <v>0</v>
      </c>
      <c r="S85" s="16">
        <f>S70+'module_leader_calcs(hide)'!S70+'module_contact_calcs(hide)'!S70+'module_prep_calcs(hide)'!S70+'module_dev_calcs(hide)'!S70</f>
        <v>0</v>
      </c>
      <c r="T85" s="16">
        <f>T70+'module_leader_calcs(hide)'!T70+'module_contact_calcs(hide)'!T70+'module_prep_calcs(hide)'!T70+'module_dev_calcs(hide)'!T70</f>
        <v>0</v>
      </c>
      <c r="U85" s="16">
        <f>U70+'module_leader_calcs(hide)'!U70+'module_contact_calcs(hide)'!U70+'module_prep_calcs(hide)'!U70+'module_dev_calcs(hide)'!U70</f>
        <v>0</v>
      </c>
      <c r="V85" s="16">
        <f>V70+'module_leader_calcs(hide)'!V70+'module_contact_calcs(hide)'!V70+'module_prep_calcs(hide)'!V70+'module_dev_calcs(hide)'!V70</f>
        <v>0</v>
      </c>
      <c r="W85" s="16">
        <f>W70+'module_leader_calcs(hide)'!W70+'module_contact_calcs(hide)'!W70+'module_prep_calcs(hide)'!W70+'module_dev_calcs(hide)'!W70</f>
        <v>0</v>
      </c>
      <c r="X85" s="16">
        <f>X70+'module_leader_calcs(hide)'!X70+'module_contact_calcs(hide)'!X70+'module_prep_calcs(hide)'!X70+'module_dev_calcs(hide)'!X70</f>
        <v>0</v>
      </c>
      <c r="Y85" s="16">
        <f>Y70+'module_leader_calcs(hide)'!Y70+'module_contact_calcs(hide)'!Y70+'module_prep_calcs(hide)'!Y70+'module_dev_calcs(hide)'!Y70</f>
        <v>0</v>
      </c>
      <c r="Z85" s="16">
        <f>Z70+'module_leader_calcs(hide)'!Z70+'module_contact_calcs(hide)'!Z70+'module_prep_calcs(hide)'!Z70+'module_dev_calcs(hide)'!Z70</f>
        <v>0</v>
      </c>
      <c r="AA85" s="16">
        <f>AA70+'module_leader_calcs(hide)'!AA70+'module_contact_calcs(hide)'!AA70+'module_prep_calcs(hide)'!AA70+'module_dev_calcs(hide)'!AA70</f>
        <v>0</v>
      </c>
      <c r="AB85" s="16">
        <f>AB70+'module_leader_calcs(hide)'!AB70+'module_contact_calcs(hide)'!AB70+'module_prep_calcs(hide)'!AB70+'module_dev_calcs(hide)'!AB70</f>
        <v>0</v>
      </c>
      <c r="AC85" s="16">
        <f>AC70+'module_leader_calcs(hide)'!AC70+'module_contact_calcs(hide)'!AC70+'module_prep_calcs(hide)'!AC70+'module_dev_calcs(hide)'!AC70</f>
        <v>0</v>
      </c>
      <c r="AD85" s="16">
        <f>AD70+'module_leader_calcs(hide)'!AD70+'module_contact_calcs(hide)'!AD70+'module_prep_calcs(hide)'!AD70+'module_dev_calcs(hide)'!AD70</f>
        <v>0</v>
      </c>
      <c r="AE85" s="16">
        <f>AE70+'module_leader_calcs(hide)'!AE70+'module_contact_calcs(hide)'!AE70+'module_prep_calcs(hide)'!AE70+'module_dev_calcs(hide)'!AE70</f>
        <v>0</v>
      </c>
      <c r="AF85" s="16">
        <f>AF70+'module_leader_calcs(hide)'!AF70+'module_contact_calcs(hide)'!AF70+'module_prep_calcs(hide)'!AF70+'module_dev_calcs(hide)'!AF70</f>
        <v>0</v>
      </c>
      <c r="AG85" s="16">
        <f>AG70+'module_leader_calcs(hide)'!AG70+'module_contact_calcs(hide)'!AG70+'module_prep_calcs(hide)'!AG70+'module_dev_calcs(hide)'!AG70</f>
        <v>0</v>
      </c>
      <c r="AH85" s="16">
        <f>AH70+'module_leader_calcs(hide)'!AH70+'module_contact_calcs(hide)'!AH70+'module_prep_calcs(hide)'!AH70+'module_dev_calcs(hide)'!AH70</f>
        <v>0</v>
      </c>
      <c r="AI85" s="16">
        <f>AI70+'module_leader_calcs(hide)'!AI70+'module_contact_calcs(hide)'!AI70+'module_prep_calcs(hide)'!AI70+'module_dev_calcs(hide)'!AI70</f>
        <v>0</v>
      </c>
      <c r="AJ85" s="16">
        <f>AJ70+'module_leader_calcs(hide)'!AJ70+'module_contact_calcs(hide)'!AJ70+'module_prep_calcs(hide)'!AJ70+'module_dev_calcs(hide)'!AJ70</f>
        <v>0</v>
      </c>
      <c r="AK85" s="16">
        <f>AK70+'module_leader_calcs(hide)'!AK70+'module_contact_calcs(hide)'!AK70+'module_prep_calcs(hide)'!AK70+'module_dev_calcs(hide)'!AK70</f>
        <v>0</v>
      </c>
      <c r="AL85" s="16">
        <f>AL70+'module_leader_calcs(hide)'!AL70+'module_contact_calcs(hide)'!AL70+'module_prep_calcs(hide)'!AL70+'module_dev_calcs(hide)'!AL70</f>
        <v>0</v>
      </c>
      <c r="AM85" s="16">
        <f>AM70+'module_leader_calcs(hide)'!AM70+'module_contact_calcs(hide)'!AM70+'module_prep_calcs(hide)'!AM70+'module_dev_calcs(hide)'!AM70</f>
        <v>0</v>
      </c>
      <c r="AN85" s="16">
        <f>AN70+'module_leader_calcs(hide)'!AN70+'module_contact_calcs(hide)'!AN70+'module_prep_calcs(hide)'!AN70+'module_dev_calcs(hide)'!AN70</f>
        <v>0</v>
      </c>
      <c r="AO85" s="16">
        <f>AO70+'module_leader_calcs(hide)'!AO70+'module_contact_calcs(hide)'!AO70+'module_prep_calcs(hide)'!AO70+'module_dev_calcs(hide)'!AO70</f>
        <v>0</v>
      </c>
      <c r="AP85" s="16">
        <f>AP70+'module_leader_calcs(hide)'!AP70+'module_contact_calcs(hide)'!AP70+'module_prep_calcs(hide)'!AP70+'module_dev_calcs(hide)'!AP70</f>
        <v>0</v>
      </c>
      <c r="AQ85" s="16">
        <f>AQ70+'module_leader_calcs(hide)'!AQ70+'module_contact_calcs(hide)'!AQ70+'module_prep_calcs(hide)'!AQ70+'module_dev_calcs(hide)'!AQ70</f>
        <v>0</v>
      </c>
      <c r="AR85" s="16">
        <f>AR70+'module_leader_calcs(hide)'!AR70+'module_contact_calcs(hide)'!AR70+'module_prep_calcs(hide)'!AR70+'module_dev_calcs(hide)'!AR70</f>
        <v>0</v>
      </c>
      <c r="AS85" s="16">
        <f>AS70+'module_leader_calcs(hide)'!AS70+'module_contact_calcs(hide)'!AS70+'module_prep_calcs(hide)'!AS70+'module_dev_calcs(hide)'!AS70</f>
        <v>0</v>
      </c>
      <c r="AT85" s="20">
        <f>AT70+'module_leader_calcs(hide)'!AT70+'module_contact_calcs(hide)'!AT70+'module_prep_calcs(hide)'!AT70+'module_dev_calcs(hide)'!AT70</f>
        <v>0</v>
      </c>
      <c r="AU85" s="20">
        <f>AU70+'module_leader_calcs(hide)'!AU70+'module_contact_calcs(hide)'!AU70+'module_prep_calcs(hide)'!AU70+'module_dev_calcs(hide)'!AU70</f>
        <v>0</v>
      </c>
      <c r="AV85" s="20">
        <f>AV70+'module_leader_calcs(hide)'!AV70+'module_contact_calcs(hide)'!AV70+'module_prep_calcs(hide)'!AV70+'module_dev_calcs(hide)'!AV70</f>
        <v>0</v>
      </c>
      <c r="AW85" s="20">
        <f>AW70+'module_leader_calcs(hide)'!AW70+'module_contact_calcs(hide)'!AW70+'module_prep_calcs(hide)'!AW70+'module_dev_calcs(hide)'!AW70</f>
        <v>0</v>
      </c>
      <c r="AX85" s="20">
        <f>AX70+'module_leader_calcs(hide)'!AX70+'module_contact_calcs(hide)'!AX70+'module_prep_calcs(hide)'!AX70+'module_dev_calcs(hide)'!AX70</f>
        <v>0</v>
      </c>
      <c r="AY85" s="20">
        <f>AY70+'module_leader_calcs(hide)'!AY70+'module_contact_calcs(hide)'!AY70+'module_prep_calcs(hide)'!AY70+'module_dev_calcs(hide)'!AY70</f>
        <v>0</v>
      </c>
      <c r="AZ85" s="20">
        <f>AZ70+'module_leader_calcs(hide)'!AZ70+'module_contact_calcs(hide)'!AZ70+'module_prep_calcs(hide)'!AZ70+'module_dev_calcs(hide)'!AZ70</f>
        <v>0</v>
      </c>
      <c r="BA85" s="20">
        <f>BA70+'module_leader_calcs(hide)'!BA70+'module_contact_calcs(hide)'!BA70+'module_prep_calcs(hide)'!BA70+'module_dev_calcs(hide)'!BA70</f>
        <v>0</v>
      </c>
      <c r="BB85" s="20">
        <f>BB70+'module_leader_calcs(hide)'!BB70+'module_contact_calcs(hide)'!BB70+'module_prep_calcs(hide)'!BB70+'module_dev_calcs(hide)'!BB70</f>
        <v>0</v>
      </c>
      <c r="BC85" s="20">
        <f>BC70+'module_leader_calcs(hide)'!BC70+'module_contact_calcs(hide)'!BC70+'module_prep_calcs(hide)'!BC70+'module_dev_calcs(hide)'!BC70</f>
        <v>0</v>
      </c>
      <c r="BD85" s="20">
        <f>BD70+'module_leader_calcs(hide)'!BD70+'module_contact_calcs(hide)'!BD70+'module_prep_calcs(hide)'!BD70+'module_dev_calcs(hide)'!BD70</f>
        <v>0</v>
      </c>
      <c r="BE85" s="20">
        <f>BE70+'module_leader_calcs(hide)'!BE70+'module_contact_calcs(hide)'!BE70+'module_prep_calcs(hide)'!BE70+'module_dev_calcs(hide)'!BE70</f>
        <v>0</v>
      </c>
      <c r="BF85" s="20">
        <f>BF70+'module_leader_calcs(hide)'!BF70+'module_contact_calcs(hide)'!BF70+'module_prep_calcs(hide)'!BF70+'module_dev_calcs(hide)'!BF70</f>
        <v>0</v>
      </c>
      <c r="BG85" s="20">
        <f>BG70+'module_leader_calcs(hide)'!BG70+'module_contact_calcs(hide)'!BG70+'module_prep_calcs(hide)'!BG70+'module_dev_calcs(hide)'!BG70</f>
        <v>0</v>
      </c>
      <c r="BH85" s="20">
        <f>BH70+'module_leader_calcs(hide)'!BH70+'module_contact_calcs(hide)'!BH70+'module_prep_calcs(hide)'!BH70+'module_dev_calcs(hide)'!BH70</f>
        <v>0</v>
      </c>
      <c r="BI85" s="20">
        <f>BI70+'module_leader_calcs(hide)'!BI70+'module_contact_calcs(hide)'!BI70+'module_prep_calcs(hide)'!BI70+'module_dev_calcs(hide)'!BI70</f>
        <v>0</v>
      </c>
      <c r="BJ85" s="20">
        <f>BJ70+'module_leader_calcs(hide)'!BJ70+'module_contact_calcs(hide)'!BJ70+'module_prep_calcs(hide)'!BJ70+'module_dev_calcs(hide)'!BJ70</f>
        <v>0</v>
      </c>
      <c r="BK85" s="20">
        <f>BK70+'module_leader_calcs(hide)'!BK70+'module_contact_calcs(hide)'!BK70+'module_prep_calcs(hide)'!BK70+'module_dev_calcs(hide)'!BK70</f>
        <v>0</v>
      </c>
      <c r="BL85" s="20">
        <f>BL70+'module_leader_calcs(hide)'!BL70+'module_contact_calcs(hide)'!BL70+'module_prep_calcs(hide)'!BL70+'module_dev_calcs(hide)'!BL70</f>
        <v>0</v>
      </c>
      <c r="BM85" s="20">
        <f>BM70+'module_leader_calcs(hide)'!BM70+'module_contact_calcs(hide)'!BM70+'module_prep_calcs(hide)'!BM70+'module_dev_calcs(hide)'!BM70</f>
        <v>0</v>
      </c>
      <c r="BN85" s="20">
        <f>BN70+'module_leader_calcs(hide)'!BN70+'module_contact_calcs(hide)'!BN70+'module_prep_calcs(hide)'!BN70+'module_dev_calcs(hide)'!BN70</f>
        <v>0</v>
      </c>
      <c r="BO85" s="20">
        <f>BO70+'module_leader_calcs(hide)'!BO70+'module_contact_calcs(hide)'!BO70+'module_prep_calcs(hide)'!BO70+'module_dev_calcs(hide)'!BO70</f>
        <v>0</v>
      </c>
      <c r="BP85" s="20">
        <f>BP70+'module_leader_calcs(hide)'!BP70+'module_contact_calcs(hide)'!BP70+'module_prep_calcs(hide)'!BP70+'module_dev_calcs(hide)'!BP70</f>
        <v>0</v>
      </c>
      <c r="BQ85" s="20">
        <f>BQ70+'module_leader_calcs(hide)'!BQ70+'module_contact_calcs(hide)'!BQ70+'module_prep_calcs(hide)'!BQ70+'module_dev_calcs(hide)'!BQ70</f>
        <v>0</v>
      </c>
      <c r="BR85" s="20">
        <f>BR70+'module_leader_calcs(hide)'!BR70+'module_contact_calcs(hide)'!BR70+'module_prep_calcs(hide)'!BR70+'module_dev_calcs(hide)'!BR70</f>
        <v>0</v>
      </c>
      <c r="BS85" s="20">
        <f>BS70+'module_leader_calcs(hide)'!BS70+'module_contact_calcs(hide)'!BS70+'module_prep_calcs(hide)'!BS70+'module_dev_calcs(hide)'!BS70</f>
        <v>0</v>
      </c>
      <c r="BT85" s="20">
        <f>BT70+'module_leader_calcs(hide)'!BT70+'module_contact_calcs(hide)'!BT70+'module_prep_calcs(hide)'!BT70+'module_dev_calcs(hide)'!BT70</f>
        <v>0</v>
      </c>
      <c r="BU85" s="20">
        <f>BU70+'module_leader_calcs(hide)'!BU70+'module_contact_calcs(hide)'!BU70+'module_prep_calcs(hide)'!BU70+'module_dev_calcs(hide)'!BU70</f>
        <v>0</v>
      </c>
      <c r="BV85" s="20">
        <f>BV70+'module_leader_calcs(hide)'!BV70+'module_contact_calcs(hide)'!BV70+'module_prep_calcs(hide)'!BV70+'module_dev_calcs(hide)'!BV70</f>
        <v>0</v>
      </c>
      <c r="BW85" s="20">
        <f>BW70+'module_leader_calcs(hide)'!BW70+'module_contact_calcs(hide)'!BW70+'module_prep_calcs(hide)'!BW70+'module_dev_calcs(hide)'!BW70</f>
        <v>0</v>
      </c>
      <c r="BX85" s="20">
        <f>BX70+'module_leader_calcs(hide)'!BX70+'module_contact_calcs(hide)'!BX70+'module_prep_calcs(hide)'!BX70+'module_dev_calcs(hide)'!BX70</f>
        <v>0</v>
      </c>
      <c r="BY85" s="20">
        <f>BY70+'module_leader_calcs(hide)'!BY70+'module_contact_calcs(hide)'!BY70+'module_prep_calcs(hide)'!BY70+'module_dev_calcs(hide)'!BY70</f>
        <v>0</v>
      </c>
      <c r="BZ85" s="20">
        <f>BZ70+'module_leader_calcs(hide)'!BZ70+'module_contact_calcs(hide)'!BZ70+'module_prep_calcs(hide)'!BZ70+'module_dev_calcs(hide)'!BZ70</f>
        <v>0</v>
      </c>
      <c r="CA85" s="20">
        <f>CA70+'module_leader_calcs(hide)'!CA70+'module_contact_calcs(hide)'!CA70+'module_prep_calcs(hide)'!CA70+'module_dev_calcs(hide)'!CA70</f>
        <v>0</v>
      </c>
      <c r="CB85" s="20">
        <f>CB70+'module_leader_calcs(hide)'!CB70+'module_contact_calcs(hide)'!CB70+'module_prep_calcs(hide)'!CB70+'module_dev_calcs(hide)'!CB70</f>
        <v>0</v>
      </c>
      <c r="CC85" s="20">
        <f>CC70+'module_leader_calcs(hide)'!CC70+'module_contact_calcs(hide)'!CC70+'module_prep_calcs(hide)'!CC70+'module_dev_calcs(hide)'!CC70</f>
        <v>0</v>
      </c>
      <c r="CD85" s="20">
        <f>CD70+'module_leader_calcs(hide)'!CD70+'module_contact_calcs(hide)'!CD70+'module_prep_calcs(hide)'!CD70+'module_dev_calcs(hide)'!CD70</f>
        <v>0</v>
      </c>
      <c r="CE85" s="20">
        <f>CE70+'module_leader_calcs(hide)'!CE70+'module_contact_calcs(hide)'!CE70+'module_prep_calcs(hide)'!CE70+'module_dev_calcs(hide)'!CE70</f>
        <v>0</v>
      </c>
      <c r="CF85" s="20">
        <f>CF70+'module_leader_calcs(hide)'!CF70+'module_contact_calcs(hide)'!CF70+'module_prep_calcs(hide)'!CF70+'module_dev_calcs(hide)'!CF70</f>
        <v>0</v>
      </c>
      <c r="CG85" s="20">
        <f>CG70+'module_leader_calcs(hide)'!CG70+'module_contact_calcs(hide)'!CG70+'module_prep_calcs(hide)'!CG70+'module_dev_calcs(hide)'!CG70</f>
        <v>0</v>
      </c>
      <c r="CH85" s="20">
        <f>CH70+'module_leader_calcs(hide)'!CH70+'module_contact_calcs(hide)'!CH70+'module_prep_calcs(hide)'!CH70+'module_dev_calcs(hide)'!CH70</f>
        <v>0</v>
      </c>
      <c r="CI85" s="20">
        <f>CI70+'module_leader_calcs(hide)'!CI70+'module_contact_calcs(hide)'!CI70+'module_prep_calcs(hide)'!CI70+'module_dev_calcs(hide)'!CI70</f>
        <v>0</v>
      </c>
      <c r="CJ85">
        <v>3</v>
      </c>
      <c r="CK85">
        <f>SUM(CK$77:CK79)</f>
        <v>6</v>
      </c>
      <c r="CL85">
        <f>SUM(CL$77:CL79)</f>
        <v>6</v>
      </c>
      <c r="CM85">
        <f>SUM(CM$77:CM79)</f>
        <v>6</v>
      </c>
      <c r="CN85">
        <f>SUM(CN$77:CN79)</f>
        <v>6</v>
      </c>
      <c r="CO85">
        <f>SUM(CO$77:CO79)</f>
        <v>6</v>
      </c>
      <c r="CP85">
        <f>SUM(CP$77:CP79)</f>
        <v>6</v>
      </c>
      <c r="CQ85" s="125" t="s">
        <v>660</v>
      </c>
    </row>
    <row r="86" spans="1:95" x14ac:dyDescent="0.25">
      <c r="CI86" s="86"/>
      <c r="CJ86">
        <v>4</v>
      </c>
      <c r="CK86">
        <f>SUM(CK$77:CK80)</f>
        <v>6</v>
      </c>
      <c r="CL86">
        <f>SUM(CL$77:CL80)</f>
        <v>6</v>
      </c>
      <c r="CM86">
        <f>SUM(CM$77:CM80)</f>
        <v>6</v>
      </c>
      <c r="CN86">
        <f>SUM(CN$77:CN80)</f>
        <v>6</v>
      </c>
      <c r="CO86">
        <f>SUM(CO$77:CO80)</f>
        <v>6</v>
      </c>
      <c r="CP86">
        <f>SUM(CP$77:CP80)</f>
        <v>6</v>
      </c>
      <c r="CQ86" s="125" t="s">
        <v>661</v>
      </c>
    </row>
    <row r="87" spans="1:95" x14ac:dyDescent="0.25">
      <c r="A87" s="13"/>
      <c r="B87" s="13"/>
      <c r="C87" s="137" t="s">
        <v>662</v>
      </c>
      <c r="D87" s="16">
        <f>D83+D79</f>
        <v>1.7164379968037431</v>
      </c>
      <c r="E87" s="16">
        <f t="shared" ref="E87:J87" si="195">E83+E79</f>
        <v>3.3985472336714113</v>
      </c>
      <c r="F87" s="16">
        <f t="shared" si="195"/>
        <v>3.3985472336714113</v>
      </c>
      <c r="G87" s="16">
        <f t="shared" si="195"/>
        <v>3.3985472336714113</v>
      </c>
      <c r="H87" s="16">
        <f t="shared" si="195"/>
        <v>3.3985472336714113</v>
      </c>
      <c r="I87" s="16">
        <f t="shared" si="195"/>
        <v>3.3985472336714113</v>
      </c>
      <c r="J87" s="16">
        <f t="shared" si="195"/>
        <v>3.3985472336714113</v>
      </c>
      <c r="CI87" s="86"/>
      <c r="CJ87">
        <v>5</v>
      </c>
      <c r="CK87">
        <f>SUM(CK$77:CK81)</f>
        <v>6</v>
      </c>
      <c r="CL87">
        <f>SUM(CL$77:CL81)</f>
        <v>6</v>
      </c>
      <c r="CM87">
        <f>SUM(CM$77:CM81)</f>
        <v>6</v>
      </c>
      <c r="CN87">
        <f>SUM(CN$77:CN81)</f>
        <v>6</v>
      </c>
      <c r="CO87">
        <f>SUM(CO$77:CO81)</f>
        <v>6</v>
      </c>
      <c r="CP87">
        <f>SUM(CP$77:CP81)</f>
        <v>6</v>
      </c>
      <c r="CQ87" s="125" t="s">
        <v>663</v>
      </c>
    </row>
    <row r="88" spans="1:95" x14ac:dyDescent="0.25">
      <c r="A88" s="13"/>
      <c r="B88" s="13"/>
      <c r="C88" s="137" t="s">
        <v>664</v>
      </c>
      <c r="D88" s="16">
        <f>D80+D84</f>
        <v>2832.1226947261762</v>
      </c>
      <c r="E88" s="16">
        <f t="shared" ref="E88:BP88" si="196">E80+E84</f>
        <v>5607.6029355578285</v>
      </c>
      <c r="F88" s="16">
        <f t="shared" si="196"/>
        <v>5607.6029355578285</v>
      </c>
      <c r="G88" s="16">
        <f t="shared" si="196"/>
        <v>5607.6029355578285</v>
      </c>
      <c r="H88" s="16">
        <f t="shared" si="196"/>
        <v>5607.6029355578285</v>
      </c>
      <c r="I88" s="16">
        <f t="shared" si="196"/>
        <v>5607.6029355578285</v>
      </c>
      <c r="J88" s="16">
        <f t="shared" si="196"/>
        <v>5607.6029355578285</v>
      </c>
      <c r="K88" s="16">
        <f t="shared" si="196"/>
        <v>0</v>
      </c>
      <c r="L88" s="16">
        <f t="shared" si="196"/>
        <v>0</v>
      </c>
      <c r="M88" s="16">
        <f t="shared" si="196"/>
        <v>0</v>
      </c>
      <c r="N88" s="16">
        <f t="shared" si="196"/>
        <v>0</v>
      </c>
      <c r="O88" s="16">
        <f t="shared" si="196"/>
        <v>0</v>
      </c>
      <c r="P88" s="16">
        <f t="shared" si="196"/>
        <v>0</v>
      </c>
      <c r="Q88" s="16">
        <f t="shared" si="196"/>
        <v>0</v>
      </c>
      <c r="R88" s="16">
        <f t="shared" si="196"/>
        <v>0</v>
      </c>
      <c r="S88" s="16">
        <f t="shared" si="196"/>
        <v>0</v>
      </c>
      <c r="T88" s="16">
        <f t="shared" si="196"/>
        <v>0</v>
      </c>
      <c r="U88" s="16">
        <f t="shared" si="196"/>
        <v>0</v>
      </c>
      <c r="V88" s="16">
        <f t="shared" si="196"/>
        <v>0</v>
      </c>
      <c r="W88" s="16">
        <f t="shared" si="196"/>
        <v>0</v>
      </c>
      <c r="X88" s="16">
        <f t="shared" si="196"/>
        <v>0</v>
      </c>
      <c r="Y88" s="16">
        <f t="shared" si="196"/>
        <v>0</v>
      </c>
      <c r="Z88" s="16">
        <f t="shared" si="196"/>
        <v>0</v>
      </c>
      <c r="AA88" s="16">
        <f t="shared" si="196"/>
        <v>0</v>
      </c>
      <c r="AB88" s="16">
        <f t="shared" si="196"/>
        <v>0</v>
      </c>
      <c r="AC88" s="16">
        <f t="shared" si="196"/>
        <v>0</v>
      </c>
      <c r="AD88" s="16">
        <f t="shared" si="196"/>
        <v>0</v>
      </c>
      <c r="AE88" s="16">
        <f t="shared" si="196"/>
        <v>0</v>
      </c>
      <c r="AF88" s="16">
        <f t="shared" si="196"/>
        <v>0</v>
      </c>
      <c r="AG88" s="16">
        <f t="shared" si="196"/>
        <v>0</v>
      </c>
      <c r="AH88" s="16">
        <f t="shared" si="196"/>
        <v>0</v>
      </c>
      <c r="AI88" s="16">
        <f t="shared" si="196"/>
        <v>0</v>
      </c>
      <c r="AJ88" s="16">
        <f t="shared" si="196"/>
        <v>0</v>
      </c>
      <c r="AK88" s="16">
        <f t="shared" si="196"/>
        <v>0</v>
      </c>
      <c r="AL88" s="16">
        <f t="shared" si="196"/>
        <v>0</v>
      </c>
      <c r="AM88" s="16">
        <f t="shared" si="196"/>
        <v>0</v>
      </c>
      <c r="AN88" s="16">
        <f t="shared" si="196"/>
        <v>0</v>
      </c>
      <c r="AO88" s="16">
        <f t="shared" si="196"/>
        <v>0</v>
      </c>
      <c r="AP88" s="16">
        <f t="shared" si="196"/>
        <v>0</v>
      </c>
      <c r="AQ88" s="16">
        <f t="shared" si="196"/>
        <v>0</v>
      </c>
      <c r="AR88" s="16">
        <f t="shared" si="196"/>
        <v>0</v>
      </c>
      <c r="AS88" s="16">
        <f t="shared" si="196"/>
        <v>0</v>
      </c>
      <c r="AT88" s="20">
        <f t="shared" si="196"/>
        <v>106047.58731181701</v>
      </c>
      <c r="AU88" s="20">
        <f t="shared" si="196"/>
        <v>209974.22287739767</v>
      </c>
      <c r="AV88" s="20">
        <f t="shared" si="196"/>
        <v>209974.22287739767</v>
      </c>
      <c r="AW88" s="20">
        <f t="shared" si="196"/>
        <v>209974.22287739767</v>
      </c>
      <c r="AX88" s="20">
        <f t="shared" si="196"/>
        <v>209974.22287739767</v>
      </c>
      <c r="AY88" s="20">
        <f t="shared" si="196"/>
        <v>209974.22287739767</v>
      </c>
      <c r="AZ88" s="20">
        <f t="shared" si="196"/>
        <v>209974.22287739767</v>
      </c>
      <c r="BA88" s="20">
        <f t="shared" si="196"/>
        <v>0</v>
      </c>
      <c r="BB88" s="20">
        <f t="shared" si="196"/>
        <v>0</v>
      </c>
      <c r="BC88" s="20">
        <f t="shared" si="196"/>
        <v>0</v>
      </c>
      <c r="BD88" s="20">
        <f t="shared" si="196"/>
        <v>0</v>
      </c>
      <c r="BE88" s="20">
        <f t="shared" si="196"/>
        <v>0</v>
      </c>
      <c r="BF88" s="20">
        <f t="shared" si="196"/>
        <v>0</v>
      </c>
      <c r="BG88" s="20">
        <f t="shared" si="196"/>
        <v>0</v>
      </c>
      <c r="BH88" s="20">
        <f t="shared" si="196"/>
        <v>0</v>
      </c>
      <c r="BI88" s="20">
        <f t="shared" si="196"/>
        <v>0</v>
      </c>
      <c r="BJ88" s="20">
        <f t="shared" si="196"/>
        <v>0</v>
      </c>
      <c r="BK88" s="20">
        <f t="shared" si="196"/>
        <v>0</v>
      </c>
      <c r="BL88" s="20">
        <f t="shared" si="196"/>
        <v>0</v>
      </c>
      <c r="BM88" s="20">
        <f t="shared" si="196"/>
        <v>0</v>
      </c>
      <c r="BN88" s="20">
        <f t="shared" si="196"/>
        <v>0</v>
      </c>
      <c r="BO88" s="20">
        <f t="shared" si="196"/>
        <v>0</v>
      </c>
      <c r="BP88" s="20">
        <f t="shared" si="196"/>
        <v>0</v>
      </c>
      <c r="BQ88" s="20">
        <f t="shared" ref="BQ88:CI88" si="197">BQ80+BQ84</f>
        <v>0</v>
      </c>
      <c r="BR88" s="20">
        <f t="shared" si="197"/>
        <v>0</v>
      </c>
      <c r="BS88" s="20">
        <f t="shared" si="197"/>
        <v>0</v>
      </c>
      <c r="BT88" s="20">
        <f t="shared" si="197"/>
        <v>0</v>
      </c>
      <c r="BU88" s="20">
        <f t="shared" si="197"/>
        <v>0</v>
      </c>
      <c r="BV88" s="20">
        <f t="shared" si="197"/>
        <v>0</v>
      </c>
      <c r="BW88" s="20">
        <f t="shared" si="197"/>
        <v>0</v>
      </c>
      <c r="BX88" s="20">
        <f t="shared" si="197"/>
        <v>0</v>
      </c>
      <c r="BY88" s="20">
        <f t="shared" si="197"/>
        <v>0</v>
      </c>
      <c r="BZ88" s="20">
        <f t="shared" si="197"/>
        <v>0</v>
      </c>
      <c r="CA88" s="20">
        <f t="shared" si="197"/>
        <v>0</v>
      </c>
      <c r="CB88" s="20">
        <f t="shared" si="197"/>
        <v>0</v>
      </c>
      <c r="CC88" s="20">
        <f t="shared" si="197"/>
        <v>0</v>
      </c>
      <c r="CD88" s="20">
        <f t="shared" si="197"/>
        <v>0</v>
      </c>
      <c r="CE88" s="20">
        <f t="shared" si="197"/>
        <v>0</v>
      </c>
      <c r="CF88" s="20">
        <f t="shared" si="197"/>
        <v>0</v>
      </c>
      <c r="CG88" s="20">
        <f t="shared" si="197"/>
        <v>0</v>
      </c>
      <c r="CH88" s="20">
        <f t="shared" si="197"/>
        <v>0</v>
      </c>
      <c r="CI88" s="20">
        <f t="shared" si="197"/>
        <v>0</v>
      </c>
      <c r="CJ88">
        <v>6</v>
      </c>
      <c r="CK88">
        <f>SUM(CK$77:CK82)</f>
        <v>6</v>
      </c>
      <c r="CL88">
        <f>SUM(CL$77:CL82)</f>
        <v>6</v>
      </c>
      <c r="CM88">
        <f>SUM(CM$77:CM82)</f>
        <v>6</v>
      </c>
      <c r="CN88">
        <f>SUM(CN$77:CN82)</f>
        <v>6</v>
      </c>
      <c r="CO88">
        <f>SUM(CO$77:CO82)</f>
        <v>6</v>
      </c>
      <c r="CP88">
        <f>SUM(CP$77:CP82)</f>
        <v>6</v>
      </c>
      <c r="CQ88" s="125" t="s">
        <v>665</v>
      </c>
    </row>
    <row r="89" spans="1:95" x14ac:dyDescent="0.25">
      <c r="A89" s="13"/>
      <c r="B89" s="136"/>
      <c r="C89" s="137" t="s">
        <v>666</v>
      </c>
      <c r="D89" s="16">
        <f>D81+D85</f>
        <v>1.7164379968037431</v>
      </c>
      <c r="E89" s="16">
        <f t="shared" ref="E89:BP89" si="198">E81+E85</f>
        <v>3.3985472336714113</v>
      </c>
      <c r="F89" s="16">
        <f t="shared" si="198"/>
        <v>3.3985472336714113</v>
      </c>
      <c r="G89" s="16">
        <f t="shared" si="198"/>
        <v>3.3985472336714113</v>
      </c>
      <c r="H89" s="16">
        <f t="shared" si="198"/>
        <v>3.3985472336714113</v>
      </c>
      <c r="I89" s="16">
        <f t="shared" si="198"/>
        <v>3.3985472336714113</v>
      </c>
      <c r="J89" s="16">
        <f t="shared" si="198"/>
        <v>3.3985472336714113</v>
      </c>
      <c r="K89" s="16">
        <f t="shared" si="198"/>
        <v>0</v>
      </c>
      <c r="L89" s="16">
        <f t="shared" si="198"/>
        <v>0</v>
      </c>
      <c r="M89" s="16">
        <f t="shared" si="198"/>
        <v>0</v>
      </c>
      <c r="N89" s="16">
        <f t="shared" si="198"/>
        <v>0</v>
      </c>
      <c r="O89" s="16">
        <f t="shared" si="198"/>
        <v>0</v>
      </c>
      <c r="P89" s="16">
        <f t="shared" si="198"/>
        <v>0</v>
      </c>
      <c r="Q89" s="16">
        <f t="shared" si="198"/>
        <v>0</v>
      </c>
      <c r="R89" s="16">
        <f t="shared" si="198"/>
        <v>0</v>
      </c>
      <c r="S89" s="16">
        <f t="shared" si="198"/>
        <v>0</v>
      </c>
      <c r="T89" s="16">
        <f t="shared" si="198"/>
        <v>0</v>
      </c>
      <c r="U89" s="16">
        <f t="shared" si="198"/>
        <v>0</v>
      </c>
      <c r="V89" s="16">
        <f t="shared" si="198"/>
        <v>0</v>
      </c>
      <c r="W89" s="16">
        <f t="shared" si="198"/>
        <v>0</v>
      </c>
      <c r="X89" s="16">
        <f t="shared" si="198"/>
        <v>0</v>
      </c>
      <c r="Y89" s="16">
        <f t="shared" si="198"/>
        <v>0</v>
      </c>
      <c r="Z89" s="16">
        <f t="shared" si="198"/>
        <v>0</v>
      </c>
      <c r="AA89" s="16">
        <f t="shared" si="198"/>
        <v>0</v>
      </c>
      <c r="AB89" s="16">
        <f t="shared" si="198"/>
        <v>0</v>
      </c>
      <c r="AC89" s="16">
        <f t="shared" si="198"/>
        <v>0</v>
      </c>
      <c r="AD89" s="16">
        <f t="shared" si="198"/>
        <v>0</v>
      </c>
      <c r="AE89" s="16">
        <f t="shared" si="198"/>
        <v>0</v>
      </c>
      <c r="AF89" s="16">
        <f t="shared" si="198"/>
        <v>0</v>
      </c>
      <c r="AG89" s="16">
        <f t="shared" si="198"/>
        <v>0</v>
      </c>
      <c r="AH89" s="16">
        <f t="shared" si="198"/>
        <v>0</v>
      </c>
      <c r="AI89" s="16">
        <f t="shared" si="198"/>
        <v>0</v>
      </c>
      <c r="AJ89" s="16">
        <f t="shared" si="198"/>
        <v>0</v>
      </c>
      <c r="AK89" s="16">
        <f t="shared" si="198"/>
        <v>0</v>
      </c>
      <c r="AL89" s="16">
        <f t="shared" si="198"/>
        <v>0</v>
      </c>
      <c r="AM89" s="16">
        <f t="shared" si="198"/>
        <v>0</v>
      </c>
      <c r="AN89" s="16">
        <f t="shared" si="198"/>
        <v>0</v>
      </c>
      <c r="AO89" s="16">
        <f t="shared" si="198"/>
        <v>0</v>
      </c>
      <c r="AP89" s="16">
        <f t="shared" si="198"/>
        <v>0</v>
      </c>
      <c r="AQ89" s="16">
        <f t="shared" si="198"/>
        <v>0</v>
      </c>
      <c r="AR89" s="16">
        <f t="shared" si="198"/>
        <v>0</v>
      </c>
      <c r="AS89" s="16">
        <f t="shared" si="198"/>
        <v>0</v>
      </c>
      <c r="AT89" s="20">
        <f t="shared" si="198"/>
        <v>0</v>
      </c>
      <c r="AU89" s="20">
        <f t="shared" si="198"/>
        <v>0</v>
      </c>
      <c r="AV89" s="20">
        <f t="shared" si="198"/>
        <v>0</v>
      </c>
      <c r="AW89" s="20">
        <f t="shared" si="198"/>
        <v>0</v>
      </c>
      <c r="AX89" s="20">
        <f t="shared" si="198"/>
        <v>0</v>
      </c>
      <c r="AY89" s="20">
        <f t="shared" si="198"/>
        <v>0</v>
      </c>
      <c r="AZ89" s="20">
        <f t="shared" si="198"/>
        <v>0</v>
      </c>
      <c r="BA89" s="20">
        <f t="shared" si="198"/>
        <v>0</v>
      </c>
      <c r="BB89" s="20">
        <f t="shared" si="198"/>
        <v>0</v>
      </c>
      <c r="BC89" s="20">
        <f t="shared" si="198"/>
        <v>0</v>
      </c>
      <c r="BD89" s="20">
        <f t="shared" si="198"/>
        <v>0</v>
      </c>
      <c r="BE89" s="20">
        <f t="shared" si="198"/>
        <v>0</v>
      </c>
      <c r="BF89" s="20">
        <f t="shared" si="198"/>
        <v>0</v>
      </c>
      <c r="BG89" s="20">
        <f t="shared" si="198"/>
        <v>0</v>
      </c>
      <c r="BH89" s="20">
        <f t="shared" si="198"/>
        <v>0</v>
      </c>
      <c r="BI89" s="20">
        <f t="shared" si="198"/>
        <v>0</v>
      </c>
      <c r="BJ89" s="20">
        <f t="shared" si="198"/>
        <v>0</v>
      </c>
      <c r="BK89" s="20">
        <f t="shared" si="198"/>
        <v>0</v>
      </c>
      <c r="BL89" s="20">
        <f t="shared" si="198"/>
        <v>0</v>
      </c>
      <c r="BM89" s="20">
        <f t="shared" si="198"/>
        <v>0</v>
      </c>
      <c r="BN89" s="20">
        <f t="shared" si="198"/>
        <v>0</v>
      </c>
      <c r="BO89" s="20">
        <f t="shared" si="198"/>
        <v>0</v>
      </c>
      <c r="BP89" s="20">
        <f t="shared" si="198"/>
        <v>0</v>
      </c>
      <c r="BQ89" s="20">
        <f t="shared" ref="BQ89:CI89" si="199">BQ81+BQ85</f>
        <v>0</v>
      </c>
      <c r="BR89" s="20">
        <f t="shared" si="199"/>
        <v>0</v>
      </c>
      <c r="BS89" s="20">
        <f t="shared" si="199"/>
        <v>0</v>
      </c>
      <c r="BT89" s="20">
        <f t="shared" si="199"/>
        <v>0</v>
      </c>
      <c r="BU89" s="20">
        <f t="shared" si="199"/>
        <v>0</v>
      </c>
      <c r="BV89" s="20">
        <f t="shared" si="199"/>
        <v>0</v>
      </c>
      <c r="BW89" s="20">
        <f t="shared" si="199"/>
        <v>0</v>
      </c>
      <c r="BX89" s="20">
        <f t="shared" si="199"/>
        <v>0</v>
      </c>
      <c r="BY89" s="20">
        <f t="shared" si="199"/>
        <v>0</v>
      </c>
      <c r="BZ89" s="20">
        <f t="shared" si="199"/>
        <v>0</v>
      </c>
      <c r="CA89" s="20">
        <f t="shared" si="199"/>
        <v>0</v>
      </c>
      <c r="CB89" s="20">
        <f t="shared" si="199"/>
        <v>0</v>
      </c>
      <c r="CC89" s="20">
        <f t="shared" si="199"/>
        <v>0</v>
      </c>
      <c r="CD89" s="20">
        <f t="shared" si="199"/>
        <v>0</v>
      </c>
      <c r="CE89" s="20">
        <f t="shared" si="199"/>
        <v>0</v>
      </c>
      <c r="CF89" s="20">
        <f t="shared" si="199"/>
        <v>0</v>
      </c>
      <c r="CG89" s="20">
        <f t="shared" si="199"/>
        <v>0</v>
      </c>
      <c r="CH89" s="20">
        <f t="shared" si="199"/>
        <v>0</v>
      </c>
      <c r="CI89" s="20">
        <f t="shared" si="199"/>
        <v>0</v>
      </c>
    </row>
    <row r="90" spans="1:95" x14ac:dyDescent="0.25">
      <c r="CI90" s="86"/>
    </row>
    <row r="91" spans="1:95" x14ac:dyDescent="0.25">
      <c r="A91" s="13"/>
      <c r="B91" s="136"/>
      <c r="C91" s="137" t="s">
        <v>667</v>
      </c>
      <c r="D91" s="13" t="str">
        <f>D7</f>
        <v>2024/25</v>
      </c>
      <c r="E91" s="13" t="str">
        <f t="shared" ref="E91:J91" si="200">E7</f>
        <v>2025/26</v>
      </c>
      <c r="F91" s="13" t="str">
        <f t="shared" si="200"/>
        <v>2026/27</v>
      </c>
      <c r="G91" s="13" t="str">
        <f t="shared" si="200"/>
        <v>2027/28</v>
      </c>
      <c r="H91" s="13" t="str">
        <f t="shared" si="200"/>
        <v>2028/29</v>
      </c>
      <c r="I91" s="13" t="str">
        <f t="shared" si="200"/>
        <v>2029/30</v>
      </c>
      <c r="J91" s="13" t="str">
        <f t="shared" si="200"/>
        <v>2030/31</v>
      </c>
    </row>
    <row r="92" spans="1:95" x14ac:dyDescent="0.25">
      <c r="A92" t="s">
        <v>668</v>
      </c>
      <c r="C92" s="137" t="s">
        <v>149</v>
      </c>
      <c r="D92" s="135">
        <f>IFERROR(D$85/D$83,0)</f>
        <v>1</v>
      </c>
      <c r="E92" s="135">
        <f t="shared" ref="E92:J92" si="201">IFERROR(E$85/E$83,0)</f>
        <v>1</v>
      </c>
      <c r="F92" s="135">
        <f t="shared" si="201"/>
        <v>1</v>
      </c>
      <c r="G92" s="135">
        <f t="shared" si="201"/>
        <v>1</v>
      </c>
      <c r="H92" s="135">
        <f t="shared" si="201"/>
        <v>1</v>
      </c>
      <c r="I92" s="135">
        <f t="shared" si="201"/>
        <v>1</v>
      </c>
      <c r="J92" s="135">
        <f t="shared" si="201"/>
        <v>1</v>
      </c>
    </row>
    <row r="93" spans="1:95" x14ac:dyDescent="0.25">
      <c r="C93" s="137" t="s">
        <v>264</v>
      </c>
      <c r="D93" s="135">
        <f>IFERROR(K$85/D$83,0)</f>
        <v>0</v>
      </c>
      <c r="E93" s="135">
        <f t="shared" ref="E93:J93" si="202">IFERROR(L$85/E$83,0)</f>
        <v>0</v>
      </c>
      <c r="F93" s="135">
        <f t="shared" si="202"/>
        <v>0</v>
      </c>
      <c r="G93" s="135">
        <f t="shared" si="202"/>
        <v>0</v>
      </c>
      <c r="H93" s="135">
        <f t="shared" si="202"/>
        <v>0</v>
      </c>
      <c r="I93" s="135">
        <f t="shared" si="202"/>
        <v>0</v>
      </c>
      <c r="J93" s="135">
        <f t="shared" si="202"/>
        <v>0</v>
      </c>
    </row>
    <row r="94" spans="1:95" x14ac:dyDescent="0.25">
      <c r="C94" s="137" t="s">
        <v>265</v>
      </c>
      <c r="D94" s="135">
        <f>IFERROR(R$85/D$83,0)</f>
        <v>0</v>
      </c>
      <c r="E94" s="135">
        <f t="shared" ref="E94:J94" si="203">IFERROR(S$85/E$83,0)</f>
        <v>0</v>
      </c>
      <c r="F94" s="135">
        <f t="shared" si="203"/>
        <v>0</v>
      </c>
      <c r="G94" s="135">
        <f t="shared" si="203"/>
        <v>0</v>
      </c>
      <c r="H94" s="135">
        <f t="shared" si="203"/>
        <v>0</v>
      </c>
      <c r="I94" s="135">
        <f t="shared" si="203"/>
        <v>0</v>
      </c>
      <c r="J94" s="135">
        <f t="shared" si="203"/>
        <v>0</v>
      </c>
    </row>
    <row r="95" spans="1:95" x14ac:dyDescent="0.25">
      <c r="C95" s="137" t="s">
        <v>266</v>
      </c>
      <c r="D95" s="135">
        <f>IFERROR(Y$85/D$83,0)</f>
        <v>0</v>
      </c>
      <c r="E95" s="135">
        <f t="shared" ref="E95:J95" si="204">IFERROR(Z$85/E$83,0)</f>
        <v>0</v>
      </c>
      <c r="F95" s="135">
        <f t="shared" si="204"/>
        <v>0</v>
      </c>
      <c r="G95" s="135">
        <f t="shared" si="204"/>
        <v>0</v>
      </c>
      <c r="H95" s="135">
        <f t="shared" si="204"/>
        <v>0</v>
      </c>
      <c r="I95" s="135">
        <f t="shared" si="204"/>
        <v>0</v>
      </c>
      <c r="J95" s="135">
        <f t="shared" si="204"/>
        <v>0</v>
      </c>
    </row>
    <row r="96" spans="1:95" x14ac:dyDescent="0.25">
      <c r="C96" s="137" t="s">
        <v>267</v>
      </c>
      <c r="D96" s="135">
        <f>IFERROR(AF$85/D$83,0)</f>
        <v>0</v>
      </c>
      <c r="E96" s="135">
        <f t="shared" ref="E96:J96" si="205">IFERROR(AG$85/E$83,0)</f>
        <v>0</v>
      </c>
      <c r="F96" s="135">
        <f t="shared" si="205"/>
        <v>0</v>
      </c>
      <c r="G96" s="135">
        <f t="shared" si="205"/>
        <v>0</v>
      </c>
      <c r="H96" s="135">
        <f t="shared" si="205"/>
        <v>0</v>
      </c>
      <c r="I96" s="135">
        <f t="shared" si="205"/>
        <v>0</v>
      </c>
      <c r="J96" s="135">
        <f t="shared" si="205"/>
        <v>0</v>
      </c>
    </row>
    <row r="97" spans="3:10" x14ac:dyDescent="0.25">
      <c r="C97" s="137" t="s">
        <v>268</v>
      </c>
      <c r="D97" s="135">
        <f>IFERROR(AM$85/D$83,0)</f>
        <v>0</v>
      </c>
      <c r="E97" s="135">
        <f t="shared" ref="E97:J97" si="206">IFERROR(AN$85/E$83,0)</f>
        <v>0</v>
      </c>
      <c r="F97" s="135">
        <f t="shared" si="206"/>
        <v>0</v>
      </c>
      <c r="G97" s="135">
        <f t="shared" si="206"/>
        <v>0</v>
      </c>
      <c r="H97" s="135">
        <f t="shared" si="206"/>
        <v>0</v>
      </c>
      <c r="I97" s="135">
        <f t="shared" si="206"/>
        <v>0</v>
      </c>
      <c r="J97" s="135">
        <f t="shared" si="206"/>
        <v>0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I76"/>
  <sheetViews>
    <sheetView zoomScale="75" zoomScaleNormal="75" workbookViewId="0">
      <pane xSplit="3" ySplit="7" topLeftCell="D42" activePane="bottomRight" state="frozen"/>
      <selection pane="topRight" activeCell="N21" sqref="N21"/>
      <selection pane="bottomLeft" activeCell="N21" sqref="N21"/>
      <selection pane="bottomRight" activeCell="N21" sqref="N21"/>
    </sheetView>
  </sheetViews>
  <sheetFormatPr defaultRowHeight="15" x14ac:dyDescent="0.25"/>
  <cols>
    <col min="1" max="1" width="5.140625" bestFit="1" customWidth="1"/>
    <col min="2" max="2" width="20.85546875" bestFit="1" customWidth="1"/>
  </cols>
  <sheetData>
    <row r="1" spans="1:87" x14ac:dyDescent="0.25">
      <c r="B1" s="125" t="s">
        <v>196</v>
      </c>
      <c r="C1" s="236" t="str">
        <f>IF(prog_header!$C$8="existing","Yes","No")</f>
        <v>No</v>
      </c>
    </row>
    <row r="2" spans="1:87" x14ac:dyDescent="0.25">
      <c r="B2" t="s">
        <v>630</v>
      </c>
    </row>
    <row r="4" spans="1:87" x14ac:dyDescent="0.25">
      <c r="D4" s="128" t="s">
        <v>149</v>
      </c>
      <c r="E4" s="128" t="s">
        <v>669</v>
      </c>
      <c r="F4" s="128"/>
      <c r="G4" s="128"/>
      <c r="H4" s="128"/>
      <c r="I4" s="128"/>
      <c r="J4" s="128"/>
      <c r="K4" s="9" t="s">
        <v>264</v>
      </c>
      <c r="L4" s="9" t="s">
        <v>669</v>
      </c>
      <c r="M4" s="9"/>
      <c r="N4" s="9"/>
      <c r="O4" s="9"/>
      <c r="P4" s="9"/>
      <c r="Q4" s="9"/>
      <c r="R4" s="2" t="s">
        <v>265</v>
      </c>
      <c r="S4" s="2" t="s">
        <v>669</v>
      </c>
      <c r="T4" s="2"/>
      <c r="U4" s="2"/>
      <c r="V4" s="2"/>
      <c r="W4" s="2"/>
      <c r="X4" s="2"/>
      <c r="Y4" s="10" t="s">
        <v>266</v>
      </c>
      <c r="Z4" s="10" t="s">
        <v>669</v>
      </c>
      <c r="AA4" s="10"/>
      <c r="AB4" s="10"/>
      <c r="AC4" s="10"/>
      <c r="AD4" s="10"/>
      <c r="AE4" s="10"/>
      <c r="AF4" s="12" t="s">
        <v>267</v>
      </c>
      <c r="AG4" s="12" t="s">
        <v>669</v>
      </c>
      <c r="AH4" s="12"/>
      <c r="AI4" s="12"/>
      <c r="AJ4" s="12"/>
      <c r="AK4" s="12"/>
      <c r="AL4" s="12"/>
      <c r="AM4" s="11" t="s">
        <v>268</v>
      </c>
      <c r="AN4" s="11" t="s">
        <v>669</v>
      </c>
      <c r="AO4" s="11"/>
      <c r="AP4" s="11"/>
      <c r="AQ4" s="11"/>
      <c r="AR4" s="11"/>
      <c r="AS4" s="11"/>
      <c r="AT4" s="128" t="s">
        <v>149</v>
      </c>
      <c r="AU4" s="128" t="s">
        <v>670</v>
      </c>
      <c r="AV4" s="128"/>
      <c r="AW4" s="128"/>
      <c r="AX4" s="128"/>
      <c r="AY4" s="128"/>
      <c r="AZ4" s="128"/>
      <c r="BA4" s="9" t="s">
        <v>264</v>
      </c>
      <c r="BB4" s="9" t="s">
        <v>670</v>
      </c>
      <c r="BC4" s="9"/>
      <c r="BD4" s="9"/>
      <c r="BE4" s="9"/>
      <c r="BF4" s="9"/>
      <c r="BG4" s="9"/>
      <c r="BH4" s="2" t="s">
        <v>265</v>
      </c>
      <c r="BI4" s="2" t="s">
        <v>670</v>
      </c>
      <c r="BJ4" s="2"/>
      <c r="BK4" s="2"/>
      <c r="BL4" s="2"/>
      <c r="BM4" s="2"/>
      <c r="BN4" s="2"/>
      <c r="BO4" s="10" t="s">
        <v>266</v>
      </c>
      <c r="BP4" s="10" t="s">
        <v>670</v>
      </c>
      <c r="BQ4" s="10"/>
      <c r="BR4" s="10"/>
      <c r="BS4" s="10"/>
      <c r="BT4" s="10"/>
      <c r="BU4" s="10"/>
      <c r="BV4" s="12" t="s">
        <v>267</v>
      </c>
      <c r="BW4" s="12" t="s">
        <v>670</v>
      </c>
      <c r="BX4" s="12"/>
      <c r="BY4" s="12"/>
      <c r="BZ4" s="12"/>
      <c r="CA4" s="12"/>
      <c r="CB4" s="12"/>
      <c r="CC4" s="11" t="s">
        <v>268</v>
      </c>
      <c r="CD4" s="11" t="s">
        <v>670</v>
      </c>
      <c r="CE4" s="11"/>
      <c r="CF4" s="11"/>
      <c r="CG4" s="11"/>
      <c r="CH4" s="11"/>
      <c r="CI4" s="11"/>
    </row>
    <row r="5" spans="1:87" x14ac:dyDescent="0.25">
      <c r="D5" s="128">
        <v>0</v>
      </c>
      <c r="E5" s="128">
        <v>1</v>
      </c>
      <c r="F5" s="128">
        <v>2</v>
      </c>
      <c r="G5" s="128">
        <v>3</v>
      </c>
      <c r="H5" s="128">
        <v>4</v>
      </c>
      <c r="I5" s="128">
        <v>5</v>
      </c>
      <c r="J5" s="128">
        <v>6</v>
      </c>
      <c r="K5" s="9">
        <f>D5</f>
        <v>0</v>
      </c>
      <c r="L5" s="9">
        <f t="shared" ref="L5:AL7" si="0">E5</f>
        <v>1</v>
      </c>
      <c r="M5" s="9">
        <f t="shared" si="0"/>
        <v>2</v>
      </c>
      <c r="N5" s="9">
        <f t="shared" si="0"/>
        <v>3</v>
      </c>
      <c r="O5" s="9">
        <f t="shared" si="0"/>
        <v>4</v>
      </c>
      <c r="P5" s="9">
        <f t="shared" si="0"/>
        <v>5</v>
      </c>
      <c r="Q5" s="9">
        <f t="shared" si="0"/>
        <v>6</v>
      </c>
      <c r="R5" s="2">
        <f t="shared" si="0"/>
        <v>0</v>
      </c>
      <c r="S5" s="2">
        <f t="shared" si="0"/>
        <v>1</v>
      </c>
      <c r="T5" s="2">
        <f t="shared" si="0"/>
        <v>2</v>
      </c>
      <c r="U5" s="2">
        <f t="shared" si="0"/>
        <v>3</v>
      </c>
      <c r="V5" s="2">
        <f t="shared" si="0"/>
        <v>4</v>
      </c>
      <c r="W5" s="2">
        <f t="shared" si="0"/>
        <v>5</v>
      </c>
      <c r="X5" s="2">
        <f t="shared" si="0"/>
        <v>6</v>
      </c>
      <c r="Y5" s="10">
        <f t="shared" si="0"/>
        <v>0</v>
      </c>
      <c r="Z5" s="10">
        <f t="shared" si="0"/>
        <v>1</v>
      </c>
      <c r="AA5" s="10">
        <f t="shared" si="0"/>
        <v>2</v>
      </c>
      <c r="AB5" s="10">
        <f t="shared" si="0"/>
        <v>3</v>
      </c>
      <c r="AC5" s="10">
        <f t="shared" si="0"/>
        <v>4</v>
      </c>
      <c r="AD5" s="10">
        <f t="shared" si="0"/>
        <v>5</v>
      </c>
      <c r="AE5" s="10">
        <f t="shared" si="0"/>
        <v>6</v>
      </c>
      <c r="AF5" s="12">
        <f t="shared" si="0"/>
        <v>0</v>
      </c>
      <c r="AG5" s="12">
        <f t="shared" si="0"/>
        <v>1</v>
      </c>
      <c r="AH5" s="12">
        <f t="shared" si="0"/>
        <v>2</v>
      </c>
      <c r="AI5" s="12">
        <f t="shared" si="0"/>
        <v>3</v>
      </c>
      <c r="AJ5" s="12">
        <f t="shared" si="0"/>
        <v>4</v>
      </c>
      <c r="AK5" s="12">
        <f t="shared" si="0"/>
        <v>5</v>
      </c>
      <c r="AL5" s="12">
        <f t="shared" si="0"/>
        <v>6</v>
      </c>
      <c r="AM5" s="11">
        <f t="shared" ref="AM5:AV7" si="1">AF5</f>
        <v>0</v>
      </c>
      <c r="AN5" s="11">
        <f t="shared" si="1"/>
        <v>1</v>
      </c>
      <c r="AO5" s="11">
        <f t="shared" si="1"/>
        <v>2</v>
      </c>
      <c r="AP5" s="11">
        <f t="shared" si="1"/>
        <v>3</v>
      </c>
      <c r="AQ5" s="11">
        <f t="shared" si="1"/>
        <v>4</v>
      </c>
      <c r="AR5" s="11">
        <f t="shared" si="1"/>
        <v>5</v>
      </c>
      <c r="AS5" s="11">
        <f t="shared" si="1"/>
        <v>6</v>
      </c>
      <c r="AT5" s="128">
        <f t="shared" si="1"/>
        <v>0</v>
      </c>
      <c r="AU5" s="128">
        <f t="shared" si="1"/>
        <v>1</v>
      </c>
      <c r="AV5" s="128">
        <f t="shared" si="1"/>
        <v>2</v>
      </c>
      <c r="AW5" s="128">
        <f t="shared" ref="AW5:BF7" si="2">AP5</f>
        <v>3</v>
      </c>
      <c r="AX5" s="128">
        <f t="shared" si="2"/>
        <v>4</v>
      </c>
      <c r="AY5" s="128">
        <f t="shared" si="2"/>
        <v>5</v>
      </c>
      <c r="AZ5" s="128">
        <f t="shared" si="2"/>
        <v>6</v>
      </c>
      <c r="BA5" s="9">
        <f t="shared" si="2"/>
        <v>0</v>
      </c>
      <c r="BB5" s="9">
        <f t="shared" si="2"/>
        <v>1</v>
      </c>
      <c r="BC5" s="9">
        <f t="shared" si="2"/>
        <v>2</v>
      </c>
      <c r="BD5" s="9">
        <f t="shared" si="2"/>
        <v>3</v>
      </c>
      <c r="BE5" s="9">
        <f t="shared" si="2"/>
        <v>4</v>
      </c>
      <c r="BF5" s="9">
        <f t="shared" si="2"/>
        <v>5</v>
      </c>
      <c r="BG5" s="9">
        <f t="shared" ref="BG5:BP7" si="3">AZ5</f>
        <v>6</v>
      </c>
      <c r="BH5" s="2">
        <f t="shared" si="3"/>
        <v>0</v>
      </c>
      <c r="BI5" s="2">
        <f t="shared" si="3"/>
        <v>1</v>
      </c>
      <c r="BJ5" s="2">
        <f t="shared" si="3"/>
        <v>2</v>
      </c>
      <c r="BK5" s="2">
        <f t="shared" si="3"/>
        <v>3</v>
      </c>
      <c r="BL5" s="2">
        <f t="shared" si="3"/>
        <v>4</v>
      </c>
      <c r="BM5" s="2">
        <f t="shared" si="3"/>
        <v>5</v>
      </c>
      <c r="BN5" s="2">
        <f t="shared" si="3"/>
        <v>6</v>
      </c>
      <c r="BO5" s="10">
        <f t="shared" si="3"/>
        <v>0</v>
      </c>
      <c r="BP5" s="10">
        <f t="shared" si="3"/>
        <v>1</v>
      </c>
      <c r="BQ5" s="10">
        <f t="shared" ref="BQ5:BZ7" si="4">BJ5</f>
        <v>2</v>
      </c>
      <c r="BR5" s="10">
        <f t="shared" si="4"/>
        <v>3</v>
      </c>
      <c r="BS5" s="10">
        <f t="shared" si="4"/>
        <v>4</v>
      </c>
      <c r="BT5" s="10">
        <f t="shared" si="4"/>
        <v>5</v>
      </c>
      <c r="BU5" s="10">
        <f t="shared" si="4"/>
        <v>6</v>
      </c>
      <c r="BV5" s="12">
        <f t="shared" si="4"/>
        <v>0</v>
      </c>
      <c r="BW5" s="12">
        <f t="shared" si="4"/>
        <v>1</v>
      </c>
      <c r="BX5" s="12">
        <f t="shared" si="4"/>
        <v>2</v>
      </c>
      <c r="BY5" s="12">
        <f t="shared" si="4"/>
        <v>3</v>
      </c>
      <c r="BZ5" s="12">
        <f t="shared" si="4"/>
        <v>4</v>
      </c>
      <c r="CA5" s="12">
        <f t="shared" ref="CA5:CI7" si="5">BT5</f>
        <v>5</v>
      </c>
      <c r="CB5" s="12">
        <f t="shared" si="5"/>
        <v>6</v>
      </c>
      <c r="CC5" s="11">
        <f t="shared" si="5"/>
        <v>0</v>
      </c>
      <c r="CD5" s="11">
        <f t="shared" si="5"/>
        <v>1</v>
      </c>
      <c r="CE5" s="11">
        <f t="shared" si="5"/>
        <v>2</v>
      </c>
      <c r="CF5" s="11">
        <f t="shared" si="5"/>
        <v>3</v>
      </c>
      <c r="CG5" s="11">
        <f t="shared" si="5"/>
        <v>4</v>
      </c>
      <c r="CH5" s="11">
        <f t="shared" si="5"/>
        <v>5</v>
      </c>
      <c r="CI5" s="11">
        <f t="shared" si="5"/>
        <v>6</v>
      </c>
    </row>
    <row r="6" spans="1:87" x14ac:dyDescent="0.25">
      <c r="D6" s="128" t="s">
        <v>294</v>
      </c>
      <c r="E6" s="128" t="s">
        <v>295</v>
      </c>
      <c r="F6" s="128" t="s">
        <v>296</v>
      </c>
      <c r="G6" s="128" t="s">
        <v>297</v>
      </c>
      <c r="H6" s="128" t="s">
        <v>298</v>
      </c>
      <c r="I6" s="128" t="s">
        <v>299</v>
      </c>
      <c r="J6" s="128" t="s">
        <v>300</v>
      </c>
      <c r="K6" s="9" t="str">
        <f>D6</f>
        <v>Dev Yr</v>
      </c>
      <c r="L6" s="9" t="str">
        <f t="shared" si="0"/>
        <v>Launch Yr</v>
      </c>
      <c r="M6" s="9" t="str">
        <f t="shared" si="0"/>
        <v>Yr 2</v>
      </c>
      <c r="N6" s="9" t="str">
        <f t="shared" si="0"/>
        <v>Yr 3</v>
      </c>
      <c r="O6" s="9" t="str">
        <f t="shared" si="0"/>
        <v>Yr 4</v>
      </c>
      <c r="P6" s="9" t="str">
        <f t="shared" si="0"/>
        <v>Yr 5</v>
      </c>
      <c r="Q6" s="9" t="str">
        <f t="shared" si="0"/>
        <v>Yr 6</v>
      </c>
      <c r="R6" s="2" t="str">
        <f t="shared" si="0"/>
        <v>Dev Yr</v>
      </c>
      <c r="S6" s="2" t="str">
        <f t="shared" si="0"/>
        <v>Launch Yr</v>
      </c>
      <c r="T6" s="2" t="str">
        <f t="shared" si="0"/>
        <v>Yr 2</v>
      </c>
      <c r="U6" s="2" t="str">
        <f t="shared" si="0"/>
        <v>Yr 3</v>
      </c>
      <c r="V6" s="2" t="str">
        <f t="shared" si="0"/>
        <v>Yr 4</v>
      </c>
      <c r="W6" s="2" t="str">
        <f t="shared" si="0"/>
        <v>Yr 5</v>
      </c>
      <c r="X6" s="2" t="str">
        <f t="shared" si="0"/>
        <v>Yr 6</v>
      </c>
      <c r="Y6" s="10" t="str">
        <f t="shared" si="0"/>
        <v>Dev Yr</v>
      </c>
      <c r="Z6" s="10" t="str">
        <f t="shared" si="0"/>
        <v>Launch Yr</v>
      </c>
      <c r="AA6" s="10" t="str">
        <f t="shared" si="0"/>
        <v>Yr 2</v>
      </c>
      <c r="AB6" s="10" t="str">
        <f t="shared" si="0"/>
        <v>Yr 3</v>
      </c>
      <c r="AC6" s="10" t="str">
        <f t="shared" si="0"/>
        <v>Yr 4</v>
      </c>
      <c r="AD6" s="10" t="str">
        <f t="shared" si="0"/>
        <v>Yr 5</v>
      </c>
      <c r="AE6" s="10" t="str">
        <f t="shared" si="0"/>
        <v>Yr 6</v>
      </c>
      <c r="AF6" s="12" t="str">
        <f t="shared" si="0"/>
        <v>Dev Yr</v>
      </c>
      <c r="AG6" s="12" t="str">
        <f t="shared" si="0"/>
        <v>Launch Yr</v>
      </c>
      <c r="AH6" s="12" t="str">
        <f t="shared" si="0"/>
        <v>Yr 2</v>
      </c>
      <c r="AI6" s="12" t="str">
        <f t="shared" si="0"/>
        <v>Yr 3</v>
      </c>
      <c r="AJ6" s="12" t="str">
        <f t="shared" si="0"/>
        <v>Yr 4</v>
      </c>
      <c r="AK6" s="12" t="str">
        <f t="shared" si="0"/>
        <v>Yr 5</v>
      </c>
      <c r="AL6" s="12" t="str">
        <f t="shared" si="0"/>
        <v>Yr 6</v>
      </c>
      <c r="AM6" s="11" t="str">
        <f t="shared" si="1"/>
        <v>Dev Yr</v>
      </c>
      <c r="AN6" s="11" t="str">
        <f t="shared" si="1"/>
        <v>Launch Yr</v>
      </c>
      <c r="AO6" s="11" t="str">
        <f t="shared" si="1"/>
        <v>Yr 2</v>
      </c>
      <c r="AP6" s="11" t="str">
        <f t="shared" si="1"/>
        <v>Yr 3</v>
      </c>
      <c r="AQ6" s="11" t="str">
        <f t="shared" si="1"/>
        <v>Yr 4</v>
      </c>
      <c r="AR6" s="11" t="str">
        <f t="shared" si="1"/>
        <v>Yr 5</v>
      </c>
      <c r="AS6" s="11" t="str">
        <f t="shared" si="1"/>
        <v>Yr 6</v>
      </c>
      <c r="AT6" s="128" t="str">
        <f t="shared" si="1"/>
        <v>Dev Yr</v>
      </c>
      <c r="AU6" s="128" t="str">
        <f t="shared" si="1"/>
        <v>Launch Yr</v>
      </c>
      <c r="AV6" s="128" t="str">
        <f t="shared" si="1"/>
        <v>Yr 2</v>
      </c>
      <c r="AW6" s="128" t="str">
        <f t="shared" si="2"/>
        <v>Yr 3</v>
      </c>
      <c r="AX6" s="128" t="str">
        <f t="shared" si="2"/>
        <v>Yr 4</v>
      </c>
      <c r="AY6" s="128" t="str">
        <f t="shared" si="2"/>
        <v>Yr 5</v>
      </c>
      <c r="AZ6" s="128" t="str">
        <f t="shared" si="2"/>
        <v>Yr 6</v>
      </c>
      <c r="BA6" s="9" t="str">
        <f t="shared" si="2"/>
        <v>Dev Yr</v>
      </c>
      <c r="BB6" s="9" t="str">
        <f t="shared" si="2"/>
        <v>Launch Yr</v>
      </c>
      <c r="BC6" s="9" t="str">
        <f t="shared" si="2"/>
        <v>Yr 2</v>
      </c>
      <c r="BD6" s="9" t="str">
        <f t="shared" si="2"/>
        <v>Yr 3</v>
      </c>
      <c r="BE6" s="9" t="str">
        <f t="shared" si="2"/>
        <v>Yr 4</v>
      </c>
      <c r="BF6" s="9" t="str">
        <f t="shared" si="2"/>
        <v>Yr 5</v>
      </c>
      <c r="BG6" s="9" t="str">
        <f t="shared" si="3"/>
        <v>Yr 6</v>
      </c>
      <c r="BH6" s="2" t="str">
        <f t="shared" si="3"/>
        <v>Dev Yr</v>
      </c>
      <c r="BI6" s="2" t="str">
        <f t="shared" si="3"/>
        <v>Launch Yr</v>
      </c>
      <c r="BJ6" s="2" t="str">
        <f t="shared" si="3"/>
        <v>Yr 2</v>
      </c>
      <c r="BK6" s="2" t="str">
        <f t="shared" si="3"/>
        <v>Yr 3</v>
      </c>
      <c r="BL6" s="2" t="str">
        <f t="shared" si="3"/>
        <v>Yr 4</v>
      </c>
      <c r="BM6" s="2" t="str">
        <f t="shared" si="3"/>
        <v>Yr 5</v>
      </c>
      <c r="BN6" s="2" t="str">
        <f t="shared" si="3"/>
        <v>Yr 6</v>
      </c>
      <c r="BO6" s="10" t="str">
        <f t="shared" si="3"/>
        <v>Dev Yr</v>
      </c>
      <c r="BP6" s="10" t="str">
        <f t="shared" si="3"/>
        <v>Launch Yr</v>
      </c>
      <c r="BQ6" s="10" t="str">
        <f t="shared" si="4"/>
        <v>Yr 2</v>
      </c>
      <c r="BR6" s="10" t="str">
        <f t="shared" si="4"/>
        <v>Yr 3</v>
      </c>
      <c r="BS6" s="10" t="str">
        <f t="shared" si="4"/>
        <v>Yr 4</v>
      </c>
      <c r="BT6" s="10" t="str">
        <f t="shared" si="4"/>
        <v>Yr 5</v>
      </c>
      <c r="BU6" s="10" t="str">
        <f t="shared" si="4"/>
        <v>Yr 6</v>
      </c>
      <c r="BV6" s="12" t="str">
        <f t="shared" si="4"/>
        <v>Dev Yr</v>
      </c>
      <c r="BW6" s="12" t="str">
        <f t="shared" si="4"/>
        <v>Launch Yr</v>
      </c>
      <c r="BX6" s="12" t="str">
        <f t="shared" si="4"/>
        <v>Yr 2</v>
      </c>
      <c r="BY6" s="12" t="str">
        <f t="shared" si="4"/>
        <v>Yr 3</v>
      </c>
      <c r="BZ6" s="12" t="str">
        <f t="shared" si="4"/>
        <v>Yr 4</v>
      </c>
      <c r="CA6" s="12" t="str">
        <f t="shared" si="5"/>
        <v>Yr 5</v>
      </c>
      <c r="CB6" s="12" t="str">
        <f t="shared" si="5"/>
        <v>Yr 6</v>
      </c>
      <c r="CC6" s="11" t="str">
        <f t="shared" si="5"/>
        <v>Dev Yr</v>
      </c>
      <c r="CD6" s="11" t="str">
        <f t="shared" si="5"/>
        <v>Launch Yr</v>
      </c>
      <c r="CE6" s="11" t="str">
        <f t="shared" si="5"/>
        <v>Yr 2</v>
      </c>
      <c r="CF6" s="11" t="str">
        <f t="shared" si="5"/>
        <v>Yr 3</v>
      </c>
      <c r="CG6" s="11" t="str">
        <f t="shared" si="5"/>
        <v>Yr 4</v>
      </c>
      <c r="CH6" s="11" t="str">
        <f t="shared" si="5"/>
        <v>Yr 5</v>
      </c>
      <c r="CI6" s="11" t="str">
        <f t="shared" si="5"/>
        <v>Yr 6</v>
      </c>
    </row>
    <row r="7" spans="1:87" s="7" customFormat="1" ht="80.25" customHeight="1" x14ac:dyDescent="0.25">
      <c r="A7" s="7" t="s">
        <v>635</v>
      </c>
      <c r="B7" s="7" t="s">
        <v>234</v>
      </c>
      <c r="C7" s="7" t="s">
        <v>235</v>
      </c>
      <c r="D7" s="129" t="str">
        <f>IFERROR(VLOOKUP(E7,'selections(hide)'!$M$3:$N$18,2,FALSE),0)</f>
        <v>2024/25</v>
      </c>
      <c r="E7" s="129" t="str">
        <f>staff_students!E29</f>
        <v>2025/26</v>
      </c>
      <c r="F7" s="129" t="str">
        <f>staff_students!F29</f>
        <v>2026/27</v>
      </c>
      <c r="G7" s="129" t="str">
        <f>staff_students!G29</f>
        <v>2027/28</v>
      </c>
      <c r="H7" s="129" t="str">
        <f>staff_students!H29</f>
        <v>2028/29</v>
      </c>
      <c r="I7" s="129" t="str">
        <f>staff_students!I29</f>
        <v>2029/30</v>
      </c>
      <c r="J7" s="129" t="str">
        <f>staff_students!J29</f>
        <v>2030/31</v>
      </c>
      <c r="K7" s="130" t="str">
        <f>D7</f>
        <v>2024/25</v>
      </c>
      <c r="L7" s="130" t="str">
        <f t="shared" si="0"/>
        <v>2025/26</v>
      </c>
      <c r="M7" s="130" t="str">
        <f t="shared" si="0"/>
        <v>2026/27</v>
      </c>
      <c r="N7" s="130" t="str">
        <f t="shared" si="0"/>
        <v>2027/28</v>
      </c>
      <c r="O7" s="130" t="str">
        <f t="shared" si="0"/>
        <v>2028/29</v>
      </c>
      <c r="P7" s="130" t="str">
        <f t="shared" si="0"/>
        <v>2029/30</v>
      </c>
      <c r="Q7" s="130" t="str">
        <f t="shared" si="0"/>
        <v>2030/31</v>
      </c>
      <c r="R7" s="131" t="str">
        <f t="shared" si="0"/>
        <v>2024/25</v>
      </c>
      <c r="S7" s="131" t="str">
        <f t="shared" si="0"/>
        <v>2025/26</v>
      </c>
      <c r="T7" s="131" t="str">
        <f t="shared" si="0"/>
        <v>2026/27</v>
      </c>
      <c r="U7" s="131" t="str">
        <f t="shared" si="0"/>
        <v>2027/28</v>
      </c>
      <c r="V7" s="131" t="str">
        <f t="shared" si="0"/>
        <v>2028/29</v>
      </c>
      <c r="W7" s="131" t="str">
        <f t="shared" si="0"/>
        <v>2029/30</v>
      </c>
      <c r="X7" s="131" t="str">
        <f t="shared" si="0"/>
        <v>2030/31</v>
      </c>
      <c r="Y7" s="133" t="str">
        <f t="shared" si="0"/>
        <v>2024/25</v>
      </c>
      <c r="Z7" s="133" t="str">
        <f t="shared" si="0"/>
        <v>2025/26</v>
      </c>
      <c r="AA7" s="133" t="str">
        <f t="shared" si="0"/>
        <v>2026/27</v>
      </c>
      <c r="AB7" s="133" t="str">
        <f t="shared" si="0"/>
        <v>2027/28</v>
      </c>
      <c r="AC7" s="133" t="str">
        <f t="shared" si="0"/>
        <v>2028/29</v>
      </c>
      <c r="AD7" s="133" t="str">
        <f t="shared" si="0"/>
        <v>2029/30</v>
      </c>
      <c r="AE7" s="133" t="str">
        <f t="shared" si="0"/>
        <v>2030/31</v>
      </c>
      <c r="AF7" s="132" t="str">
        <f t="shared" si="0"/>
        <v>2024/25</v>
      </c>
      <c r="AG7" s="132" t="str">
        <f t="shared" si="0"/>
        <v>2025/26</v>
      </c>
      <c r="AH7" s="132" t="str">
        <f t="shared" si="0"/>
        <v>2026/27</v>
      </c>
      <c r="AI7" s="132" t="str">
        <f t="shared" si="0"/>
        <v>2027/28</v>
      </c>
      <c r="AJ7" s="132" t="str">
        <f t="shared" si="0"/>
        <v>2028/29</v>
      </c>
      <c r="AK7" s="132" t="str">
        <f t="shared" si="0"/>
        <v>2029/30</v>
      </c>
      <c r="AL7" s="132" t="str">
        <f t="shared" si="0"/>
        <v>2030/31</v>
      </c>
      <c r="AM7" s="60" t="str">
        <f t="shared" si="1"/>
        <v>2024/25</v>
      </c>
      <c r="AN7" s="60" t="str">
        <f t="shared" si="1"/>
        <v>2025/26</v>
      </c>
      <c r="AO7" s="60" t="str">
        <f t="shared" si="1"/>
        <v>2026/27</v>
      </c>
      <c r="AP7" s="60" t="str">
        <f t="shared" si="1"/>
        <v>2027/28</v>
      </c>
      <c r="AQ7" s="60" t="str">
        <f t="shared" si="1"/>
        <v>2028/29</v>
      </c>
      <c r="AR7" s="60" t="str">
        <f t="shared" si="1"/>
        <v>2029/30</v>
      </c>
      <c r="AS7" s="60" t="str">
        <f t="shared" si="1"/>
        <v>2030/31</v>
      </c>
      <c r="AT7" s="129" t="str">
        <f t="shared" si="1"/>
        <v>2024/25</v>
      </c>
      <c r="AU7" s="129" t="str">
        <f t="shared" si="1"/>
        <v>2025/26</v>
      </c>
      <c r="AV7" s="129" t="str">
        <f t="shared" si="1"/>
        <v>2026/27</v>
      </c>
      <c r="AW7" s="129" t="str">
        <f t="shared" si="2"/>
        <v>2027/28</v>
      </c>
      <c r="AX7" s="129" t="str">
        <f t="shared" si="2"/>
        <v>2028/29</v>
      </c>
      <c r="AY7" s="129" t="str">
        <f t="shared" si="2"/>
        <v>2029/30</v>
      </c>
      <c r="AZ7" s="129" t="str">
        <f t="shared" si="2"/>
        <v>2030/31</v>
      </c>
      <c r="BA7" s="130" t="str">
        <f t="shared" si="2"/>
        <v>2024/25</v>
      </c>
      <c r="BB7" s="130" t="str">
        <f t="shared" si="2"/>
        <v>2025/26</v>
      </c>
      <c r="BC7" s="130" t="str">
        <f t="shared" si="2"/>
        <v>2026/27</v>
      </c>
      <c r="BD7" s="130" t="str">
        <f t="shared" si="2"/>
        <v>2027/28</v>
      </c>
      <c r="BE7" s="130" t="str">
        <f t="shared" si="2"/>
        <v>2028/29</v>
      </c>
      <c r="BF7" s="130" t="str">
        <f t="shared" si="2"/>
        <v>2029/30</v>
      </c>
      <c r="BG7" s="130" t="str">
        <f t="shared" si="3"/>
        <v>2030/31</v>
      </c>
      <c r="BH7" s="131" t="str">
        <f t="shared" si="3"/>
        <v>2024/25</v>
      </c>
      <c r="BI7" s="131" t="str">
        <f t="shared" si="3"/>
        <v>2025/26</v>
      </c>
      <c r="BJ7" s="131" t="str">
        <f t="shared" si="3"/>
        <v>2026/27</v>
      </c>
      <c r="BK7" s="131" t="str">
        <f t="shared" si="3"/>
        <v>2027/28</v>
      </c>
      <c r="BL7" s="131" t="str">
        <f t="shared" si="3"/>
        <v>2028/29</v>
      </c>
      <c r="BM7" s="131" t="str">
        <f t="shared" si="3"/>
        <v>2029/30</v>
      </c>
      <c r="BN7" s="131" t="str">
        <f t="shared" si="3"/>
        <v>2030/31</v>
      </c>
      <c r="BO7" s="133" t="str">
        <f t="shared" si="3"/>
        <v>2024/25</v>
      </c>
      <c r="BP7" s="133" t="str">
        <f t="shared" si="3"/>
        <v>2025/26</v>
      </c>
      <c r="BQ7" s="133" t="str">
        <f t="shared" si="4"/>
        <v>2026/27</v>
      </c>
      <c r="BR7" s="133" t="str">
        <f t="shared" si="4"/>
        <v>2027/28</v>
      </c>
      <c r="BS7" s="133" t="str">
        <f t="shared" si="4"/>
        <v>2028/29</v>
      </c>
      <c r="BT7" s="133" t="str">
        <f t="shared" si="4"/>
        <v>2029/30</v>
      </c>
      <c r="BU7" s="133" t="str">
        <f t="shared" si="4"/>
        <v>2030/31</v>
      </c>
      <c r="BV7" s="132" t="str">
        <f t="shared" si="4"/>
        <v>2024/25</v>
      </c>
      <c r="BW7" s="132" t="str">
        <f t="shared" si="4"/>
        <v>2025/26</v>
      </c>
      <c r="BX7" s="132" t="str">
        <f t="shared" si="4"/>
        <v>2026/27</v>
      </c>
      <c r="BY7" s="132" t="str">
        <f t="shared" si="4"/>
        <v>2027/28</v>
      </c>
      <c r="BZ7" s="132" t="str">
        <f t="shared" si="4"/>
        <v>2028/29</v>
      </c>
      <c r="CA7" s="132" t="str">
        <f t="shared" si="5"/>
        <v>2029/30</v>
      </c>
      <c r="CB7" s="132" t="str">
        <f t="shared" si="5"/>
        <v>2030/31</v>
      </c>
      <c r="CC7" s="60" t="str">
        <f t="shared" si="5"/>
        <v>2024/25</v>
      </c>
      <c r="CD7" s="60" t="str">
        <f t="shared" si="5"/>
        <v>2025/26</v>
      </c>
      <c r="CE7" s="60" t="str">
        <f t="shared" si="5"/>
        <v>2026/27</v>
      </c>
      <c r="CF7" s="60" t="str">
        <f t="shared" si="5"/>
        <v>2027/28</v>
      </c>
      <c r="CG7" s="60" t="str">
        <f t="shared" si="5"/>
        <v>2028/29</v>
      </c>
      <c r="CH7" s="60" t="str">
        <f t="shared" si="5"/>
        <v>2029/30</v>
      </c>
      <c r="CI7" s="60" t="str">
        <f t="shared" si="5"/>
        <v>2030/31</v>
      </c>
    </row>
    <row r="8" spans="1:87" x14ac:dyDescent="0.25">
      <c r="A8">
        <v>2</v>
      </c>
      <c r="B8" t="str">
        <f>modules!B8</f>
        <v>Research Project (PSYM220)</v>
      </c>
      <c r="C8">
        <f>modules!C8</f>
        <v>1</v>
      </c>
      <c r="E8" s="16">
        <f t="shared" ref="E8:E39" si="6">IFERROR(IF($C$1="Yes",HLOOKUP(D$4,LHRS,$A8,FALSE),IF($C8&lt;=E$5,HLOOKUP(D$4,LHRS,$A8,FALSE),0)),0)</f>
        <v>220</v>
      </c>
      <c r="F8" s="16">
        <f t="shared" ref="F8:F39" si="7">IFERROR(IF($C$1="Yes",HLOOKUP(D$4,LHRS,$A8,FALSE),IF($C8&lt;=F$5,HLOOKUP(D$4,LHRS,$A8,FALSE),0)),0)</f>
        <v>220</v>
      </c>
      <c r="G8" s="16">
        <f t="shared" ref="G8:G39" si="8">IFERROR(IF($C$1="Yes",HLOOKUP(D$4,LHRS,$A8,FALSE),IF($C8&lt;=G$5,HLOOKUP(D$4,LHRS,$A8,FALSE),0)),0)</f>
        <v>220</v>
      </c>
      <c r="H8" s="16">
        <f t="shared" ref="H8:H39" si="9">IFERROR(IF($C$1="Yes",HLOOKUP(D$4,LHRS,$A8,FALSE),IF($C8&lt;=H$5,HLOOKUP(D$4,LHRS,$A8,FALSE),0)),0)</f>
        <v>220</v>
      </c>
      <c r="I8" s="16">
        <f t="shared" ref="I8:I39" si="10">IFERROR(IF($C$1="Yes",HLOOKUP(D$4,LHRS,$A8,FALSE),IF($C8&lt;=I$5,HLOOKUP(D$4,LHRS,$A8,FALSE),0)),0)</f>
        <v>220</v>
      </c>
      <c r="J8" s="16">
        <f t="shared" ref="J8:J39" si="11">IFERROR(IF($C$1="Yes",HLOOKUP(D$4,LHRS,$A8,FALSE),IF($C8&lt;=J$5,HLOOKUP(D$4,LHRS,$A8,FALSE),0)),0)</f>
        <v>220</v>
      </c>
      <c r="L8" s="16">
        <f t="shared" ref="L8:L39" si="12">IFERROR(IF($C$1="Yes",HLOOKUP(K$4,LHRS,$A8,FALSE),IF($C8&lt;=L$5,HLOOKUP(K$4,LHRS,$A8,FALSE),0)),0)</f>
        <v>0</v>
      </c>
      <c r="M8" s="16">
        <f t="shared" ref="M8:M39" si="13">IFERROR(IF($C$1="Yes",HLOOKUP(K$4,LHRS,$A8,FALSE),IF($C8&lt;=M$5,HLOOKUP(K$4,LHRS,$A8,FALSE),0)),0)</f>
        <v>0</v>
      </c>
      <c r="N8" s="16">
        <f t="shared" ref="N8:N39" si="14">IFERROR(IF($C$1="Yes",HLOOKUP(K$4,LHRS,$A8,FALSE),IF($C8&lt;=N$5,HLOOKUP(K$4,LHRS,$A8,FALSE),0)),0)</f>
        <v>0</v>
      </c>
      <c r="O8" s="16">
        <f t="shared" ref="O8:O39" si="15">IFERROR(IF($C$1="Yes",HLOOKUP(K$4,LHRS,$A8,FALSE),IF($C8&lt;=O$5,HLOOKUP(K$4,LHRS,$A8,FALSE),0)),0)</f>
        <v>0</v>
      </c>
      <c r="P8" s="16">
        <f t="shared" ref="P8:P39" si="16">IFERROR(IF($C$1="Yes",HLOOKUP(K$4,LHRS,$A8,FALSE),IF($C8&lt;=P$5,HLOOKUP(K$4,LHRS,$A8,FALSE),0)),0)</f>
        <v>0</v>
      </c>
      <c r="Q8" s="16">
        <f t="shared" ref="Q8:Q39" si="17">IFERROR(IF($C$1="Yes",HLOOKUP(K$4,LHRS,$A8,FALSE),IF($C8&lt;=Q$5,HLOOKUP(K$4,LHRS,$A8,FALSE),0)),0)</f>
        <v>0</v>
      </c>
      <c r="S8" s="16">
        <f t="shared" ref="S8:S39" si="18">IFERROR(IF($C$1="Yes",HLOOKUP(R$4,LHRS,$A8,FALSE),IF($C8&lt;=S$5,HLOOKUP(R$4,LHRS,$A8,FALSE),0)),0)</f>
        <v>0</v>
      </c>
      <c r="T8" s="16">
        <f t="shared" ref="T8:T39" si="19">IFERROR(IF($C$1="Yes",HLOOKUP(R$4,LHRS,$A8,FALSE),IF($C8&lt;=T$5,HLOOKUP(R$4,LHRS,$A8,FALSE),0)),0)</f>
        <v>0</v>
      </c>
      <c r="U8" s="16">
        <f t="shared" ref="U8:U39" si="20">IFERROR(IF($C$1="Yes",HLOOKUP(R$4,LHRS,$A8,FALSE),IF($C8&lt;=U$5,HLOOKUP(R$4,LHRS,$A8,FALSE),0)),0)</f>
        <v>0</v>
      </c>
      <c r="V8" s="16">
        <f t="shared" ref="V8:V39" si="21">IFERROR(IF($C$1="Yes",HLOOKUP(R$4,LHRS,$A8,FALSE),IF($C8&lt;=V$5,HLOOKUP(R$4,LHRS,$A8,FALSE),0)),0)</f>
        <v>0</v>
      </c>
      <c r="W8" s="16">
        <f t="shared" ref="W8:W39" si="22">IFERROR(IF($C$1="Yes",HLOOKUP(R$4,LHRS,$A8,FALSE),IF($C8&lt;=W$5,HLOOKUP(R$4,LHRS,$A8,FALSE),0)),0)</f>
        <v>0</v>
      </c>
      <c r="X8" s="16">
        <f t="shared" ref="X8:X39" si="23">IFERROR(IF($C$1="Yes",HLOOKUP(R$4,LHRS,$A8,FALSE),IF($C8&lt;=X$5,HLOOKUP(R$4,LHRS,$A8,FALSE),0)),0)</f>
        <v>0</v>
      </c>
      <c r="Z8" s="16">
        <f t="shared" ref="Z8:Z39" si="24">IFERROR(IF($C$1="Yes",HLOOKUP(Y$4,LHRS,$A8,FALSE),IF($C8&lt;=Z$5,HLOOKUP(Y$4,LHRS,$A8,FALSE),0)),0)</f>
        <v>0</v>
      </c>
      <c r="AA8" s="16">
        <f t="shared" ref="AA8:AA39" si="25">IFERROR(IF($C$1="Yes",HLOOKUP(Y$4,LHRS,$A8,FALSE),IF($C8&lt;=AA$5,HLOOKUP(Y$4,LHRS,$A8,FALSE),0)),0)</f>
        <v>0</v>
      </c>
      <c r="AB8" s="16">
        <f t="shared" ref="AB8:AB39" si="26">IFERROR(IF($C$1="Yes",HLOOKUP(Y$4,LHRS,$A8,FALSE),IF($C8&lt;=AB$5,HLOOKUP(Y$4,LHRS,$A8,FALSE),0)),0)</f>
        <v>0</v>
      </c>
      <c r="AC8" s="16">
        <f t="shared" ref="AC8:AC39" si="27">IFERROR(IF($C$1="Yes",HLOOKUP(Y$4,LHRS,$A8,FALSE),IF($C8&lt;=AC$5,HLOOKUP(Y$4,LHRS,$A8,FALSE),0)),0)</f>
        <v>0</v>
      </c>
      <c r="AD8" s="16">
        <f t="shared" ref="AD8:AD39" si="28">IFERROR(IF($C$1="Yes",HLOOKUP(Y$4,LHRS,$A8,FALSE),IF($C8&lt;=AD$5,HLOOKUP(Y$4,LHRS,$A8,FALSE),0)),0)</f>
        <v>0</v>
      </c>
      <c r="AE8" s="16">
        <f t="shared" ref="AE8:AE39" si="29">IFERROR(IF($C$1="Yes",HLOOKUP(Y$4,LHRS,$A8,FALSE),IF($C8&lt;=AE$5,HLOOKUP(Y$4,LHRS,$A8,FALSE),0)),0)</f>
        <v>0</v>
      </c>
      <c r="AG8" s="16">
        <f t="shared" ref="AG8:AG39" si="30">IFERROR(IF($C$1="Yes",HLOOKUP(AF$4,LHRS,$A8,FALSE),IF($C8&lt;=AG$5,HLOOKUP(AF$4,LHRS,$A8,FALSE),0)),0)</f>
        <v>0</v>
      </c>
      <c r="AH8" s="16">
        <f t="shared" ref="AH8:AH39" si="31">IFERROR(IF($C$1="Yes",HLOOKUP(AF$4,LHRS,$A8,FALSE),IF($C8&lt;=AH$5,HLOOKUP(AF$4,LHRS,$A8,FALSE),0)),0)</f>
        <v>0</v>
      </c>
      <c r="AI8" s="16">
        <f t="shared" ref="AI8:AI39" si="32">IFERROR(IF($C$1="Yes",HLOOKUP(AF$4,LHRS,$A8,FALSE),IF($C8&lt;=AI$5,HLOOKUP(AF$4,LHRS,$A8,FALSE),0)),0)</f>
        <v>0</v>
      </c>
      <c r="AJ8" s="16">
        <f t="shared" ref="AJ8:AJ39" si="33">IFERROR(IF($C$1="Yes",HLOOKUP(AF$4,LHRS,$A8,FALSE),IF($C8&lt;=AJ$5,HLOOKUP(AF$4,LHRS,$A8,FALSE),0)),0)</f>
        <v>0</v>
      </c>
      <c r="AK8" s="16">
        <f t="shared" ref="AK8:AK39" si="34">IFERROR(IF($C$1="Yes",HLOOKUP(AF$4,LHRS,$A8,FALSE),IF($C8&lt;=AK$5,HLOOKUP(AF$4,LHRS,$A8,FALSE),0)),0)</f>
        <v>0</v>
      </c>
      <c r="AL8" s="16">
        <f t="shared" ref="AL8:AL39" si="35">IFERROR(IF($C$1="Yes",HLOOKUP(AF$4,LHRS,$A8,FALSE),IF($C8&lt;=AL$5,HLOOKUP(AF$4,LHRS,$A8,FALSE),0)),0)</f>
        <v>0</v>
      </c>
      <c r="AN8" s="16">
        <f t="shared" ref="AN8:AN39" si="36">IFERROR(IF($C$1="Yes",HLOOKUP(AM$4,LHRS,$A8,FALSE),IF($C8&lt;=AN$5,HLOOKUP(AM$4,LHRS,$A8,FALSE),0)),0)</f>
        <v>0</v>
      </c>
      <c r="AO8" s="16">
        <f t="shared" ref="AO8:AO39" si="37">IFERROR(IF($C$1="Yes",HLOOKUP(AM$4,LHRS,$A8,FALSE),IF($C8&lt;=AO$5,HLOOKUP(AM$4,LHRS,$A8,FALSE),0)),0)</f>
        <v>0</v>
      </c>
      <c r="AP8" s="16">
        <f t="shared" ref="AP8:AP39" si="38">IFERROR(IF($C$1="Yes",HLOOKUP(AM$4,LHRS,$A8,FALSE),IF($C8&lt;=AP$5,HLOOKUP(AM$4,LHRS,$A8,FALSE),0)),0)</f>
        <v>0</v>
      </c>
      <c r="AQ8" s="16">
        <f t="shared" ref="AQ8:AQ39" si="39">IFERROR(IF($C$1="Yes",HLOOKUP(AM$4,LHRS,$A8,FALSE),IF($C8&lt;=AQ$5,HLOOKUP(AM$4,LHRS,$A8,FALSE),0)),0)</f>
        <v>0</v>
      </c>
      <c r="AR8" s="16">
        <f t="shared" ref="AR8:AR39" si="40">IFERROR(IF($C$1="Yes",HLOOKUP(AM$4,LHRS,$A8,FALSE),IF($C8&lt;=AR$5,HLOOKUP(AM$4,LHRS,$A8,FALSE),0)),0)</f>
        <v>0</v>
      </c>
      <c r="AS8" s="16">
        <f t="shared" ref="AS8:AS39" si="41">IFERROR(IF($C$1="Yes",HLOOKUP(AM$4,LHRS,$A8,FALSE),IF($C8&lt;=AS$5,HLOOKUP(AM$4,LHRS,$A8,FALSE),0)),0)</f>
        <v>0</v>
      </c>
      <c r="AT8" s="20"/>
      <c r="AU8" s="20">
        <f t="shared" ref="AU8:AU39" si="42">IFERROR(IF($C$1="Yes",HLOOKUP(AT$4,LCOST,$A8,FALSE),IF($C8&lt;=AU$5,HLOOKUP(AT$4,LCOST,$A8,FALSE),0)),0)</f>
        <v>8237.8031333333329</v>
      </c>
      <c r="AV8" s="20">
        <f t="shared" ref="AV8:AV39" si="43">IFERROR(IF($C$1="Yes",HLOOKUP(AT$4,LCOST,$A8,FALSE),IF($C8&lt;=AV$5,HLOOKUP(AT$4,LCOST,$A8,FALSE),0)),0)</f>
        <v>8237.8031333333329</v>
      </c>
      <c r="AW8" s="20">
        <f t="shared" ref="AW8:AW39" si="44">IFERROR(IF($C$1="Yes",HLOOKUP(AT$4,LCOST,$A8,FALSE),IF($C8&lt;=AW$5,HLOOKUP(AT$4,LCOST,$A8,FALSE),0)),0)</f>
        <v>8237.8031333333329</v>
      </c>
      <c r="AX8" s="20">
        <f t="shared" ref="AX8:AX39" si="45">IFERROR(IF($C$1="Yes",HLOOKUP(AT$4,LCOST,$A8,FALSE),IF($C8&lt;=AX$5,HLOOKUP(AT$4,LCOST,$A8,FALSE),0)),0)</f>
        <v>8237.8031333333329</v>
      </c>
      <c r="AY8" s="20">
        <f t="shared" ref="AY8:AY39" si="46">IFERROR(IF($C$1="Yes",HLOOKUP(AT$4,LCOST,$A8,FALSE),IF($C8&lt;=AY$5,HLOOKUP(AT$4,LCOST,$A8,FALSE),0)),0)</f>
        <v>8237.8031333333329</v>
      </c>
      <c r="AZ8" s="20">
        <f t="shared" ref="AZ8:AZ39" si="47">IFERROR(IF($C$1="Yes",HLOOKUP(AT$4,LCOST,$A8,FALSE),IF($C8&lt;=AZ$5,HLOOKUP(AT$4,LCOST,$A8,FALSE),0)),0)</f>
        <v>8237.8031333333329</v>
      </c>
      <c r="BA8" s="20"/>
      <c r="BB8" s="20">
        <f t="shared" ref="BB8:BB39" si="48">IFERROR(IF($C$1="Yes",HLOOKUP(BA$4,LCOST,$A8,FALSE),IF($C8&lt;=BB$5,HLOOKUP(BA$4,LCOST,$A8,FALSE),0)),0)</f>
        <v>0</v>
      </c>
      <c r="BC8" s="20">
        <f t="shared" ref="BC8:BC39" si="49">IFERROR(IF($C$1="Yes",HLOOKUP(BA$4,LCOST,$A8,FALSE),IF($C8&lt;=BC$5,HLOOKUP(BA$4,LCOST,$A8,FALSE),0)),0)</f>
        <v>0</v>
      </c>
      <c r="BD8" s="20">
        <f t="shared" ref="BD8:BD39" si="50">IFERROR(IF($C$1="Yes",HLOOKUP(BA$4,LCOST,$A8,FALSE),IF($C8&lt;=BD$5,HLOOKUP(BA$4,LCOST,$A8,FALSE),0)),0)</f>
        <v>0</v>
      </c>
      <c r="BE8" s="20">
        <f t="shared" ref="BE8:BE39" si="51">IFERROR(IF($C$1="Yes",HLOOKUP(BA$4,LCOST,$A8,FALSE),IF($C8&lt;=BE$5,HLOOKUP(BA$4,LCOST,$A8,FALSE),0)),0)</f>
        <v>0</v>
      </c>
      <c r="BF8" s="20">
        <f t="shared" ref="BF8:BF39" si="52">IFERROR(IF($C$1="Yes",HLOOKUP(BA$4,LCOST,$A8,FALSE),IF($C8&lt;=BF$5,HLOOKUP(BA$4,LCOST,$A8,FALSE),0)),0)</f>
        <v>0</v>
      </c>
      <c r="BG8" s="20">
        <f t="shared" ref="BG8:BG39" si="53">IFERROR(IF($C$1="Yes",HLOOKUP(BA$4,LCOST,$A8,FALSE),IF($C8&lt;=BG$5,HLOOKUP(BA$4,LCOST,$A8,FALSE),0)),0)</f>
        <v>0</v>
      </c>
      <c r="BH8" s="20"/>
      <c r="BI8" s="20">
        <f t="shared" ref="BI8:BI39" si="54">IFERROR(IF($C$1="Yes",HLOOKUP(BH$4,LCOST,$A8,FALSE),IF($C8&lt;=BI$5,HLOOKUP(BH$4,LCOST,$A8,FALSE),0)),0)</f>
        <v>0</v>
      </c>
      <c r="BJ8" s="20">
        <f t="shared" ref="BJ8:BJ39" si="55">IFERROR(IF($C$1="Yes",HLOOKUP(BH$4,LCOST,$A8,FALSE),IF($C8&lt;=BJ$5,HLOOKUP(BH$4,LCOST,$A8,FALSE),0)),0)</f>
        <v>0</v>
      </c>
      <c r="BK8" s="20">
        <f t="shared" ref="BK8:BK39" si="56">IFERROR(IF($C$1="Yes",HLOOKUP(BH$4,LCOST,$A8,FALSE),IF($C8&lt;=BK$5,HLOOKUP(BH$4,LCOST,$A8,FALSE),0)),0)</f>
        <v>0</v>
      </c>
      <c r="BL8" s="20">
        <f t="shared" ref="BL8:BL39" si="57">IFERROR(IF($C$1="Yes",HLOOKUP(BH$4,LCOST,$A8,FALSE),IF($C8&lt;=BL$5,HLOOKUP(BH$4,LCOST,$A8,FALSE),0)),0)</f>
        <v>0</v>
      </c>
      <c r="BM8" s="20">
        <f t="shared" ref="BM8:BM39" si="58">IFERROR(IF($C$1="Yes",HLOOKUP(BH$4,LCOST,$A8,FALSE),IF($C8&lt;=BM$5,HLOOKUP(BH$4,LCOST,$A8,FALSE),0)),0)</f>
        <v>0</v>
      </c>
      <c r="BN8" s="20">
        <f t="shared" ref="BN8:BN39" si="59">IFERROR(IF($C$1="Yes",HLOOKUP(BH$4,LCOST,$A8,FALSE),IF($C8&lt;=BN$5,HLOOKUP(BH$4,LCOST,$A8,FALSE),0)),0)</f>
        <v>0</v>
      </c>
      <c r="BO8" s="20"/>
      <c r="BP8" s="20">
        <f t="shared" ref="BP8:BP39" si="60">IFERROR(IF($C$1="Yes",HLOOKUP(BO$4,LCOST,$A8,FALSE),IF($C8&lt;=BP$5,HLOOKUP(BO$4,LCOST,$A8,FALSE),0)),0)</f>
        <v>0</v>
      </c>
      <c r="BQ8" s="20">
        <f t="shared" ref="BQ8:BQ39" si="61">IFERROR(IF($C$1="Yes",HLOOKUP(BO$4,LCOST,$A8,FALSE),IF($C8&lt;=BQ$5,HLOOKUP(BO$4,LCOST,$A8,FALSE),0)),0)</f>
        <v>0</v>
      </c>
      <c r="BR8" s="20">
        <f t="shared" ref="BR8:BR39" si="62">IFERROR(IF($C$1="Yes",HLOOKUP(BO$4,LCOST,$A8,FALSE),IF($C8&lt;=BR$5,HLOOKUP(BO$4,LCOST,$A8,FALSE),0)),0)</f>
        <v>0</v>
      </c>
      <c r="BS8" s="20">
        <f t="shared" ref="BS8:BS39" si="63">IFERROR(IF($C$1="Yes",HLOOKUP(BO$4,LCOST,$A8,FALSE),IF($C8&lt;=BS$5,HLOOKUP(BO$4,LCOST,$A8,FALSE),0)),0)</f>
        <v>0</v>
      </c>
      <c r="BT8" s="20">
        <f t="shared" ref="BT8:BT39" si="64">IFERROR(IF($C$1="Yes",HLOOKUP(BO$4,LCOST,$A8,FALSE),IF($C8&lt;=BT$5,HLOOKUP(BO$4,LCOST,$A8,FALSE),0)),0)</f>
        <v>0</v>
      </c>
      <c r="BU8" s="20">
        <f t="shared" ref="BU8:BU39" si="65">IFERROR(IF($C$1="Yes",HLOOKUP(BO$4,LCOST,$A8,FALSE),IF($C8&lt;=BU$5,HLOOKUP(BO$4,LCOST,$A8,FALSE),0)),0)</f>
        <v>0</v>
      </c>
      <c r="BV8" s="20"/>
      <c r="BW8" s="20">
        <f t="shared" ref="BW8:BW39" si="66">IFERROR(IF($C$1="Yes",HLOOKUP(BV$4,LCOST,$A8,FALSE),IF($C8&lt;=BW$5,HLOOKUP(BV$4,LCOST,$A8,FALSE),0)),0)</f>
        <v>0</v>
      </c>
      <c r="BX8" s="20">
        <f t="shared" ref="BX8:BX39" si="67">IFERROR(IF($C$1="Yes",HLOOKUP(BV$4,LCOST,$A8,FALSE),IF($C8&lt;=BX$5,HLOOKUP(BV$4,LCOST,$A8,FALSE),0)),0)</f>
        <v>0</v>
      </c>
      <c r="BY8" s="20">
        <f t="shared" ref="BY8:BY39" si="68">IFERROR(IF($C$1="Yes",HLOOKUP(BV$4,LCOST,$A8,FALSE),IF($C8&lt;=BY$5,HLOOKUP(BV$4,LCOST,$A8,FALSE),0)),0)</f>
        <v>0</v>
      </c>
      <c r="BZ8" s="20">
        <f t="shared" ref="BZ8:BZ39" si="69">IFERROR(IF($C$1="Yes",HLOOKUP(BV$4,LCOST,$A8,FALSE),IF($C8&lt;=BZ$5,HLOOKUP(BV$4,LCOST,$A8,FALSE),0)),0)</f>
        <v>0</v>
      </c>
      <c r="CA8" s="20">
        <f t="shared" ref="CA8:CA39" si="70">IFERROR(IF($C$1="Yes",HLOOKUP(BV$4,LCOST,$A8,FALSE),IF($C8&lt;=CA$5,HLOOKUP(BV$4,LCOST,$A8,FALSE),0)),0)</f>
        <v>0</v>
      </c>
      <c r="CB8" s="20">
        <f t="shared" ref="CB8:CB39" si="71">IFERROR(IF($C$1="Yes",HLOOKUP(BV$4,LCOST,$A8,FALSE),IF($C8&lt;=CB$5,HLOOKUP(BV$4,LCOST,$A8,FALSE),0)),0)</f>
        <v>0</v>
      </c>
      <c r="CC8" s="20"/>
      <c r="CD8" s="20">
        <f t="shared" ref="CD8:CD39" si="72">IFERROR(IF($C$1="Yes",HLOOKUP(CC$4,LCOST,$A8,FALSE),IF($C8&lt;=CD$5,HLOOKUP(CC$4,LCOST,$A8,FALSE),0)),0)</f>
        <v>0</v>
      </c>
      <c r="CE8" s="20">
        <f t="shared" ref="CE8:CE39" si="73">IFERROR(IF($C$1="Yes",HLOOKUP(CC$4,LCOST,$A8,FALSE),IF($C8&lt;=CE$5,HLOOKUP(CC$4,LCOST,$A8,FALSE),0)),0)</f>
        <v>0</v>
      </c>
      <c r="CF8" s="20">
        <f t="shared" ref="CF8:CF39" si="74">IFERROR(IF($C$1="Yes",HLOOKUP(CC$4,LCOST,$A8,FALSE),IF($C8&lt;=CF$5,HLOOKUP(CC$4,LCOST,$A8,FALSE),0)),0)</f>
        <v>0</v>
      </c>
      <c r="CG8" s="20">
        <f t="shared" ref="CG8:CG39" si="75">IFERROR(IF($C$1="Yes",HLOOKUP(CC$4,LCOST,$A8,FALSE),IF($C8&lt;=CG$5,HLOOKUP(CC$4,LCOST,$A8,FALSE),0)),0)</f>
        <v>0</v>
      </c>
      <c r="CH8" s="20">
        <f t="shared" ref="CH8:CH39" si="76">IFERROR(IF($C$1="Yes",HLOOKUP(CC$4,LCOST,$A8,FALSE),IF($C8&lt;=CH$5,HLOOKUP(CC$4,LCOST,$A8,FALSE),0)),0)</f>
        <v>0</v>
      </c>
      <c r="CI8" s="20">
        <f t="shared" ref="CI8:CI39" si="77">IFERROR(IF($C$1="Yes",HLOOKUP(CC$4,LCOST,$A8,FALSE),IF($C8&lt;=CI$5,HLOOKUP(CC$4,LCOST,$A8,FALSE),0)),0)</f>
        <v>0</v>
      </c>
    </row>
    <row r="9" spans="1:87" x14ac:dyDescent="0.25">
      <c r="A9">
        <v>3</v>
      </c>
      <c r="B9" t="str">
        <f>modules!B9</f>
        <v>Introduction to Statistics (PSYM221)</v>
      </c>
      <c r="C9">
        <f>modules!C9</f>
        <v>1</v>
      </c>
      <c r="E9" s="16">
        <f t="shared" si="6"/>
        <v>30</v>
      </c>
      <c r="F9" s="16">
        <f t="shared" si="7"/>
        <v>30</v>
      </c>
      <c r="G9" s="16">
        <f t="shared" si="8"/>
        <v>30</v>
      </c>
      <c r="H9" s="16">
        <f t="shared" si="9"/>
        <v>30</v>
      </c>
      <c r="I9" s="16">
        <f t="shared" si="10"/>
        <v>30</v>
      </c>
      <c r="J9" s="16">
        <f t="shared" si="11"/>
        <v>30</v>
      </c>
      <c r="L9" s="16">
        <f t="shared" si="12"/>
        <v>0</v>
      </c>
      <c r="M9" s="16">
        <f t="shared" si="13"/>
        <v>0</v>
      </c>
      <c r="N9" s="16">
        <f t="shared" si="14"/>
        <v>0</v>
      </c>
      <c r="O9" s="16">
        <f t="shared" si="15"/>
        <v>0</v>
      </c>
      <c r="P9" s="16">
        <f t="shared" si="16"/>
        <v>0</v>
      </c>
      <c r="Q9" s="16">
        <f t="shared" si="17"/>
        <v>0</v>
      </c>
      <c r="S9" s="16">
        <f t="shared" si="18"/>
        <v>0</v>
      </c>
      <c r="T9" s="16">
        <f t="shared" si="19"/>
        <v>0</v>
      </c>
      <c r="U9" s="16">
        <f t="shared" si="20"/>
        <v>0</v>
      </c>
      <c r="V9" s="16">
        <f t="shared" si="21"/>
        <v>0</v>
      </c>
      <c r="W9" s="16">
        <f t="shared" si="22"/>
        <v>0</v>
      </c>
      <c r="X9" s="16">
        <f t="shared" si="23"/>
        <v>0</v>
      </c>
      <c r="Z9" s="16">
        <f t="shared" si="24"/>
        <v>0</v>
      </c>
      <c r="AA9" s="16">
        <f t="shared" si="25"/>
        <v>0</v>
      </c>
      <c r="AB9" s="16">
        <f t="shared" si="26"/>
        <v>0</v>
      </c>
      <c r="AC9" s="16">
        <f t="shared" si="27"/>
        <v>0</v>
      </c>
      <c r="AD9" s="16">
        <f t="shared" si="28"/>
        <v>0</v>
      </c>
      <c r="AE9" s="16">
        <f t="shared" si="29"/>
        <v>0</v>
      </c>
      <c r="AG9" s="16">
        <f t="shared" si="30"/>
        <v>0</v>
      </c>
      <c r="AH9" s="16">
        <f t="shared" si="31"/>
        <v>0</v>
      </c>
      <c r="AI9" s="16">
        <f t="shared" si="32"/>
        <v>0</v>
      </c>
      <c r="AJ9" s="16">
        <f t="shared" si="33"/>
        <v>0</v>
      </c>
      <c r="AK9" s="16">
        <f t="shared" si="34"/>
        <v>0</v>
      </c>
      <c r="AL9" s="16">
        <f t="shared" si="35"/>
        <v>0</v>
      </c>
      <c r="AN9" s="16">
        <f t="shared" si="36"/>
        <v>0</v>
      </c>
      <c r="AO9" s="16">
        <f t="shared" si="37"/>
        <v>0</v>
      </c>
      <c r="AP9" s="16">
        <f t="shared" si="38"/>
        <v>0</v>
      </c>
      <c r="AQ9" s="16">
        <f t="shared" si="39"/>
        <v>0</v>
      </c>
      <c r="AR9" s="16">
        <f t="shared" si="40"/>
        <v>0</v>
      </c>
      <c r="AS9" s="16">
        <f t="shared" si="41"/>
        <v>0</v>
      </c>
      <c r="AT9" s="20"/>
      <c r="AU9" s="20">
        <f t="shared" si="42"/>
        <v>1123.336790909091</v>
      </c>
      <c r="AV9" s="20">
        <f t="shared" si="43"/>
        <v>1123.336790909091</v>
      </c>
      <c r="AW9" s="20">
        <f t="shared" si="44"/>
        <v>1123.336790909091</v>
      </c>
      <c r="AX9" s="20">
        <f t="shared" si="45"/>
        <v>1123.336790909091</v>
      </c>
      <c r="AY9" s="20">
        <f t="shared" si="46"/>
        <v>1123.336790909091</v>
      </c>
      <c r="AZ9" s="20">
        <f t="shared" si="47"/>
        <v>1123.336790909091</v>
      </c>
      <c r="BA9" s="20"/>
      <c r="BB9" s="20">
        <f t="shared" si="48"/>
        <v>0</v>
      </c>
      <c r="BC9" s="20">
        <f t="shared" si="49"/>
        <v>0</v>
      </c>
      <c r="BD9" s="20">
        <f t="shared" si="50"/>
        <v>0</v>
      </c>
      <c r="BE9" s="20">
        <f t="shared" si="51"/>
        <v>0</v>
      </c>
      <c r="BF9" s="20">
        <f t="shared" si="52"/>
        <v>0</v>
      </c>
      <c r="BG9" s="20">
        <f t="shared" si="53"/>
        <v>0</v>
      </c>
      <c r="BH9" s="20"/>
      <c r="BI9" s="20">
        <f t="shared" si="54"/>
        <v>0</v>
      </c>
      <c r="BJ9" s="20">
        <f t="shared" si="55"/>
        <v>0</v>
      </c>
      <c r="BK9" s="20">
        <f t="shared" si="56"/>
        <v>0</v>
      </c>
      <c r="BL9" s="20">
        <f t="shared" si="57"/>
        <v>0</v>
      </c>
      <c r="BM9" s="20">
        <f t="shared" si="58"/>
        <v>0</v>
      </c>
      <c r="BN9" s="20">
        <f t="shared" si="59"/>
        <v>0</v>
      </c>
      <c r="BO9" s="20"/>
      <c r="BP9" s="20">
        <f t="shared" si="60"/>
        <v>0</v>
      </c>
      <c r="BQ9" s="20">
        <f t="shared" si="61"/>
        <v>0</v>
      </c>
      <c r="BR9" s="20">
        <f t="shared" si="62"/>
        <v>0</v>
      </c>
      <c r="BS9" s="20">
        <f t="shared" si="63"/>
        <v>0</v>
      </c>
      <c r="BT9" s="20">
        <f t="shared" si="64"/>
        <v>0</v>
      </c>
      <c r="BU9" s="20">
        <f t="shared" si="65"/>
        <v>0</v>
      </c>
      <c r="BV9" s="20"/>
      <c r="BW9" s="20">
        <f t="shared" si="66"/>
        <v>0</v>
      </c>
      <c r="BX9" s="20">
        <f t="shared" si="67"/>
        <v>0</v>
      </c>
      <c r="BY9" s="20">
        <f t="shared" si="68"/>
        <v>0</v>
      </c>
      <c r="BZ9" s="20">
        <f t="shared" si="69"/>
        <v>0</v>
      </c>
      <c r="CA9" s="20">
        <f t="shared" si="70"/>
        <v>0</v>
      </c>
      <c r="CB9" s="20">
        <f t="shared" si="71"/>
        <v>0</v>
      </c>
      <c r="CC9" s="20"/>
      <c r="CD9" s="20">
        <f t="shared" si="72"/>
        <v>0</v>
      </c>
      <c r="CE9" s="20">
        <f t="shared" si="73"/>
        <v>0</v>
      </c>
      <c r="CF9" s="20">
        <f t="shared" si="74"/>
        <v>0</v>
      </c>
      <c r="CG9" s="20">
        <f t="shared" si="75"/>
        <v>0</v>
      </c>
      <c r="CH9" s="20">
        <f t="shared" si="76"/>
        <v>0</v>
      </c>
      <c r="CI9" s="20">
        <f t="shared" si="77"/>
        <v>0</v>
      </c>
    </row>
    <row r="10" spans="1:87" x14ac:dyDescent="0.25">
      <c r="A10">
        <v>4</v>
      </c>
      <c r="B10" t="str">
        <f>modules!B10</f>
        <v>Research Methods and Conceptual Issues in Psychology (PSYM222)</v>
      </c>
      <c r="C10">
        <f>modules!C10</f>
        <v>1</v>
      </c>
      <c r="E10" s="16">
        <f t="shared" si="6"/>
        <v>30</v>
      </c>
      <c r="F10" s="16">
        <f t="shared" si="7"/>
        <v>30</v>
      </c>
      <c r="G10" s="16">
        <f t="shared" si="8"/>
        <v>30</v>
      </c>
      <c r="H10" s="16">
        <f t="shared" si="9"/>
        <v>30</v>
      </c>
      <c r="I10" s="16">
        <f t="shared" si="10"/>
        <v>30</v>
      </c>
      <c r="J10" s="16">
        <f t="shared" si="11"/>
        <v>30</v>
      </c>
      <c r="L10" s="16">
        <f t="shared" si="12"/>
        <v>0</v>
      </c>
      <c r="M10" s="16">
        <f t="shared" si="13"/>
        <v>0</v>
      </c>
      <c r="N10" s="16">
        <f t="shared" si="14"/>
        <v>0</v>
      </c>
      <c r="O10" s="16">
        <f t="shared" si="15"/>
        <v>0</v>
      </c>
      <c r="P10" s="16">
        <f t="shared" si="16"/>
        <v>0</v>
      </c>
      <c r="Q10" s="16">
        <f t="shared" si="17"/>
        <v>0</v>
      </c>
      <c r="S10" s="16">
        <f t="shared" si="18"/>
        <v>0</v>
      </c>
      <c r="T10" s="16">
        <f t="shared" si="19"/>
        <v>0</v>
      </c>
      <c r="U10" s="16">
        <f t="shared" si="20"/>
        <v>0</v>
      </c>
      <c r="V10" s="16">
        <f t="shared" si="21"/>
        <v>0</v>
      </c>
      <c r="W10" s="16">
        <f t="shared" si="22"/>
        <v>0</v>
      </c>
      <c r="X10" s="16">
        <f t="shared" si="23"/>
        <v>0</v>
      </c>
      <c r="Z10" s="16">
        <f t="shared" si="24"/>
        <v>0</v>
      </c>
      <c r="AA10" s="16">
        <f t="shared" si="25"/>
        <v>0</v>
      </c>
      <c r="AB10" s="16">
        <f t="shared" si="26"/>
        <v>0</v>
      </c>
      <c r="AC10" s="16">
        <f t="shared" si="27"/>
        <v>0</v>
      </c>
      <c r="AD10" s="16">
        <f t="shared" si="28"/>
        <v>0</v>
      </c>
      <c r="AE10" s="16">
        <f t="shared" si="29"/>
        <v>0</v>
      </c>
      <c r="AG10" s="16">
        <f t="shared" si="30"/>
        <v>0</v>
      </c>
      <c r="AH10" s="16">
        <f t="shared" si="31"/>
        <v>0</v>
      </c>
      <c r="AI10" s="16">
        <f t="shared" si="32"/>
        <v>0</v>
      </c>
      <c r="AJ10" s="16">
        <f t="shared" si="33"/>
        <v>0</v>
      </c>
      <c r="AK10" s="16">
        <f t="shared" si="34"/>
        <v>0</v>
      </c>
      <c r="AL10" s="16">
        <f t="shared" si="35"/>
        <v>0</v>
      </c>
      <c r="AN10" s="16">
        <f t="shared" si="36"/>
        <v>0</v>
      </c>
      <c r="AO10" s="16">
        <f t="shared" si="37"/>
        <v>0</v>
      </c>
      <c r="AP10" s="16">
        <f t="shared" si="38"/>
        <v>0</v>
      </c>
      <c r="AQ10" s="16">
        <f t="shared" si="39"/>
        <v>0</v>
      </c>
      <c r="AR10" s="16">
        <f t="shared" si="40"/>
        <v>0</v>
      </c>
      <c r="AS10" s="16">
        <f t="shared" si="41"/>
        <v>0</v>
      </c>
      <c r="AT10" s="20"/>
      <c r="AU10" s="20">
        <f t="shared" si="42"/>
        <v>1123.336790909091</v>
      </c>
      <c r="AV10" s="20">
        <f t="shared" si="43"/>
        <v>1123.336790909091</v>
      </c>
      <c r="AW10" s="20">
        <f t="shared" si="44"/>
        <v>1123.336790909091</v>
      </c>
      <c r="AX10" s="20">
        <f t="shared" si="45"/>
        <v>1123.336790909091</v>
      </c>
      <c r="AY10" s="20">
        <f t="shared" si="46"/>
        <v>1123.336790909091</v>
      </c>
      <c r="AZ10" s="20">
        <f t="shared" si="47"/>
        <v>1123.336790909091</v>
      </c>
      <c r="BA10" s="20"/>
      <c r="BB10" s="20">
        <f t="shared" si="48"/>
        <v>0</v>
      </c>
      <c r="BC10" s="20">
        <f t="shared" si="49"/>
        <v>0</v>
      </c>
      <c r="BD10" s="20">
        <f t="shared" si="50"/>
        <v>0</v>
      </c>
      <c r="BE10" s="20">
        <f t="shared" si="51"/>
        <v>0</v>
      </c>
      <c r="BF10" s="20">
        <f t="shared" si="52"/>
        <v>0</v>
      </c>
      <c r="BG10" s="20">
        <f t="shared" si="53"/>
        <v>0</v>
      </c>
      <c r="BH10" s="20"/>
      <c r="BI10" s="20">
        <f t="shared" si="54"/>
        <v>0</v>
      </c>
      <c r="BJ10" s="20">
        <f t="shared" si="55"/>
        <v>0</v>
      </c>
      <c r="BK10" s="20">
        <f t="shared" si="56"/>
        <v>0</v>
      </c>
      <c r="BL10" s="20">
        <f t="shared" si="57"/>
        <v>0</v>
      </c>
      <c r="BM10" s="20">
        <f t="shared" si="58"/>
        <v>0</v>
      </c>
      <c r="BN10" s="20">
        <f t="shared" si="59"/>
        <v>0</v>
      </c>
      <c r="BO10" s="20"/>
      <c r="BP10" s="20">
        <f t="shared" si="60"/>
        <v>0</v>
      </c>
      <c r="BQ10" s="20">
        <f t="shared" si="61"/>
        <v>0</v>
      </c>
      <c r="BR10" s="20">
        <f t="shared" si="62"/>
        <v>0</v>
      </c>
      <c r="BS10" s="20">
        <f t="shared" si="63"/>
        <v>0</v>
      </c>
      <c r="BT10" s="20">
        <f t="shared" si="64"/>
        <v>0</v>
      </c>
      <c r="BU10" s="20">
        <f t="shared" si="65"/>
        <v>0</v>
      </c>
      <c r="BV10" s="20"/>
      <c r="BW10" s="20">
        <f t="shared" si="66"/>
        <v>0</v>
      </c>
      <c r="BX10" s="20">
        <f t="shared" si="67"/>
        <v>0</v>
      </c>
      <c r="BY10" s="20">
        <f t="shared" si="68"/>
        <v>0</v>
      </c>
      <c r="BZ10" s="20">
        <f t="shared" si="69"/>
        <v>0</v>
      </c>
      <c r="CA10" s="20">
        <f t="shared" si="70"/>
        <v>0</v>
      </c>
      <c r="CB10" s="20">
        <f t="shared" si="71"/>
        <v>0</v>
      </c>
      <c r="CC10" s="20"/>
      <c r="CD10" s="20">
        <f t="shared" si="72"/>
        <v>0</v>
      </c>
      <c r="CE10" s="20">
        <f t="shared" si="73"/>
        <v>0</v>
      </c>
      <c r="CF10" s="20">
        <f t="shared" si="74"/>
        <v>0</v>
      </c>
      <c r="CG10" s="20">
        <f t="shared" si="75"/>
        <v>0</v>
      </c>
      <c r="CH10" s="20">
        <f t="shared" si="76"/>
        <v>0</v>
      </c>
      <c r="CI10" s="20">
        <f t="shared" si="77"/>
        <v>0</v>
      </c>
    </row>
    <row r="11" spans="1:87" x14ac:dyDescent="0.25">
      <c r="A11">
        <v>5</v>
      </c>
      <c r="B11" t="str">
        <f>modules!B11</f>
        <v>Social Psychology (PSYM223)</v>
      </c>
      <c r="C11">
        <f>modules!C11</f>
        <v>1</v>
      </c>
      <c r="E11" s="16">
        <f t="shared" si="6"/>
        <v>30</v>
      </c>
      <c r="F11" s="16">
        <f t="shared" si="7"/>
        <v>30</v>
      </c>
      <c r="G11" s="16">
        <f t="shared" si="8"/>
        <v>30</v>
      </c>
      <c r="H11" s="16">
        <f t="shared" si="9"/>
        <v>30</v>
      </c>
      <c r="I11" s="16">
        <f t="shared" si="10"/>
        <v>30</v>
      </c>
      <c r="J11" s="16">
        <f t="shared" si="11"/>
        <v>30</v>
      </c>
      <c r="L11" s="16">
        <f t="shared" si="12"/>
        <v>0</v>
      </c>
      <c r="M11" s="16">
        <f t="shared" si="13"/>
        <v>0</v>
      </c>
      <c r="N11" s="16">
        <f t="shared" si="14"/>
        <v>0</v>
      </c>
      <c r="O11" s="16">
        <f t="shared" si="15"/>
        <v>0</v>
      </c>
      <c r="P11" s="16">
        <f t="shared" si="16"/>
        <v>0</v>
      </c>
      <c r="Q11" s="16">
        <f t="shared" si="17"/>
        <v>0</v>
      </c>
      <c r="S11" s="16">
        <f t="shared" si="18"/>
        <v>0</v>
      </c>
      <c r="T11" s="16">
        <f t="shared" si="19"/>
        <v>0</v>
      </c>
      <c r="U11" s="16">
        <f t="shared" si="20"/>
        <v>0</v>
      </c>
      <c r="V11" s="16">
        <f t="shared" si="21"/>
        <v>0</v>
      </c>
      <c r="W11" s="16">
        <f t="shared" si="22"/>
        <v>0</v>
      </c>
      <c r="X11" s="16">
        <f t="shared" si="23"/>
        <v>0</v>
      </c>
      <c r="Z11" s="16">
        <f t="shared" si="24"/>
        <v>0</v>
      </c>
      <c r="AA11" s="16">
        <f t="shared" si="25"/>
        <v>0</v>
      </c>
      <c r="AB11" s="16">
        <f t="shared" si="26"/>
        <v>0</v>
      </c>
      <c r="AC11" s="16">
        <f t="shared" si="27"/>
        <v>0</v>
      </c>
      <c r="AD11" s="16">
        <f t="shared" si="28"/>
        <v>0</v>
      </c>
      <c r="AE11" s="16">
        <f t="shared" si="29"/>
        <v>0</v>
      </c>
      <c r="AG11" s="16">
        <f t="shared" si="30"/>
        <v>0</v>
      </c>
      <c r="AH11" s="16">
        <f t="shared" si="31"/>
        <v>0</v>
      </c>
      <c r="AI11" s="16">
        <f t="shared" si="32"/>
        <v>0</v>
      </c>
      <c r="AJ11" s="16">
        <f t="shared" si="33"/>
        <v>0</v>
      </c>
      <c r="AK11" s="16">
        <f t="shared" si="34"/>
        <v>0</v>
      </c>
      <c r="AL11" s="16">
        <f t="shared" si="35"/>
        <v>0</v>
      </c>
      <c r="AN11" s="16">
        <f t="shared" si="36"/>
        <v>0</v>
      </c>
      <c r="AO11" s="16">
        <f t="shared" si="37"/>
        <v>0</v>
      </c>
      <c r="AP11" s="16">
        <f t="shared" si="38"/>
        <v>0</v>
      </c>
      <c r="AQ11" s="16">
        <f t="shared" si="39"/>
        <v>0</v>
      </c>
      <c r="AR11" s="16">
        <f t="shared" si="40"/>
        <v>0</v>
      </c>
      <c r="AS11" s="16">
        <f t="shared" si="41"/>
        <v>0</v>
      </c>
      <c r="AT11" s="20"/>
      <c r="AU11" s="20">
        <f t="shared" si="42"/>
        <v>1123.336790909091</v>
      </c>
      <c r="AV11" s="20">
        <f t="shared" si="43"/>
        <v>1123.336790909091</v>
      </c>
      <c r="AW11" s="20">
        <f t="shared" si="44"/>
        <v>1123.336790909091</v>
      </c>
      <c r="AX11" s="20">
        <f t="shared" si="45"/>
        <v>1123.336790909091</v>
      </c>
      <c r="AY11" s="20">
        <f t="shared" si="46"/>
        <v>1123.336790909091</v>
      </c>
      <c r="AZ11" s="20">
        <f t="shared" si="47"/>
        <v>1123.336790909091</v>
      </c>
      <c r="BA11" s="20"/>
      <c r="BB11" s="20">
        <f t="shared" si="48"/>
        <v>0</v>
      </c>
      <c r="BC11" s="20">
        <f t="shared" si="49"/>
        <v>0</v>
      </c>
      <c r="BD11" s="20">
        <f t="shared" si="50"/>
        <v>0</v>
      </c>
      <c r="BE11" s="20">
        <f t="shared" si="51"/>
        <v>0</v>
      </c>
      <c r="BF11" s="20">
        <f t="shared" si="52"/>
        <v>0</v>
      </c>
      <c r="BG11" s="20">
        <f t="shared" si="53"/>
        <v>0</v>
      </c>
      <c r="BH11" s="20"/>
      <c r="BI11" s="20">
        <f t="shared" si="54"/>
        <v>0</v>
      </c>
      <c r="BJ11" s="20">
        <f t="shared" si="55"/>
        <v>0</v>
      </c>
      <c r="BK11" s="20">
        <f t="shared" si="56"/>
        <v>0</v>
      </c>
      <c r="BL11" s="20">
        <f t="shared" si="57"/>
        <v>0</v>
      </c>
      <c r="BM11" s="20">
        <f t="shared" si="58"/>
        <v>0</v>
      </c>
      <c r="BN11" s="20">
        <f t="shared" si="59"/>
        <v>0</v>
      </c>
      <c r="BO11" s="20"/>
      <c r="BP11" s="20">
        <f t="shared" si="60"/>
        <v>0</v>
      </c>
      <c r="BQ11" s="20">
        <f t="shared" si="61"/>
        <v>0</v>
      </c>
      <c r="BR11" s="20">
        <f t="shared" si="62"/>
        <v>0</v>
      </c>
      <c r="BS11" s="20">
        <f t="shared" si="63"/>
        <v>0</v>
      </c>
      <c r="BT11" s="20">
        <f t="shared" si="64"/>
        <v>0</v>
      </c>
      <c r="BU11" s="20">
        <f t="shared" si="65"/>
        <v>0</v>
      </c>
      <c r="BV11" s="20"/>
      <c r="BW11" s="20">
        <f t="shared" si="66"/>
        <v>0</v>
      </c>
      <c r="BX11" s="20">
        <f t="shared" si="67"/>
        <v>0</v>
      </c>
      <c r="BY11" s="20">
        <f t="shared" si="68"/>
        <v>0</v>
      </c>
      <c r="BZ11" s="20">
        <f t="shared" si="69"/>
        <v>0</v>
      </c>
      <c r="CA11" s="20">
        <f t="shared" si="70"/>
        <v>0</v>
      </c>
      <c r="CB11" s="20">
        <f t="shared" si="71"/>
        <v>0</v>
      </c>
      <c r="CC11" s="20"/>
      <c r="CD11" s="20">
        <f t="shared" si="72"/>
        <v>0</v>
      </c>
      <c r="CE11" s="20">
        <f t="shared" si="73"/>
        <v>0</v>
      </c>
      <c r="CF11" s="20">
        <f t="shared" si="74"/>
        <v>0</v>
      </c>
      <c r="CG11" s="20">
        <f t="shared" si="75"/>
        <v>0</v>
      </c>
      <c r="CH11" s="20">
        <f t="shared" si="76"/>
        <v>0</v>
      </c>
      <c r="CI11" s="20">
        <f t="shared" si="77"/>
        <v>0</v>
      </c>
    </row>
    <row r="12" spans="1:87" x14ac:dyDescent="0.25">
      <c r="A12">
        <v>6</v>
      </c>
      <c r="B12" t="str">
        <f>modules!B12</f>
        <v>Cognitive and Developmental Psychology (ERPM006)</v>
      </c>
      <c r="C12">
        <f>modules!C12</f>
        <v>1</v>
      </c>
      <c r="E12" s="16">
        <f t="shared" si="6"/>
        <v>30</v>
      </c>
      <c r="F12" s="16">
        <f t="shared" si="7"/>
        <v>30</v>
      </c>
      <c r="G12" s="16">
        <f t="shared" si="8"/>
        <v>30</v>
      </c>
      <c r="H12" s="16">
        <f t="shared" si="9"/>
        <v>30</v>
      </c>
      <c r="I12" s="16">
        <f t="shared" si="10"/>
        <v>30</v>
      </c>
      <c r="J12" s="16">
        <f t="shared" si="11"/>
        <v>30</v>
      </c>
      <c r="L12" s="16">
        <f t="shared" si="12"/>
        <v>0</v>
      </c>
      <c r="M12" s="16">
        <f t="shared" si="13"/>
        <v>0</v>
      </c>
      <c r="N12" s="16">
        <f t="shared" si="14"/>
        <v>0</v>
      </c>
      <c r="O12" s="16">
        <f t="shared" si="15"/>
        <v>0</v>
      </c>
      <c r="P12" s="16">
        <f t="shared" si="16"/>
        <v>0</v>
      </c>
      <c r="Q12" s="16">
        <f t="shared" si="17"/>
        <v>0</v>
      </c>
      <c r="S12" s="16">
        <f t="shared" si="18"/>
        <v>0</v>
      </c>
      <c r="T12" s="16">
        <f t="shared" si="19"/>
        <v>0</v>
      </c>
      <c r="U12" s="16">
        <f t="shared" si="20"/>
        <v>0</v>
      </c>
      <c r="V12" s="16">
        <f t="shared" si="21"/>
        <v>0</v>
      </c>
      <c r="W12" s="16">
        <f t="shared" si="22"/>
        <v>0</v>
      </c>
      <c r="X12" s="16">
        <f t="shared" si="23"/>
        <v>0</v>
      </c>
      <c r="Z12" s="16">
        <f t="shared" si="24"/>
        <v>0</v>
      </c>
      <c r="AA12" s="16">
        <f t="shared" si="25"/>
        <v>0</v>
      </c>
      <c r="AB12" s="16">
        <f t="shared" si="26"/>
        <v>0</v>
      </c>
      <c r="AC12" s="16">
        <f t="shared" si="27"/>
        <v>0</v>
      </c>
      <c r="AD12" s="16">
        <f t="shared" si="28"/>
        <v>0</v>
      </c>
      <c r="AE12" s="16">
        <f t="shared" si="29"/>
        <v>0</v>
      </c>
      <c r="AG12" s="16">
        <f t="shared" si="30"/>
        <v>0</v>
      </c>
      <c r="AH12" s="16">
        <f t="shared" si="31"/>
        <v>0</v>
      </c>
      <c r="AI12" s="16">
        <f t="shared" si="32"/>
        <v>0</v>
      </c>
      <c r="AJ12" s="16">
        <f t="shared" si="33"/>
        <v>0</v>
      </c>
      <c r="AK12" s="16">
        <f t="shared" si="34"/>
        <v>0</v>
      </c>
      <c r="AL12" s="16">
        <f t="shared" si="35"/>
        <v>0</v>
      </c>
      <c r="AN12" s="16">
        <f t="shared" si="36"/>
        <v>0</v>
      </c>
      <c r="AO12" s="16">
        <f t="shared" si="37"/>
        <v>0</v>
      </c>
      <c r="AP12" s="16">
        <f t="shared" si="38"/>
        <v>0</v>
      </c>
      <c r="AQ12" s="16">
        <f t="shared" si="39"/>
        <v>0</v>
      </c>
      <c r="AR12" s="16">
        <f t="shared" si="40"/>
        <v>0</v>
      </c>
      <c r="AS12" s="16">
        <f t="shared" si="41"/>
        <v>0</v>
      </c>
      <c r="AT12" s="20"/>
      <c r="AU12" s="20">
        <f t="shared" si="42"/>
        <v>1123.336790909091</v>
      </c>
      <c r="AV12" s="20">
        <f t="shared" si="43"/>
        <v>1123.336790909091</v>
      </c>
      <c r="AW12" s="20">
        <f t="shared" si="44"/>
        <v>1123.336790909091</v>
      </c>
      <c r="AX12" s="20">
        <f t="shared" si="45"/>
        <v>1123.336790909091</v>
      </c>
      <c r="AY12" s="20">
        <f t="shared" si="46"/>
        <v>1123.336790909091</v>
      </c>
      <c r="AZ12" s="20">
        <f t="shared" si="47"/>
        <v>1123.336790909091</v>
      </c>
      <c r="BA12" s="20"/>
      <c r="BB12" s="20">
        <f t="shared" si="48"/>
        <v>0</v>
      </c>
      <c r="BC12" s="20">
        <f t="shared" si="49"/>
        <v>0</v>
      </c>
      <c r="BD12" s="20">
        <f t="shared" si="50"/>
        <v>0</v>
      </c>
      <c r="BE12" s="20">
        <f t="shared" si="51"/>
        <v>0</v>
      </c>
      <c r="BF12" s="20">
        <f t="shared" si="52"/>
        <v>0</v>
      </c>
      <c r="BG12" s="20">
        <f t="shared" si="53"/>
        <v>0</v>
      </c>
      <c r="BH12" s="20"/>
      <c r="BI12" s="20">
        <f t="shared" si="54"/>
        <v>0</v>
      </c>
      <c r="BJ12" s="20">
        <f t="shared" si="55"/>
        <v>0</v>
      </c>
      <c r="BK12" s="20">
        <f t="shared" si="56"/>
        <v>0</v>
      </c>
      <c r="BL12" s="20">
        <f t="shared" si="57"/>
        <v>0</v>
      </c>
      <c r="BM12" s="20">
        <f t="shared" si="58"/>
        <v>0</v>
      </c>
      <c r="BN12" s="20">
        <f t="shared" si="59"/>
        <v>0</v>
      </c>
      <c r="BO12" s="20"/>
      <c r="BP12" s="20">
        <f t="shared" si="60"/>
        <v>0</v>
      </c>
      <c r="BQ12" s="20">
        <f t="shared" si="61"/>
        <v>0</v>
      </c>
      <c r="BR12" s="20">
        <f t="shared" si="62"/>
        <v>0</v>
      </c>
      <c r="BS12" s="20">
        <f t="shared" si="63"/>
        <v>0</v>
      </c>
      <c r="BT12" s="20">
        <f t="shared" si="64"/>
        <v>0</v>
      </c>
      <c r="BU12" s="20">
        <f t="shared" si="65"/>
        <v>0</v>
      </c>
      <c r="BV12" s="20"/>
      <c r="BW12" s="20">
        <f t="shared" si="66"/>
        <v>0</v>
      </c>
      <c r="BX12" s="20">
        <f t="shared" si="67"/>
        <v>0</v>
      </c>
      <c r="BY12" s="20">
        <f t="shared" si="68"/>
        <v>0</v>
      </c>
      <c r="BZ12" s="20">
        <f t="shared" si="69"/>
        <v>0</v>
      </c>
      <c r="CA12" s="20">
        <f t="shared" si="70"/>
        <v>0</v>
      </c>
      <c r="CB12" s="20">
        <f t="shared" si="71"/>
        <v>0</v>
      </c>
      <c r="CC12" s="20"/>
      <c r="CD12" s="20">
        <f t="shared" si="72"/>
        <v>0</v>
      </c>
      <c r="CE12" s="20">
        <f t="shared" si="73"/>
        <v>0</v>
      </c>
      <c r="CF12" s="20">
        <f t="shared" si="74"/>
        <v>0</v>
      </c>
      <c r="CG12" s="20">
        <f t="shared" si="75"/>
        <v>0</v>
      </c>
      <c r="CH12" s="20">
        <f t="shared" si="76"/>
        <v>0</v>
      </c>
      <c r="CI12" s="20">
        <f t="shared" si="77"/>
        <v>0</v>
      </c>
    </row>
    <row r="13" spans="1:87" x14ac:dyDescent="0.25">
      <c r="A13">
        <v>7</v>
      </c>
      <c r="B13" t="str">
        <f>modules!B13</f>
        <v>Biological Psychology (PSYM225)</v>
      </c>
      <c r="C13">
        <f>modules!C13</f>
        <v>1</v>
      </c>
      <c r="E13" s="16">
        <f t="shared" si="6"/>
        <v>30</v>
      </c>
      <c r="F13" s="16">
        <f t="shared" si="7"/>
        <v>30</v>
      </c>
      <c r="G13" s="16">
        <f t="shared" si="8"/>
        <v>30</v>
      </c>
      <c r="H13" s="16">
        <f t="shared" si="9"/>
        <v>30</v>
      </c>
      <c r="I13" s="16">
        <f t="shared" si="10"/>
        <v>30</v>
      </c>
      <c r="J13" s="16">
        <f t="shared" si="11"/>
        <v>30</v>
      </c>
      <c r="L13" s="16">
        <f t="shared" si="12"/>
        <v>0</v>
      </c>
      <c r="M13" s="16">
        <f t="shared" si="13"/>
        <v>0</v>
      </c>
      <c r="N13" s="16">
        <f t="shared" si="14"/>
        <v>0</v>
      </c>
      <c r="O13" s="16">
        <f t="shared" si="15"/>
        <v>0</v>
      </c>
      <c r="P13" s="16">
        <f t="shared" si="16"/>
        <v>0</v>
      </c>
      <c r="Q13" s="16">
        <f t="shared" si="17"/>
        <v>0</v>
      </c>
      <c r="S13" s="16">
        <f t="shared" si="18"/>
        <v>0</v>
      </c>
      <c r="T13" s="16">
        <f t="shared" si="19"/>
        <v>0</v>
      </c>
      <c r="U13" s="16">
        <f t="shared" si="20"/>
        <v>0</v>
      </c>
      <c r="V13" s="16">
        <f t="shared" si="21"/>
        <v>0</v>
      </c>
      <c r="W13" s="16">
        <f t="shared" si="22"/>
        <v>0</v>
      </c>
      <c r="X13" s="16">
        <f t="shared" si="23"/>
        <v>0</v>
      </c>
      <c r="Z13" s="16">
        <f t="shared" si="24"/>
        <v>0</v>
      </c>
      <c r="AA13" s="16">
        <f t="shared" si="25"/>
        <v>0</v>
      </c>
      <c r="AB13" s="16">
        <f t="shared" si="26"/>
        <v>0</v>
      </c>
      <c r="AC13" s="16">
        <f t="shared" si="27"/>
        <v>0</v>
      </c>
      <c r="AD13" s="16">
        <f t="shared" si="28"/>
        <v>0</v>
      </c>
      <c r="AE13" s="16">
        <f t="shared" si="29"/>
        <v>0</v>
      </c>
      <c r="AG13" s="16">
        <f t="shared" si="30"/>
        <v>0</v>
      </c>
      <c r="AH13" s="16">
        <f t="shared" si="31"/>
        <v>0</v>
      </c>
      <c r="AI13" s="16">
        <f t="shared" si="32"/>
        <v>0</v>
      </c>
      <c r="AJ13" s="16">
        <f t="shared" si="33"/>
        <v>0</v>
      </c>
      <c r="AK13" s="16">
        <f t="shared" si="34"/>
        <v>0</v>
      </c>
      <c r="AL13" s="16">
        <f t="shared" si="35"/>
        <v>0</v>
      </c>
      <c r="AN13" s="16">
        <f t="shared" si="36"/>
        <v>0</v>
      </c>
      <c r="AO13" s="16">
        <f t="shared" si="37"/>
        <v>0</v>
      </c>
      <c r="AP13" s="16">
        <f t="shared" si="38"/>
        <v>0</v>
      </c>
      <c r="AQ13" s="16">
        <f t="shared" si="39"/>
        <v>0</v>
      </c>
      <c r="AR13" s="16">
        <f t="shared" si="40"/>
        <v>0</v>
      </c>
      <c r="AS13" s="16">
        <f t="shared" si="41"/>
        <v>0</v>
      </c>
      <c r="AT13" s="20"/>
      <c r="AU13" s="20">
        <f t="shared" si="42"/>
        <v>1123.336790909091</v>
      </c>
      <c r="AV13" s="20">
        <f t="shared" si="43"/>
        <v>1123.336790909091</v>
      </c>
      <c r="AW13" s="20">
        <f t="shared" si="44"/>
        <v>1123.336790909091</v>
      </c>
      <c r="AX13" s="20">
        <f t="shared" si="45"/>
        <v>1123.336790909091</v>
      </c>
      <c r="AY13" s="20">
        <f t="shared" si="46"/>
        <v>1123.336790909091</v>
      </c>
      <c r="AZ13" s="20">
        <f t="shared" si="47"/>
        <v>1123.336790909091</v>
      </c>
      <c r="BA13" s="20"/>
      <c r="BB13" s="20">
        <f t="shared" si="48"/>
        <v>0</v>
      </c>
      <c r="BC13" s="20">
        <f t="shared" si="49"/>
        <v>0</v>
      </c>
      <c r="BD13" s="20">
        <f t="shared" si="50"/>
        <v>0</v>
      </c>
      <c r="BE13" s="20">
        <f t="shared" si="51"/>
        <v>0</v>
      </c>
      <c r="BF13" s="20">
        <f t="shared" si="52"/>
        <v>0</v>
      </c>
      <c r="BG13" s="20">
        <f t="shared" si="53"/>
        <v>0</v>
      </c>
      <c r="BH13" s="20"/>
      <c r="BI13" s="20">
        <f t="shared" si="54"/>
        <v>0</v>
      </c>
      <c r="BJ13" s="20">
        <f t="shared" si="55"/>
        <v>0</v>
      </c>
      <c r="BK13" s="20">
        <f t="shared" si="56"/>
        <v>0</v>
      </c>
      <c r="BL13" s="20">
        <f t="shared" si="57"/>
        <v>0</v>
      </c>
      <c r="BM13" s="20">
        <f t="shared" si="58"/>
        <v>0</v>
      </c>
      <c r="BN13" s="20">
        <f t="shared" si="59"/>
        <v>0</v>
      </c>
      <c r="BO13" s="20"/>
      <c r="BP13" s="20">
        <f t="shared" si="60"/>
        <v>0</v>
      </c>
      <c r="BQ13" s="20">
        <f t="shared" si="61"/>
        <v>0</v>
      </c>
      <c r="BR13" s="20">
        <f t="shared" si="62"/>
        <v>0</v>
      </c>
      <c r="BS13" s="20">
        <f t="shared" si="63"/>
        <v>0</v>
      </c>
      <c r="BT13" s="20">
        <f t="shared" si="64"/>
        <v>0</v>
      </c>
      <c r="BU13" s="20">
        <f t="shared" si="65"/>
        <v>0</v>
      </c>
      <c r="BV13" s="20"/>
      <c r="BW13" s="20">
        <f t="shared" si="66"/>
        <v>0</v>
      </c>
      <c r="BX13" s="20">
        <f t="shared" si="67"/>
        <v>0</v>
      </c>
      <c r="BY13" s="20">
        <f t="shared" si="68"/>
        <v>0</v>
      </c>
      <c r="BZ13" s="20">
        <f t="shared" si="69"/>
        <v>0</v>
      </c>
      <c r="CA13" s="20">
        <f t="shared" si="70"/>
        <v>0</v>
      </c>
      <c r="CB13" s="20">
        <f t="shared" si="71"/>
        <v>0</v>
      </c>
      <c r="CC13" s="20"/>
      <c r="CD13" s="20">
        <f t="shared" si="72"/>
        <v>0</v>
      </c>
      <c r="CE13" s="20">
        <f t="shared" si="73"/>
        <v>0</v>
      </c>
      <c r="CF13" s="20">
        <f t="shared" si="74"/>
        <v>0</v>
      </c>
      <c r="CG13" s="20">
        <f t="shared" si="75"/>
        <v>0</v>
      </c>
      <c r="CH13" s="20">
        <f t="shared" si="76"/>
        <v>0</v>
      </c>
      <c r="CI13" s="20">
        <f t="shared" si="77"/>
        <v>0</v>
      </c>
    </row>
    <row r="14" spans="1:87" x14ac:dyDescent="0.25">
      <c r="A14">
        <v>8</v>
      </c>
      <c r="B14">
        <f>modules!B14</f>
        <v>0</v>
      </c>
      <c r="C14">
        <f>modules!C14</f>
        <v>0</v>
      </c>
      <c r="E14" s="16">
        <f t="shared" si="6"/>
        <v>0</v>
      </c>
      <c r="F14" s="16">
        <f t="shared" si="7"/>
        <v>0</v>
      </c>
      <c r="G14" s="16">
        <f t="shared" si="8"/>
        <v>0</v>
      </c>
      <c r="H14" s="16">
        <f t="shared" si="9"/>
        <v>0</v>
      </c>
      <c r="I14" s="16">
        <f t="shared" si="10"/>
        <v>0</v>
      </c>
      <c r="J14" s="16">
        <f t="shared" si="11"/>
        <v>0</v>
      </c>
      <c r="L14" s="16">
        <f t="shared" si="12"/>
        <v>0</v>
      </c>
      <c r="M14" s="16">
        <f t="shared" si="13"/>
        <v>0</v>
      </c>
      <c r="N14" s="16">
        <f t="shared" si="14"/>
        <v>0</v>
      </c>
      <c r="O14" s="16">
        <f t="shared" si="15"/>
        <v>0</v>
      </c>
      <c r="P14" s="16">
        <f t="shared" si="16"/>
        <v>0</v>
      </c>
      <c r="Q14" s="16">
        <f t="shared" si="17"/>
        <v>0</v>
      </c>
      <c r="S14" s="16">
        <f t="shared" si="18"/>
        <v>0</v>
      </c>
      <c r="T14" s="16">
        <f t="shared" si="19"/>
        <v>0</v>
      </c>
      <c r="U14" s="16">
        <f t="shared" si="20"/>
        <v>0</v>
      </c>
      <c r="V14" s="16">
        <f t="shared" si="21"/>
        <v>0</v>
      </c>
      <c r="W14" s="16">
        <f t="shared" si="22"/>
        <v>0</v>
      </c>
      <c r="X14" s="16">
        <f t="shared" si="23"/>
        <v>0</v>
      </c>
      <c r="Z14" s="16">
        <f t="shared" si="24"/>
        <v>0</v>
      </c>
      <c r="AA14" s="16">
        <f t="shared" si="25"/>
        <v>0</v>
      </c>
      <c r="AB14" s="16">
        <f t="shared" si="26"/>
        <v>0</v>
      </c>
      <c r="AC14" s="16">
        <f t="shared" si="27"/>
        <v>0</v>
      </c>
      <c r="AD14" s="16">
        <f t="shared" si="28"/>
        <v>0</v>
      </c>
      <c r="AE14" s="16">
        <f t="shared" si="29"/>
        <v>0</v>
      </c>
      <c r="AG14" s="16">
        <f t="shared" si="30"/>
        <v>0</v>
      </c>
      <c r="AH14" s="16">
        <f t="shared" si="31"/>
        <v>0</v>
      </c>
      <c r="AI14" s="16">
        <f t="shared" si="32"/>
        <v>0</v>
      </c>
      <c r="AJ14" s="16">
        <f t="shared" si="33"/>
        <v>0</v>
      </c>
      <c r="AK14" s="16">
        <f t="shared" si="34"/>
        <v>0</v>
      </c>
      <c r="AL14" s="16">
        <f t="shared" si="35"/>
        <v>0</v>
      </c>
      <c r="AN14" s="16">
        <f t="shared" si="36"/>
        <v>0</v>
      </c>
      <c r="AO14" s="16">
        <f t="shared" si="37"/>
        <v>0</v>
      </c>
      <c r="AP14" s="16">
        <f t="shared" si="38"/>
        <v>0</v>
      </c>
      <c r="AQ14" s="16">
        <f t="shared" si="39"/>
        <v>0</v>
      </c>
      <c r="AR14" s="16">
        <f t="shared" si="40"/>
        <v>0</v>
      </c>
      <c r="AS14" s="16">
        <f t="shared" si="41"/>
        <v>0</v>
      </c>
      <c r="AT14" s="20"/>
      <c r="AU14" s="20">
        <f t="shared" si="42"/>
        <v>0</v>
      </c>
      <c r="AV14" s="20">
        <f t="shared" si="43"/>
        <v>0</v>
      </c>
      <c r="AW14" s="20">
        <f t="shared" si="44"/>
        <v>0</v>
      </c>
      <c r="AX14" s="20">
        <f t="shared" si="45"/>
        <v>0</v>
      </c>
      <c r="AY14" s="20">
        <f t="shared" si="46"/>
        <v>0</v>
      </c>
      <c r="AZ14" s="20">
        <f t="shared" si="47"/>
        <v>0</v>
      </c>
      <c r="BA14" s="20"/>
      <c r="BB14" s="20">
        <f t="shared" si="48"/>
        <v>0</v>
      </c>
      <c r="BC14" s="20">
        <f t="shared" si="49"/>
        <v>0</v>
      </c>
      <c r="BD14" s="20">
        <f t="shared" si="50"/>
        <v>0</v>
      </c>
      <c r="BE14" s="20">
        <f t="shared" si="51"/>
        <v>0</v>
      </c>
      <c r="BF14" s="20">
        <f t="shared" si="52"/>
        <v>0</v>
      </c>
      <c r="BG14" s="20">
        <f t="shared" si="53"/>
        <v>0</v>
      </c>
      <c r="BH14" s="20"/>
      <c r="BI14" s="20">
        <f t="shared" si="54"/>
        <v>0</v>
      </c>
      <c r="BJ14" s="20">
        <f t="shared" si="55"/>
        <v>0</v>
      </c>
      <c r="BK14" s="20">
        <f t="shared" si="56"/>
        <v>0</v>
      </c>
      <c r="BL14" s="20">
        <f t="shared" si="57"/>
        <v>0</v>
      </c>
      <c r="BM14" s="20">
        <f t="shared" si="58"/>
        <v>0</v>
      </c>
      <c r="BN14" s="20">
        <f t="shared" si="59"/>
        <v>0</v>
      </c>
      <c r="BO14" s="20"/>
      <c r="BP14" s="20">
        <f t="shared" si="60"/>
        <v>0</v>
      </c>
      <c r="BQ14" s="20">
        <f t="shared" si="61"/>
        <v>0</v>
      </c>
      <c r="BR14" s="20">
        <f t="shared" si="62"/>
        <v>0</v>
      </c>
      <c r="BS14" s="20">
        <f t="shared" si="63"/>
        <v>0</v>
      </c>
      <c r="BT14" s="20">
        <f t="shared" si="64"/>
        <v>0</v>
      </c>
      <c r="BU14" s="20">
        <f t="shared" si="65"/>
        <v>0</v>
      </c>
      <c r="BV14" s="20"/>
      <c r="BW14" s="20">
        <f t="shared" si="66"/>
        <v>0</v>
      </c>
      <c r="BX14" s="20">
        <f t="shared" si="67"/>
        <v>0</v>
      </c>
      <c r="BY14" s="20">
        <f t="shared" si="68"/>
        <v>0</v>
      </c>
      <c r="BZ14" s="20">
        <f t="shared" si="69"/>
        <v>0</v>
      </c>
      <c r="CA14" s="20">
        <f t="shared" si="70"/>
        <v>0</v>
      </c>
      <c r="CB14" s="20">
        <f t="shared" si="71"/>
        <v>0</v>
      </c>
      <c r="CC14" s="20"/>
      <c r="CD14" s="20">
        <f t="shared" si="72"/>
        <v>0</v>
      </c>
      <c r="CE14" s="20">
        <f t="shared" si="73"/>
        <v>0</v>
      </c>
      <c r="CF14" s="20">
        <f t="shared" si="74"/>
        <v>0</v>
      </c>
      <c r="CG14" s="20">
        <f t="shared" si="75"/>
        <v>0</v>
      </c>
      <c r="CH14" s="20">
        <f t="shared" si="76"/>
        <v>0</v>
      </c>
      <c r="CI14" s="20">
        <f t="shared" si="77"/>
        <v>0</v>
      </c>
    </row>
    <row r="15" spans="1:87" x14ac:dyDescent="0.25">
      <c r="A15">
        <v>9</v>
      </c>
      <c r="B15">
        <f>modules!B15</f>
        <v>0</v>
      </c>
      <c r="C15">
        <f>modules!C15</f>
        <v>0</v>
      </c>
      <c r="E15" s="16">
        <f t="shared" si="6"/>
        <v>0</v>
      </c>
      <c r="F15" s="16">
        <f t="shared" si="7"/>
        <v>0</v>
      </c>
      <c r="G15" s="16">
        <f t="shared" si="8"/>
        <v>0</v>
      </c>
      <c r="H15" s="16">
        <f t="shared" si="9"/>
        <v>0</v>
      </c>
      <c r="I15" s="16">
        <f t="shared" si="10"/>
        <v>0</v>
      </c>
      <c r="J15" s="16">
        <f t="shared" si="11"/>
        <v>0</v>
      </c>
      <c r="L15" s="16">
        <f t="shared" si="12"/>
        <v>0</v>
      </c>
      <c r="M15" s="16">
        <f t="shared" si="13"/>
        <v>0</v>
      </c>
      <c r="N15" s="16">
        <f t="shared" si="14"/>
        <v>0</v>
      </c>
      <c r="O15" s="16">
        <f t="shared" si="15"/>
        <v>0</v>
      </c>
      <c r="P15" s="16">
        <f t="shared" si="16"/>
        <v>0</v>
      </c>
      <c r="Q15" s="16">
        <f t="shared" si="17"/>
        <v>0</v>
      </c>
      <c r="S15" s="16">
        <f t="shared" si="18"/>
        <v>0</v>
      </c>
      <c r="T15" s="16">
        <f t="shared" si="19"/>
        <v>0</v>
      </c>
      <c r="U15" s="16">
        <f t="shared" si="20"/>
        <v>0</v>
      </c>
      <c r="V15" s="16">
        <f t="shared" si="21"/>
        <v>0</v>
      </c>
      <c r="W15" s="16">
        <f t="shared" si="22"/>
        <v>0</v>
      </c>
      <c r="X15" s="16">
        <f t="shared" si="23"/>
        <v>0</v>
      </c>
      <c r="Z15" s="16">
        <f t="shared" si="24"/>
        <v>0</v>
      </c>
      <c r="AA15" s="16">
        <f t="shared" si="25"/>
        <v>0</v>
      </c>
      <c r="AB15" s="16">
        <f t="shared" si="26"/>
        <v>0</v>
      </c>
      <c r="AC15" s="16">
        <f t="shared" si="27"/>
        <v>0</v>
      </c>
      <c r="AD15" s="16">
        <f t="shared" si="28"/>
        <v>0</v>
      </c>
      <c r="AE15" s="16">
        <f t="shared" si="29"/>
        <v>0</v>
      </c>
      <c r="AG15" s="16">
        <f t="shared" si="30"/>
        <v>0</v>
      </c>
      <c r="AH15" s="16">
        <f t="shared" si="31"/>
        <v>0</v>
      </c>
      <c r="AI15" s="16">
        <f t="shared" si="32"/>
        <v>0</v>
      </c>
      <c r="AJ15" s="16">
        <f t="shared" si="33"/>
        <v>0</v>
      </c>
      <c r="AK15" s="16">
        <f t="shared" si="34"/>
        <v>0</v>
      </c>
      <c r="AL15" s="16">
        <f t="shared" si="35"/>
        <v>0</v>
      </c>
      <c r="AN15" s="16">
        <f t="shared" si="36"/>
        <v>0</v>
      </c>
      <c r="AO15" s="16">
        <f t="shared" si="37"/>
        <v>0</v>
      </c>
      <c r="AP15" s="16">
        <f t="shared" si="38"/>
        <v>0</v>
      </c>
      <c r="AQ15" s="16">
        <f t="shared" si="39"/>
        <v>0</v>
      </c>
      <c r="AR15" s="16">
        <f t="shared" si="40"/>
        <v>0</v>
      </c>
      <c r="AS15" s="16">
        <f t="shared" si="41"/>
        <v>0</v>
      </c>
      <c r="AT15" s="20"/>
      <c r="AU15" s="20">
        <f t="shared" si="42"/>
        <v>0</v>
      </c>
      <c r="AV15" s="20">
        <f t="shared" si="43"/>
        <v>0</v>
      </c>
      <c r="AW15" s="20">
        <f t="shared" si="44"/>
        <v>0</v>
      </c>
      <c r="AX15" s="20">
        <f t="shared" si="45"/>
        <v>0</v>
      </c>
      <c r="AY15" s="20">
        <f t="shared" si="46"/>
        <v>0</v>
      </c>
      <c r="AZ15" s="20">
        <f t="shared" si="47"/>
        <v>0</v>
      </c>
      <c r="BA15" s="20"/>
      <c r="BB15" s="20">
        <f t="shared" si="48"/>
        <v>0</v>
      </c>
      <c r="BC15" s="20">
        <f t="shared" si="49"/>
        <v>0</v>
      </c>
      <c r="BD15" s="20">
        <f t="shared" si="50"/>
        <v>0</v>
      </c>
      <c r="BE15" s="20">
        <f t="shared" si="51"/>
        <v>0</v>
      </c>
      <c r="BF15" s="20">
        <f t="shared" si="52"/>
        <v>0</v>
      </c>
      <c r="BG15" s="20">
        <f t="shared" si="53"/>
        <v>0</v>
      </c>
      <c r="BH15" s="20"/>
      <c r="BI15" s="20">
        <f t="shared" si="54"/>
        <v>0</v>
      </c>
      <c r="BJ15" s="20">
        <f t="shared" si="55"/>
        <v>0</v>
      </c>
      <c r="BK15" s="20">
        <f t="shared" si="56"/>
        <v>0</v>
      </c>
      <c r="BL15" s="20">
        <f t="shared" si="57"/>
        <v>0</v>
      </c>
      <c r="BM15" s="20">
        <f t="shared" si="58"/>
        <v>0</v>
      </c>
      <c r="BN15" s="20">
        <f t="shared" si="59"/>
        <v>0</v>
      </c>
      <c r="BO15" s="20"/>
      <c r="BP15" s="20">
        <f t="shared" si="60"/>
        <v>0</v>
      </c>
      <c r="BQ15" s="20">
        <f t="shared" si="61"/>
        <v>0</v>
      </c>
      <c r="BR15" s="20">
        <f t="shared" si="62"/>
        <v>0</v>
      </c>
      <c r="BS15" s="20">
        <f t="shared" si="63"/>
        <v>0</v>
      </c>
      <c r="BT15" s="20">
        <f t="shared" si="64"/>
        <v>0</v>
      </c>
      <c r="BU15" s="20">
        <f t="shared" si="65"/>
        <v>0</v>
      </c>
      <c r="BV15" s="20"/>
      <c r="BW15" s="20">
        <f t="shared" si="66"/>
        <v>0</v>
      </c>
      <c r="BX15" s="20">
        <f t="shared" si="67"/>
        <v>0</v>
      </c>
      <c r="BY15" s="20">
        <f t="shared" si="68"/>
        <v>0</v>
      </c>
      <c r="BZ15" s="20">
        <f t="shared" si="69"/>
        <v>0</v>
      </c>
      <c r="CA15" s="20">
        <f t="shared" si="70"/>
        <v>0</v>
      </c>
      <c r="CB15" s="20">
        <f t="shared" si="71"/>
        <v>0</v>
      </c>
      <c r="CC15" s="20"/>
      <c r="CD15" s="20">
        <f t="shared" si="72"/>
        <v>0</v>
      </c>
      <c r="CE15" s="20">
        <f t="shared" si="73"/>
        <v>0</v>
      </c>
      <c r="CF15" s="20">
        <f t="shared" si="74"/>
        <v>0</v>
      </c>
      <c r="CG15" s="20">
        <f t="shared" si="75"/>
        <v>0</v>
      </c>
      <c r="CH15" s="20">
        <f t="shared" si="76"/>
        <v>0</v>
      </c>
      <c r="CI15" s="20">
        <f t="shared" si="77"/>
        <v>0</v>
      </c>
    </row>
    <row r="16" spans="1:87" x14ac:dyDescent="0.25">
      <c r="A16">
        <v>10</v>
      </c>
      <c r="B16">
        <f>modules!B16</f>
        <v>0</v>
      </c>
      <c r="C16">
        <f>modules!C16</f>
        <v>0</v>
      </c>
      <c r="E16" s="16">
        <f t="shared" si="6"/>
        <v>0</v>
      </c>
      <c r="F16" s="16">
        <f t="shared" si="7"/>
        <v>0</v>
      </c>
      <c r="G16" s="16">
        <f t="shared" si="8"/>
        <v>0</v>
      </c>
      <c r="H16" s="16">
        <f t="shared" si="9"/>
        <v>0</v>
      </c>
      <c r="I16" s="16">
        <f t="shared" si="10"/>
        <v>0</v>
      </c>
      <c r="J16" s="16">
        <f t="shared" si="11"/>
        <v>0</v>
      </c>
      <c r="L16" s="16">
        <f t="shared" si="12"/>
        <v>0</v>
      </c>
      <c r="M16" s="16">
        <f t="shared" si="13"/>
        <v>0</v>
      </c>
      <c r="N16" s="16">
        <f t="shared" si="14"/>
        <v>0</v>
      </c>
      <c r="O16" s="16">
        <f t="shared" si="15"/>
        <v>0</v>
      </c>
      <c r="P16" s="16">
        <f t="shared" si="16"/>
        <v>0</v>
      </c>
      <c r="Q16" s="16">
        <f t="shared" si="17"/>
        <v>0</v>
      </c>
      <c r="S16" s="16">
        <f t="shared" si="18"/>
        <v>0</v>
      </c>
      <c r="T16" s="16">
        <f t="shared" si="19"/>
        <v>0</v>
      </c>
      <c r="U16" s="16">
        <f t="shared" si="20"/>
        <v>0</v>
      </c>
      <c r="V16" s="16">
        <f t="shared" si="21"/>
        <v>0</v>
      </c>
      <c r="W16" s="16">
        <f t="shared" si="22"/>
        <v>0</v>
      </c>
      <c r="X16" s="16">
        <f t="shared" si="23"/>
        <v>0</v>
      </c>
      <c r="Z16" s="16">
        <f t="shared" si="24"/>
        <v>0</v>
      </c>
      <c r="AA16" s="16">
        <f t="shared" si="25"/>
        <v>0</v>
      </c>
      <c r="AB16" s="16">
        <f t="shared" si="26"/>
        <v>0</v>
      </c>
      <c r="AC16" s="16">
        <f t="shared" si="27"/>
        <v>0</v>
      </c>
      <c r="AD16" s="16">
        <f t="shared" si="28"/>
        <v>0</v>
      </c>
      <c r="AE16" s="16">
        <f t="shared" si="29"/>
        <v>0</v>
      </c>
      <c r="AG16" s="16">
        <f t="shared" si="30"/>
        <v>0</v>
      </c>
      <c r="AH16" s="16">
        <f t="shared" si="31"/>
        <v>0</v>
      </c>
      <c r="AI16" s="16">
        <f t="shared" si="32"/>
        <v>0</v>
      </c>
      <c r="AJ16" s="16">
        <f t="shared" si="33"/>
        <v>0</v>
      </c>
      <c r="AK16" s="16">
        <f t="shared" si="34"/>
        <v>0</v>
      </c>
      <c r="AL16" s="16">
        <f t="shared" si="35"/>
        <v>0</v>
      </c>
      <c r="AN16" s="16">
        <f t="shared" si="36"/>
        <v>0</v>
      </c>
      <c r="AO16" s="16">
        <f t="shared" si="37"/>
        <v>0</v>
      </c>
      <c r="AP16" s="16">
        <f t="shared" si="38"/>
        <v>0</v>
      </c>
      <c r="AQ16" s="16">
        <f t="shared" si="39"/>
        <v>0</v>
      </c>
      <c r="AR16" s="16">
        <f t="shared" si="40"/>
        <v>0</v>
      </c>
      <c r="AS16" s="16">
        <f t="shared" si="41"/>
        <v>0</v>
      </c>
      <c r="AT16" s="20"/>
      <c r="AU16" s="20">
        <f t="shared" si="42"/>
        <v>0</v>
      </c>
      <c r="AV16" s="20">
        <f t="shared" si="43"/>
        <v>0</v>
      </c>
      <c r="AW16" s="20">
        <f t="shared" si="44"/>
        <v>0</v>
      </c>
      <c r="AX16" s="20">
        <f t="shared" si="45"/>
        <v>0</v>
      </c>
      <c r="AY16" s="20">
        <f t="shared" si="46"/>
        <v>0</v>
      </c>
      <c r="AZ16" s="20">
        <f t="shared" si="47"/>
        <v>0</v>
      </c>
      <c r="BA16" s="20"/>
      <c r="BB16" s="20">
        <f t="shared" si="48"/>
        <v>0</v>
      </c>
      <c r="BC16" s="20">
        <f t="shared" si="49"/>
        <v>0</v>
      </c>
      <c r="BD16" s="20">
        <f t="shared" si="50"/>
        <v>0</v>
      </c>
      <c r="BE16" s="20">
        <f t="shared" si="51"/>
        <v>0</v>
      </c>
      <c r="BF16" s="20">
        <f t="shared" si="52"/>
        <v>0</v>
      </c>
      <c r="BG16" s="20">
        <f t="shared" si="53"/>
        <v>0</v>
      </c>
      <c r="BH16" s="20"/>
      <c r="BI16" s="20">
        <f t="shared" si="54"/>
        <v>0</v>
      </c>
      <c r="BJ16" s="20">
        <f t="shared" si="55"/>
        <v>0</v>
      </c>
      <c r="BK16" s="20">
        <f t="shared" si="56"/>
        <v>0</v>
      </c>
      <c r="BL16" s="20">
        <f t="shared" si="57"/>
        <v>0</v>
      </c>
      <c r="BM16" s="20">
        <f t="shared" si="58"/>
        <v>0</v>
      </c>
      <c r="BN16" s="20">
        <f t="shared" si="59"/>
        <v>0</v>
      </c>
      <c r="BO16" s="20"/>
      <c r="BP16" s="20">
        <f t="shared" si="60"/>
        <v>0</v>
      </c>
      <c r="BQ16" s="20">
        <f t="shared" si="61"/>
        <v>0</v>
      </c>
      <c r="BR16" s="20">
        <f t="shared" si="62"/>
        <v>0</v>
      </c>
      <c r="BS16" s="20">
        <f t="shared" si="63"/>
        <v>0</v>
      </c>
      <c r="BT16" s="20">
        <f t="shared" si="64"/>
        <v>0</v>
      </c>
      <c r="BU16" s="20">
        <f t="shared" si="65"/>
        <v>0</v>
      </c>
      <c r="BV16" s="20"/>
      <c r="BW16" s="20">
        <f t="shared" si="66"/>
        <v>0</v>
      </c>
      <c r="BX16" s="20">
        <f t="shared" si="67"/>
        <v>0</v>
      </c>
      <c r="BY16" s="20">
        <f t="shared" si="68"/>
        <v>0</v>
      </c>
      <c r="BZ16" s="20">
        <f t="shared" si="69"/>
        <v>0</v>
      </c>
      <c r="CA16" s="20">
        <f t="shared" si="70"/>
        <v>0</v>
      </c>
      <c r="CB16" s="20">
        <f t="shared" si="71"/>
        <v>0</v>
      </c>
      <c r="CC16" s="20"/>
      <c r="CD16" s="20">
        <f t="shared" si="72"/>
        <v>0</v>
      </c>
      <c r="CE16" s="20">
        <f t="shared" si="73"/>
        <v>0</v>
      </c>
      <c r="CF16" s="20">
        <f t="shared" si="74"/>
        <v>0</v>
      </c>
      <c r="CG16" s="20">
        <f t="shared" si="75"/>
        <v>0</v>
      </c>
      <c r="CH16" s="20">
        <f t="shared" si="76"/>
        <v>0</v>
      </c>
      <c r="CI16" s="20">
        <f t="shared" si="77"/>
        <v>0</v>
      </c>
    </row>
    <row r="17" spans="1:87" x14ac:dyDescent="0.25">
      <c r="A17">
        <v>11</v>
      </c>
      <c r="B17">
        <f>modules!B17</f>
        <v>0</v>
      </c>
      <c r="C17">
        <f>modules!C17</f>
        <v>0</v>
      </c>
      <c r="E17" s="16">
        <f t="shared" si="6"/>
        <v>0</v>
      </c>
      <c r="F17" s="16">
        <f t="shared" si="7"/>
        <v>0</v>
      </c>
      <c r="G17" s="16">
        <f t="shared" si="8"/>
        <v>0</v>
      </c>
      <c r="H17" s="16">
        <f t="shared" si="9"/>
        <v>0</v>
      </c>
      <c r="I17" s="16">
        <f t="shared" si="10"/>
        <v>0</v>
      </c>
      <c r="J17" s="16">
        <f t="shared" si="11"/>
        <v>0</v>
      </c>
      <c r="L17" s="16">
        <f t="shared" si="12"/>
        <v>0</v>
      </c>
      <c r="M17" s="16">
        <f t="shared" si="13"/>
        <v>0</v>
      </c>
      <c r="N17" s="16">
        <f t="shared" si="14"/>
        <v>0</v>
      </c>
      <c r="O17" s="16">
        <f t="shared" si="15"/>
        <v>0</v>
      </c>
      <c r="P17" s="16">
        <f t="shared" si="16"/>
        <v>0</v>
      </c>
      <c r="Q17" s="16">
        <f t="shared" si="17"/>
        <v>0</v>
      </c>
      <c r="S17" s="16">
        <f t="shared" si="18"/>
        <v>0</v>
      </c>
      <c r="T17" s="16">
        <f t="shared" si="19"/>
        <v>0</v>
      </c>
      <c r="U17" s="16">
        <f t="shared" si="20"/>
        <v>0</v>
      </c>
      <c r="V17" s="16">
        <f t="shared" si="21"/>
        <v>0</v>
      </c>
      <c r="W17" s="16">
        <f t="shared" si="22"/>
        <v>0</v>
      </c>
      <c r="X17" s="16">
        <f t="shared" si="23"/>
        <v>0</v>
      </c>
      <c r="Z17" s="16">
        <f t="shared" si="24"/>
        <v>0</v>
      </c>
      <c r="AA17" s="16">
        <f t="shared" si="25"/>
        <v>0</v>
      </c>
      <c r="AB17" s="16">
        <f t="shared" si="26"/>
        <v>0</v>
      </c>
      <c r="AC17" s="16">
        <f t="shared" si="27"/>
        <v>0</v>
      </c>
      <c r="AD17" s="16">
        <f t="shared" si="28"/>
        <v>0</v>
      </c>
      <c r="AE17" s="16">
        <f t="shared" si="29"/>
        <v>0</v>
      </c>
      <c r="AG17" s="16">
        <f t="shared" si="30"/>
        <v>0</v>
      </c>
      <c r="AH17" s="16">
        <f t="shared" si="31"/>
        <v>0</v>
      </c>
      <c r="AI17" s="16">
        <f t="shared" si="32"/>
        <v>0</v>
      </c>
      <c r="AJ17" s="16">
        <f t="shared" si="33"/>
        <v>0</v>
      </c>
      <c r="AK17" s="16">
        <f t="shared" si="34"/>
        <v>0</v>
      </c>
      <c r="AL17" s="16">
        <f t="shared" si="35"/>
        <v>0</v>
      </c>
      <c r="AN17" s="16">
        <f t="shared" si="36"/>
        <v>0</v>
      </c>
      <c r="AO17" s="16">
        <f t="shared" si="37"/>
        <v>0</v>
      </c>
      <c r="AP17" s="16">
        <f t="shared" si="38"/>
        <v>0</v>
      </c>
      <c r="AQ17" s="16">
        <f t="shared" si="39"/>
        <v>0</v>
      </c>
      <c r="AR17" s="16">
        <f t="shared" si="40"/>
        <v>0</v>
      </c>
      <c r="AS17" s="16">
        <f t="shared" si="41"/>
        <v>0</v>
      </c>
      <c r="AT17" s="20"/>
      <c r="AU17" s="20">
        <f t="shared" si="42"/>
        <v>0</v>
      </c>
      <c r="AV17" s="20">
        <f t="shared" si="43"/>
        <v>0</v>
      </c>
      <c r="AW17" s="20">
        <f t="shared" si="44"/>
        <v>0</v>
      </c>
      <c r="AX17" s="20">
        <f t="shared" si="45"/>
        <v>0</v>
      </c>
      <c r="AY17" s="20">
        <f t="shared" si="46"/>
        <v>0</v>
      </c>
      <c r="AZ17" s="20">
        <f t="shared" si="47"/>
        <v>0</v>
      </c>
      <c r="BA17" s="20"/>
      <c r="BB17" s="20">
        <f t="shared" si="48"/>
        <v>0</v>
      </c>
      <c r="BC17" s="20">
        <f t="shared" si="49"/>
        <v>0</v>
      </c>
      <c r="BD17" s="20">
        <f t="shared" si="50"/>
        <v>0</v>
      </c>
      <c r="BE17" s="20">
        <f t="shared" si="51"/>
        <v>0</v>
      </c>
      <c r="BF17" s="20">
        <f t="shared" si="52"/>
        <v>0</v>
      </c>
      <c r="BG17" s="20">
        <f t="shared" si="53"/>
        <v>0</v>
      </c>
      <c r="BH17" s="20"/>
      <c r="BI17" s="20">
        <f t="shared" si="54"/>
        <v>0</v>
      </c>
      <c r="BJ17" s="20">
        <f t="shared" si="55"/>
        <v>0</v>
      </c>
      <c r="BK17" s="20">
        <f t="shared" si="56"/>
        <v>0</v>
      </c>
      <c r="BL17" s="20">
        <f t="shared" si="57"/>
        <v>0</v>
      </c>
      <c r="BM17" s="20">
        <f t="shared" si="58"/>
        <v>0</v>
      </c>
      <c r="BN17" s="20">
        <f t="shared" si="59"/>
        <v>0</v>
      </c>
      <c r="BO17" s="20"/>
      <c r="BP17" s="20">
        <f t="shared" si="60"/>
        <v>0</v>
      </c>
      <c r="BQ17" s="20">
        <f t="shared" si="61"/>
        <v>0</v>
      </c>
      <c r="BR17" s="20">
        <f t="shared" si="62"/>
        <v>0</v>
      </c>
      <c r="BS17" s="20">
        <f t="shared" si="63"/>
        <v>0</v>
      </c>
      <c r="BT17" s="20">
        <f t="shared" si="64"/>
        <v>0</v>
      </c>
      <c r="BU17" s="20">
        <f t="shared" si="65"/>
        <v>0</v>
      </c>
      <c r="BV17" s="20"/>
      <c r="BW17" s="20">
        <f t="shared" si="66"/>
        <v>0</v>
      </c>
      <c r="BX17" s="20">
        <f t="shared" si="67"/>
        <v>0</v>
      </c>
      <c r="BY17" s="20">
        <f t="shared" si="68"/>
        <v>0</v>
      </c>
      <c r="BZ17" s="20">
        <f t="shared" si="69"/>
        <v>0</v>
      </c>
      <c r="CA17" s="20">
        <f t="shared" si="70"/>
        <v>0</v>
      </c>
      <c r="CB17" s="20">
        <f t="shared" si="71"/>
        <v>0</v>
      </c>
      <c r="CC17" s="20"/>
      <c r="CD17" s="20">
        <f t="shared" si="72"/>
        <v>0</v>
      </c>
      <c r="CE17" s="20">
        <f t="shared" si="73"/>
        <v>0</v>
      </c>
      <c r="CF17" s="20">
        <f t="shared" si="74"/>
        <v>0</v>
      </c>
      <c r="CG17" s="20">
        <f t="shared" si="75"/>
        <v>0</v>
      </c>
      <c r="CH17" s="20">
        <f t="shared" si="76"/>
        <v>0</v>
      </c>
      <c r="CI17" s="20">
        <f t="shared" si="77"/>
        <v>0</v>
      </c>
    </row>
    <row r="18" spans="1:87" x14ac:dyDescent="0.25">
      <c r="A18">
        <v>12</v>
      </c>
      <c r="B18">
        <f>modules!B18</f>
        <v>0</v>
      </c>
      <c r="C18">
        <f>modules!C18</f>
        <v>0</v>
      </c>
      <c r="E18" s="16">
        <f t="shared" si="6"/>
        <v>0</v>
      </c>
      <c r="F18" s="16">
        <f t="shared" si="7"/>
        <v>0</v>
      </c>
      <c r="G18" s="16">
        <f t="shared" si="8"/>
        <v>0</v>
      </c>
      <c r="H18" s="16">
        <f t="shared" si="9"/>
        <v>0</v>
      </c>
      <c r="I18" s="16">
        <f t="shared" si="10"/>
        <v>0</v>
      </c>
      <c r="J18" s="16">
        <f t="shared" si="11"/>
        <v>0</v>
      </c>
      <c r="L18" s="16">
        <f t="shared" si="12"/>
        <v>0</v>
      </c>
      <c r="M18" s="16">
        <f t="shared" si="13"/>
        <v>0</v>
      </c>
      <c r="N18" s="16">
        <f t="shared" si="14"/>
        <v>0</v>
      </c>
      <c r="O18" s="16">
        <f t="shared" si="15"/>
        <v>0</v>
      </c>
      <c r="P18" s="16">
        <f t="shared" si="16"/>
        <v>0</v>
      </c>
      <c r="Q18" s="16">
        <f t="shared" si="17"/>
        <v>0</v>
      </c>
      <c r="S18" s="16">
        <f t="shared" si="18"/>
        <v>0</v>
      </c>
      <c r="T18" s="16">
        <f t="shared" si="19"/>
        <v>0</v>
      </c>
      <c r="U18" s="16">
        <f t="shared" si="20"/>
        <v>0</v>
      </c>
      <c r="V18" s="16">
        <f t="shared" si="21"/>
        <v>0</v>
      </c>
      <c r="W18" s="16">
        <f t="shared" si="22"/>
        <v>0</v>
      </c>
      <c r="X18" s="16">
        <f t="shared" si="23"/>
        <v>0</v>
      </c>
      <c r="Z18" s="16">
        <f t="shared" si="24"/>
        <v>0</v>
      </c>
      <c r="AA18" s="16">
        <f t="shared" si="25"/>
        <v>0</v>
      </c>
      <c r="AB18" s="16">
        <f t="shared" si="26"/>
        <v>0</v>
      </c>
      <c r="AC18" s="16">
        <f t="shared" si="27"/>
        <v>0</v>
      </c>
      <c r="AD18" s="16">
        <f t="shared" si="28"/>
        <v>0</v>
      </c>
      <c r="AE18" s="16">
        <f t="shared" si="29"/>
        <v>0</v>
      </c>
      <c r="AG18" s="16">
        <f t="shared" si="30"/>
        <v>0</v>
      </c>
      <c r="AH18" s="16">
        <f t="shared" si="31"/>
        <v>0</v>
      </c>
      <c r="AI18" s="16">
        <f t="shared" si="32"/>
        <v>0</v>
      </c>
      <c r="AJ18" s="16">
        <f t="shared" si="33"/>
        <v>0</v>
      </c>
      <c r="AK18" s="16">
        <f t="shared" si="34"/>
        <v>0</v>
      </c>
      <c r="AL18" s="16">
        <f t="shared" si="35"/>
        <v>0</v>
      </c>
      <c r="AN18" s="16">
        <f t="shared" si="36"/>
        <v>0</v>
      </c>
      <c r="AO18" s="16">
        <f t="shared" si="37"/>
        <v>0</v>
      </c>
      <c r="AP18" s="16">
        <f t="shared" si="38"/>
        <v>0</v>
      </c>
      <c r="AQ18" s="16">
        <f t="shared" si="39"/>
        <v>0</v>
      </c>
      <c r="AR18" s="16">
        <f t="shared" si="40"/>
        <v>0</v>
      </c>
      <c r="AS18" s="16">
        <f t="shared" si="41"/>
        <v>0</v>
      </c>
      <c r="AT18" s="20"/>
      <c r="AU18" s="20">
        <f t="shared" si="42"/>
        <v>0</v>
      </c>
      <c r="AV18" s="20">
        <f t="shared" si="43"/>
        <v>0</v>
      </c>
      <c r="AW18" s="20">
        <f t="shared" si="44"/>
        <v>0</v>
      </c>
      <c r="AX18" s="20">
        <f t="shared" si="45"/>
        <v>0</v>
      </c>
      <c r="AY18" s="20">
        <f t="shared" si="46"/>
        <v>0</v>
      </c>
      <c r="AZ18" s="20">
        <f t="shared" si="47"/>
        <v>0</v>
      </c>
      <c r="BA18" s="20"/>
      <c r="BB18" s="20">
        <f t="shared" si="48"/>
        <v>0</v>
      </c>
      <c r="BC18" s="20">
        <f t="shared" si="49"/>
        <v>0</v>
      </c>
      <c r="BD18" s="20">
        <f t="shared" si="50"/>
        <v>0</v>
      </c>
      <c r="BE18" s="20">
        <f t="shared" si="51"/>
        <v>0</v>
      </c>
      <c r="BF18" s="20">
        <f t="shared" si="52"/>
        <v>0</v>
      </c>
      <c r="BG18" s="20">
        <f t="shared" si="53"/>
        <v>0</v>
      </c>
      <c r="BH18" s="20"/>
      <c r="BI18" s="20">
        <f t="shared" si="54"/>
        <v>0</v>
      </c>
      <c r="BJ18" s="20">
        <f t="shared" si="55"/>
        <v>0</v>
      </c>
      <c r="BK18" s="20">
        <f t="shared" si="56"/>
        <v>0</v>
      </c>
      <c r="BL18" s="20">
        <f t="shared" si="57"/>
        <v>0</v>
      </c>
      <c r="BM18" s="20">
        <f t="shared" si="58"/>
        <v>0</v>
      </c>
      <c r="BN18" s="20">
        <f t="shared" si="59"/>
        <v>0</v>
      </c>
      <c r="BO18" s="20"/>
      <c r="BP18" s="20">
        <f t="shared" si="60"/>
        <v>0</v>
      </c>
      <c r="BQ18" s="20">
        <f t="shared" si="61"/>
        <v>0</v>
      </c>
      <c r="BR18" s="20">
        <f t="shared" si="62"/>
        <v>0</v>
      </c>
      <c r="BS18" s="20">
        <f t="shared" si="63"/>
        <v>0</v>
      </c>
      <c r="BT18" s="20">
        <f t="shared" si="64"/>
        <v>0</v>
      </c>
      <c r="BU18" s="20">
        <f t="shared" si="65"/>
        <v>0</v>
      </c>
      <c r="BV18" s="20"/>
      <c r="BW18" s="20">
        <f t="shared" si="66"/>
        <v>0</v>
      </c>
      <c r="BX18" s="20">
        <f t="shared" si="67"/>
        <v>0</v>
      </c>
      <c r="BY18" s="20">
        <f t="shared" si="68"/>
        <v>0</v>
      </c>
      <c r="BZ18" s="20">
        <f t="shared" si="69"/>
        <v>0</v>
      </c>
      <c r="CA18" s="20">
        <f t="shared" si="70"/>
        <v>0</v>
      </c>
      <c r="CB18" s="20">
        <f t="shared" si="71"/>
        <v>0</v>
      </c>
      <c r="CC18" s="20"/>
      <c r="CD18" s="20">
        <f t="shared" si="72"/>
        <v>0</v>
      </c>
      <c r="CE18" s="20">
        <f t="shared" si="73"/>
        <v>0</v>
      </c>
      <c r="CF18" s="20">
        <f t="shared" si="74"/>
        <v>0</v>
      </c>
      <c r="CG18" s="20">
        <f t="shared" si="75"/>
        <v>0</v>
      </c>
      <c r="CH18" s="20">
        <f t="shared" si="76"/>
        <v>0</v>
      </c>
      <c r="CI18" s="20">
        <f t="shared" si="77"/>
        <v>0</v>
      </c>
    </row>
    <row r="19" spans="1:87" x14ac:dyDescent="0.25">
      <c r="A19">
        <v>13</v>
      </c>
      <c r="B19">
        <f>modules!B19</f>
        <v>0</v>
      </c>
      <c r="C19">
        <f>modules!C19</f>
        <v>0</v>
      </c>
      <c r="E19" s="16">
        <f t="shared" si="6"/>
        <v>0</v>
      </c>
      <c r="F19" s="16">
        <f t="shared" si="7"/>
        <v>0</v>
      </c>
      <c r="G19" s="16">
        <f t="shared" si="8"/>
        <v>0</v>
      </c>
      <c r="H19" s="16">
        <f t="shared" si="9"/>
        <v>0</v>
      </c>
      <c r="I19" s="16">
        <f t="shared" si="10"/>
        <v>0</v>
      </c>
      <c r="J19" s="16">
        <f t="shared" si="11"/>
        <v>0</v>
      </c>
      <c r="L19" s="16">
        <f t="shared" si="12"/>
        <v>0</v>
      </c>
      <c r="M19" s="16">
        <f t="shared" si="13"/>
        <v>0</v>
      </c>
      <c r="N19" s="16">
        <f t="shared" si="14"/>
        <v>0</v>
      </c>
      <c r="O19" s="16">
        <f t="shared" si="15"/>
        <v>0</v>
      </c>
      <c r="P19" s="16">
        <f t="shared" si="16"/>
        <v>0</v>
      </c>
      <c r="Q19" s="16">
        <f t="shared" si="17"/>
        <v>0</v>
      </c>
      <c r="S19" s="16">
        <f t="shared" si="18"/>
        <v>0</v>
      </c>
      <c r="T19" s="16">
        <f t="shared" si="19"/>
        <v>0</v>
      </c>
      <c r="U19" s="16">
        <f t="shared" si="20"/>
        <v>0</v>
      </c>
      <c r="V19" s="16">
        <f t="shared" si="21"/>
        <v>0</v>
      </c>
      <c r="W19" s="16">
        <f t="shared" si="22"/>
        <v>0</v>
      </c>
      <c r="X19" s="16">
        <f t="shared" si="23"/>
        <v>0</v>
      </c>
      <c r="Z19" s="16">
        <f t="shared" si="24"/>
        <v>0</v>
      </c>
      <c r="AA19" s="16">
        <f t="shared" si="25"/>
        <v>0</v>
      </c>
      <c r="AB19" s="16">
        <f t="shared" si="26"/>
        <v>0</v>
      </c>
      <c r="AC19" s="16">
        <f t="shared" si="27"/>
        <v>0</v>
      </c>
      <c r="AD19" s="16">
        <f t="shared" si="28"/>
        <v>0</v>
      </c>
      <c r="AE19" s="16">
        <f t="shared" si="29"/>
        <v>0</v>
      </c>
      <c r="AG19" s="16">
        <f t="shared" si="30"/>
        <v>0</v>
      </c>
      <c r="AH19" s="16">
        <f t="shared" si="31"/>
        <v>0</v>
      </c>
      <c r="AI19" s="16">
        <f t="shared" si="32"/>
        <v>0</v>
      </c>
      <c r="AJ19" s="16">
        <f t="shared" si="33"/>
        <v>0</v>
      </c>
      <c r="AK19" s="16">
        <f t="shared" si="34"/>
        <v>0</v>
      </c>
      <c r="AL19" s="16">
        <f t="shared" si="35"/>
        <v>0</v>
      </c>
      <c r="AN19" s="16">
        <f t="shared" si="36"/>
        <v>0</v>
      </c>
      <c r="AO19" s="16">
        <f t="shared" si="37"/>
        <v>0</v>
      </c>
      <c r="AP19" s="16">
        <f t="shared" si="38"/>
        <v>0</v>
      </c>
      <c r="AQ19" s="16">
        <f t="shared" si="39"/>
        <v>0</v>
      </c>
      <c r="AR19" s="16">
        <f t="shared" si="40"/>
        <v>0</v>
      </c>
      <c r="AS19" s="16">
        <f t="shared" si="41"/>
        <v>0</v>
      </c>
      <c r="AT19" s="20"/>
      <c r="AU19" s="20">
        <f t="shared" si="42"/>
        <v>0</v>
      </c>
      <c r="AV19" s="20">
        <f t="shared" si="43"/>
        <v>0</v>
      </c>
      <c r="AW19" s="20">
        <f t="shared" si="44"/>
        <v>0</v>
      </c>
      <c r="AX19" s="20">
        <f t="shared" si="45"/>
        <v>0</v>
      </c>
      <c r="AY19" s="20">
        <f t="shared" si="46"/>
        <v>0</v>
      </c>
      <c r="AZ19" s="20">
        <f t="shared" si="47"/>
        <v>0</v>
      </c>
      <c r="BA19" s="20"/>
      <c r="BB19" s="20">
        <f t="shared" si="48"/>
        <v>0</v>
      </c>
      <c r="BC19" s="20">
        <f t="shared" si="49"/>
        <v>0</v>
      </c>
      <c r="BD19" s="20">
        <f t="shared" si="50"/>
        <v>0</v>
      </c>
      <c r="BE19" s="20">
        <f t="shared" si="51"/>
        <v>0</v>
      </c>
      <c r="BF19" s="20">
        <f t="shared" si="52"/>
        <v>0</v>
      </c>
      <c r="BG19" s="20">
        <f t="shared" si="53"/>
        <v>0</v>
      </c>
      <c r="BH19" s="20"/>
      <c r="BI19" s="20">
        <f t="shared" si="54"/>
        <v>0</v>
      </c>
      <c r="BJ19" s="20">
        <f t="shared" si="55"/>
        <v>0</v>
      </c>
      <c r="BK19" s="20">
        <f t="shared" si="56"/>
        <v>0</v>
      </c>
      <c r="BL19" s="20">
        <f t="shared" si="57"/>
        <v>0</v>
      </c>
      <c r="BM19" s="20">
        <f t="shared" si="58"/>
        <v>0</v>
      </c>
      <c r="BN19" s="20">
        <f t="shared" si="59"/>
        <v>0</v>
      </c>
      <c r="BO19" s="20"/>
      <c r="BP19" s="20">
        <f t="shared" si="60"/>
        <v>0</v>
      </c>
      <c r="BQ19" s="20">
        <f t="shared" si="61"/>
        <v>0</v>
      </c>
      <c r="BR19" s="20">
        <f t="shared" si="62"/>
        <v>0</v>
      </c>
      <c r="BS19" s="20">
        <f t="shared" si="63"/>
        <v>0</v>
      </c>
      <c r="BT19" s="20">
        <f t="shared" si="64"/>
        <v>0</v>
      </c>
      <c r="BU19" s="20">
        <f t="shared" si="65"/>
        <v>0</v>
      </c>
      <c r="BV19" s="20"/>
      <c r="BW19" s="20">
        <f t="shared" si="66"/>
        <v>0</v>
      </c>
      <c r="BX19" s="20">
        <f t="shared" si="67"/>
        <v>0</v>
      </c>
      <c r="BY19" s="20">
        <f t="shared" si="68"/>
        <v>0</v>
      </c>
      <c r="BZ19" s="20">
        <f t="shared" si="69"/>
        <v>0</v>
      </c>
      <c r="CA19" s="20">
        <f t="shared" si="70"/>
        <v>0</v>
      </c>
      <c r="CB19" s="20">
        <f t="shared" si="71"/>
        <v>0</v>
      </c>
      <c r="CC19" s="20"/>
      <c r="CD19" s="20">
        <f t="shared" si="72"/>
        <v>0</v>
      </c>
      <c r="CE19" s="20">
        <f t="shared" si="73"/>
        <v>0</v>
      </c>
      <c r="CF19" s="20">
        <f t="shared" si="74"/>
        <v>0</v>
      </c>
      <c r="CG19" s="20">
        <f t="shared" si="75"/>
        <v>0</v>
      </c>
      <c r="CH19" s="20">
        <f t="shared" si="76"/>
        <v>0</v>
      </c>
      <c r="CI19" s="20">
        <f t="shared" si="77"/>
        <v>0</v>
      </c>
    </row>
    <row r="20" spans="1:87" x14ac:dyDescent="0.25">
      <c r="A20">
        <v>14</v>
      </c>
      <c r="B20">
        <f>modules!B20</f>
        <v>0</v>
      </c>
      <c r="C20">
        <f>modules!C20</f>
        <v>0</v>
      </c>
      <c r="E20" s="16">
        <f t="shared" si="6"/>
        <v>0</v>
      </c>
      <c r="F20" s="16">
        <f t="shared" si="7"/>
        <v>0</v>
      </c>
      <c r="G20" s="16">
        <f t="shared" si="8"/>
        <v>0</v>
      </c>
      <c r="H20" s="16">
        <f t="shared" si="9"/>
        <v>0</v>
      </c>
      <c r="I20" s="16">
        <f t="shared" si="10"/>
        <v>0</v>
      </c>
      <c r="J20" s="16">
        <f t="shared" si="11"/>
        <v>0</v>
      </c>
      <c r="L20" s="16">
        <f t="shared" si="12"/>
        <v>0</v>
      </c>
      <c r="M20" s="16">
        <f t="shared" si="13"/>
        <v>0</v>
      </c>
      <c r="N20" s="16">
        <f t="shared" si="14"/>
        <v>0</v>
      </c>
      <c r="O20" s="16">
        <f t="shared" si="15"/>
        <v>0</v>
      </c>
      <c r="P20" s="16">
        <f t="shared" si="16"/>
        <v>0</v>
      </c>
      <c r="Q20" s="16">
        <f t="shared" si="17"/>
        <v>0</v>
      </c>
      <c r="S20" s="16">
        <f t="shared" si="18"/>
        <v>0</v>
      </c>
      <c r="T20" s="16">
        <f t="shared" si="19"/>
        <v>0</v>
      </c>
      <c r="U20" s="16">
        <f t="shared" si="20"/>
        <v>0</v>
      </c>
      <c r="V20" s="16">
        <f t="shared" si="21"/>
        <v>0</v>
      </c>
      <c r="W20" s="16">
        <f t="shared" si="22"/>
        <v>0</v>
      </c>
      <c r="X20" s="16">
        <f t="shared" si="23"/>
        <v>0</v>
      </c>
      <c r="Z20" s="16">
        <f t="shared" si="24"/>
        <v>0</v>
      </c>
      <c r="AA20" s="16">
        <f t="shared" si="25"/>
        <v>0</v>
      </c>
      <c r="AB20" s="16">
        <f t="shared" si="26"/>
        <v>0</v>
      </c>
      <c r="AC20" s="16">
        <f t="shared" si="27"/>
        <v>0</v>
      </c>
      <c r="AD20" s="16">
        <f t="shared" si="28"/>
        <v>0</v>
      </c>
      <c r="AE20" s="16">
        <f t="shared" si="29"/>
        <v>0</v>
      </c>
      <c r="AG20" s="16">
        <f t="shared" si="30"/>
        <v>0</v>
      </c>
      <c r="AH20" s="16">
        <f t="shared" si="31"/>
        <v>0</v>
      </c>
      <c r="AI20" s="16">
        <f t="shared" si="32"/>
        <v>0</v>
      </c>
      <c r="AJ20" s="16">
        <f t="shared" si="33"/>
        <v>0</v>
      </c>
      <c r="AK20" s="16">
        <f t="shared" si="34"/>
        <v>0</v>
      </c>
      <c r="AL20" s="16">
        <f t="shared" si="35"/>
        <v>0</v>
      </c>
      <c r="AN20" s="16">
        <f t="shared" si="36"/>
        <v>0</v>
      </c>
      <c r="AO20" s="16">
        <f t="shared" si="37"/>
        <v>0</v>
      </c>
      <c r="AP20" s="16">
        <f t="shared" si="38"/>
        <v>0</v>
      </c>
      <c r="AQ20" s="16">
        <f t="shared" si="39"/>
        <v>0</v>
      </c>
      <c r="AR20" s="16">
        <f t="shared" si="40"/>
        <v>0</v>
      </c>
      <c r="AS20" s="16">
        <f t="shared" si="41"/>
        <v>0</v>
      </c>
      <c r="AT20" s="20"/>
      <c r="AU20" s="20">
        <f t="shared" si="42"/>
        <v>0</v>
      </c>
      <c r="AV20" s="20">
        <f t="shared" si="43"/>
        <v>0</v>
      </c>
      <c r="AW20" s="20">
        <f t="shared" si="44"/>
        <v>0</v>
      </c>
      <c r="AX20" s="20">
        <f t="shared" si="45"/>
        <v>0</v>
      </c>
      <c r="AY20" s="20">
        <f t="shared" si="46"/>
        <v>0</v>
      </c>
      <c r="AZ20" s="20">
        <f t="shared" si="47"/>
        <v>0</v>
      </c>
      <c r="BA20" s="20"/>
      <c r="BB20" s="20">
        <f t="shared" si="48"/>
        <v>0</v>
      </c>
      <c r="BC20" s="20">
        <f t="shared" si="49"/>
        <v>0</v>
      </c>
      <c r="BD20" s="20">
        <f t="shared" si="50"/>
        <v>0</v>
      </c>
      <c r="BE20" s="20">
        <f t="shared" si="51"/>
        <v>0</v>
      </c>
      <c r="BF20" s="20">
        <f t="shared" si="52"/>
        <v>0</v>
      </c>
      <c r="BG20" s="20">
        <f t="shared" si="53"/>
        <v>0</v>
      </c>
      <c r="BH20" s="20"/>
      <c r="BI20" s="20">
        <f t="shared" si="54"/>
        <v>0</v>
      </c>
      <c r="BJ20" s="20">
        <f t="shared" si="55"/>
        <v>0</v>
      </c>
      <c r="BK20" s="20">
        <f t="shared" si="56"/>
        <v>0</v>
      </c>
      <c r="BL20" s="20">
        <f t="shared" si="57"/>
        <v>0</v>
      </c>
      <c r="BM20" s="20">
        <f t="shared" si="58"/>
        <v>0</v>
      </c>
      <c r="BN20" s="20">
        <f t="shared" si="59"/>
        <v>0</v>
      </c>
      <c r="BO20" s="20"/>
      <c r="BP20" s="20">
        <f t="shared" si="60"/>
        <v>0</v>
      </c>
      <c r="BQ20" s="20">
        <f t="shared" si="61"/>
        <v>0</v>
      </c>
      <c r="BR20" s="20">
        <f t="shared" si="62"/>
        <v>0</v>
      </c>
      <c r="BS20" s="20">
        <f t="shared" si="63"/>
        <v>0</v>
      </c>
      <c r="BT20" s="20">
        <f t="shared" si="64"/>
        <v>0</v>
      </c>
      <c r="BU20" s="20">
        <f t="shared" si="65"/>
        <v>0</v>
      </c>
      <c r="BV20" s="20"/>
      <c r="BW20" s="20">
        <f t="shared" si="66"/>
        <v>0</v>
      </c>
      <c r="BX20" s="20">
        <f t="shared" si="67"/>
        <v>0</v>
      </c>
      <c r="BY20" s="20">
        <f t="shared" si="68"/>
        <v>0</v>
      </c>
      <c r="BZ20" s="20">
        <f t="shared" si="69"/>
        <v>0</v>
      </c>
      <c r="CA20" s="20">
        <f t="shared" si="70"/>
        <v>0</v>
      </c>
      <c r="CB20" s="20">
        <f t="shared" si="71"/>
        <v>0</v>
      </c>
      <c r="CC20" s="20"/>
      <c r="CD20" s="20">
        <f t="shared" si="72"/>
        <v>0</v>
      </c>
      <c r="CE20" s="20">
        <f t="shared" si="73"/>
        <v>0</v>
      </c>
      <c r="CF20" s="20">
        <f t="shared" si="74"/>
        <v>0</v>
      </c>
      <c r="CG20" s="20">
        <f t="shared" si="75"/>
        <v>0</v>
      </c>
      <c r="CH20" s="20">
        <f t="shared" si="76"/>
        <v>0</v>
      </c>
      <c r="CI20" s="20">
        <f t="shared" si="77"/>
        <v>0</v>
      </c>
    </row>
    <row r="21" spans="1:87" x14ac:dyDescent="0.25">
      <c r="A21">
        <v>15</v>
      </c>
      <c r="B21">
        <f>modules!B21</f>
        <v>0</v>
      </c>
      <c r="C21">
        <f>modules!C21</f>
        <v>0</v>
      </c>
      <c r="E21" s="16">
        <f t="shared" si="6"/>
        <v>0</v>
      </c>
      <c r="F21" s="16">
        <f t="shared" si="7"/>
        <v>0</v>
      </c>
      <c r="G21" s="16">
        <f t="shared" si="8"/>
        <v>0</v>
      </c>
      <c r="H21" s="16">
        <f t="shared" si="9"/>
        <v>0</v>
      </c>
      <c r="I21" s="16">
        <f t="shared" si="10"/>
        <v>0</v>
      </c>
      <c r="J21" s="16">
        <f t="shared" si="11"/>
        <v>0</v>
      </c>
      <c r="L21" s="16">
        <f t="shared" si="12"/>
        <v>0</v>
      </c>
      <c r="M21" s="16">
        <f t="shared" si="13"/>
        <v>0</v>
      </c>
      <c r="N21" s="16">
        <f t="shared" si="14"/>
        <v>0</v>
      </c>
      <c r="O21" s="16">
        <f t="shared" si="15"/>
        <v>0</v>
      </c>
      <c r="P21" s="16">
        <f t="shared" si="16"/>
        <v>0</v>
      </c>
      <c r="Q21" s="16">
        <f t="shared" si="17"/>
        <v>0</v>
      </c>
      <c r="S21" s="16">
        <f t="shared" si="18"/>
        <v>0</v>
      </c>
      <c r="T21" s="16">
        <f t="shared" si="19"/>
        <v>0</v>
      </c>
      <c r="U21" s="16">
        <f t="shared" si="20"/>
        <v>0</v>
      </c>
      <c r="V21" s="16">
        <f t="shared" si="21"/>
        <v>0</v>
      </c>
      <c r="W21" s="16">
        <f t="shared" si="22"/>
        <v>0</v>
      </c>
      <c r="X21" s="16">
        <f t="shared" si="23"/>
        <v>0</v>
      </c>
      <c r="Z21" s="16">
        <f t="shared" si="24"/>
        <v>0</v>
      </c>
      <c r="AA21" s="16">
        <f t="shared" si="25"/>
        <v>0</v>
      </c>
      <c r="AB21" s="16">
        <f t="shared" si="26"/>
        <v>0</v>
      </c>
      <c r="AC21" s="16">
        <f t="shared" si="27"/>
        <v>0</v>
      </c>
      <c r="AD21" s="16">
        <f t="shared" si="28"/>
        <v>0</v>
      </c>
      <c r="AE21" s="16">
        <f t="shared" si="29"/>
        <v>0</v>
      </c>
      <c r="AG21" s="16">
        <f t="shared" si="30"/>
        <v>0</v>
      </c>
      <c r="AH21" s="16">
        <f t="shared" si="31"/>
        <v>0</v>
      </c>
      <c r="AI21" s="16">
        <f t="shared" si="32"/>
        <v>0</v>
      </c>
      <c r="AJ21" s="16">
        <f t="shared" si="33"/>
        <v>0</v>
      </c>
      <c r="AK21" s="16">
        <f t="shared" si="34"/>
        <v>0</v>
      </c>
      <c r="AL21" s="16">
        <f t="shared" si="35"/>
        <v>0</v>
      </c>
      <c r="AN21" s="16">
        <f t="shared" si="36"/>
        <v>0</v>
      </c>
      <c r="AO21" s="16">
        <f t="shared" si="37"/>
        <v>0</v>
      </c>
      <c r="AP21" s="16">
        <f t="shared" si="38"/>
        <v>0</v>
      </c>
      <c r="AQ21" s="16">
        <f t="shared" si="39"/>
        <v>0</v>
      </c>
      <c r="AR21" s="16">
        <f t="shared" si="40"/>
        <v>0</v>
      </c>
      <c r="AS21" s="16">
        <f t="shared" si="41"/>
        <v>0</v>
      </c>
      <c r="AT21" s="20"/>
      <c r="AU21" s="20">
        <f t="shared" si="42"/>
        <v>0</v>
      </c>
      <c r="AV21" s="20">
        <f t="shared" si="43"/>
        <v>0</v>
      </c>
      <c r="AW21" s="20">
        <f t="shared" si="44"/>
        <v>0</v>
      </c>
      <c r="AX21" s="20">
        <f t="shared" si="45"/>
        <v>0</v>
      </c>
      <c r="AY21" s="20">
        <f t="shared" si="46"/>
        <v>0</v>
      </c>
      <c r="AZ21" s="20">
        <f t="shared" si="47"/>
        <v>0</v>
      </c>
      <c r="BA21" s="20"/>
      <c r="BB21" s="20">
        <f t="shared" si="48"/>
        <v>0</v>
      </c>
      <c r="BC21" s="20">
        <f t="shared" si="49"/>
        <v>0</v>
      </c>
      <c r="BD21" s="20">
        <f t="shared" si="50"/>
        <v>0</v>
      </c>
      <c r="BE21" s="20">
        <f t="shared" si="51"/>
        <v>0</v>
      </c>
      <c r="BF21" s="20">
        <f t="shared" si="52"/>
        <v>0</v>
      </c>
      <c r="BG21" s="20">
        <f t="shared" si="53"/>
        <v>0</v>
      </c>
      <c r="BH21" s="20"/>
      <c r="BI21" s="20">
        <f t="shared" si="54"/>
        <v>0</v>
      </c>
      <c r="BJ21" s="20">
        <f t="shared" si="55"/>
        <v>0</v>
      </c>
      <c r="BK21" s="20">
        <f t="shared" si="56"/>
        <v>0</v>
      </c>
      <c r="BL21" s="20">
        <f t="shared" si="57"/>
        <v>0</v>
      </c>
      <c r="BM21" s="20">
        <f t="shared" si="58"/>
        <v>0</v>
      </c>
      <c r="BN21" s="20">
        <f t="shared" si="59"/>
        <v>0</v>
      </c>
      <c r="BO21" s="20"/>
      <c r="BP21" s="20">
        <f t="shared" si="60"/>
        <v>0</v>
      </c>
      <c r="BQ21" s="20">
        <f t="shared" si="61"/>
        <v>0</v>
      </c>
      <c r="BR21" s="20">
        <f t="shared" si="62"/>
        <v>0</v>
      </c>
      <c r="BS21" s="20">
        <f t="shared" si="63"/>
        <v>0</v>
      </c>
      <c r="BT21" s="20">
        <f t="shared" si="64"/>
        <v>0</v>
      </c>
      <c r="BU21" s="20">
        <f t="shared" si="65"/>
        <v>0</v>
      </c>
      <c r="BV21" s="20"/>
      <c r="BW21" s="20">
        <f t="shared" si="66"/>
        <v>0</v>
      </c>
      <c r="BX21" s="20">
        <f t="shared" si="67"/>
        <v>0</v>
      </c>
      <c r="BY21" s="20">
        <f t="shared" si="68"/>
        <v>0</v>
      </c>
      <c r="BZ21" s="20">
        <f t="shared" si="69"/>
        <v>0</v>
      </c>
      <c r="CA21" s="20">
        <f t="shared" si="70"/>
        <v>0</v>
      </c>
      <c r="CB21" s="20">
        <f t="shared" si="71"/>
        <v>0</v>
      </c>
      <c r="CC21" s="20"/>
      <c r="CD21" s="20">
        <f t="shared" si="72"/>
        <v>0</v>
      </c>
      <c r="CE21" s="20">
        <f t="shared" si="73"/>
        <v>0</v>
      </c>
      <c r="CF21" s="20">
        <f t="shared" si="74"/>
        <v>0</v>
      </c>
      <c r="CG21" s="20">
        <f t="shared" si="75"/>
        <v>0</v>
      </c>
      <c r="CH21" s="20">
        <f t="shared" si="76"/>
        <v>0</v>
      </c>
      <c r="CI21" s="20">
        <f t="shared" si="77"/>
        <v>0</v>
      </c>
    </row>
    <row r="22" spans="1:87" x14ac:dyDescent="0.25">
      <c r="A22">
        <v>16</v>
      </c>
      <c r="B22">
        <f>modules!B22</f>
        <v>0</v>
      </c>
      <c r="C22">
        <f>modules!C22</f>
        <v>0</v>
      </c>
      <c r="E22" s="16">
        <f t="shared" si="6"/>
        <v>0</v>
      </c>
      <c r="F22" s="16">
        <f t="shared" si="7"/>
        <v>0</v>
      </c>
      <c r="G22" s="16">
        <f t="shared" si="8"/>
        <v>0</v>
      </c>
      <c r="H22" s="16">
        <f t="shared" si="9"/>
        <v>0</v>
      </c>
      <c r="I22" s="16">
        <f t="shared" si="10"/>
        <v>0</v>
      </c>
      <c r="J22" s="16">
        <f t="shared" si="11"/>
        <v>0</v>
      </c>
      <c r="L22" s="16">
        <f t="shared" si="12"/>
        <v>0</v>
      </c>
      <c r="M22" s="16">
        <f t="shared" si="13"/>
        <v>0</v>
      </c>
      <c r="N22" s="16">
        <f t="shared" si="14"/>
        <v>0</v>
      </c>
      <c r="O22" s="16">
        <f t="shared" si="15"/>
        <v>0</v>
      </c>
      <c r="P22" s="16">
        <f t="shared" si="16"/>
        <v>0</v>
      </c>
      <c r="Q22" s="16">
        <f t="shared" si="17"/>
        <v>0</v>
      </c>
      <c r="S22" s="16">
        <f t="shared" si="18"/>
        <v>0</v>
      </c>
      <c r="T22" s="16">
        <f t="shared" si="19"/>
        <v>0</v>
      </c>
      <c r="U22" s="16">
        <f t="shared" si="20"/>
        <v>0</v>
      </c>
      <c r="V22" s="16">
        <f t="shared" si="21"/>
        <v>0</v>
      </c>
      <c r="W22" s="16">
        <f t="shared" si="22"/>
        <v>0</v>
      </c>
      <c r="X22" s="16">
        <f t="shared" si="23"/>
        <v>0</v>
      </c>
      <c r="Z22" s="16">
        <f t="shared" si="24"/>
        <v>0</v>
      </c>
      <c r="AA22" s="16">
        <f t="shared" si="25"/>
        <v>0</v>
      </c>
      <c r="AB22" s="16">
        <f t="shared" si="26"/>
        <v>0</v>
      </c>
      <c r="AC22" s="16">
        <f t="shared" si="27"/>
        <v>0</v>
      </c>
      <c r="AD22" s="16">
        <f t="shared" si="28"/>
        <v>0</v>
      </c>
      <c r="AE22" s="16">
        <f t="shared" si="29"/>
        <v>0</v>
      </c>
      <c r="AG22" s="16">
        <f t="shared" si="30"/>
        <v>0</v>
      </c>
      <c r="AH22" s="16">
        <f t="shared" si="31"/>
        <v>0</v>
      </c>
      <c r="AI22" s="16">
        <f t="shared" si="32"/>
        <v>0</v>
      </c>
      <c r="AJ22" s="16">
        <f t="shared" si="33"/>
        <v>0</v>
      </c>
      <c r="AK22" s="16">
        <f t="shared" si="34"/>
        <v>0</v>
      </c>
      <c r="AL22" s="16">
        <f t="shared" si="35"/>
        <v>0</v>
      </c>
      <c r="AN22" s="16">
        <f t="shared" si="36"/>
        <v>0</v>
      </c>
      <c r="AO22" s="16">
        <f t="shared" si="37"/>
        <v>0</v>
      </c>
      <c r="AP22" s="16">
        <f t="shared" si="38"/>
        <v>0</v>
      </c>
      <c r="AQ22" s="16">
        <f t="shared" si="39"/>
        <v>0</v>
      </c>
      <c r="AR22" s="16">
        <f t="shared" si="40"/>
        <v>0</v>
      </c>
      <c r="AS22" s="16">
        <f t="shared" si="41"/>
        <v>0</v>
      </c>
      <c r="AT22" s="20"/>
      <c r="AU22" s="20">
        <f t="shared" si="42"/>
        <v>0</v>
      </c>
      <c r="AV22" s="20">
        <f t="shared" si="43"/>
        <v>0</v>
      </c>
      <c r="AW22" s="20">
        <f t="shared" si="44"/>
        <v>0</v>
      </c>
      <c r="AX22" s="20">
        <f t="shared" si="45"/>
        <v>0</v>
      </c>
      <c r="AY22" s="20">
        <f t="shared" si="46"/>
        <v>0</v>
      </c>
      <c r="AZ22" s="20">
        <f t="shared" si="47"/>
        <v>0</v>
      </c>
      <c r="BA22" s="20"/>
      <c r="BB22" s="20">
        <f t="shared" si="48"/>
        <v>0</v>
      </c>
      <c r="BC22" s="20">
        <f t="shared" si="49"/>
        <v>0</v>
      </c>
      <c r="BD22" s="20">
        <f t="shared" si="50"/>
        <v>0</v>
      </c>
      <c r="BE22" s="20">
        <f t="shared" si="51"/>
        <v>0</v>
      </c>
      <c r="BF22" s="20">
        <f t="shared" si="52"/>
        <v>0</v>
      </c>
      <c r="BG22" s="20">
        <f t="shared" si="53"/>
        <v>0</v>
      </c>
      <c r="BH22" s="20"/>
      <c r="BI22" s="20">
        <f t="shared" si="54"/>
        <v>0</v>
      </c>
      <c r="BJ22" s="20">
        <f t="shared" si="55"/>
        <v>0</v>
      </c>
      <c r="BK22" s="20">
        <f t="shared" si="56"/>
        <v>0</v>
      </c>
      <c r="BL22" s="20">
        <f t="shared" si="57"/>
        <v>0</v>
      </c>
      <c r="BM22" s="20">
        <f t="shared" si="58"/>
        <v>0</v>
      </c>
      <c r="BN22" s="20">
        <f t="shared" si="59"/>
        <v>0</v>
      </c>
      <c r="BO22" s="20"/>
      <c r="BP22" s="20">
        <f t="shared" si="60"/>
        <v>0</v>
      </c>
      <c r="BQ22" s="20">
        <f t="shared" si="61"/>
        <v>0</v>
      </c>
      <c r="BR22" s="20">
        <f t="shared" si="62"/>
        <v>0</v>
      </c>
      <c r="BS22" s="20">
        <f t="shared" si="63"/>
        <v>0</v>
      </c>
      <c r="BT22" s="20">
        <f t="shared" si="64"/>
        <v>0</v>
      </c>
      <c r="BU22" s="20">
        <f t="shared" si="65"/>
        <v>0</v>
      </c>
      <c r="BV22" s="20"/>
      <c r="BW22" s="20">
        <f t="shared" si="66"/>
        <v>0</v>
      </c>
      <c r="BX22" s="20">
        <f t="shared" si="67"/>
        <v>0</v>
      </c>
      <c r="BY22" s="20">
        <f t="shared" si="68"/>
        <v>0</v>
      </c>
      <c r="BZ22" s="20">
        <f t="shared" si="69"/>
        <v>0</v>
      </c>
      <c r="CA22" s="20">
        <f t="shared" si="70"/>
        <v>0</v>
      </c>
      <c r="CB22" s="20">
        <f t="shared" si="71"/>
        <v>0</v>
      </c>
      <c r="CC22" s="20"/>
      <c r="CD22" s="20">
        <f t="shared" si="72"/>
        <v>0</v>
      </c>
      <c r="CE22" s="20">
        <f t="shared" si="73"/>
        <v>0</v>
      </c>
      <c r="CF22" s="20">
        <f t="shared" si="74"/>
        <v>0</v>
      </c>
      <c r="CG22" s="20">
        <f t="shared" si="75"/>
        <v>0</v>
      </c>
      <c r="CH22" s="20">
        <f t="shared" si="76"/>
        <v>0</v>
      </c>
      <c r="CI22" s="20">
        <f t="shared" si="77"/>
        <v>0</v>
      </c>
    </row>
    <row r="23" spans="1:87" x14ac:dyDescent="0.25">
      <c r="A23">
        <v>17</v>
      </c>
      <c r="B23">
        <f>modules!B23</f>
        <v>0</v>
      </c>
      <c r="C23">
        <f>modules!C23</f>
        <v>0</v>
      </c>
      <c r="E23" s="16">
        <f t="shared" si="6"/>
        <v>0</v>
      </c>
      <c r="F23" s="16">
        <f t="shared" si="7"/>
        <v>0</v>
      </c>
      <c r="G23" s="16">
        <f t="shared" si="8"/>
        <v>0</v>
      </c>
      <c r="H23" s="16">
        <f t="shared" si="9"/>
        <v>0</v>
      </c>
      <c r="I23" s="16">
        <f t="shared" si="10"/>
        <v>0</v>
      </c>
      <c r="J23" s="16">
        <f t="shared" si="11"/>
        <v>0</v>
      </c>
      <c r="L23" s="16">
        <f t="shared" si="12"/>
        <v>0</v>
      </c>
      <c r="M23" s="16">
        <f t="shared" si="13"/>
        <v>0</v>
      </c>
      <c r="N23" s="16">
        <f t="shared" si="14"/>
        <v>0</v>
      </c>
      <c r="O23" s="16">
        <f t="shared" si="15"/>
        <v>0</v>
      </c>
      <c r="P23" s="16">
        <f t="shared" si="16"/>
        <v>0</v>
      </c>
      <c r="Q23" s="16">
        <f t="shared" si="17"/>
        <v>0</v>
      </c>
      <c r="S23" s="16">
        <f t="shared" si="18"/>
        <v>0</v>
      </c>
      <c r="T23" s="16">
        <f t="shared" si="19"/>
        <v>0</v>
      </c>
      <c r="U23" s="16">
        <f t="shared" si="20"/>
        <v>0</v>
      </c>
      <c r="V23" s="16">
        <f t="shared" si="21"/>
        <v>0</v>
      </c>
      <c r="W23" s="16">
        <f t="shared" si="22"/>
        <v>0</v>
      </c>
      <c r="X23" s="16">
        <f t="shared" si="23"/>
        <v>0</v>
      </c>
      <c r="Z23" s="16">
        <f t="shared" si="24"/>
        <v>0</v>
      </c>
      <c r="AA23" s="16">
        <f t="shared" si="25"/>
        <v>0</v>
      </c>
      <c r="AB23" s="16">
        <f t="shared" si="26"/>
        <v>0</v>
      </c>
      <c r="AC23" s="16">
        <f t="shared" si="27"/>
        <v>0</v>
      </c>
      <c r="AD23" s="16">
        <f t="shared" si="28"/>
        <v>0</v>
      </c>
      <c r="AE23" s="16">
        <f t="shared" si="29"/>
        <v>0</v>
      </c>
      <c r="AG23" s="16">
        <f t="shared" si="30"/>
        <v>0</v>
      </c>
      <c r="AH23" s="16">
        <f t="shared" si="31"/>
        <v>0</v>
      </c>
      <c r="AI23" s="16">
        <f t="shared" si="32"/>
        <v>0</v>
      </c>
      <c r="AJ23" s="16">
        <f t="shared" si="33"/>
        <v>0</v>
      </c>
      <c r="AK23" s="16">
        <f t="shared" si="34"/>
        <v>0</v>
      </c>
      <c r="AL23" s="16">
        <f t="shared" si="35"/>
        <v>0</v>
      </c>
      <c r="AN23" s="16">
        <f t="shared" si="36"/>
        <v>0</v>
      </c>
      <c r="AO23" s="16">
        <f t="shared" si="37"/>
        <v>0</v>
      </c>
      <c r="AP23" s="16">
        <f t="shared" si="38"/>
        <v>0</v>
      </c>
      <c r="AQ23" s="16">
        <f t="shared" si="39"/>
        <v>0</v>
      </c>
      <c r="AR23" s="16">
        <f t="shared" si="40"/>
        <v>0</v>
      </c>
      <c r="AS23" s="16">
        <f t="shared" si="41"/>
        <v>0</v>
      </c>
      <c r="AT23" s="20"/>
      <c r="AU23" s="20">
        <f t="shared" si="42"/>
        <v>0</v>
      </c>
      <c r="AV23" s="20">
        <f t="shared" si="43"/>
        <v>0</v>
      </c>
      <c r="AW23" s="20">
        <f t="shared" si="44"/>
        <v>0</v>
      </c>
      <c r="AX23" s="20">
        <f t="shared" si="45"/>
        <v>0</v>
      </c>
      <c r="AY23" s="20">
        <f t="shared" si="46"/>
        <v>0</v>
      </c>
      <c r="AZ23" s="20">
        <f t="shared" si="47"/>
        <v>0</v>
      </c>
      <c r="BA23" s="20"/>
      <c r="BB23" s="20">
        <f t="shared" si="48"/>
        <v>0</v>
      </c>
      <c r="BC23" s="20">
        <f t="shared" si="49"/>
        <v>0</v>
      </c>
      <c r="BD23" s="20">
        <f t="shared" si="50"/>
        <v>0</v>
      </c>
      <c r="BE23" s="20">
        <f t="shared" si="51"/>
        <v>0</v>
      </c>
      <c r="BF23" s="20">
        <f t="shared" si="52"/>
        <v>0</v>
      </c>
      <c r="BG23" s="20">
        <f t="shared" si="53"/>
        <v>0</v>
      </c>
      <c r="BH23" s="20"/>
      <c r="BI23" s="20">
        <f t="shared" si="54"/>
        <v>0</v>
      </c>
      <c r="BJ23" s="20">
        <f t="shared" si="55"/>
        <v>0</v>
      </c>
      <c r="BK23" s="20">
        <f t="shared" si="56"/>
        <v>0</v>
      </c>
      <c r="BL23" s="20">
        <f t="shared" si="57"/>
        <v>0</v>
      </c>
      <c r="BM23" s="20">
        <f t="shared" si="58"/>
        <v>0</v>
      </c>
      <c r="BN23" s="20">
        <f t="shared" si="59"/>
        <v>0</v>
      </c>
      <c r="BO23" s="20"/>
      <c r="BP23" s="20">
        <f t="shared" si="60"/>
        <v>0</v>
      </c>
      <c r="BQ23" s="20">
        <f t="shared" si="61"/>
        <v>0</v>
      </c>
      <c r="BR23" s="20">
        <f t="shared" si="62"/>
        <v>0</v>
      </c>
      <c r="BS23" s="20">
        <f t="shared" si="63"/>
        <v>0</v>
      </c>
      <c r="BT23" s="20">
        <f t="shared" si="64"/>
        <v>0</v>
      </c>
      <c r="BU23" s="20">
        <f t="shared" si="65"/>
        <v>0</v>
      </c>
      <c r="BV23" s="20"/>
      <c r="BW23" s="20">
        <f t="shared" si="66"/>
        <v>0</v>
      </c>
      <c r="BX23" s="20">
        <f t="shared" si="67"/>
        <v>0</v>
      </c>
      <c r="BY23" s="20">
        <f t="shared" si="68"/>
        <v>0</v>
      </c>
      <c r="BZ23" s="20">
        <f t="shared" si="69"/>
        <v>0</v>
      </c>
      <c r="CA23" s="20">
        <f t="shared" si="70"/>
        <v>0</v>
      </c>
      <c r="CB23" s="20">
        <f t="shared" si="71"/>
        <v>0</v>
      </c>
      <c r="CC23" s="20"/>
      <c r="CD23" s="20">
        <f t="shared" si="72"/>
        <v>0</v>
      </c>
      <c r="CE23" s="20">
        <f t="shared" si="73"/>
        <v>0</v>
      </c>
      <c r="CF23" s="20">
        <f t="shared" si="74"/>
        <v>0</v>
      </c>
      <c r="CG23" s="20">
        <f t="shared" si="75"/>
        <v>0</v>
      </c>
      <c r="CH23" s="20">
        <f t="shared" si="76"/>
        <v>0</v>
      </c>
      <c r="CI23" s="20">
        <f t="shared" si="77"/>
        <v>0</v>
      </c>
    </row>
    <row r="24" spans="1:87" x14ac:dyDescent="0.25">
      <c r="A24">
        <v>18</v>
      </c>
      <c r="B24">
        <f>modules!B24</f>
        <v>0</v>
      </c>
      <c r="C24">
        <f>modules!C24</f>
        <v>0</v>
      </c>
      <c r="E24" s="16">
        <f t="shared" si="6"/>
        <v>0</v>
      </c>
      <c r="F24" s="16">
        <f t="shared" si="7"/>
        <v>0</v>
      </c>
      <c r="G24" s="16">
        <f t="shared" si="8"/>
        <v>0</v>
      </c>
      <c r="H24" s="16">
        <f t="shared" si="9"/>
        <v>0</v>
      </c>
      <c r="I24" s="16">
        <f t="shared" si="10"/>
        <v>0</v>
      </c>
      <c r="J24" s="16">
        <f t="shared" si="11"/>
        <v>0</v>
      </c>
      <c r="L24" s="16">
        <f t="shared" si="12"/>
        <v>0</v>
      </c>
      <c r="M24" s="16">
        <f t="shared" si="13"/>
        <v>0</v>
      </c>
      <c r="N24" s="16">
        <f t="shared" si="14"/>
        <v>0</v>
      </c>
      <c r="O24" s="16">
        <f t="shared" si="15"/>
        <v>0</v>
      </c>
      <c r="P24" s="16">
        <f t="shared" si="16"/>
        <v>0</v>
      </c>
      <c r="Q24" s="16">
        <f t="shared" si="17"/>
        <v>0</v>
      </c>
      <c r="S24" s="16">
        <f t="shared" si="18"/>
        <v>0</v>
      </c>
      <c r="T24" s="16">
        <f t="shared" si="19"/>
        <v>0</v>
      </c>
      <c r="U24" s="16">
        <f t="shared" si="20"/>
        <v>0</v>
      </c>
      <c r="V24" s="16">
        <f t="shared" si="21"/>
        <v>0</v>
      </c>
      <c r="W24" s="16">
        <f t="shared" si="22"/>
        <v>0</v>
      </c>
      <c r="X24" s="16">
        <f t="shared" si="23"/>
        <v>0</v>
      </c>
      <c r="Z24" s="16">
        <f t="shared" si="24"/>
        <v>0</v>
      </c>
      <c r="AA24" s="16">
        <f t="shared" si="25"/>
        <v>0</v>
      </c>
      <c r="AB24" s="16">
        <f t="shared" si="26"/>
        <v>0</v>
      </c>
      <c r="AC24" s="16">
        <f t="shared" si="27"/>
        <v>0</v>
      </c>
      <c r="AD24" s="16">
        <f t="shared" si="28"/>
        <v>0</v>
      </c>
      <c r="AE24" s="16">
        <f t="shared" si="29"/>
        <v>0</v>
      </c>
      <c r="AG24" s="16">
        <f t="shared" si="30"/>
        <v>0</v>
      </c>
      <c r="AH24" s="16">
        <f t="shared" si="31"/>
        <v>0</v>
      </c>
      <c r="AI24" s="16">
        <f t="shared" si="32"/>
        <v>0</v>
      </c>
      <c r="AJ24" s="16">
        <f t="shared" si="33"/>
        <v>0</v>
      </c>
      <c r="AK24" s="16">
        <f t="shared" si="34"/>
        <v>0</v>
      </c>
      <c r="AL24" s="16">
        <f t="shared" si="35"/>
        <v>0</v>
      </c>
      <c r="AN24" s="16">
        <f t="shared" si="36"/>
        <v>0</v>
      </c>
      <c r="AO24" s="16">
        <f t="shared" si="37"/>
        <v>0</v>
      </c>
      <c r="AP24" s="16">
        <f t="shared" si="38"/>
        <v>0</v>
      </c>
      <c r="AQ24" s="16">
        <f t="shared" si="39"/>
        <v>0</v>
      </c>
      <c r="AR24" s="16">
        <f t="shared" si="40"/>
        <v>0</v>
      </c>
      <c r="AS24" s="16">
        <f t="shared" si="41"/>
        <v>0</v>
      </c>
      <c r="AT24" s="20"/>
      <c r="AU24" s="20">
        <f t="shared" si="42"/>
        <v>0</v>
      </c>
      <c r="AV24" s="20">
        <f t="shared" si="43"/>
        <v>0</v>
      </c>
      <c r="AW24" s="20">
        <f t="shared" si="44"/>
        <v>0</v>
      </c>
      <c r="AX24" s="20">
        <f t="shared" si="45"/>
        <v>0</v>
      </c>
      <c r="AY24" s="20">
        <f t="shared" si="46"/>
        <v>0</v>
      </c>
      <c r="AZ24" s="20">
        <f t="shared" si="47"/>
        <v>0</v>
      </c>
      <c r="BA24" s="20"/>
      <c r="BB24" s="20">
        <f t="shared" si="48"/>
        <v>0</v>
      </c>
      <c r="BC24" s="20">
        <f t="shared" si="49"/>
        <v>0</v>
      </c>
      <c r="BD24" s="20">
        <f t="shared" si="50"/>
        <v>0</v>
      </c>
      <c r="BE24" s="20">
        <f t="shared" si="51"/>
        <v>0</v>
      </c>
      <c r="BF24" s="20">
        <f t="shared" si="52"/>
        <v>0</v>
      </c>
      <c r="BG24" s="20">
        <f t="shared" si="53"/>
        <v>0</v>
      </c>
      <c r="BH24" s="20"/>
      <c r="BI24" s="20">
        <f t="shared" si="54"/>
        <v>0</v>
      </c>
      <c r="BJ24" s="20">
        <f t="shared" si="55"/>
        <v>0</v>
      </c>
      <c r="BK24" s="20">
        <f t="shared" si="56"/>
        <v>0</v>
      </c>
      <c r="BL24" s="20">
        <f t="shared" si="57"/>
        <v>0</v>
      </c>
      <c r="BM24" s="20">
        <f t="shared" si="58"/>
        <v>0</v>
      </c>
      <c r="BN24" s="20">
        <f t="shared" si="59"/>
        <v>0</v>
      </c>
      <c r="BO24" s="20"/>
      <c r="BP24" s="20">
        <f t="shared" si="60"/>
        <v>0</v>
      </c>
      <c r="BQ24" s="20">
        <f t="shared" si="61"/>
        <v>0</v>
      </c>
      <c r="BR24" s="20">
        <f t="shared" si="62"/>
        <v>0</v>
      </c>
      <c r="BS24" s="20">
        <f t="shared" si="63"/>
        <v>0</v>
      </c>
      <c r="BT24" s="20">
        <f t="shared" si="64"/>
        <v>0</v>
      </c>
      <c r="BU24" s="20">
        <f t="shared" si="65"/>
        <v>0</v>
      </c>
      <c r="BV24" s="20"/>
      <c r="BW24" s="20">
        <f t="shared" si="66"/>
        <v>0</v>
      </c>
      <c r="BX24" s="20">
        <f t="shared" si="67"/>
        <v>0</v>
      </c>
      <c r="BY24" s="20">
        <f t="shared" si="68"/>
        <v>0</v>
      </c>
      <c r="BZ24" s="20">
        <f t="shared" si="69"/>
        <v>0</v>
      </c>
      <c r="CA24" s="20">
        <f t="shared" si="70"/>
        <v>0</v>
      </c>
      <c r="CB24" s="20">
        <f t="shared" si="71"/>
        <v>0</v>
      </c>
      <c r="CC24" s="20"/>
      <c r="CD24" s="20">
        <f t="shared" si="72"/>
        <v>0</v>
      </c>
      <c r="CE24" s="20">
        <f t="shared" si="73"/>
        <v>0</v>
      </c>
      <c r="CF24" s="20">
        <f t="shared" si="74"/>
        <v>0</v>
      </c>
      <c r="CG24" s="20">
        <f t="shared" si="75"/>
        <v>0</v>
      </c>
      <c r="CH24" s="20">
        <f t="shared" si="76"/>
        <v>0</v>
      </c>
      <c r="CI24" s="20">
        <f t="shared" si="77"/>
        <v>0</v>
      </c>
    </row>
    <row r="25" spans="1:87" x14ac:dyDescent="0.25">
      <c r="A25">
        <v>19</v>
      </c>
      <c r="B25">
        <f>modules!B25</f>
        <v>0</v>
      </c>
      <c r="C25">
        <f>modules!C25</f>
        <v>0</v>
      </c>
      <c r="E25" s="16">
        <f t="shared" si="6"/>
        <v>0</v>
      </c>
      <c r="F25" s="16">
        <f t="shared" si="7"/>
        <v>0</v>
      </c>
      <c r="G25" s="16">
        <f t="shared" si="8"/>
        <v>0</v>
      </c>
      <c r="H25" s="16">
        <f t="shared" si="9"/>
        <v>0</v>
      </c>
      <c r="I25" s="16">
        <f t="shared" si="10"/>
        <v>0</v>
      </c>
      <c r="J25" s="16">
        <f t="shared" si="11"/>
        <v>0</v>
      </c>
      <c r="L25" s="16">
        <f t="shared" si="12"/>
        <v>0</v>
      </c>
      <c r="M25" s="16">
        <f t="shared" si="13"/>
        <v>0</v>
      </c>
      <c r="N25" s="16">
        <f t="shared" si="14"/>
        <v>0</v>
      </c>
      <c r="O25" s="16">
        <f t="shared" si="15"/>
        <v>0</v>
      </c>
      <c r="P25" s="16">
        <f t="shared" si="16"/>
        <v>0</v>
      </c>
      <c r="Q25" s="16">
        <f t="shared" si="17"/>
        <v>0</v>
      </c>
      <c r="S25" s="16">
        <f t="shared" si="18"/>
        <v>0</v>
      </c>
      <c r="T25" s="16">
        <f t="shared" si="19"/>
        <v>0</v>
      </c>
      <c r="U25" s="16">
        <f t="shared" si="20"/>
        <v>0</v>
      </c>
      <c r="V25" s="16">
        <f t="shared" si="21"/>
        <v>0</v>
      </c>
      <c r="W25" s="16">
        <f t="shared" si="22"/>
        <v>0</v>
      </c>
      <c r="X25" s="16">
        <f t="shared" si="23"/>
        <v>0</v>
      </c>
      <c r="Z25" s="16">
        <f t="shared" si="24"/>
        <v>0</v>
      </c>
      <c r="AA25" s="16">
        <f t="shared" si="25"/>
        <v>0</v>
      </c>
      <c r="AB25" s="16">
        <f t="shared" si="26"/>
        <v>0</v>
      </c>
      <c r="AC25" s="16">
        <f t="shared" si="27"/>
        <v>0</v>
      </c>
      <c r="AD25" s="16">
        <f t="shared" si="28"/>
        <v>0</v>
      </c>
      <c r="AE25" s="16">
        <f t="shared" si="29"/>
        <v>0</v>
      </c>
      <c r="AG25" s="16">
        <f t="shared" si="30"/>
        <v>0</v>
      </c>
      <c r="AH25" s="16">
        <f t="shared" si="31"/>
        <v>0</v>
      </c>
      <c r="AI25" s="16">
        <f t="shared" si="32"/>
        <v>0</v>
      </c>
      <c r="AJ25" s="16">
        <f t="shared" si="33"/>
        <v>0</v>
      </c>
      <c r="AK25" s="16">
        <f t="shared" si="34"/>
        <v>0</v>
      </c>
      <c r="AL25" s="16">
        <f t="shared" si="35"/>
        <v>0</v>
      </c>
      <c r="AN25" s="16">
        <f t="shared" si="36"/>
        <v>0</v>
      </c>
      <c r="AO25" s="16">
        <f t="shared" si="37"/>
        <v>0</v>
      </c>
      <c r="AP25" s="16">
        <f t="shared" si="38"/>
        <v>0</v>
      </c>
      <c r="AQ25" s="16">
        <f t="shared" si="39"/>
        <v>0</v>
      </c>
      <c r="AR25" s="16">
        <f t="shared" si="40"/>
        <v>0</v>
      </c>
      <c r="AS25" s="16">
        <f t="shared" si="41"/>
        <v>0</v>
      </c>
      <c r="AT25" s="20"/>
      <c r="AU25" s="20">
        <f t="shared" si="42"/>
        <v>0</v>
      </c>
      <c r="AV25" s="20">
        <f t="shared" si="43"/>
        <v>0</v>
      </c>
      <c r="AW25" s="20">
        <f t="shared" si="44"/>
        <v>0</v>
      </c>
      <c r="AX25" s="20">
        <f t="shared" si="45"/>
        <v>0</v>
      </c>
      <c r="AY25" s="20">
        <f t="shared" si="46"/>
        <v>0</v>
      </c>
      <c r="AZ25" s="20">
        <f t="shared" si="47"/>
        <v>0</v>
      </c>
      <c r="BA25" s="20"/>
      <c r="BB25" s="20">
        <f t="shared" si="48"/>
        <v>0</v>
      </c>
      <c r="BC25" s="20">
        <f t="shared" si="49"/>
        <v>0</v>
      </c>
      <c r="BD25" s="20">
        <f t="shared" si="50"/>
        <v>0</v>
      </c>
      <c r="BE25" s="20">
        <f t="shared" si="51"/>
        <v>0</v>
      </c>
      <c r="BF25" s="20">
        <f t="shared" si="52"/>
        <v>0</v>
      </c>
      <c r="BG25" s="20">
        <f t="shared" si="53"/>
        <v>0</v>
      </c>
      <c r="BH25" s="20"/>
      <c r="BI25" s="20">
        <f t="shared" si="54"/>
        <v>0</v>
      </c>
      <c r="BJ25" s="20">
        <f t="shared" si="55"/>
        <v>0</v>
      </c>
      <c r="BK25" s="20">
        <f t="shared" si="56"/>
        <v>0</v>
      </c>
      <c r="BL25" s="20">
        <f t="shared" si="57"/>
        <v>0</v>
      </c>
      <c r="BM25" s="20">
        <f t="shared" si="58"/>
        <v>0</v>
      </c>
      <c r="BN25" s="20">
        <f t="shared" si="59"/>
        <v>0</v>
      </c>
      <c r="BO25" s="20"/>
      <c r="BP25" s="20">
        <f t="shared" si="60"/>
        <v>0</v>
      </c>
      <c r="BQ25" s="20">
        <f t="shared" si="61"/>
        <v>0</v>
      </c>
      <c r="BR25" s="20">
        <f t="shared" si="62"/>
        <v>0</v>
      </c>
      <c r="BS25" s="20">
        <f t="shared" si="63"/>
        <v>0</v>
      </c>
      <c r="BT25" s="20">
        <f t="shared" si="64"/>
        <v>0</v>
      </c>
      <c r="BU25" s="20">
        <f t="shared" si="65"/>
        <v>0</v>
      </c>
      <c r="BV25" s="20"/>
      <c r="BW25" s="20">
        <f t="shared" si="66"/>
        <v>0</v>
      </c>
      <c r="BX25" s="20">
        <f t="shared" si="67"/>
        <v>0</v>
      </c>
      <c r="BY25" s="20">
        <f t="shared" si="68"/>
        <v>0</v>
      </c>
      <c r="BZ25" s="20">
        <f t="shared" si="69"/>
        <v>0</v>
      </c>
      <c r="CA25" s="20">
        <f t="shared" si="70"/>
        <v>0</v>
      </c>
      <c r="CB25" s="20">
        <f t="shared" si="71"/>
        <v>0</v>
      </c>
      <c r="CC25" s="20"/>
      <c r="CD25" s="20">
        <f t="shared" si="72"/>
        <v>0</v>
      </c>
      <c r="CE25" s="20">
        <f t="shared" si="73"/>
        <v>0</v>
      </c>
      <c r="CF25" s="20">
        <f t="shared" si="74"/>
        <v>0</v>
      </c>
      <c r="CG25" s="20">
        <f t="shared" si="75"/>
        <v>0</v>
      </c>
      <c r="CH25" s="20">
        <f t="shared" si="76"/>
        <v>0</v>
      </c>
      <c r="CI25" s="20">
        <f t="shared" si="77"/>
        <v>0</v>
      </c>
    </row>
    <row r="26" spans="1:87" x14ac:dyDescent="0.25">
      <c r="A26">
        <v>20</v>
      </c>
      <c r="B26">
        <f>modules!B26</f>
        <v>0</v>
      </c>
      <c r="C26">
        <f>modules!C26</f>
        <v>0</v>
      </c>
      <c r="E26" s="16">
        <f t="shared" si="6"/>
        <v>0</v>
      </c>
      <c r="F26" s="16">
        <f t="shared" si="7"/>
        <v>0</v>
      </c>
      <c r="G26" s="16">
        <f t="shared" si="8"/>
        <v>0</v>
      </c>
      <c r="H26" s="16">
        <f t="shared" si="9"/>
        <v>0</v>
      </c>
      <c r="I26" s="16">
        <f t="shared" si="10"/>
        <v>0</v>
      </c>
      <c r="J26" s="16">
        <f t="shared" si="11"/>
        <v>0</v>
      </c>
      <c r="L26" s="16">
        <f t="shared" si="12"/>
        <v>0</v>
      </c>
      <c r="M26" s="16">
        <f t="shared" si="13"/>
        <v>0</v>
      </c>
      <c r="N26" s="16">
        <f t="shared" si="14"/>
        <v>0</v>
      </c>
      <c r="O26" s="16">
        <f t="shared" si="15"/>
        <v>0</v>
      </c>
      <c r="P26" s="16">
        <f t="shared" si="16"/>
        <v>0</v>
      </c>
      <c r="Q26" s="16">
        <f t="shared" si="17"/>
        <v>0</v>
      </c>
      <c r="S26" s="16">
        <f t="shared" si="18"/>
        <v>0</v>
      </c>
      <c r="T26" s="16">
        <f t="shared" si="19"/>
        <v>0</v>
      </c>
      <c r="U26" s="16">
        <f t="shared" si="20"/>
        <v>0</v>
      </c>
      <c r="V26" s="16">
        <f t="shared" si="21"/>
        <v>0</v>
      </c>
      <c r="W26" s="16">
        <f t="shared" si="22"/>
        <v>0</v>
      </c>
      <c r="X26" s="16">
        <f t="shared" si="23"/>
        <v>0</v>
      </c>
      <c r="Z26" s="16">
        <f t="shared" si="24"/>
        <v>0</v>
      </c>
      <c r="AA26" s="16">
        <f t="shared" si="25"/>
        <v>0</v>
      </c>
      <c r="AB26" s="16">
        <f t="shared" si="26"/>
        <v>0</v>
      </c>
      <c r="AC26" s="16">
        <f t="shared" si="27"/>
        <v>0</v>
      </c>
      <c r="AD26" s="16">
        <f t="shared" si="28"/>
        <v>0</v>
      </c>
      <c r="AE26" s="16">
        <f t="shared" si="29"/>
        <v>0</v>
      </c>
      <c r="AG26" s="16">
        <f t="shared" si="30"/>
        <v>0</v>
      </c>
      <c r="AH26" s="16">
        <f t="shared" si="31"/>
        <v>0</v>
      </c>
      <c r="AI26" s="16">
        <f t="shared" si="32"/>
        <v>0</v>
      </c>
      <c r="AJ26" s="16">
        <f t="shared" si="33"/>
        <v>0</v>
      </c>
      <c r="AK26" s="16">
        <f t="shared" si="34"/>
        <v>0</v>
      </c>
      <c r="AL26" s="16">
        <f t="shared" si="35"/>
        <v>0</v>
      </c>
      <c r="AN26" s="16">
        <f t="shared" si="36"/>
        <v>0</v>
      </c>
      <c r="AO26" s="16">
        <f t="shared" si="37"/>
        <v>0</v>
      </c>
      <c r="AP26" s="16">
        <f t="shared" si="38"/>
        <v>0</v>
      </c>
      <c r="AQ26" s="16">
        <f t="shared" si="39"/>
        <v>0</v>
      </c>
      <c r="AR26" s="16">
        <f t="shared" si="40"/>
        <v>0</v>
      </c>
      <c r="AS26" s="16">
        <f t="shared" si="41"/>
        <v>0</v>
      </c>
      <c r="AT26" s="20"/>
      <c r="AU26" s="20">
        <f t="shared" si="42"/>
        <v>0</v>
      </c>
      <c r="AV26" s="20">
        <f t="shared" si="43"/>
        <v>0</v>
      </c>
      <c r="AW26" s="20">
        <f t="shared" si="44"/>
        <v>0</v>
      </c>
      <c r="AX26" s="20">
        <f t="shared" si="45"/>
        <v>0</v>
      </c>
      <c r="AY26" s="20">
        <f t="shared" si="46"/>
        <v>0</v>
      </c>
      <c r="AZ26" s="20">
        <f t="shared" si="47"/>
        <v>0</v>
      </c>
      <c r="BA26" s="20"/>
      <c r="BB26" s="20">
        <f t="shared" si="48"/>
        <v>0</v>
      </c>
      <c r="BC26" s="20">
        <f t="shared" si="49"/>
        <v>0</v>
      </c>
      <c r="BD26" s="20">
        <f t="shared" si="50"/>
        <v>0</v>
      </c>
      <c r="BE26" s="20">
        <f t="shared" si="51"/>
        <v>0</v>
      </c>
      <c r="BF26" s="20">
        <f t="shared" si="52"/>
        <v>0</v>
      </c>
      <c r="BG26" s="20">
        <f t="shared" si="53"/>
        <v>0</v>
      </c>
      <c r="BH26" s="20"/>
      <c r="BI26" s="20">
        <f t="shared" si="54"/>
        <v>0</v>
      </c>
      <c r="BJ26" s="20">
        <f t="shared" si="55"/>
        <v>0</v>
      </c>
      <c r="BK26" s="20">
        <f t="shared" si="56"/>
        <v>0</v>
      </c>
      <c r="BL26" s="20">
        <f t="shared" si="57"/>
        <v>0</v>
      </c>
      <c r="BM26" s="20">
        <f t="shared" si="58"/>
        <v>0</v>
      </c>
      <c r="BN26" s="20">
        <f t="shared" si="59"/>
        <v>0</v>
      </c>
      <c r="BO26" s="20"/>
      <c r="BP26" s="20">
        <f t="shared" si="60"/>
        <v>0</v>
      </c>
      <c r="BQ26" s="20">
        <f t="shared" si="61"/>
        <v>0</v>
      </c>
      <c r="BR26" s="20">
        <f t="shared" si="62"/>
        <v>0</v>
      </c>
      <c r="BS26" s="20">
        <f t="shared" si="63"/>
        <v>0</v>
      </c>
      <c r="BT26" s="20">
        <f t="shared" si="64"/>
        <v>0</v>
      </c>
      <c r="BU26" s="20">
        <f t="shared" si="65"/>
        <v>0</v>
      </c>
      <c r="BV26" s="20"/>
      <c r="BW26" s="20">
        <f t="shared" si="66"/>
        <v>0</v>
      </c>
      <c r="BX26" s="20">
        <f t="shared" si="67"/>
        <v>0</v>
      </c>
      <c r="BY26" s="20">
        <f t="shared" si="68"/>
        <v>0</v>
      </c>
      <c r="BZ26" s="20">
        <f t="shared" si="69"/>
        <v>0</v>
      </c>
      <c r="CA26" s="20">
        <f t="shared" si="70"/>
        <v>0</v>
      </c>
      <c r="CB26" s="20">
        <f t="shared" si="71"/>
        <v>0</v>
      </c>
      <c r="CC26" s="20"/>
      <c r="CD26" s="20">
        <f t="shared" si="72"/>
        <v>0</v>
      </c>
      <c r="CE26" s="20">
        <f t="shared" si="73"/>
        <v>0</v>
      </c>
      <c r="CF26" s="20">
        <f t="shared" si="74"/>
        <v>0</v>
      </c>
      <c r="CG26" s="20">
        <f t="shared" si="75"/>
        <v>0</v>
      </c>
      <c r="CH26" s="20">
        <f t="shared" si="76"/>
        <v>0</v>
      </c>
      <c r="CI26" s="20">
        <f t="shared" si="77"/>
        <v>0</v>
      </c>
    </row>
    <row r="27" spans="1:87" x14ac:dyDescent="0.25">
      <c r="A27">
        <v>21</v>
      </c>
      <c r="B27">
        <f>modules!B27</f>
        <v>0</v>
      </c>
      <c r="C27">
        <f>modules!C27</f>
        <v>0</v>
      </c>
      <c r="E27" s="16">
        <f t="shared" si="6"/>
        <v>0</v>
      </c>
      <c r="F27" s="16">
        <f t="shared" si="7"/>
        <v>0</v>
      </c>
      <c r="G27" s="16">
        <f t="shared" si="8"/>
        <v>0</v>
      </c>
      <c r="H27" s="16">
        <f t="shared" si="9"/>
        <v>0</v>
      </c>
      <c r="I27" s="16">
        <f t="shared" si="10"/>
        <v>0</v>
      </c>
      <c r="J27" s="16">
        <f t="shared" si="11"/>
        <v>0</v>
      </c>
      <c r="L27" s="16">
        <f t="shared" si="12"/>
        <v>0</v>
      </c>
      <c r="M27" s="16">
        <f t="shared" si="13"/>
        <v>0</v>
      </c>
      <c r="N27" s="16">
        <f t="shared" si="14"/>
        <v>0</v>
      </c>
      <c r="O27" s="16">
        <f t="shared" si="15"/>
        <v>0</v>
      </c>
      <c r="P27" s="16">
        <f t="shared" si="16"/>
        <v>0</v>
      </c>
      <c r="Q27" s="16">
        <f t="shared" si="17"/>
        <v>0</v>
      </c>
      <c r="S27" s="16">
        <f t="shared" si="18"/>
        <v>0</v>
      </c>
      <c r="T27" s="16">
        <f t="shared" si="19"/>
        <v>0</v>
      </c>
      <c r="U27" s="16">
        <f t="shared" si="20"/>
        <v>0</v>
      </c>
      <c r="V27" s="16">
        <f t="shared" si="21"/>
        <v>0</v>
      </c>
      <c r="W27" s="16">
        <f t="shared" si="22"/>
        <v>0</v>
      </c>
      <c r="X27" s="16">
        <f t="shared" si="23"/>
        <v>0</v>
      </c>
      <c r="Z27" s="16">
        <f t="shared" si="24"/>
        <v>0</v>
      </c>
      <c r="AA27" s="16">
        <f t="shared" si="25"/>
        <v>0</v>
      </c>
      <c r="AB27" s="16">
        <f t="shared" si="26"/>
        <v>0</v>
      </c>
      <c r="AC27" s="16">
        <f t="shared" si="27"/>
        <v>0</v>
      </c>
      <c r="AD27" s="16">
        <f t="shared" si="28"/>
        <v>0</v>
      </c>
      <c r="AE27" s="16">
        <f t="shared" si="29"/>
        <v>0</v>
      </c>
      <c r="AG27" s="16">
        <f t="shared" si="30"/>
        <v>0</v>
      </c>
      <c r="AH27" s="16">
        <f t="shared" si="31"/>
        <v>0</v>
      </c>
      <c r="AI27" s="16">
        <f t="shared" si="32"/>
        <v>0</v>
      </c>
      <c r="AJ27" s="16">
        <f t="shared" si="33"/>
        <v>0</v>
      </c>
      <c r="AK27" s="16">
        <f t="shared" si="34"/>
        <v>0</v>
      </c>
      <c r="AL27" s="16">
        <f t="shared" si="35"/>
        <v>0</v>
      </c>
      <c r="AN27" s="16">
        <f t="shared" si="36"/>
        <v>0</v>
      </c>
      <c r="AO27" s="16">
        <f t="shared" si="37"/>
        <v>0</v>
      </c>
      <c r="AP27" s="16">
        <f t="shared" si="38"/>
        <v>0</v>
      </c>
      <c r="AQ27" s="16">
        <f t="shared" si="39"/>
        <v>0</v>
      </c>
      <c r="AR27" s="16">
        <f t="shared" si="40"/>
        <v>0</v>
      </c>
      <c r="AS27" s="16">
        <f t="shared" si="41"/>
        <v>0</v>
      </c>
      <c r="AT27" s="20"/>
      <c r="AU27" s="20">
        <f t="shared" si="42"/>
        <v>0</v>
      </c>
      <c r="AV27" s="20">
        <f t="shared" si="43"/>
        <v>0</v>
      </c>
      <c r="AW27" s="20">
        <f t="shared" si="44"/>
        <v>0</v>
      </c>
      <c r="AX27" s="20">
        <f t="shared" si="45"/>
        <v>0</v>
      </c>
      <c r="AY27" s="20">
        <f t="shared" si="46"/>
        <v>0</v>
      </c>
      <c r="AZ27" s="20">
        <f t="shared" si="47"/>
        <v>0</v>
      </c>
      <c r="BA27" s="20"/>
      <c r="BB27" s="20">
        <f t="shared" si="48"/>
        <v>0</v>
      </c>
      <c r="BC27" s="20">
        <f t="shared" si="49"/>
        <v>0</v>
      </c>
      <c r="BD27" s="20">
        <f t="shared" si="50"/>
        <v>0</v>
      </c>
      <c r="BE27" s="20">
        <f t="shared" si="51"/>
        <v>0</v>
      </c>
      <c r="BF27" s="20">
        <f t="shared" si="52"/>
        <v>0</v>
      </c>
      <c r="BG27" s="20">
        <f t="shared" si="53"/>
        <v>0</v>
      </c>
      <c r="BH27" s="20"/>
      <c r="BI27" s="20">
        <f t="shared" si="54"/>
        <v>0</v>
      </c>
      <c r="BJ27" s="20">
        <f t="shared" si="55"/>
        <v>0</v>
      </c>
      <c r="BK27" s="20">
        <f t="shared" si="56"/>
        <v>0</v>
      </c>
      <c r="BL27" s="20">
        <f t="shared" si="57"/>
        <v>0</v>
      </c>
      <c r="BM27" s="20">
        <f t="shared" si="58"/>
        <v>0</v>
      </c>
      <c r="BN27" s="20">
        <f t="shared" si="59"/>
        <v>0</v>
      </c>
      <c r="BO27" s="20"/>
      <c r="BP27" s="20">
        <f t="shared" si="60"/>
        <v>0</v>
      </c>
      <c r="BQ27" s="20">
        <f t="shared" si="61"/>
        <v>0</v>
      </c>
      <c r="BR27" s="20">
        <f t="shared" si="62"/>
        <v>0</v>
      </c>
      <c r="BS27" s="20">
        <f t="shared" si="63"/>
        <v>0</v>
      </c>
      <c r="BT27" s="20">
        <f t="shared" si="64"/>
        <v>0</v>
      </c>
      <c r="BU27" s="20">
        <f t="shared" si="65"/>
        <v>0</v>
      </c>
      <c r="BV27" s="20"/>
      <c r="BW27" s="20">
        <f t="shared" si="66"/>
        <v>0</v>
      </c>
      <c r="BX27" s="20">
        <f t="shared" si="67"/>
        <v>0</v>
      </c>
      <c r="BY27" s="20">
        <f t="shared" si="68"/>
        <v>0</v>
      </c>
      <c r="BZ27" s="20">
        <f t="shared" si="69"/>
        <v>0</v>
      </c>
      <c r="CA27" s="20">
        <f t="shared" si="70"/>
        <v>0</v>
      </c>
      <c r="CB27" s="20">
        <f t="shared" si="71"/>
        <v>0</v>
      </c>
      <c r="CC27" s="20"/>
      <c r="CD27" s="20">
        <f t="shared" si="72"/>
        <v>0</v>
      </c>
      <c r="CE27" s="20">
        <f t="shared" si="73"/>
        <v>0</v>
      </c>
      <c r="CF27" s="20">
        <f t="shared" si="74"/>
        <v>0</v>
      </c>
      <c r="CG27" s="20">
        <f t="shared" si="75"/>
        <v>0</v>
      </c>
      <c r="CH27" s="20">
        <f t="shared" si="76"/>
        <v>0</v>
      </c>
      <c r="CI27" s="20">
        <f t="shared" si="77"/>
        <v>0</v>
      </c>
    </row>
    <row r="28" spans="1:87" x14ac:dyDescent="0.25">
      <c r="A28">
        <v>22</v>
      </c>
      <c r="B28">
        <f>modules!B28</f>
        <v>0</v>
      </c>
      <c r="C28">
        <f>modules!C28</f>
        <v>0</v>
      </c>
      <c r="E28" s="16">
        <f t="shared" si="6"/>
        <v>0</v>
      </c>
      <c r="F28" s="16">
        <f t="shared" si="7"/>
        <v>0</v>
      </c>
      <c r="G28" s="16">
        <f t="shared" si="8"/>
        <v>0</v>
      </c>
      <c r="H28" s="16">
        <f t="shared" si="9"/>
        <v>0</v>
      </c>
      <c r="I28" s="16">
        <f t="shared" si="10"/>
        <v>0</v>
      </c>
      <c r="J28" s="16">
        <f t="shared" si="11"/>
        <v>0</v>
      </c>
      <c r="L28" s="16">
        <f t="shared" si="12"/>
        <v>0</v>
      </c>
      <c r="M28" s="16">
        <f t="shared" si="13"/>
        <v>0</v>
      </c>
      <c r="N28" s="16">
        <f t="shared" si="14"/>
        <v>0</v>
      </c>
      <c r="O28" s="16">
        <f t="shared" si="15"/>
        <v>0</v>
      </c>
      <c r="P28" s="16">
        <f t="shared" si="16"/>
        <v>0</v>
      </c>
      <c r="Q28" s="16">
        <f t="shared" si="17"/>
        <v>0</v>
      </c>
      <c r="S28" s="16">
        <f t="shared" si="18"/>
        <v>0</v>
      </c>
      <c r="T28" s="16">
        <f t="shared" si="19"/>
        <v>0</v>
      </c>
      <c r="U28" s="16">
        <f t="shared" si="20"/>
        <v>0</v>
      </c>
      <c r="V28" s="16">
        <f t="shared" si="21"/>
        <v>0</v>
      </c>
      <c r="W28" s="16">
        <f t="shared" si="22"/>
        <v>0</v>
      </c>
      <c r="X28" s="16">
        <f t="shared" si="23"/>
        <v>0</v>
      </c>
      <c r="Z28" s="16">
        <f t="shared" si="24"/>
        <v>0</v>
      </c>
      <c r="AA28" s="16">
        <f t="shared" si="25"/>
        <v>0</v>
      </c>
      <c r="AB28" s="16">
        <f t="shared" si="26"/>
        <v>0</v>
      </c>
      <c r="AC28" s="16">
        <f t="shared" si="27"/>
        <v>0</v>
      </c>
      <c r="AD28" s="16">
        <f t="shared" si="28"/>
        <v>0</v>
      </c>
      <c r="AE28" s="16">
        <f t="shared" si="29"/>
        <v>0</v>
      </c>
      <c r="AG28" s="16">
        <f t="shared" si="30"/>
        <v>0</v>
      </c>
      <c r="AH28" s="16">
        <f t="shared" si="31"/>
        <v>0</v>
      </c>
      <c r="AI28" s="16">
        <f t="shared" si="32"/>
        <v>0</v>
      </c>
      <c r="AJ28" s="16">
        <f t="shared" si="33"/>
        <v>0</v>
      </c>
      <c r="AK28" s="16">
        <f t="shared" si="34"/>
        <v>0</v>
      </c>
      <c r="AL28" s="16">
        <f t="shared" si="35"/>
        <v>0</v>
      </c>
      <c r="AN28" s="16">
        <f t="shared" si="36"/>
        <v>0</v>
      </c>
      <c r="AO28" s="16">
        <f t="shared" si="37"/>
        <v>0</v>
      </c>
      <c r="AP28" s="16">
        <f t="shared" si="38"/>
        <v>0</v>
      </c>
      <c r="AQ28" s="16">
        <f t="shared" si="39"/>
        <v>0</v>
      </c>
      <c r="AR28" s="16">
        <f t="shared" si="40"/>
        <v>0</v>
      </c>
      <c r="AS28" s="16">
        <f t="shared" si="41"/>
        <v>0</v>
      </c>
      <c r="AT28" s="20"/>
      <c r="AU28" s="20">
        <f t="shared" si="42"/>
        <v>0</v>
      </c>
      <c r="AV28" s="20">
        <f t="shared" si="43"/>
        <v>0</v>
      </c>
      <c r="AW28" s="20">
        <f t="shared" si="44"/>
        <v>0</v>
      </c>
      <c r="AX28" s="20">
        <f t="shared" si="45"/>
        <v>0</v>
      </c>
      <c r="AY28" s="20">
        <f t="shared" si="46"/>
        <v>0</v>
      </c>
      <c r="AZ28" s="20">
        <f t="shared" si="47"/>
        <v>0</v>
      </c>
      <c r="BA28" s="20"/>
      <c r="BB28" s="20">
        <f t="shared" si="48"/>
        <v>0</v>
      </c>
      <c r="BC28" s="20">
        <f t="shared" si="49"/>
        <v>0</v>
      </c>
      <c r="BD28" s="20">
        <f t="shared" si="50"/>
        <v>0</v>
      </c>
      <c r="BE28" s="20">
        <f t="shared" si="51"/>
        <v>0</v>
      </c>
      <c r="BF28" s="20">
        <f t="shared" si="52"/>
        <v>0</v>
      </c>
      <c r="BG28" s="20">
        <f t="shared" si="53"/>
        <v>0</v>
      </c>
      <c r="BH28" s="20"/>
      <c r="BI28" s="20">
        <f t="shared" si="54"/>
        <v>0</v>
      </c>
      <c r="BJ28" s="20">
        <f t="shared" si="55"/>
        <v>0</v>
      </c>
      <c r="BK28" s="20">
        <f t="shared" si="56"/>
        <v>0</v>
      </c>
      <c r="BL28" s="20">
        <f t="shared" si="57"/>
        <v>0</v>
      </c>
      <c r="BM28" s="20">
        <f t="shared" si="58"/>
        <v>0</v>
      </c>
      <c r="BN28" s="20">
        <f t="shared" si="59"/>
        <v>0</v>
      </c>
      <c r="BO28" s="20"/>
      <c r="BP28" s="20">
        <f t="shared" si="60"/>
        <v>0</v>
      </c>
      <c r="BQ28" s="20">
        <f t="shared" si="61"/>
        <v>0</v>
      </c>
      <c r="BR28" s="20">
        <f t="shared" si="62"/>
        <v>0</v>
      </c>
      <c r="BS28" s="20">
        <f t="shared" si="63"/>
        <v>0</v>
      </c>
      <c r="BT28" s="20">
        <f t="shared" si="64"/>
        <v>0</v>
      </c>
      <c r="BU28" s="20">
        <f t="shared" si="65"/>
        <v>0</v>
      </c>
      <c r="BV28" s="20"/>
      <c r="BW28" s="20">
        <f t="shared" si="66"/>
        <v>0</v>
      </c>
      <c r="BX28" s="20">
        <f t="shared" si="67"/>
        <v>0</v>
      </c>
      <c r="BY28" s="20">
        <f t="shared" si="68"/>
        <v>0</v>
      </c>
      <c r="BZ28" s="20">
        <f t="shared" si="69"/>
        <v>0</v>
      </c>
      <c r="CA28" s="20">
        <f t="shared" si="70"/>
        <v>0</v>
      </c>
      <c r="CB28" s="20">
        <f t="shared" si="71"/>
        <v>0</v>
      </c>
      <c r="CC28" s="20"/>
      <c r="CD28" s="20">
        <f t="shared" si="72"/>
        <v>0</v>
      </c>
      <c r="CE28" s="20">
        <f t="shared" si="73"/>
        <v>0</v>
      </c>
      <c r="CF28" s="20">
        <f t="shared" si="74"/>
        <v>0</v>
      </c>
      <c r="CG28" s="20">
        <f t="shared" si="75"/>
        <v>0</v>
      </c>
      <c r="CH28" s="20">
        <f t="shared" si="76"/>
        <v>0</v>
      </c>
      <c r="CI28" s="20">
        <f t="shared" si="77"/>
        <v>0</v>
      </c>
    </row>
    <row r="29" spans="1:87" x14ac:dyDescent="0.25">
      <c r="A29">
        <v>23</v>
      </c>
      <c r="B29">
        <f>modules!B29</f>
        <v>0</v>
      </c>
      <c r="C29">
        <f>modules!C29</f>
        <v>0</v>
      </c>
      <c r="E29" s="16">
        <f t="shared" si="6"/>
        <v>0</v>
      </c>
      <c r="F29" s="16">
        <f t="shared" si="7"/>
        <v>0</v>
      </c>
      <c r="G29" s="16">
        <f t="shared" si="8"/>
        <v>0</v>
      </c>
      <c r="H29" s="16">
        <f t="shared" si="9"/>
        <v>0</v>
      </c>
      <c r="I29" s="16">
        <f t="shared" si="10"/>
        <v>0</v>
      </c>
      <c r="J29" s="16">
        <f t="shared" si="11"/>
        <v>0</v>
      </c>
      <c r="L29" s="16">
        <f t="shared" si="12"/>
        <v>0</v>
      </c>
      <c r="M29" s="16">
        <f t="shared" si="13"/>
        <v>0</v>
      </c>
      <c r="N29" s="16">
        <f t="shared" si="14"/>
        <v>0</v>
      </c>
      <c r="O29" s="16">
        <f t="shared" si="15"/>
        <v>0</v>
      </c>
      <c r="P29" s="16">
        <f t="shared" si="16"/>
        <v>0</v>
      </c>
      <c r="Q29" s="16">
        <f t="shared" si="17"/>
        <v>0</v>
      </c>
      <c r="S29" s="16">
        <f t="shared" si="18"/>
        <v>0</v>
      </c>
      <c r="T29" s="16">
        <f t="shared" si="19"/>
        <v>0</v>
      </c>
      <c r="U29" s="16">
        <f t="shared" si="20"/>
        <v>0</v>
      </c>
      <c r="V29" s="16">
        <f t="shared" si="21"/>
        <v>0</v>
      </c>
      <c r="W29" s="16">
        <f t="shared" si="22"/>
        <v>0</v>
      </c>
      <c r="X29" s="16">
        <f t="shared" si="23"/>
        <v>0</v>
      </c>
      <c r="Z29" s="16">
        <f t="shared" si="24"/>
        <v>0</v>
      </c>
      <c r="AA29" s="16">
        <f t="shared" si="25"/>
        <v>0</v>
      </c>
      <c r="AB29" s="16">
        <f t="shared" si="26"/>
        <v>0</v>
      </c>
      <c r="AC29" s="16">
        <f t="shared" si="27"/>
        <v>0</v>
      </c>
      <c r="AD29" s="16">
        <f t="shared" si="28"/>
        <v>0</v>
      </c>
      <c r="AE29" s="16">
        <f t="shared" si="29"/>
        <v>0</v>
      </c>
      <c r="AG29" s="16">
        <f t="shared" si="30"/>
        <v>0</v>
      </c>
      <c r="AH29" s="16">
        <f t="shared" si="31"/>
        <v>0</v>
      </c>
      <c r="AI29" s="16">
        <f t="shared" si="32"/>
        <v>0</v>
      </c>
      <c r="AJ29" s="16">
        <f t="shared" si="33"/>
        <v>0</v>
      </c>
      <c r="AK29" s="16">
        <f t="shared" si="34"/>
        <v>0</v>
      </c>
      <c r="AL29" s="16">
        <f t="shared" si="35"/>
        <v>0</v>
      </c>
      <c r="AN29" s="16">
        <f t="shared" si="36"/>
        <v>0</v>
      </c>
      <c r="AO29" s="16">
        <f t="shared" si="37"/>
        <v>0</v>
      </c>
      <c r="AP29" s="16">
        <f t="shared" si="38"/>
        <v>0</v>
      </c>
      <c r="AQ29" s="16">
        <f t="shared" si="39"/>
        <v>0</v>
      </c>
      <c r="AR29" s="16">
        <f t="shared" si="40"/>
        <v>0</v>
      </c>
      <c r="AS29" s="16">
        <f t="shared" si="41"/>
        <v>0</v>
      </c>
      <c r="AT29" s="20"/>
      <c r="AU29" s="20">
        <f t="shared" si="42"/>
        <v>0</v>
      </c>
      <c r="AV29" s="20">
        <f t="shared" si="43"/>
        <v>0</v>
      </c>
      <c r="AW29" s="20">
        <f t="shared" si="44"/>
        <v>0</v>
      </c>
      <c r="AX29" s="20">
        <f t="shared" si="45"/>
        <v>0</v>
      </c>
      <c r="AY29" s="20">
        <f t="shared" si="46"/>
        <v>0</v>
      </c>
      <c r="AZ29" s="20">
        <f t="shared" si="47"/>
        <v>0</v>
      </c>
      <c r="BA29" s="20"/>
      <c r="BB29" s="20">
        <f t="shared" si="48"/>
        <v>0</v>
      </c>
      <c r="BC29" s="20">
        <f t="shared" si="49"/>
        <v>0</v>
      </c>
      <c r="BD29" s="20">
        <f t="shared" si="50"/>
        <v>0</v>
      </c>
      <c r="BE29" s="20">
        <f t="shared" si="51"/>
        <v>0</v>
      </c>
      <c r="BF29" s="20">
        <f t="shared" si="52"/>
        <v>0</v>
      </c>
      <c r="BG29" s="20">
        <f t="shared" si="53"/>
        <v>0</v>
      </c>
      <c r="BH29" s="20"/>
      <c r="BI29" s="20">
        <f t="shared" si="54"/>
        <v>0</v>
      </c>
      <c r="BJ29" s="20">
        <f t="shared" si="55"/>
        <v>0</v>
      </c>
      <c r="BK29" s="20">
        <f t="shared" si="56"/>
        <v>0</v>
      </c>
      <c r="BL29" s="20">
        <f t="shared" si="57"/>
        <v>0</v>
      </c>
      <c r="BM29" s="20">
        <f t="shared" si="58"/>
        <v>0</v>
      </c>
      <c r="BN29" s="20">
        <f t="shared" si="59"/>
        <v>0</v>
      </c>
      <c r="BO29" s="20"/>
      <c r="BP29" s="20">
        <f t="shared" si="60"/>
        <v>0</v>
      </c>
      <c r="BQ29" s="20">
        <f t="shared" si="61"/>
        <v>0</v>
      </c>
      <c r="BR29" s="20">
        <f t="shared" si="62"/>
        <v>0</v>
      </c>
      <c r="BS29" s="20">
        <f t="shared" si="63"/>
        <v>0</v>
      </c>
      <c r="BT29" s="20">
        <f t="shared" si="64"/>
        <v>0</v>
      </c>
      <c r="BU29" s="20">
        <f t="shared" si="65"/>
        <v>0</v>
      </c>
      <c r="BV29" s="20"/>
      <c r="BW29" s="20">
        <f t="shared" si="66"/>
        <v>0</v>
      </c>
      <c r="BX29" s="20">
        <f t="shared" si="67"/>
        <v>0</v>
      </c>
      <c r="BY29" s="20">
        <f t="shared" si="68"/>
        <v>0</v>
      </c>
      <c r="BZ29" s="20">
        <f t="shared" si="69"/>
        <v>0</v>
      </c>
      <c r="CA29" s="20">
        <f t="shared" si="70"/>
        <v>0</v>
      </c>
      <c r="CB29" s="20">
        <f t="shared" si="71"/>
        <v>0</v>
      </c>
      <c r="CC29" s="20"/>
      <c r="CD29" s="20">
        <f t="shared" si="72"/>
        <v>0</v>
      </c>
      <c r="CE29" s="20">
        <f t="shared" si="73"/>
        <v>0</v>
      </c>
      <c r="CF29" s="20">
        <f t="shared" si="74"/>
        <v>0</v>
      </c>
      <c r="CG29" s="20">
        <f t="shared" si="75"/>
        <v>0</v>
      </c>
      <c r="CH29" s="20">
        <f t="shared" si="76"/>
        <v>0</v>
      </c>
      <c r="CI29" s="20">
        <f t="shared" si="77"/>
        <v>0</v>
      </c>
    </row>
    <row r="30" spans="1:87" x14ac:dyDescent="0.25">
      <c r="A30">
        <v>24</v>
      </c>
      <c r="B30">
        <f>modules!B30</f>
        <v>0</v>
      </c>
      <c r="C30">
        <f>modules!C30</f>
        <v>0</v>
      </c>
      <c r="E30" s="16">
        <f t="shared" si="6"/>
        <v>0</v>
      </c>
      <c r="F30" s="16">
        <f t="shared" si="7"/>
        <v>0</v>
      </c>
      <c r="G30" s="16">
        <f t="shared" si="8"/>
        <v>0</v>
      </c>
      <c r="H30" s="16">
        <f t="shared" si="9"/>
        <v>0</v>
      </c>
      <c r="I30" s="16">
        <f t="shared" si="10"/>
        <v>0</v>
      </c>
      <c r="J30" s="16">
        <f t="shared" si="11"/>
        <v>0</v>
      </c>
      <c r="L30" s="16">
        <f t="shared" si="12"/>
        <v>0</v>
      </c>
      <c r="M30" s="16">
        <f t="shared" si="13"/>
        <v>0</v>
      </c>
      <c r="N30" s="16">
        <f t="shared" si="14"/>
        <v>0</v>
      </c>
      <c r="O30" s="16">
        <f t="shared" si="15"/>
        <v>0</v>
      </c>
      <c r="P30" s="16">
        <f t="shared" si="16"/>
        <v>0</v>
      </c>
      <c r="Q30" s="16">
        <f t="shared" si="17"/>
        <v>0</v>
      </c>
      <c r="S30" s="16">
        <f t="shared" si="18"/>
        <v>0</v>
      </c>
      <c r="T30" s="16">
        <f t="shared" si="19"/>
        <v>0</v>
      </c>
      <c r="U30" s="16">
        <f t="shared" si="20"/>
        <v>0</v>
      </c>
      <c r="V30" s="16">
        <f t="shared" si="21"/>
        <v>0</v>
      </c>
      <c r="W30" s="16">
        <f t="shared" si="22"/>
        <v>0</v>
      </c>
      <c r="X30" s="16">
        <f t="shared" si="23"/>
        <v>0</v>
      </c>
      <c r="Z30" s="16">
        <f t="shared" si="24"/>
        <v>0</v>
      </c>
      <c r="AA30" s="16">
        <f t="shared" si="25"/>
        <v>0</v>
      </c>
      <c r="AB30" s="16">
        <f t="shared" si="26"/>
        <v>0</v>
      </c>
      <c r="AC30" s="16">
        <f t="shared" si="27"/>
        <v>0</v>
      </c>
      <c r="AD30" s="16">
        <f t="shared" si="28"/>
        <v>0</v>
      </c>
      <c r="AE30" s="16">
        <f t="shared" si="29"/>
        <v>0</v>
      </c>
      <c r="AG30" s="16">
        <f t="shared" si="30"/>
        <v>0</v>
      </c>
      <c r="AH30" s="16">
        <f t="shared" si="31"/>
        <v>0</v>
      </c>
      <c r="AI30" s="16">
        <f t="shared" si="32"/>
        <v>0</v>
      </c>
      <c r="AJ30" s="16">
        <f t="shared" si="33"/>
        <v>0</v>
      </c>
      <c r="AK30" s="16">
        <f t="shared" si="34"/>
        <v>0</v>
      </c>
      <c r="AL30" s="16">
        <f t="shared" si="35"/>
        <v>0</v>
      </c>
      <c r="AN30" s="16">
        <f t="shared" si="36"/>
        <v>0</v>
      </c>
      <c r="AO30" s="16">
        <f t="shared" si="37"/>
        <v>0</v>
      </c>
      <c r="AP30" s="16">
        <f t="shared" si="38"/>
        <v>0</v>
      </c>
      <c r="AQ30" s="16">
        <f t="shared" si="39"/>
        <v>0</v>
      </c>
      <c r="AR30" s="16">
        <f t="shared" si="40"/>
        <v>0</v>
      </c>
      <c r="AS30" s="16">
        <f t="shared" si="41"/>
        <v>0</v>
      </c>
      <c r="AT30" s="20"/>
      <c r="AU30" s="20">
        <f t="shared" si="42"/>
        <v>0</v>
      </c>
      <c r="AV30" s="20">
        <f t="shared" si="43"/>
        <v>0</v>
      </c>
      <c r="AW30" s="20">
        <f t="shared" si="44"/>
        <v>0</v>
      </c>
      <c r="AX30" s="20">
        <f t="shared" si="45"/>
        <v>0</v>
      </c>
      <c r="AY30" s="20">
        <f t="shared" si="46"/>
        <v>0</v>
      </c>
      <c r="AZ30" s="20">
        <f t="shared" si="47"/>
        <v>0</v>
      </c>
      <c r="BA30" s="20"/>
      <c r="BB30" s="20">
        <f t="shared" si="48"/>
        <v>0</v>
      </c>
      <c r="BC30" s="20">
        <f t="shared" si="49"/>
        <v>0</v>
      </c>
      <c r="BD30" s="20">
        <f t="shared" si="50"/>
        <v>0</v>
      </c>
      <c r="BE30" s="20">
        <f t="shared" si="51"/>
        <v>0</v>
      </c>
      <c r="BF30" s="20">
        <f t="shared" si="52"/>
        <v>0</v>
      </c>
      <c r="BG30" s="20">
        <f t="shared" si="53"/>
        <v>0</v>
      </c>
      <c r="BH30" s="20"/>
      <c r="BI30" s="20">
        <f t="shared" si="54"/>
        <v>0</v>
      </c>
      <c r="BJ30" s="20">
        <f t="shared" si="55"/>
        <v>0</v>
      </c>
      <c r="BK30" s="20">
        <f t="shared" si="56"/>
        <v>0</v>
      </c>
      <c r="BL30" s="20">
        <f t="shared" si="57"/>
        <v>0</v>
      </c>
      <c r="BM30" s="20">
        <f t="shared" si="58"/>
        <v>0</v>
      </c>
      <c r="BN30" s="20">
        <f t="shared" si="59"/>
        <v>0</v>
      </c>
      <c r="BO30" s="20"/>
      <c r="BP30" s="20">
        <f t="shared" si="60"/>
        <v>0</v>
      </c>
      <c r="BQ30" s="20">
        <f t="shared" si="61"/>
        <v>0</v>
      </c>
      <c r="BR30" s="20">
        <f t="shared" si="62"/>
        <v>0</v>
      </c>
      <c r="BS30" s="20">
        <f t="shared" si="63"/>
        <v>0</v>
      </c>
      <c r="BT30" s="20">
        <f t="shared" si="64"/>
        <v>0</v>
      </c>
      <c r="BU30" s="20">
        <f t="shared" si="65"/>
        <v>0</v>
      </c>
      <c r="BV30" s="20"/>
      <c r="BW30" s="20">
        <f t="shared" si="66"/>
        <v>0</v>
      </c>
      <c r="BX30" s="20">
        <f t="shared" si="67"/>
        <v>0</v>
      </c>
      <c r="BY30" s="20">
        <f t="shared" si="68"/>
        <v>0</v>
      </c>
      <c r="BZ30" s="20">
        <f t="shared" si="69"/>
        <v>0</v>
      </c>
      <c r="CA30" s="20">
        <f t="shared" si="70"/>
        <v>0</v>
      </c>
      <c r="CB30" s="20">
        <f t="shared" si="71"/>
        <v>0</v>
      </c>
      <c r="CC30" s="20"/>
      <c r="CD30" s="20">
        <f t="shared" si="72"/>
        <v>0</v>
      </c>
      <c r="CE30" s="20">
        <f t="shared" si="73"/>
        <v>0</v>
      </c>
      <c r="CF30" s="20">
        <f t="shared" si="74"/>
        <v>0</v>
      </c>
      <c r="CG30" s="20">
        <f t="shared" si="75"/>
        <v>0</v>
      </c>
      <c r="CH30" s="20">
        <f t="shared" si="76"/>
        <v>0</v>
      </c>
      <c r="CI30" s="20">
        <f t="shared" si="77"/>
        <v>0</v>
      </c>
    </row>
    <row r="31" spans="1:87" x14ac:dyDescent="0.25">
      <c r="A31">
        <v>25</v>
      </c>
      <c r="B31">
        <f>modules!B31</f>
        <v>0</v>
      </c>
      <c r="C31">
        <f>modules!C31</f>
        <v>0</v>
      </c>
      <c r="E31" s="16">
        <f t="shared" si="6"/>
        <v>0</v>
      </c>
      <c r="F31" s="16">
        <f t="shared" si="7"/>
        <v>0</v>
      </c>
      <c r="G31" s="16">
        <f t="shared" si="8"/>
        <v>0</v>
      </c>
      <c r="H31" s="16">
        <f t="shared" si="9"/>
        <v>0</v>
      </c>
      <c r="I31" s="16">
        <f t="shared" si="10"/>
        <v>0</v>
      </c>
      <c r="J31" s="16">
        <f t="shared" si="11"/>
        <v>0</v>
      </c>
      <c r="L31" s="16">
        <f t="shared" si="12"/>
        <v>0</v>
      </c>
      <c r="M31" s="16">
        <f t="shared" si="13"/>
        <v>0</v>
      </c>
      <c r="N31" s="16">
        <f t="shared" si="14"/>
        <v>0</v>
      </c>
      <c r="O31" s="16">
        <f t="shared" si="15"/>
        <v>0</v>
      </c>
      <c r="P31" s="16">
        <f t="shared" si="16"/>
        <v>0</v>
      </c>
      <c r="Q31" s="16">
        <f t="shared" si="17"/>
        <v>0</v>
      </c>
      <c r="S31" s="16">
        <f t="shared" si="18"/>
        <v>0</v>
      </c>
      <c r="T31" s="16">
        <f t="shared" si="19"/>
        <v>0</v>
      </c>
      <c r="U31" s="16">
        <f t="shared" si="20"/>
        <v>0</v>
      </c>
      <c r="V31" s="16">
        <f t="shared" si="21"/>
        <v>0</v>
      </c>
      <c r="W31" s="16">
        <f t="shared" si="22"/>
        <v>0</v>
      </c>
      <c r="X31" s="16">
        <f t="shared" si="23"/>
        <v>0</v>
      </c>
      <c r="Z31" s="16">
        <f t="shared" si="24"/>
        <v>0</v>
      </c>
      <c r="AA31" s="16">
        <f t="shared" si="25"/>
        <v>0</v>
      </c>
      <c r="AB31" s="16">
        <f t="shared" si="26"/>
        <v>0</v>
      </c>
      <c r="AC31" s="16">
        <f t="shared" si="27"/>
        <v>0</v>
      </c>
      <c r="AD31" s="16">
        <f t="shared" si="28"/>
        <v>0</v>
      </c>
      <c r="AE31" s="16">
        <f t="shared" si="29"/>
        <v>0</v>
      </c>
      <c r="AG31" s="16">
        <f t="shared" si="30"/>
        <v>0</v>
      </c>
      <c r="AH31" s="16">
        <f t="shared" si="31"/>
        <v>0</v>
      </c>
      <c r="AI31" s="16">
        <f t="shared" si="32"/>
        <v>0</v>
      </c>
      <c r="AJ31" s="16">
        <f t="shared" si="33"/>
        <v>0</v>
      </c>
      <c r="AK31" s="16">
        <f t="shared" si="34"/>
        <v>0</v>
      </c>
      <c r="AL31" s="16">
        <f t="shared" si="35"/>
        <v>0</v>
      </c>
      <c r="AN31" s="16">
        <f t="shared" si="36"/>
        <v>0</v>
      </c>
      <c r="AO31" s="16">
        <f t="shared" si="37"/>
        <v>0</v>
      </c>
      <c r="AP31" s="16">
        <f t="shared" si="38"/>
        <v>0</v>
      </c>
      <c r="AQ31" s="16">
        <f t="shared" si="39"/>
        <v>0</v>
      </c>
      <c r="AR31" s="16">
        <f t="shared" si="40"/>
        <v>0</v>
      </c>
      <c r="AS31" s="16">
        <f t="shared" si="41"/>
        <v>0</v>
      </c>
      <c r="AT31" s="20"/>
      <c r="AU31" s="20">
        <f t="shared" si="42"/>
        <v>0</v>
      </c>
      <c r="AV31" s="20">
        <f t="shared" si="43"/>
        <v>0</v>
      </c>
      <c r="AW31" s="20">
        <f t="shared" si="44"/>
        <v>0</v>
      </c>
      <c r="AX31" s="20">
        <f t="shared" si="45"/>
        <v>0</v>
      </c>
      <c r="AY31" s="20">
        <f t="shared" si="46"/>
        <v>0</v>
      </c>
      <c r="AZ31" s="20">
        <f t="shared" si="47"/>
        <v>0</v>
      </c>
      <c r="BA31" s="20"/>
      <c r="BB31" s="20">
        <f t="shared" si="48"/>
        <v>0</v>
      </c>
      <c r="BC31" s="20">
        <f t="shared" si="49"/>
        <v>0</v>
      </c>
      <c r="BD31" s="20">
        <f t="shared" si="50"/>
        <v>0</v>
      </c>
      <c r="BE31" s="20">
        <f t="shared" si="51"/>
        <v>0</v>
      </c>
      <c r="BF31" s="20">
        <f t="shared" si="52"/>
        <v>0</v>
      </c>
      <c r="BG31" s="20">
        <f t="shared" si="53"/>
        <v>0</v>
      </c>
      <c r="BH31" s="20"/>
      <c r="BI31" s="20">
        <f t="shared" si="54"/>
        <v>0</v>
      </c>
      <c r="BJ31" s="20">
        <f t="shared" si="55"/>
        <v>0</v>
      </c>
      <c r="BK31" s="20">
        <f t="shared" si="56"/>
        <v>0</v>
      </c>
      <c r="BL31" s="20">
        <f t="shared" si="57"/>
        <v>0</v>
      </c>
      <c r="BM31" s="20">
        <f t="shared" si="58"/>
        <v>0</v>
      </c>
      <c r="BN31" s="20">
        <f t="shared" si="59"/>
        <v>0</v>
      </c>
      <c r="BO31" s="20"/>
      <c r="BP31" s="20">
        <f t="shared" si="60"/>
        <v>0</v>
      </c>
      <c r="BQ31" s="20">
        <f t="shared" si="61"/>
        <v>0</v>
      </c>
      <c r="BR31" s="20">
        <f t="shared" si="62"/>
        <v>0</v>
      </c>
      <c r="BS31" s="20">
        <f t="shared" si="63"/>
        <v>0</v>
      </c>
      <c r="BT31" s="20">
        <f t="shared" si="64"/>
        <v>0</v>
      </c>
      <c r="BU31" s="20">
        <f t="shared" si="65"/>
        <v>0</v>
      </c>
      <c r="BV31" s="20"/>
      <c r="BW31" s="20">
        <f t="shared" si="66"/>
        <v>0</v>
      </c>
      <c r="BX31" s="20">
        <f t="shared" si="67"/>
        <v>0</v>
      </c>
      <c r="BY31" s="20">
        <f t="shared" si="68"/>
        <v>0</v>
      </c>
      <c r="BZ31" s="20">
        <f t="shared" si="69"/>
        <v>0</v>
      </c>
      <c r="CA31" s="20">
        <f t="shared" si="70"/>
        <v>0</v>
      </c>
      <c r="CB31" s="20">
        <f t="shared" si="71"/>
        <v>0</v>
      </c>
      <c r="CC31" s="20"/>
      <c r="CD31" s="20">
        <f t="shared" si="72"/>
        <v>0</v>
      </c>
      <c r="CE31" s="20">
        <f t="shared" si="73"/>
        <v>0</v>
      </c>
      <c r="CF31" s="20">
        <f t="shared" si="74"/>
        <v>0</v>
      </c>
      <c r="CG31" s="20">
        <f t="shared" si="75"/>
        <v>0</v>
      </c>
      <c r="CH31" s="20">
        <f t="shared" si="76"/>
        <v>0</v>
      </c>
      <c r="CI31" s="20">
        <f t="shared" si="77"/>
        <v>0</v>
      </c>
    </row>
    <row r="32" spans="1:87" x14ac:dyDescent="0.25">
      <c r="A32">
        <v>26</v>
      </c>
      <c r="B32">
        <f>modules!B32</f>
        <v>0</v>
      </c>
      <c r="C32">
        <f>modules!C32</f>
        <v>0</v>
      </c>
      <c r="E32" s="16">
        <f t="shared" si="6"/>
        <v>0</v>
      </c>
      <c r="F32" s="16">
        <f t="shared" si="7"/>
        <v>0</v>
      </c>
      <c r="G32" s="16">
        <f t="shared" si="8"/>
        <v>0</v>
      </c>
      <c r="H32" s="16">
        <f t="shared" si="9"/>
        <v>0</v>
      </c>
      <c r="I32" s="16">
        <f t="shared" si="10"/>
        <v>0</v>
      </c>
      <c r="J32" s="16">
        <f t="shared" si="11"/>
        <v>0</v>
      </c>
      <c r="L32" s="16">
        <f t="shared" si="12"/>
        <v>0</v>
      </c>
      <c r="M32" s="16">
        <f t="shared" si="13"/>
        <v>0</v>
      </c>
      <c r="N32" s="16">
        <f t="shared" si="14"/>
        <v>0</v>
      </c>
      <c r="O32" s="16">
        <f t="shared" si="15"/>
        <v>0</v>
      </c>
      <c r="P32" s="16">
        <f t="shared" si="16"/>
        <v>0</v>
      </c>
      <c r="Q32" s="16">
        <f t="shared" si="17"/>
        <v>0</v>
      </c>
      <c r="S32" s="16">
        <f t="shared" si="18"/>
        <v>0</v>
      </c>
      <c r="T32" s="16">
        <f t="shared" si="19"/>
        <v>0</v>
      </c>
      <c r="U32" s="16">
        <f t="shared" si="20"/>
        <v>0</v>
      </c>
      <c r="V32" s="16">
        <f t="shared" si="21"/>
        <v>0</v>
      </c>
      <c r="W32" s="16">
        <f t="shared" si="22"/>
        <v>0</v>
      </c>
      <c r="X32" s="16">
        <f t="shared" si="23"/>
        <v>0</v>
      </c>
      <c r="Z32" s="16">
        <f t="shared" si="24"/>
        <v>0</v>
      </c>
      <c r="AA32" s="16">
        <f t="shared" si="25"/>
        <v>0</v>
      </c>
      <c r="AB32" s="16">
        <f t="shared" si="26"/>
        <v>0</v>
      </c>
      <c r="AC32" s="16">
        <f t="shared" si="27"/>
        <v>0</v>
      </c>
      <c r="AD32" s="16">
        <f t="shared" si="28"/>
        <v>0</v>
      </c>
      <c r="AE32" s="16">
        <f t="shared" si="29"/>
        <v>0</v>
      </c>
      <c r="AG32" s="16">
        <f t="shared" si="30"/>
        <v>0</v>
      </c>
      <c r="AH32" s="16">
        <f t="shared" si="31"/>
        <v>0</v>
      </c>
      <c r="AI32" s="16">
        <f t="shared" si="32"/>
        <v>0</v>
      </c>
      <c r="AJ32" s="16">
        <f t="shared" si="33"/>
        <v>0</v>
      </c>
      <c r="AK32" s="16">
        <f t="shared" si="34"/>
        <v>0</v>
      </c>
      <c r="AL32" s="16">
        <f t="shared" si="35"/>
        <v>0</v>
      </c>
      <c r="AN32" s="16">
        <f t="shared" si="36"/>
        <v>0</v>
      </c>
      <c r="AO32" s="16">
        <f t="shared" si="37"/>
        <v>0</v>
      </c>
      <c r="AP32" s="16">
        <f t="shared" si="38"/>
        <v>0</v>
      </c>
      <c r="AQ32" s="16">
        <f t="shared" si="39"/>
        <v>0</v>
      </c>
      <c r="AR32" s="16">
        <f t="shared" si="40"/>
        <v>0</v>
      </c>
      <c r="AS32" s="16">
        <f t="shared" si="41"/>
        <v>0</v>
      </c>
      <c r="AT32" s="20"/>
      <c r="AU32" s="20">
        <f t="shared" si="42"/>
        <v>0</v>
      </c>
      <c r="AV32" s="20">
        <f t="shared" si="43"/>
        <v>0</v>
      </c>
      <c r="AW32" s="20">
        <f t="shared" si="44"/>
        <v>0</v>
      </c>
      <c r="AX32" s="20">
        <f t="shared" si="45"/>
        <v>0</v>
      </c>
      <c r="AY32" s="20">
        <f t="shared" si="46"/>
        <v>0</v>
      </c>
      <c r="AZ32" s="20">
        <f t="shared" si="47"/>
        <v>0</v>
      </c>
      <c r="BA32" s="20"/>
      <c r="BB32" s="20">
        <f t="shared" si="48"/>
        <v>0</v>
      </c>
      <c r="BC32" s="20">
        <f t="shared" si="49"/>
        <v>0</v>
      </c>
      <c r="BD32" s="20">
        <f t="shared" si="50"/>
        <v>0</v>
      </c>
      <c r="BE32" s="20">
        <f t="shared" si="51"/>
        <v>0</v>
      </c>
      <c r="BF32" s="20">
        <f t="shared" si="52"/>
        <v>0</v>
      </c>
      <c r="BG32" s="20">
        <f t="shared" si="53"/>
        <v>0</v>
      </c>
      <c r="BH32" s="20"/>
      <c r="BI32" s="20">
        <f t="shared" si="54"/>
        <v>0</v>
      </c>
      <c r="BJ32" s="20">
        <f t="shared" si="55"/>
        <v>0</v>
      </c>
      <c r="BK32" s="20">
        <f t="shared" si="56"/>
        <v>0</v>
      </c>
      <c r="BL32" s="20">
        <f t="shared" si="57"/>
        <v>0</v>
      </c>
      <c r="BM32" s="20">
        <f t="shared" si="58"/>
        <v>0</v>
      </c>
      <c r="BN32" s="20">
        <f t="shared" si="59"/>
        <v>0</v>
      </c>
      <c r="BO32" s="20"/>
      <c r="BP32" s="20">
        <f t="shared" si="60"/>
        <v>0</v>
      </c>
      <c r="BQ32" s="20">
        <f t="shared" si="61"/>
        <v>0</v>
      </c>
      <c r="BR32" s="20">
        <f t="shared" si="62"/>
        <v>0</v>
      </c>
      <c r="BS32" s="20">
        <f t="shared" si="63"/>
        <v>0</v>
      </c>
      <c r="BT32" s="20">
        <f t="shared" si="64"/>
        <v>0</v>
      </c>
      <c r="BU32" s="20">
        <f t="shared" si="65"/>
        <v>0</v>
      </c>
      <c r="BV32" s="20"/>
      <c r="BW32" s="20">
        <f t="shared" si="66"/>
        <v>0</v>
      </c>
      <c r="BX32" s="20">
        <f t="shared" si="67"/>
        <v>0</v>
      </c>
      <c r="BY32" s="20">
        <f t="shared" si="68"/>
        <v>0</v>
      </c>
      <c r="BZ32" s="20">
        <f t="shared" si="69"/>
        <v>0</v>
      </c>
      <c r="CA32" s="20">
        <f t="shared" si="70"/>
        <v>0</v>
      </c>
      <c r="CB32" s="20">
        <f t="shared" si="71"/>
        <v>0</v>
      </c>
      <c r="CC32" s="20"/>
      <c r="CD32" s="20">
        <f t="shared" si="72"/>
        <v>0</v>
      </c>
      <c r="CE32" s="20">
        <f t="shared" si="73"/>
        <v>0</v>
      </c>
      <c r="CF32" s="20">
        <f t="shared" si="74"/>
        <v>0</v>
      </c>
      <c r="CG32" s="20">
        <f t="shared" si="75"/>
        <v>0</v>
      </c>
      <c r="CH32" s="20">
        <f t="shared" si="76"/>
        <v>0</v>
      </c>
      <c r="CI32" s="20">
        <f t="shared" si="77"/>
        <v>0</v>
      </c>
    </row>
    <row r="33" spans="1:87" x14ac:dyDescent="0.25">
      <c r="A33">
        <v>27</v>
      </c>
      <c r="B33">
        <f>modules!B33</f>
        <v>0</v>
      </c>
      <c r="C33">
        <f>modules!C33</f>
        <v>0</v>
      </c>
      <c r="E33" s="16">
        <f t="shared" si="6"/>
        <v>0</v>
      </c>
      <c r="F33" s="16">
        <f t="shared" si="7"/>
        <v>0</v>
      </c>
      <c r="G33" s="16">
        <f t="shared" si="8"/>
        <v>0</v>
      </c>
      <c r="H33" s="16">
        <f t="shared" si="9"/>
        <v>0</v>
      </c>
      <c r="I33" s="16">
        <f t="shared" si="10"/>
        <v>0</v>
      </c>
      <c r="J33" s="16">
        <f t="shared" si="11"/>
        <v>0</v>
      </c>
      <c r="L33" s="16">
        <f t="shared" si="12"/>
        <v>0</v>
      </c>
      <c r="M33" s="16">
        <f t="shared" si="13"/>
        <v>0</v>
      </c>
      <c r="N33" s="16">
        <f t="shared" si="14"/>
        <v>0</v>
      </c>
      <c r="O33" s="16">
        <f t="shared" si="15"/>
        <v>0</v>
      </c>
      <c r="P33" s="16">
        <f t="shared" si="16"/>
        <v>0</v>
      </c>
      <c r="Q33" s="16">
        <f t="shared" si="17"/>
        <v>0</v>
      </c>
      <c r="S33" s="16">
        <f t="shared" si="18"/>
        <v>0</v>
      </c>
      <c r="T33" s="16">
        <f t="shared" si="19"/>
        <v>0</v>
      </c>
      <c r="U33" s="16">
        <f t="shared" si="20"/>
        <v>0</v>
      </c>
      <c r="V33" s="16">
        <f t="shared" si="21"/>
        <v>0</v>
      </c>
      <c r="W33" s="16">
        <f t="shared" si="22"/>
        <v>0</v>
      </c>
      <c r="X33" s="16">
        <f t="shared" si="23"/>
        <v>0</v>
      </c>
      <c r="Z33" s="16">
        <f t="shared" si="24"/>
        <v>0</v>
      </c>
      <c r="AA33" s="16">
        <f t="shared" si="25"/>
        <v>0</v>
      </c>
      <c r="AB33" s="16">
        <f t="shared" si="26"/>
        <v>0</v>
      </c>
      <c r="AC33" s="16">
        <f t="shared" si="27"/>
        <v>0</v>
      </c>
      <c r="AD33" s="16">
        <f t="shared" si="28"/>
        <v>0</v>
      </c>
      <c r="AE33" s="16">
        <f t="shared" si="29"/>
        <v>0</v>
      </c>
      <c r="AG33" s="16">
        <f t="shared" si="30"/>
        <v>0</v>
      </c>
      <c r="AH33" s="16">
        <f t="shared" si="31"/>
        <v>0</v>
      </c>
      <c r="AI33" s="16">
        <f t="shared" si="32"/>
        <v>0</v>
      </c>
      <c r="AJ33" s="16">
        <f t="shared" si="33"/>
        <v>0</v>
      </c>
      <c r="AK33" s="16">
        <f t="shared" si="34"/>
        <v>0</v>
      </c>
      <c r="AL33" s="16">
        <f t="shared" si="35"/>
        <v>0</v>
      </c>
      <c r="AN33" s="16">
        <f t="shared" si="36"/>
        <v>0</v>
      </c>
      <c r="AO33" s="16">
        <f t="shared" si="37"/>
        <v>0</v>
      </c>
      <c r="AP33" s="16">
        <f t="shared" si="38"/>
        <v>0</v>
      </c>
      <c r="AQ33" s="16">
        <f t="shared" si="39"/>
        <v>0</v>
      </c>
      <c r="AR33" s="16">
        <f t="shared" si="40"/>
        <v>0</v>
      </c>
      <c r="AS33" s="16">
        <f t="shared" si="41"/>
        <v>0</v>
      </c>
      <c r="AT33" s="20"/>
      <c r="AU33" s="20">
        <f t="shared" si="42"/>
        <v>0</v>
      </c>
      <c r="AV33" s="20">
        <f t="shared" si="43"/>
        <v>0</v>
      </c>
      <c r="AW33" s="20">
        <f t="shared" si="44"/>
        <v>0</v>
      </c>
      <c r="AX33" s="20">
        <f t="shared" si="45"/>
        <v>0</v>
      </c>
      <c r="AY33" s="20">
        <f t="shared" si="46"/>
        <v>0</v>
      </c>
      <c r="AZ33" s="20">
        <f t="shared" si="47"/>
        <v>0</v>
      </c>
      <c r="BA33" s="20"/>
      <c r="BB33" s="20">
        <f t="shared" si="48"/>
        <v>0</v>
      </c>
      <c r="BC33" s="20">
        <f t="shared" si="49"/>
        <v>0</v>
      </c>
      <c r="BD33" s="20">
        <f t="shared" si="50"/>
        <v>0</v>
      </c>
      <c r="BE33" s="20">
        <f t="shared" si="51"/>
        <v>0</v>
      </c>
      <c r="BF33" s="20">
        <f t="shared" si="52"/>
        <v>0</v>
      </c>
      <c r="BG33" s="20">
        <f t="shared" si="53"/>
        <v>0</v>
      </c>
      <c r="BH33" s="20"/>
      <c r="BI33" s="20">
        <f t="shared" si="54"/>
        <v>0</v>
      </c>
      <c r="BJ33" s="20">
        <f t="shared" si="55"/>
        <v>0</v>
      </c>
      <c r="BK33" s="20">
        <f t="shared" si="56"/>
        <v>0</v>
      </c>
      <c r="BL33" s="20">
        <f t="shared" si="57"/>
        <v>0</v>
      </c>
      <c r="BM33" s="20">
        <f t="shared" si="58"/>
        <v>0</v>
      </c>
      <c r="BN33" s="20">
        <f t="shared" si="59"/>
        <v>0</v>
      </c>
      <c r="BO33" s="20"/>
      <c r="BP33" s="20">
        <f t="shared" si="60"/>
        <v>0</v>
      </c>
      <c r="BQ33" s="20">
        <f t="shared" si="61"/>
        <v>0</v>
      </c>
      <c r="BR33" s="20">
        <f t="shared" si="62"/>
        <v>0</v>
      </c>
      <c r="BS33" s="20">
        <f t="shared" si="63"/>
        <v>0</v>
      </c>
      <c r="BT33" s="20">
        <f t="shared" si="64"/>
        <v>0</v>
      </c>
      <c r="BU33" s="20">
        <f t="shared" si="65"/>
        <v>0</v>
      </c>
      <c r="BV33" s="20"/>
      <c r="BW33" s="20">
        <f t="shared" si="66"/>
        <v>0</v>
      </c>
      <c r="BX33" s="20">
        <f t="shared" si="67"/>
        <v>0</v>
      </c>
      <c r="BY33" s="20">
        <f t="shared" si="68"/>
        <v>0</v>
      </c>
      <c r="BZ33" s="20">
        <f t="shared" si="69"/>
        <v>0</v>
      </c>
      <c r="CA33" s="20">
        <f t="shared" si="70"/>
        <v>0</v>
      </c>
      <c r="CB33" s="20">
        <f t="shared" si="71"/>
        <v>0</v>
      </c>
      <c r="CC33" s="20"/>
      <c r="CD33" s="20">
        <f t="shared" si="72"/>
        <v>0</v>
      </c>
      <c r="CE33" s="20">
        <f t="shared" si="73"/>
        <v>0</v>
      </c>
      <c r="CF33" s="20">
        <f t="shared" si="74"/>
        <v>0</v>
      </c>
      <c r="CG33" s="20">
        <f t="shared" si="75"/>
        <v>0</v>
      </c>
      <c r="CH33" s="20">
        <f t="shared" si="76"/>
        <v>0</v>
      </c>
      <c r="CI33" s="20">
        <f t="shared" si="77"/>
        <v>0</v>
      </c>
    </row>
    <row r="34" spans="1:87" x14ac:dyDescent="0.25">
      <c r="A34">
        <v>28</v>
      </c>
      <c r="B34">
        <f>modules!B34</f>
        <v>0</v>
      </c>
      <c r="C34">
        <f>modules!C34</f>
        <v>0</v>
      </c>
      <c r="E34" s="16">
        <f t="shared" si="6"/>
        <v>0</v>
      </c>
      <c r="F34" s="16">
        <f t="shared" si="7"/>
        <v>0</v>
      </c>
      <c r="G34" s="16">
        <f t="shared" si="8"/>
        <v>0</v>
      </c>
      <c r="H34" s="16">
        <f t="shared" si="9"/>
        <v>0</v>
      </c>
      <c r="I34" s="16">
        <f t="shared" si="10"/>
        <v>0</v>
      </c>
      <c r="J34" s="16">
        <f t="shared" si="11"/>
        <v>0</v>
      </c>
      <c r="L34" s="16">
        <f t="shared" si="12"/>
        <v>0</v>
      </c>
      <c r="M34" s="16">
        <f t="shared" si="13"/>
        <v>0</v>
      </c>
      <c r="N34" s="16">
        <f t="shared" si="14"/>
        <v>0</v>
      </c>
      <c r="O34" s="16">
        <f t="shared" si="15"/>
        <v>0</v>
      </c>
      <c r="P34" s="16">
        <f t="shared" si="16"/>
        <v>0</v>
      </c>
      <c r="Q34" s="16">
        <f t="shared" si="17"/>
        <v>0</v>
      </c>
      <c r="S34" s="16">
        <f t="shared" si="18"/>
        <v>0</v>
      </c>
      <c r="T34" s="16">
        <f t="shared" si="19"/>
        <v>0</v>
      </c>
      <c r="U34" s="16">
        <f t="shared" si="20"/>
        <v>0</v>
      </c>
      <c r="V34" s="16">
        <f t="shared" si="21"/>
        <v>0</v>
      </c>
      <c r="W34" s="16">
        <f t="shared" si="22"/>
        <v>0</v>
      </c>
      <c r="X34" s="16">
        <f t="shared" si="23"/>
        <v>0</v>
      </c>
      <c r="Z34" s="16">
        <f t="shared" si="24"/>
        <v>0</v>
      </c>
      <c r="AA34" s="16">
        <f t="shared" si="25"/>
        <v>0</v>
      </c>
      <c r="AB34" s="16">
        <f t="shared" si="26"/>
        <v>0</v>
      </c>
      <c r="AC34" s="16">
        <f t="shared" si="27"/>
        <v>0</v>
      </c>
      <c r="AD34" s="16">
        <f t="shared" si="28"/>
        <v>0</v>
      </c>
      <c r="AE34" s="16">
        <f t="shared" si="29"/>
        <v>0</v>
      </c>
      <c r="AG34" s="16">
        <f t="shared" si="30"/>
        <v>0</v>
      </c>
      <c r="AH34" s="16">
        <f t="shared" si="31"/>
        <v>0</v>
      </c>
      <c r="AI34" s="16">
        <f t="shared" si="32"/>
        <v>0</v>
      </c>
      <c r="AJ34" s="16">
        <f t="shared" si="33"/>
        <v>0</v>
      </c>
      <c r="AK34" s="16">
        <f t="shared" si="34"/>
        <v>0</v>
      </c>
      <c r="AL34" s="16">
        <f t="shared" si="35"/>
        <v>0</v>
      </c>
      <c r="AN34" s="16">
        <f t="shared" si="36"/>
        <v>0</v>
      </c>
      <c r="AO34" s="16">
        <f t="shared" si="37"/>
        <v>0</v>
      </c>
      <c r="AP34" s="16">
        <f t="shared" si="38"/>
        <v>0</v>
      </c>
      <c r="AQ34" s="16">
        <f t="shared" si="39"/>
        <v>0</v>
      </c>
      <c r="AR34" s="16">
        <f t="shared" si="40"/>
        <v>0</v>
      </c>
      <c r="AS34" s="16">
        <f t="shared" si="41"/>
        <v>0</v>
      </c>
      <c r="AT34" s="20"/>
      <c r="AU34" s="20">
        <f t="shared" si="42"/>
        <v>0</v>
      </c>
      <c r="AV34" s="20">
        <f t="shared" si="43"/>
        <v>0</v>
      </c>
      <c r="AW34" s="20">
        <f t="shared" si="44"/>
        <v>0</v>
      </c>
      <c r="AX34" s="20">
        <f t="shared" si="45"/>
        <v>0</v>
      </c>
      <c r="AY34" s="20">
        <f t="shared" si="46"/>
        <v>0</v>
      </c>
      <c r="AZ34" s="20">
        <f t="shared" si="47"/>
        <v>0</v>
      </c>
      <c r="BA34" s="20"/>
      <c r="BB34" s="20">
        <f t="shared" si="48"/>
        <v>0</v>
      </c>
      <c r="BC34" s="20">
        <f t="shared" si="49"/>
        <v>0</v>
      </c>
      <c r="BD34" s="20">
        <f t="shared" si="50"/>
        <v>0</v>
      </c>
      <c r="BE34" s="20">
        <f t="shared" si="51"/>
        <v>0</v>
      </c>
      <c r="BF34" s="20">
        <f t="shared" si="52"/>
        <v>0</v>
      </c>
      <c r="BG34" s="20">
        <f t="shared" si="53"/>
        <v>0</v>
      </c>
      <c r="BH34" s="20"/>
      <c r="BI34" s="20">
        <f t="shared" si="54"/>
        <v>0</v>
      </c>
      <c r="BJ34" s="20">
        <f t="shared" si="55"/>
        <v>0</v>
      </c>
      <c r="BK34" s="20">
        <f t="shared" si="56"/>
        <v>0</v>
      </c>
      <c r="BL34" s="20">
        <f t="shared" si="57"/>
        <v>0</v>
      </c>
      <c r="BM34" s="20">
        <f t="shared" si="58"/>
        <v>0</v>
      </c>
      <c r="BN34" s="20">
        <f t="shared" si="59"/>
        <v>0</v>
      </c>
      <c r="BO34" s="20"/>
      <c r="BP34" s="20">
        <f t="shared" si="60"/>
        <v>0</v>
      </c>
      <c r="BQ34" s="20">
        <f t="shared" si="61"/>
        <v>0</v>
      </c>
      <c r="BR34" s="20">
        <f t="shared" si="62"/>
        <v>0</v>
      </c>
      <c r="BS34" s="20">
        <f t="shared" si="63"/>
        <v>0</v>
      </c>
      <c r="BT34" s="20">
        <f t="shared" si="64"/>
        <v>0</v>
      </c>
      <c r="BU34" s="20">
        <f t="shared" si="65"/>
        <v>0</v>
      </c>
      <c r="BV34" s="20"/>
      <c r="BW34" s="20">
        <f t="shared" si="66"/>
        <v>0</v>
      </c>
      <c r="BX34" s="20">
        <f t="shared" si="67"/>
        <v>0</v>
      </c>
      <c r="BY34" s="20">
        <f t="shared" si="68"/>
        <v>0</v>
      </c>
      <c r="BZ34" s="20">
        <f t="shared" si="69"/>
        <v>0</v>
      </c>
      <c r="CA34" s="20">
        <f t="shared" si="70"/>
        <v>0</v>
      </c>
      <c r="CB34" s="20">
        <f t="shared" si="71"/>
        <v>0</v>
      </c>
      <c r="CC34" s="20"/>
      <c r="CD34" s="20">
        <f t="shared" si="72"/>
        <v>0</v>
      </c>
      <c r="CE34" s="20">
        <f t="shared" si="73"/>
        <v>0</v>
      </c>
      <c r="CF34" s="20">
        <f t="shared" si="74"/>
        <v>0</v>
      </c>
      <c r="CG34" s="20">
        <f t="shared" si="75"/>
        <v>0</v>
      </c>
      <c r="CH34" s="20">
        <f t="shared" si="76"/>
        <v>0</v>
      </c>
      <c r="CI34" s="20">
        <f t="shared" si="77"/>
        <v>0</v>
      </c>
    </row>
    <row r="35" spans="1:87" x14ac:dyDescent="0.25">
      <c r="A35">
        <v>29</v>
      </c>
      <c r="B35">
        <f>modules!B35</f>
        <v>0</v>
      </c>
      <c r="C35">
        <f>modules!C35</f>
        <v>0</v>
      </c>
      <c r="E35" s="16">
        <f t="shared" si="6"/>
        <v>0</v>
      </c>
      <c r="F35" s="16">
        <f t="shared" si="7"/>
        <v>0</v>
      </c>
      <c r="G35" s="16">
        <f t="shared" si="8"/>
        <v>0</v>
      </c>
      <c r="H35" s="16">
        <f t="shared" si="9"/>
        <v>0</v>
      </c>
      <c r="I35" s="16">
        <f t="shared" si="10"/>
        <v>0</v>
      </c>
      <c r="J35" s="16">
        <f t="shared" si="11"/>
        <v>0</v>
      </c>
      <c r="L35" s="16">
        <f t="shared" si="12"/>
        <v>0</v>
      </c>
      <c r="M35" s="16">
        <f t="shared" si="13"/>
        <v>0</v>
      </c>
      <c r="N35" s="16">
        <f t="shared" si="14"/>
        <v>0</v>
      </c>
      <c r="O35" s="16">
        <f t="shared" si="15"/>
        <v>0</v>
      </c>
      <c r="P35" s="16">
        <f t="shared" si="16"/>
        <v>0</v>
      </c>
      <c r="Q35" s="16">
        <f t="shared" si="17"/>
        <v>0</v>
      </c>
      <c r="S35" s="16">
        <f t="shared" si="18"/>
        <v>0</v>
      </c>
      <c r="T35" s="16">
        <f t="shared" si="19"/>
        <v>0</v>
      </c>
      <c r="U35" s="16">
        <f t="shared" si="20"/>
        <v>0</v>
      </c>
      <c r="V35" s="16">
        <f t="shared" si="21"/>
        <v>0</v>
      </c>
      <c r="W35" s="16">
        <f t="shared" si="22"/>
        <v>0</v>
      </c>
      <c r="X35" s="16">
        <f t="shared" si="23"/>
        <v>0</v>
      </c>
      <c r="Z35" s="16">
        <f t="shared" si="24"/>
        <v>0</v>
      </c>
      <c r="AA35" s="16">
        <f t="shared" si="25"/>
        <v>0</v>
      </c>
      <c r="AB35" s="16">
        <f t="shared" si="26"/>
        <v>0</v>
      </c>
      <c r="AC35" s="16">
        <f t="shared" si="27"/>
        <v>0</v>
      </c>
      <c r="AD35" s="16">
        <f t="shared" si="28"/>
        <v>0</v>
      </c>
      <c r="AE35" s="16">
        <f t="shared" si="29"/>
        <v>0</v>
      </c>
      <c r="AG35" s="16">
        <f t="shared" si="30"/>
        <v>0</v>
      </c>
      <c r="AH35" s="16">
        <f t="shared" si="31"/>
        <v>0</v>
      </c>
      <c r="AI35" s="16">
        <f t="shared" si="32"/>
        <v>0</v>
      </c>
      <c r="AJ35" s="16">
        <f t="shared" si="33"/>
        <v>0</v>
      </c>
      <c r="AK35" s="16">
        <f t="shared" si="34"/>
        <v>0</v>
      </c>
      <c r="AL35" s="16">
        <f t="shared" si="35"/>
        <v>0</v>
      </c>
      <c r="AN35" s="16">
        <f t="shared" si="36"/>
        <v>0</v>
      </c>
      <c r="AO35" s="16">
        <f t="shared" si="37"/>
        <v>0</v>
      </c>
      <c r="AP35" s="16">
        <f t="shared" si="38"/>
        <v>0</v>
      </c>
      <c r="AQ35" s="16">
        <f t="shared" si="39"/>
        <v>0</v>
      </c>
      <c r="AR35" s="16">
        <f t="shared" si="40"/>
        <v>0</v>
      </c>
      <c r="AS35" s="16">
        <f t="shared" si="41"/>
        <v>0</v>
      </c>
      <c r="AT35" s="20"/>
      <c r="AU35" s="20">
        <f t="shared" si="42"/>
        <v>0</v>
      </c>
      <c r="AV35" s="20">
        <f t="shared" si="43"/>
        <v>0</v>
      </c>
      <c r="AW35" s="20">
        <f t="shared" si="44"/>
        <v>0</v>
      </c>
      <c r="AX35" s="20">
        <f t="shared" si="45"/>
        <v>0</v>
      </c>
      <c r="AY35" s="20">
        <f t="shared" si="46"/>
        <v>0</v>
      </c>
      <c r="AZ35" s="20">
        <f t="shared" si="47"/>
        <v>0</v>
      </c>
      <c r="BA35" s="20"/>
      <c r="BB35" s="20">
        <f t="shared" si="48"/>
        <v>0</v>
      </c>
      <c r="BC35" s="20">
        <f t="shared" si="49"/>
        <v>0</v>
      </c>
      <c r="BD35" s="20">
        <f t="shared" si="50"/>
        <v>0</v>
      </c>
      <c r="BE35" s="20">
        <f t="shared" si="51"/>
        <v>0</v>
      </c>
      <c r="BF35" s="20">
        <f t="shared" si="52"/>
        <v>0</v>
      </c>
      <c r="BG35" s="20">
        <f t="shared" si="53"/>
        <v>0</v>
      </c>
      <c r="BH35" s="20"/>
      <c r="BI35" s="20">
        <f t="shared" si="54"/>
        <v>0</v>
      </c>
      <c r="BJ35" s="20">
        <f t="shared" si="55"/>
        <v>0</v>
      </c>
      <c r="BK35" s="20">
        <f t="shared" si="56"/>
        <v>0</v>
      </c>
      <c r="BL35" s="20">
        <f t="shared" si="57"/>
        <v>0</v>
      </c>
      <c r="BM35" s="20">
        <f t="shared" si="58"/>
        <v>0</v>
      </c>
      <c r="BN35" s="20">
        <f t="shared" si="59"/>
        <v>0</v>
      </c>
      <c r="BO35" s="20"/>
      <c r="BP35" s="20">
        <f t="shared" si="60"/>
        <v>0</v>
      </c>
      <c r="BQ35" s="20">
        <f t="shared" si="61"/>
        <v>0</v>
      </c>
      <c r="BR35" s="20">
        <f t="shared" si="62"/>
        <v>0</v>
      </c>
      <c r="BS35" s="20">
        <f t="shared" si="63"/>
        <v>0</v>
      </c>
      <c r="BT35" s="20">
        <f t="shared" si="64"/>
        <v>0</v>
      </c>
      <c r="BU35" s="20">
        <f t="shared" si="65"/>
        <v>0</v>
      </c>
      <c r="BV35" s="20"/>
      <c r="BW35" s="20">
        <f t="shared" si="66"/>
        <v>0</v>
      </c>
      <c r="BX35" s="20">
        <f t="shared" si="67"/>
        <v>0</v>
      </c>
      <c r="BY35" s="20">
        <f t="shared" si="68"/>
        <v>0</v>
      </c>
      <c r="BZ35" s="20">
        <f t="shared" si="69"/>
        <v>0</v>
      </c>
      <c r="CA35" s="20">
        <f t="shared" si="70"/>
        <v>0</v>
      </c>
      <c r="CB35" s="20">
        <f t="shared" si="71"/>
        <v>0</v>
      </c>
      <c r="CC35" s="20"/>
      <c r="CD35" s="20">
        <f t="shared" si="72"/>
        <v>0</v>
      </c>
      <c r="CE35" s="20">
        <f t="shared" si="73"/>
        <v>0</v>
      </c>
      <c r="CF35" s="20">
        <f t="shared" si="74"/>
        <v>0</v>
      </c>
      <c r="CG35" s="20">
        <f t="shared" si="75"/>
        <v>0</v>
      </c>
      <c r="CH35" s="20">
        <f t="shared" si="76"/>
        <v>0</v>
      </c>
      <c r="CI35" s="20">
        <f t="shared" si="77"/>
        <v>0</v>
      </c>
    </row>
    <row r="36" spans="1:87" x14ac:dyDescent="0.25">
      <c r="A36">
        <v>30</v>
      </c>
      <c r="B36">
        <f>modules!B36</f>
        <v>0</v>
      </c>
      <c r="C36">
        <f>modules!C36</f>
        <v>0</v>
      </c>
      <c r="E36" s="16">
        <f t="shared" si="6"/>
        <v>0</v>
      </c>
      <c r="F36" s="16">
        <f t="shared" si="7"/>
        <v>0</v>
      </c>
      <c r="G36" s="16">
        <f t="shared" si="8"/>
        <v>0</v>
      </c>
      <c r="H36" s="16">
        <f t="shared" si="9"/>
        <v>0</v>
      </c>
      <c r="I36" s="16">
        <f t="shared" si="10"/>
        <v>0</v>
      </c>
      <c r="J36" s="16">
        <f t="shared" si="11"/>
        <v>0</v>
      </c>
      <c r="L36" s="16">
        <f t="shared" si="12"/>
        <v>0</v>
      </c>
      <c r="M36" s="16">
        <f t="shared" si="13"/>
        <v>0</v>
      </c>
      <c r="N36" s="16">
        <f t="shared" si="14"/>
        <v>0</v>
      </c>
      <c r="O36" s="16">
        <f t="shared" si="15"/>
        <v>0</v>
      </c>
      <c r="P36" s="16">
        <f t="shared" si="16"/>
        <v>0</v>
      </c>
      <c r="Q36" s="16">
        <f t="shared" si="17"/>
        <v>0</v>
      </c>
      <c r="S36" s="16">
        <f t="shared" si="18"/>
        <v>0</v>
      </c>
      <c r="T36" s="16">
        <f t="shared" si="19"/>
        <v>0</v>
      </c>
      <c r="U36" s="16">
        <f t="shared" si="20"/>
        <v>0</v>
      </c>
      <c r="V36" s="16">
        <f t="shared" si="21"/>
        <v>0</v>
      </c>
      <c r="W36" s="16">
        <f t="shared" si="22"/>
        <v>0</v>
      </c>
      <c r="X36" s="16">
        <f t="shared" si="23"/>
        <v>0</v>
      </c>
      <c r="Z36" s="16">
        <f t="shared" si="24"/>
        <v>0</v>
      </c>
      <c r="AA36" s="16">
        <f t="shared" si="25"/>
        <v>0</v>
      </c>
      <c r="AB36" s="16">
        <f t="shared" si="26"/>
        <v>0</v>
      </c>
      <c r="AC36" s="16">
        <f t="shared" si="27"/>
        <v>0</v>
      </c>
      <c r="AD36" s="16">
        <f t="shared" si="28"/>
        <v>0</v>
      </c>
      <c r="AE36" s="16">
        <f t="shared" si="29"/>
        <v>0</v>
      </c>
      <c r="AG36" s="16">
        <f t="shared" si="30"/>
        <v>0</v>
      </c>
      <c r="AH36" s="16">
        <f t="shared" si="31"/>
        <v>0</v>
      </c>
      <c r="AI36" s="16">
        <f t="shared" si="32"/>
        <v>0</v>
      </c>
      <c r="AJ36" s="16">
        <f t="shared" si="33"/>
        <v>0</v>
      </c>
      <c r="AK36" s="16">
        <f t="shared" si="34"/>
        <v>0</v>
      </c>
      <c r="AL36" s="16">
        <f t="shared" si="35"/>
        <v>0</v>
      </c>
      <c r="AN36" s="16">
        <f t="shared" si="36"/>
        <v>0</v>
      </c>
      <c r="AO36" s="16">
        <f t="shared" si="37"/>
        <v>0</v>
      </c>
      <c r="AP36" s="16">
        <f t="shared" si="38"/>
        <v>0</v>
      </c>
      <c r="AQ36" s="16">
        <f t="shared" si="39"/>
        <v>0</v>
      </c>
      <c r="AR36" s="16">
        <f t="shared" si="40"/>
        <v>0</v>
      </c>
      <c r="AS36" s="16">
        <f t="shared" si="41"/>
        <v>0</v>
      </c>
      <c r="AT36" s="20"/>
      <c r="AU36" s="20">
        <f t="shared" si="42"/>
        <v>0</v>
      </c>
      <c r="AV36" s="20">
        <f t="shared" si="43"/>
        <v>0</v>
      </c>
      <c r="AW36" s="20">
        <f t="shared" si="44"/>
        <v>0</v>
      </c>
      <c r="AX36" s="20">
        <f t="shared" si="45"/>
        <v>0</v>
      </c>
      <c r="AY36" s="20">
        <f t="shared" si="46"/>
        <v>0</v>
      </c>
      <c r="AZ36" s="20">
        <f t="shared" si="47"/>
        <v>0</v>
      </c>
      <c r="BA36" s="20"/>
      <c r="BB36" s="20">
        <f t="shared" si="48"/>
        <v>0</v>
      </c>
      <c r="BC36" s="20">
        <f t="shared" si="49"/>
        <v>0</v>
      </c>
      <c r="BD36" s="20">
        <f t="shared" si="50"/>
        <v>0</v>
      </c>
      <c r="BE36" s="20">
        <f t="shared" si="51"/>
        <v>0</v>
      </c>
      <c r="BF36" s="20">
        <f t="shared" si="52"/>
        <v>0</v>
      </c>
      <c r="BG36" s="20">
        <f t="shared" si="53"/>
        <v>0</v>
      </c>
      <c r="BH36" s="20"/>
      <c r="BI36" s="20">
        <f t="shared" si="54"/>
        <v>0</v>
      </c>
      <c r="BJ36" s="20">
        <f t="shared" si="55"/>
        <v>0</v>
      </c>
      <c r="BK36" s="20">
        <f t="shared" si="56"/>
        <v>0</v>
      </c>
      <c r="BL36" s="20">
        <f t="shared" si="57"/>
        <v>0</v>
      </c>
      <c r="BM36" s="20">
        <f t="shared" si="58"/>
        <v>0</v>
      </c>
      <c r="BN36" s="20">
        <f t="shared" si="59"/>
        <v>0</v>
      </c>
      <c r="BO36" s="20"/>
      <c r="BP36" s="20">
        <f t="shared" si="60"/>
        <v>0</v>
      </c>
      <c r="BQ36" s="20">
        <f t="shared" si="61"/>
        <v>0</v>
      </c>
      <c r="BR36" s="20">
        <f t="shared" si="62"/>
        <v>0</v>
      </c>
      <c r="BS36" s="20">
        <f t="shared" si="63"/>
        <v>0</v>
      </c>
      <c r="BT36" s="20">
        <f t="shared" si="64"/>
        <v>0</v>
      </c>
      <c r="BU36" s="20">
        <f t="shared" si="65"/>
        <v>0</v>
      </c>
      <c r="BV36" s="20"/>
      <c r="BW36" s="20">
        <f t="shared" si="66"/>
        <v>0</v>
      </c>
      <c r="BX36" s="20">
        <f t="shared" si="67"/>
        <v>0</v>
      </c>
      <c r="BY36" s="20">
        <f t="shared" si="68"/>
        <v>0</v>
      </c>
      <c r="BZ36" s="20">
        <f t="shared" si="69"/>
        <v>0</v>
      </c>
      <c r="CA36" s="20">
        <f t="shared" si="70"/>
        <v>0</v>
      </c>
      <c r="CB36" s="20">
        <f t="shared" si="71"/>
        <v>0</v>
      </c>
      <c r="CC36" s="20"/>
      <c r="CD36" s="20">
        <f t="shared" si="72"/>
        <v>0</v>
      </c>
      <c r="CE36" s="20">
        <f t="shared" si="73"/>
        <v>0</v>
      </c>
      <c r="CF36" s="20">
        <f t="shared" si="74"/>
        <v>0</v>
      </c>
      <c r="CG36" s="20">
        <f t="shared" si="75"/>
        <v>0</v>
      </c>
      <c r="CH36" s="20">
        <f t="shared" si="76"/>
        <v>0</v>
      </c>
      <c r="CI36" s="20">
        <f t="shared" si="77"/>
        <v>0</v>
      </c>
    </row>
    <row r="37" spans="1:87" x14ac:dyDescent="0.25">
      <c r="A37">
        <v>31</v>
      </c>
      <c r="B37">
        <f>modules!B37</f>
        <v>0</v>
      </c>
      <c r="C37">
        <f>modules!C37</f>
        <v>0</v>
      </c>
      <c r="E37" s="16">
        <f t="shared" si="6"/>
        <v>0</v>
      </c>
      <c r="F37" s="16">
        <f t="shared" si="7"/>
        <v>0</v>
      </c>
      <c r="G37" s="16">
        <f t="shared" si="8"/>
        <v>0</v>
      </c>
      <c r="H37" s="16">
        <f t="shared" si="9"/>
        <v>0</v>
      </c>
      <c r="I37" s="16">
        <f t="shared" si="10"/>
        <v>0</v>
      </c>
      <c r="J37" s="16">
        <f t="shared" si="11"/>
        <v>0</v>
      </c>
      <c r="L37" s="16">
        <f t="shared" si="12"/>
        <v>0</v>
      </c>
      <c r="M37" s="16">
        <f t="shared" si="13"/>
        <v>0</v>
      </c>
      <c r="N37" s="16">
        <f t="shared" si="14"/>
        <v>0</v>
      </c>
      <c r="O37" s="16">
        <f t="shared" si="15"/>
        <v>0</v>
      </c>
      <c r="P37" s="16">
        <f t="shared" si="16"/>
        <v>0</v>
      </c>
      <c r="Q37" s="16">
        <f t="shared" si="17"/>
        <v>0</v>
      </c>
      <c r="S37" s="16">
        <f t="shared" si="18"/>
        <v>0</v>
      </c>
      <c r="T37" s="16">
        <f t="shared" si="19"/>
        <v>0</v>
      </c>
      <c r="U37" s="16">
        <f t="shared" si="20"/>
        <v>0</v>
      </c>
      <c r="V37" s="16">
        <f t="shared" si="21"/>
        <v>0</v>
      </c>
      <c r="W37" s="16">
        <f t="shared" si="22"/>
        <v>0</v>
      </c>
      <c r="X37" s="16">
        <f t="shared" si="23"/>
        <v>0</v>
      </c>
      <c r="Z37" s="16">
        <f t="shared" si="24"/>
        <v>0</v>
      </c>
      <c r="AA37" s="16">
        <f t="shared" si="25"/>
        <v>0</v>
      </c>
      <c r="AB37" s="16">
        <f t="shared" si="26"/>
        <v>0</v>
      </c>
      <c r="AC37" s="16">
        <f t="shared" si="27"/>
        <v>0</v>
      </c>
      <c r="AD37" s="16">
        <f t="shared" si="28"/>
        <v>0</v>
      </c>
      <c r="AE37" s="16">
        <f t="shared" si="29"/>
        <v>0</v>
      </c>
      <c r="AG37" s="16">
        <f t="shared" si="30"/>
        <v>0</v>
      </c>
      <c r="AH37" s="16">
        <f t="shared" si="31"/>
        <v>0</v>
      </c>
      <c r="AI37" s="16">
        <f t="shared" si="32"/>
        <v>0</v>
      </c>
      <c r="AJ37" s="16">
        <f t="shared" si="33"/>
        <v>0</v>
      </c>
      <c r="AK37" s="16">
        <f t="shared" si="34"/>
        <v>0</v>
      </c>
      <c r="AL37" s="16">
        <f t="shared" si="35"/>
        <v>0</v>
      </c>
      <c r="AN37" s="16">
        <f t="shared" si="36"/>
        <v>0</v>
      </c>
      <c r="AO37" s="16">
        <f t="shared" si="37"/>
        <v>0</v>
      </c>
      <c r="AP37" s="16">
        <f t="shared" si="38"/>
        <v>0</v>
      </c>
      <c r="AQ37" s="16">
        <f t="shared" si="39"/>
        <v>0</v>
      </c>
      <c r="AR37" s="16">
        <f t="shared" si="40"/>
        <v>0</v>
      </c>
      <c r="AS37" s="16">
        <f t="shared" si="41"/>
        <v>0</v>
      </c>
      <c r="AT37" s="20"/>
      <c r="AU37" s="20">
        <f t="shared" si="42"/>
        <v>0</v>
      </c>
      <c r="AV37" s="20">
        <f t="shared" si="43"/>
        <v>0</v>
      </c>
      <c r="AW37" s="20">
        <f t="shared" si="44"/>
        <v>0</v>
      </c>
      <c r="AX37" s="20">
        <f t="shared" si="45"/>
        <v>0</v>
      </c>
      <c r="AY37" s="20">
        <f t="shared" si="46"/>
        <v>0</v>
      </c>
      <c r="AZ37" s="20">
        <f t="shared" si="47"/>
        <v>0</v>
      </c>
      <c r="BA37" s="20"/>
      <c r="BB37" s="20">
        <f t="shared" si="48"/>
        <v>0</v>
      </c>
      <c r="BC37" s="20">
        <f t="shared" si="49"/>
        <v>0</v>
      </c>
      <c r="BD37" s="20">
        <f t="shared" si="50"/>
        <v>0</v>
      </c>
      <c r="BE37" s="20">
        <f t="shared" si="51"/>
        <v>0</v>
      </c>
      <c r="BF37" s="20">
        <f t="shared" si="52"/>
        <v>0</v>
      </c>
      <c r="BG37" s="20">
        <f t="shared" si="53"/>
        <v>0</v>
      </c>
      <c r="BH37" s="20"/>
      <c r="BI37" s="20">
        <f t="shared" si="54"/>
        <v>0</v>
      </c>
      <c r="BJ37" s="20">
        <f t="shared" si="55"/>
        <v>0</v>
      </c>
      <c r="BK37" s="20">
        <f t="shared" si="56"/>
        <v>0</v>
      </c>
      <c r="BL37" s="20">
        <f t="shared" si="57"/>
        <v>0</v>
      </c>
      <c r="BM37" s="20">
        <f t="shared" si="58"/>
        <v>0</v>
      </c>
      <c r="BN37" s="20">
        <f t="shared" si="59"/>
        <v>0</v>
      </c>
      <c r="BO37" s="20"/>
      <c r="BP37" s="20">
        <f t="shared" si="60"/>
        <v>0</v>
      </c>
      <c r="BQ37" s="20">
        <f t="shared" si="61"/>
        <v>0</v>
      </c>
      <c r="BR37" s="20">
        <f t="shared" si="62"/>
        <v>0</v>
      </c>
      <c r="BS37" s="20">
        <f t="shared" si="63"/>
        <v>0</v>
      </c>
      <c r="BT37" s="20">
        <f t="shared" si="64"/>
        <v>0</v>
      </c>
      <c r="BU37" s="20">
        <f t="shared" si="65"/>
        <v>0</v>
      </c>
      <c r="BV37" s="20"/>
      <c r="BW37" s="20">
        <f t="shared" si="66"/>
        <v>0</v>
      </c>
      <c r="BX37" s="20">
        <f t="shared" si="67"/>
        <v>0</v>
      </c>
      <c r="BY37" s="20">
        <f t="shared" si="68"/>
        <v>0</v>
      </c>
      <c r="BZ37" s="20">
        <f t="shared" si="69"/>
        <v>0</v>
      </c>
      <c r="CA37" s="20">
        <f t="shared" si="70"/>
        <v>0</v>
      </c>
      <c r="CB37" s="20">
        <f t="shared" si="71"/>
        <v>0</v>
      </c>
      <c r="CC37" s="20"/>
      <c r="CD37" s="20">
        <f t="shared" si="72"/>
        <v>0</v>
      </c>
      <c r="CE37" s="20">
        <f t="shared" si="73"/>
        <v>0</v>
      </c>
      <c r="CF37" s="20">
        <f t="shared" si="74"/>
        <v>0</v>
      </c>
      <c r="CG37" s="20">
        <f t="shared" si="75"/>
        <v>0</v>
      </c>
      <c r="CH37" s="20">
        <f t="shared" si="76"/>
        <v>0</v>
      </c>
      <c r="CI37" s="20">
        <f t="shared" si="77"/>
        <v>0</v>
      </c>
    </row>
    <row r="38" spans="1:87" x14ac:dyDescent="0.25">
      <c r="A38">
        <v>32</v>
      </c>
      <c r="B38">
        <f>modules!B38</f>
        <v>0</v>
      </c>
      <c r="C38">
        <f>modules!C38</f>
        <v>0</v>
      </c>
      <c r="E38" s="16">
        <f t="shared" si="6"/>
        <v>0</v>
      </c>
      <c r="F38" s="16">
        <f t="shared" si="7"/>
        <v>0</v>
      </c>
      <c r="G38" s="16">
        <f t="shared" si="8"/>
        <v>0</v>
      </c>
      <c r="H38" s="16">
        <f t="shared" si="9"/>
        <v>0</v>
      </c>
      <c r="I38" s="16">
        <f t="shared" si="10"/>
        <v>0</v>
      </c>
      <c r="J38" s="16">
        <f t="shared" si="11"/>
        <v>0</v>
      </c>
      <c r="L38" s="16">
        <f t="shared" si="12"/>
        <v>0</v>
      </c>
      <c r="M38" s="16">
        <f t="shared" si="13"/>
        <v>0</v>
      </c>
      <c r="N38" s="16">
        <f t="shared" si="14"/>
        <v>0</v>
      </c>
      <c r="O38" s="16">
        <f t="shared" si="15"/>
        <v>0</v>
      </c>
      <c r="P38" s="16">
        <f t="shared" si="16"/>
        <v>0</v>
      </c>
      <c r="Q38" s="16">
        <f t="shared" si="17"/>
        <v>0</v>
      </c>
      <c r="S38" s="16">
        <f t="shared" si="18"/>
        <v>0</v>
      </c>
      <c r="T38" s="16">
        <f t="shared" si="19"/>
        <v>0</v>
      </c>
      <c r="U38" s="16">
        <f t="shared" si="20"/>
        <v>0</v>
      </c>
      <c r="V38" s="16">
        <f t="shared" si="21"/>
        <v>0</v>
      </c>
      <c r="W38" s="16">
        <f t="shared" si="22"/>
        <v>0</v>
      </c>
      <c r="X38" s="16">
        <f t="shared" si="23"/>
        <v>0</v>
      </c>
      <c r="Z38" s="16">
        <f t="shared" si="24"/>
        <v>0</v>
      </c>
      <c r="AA38" s="16">
        <f t="shared" si="25"/>
        <v>0</v>
      </c>
      <c r="AB38" s="16">
        <f t="shared" si="26"/>
        <v>0</v>
      </c>
      <c r="AC38" s="16">
        <f t="shared" si="27"/>
        <v>0</v>
      </c>
      <c r="AD38" s="16">
        <f t="shared" si="28"/>
        <v>0</v>
      </c>
      <c r="AE38" s="16">
        <f t="shared" si="29"/>
        <v>0</v>
      </c>
      <c r="AG38" s="16">
        <f t="shared" si="30"/>
        <v>0</v>
      </c>
      <c r="AH38" s="16">
        <f t="shared" si="31"/>
        <v>0</v>
      </c>
      <c r="AI38" s="16">
        <f t="shared" si="32"/>
        <v>0</v>
      </c>
      <c r="AJ38" s="16">
        <f t="shared" si="33"/>
        <v>0</v>
      </c>
      <c r="AK38" s="16">
        <f t="shared" si="34"/>
        <v>0</v>
      </c>
      <c r="AL38" s="16">
        <f t="shared" si="35"/>
        <v>0</v>
      </c>
      <c r="AN38" s="16">
        <f t="shared" si="36"/>
        <v>0</v>
      </c>
      <c r="AO38" s="16">
        <f t="shared" si="37"/>
        <v>0</v>
      </c>
      <c r="AP38" s="16">
        <f t="shared" si="38"/>
        <v>0</v>
      </c>
      <c r="AQ38" s="16">
        <f t="shared" si="39"/>
        <v>0</v>
      </c>
      <c r="AR38" s="16">
        <f t="shared" si="40"/>
        <v>0</v>
      </c>
      <c r="AS38" s="16">
        <f t="shared" si="41"/>
        <v>0</v>
      </c>
      <c r="AT38" s="20"/>
      <c r="AU38" s="20">
        <f t="shared" si="42"/>
        <v>0</v>
      </c>
      <c r="AV38" s="20">
        <f t="shared" si="43"/>
        <v>0</v>
      </c>
      <c r="AW38" s="20">
        <f t="shared" si="44"/>
        <v>0</v>
      </c>
      <c r="AX38" s="20">
        <f t="shared" si="45"/>
        <v>0</v>
      </c>
      <c r="AY38" s="20">
        <f t="shared" si="46"/>
        <v>0</v>
      </c>
      <c r="AZ38" s="20">
        <f t="shared" si="47"/>
        <v>0</v>
      </c>
      <c r="BA38" s="20"/>
      <c r="BB38" s="20">
        <f t="shared" si="48"/>
        <v>0</v>
      </c>
      <c r="BC38" s="20">
        <f t="shared" si="49"/>
        <v>0</v>
      </c>
      <c r="BD38" s="20">
        <f t="shared" si="50"/>
        <v>0</v>
      </c>
      <c r="BE38" s="20">
        <f t="shared" si="51"/>
        <v>0</v>
      </c>
      <c r="BF38" s="20">
        <f t="shared" si="52"/>
        <v>0</v>
      </c>
      <c r="BG38" s="20">
        <f t="shared" si="53"/>
        <v>0</v>
      </c>
      <c r="BH38" s="20"/>
      <c r="BI38" s="20">
        <f t="shared" si="54"/>
        <v>0</v>
      </c>
      <c r="BJ38" s="20">
        <f t="shared" si="55"/>
        <v>0</v>
      </c>
      <c r="BK38" s="20">
        <f t="shared" si="56"/>
        <v>0</v>
      </c>
      <c r="BL38" s="20">
        <f t="shared" si="57"/>
        <v>0</v>
      </c>
      <c r="BM38" s="20">
        <f t="shared" si="58"/>
        <v>0</v>
      </c>
      <c r="BN38" s="20">
        <f t="shared" si="59"/>
        <v>0</v>
      </c>
      <c r="BO38" s="20"/>
      <c r="BP38" s="20">
        <f t="shared" si="60"/>
        <v>0</v>
      </c>
      <c r="BQ38" s="20">
        <f t="shared" si="61"/>
        <v>0</v>
      </c>
      <c r="BR38" s="20">
        <f t="shared" si="62"/>
        <v>0</v>
      </c>
      <c r="BS38" s="20">
        <f t="shared" si="63"/>
        <v>0</v>
      </c>
      <c r="BT38" s="20">
        <f t="shared" si="64"/>
        <v>0</v>
      </c>
      <c r="BU38" s="20">
        <f t="shared" si="65"/>
        <v>0</v>
      </c>
      <c r="BV38" s="20"/>
      <c r="BW38" s="20">
        <f t="shared" si="66"/>
        <v>0</v>
      </c>
      <c r="BX38" s="20">
        <f t="shared" si="67"/>
        <v>0</v>
      </c>
      <c r="BY38" s="20">
        <f t="shared" si="68"/>
        <v>0</v>
      </c>
      <c r="BZ38" s="20">
        <f t="shared" si="69"/>
        <v>0</v>
      </c>
      <c r="CA38" s="20">
        <f t="shared" si="70"/>
        <v>0</v>
      </c>
      <c r="CB38" s="20">
        <f t="shared" si="71"/>
        <v>0</v>
      </c>
      <c r="CC38" s="20"/>
      <c r="CD38" s="20">
        <f t="shared" si="72"/>
        <v>0</v>
      </c>
      <c r="CE38" s="20">
        <f t="shared" si="73"/>
        <v>0</v>
      </c>
      <c r="CF38" s="20">
        <f t="shared" si="74"/>
        <v>0</v>
      </c>
      <c r="CG38" s="20">
        <f t="shared" si="75"/>
        <v>0</v>
      </c>
      <c r="CH38" s="20">
        <f t="shared" si="76"/>
        <v>0</v>
      </c>
      <c r="CI38" s="20">
        <f t="shared" si="77"/>
        <v>0</v>
      </c>
    </row>
    <row r="39" spans="1:87" x14ac:dyDescent="0.25">
      <c r="A39">
        <v>33</v>
      </c>
      <c r="B39">
        <f>modules!B39</f>
        <v>0</v>
      </c>
      <c r="C39">
        <f>modules!C39</f>
        <v>0</v>
      </c>
      <c r="E39" s="16">
        <f t="shared" si="6"/>
        <v>0</v>
      </c>
      <c r="F39" s="16">
        <f t="shared" si="7"/>
        <v>0</v>
      </c>
      <c r="G39" s="16">
        <f t="shared" si="8"/>
        <v>0</v>
      </c>
      <c r="H39" s="16">
        <f t="shared" si="9"/>
        <v>0</v>
      </c>
      <c r="I39" s="16">
        <f t="shared" si="10"/>
        <v>0</v>
      </c>
      <c r="J39" s="16">
        <f t="shared" si="11"/>
        <v>0</v>
      </c>
      <c r="L39" s="16">
        <f t="shared" si="12"/>
        <v>0</v>
      </c>
      <c r="M39" s="16">
        <f t="shared" si="13"/>
        <v>0</v>
      </c>
      <c r="N39" s="16">
        <f t="shared" si="14"/>
        <v>0</v>
      </c>
      <c r="O39" s="16">
        <f t="shared" si="15"/>
        <v>0</v>
      </c>
      <c r="P39" s="16">
        <f t="shared" si="16"/>
        <v>0</v>
      </c>
      <c r="Q39" s="16">
        <f t="shared" si="17"/>
        <v>0</v>
      </c>
      <c r="S39" s="16">
        <f t="shared" si="18"/>
        <v>0</v>
      </c>
      <c r="T39" s="16">
        <f t="shared" si="19"/>
        <v>0</v>
      </c>
      <c r="U39" s="16">
        <f t="shared" si="20"/>
        <v>0</v>
      </c>
      <c r="V39" s="16">
        <f t="shared" si="21"/>
        <v>0</v>
      </c>
      <c r="W39" s="16">
        <f t="shared" si="22"/>
        <v>0</v>
      </c>
      <c r="X39" s="16">
        <f t="shared" si="23"/>
        <v>0</v>
      </c>
      <c r="Z39" s="16">
        <f t="shared" si="24"/>
        <v>0</v>
      </c>
      <c r="AA39" s="16">
        <f t="shared" si="25"/>
        <v>0</v>
      </c>
      <c r="AB39" s="16">
        <f t="shared" si="26"/>
        <v>0</v>
      </c>
      <c r="AC39" s="16">
        <f t="shared" si="27"/>
        <v>0</v>
      </c>
      <c r="AD39" s="16">
        <f t="shared" si="28"/>
        <v>0</v>
      </c>
      <c r="AE39" s="16">
        <f t="shared" si="29"/>
        <v>0</v>
      </c>
      <c r="AG39" s="16">
        <f t="shared" si="30"/>
        <v>0</v>
      </c>
      <c r="AH39" s="16">
        <f t="shared" si="31"/>
        <v>0</v>
      </c>
      <c r="AI39" s="16">
        <f t="shared" si="32"/>
        <v>0</v>
      </c>
      <c r="AJ39" s="16">
        <f t="shared" si="33"/>
        <v>0</v>
      </c>
      <c r="AK39" s="16">
        <f t="shared" si="34"/>
        <v>0</v>
      </c>
      <c r="AL39" s="16">
        <f t="shared" si="35"/>
        <v>0</v>
      </c>
      <c r="AN39" s="16">
        <f t="shared" si="36"/>
        <v>0</v>
      </c>
      <c r="AO39" s="16">
        <f t="shared" si="37"/>
        <v>0</v>
      </c>
      <c r="AP39" s="16">
        <f t="shared" si="38"/>
        <v>0</v>
      </c>
      <c r="AQ39" s="16">
        <f t="shared" si="39"/>
        <v>0</v>
      </c>
      <c r="AR39" s="16">
        <f t="shared" si="40"/>
        <v>0</v>
      </c>
      <c r="AS39" s="16">
        <f t="shared" si="41"/>
        <v>0</v>
      </c>
      <c r="AT39" s="20"/>
      <c r="AU39" s="20">
        <f t="shared" si="42"/>
        <v>0</v>
      </c>
      <c r="AV39" s="20">
        <f t="shared" si="43"/>
        <v>0</v>
      </c>
      <c r="AW39" s="20">
        <f t="shared" si="44"/>
        <v>0</v>
      </c>
      <c r="AX39" s="20">
        <f t="shared" si="45"/>
        <v>0</v>
      </c>
      <c r="AY39" s="20">
        <f t="shared" si="46"/>
        <v>0</v>
      </c>
      <c r="AZ39" s="20">
        <f t="shared" si="47"/>
        <v>0</v>
      </c>
      <c r="BA39" s="20"/>
      <c r="BB39" s="20">
        <f t="shared" si="48"/>
        <v>0</v>
      </c>
      <c r="BC39" s="20">
        <f t="shared" si="49"/>
        <v>0</v>
      </c>
      <c r="BD39" s="20">
        <f t="shared" si="50"/>
        <v>0</v>
      </c>
      <c r="BE39" s="20">
        <f t="shared" si="51"/>
        <v>0</v>
      </c>
      <c r="BF39" s="20">
        <f t="shared" si="52"/>
        <v>0</v>
      </c>
      <c r="BG39" s="20">
        <f t="shared" si="53"/>
        <v>0</v>
      </c>
      <c r="BH39" s="20"/>
      <c r="BI39" s="20">
        <f t="shared" si="54"/>
        <v>0</v>
      </c>
      <c r="BJ39" s="20">
        <f t="shared" si="55"/>
        <v>0</v>
      </c>
      <c r="BK39" s="20">
        <f t="shared" si="56"/>
        <v>0</v>
      </c>
      <c r="BL39" s="20">
        <f t="shared" si="57"/>
        <v>0</v>
      </c>
      <c r="BM39" s="20">
        <f t="shared" si="58"/>
        <v>0</v>
      </c>
      <c r="BN39" s="20">
        <f t="shared" si="59"/>
        <v>0</v>
      </c>
      <c r="BO39" s="20"/>
      <c r="BP39" s="20">
        <f t="shared" si="60"/>
        <v>0</v>
      </c>
      <c r="BQ39" s="20">
        <f t="shared" si="61"/>
        <v>0</v>
      </c>
      <c r="BR39" s="20">
        <f t="shared" si="62"/>
        <v>0</v>
      </c>
      <c r="BS39" s="20">
        <f t="shared" si="63"/>
        <v>0</v>
      </c>
      <c r="BT39" s="20">
        <f t="shared" si="64"/>
        <v>0</v>
      </c>
      <c r="BU39" s="20">
        <f t="shared" si="65"/>
        <v>0</v>
      </c>
      <c r="BV39" s="20"/>
      <c r="BW39" s="20">
        <f t="shared" si="66"/>
        <v>0</v>
      </c>
      <c r="BX39" s="20">
        <f t="shared" si="67"/>
        <v>0</v>
      </c>
      <c r="BY39" s="20">
        <f t="shared" si="68"/>
        <v>0</v>
      </c>
      <c r="BZ39" s="20">
        <f t="shared" si="69"/>
        <v>0</v>
      </c>
      <c r="CA39" s="20">
        <f t="shared" si="70"/>
        <v>0</v>
      </c>
      <c r="CB39" s="20">
        <f t="shared" si="71"/>
        <v>0</v>
      </c>
      <c r="CC39" s="20"/>
      <c r="CD39" s="20">
        <f t="shared" si="72"/>
        <v>0</v>
      </c>
      <c r="CE39" s="20">
        <f t="shared" si="73"/>
        <v>0</v>
      </c>
      <c r="CF39" s="20">
        <f t="shared" si="74"/>
        <v>0</v>
      </c>
      <c r="CG39" s="20">
        <f t="shared" si="75"/>
        <v>0</v>
      </c>
      <c r="CH39" s="20">
        <f t="shared" si="76"/>
        <v>0</v>
      </c>
      <c r="CI39" s="20">
        <f t="shared" si="77"/>
        <v>0</v>
      </c>
    </row>
    <row r="40" spans="1:87" x14ac:dyDescent="0.25">
      <c r="A40">
        <v>34</v>
      </c>
      <c r="B40">
        <f>modules!B40</f>
        <v>0</v>
      </c>
      <c r="C40">
        <f>modules!C40</f>
        <v>0</v>
      </c>
      <c r="E40" s="16">
        <f t="shared" ref="E40:E67" si="78">IFERROR(IF($C$1="Yes",HLOOKUP(D$4,LHRS,$A40,FALSE),IF($C40&lt;=E$5,HLOOKUP(D$4,LHRS,$A40,FALSE),0)),0)</f>
        <v>0</v>
      </c>
      <c r="F40" s="16">
        <f t="shared" ref="F40:F67" si="79">IFERROR(IF($C$1="Yes",HLOOKUP(D$4,LHRS,$A40,FALSE),IF($C40&lt;=F$5,HLOOKUP(D$4,LHRS,$A40,FALSE),0)),0)</f>
        <v>0</v>
      </c>
      <c r="G40" s="16">
        <f t="shared" ref="G40:G67" si="80">IFERROR(IF($C$1="Yes",HLOOKUP(D$4,LHRS,$A40,FALSE),IF($C40&lt;=G$5,HLOOKUP(D$4,LHRS,$A40,FALSE),0)),0)</f>
        <v>0</v>
      </c>
      <c r="H40" s="16">
        <f t="shared" ref="H40:H67" si="81">IFERROR(IF($C$1="Yes",HLOOKUP(D$4,LHRS,$A40,FALSE),IF($C40&lt;=H$5,HLOOKUP(D$4,LHRS,$A40,FALSE),0)),0)</f>
        <v>0</v>
      </c>
      <c r="I40" s="16">
        <f t="shared" ref="I40:I67" si="82">IFERROR(IF($C$1="Yes",HLOOKUP(D$4,LHRS,$A40,FALSE),IF($C40&lt;=I$5,HLOOKUP(D$4,LHRS,$A40,FALSE),0)),0)</f>
        <v>0</v>
      </c>
      <c r="J40" s="16">
        <f t="shared" ref="J40:J67" si="83">IFERROR(IF($C$1="Yes",HLOOKUP(D$4,LHRS,$A40,FALSE),IF($C40&lt;=J$5,HLOOKUP(D$4,LHRS,$A40,FALSE),0)),0)</f>
        <v>0</v>
      </c>
      <c r="L40" s="16">
        <f t="shared" ref="L40:L67" si="84">IFERROR(IF($C$1="Yes",HLOOKUP(K$4,LHRS,$A40,FALSE),IF($C40&lt;=L$5,HLOOKUP(K$4,LHRS,$A40,FALSE),0)),0)</f>
        <v>0</v>
      </c>
      <c r="M40" s="16">
        <f t="shared" ref="M40:M67" si="85">IFERROR(IF($C$1="Yes",HLOOKUP(K$4,LHRS,$A40,FALSE),IF($C40&lt;=M$5,HLOOKUP(K$4,LHRS,$A40,FALSE),0)),0)</f>
        <v>0</v>
      </c>
      <c r="N40" s="16">
        <f t="shared" ref="N40:N67" si="86">IFERROR(IF($C$1="Yes",HLOOKUP(K$4,LHRS,$A40,FALSE),IF($C40&lt;=N$5,HLOOKUP(K$4,LHRS,$A40,FALSE),0)),0)</f>
        <v>0</v>
      </c>
      <c r="O40" s="16">
        <f t="shared" ref="O40:O67" si="87">IFERROR(IF($C$1="Yes",HLOOKUP(K$4,LHRS,$A40,FALSE),IF($C40&lt;=O$5,HLOOKUP(K$4,LHRS,$A40,FALSE),0)),0)</f>
        <v>0</v>
      </c>
      <c r="P40" s="16">
        <f t="shared" ref="P40:P67" si="88">IFERROR(IF($C$1="Yes",HLOOKUP(K$4,LHRS,$A40,FALSE),IF($C40&lt;=P$5,HLOOKUP(K$4,LHRS,$A40,FALSE),0)),0)</f>
        <v>0</v>
      </c>
      <c r="Q40" s="16">
        <f t="shared" ref="Q40:Q67" si="89">IFERROR(IF($C$1="Yes",HLOOKUP(K$4,LHRS,$A40,FALSE),IF($C40&lt;=Q$5,HLOOKUP(K$4,LHRS,$A40,FALSE),0)),0)</f>
        <v>0</v>
      </c>
      <c r="S40" s="16">
        <f t="shared" ref="S40:S67" si="90">IFERROR(IF($C$1="Yes",HLOOKUP(R$4,LHRS,$A40,FALSE),IF($C40&lt;=S$5,HLOOKUP(R$4,LHRS,$A40,FALSE),0)),0)</f>
        <v>0</v>
      </c>
      <c r="T40" s="16">
        <f t="shared" ref="T40:T67" si="91">IFERROR(IF($C$1="Yes",HLOOKUP(R$4,LHRS,$A40,FALSE),IF($C40&lt;=T$5,HLOOKUP(R$4,LHRS,$A40,FALSE),0)),0)</f>
        <v>0</v>
      </c>
      <c r="U40" s="16">
        <f t="shared" ref="U40:U67" si="92">IFERROR(IF($C$1="Yes",HLOOKUP(R$4,LHRS,$A40,FALSE),IF($C40&lt;=U$5,HLOOKUP(R$4,LHRS,$A40,FALSE),0)),0)</f>
        <v>0</v>
      </c>
      <c r="V40" s="16">
        <f t="shared" ref="V40:V67" si="93">IFERROR(IF($C$1="Yes",HLOOKUP(R$4,LHRS,$A40,FALSE),IF($C40&lt;=V$5,HLOOKUP(R$4,LHRS,$A40,FALSE),0)),0)</f>
        <v>0</v>
      </c>
      <c r="W40" s="16">
        <f t="shared" ref="W40:W67" si="94">IFERROR(IF($C$1="Yes",HLOOKUP(R$4,LHRS,$A40,FALSE),IF($C40&lt;=W$5,HLOOKUP(R$4,LHRS,$A40,FALSE),0)),0)</f>
        <v>0</v>
      </c>
      <c r="X40" s="16">
        <f t="shared" ref="X40:X67" si="95">IFERROR(IF($C$1="Yes",HLOOKUP(R$4,LHRS,$A40,FALSE),IF($C40&lt;=X$5,HLOOKUP(R$4,LHRS,$A40,FALSE),0)),0)</f>
        <v>0</v>
      </c>
      <c r="Z40" s="16">
        <f t="shared" ref="Z40:Z67" si="96">IFERROR(IF($C$1="Yes",HLOOKUP(Y$4,LHRS,$A40,FALSE),IF($C40&lt;=Z$5,HLOOKUP(Y$4,LHRS,$A40,FALSE),0)),0)</f>
        <v>0</v>
      </c>
      <c r="AA40" s="16">
        <f t="shared" ref="AA40:AA67" si="97">IFERROR(IF($C$1="Yes",HLOOKUP(Y$4,LHRS,$A40,FALSE),IF($C40&lt;=AA$5,HLOOKUP(Y$4,LHRS,$A40,FALSE),0)),0)</f>
        <v>0</v>
      </c>
      <c r="AB40" s="16">
        <f t="shared" ref="AB40:AB67" si="98">IFERROR(IF($C$1="Yes",HLOOKUP(Y$4,LHRS,$A40,FALSE),IF($C40&lt;=AB$5,HLOOKUP(Y$4,LHRS,$A40,FALSE),0)),0)</f>
        <v>0</v>
      </c>
      <c r="AC40" s="16">
        <f t="shared" ref="AC40:AC67" si="99">IFERROR(IF($C$1="Yes",HLOOKUP(Y$4,LHRS,$A40,FALSE),IF($C40&lt;=AC$5,HLOOKUP(Y$4,LHRS,$A40,FALSE),0)),0)</f>
        <v>0</v>
      </c>
      <c r="AD40" s="16">
        <f t="shared" ref="AD40:AD67" si="100">IFERROR(IF($C$1="Yes",HLOOKUP(Y$4,LHRS,$A40,FALSE),IF($C40&lt;=AD$5,HLOOKUP(Y$4,LHRS,$A40,FALSE),0)),0)</f>
        <v>0</v>
      </c>
      <c r="AE40" s="16">
        <f t="shared" ref="AE40:AE67" si="101">IFERROR(IF($C$1="Yes",HLOOKUP(Y$4,LHRS,$A40,FALSE),IF($C40&lt;=AE$5,HLOOKUP(Y$4,LHRS,$A40,FALSE),0)),0)</f>
        <v>0</v>
      </c>
      <c r="AG40" s="16">
        <f t="shared" ref="AG40:AG67" si="102">IFERROR(IF($C$1="Yes",HLOOKUP(AF$4,LHRS,$A40,FALSE),IF($C40&lt;=AG$5,HLOOKUP(AF$4,LHRS,$A40,FALSE),0)),0)</f>
        <v>0</v>
      </c>
      <c r="AH40" s="16">
        <f t="shared" ref="AH40:AH67" si="103">IFERROR(IF($C$1="Yes",HLOOKUP(AF$4,LHRS,$A40,FALSE),IF($C40&lt;=AH$5,HLOOKUP(AF$4,LHRS,$A40,FALSE),0)),0)</f>
        <v>0</v>
      </c>
      <c r="AI40" s="16">
        <f t="shared" ref="AI40:AI67" si="104">IFERROR(IF($C$1="Yes",HLOOKUP(AF$4,LHRS,$A40,FALSE),IF($C40&lt;=AI$5,HLOOKUP(AF$4,LHRS,$A40,FALSE),0)),0)</f>
        <v>0</v>
      </c>
      <c r="AJ40" s="16">
        <f t="shared" ref="AJ40:AJ67" si="105">IFERROR(IF($C$1="Yes",HLOOKUP(AF$4,LHRS,$A40,FALSE),IF($C40&lt;=AJ$5,HLOOKUP(AF$4,LHRS,$A40,FALSE),0)),0)</f>
        <v>0</v>
      </c>
      <c r="AK40" s="16">
        <f t="shared" ref="AK40:AK67" si="106">IFERROR(IF($C$1="Yes",HLOOKUP(AF$4,LHRS,$A40,FALSE),IF($C40&lt;=AK$5,HLOOKUP(AF$4,LHRS,$A40,FALSE),0)),0)</f>
        <v>0</v>
      </c>
      <c r="AL40" s="16">
        <f t="shared" ref="AL40:AL67" si="107">IFERROR(IF($C$1="Yes",HLOOKUP(AF$4,LHRS,$A40,FALSE),IF($C40&lt;=AL$5,HLOOKUP(AF$4,LHRS,$A40,FALSE),0)),0)</f>
        <v>0</v>
      </c>
      <c r="AN40" s="16">
        <f t="shared" ref="AN40:AN67" si="108">IFERROR(IF($C$1="Yes",HLOOKUP(AM$4,LHRS,$A40,FALSE),IF($C40&lt;=AN$5,HLOOKUP(AM$4,LHRS,$A40,FALSE),0)),0)</f>
        <v>0</v>
      </c>
      <c r="AO40" s="16">
        <f t="shared" ref="AO40:AO67" si="109">IFERROR(IF($C$1="Yes",HLOOKUP(AM$4,LHRS,$A40,FALSE),IF($C40&lt;=AO$5,HLOOKUP(AM$4,LHRS,$A40,FALSE),0)),0)</f>
        <v>0</v>
      </c>
      <c r="AP40" s="16">
        <f t="shared" ref="AP40:AP67" si="110">IFERROR(IF($C$1="Yes",HLOOKUP(AM$4,LHRS,$A40,FALSE),IF($C40&lt;=AP$5,HLOOKUP(AM$4,LHRS,$A40,FALSE),0)),0)</f>
        <v>0</v>
      </c>
      <c r="AQ40" s="16">
        <f t="shared" ref="AQ40:AQ67" si="111">IFERROR(IF($C$1="Yes",HLOOKUP(AM$4,LHRS,$A40,FALSE),IF($C40&lt;=AQ$5,HLOOKUP(AM$4,LHRS,$A40,FALSE),0)),0)</f>
        <v>0</v>
      </c>
      <c r="AR40" s="16">
        <f t="shared" ref="AR40:AR67" si="112">IFERROR(IF($C$1="Yes",HLOOKUP(AM$4,LHRS,$A40,FALSE),IF($C40&lt;=AR$5,HLOOKUP(AM$4,LHRS,$A40,FALSE),0)),0)</f>
        <v>0</v>
      </c>
      <c r="AS40" s="16">
        <f t="shared" ref="AS40:AS67" si="113">IFERROR(IF($C$1="Yes",HLOOKUP(AM$4,LHRS,$A40,FALSE),IF($C40&lt;=AS$5,HLOOKUP(AM$4,LHRS,$A40,FALSE),0)),0)</f>
        <v>0</v>
      </c>
      <c r="AT40" s="20"/>
      <c r="AU40" s="20">
        <f t="shared" ref="AU40:AU67" si="114">IFERROR(IF($C$1="Yes",HLOOKUP(AT$4,LCOST,$A40,FALSE),IF($C40&lt;=AU$5,HLOOKUP(AT$4,LCOST,$A40,FALSE),0)),0)</f>
        <v>0</v>
      </c>
      <c r="AV40" s="20">
        <f t="shared" ref="AV40:AV67" si="115">IFERROR(IF($C$1="Yes",HLOOKUP(AT$4,LCOST,$A40,FALSE),IF($C40&lt;=AV$5,HLOOKUP(AT$4,LCOST,$A40,FALSE),0)),0)</f>
        <v>0</v>
      </c>
      <c r="AW40" s="20">
        <f t="shared" ref="AW40:AW67" si="116">IFERROR(IF($C$1="Yes",HLOOKUP(AT$4,LCOST,$A40,FALSE),IF($C40&lt;=AW$5,HLOOKUP(AT$4,LCOST,$A40,FALSE),0)),0)</f>
        <v>0</v>
      </c>
      <c r="AX40" s="20">
        <f t="shared" ref="AX40:AX67" si="117">IFERROR(IF($C$1="Yes",HLOOKUP(AT$4,LCOST,$A40,FALSE),IF($C40&lt;=AX$5,HLOOKUP(AT$4,LCOST,$A40,FALSE),0)),0)</f>
        <v>0</v>
      </c>
      <c r="AY40" s="20">
        <f t="shared" ref="AY40:AY67" si="118">IFERROR(IF($C$1="Yes",HLOOKUP(AT$4,LCOST,$A40,FALSE),IF($C40&lt;=AY$5,HLOOKUP(AT$4,LCOST,$A40,FALSE),0)),0)</f>
        <v>0</v>
      </c>
      <c r="AZ40" s="20">
        <f t="shared" ref="AZ40:AZ67" si="119">IFERROR(IF($C$1="Yes",HLOOKUP(AT$4,LCOST,$A40,FALSE),IF($C40&lt;=AZ$5,HLOOKUP(AT$4,LCOST,$A40,FALSE),0)),0)</f>
        <v>0</v>
      </c>
      <c r="BA40" s="20"/>
      <c r="BB40" s="20">
        <f t="shared" ref="BB40:BB67" si="120">IFERROR(IF($C$1="Yes",HLOOKUP(BA$4,LCOST,$A40,FALSE),IF($C40&lt;=BB$5,HLOOKUP(BA$4,LCOST,$A40,FALSE),0)),0)</f>
        <v>0</v>
      </c>
      <c r="BC40" s="20">
        <f t="shared" ref="BC40:BC67" si="121">IFERROR(IF($C$1="Yes",HLOOKUP(BA$4,LCOST,$A40,FALSE),IF($C40&lt;=BC$5,HLOOKUP(BA$4,LCOST,$A40,FALSE),0)),0)</f>
        <v>0</v>
      </c>
      <c r="BD40" s="20">
        <f t="shared" ref="BD40:BD67" si="122">IFERROR(IF($C$1="Yes",HLOOKUP(BA$4,LCOST,$A40,FALSE),IF($C40&lt;=BD$5,HLOOKUP(BA$4,LCOST,$A40,FALSE),0)),0)</f>
        <v>0</v>
      </c>
      <c r="BE40" s="20">
        <f t="shared" ref="BE40:BE67" si="123">IFERROR(IF($C$1="Yes",HLOOKUP(BA$4,LCOST,$A40,FALSE),IF($C40&lt;=BE$5,HLOOKUP(BA$4,LCOST,$A40,FALSE),0)),0)</f>
        <v>0</v>
      </c>
      <c r="BF40" s="20">
        <f t="shared" ref="BF40:BF67" si="124">IFERROR(IF($C$1="Yes",HLOOKUP(BA$4,LCOST,$A40,FALSE),IF($C40&lt;=BF$5,HLOOKUP(BA$4,LCOST,$A40,FALSE),0)),0)</f>
        <v>0</v>
      </c>
      <c r="BG40" s="20">
        <f t="shared" ref="BG40:BG67" si="125">IFERROR(IF($C$1="Yes",HLOOKUP(BA$4,LCOST,$A40,FALSE),IF($C40&lt;=BG$5,HLOOKUP(BA$4,LCOST,$A40,FALSE),0)),0)</f>
        <v>0</v>
      </c>
      <c r="BH40" s="20"/>
      <c r="BI40" s="20">
        <f t="shared" ref="BI40:BI67" si="126">IFERROR(IF($C$1="Yes",HLOOKUP(BH$4,LCOST,$A40,FALSE),IF($C40&lt;=BI$5,HLOOKUP(BH$4,LCOST,$A40,FALSE),0)),0)</f>
        <v>0</v>
      </c>
      <c r="BJ40" s="20">
        <f t="shared" ref="BJ40:BJ67" si="127">IFERROR(IF($C$1="Yes",HLOOKUP(BH$4,LCOST,$A40,FALSE),IF($C40&lt;=BJ$5,HLOOKUP(BH$4,LCOST,$A40,FALSE),0)),0)</f>
        <v>0</v>
      </c>
      <c r="BK40" s="20">
        <f t="shared" ref="BK40:BK67" si="128">IFERROR(IF($C$1="Yes",HLOOKUP(BH$4,LCOST,$A40,FALSE),IF($C40&lt;=BK$5,HLOOKUP(BH$4,LCOST,$A40,FALSE),0)),0)</f>
        <v>0</v>
      </c>
      <c r="BL40" s="20">
        <f t="shared" ref="BL40:BL67" si="129">IFERROR(IF($C$1="Yes",HLOOKUP(BH$4,LCOST,$A40,FALSE),IF($C40&lt;=BL$5,HLOOKUP(BH$4,LCOST,$A40,FALSE),0)),0)</f>
        <v>0</v>
      </c>
      <c r="BM40" s="20">
        <f t="shared" ref="BM40:BM67" si="130">IFERROR(IF($C$1="Yes",HLOOKUP(BH$4,LCOST,$A40,FALSE),IF($C40&lt;=BM$5,HLOOKUP(BH$4,LCOST,$A40,FALSE),0)),0)</f>
        <v>0</v>
      </c>
      <c r="BN40" s="20">
        <f t="shared" ref="BN40:BN67" si="131">IFERROR(IF($C$1="Yes",HLOOKUP(BH$4,LCOST,$A40,FALSE),IF($C40&lt;=BN$5,HLOOKUP(BH$4,LCOST,$A40,FALSE),0)),0)</f>
        <v>0</v>
      </c>
      <c r="BO40" s="20"/>
      <c r="BP40" s="20">
        <f t="shared" ref="BP40:BP67" si="132">IFERROR(IF($C$1="Yes",HLOOKUP(BO$4,LCOST,$A40,FALSE),IF($C40&lt;=BP$5,HLOOKUP(BO$4,LCOST,$A40,FALSE),0)),0)</f>
        <v>0</v>
      </c>
      <c r="BQ40" s="20">
        <f t="shared" ref="BQ40:BQ67" si="133">IFERROR(IF($C$1="Yes",HLOOKUP(BO$4,LCOST,$A40,FALSE),IF($C40&lt;=BQ$5,HLOOKUP(BO$4,LCOST,$A40,FALSE),0)),0)</f>
        <v>0</v>
      </c>
      <c r="BR40" s="20">
        <f t="shared" ref="BR40:BR67" si="134">IFERROR(IF($C$1="Yes",HLOOKUP(BO$4,LCOST,$A40,FALSE),IF($C40&lt;=BR$5,HLOOKUP(BO$4,LCOST,$A40,FALSE),0)),0)</f>
        <v>0</v>
      </c>
      <c r="BS40" s="20">
        <f t="shared" ref="BS40:BS67" si="135">IFERROR(IF($C$1="Yes",HLOOKUP(BO$4,LCOST,$A40,FALSE),IF($C40&lt;=BS$5,HLOOKUP(BO$4,LCOST,$A40,FALSE),0)),0)</f>
        <v>0</v>
      </c>
      <c r="BT40" s="20">
        <f t="shared" ref="BT40:BT67" si="136">IFERROR(IF($C$1="Yes",HLOOKUP(BO$4,LCOST,$A40,FALSE),IF($C40&lt;=BT$5,HLOOKUP(BO$4,LCOST,$A40,FALSE),0)),0)</f>
        <v>0</v>
      </c>
      <c r="BU40" s="20">
        <f t="shared" ref="BU40:BU67" si="137">IFERROR(IF($C$1="Yes",HLOOKUP(BO$4,LCOST,$A40,FALSE),IF($C40&lt;=BU$5,HLOOKUP(BO$4,LCOST,$A40,FALSE),0)),0)</f>
        <v>0</v>
      </c>
      <c r="BV40" s="20"/>
      <c r="BW40" s="20">
        <f t="shared" ref="BW40:BW67" si="138">IFERROR(IF($C$1="Yes",HLOOKUP(BV$4,LCOST,$A40,FALSE),IF($C40&lt;=BW$5,HLOOKUP(BV$4,LCOST,$A40,FALSE),0)),0)</f>
        <v>0</v>
      </c>
      <c r="BX40" s="20">
        <f t="shared" ref="BX40:BX67" si="139">IFERROR(IF($C$1="Yes",HLOOKUP(BV$4,LCOST,$A40,FALSE),IF($C40&lt;=BX$5,HLOOKUP(BV$4,LCOST,$A40,FALSE),0)),0)</f>
        <v>0</v>
      </c>
      <c r="BY40" s="20">
        <f t="shared" ref="BY40:BY67" si="140">IFERROR(IF($C$1="Yes",HLOOKUP(BV$4,LCOST,$A40,FALSE),IF($C40&lt;=BY$5,HLOOKUP(BV$4,LCOST,$A40,FALSE),0)),0)</f>
        <v>0</v>
      </c>
      <c r="BZ40" s="20">
        <f t="shared" ref="BZ40:BZ67" si="141">IFERROR(IF($C$1="Yes",HLOOKUP(BV$4,LCOST,$A40,FALSE),IF($C40&lt;=BZ$5,HLOOKUP(BV$4,LCOST,$A40,FALSE),0)),0)</f>
        <v>0</v>
      </c>
      <c r="CA40" s="20">
        <f t="shared" ref="CA40:CA67" si="142">IFERROR(IF($C$1="Yes",HLOOKUP(BV$4,LCOST,$A40,FALSE),IF($C40&lt;=CA$5,HLOOKUP(BV$4,LCOST,$A40,FALSE),0)),0)</f>
        <v>0</v>
      </c>
      <c r="CB40" s="20">
        <f t="shared" ref="CB40:CB67" si="143">IFERROR(IF($C$1="Yes",HLOOKUP(BV$4,LCOST,$A40,FALSE),IF($C40&lt;=CB$5,HLOOKUP(BV$4,LCOST,$A40,FALSE),0)),0)</f>
        <v>0</v>
      </c>
      <c r="CC40" s="20"/>
      <c r="CD40" s="20">
        <f t="shared" ref="CD40:CD67" si="144">IFERROR(IF($C$1="Yes",HLOOKUP(CC$4,LCOST,$A40,FALSE),IF($C40&lt;=CD$5,HLOOKUP(CC$4,LCOST,$A40,FALSE),0)),0)</f>
        <v>0</v>
      </c>
      <c r="CE40" s="20">
        <f t="shared" ref="CE40:CE67" si="145">IFERROR(IF($C$1="Yes",HLOOKUP(CC$4,LCOST,$A40,FALSE),IF($C40&lt;=CE$5,HLOOKUP(CC$4,LCOST,$A40,FALSE),0)),0)</f>
        <v>0</v>
      </c>
      <c r="CF40" s="20">
        <f t="shared" ref="CF40:CF67" si="146">IFERROR(IF($C$1="Yes",HLOOKUP(CC$4,LCOST,$A40,FALSE),IF($C40&lt;=CF$5,HLOOKUP(CC$4,LCOST,$A40,FALSE),0)),0)</f>
        <v>0</v>
      </c>
      <c r="CG40" s="20">
        <f t="shared" ref="CG40:CG67" si="147">IFERROR(IF($C$1="Yes",HLOOKUP(CC$4,LCOST,$A40,FALSE),IF($C40&lt;=CG$5,HLOOKUP(CC$4,LCOST,$A40,FALSE),0)),0)</f>
        <v>0</v>
      </c>
      <c r="CH40" s="20">
        <f t="shared" ref="CH40:CH67" si="148">IFERROR(IF($C$1="Yes",HLOOKUP(CC$4,LCOST,$A40,FALSE),IF($C40&lt;=CH$5,HLOOKUP(CC$4,LCOST,$A40,FALSE),0)),0)</f>
        <v>0</v>
      </c>
      <c r="CI40" s="20">
        <f t="shared" ref="CI40:CI67" si="149">IFERROR(IF($C$1="Yes",HLOOKUP(CC$4,LCOST,$A40,FALSE),IF($C40&lt;=CI$5,HLOOKUP(CC$4,LCOST,$A40,FALSE),0)),0)</f>
        <v>0</v>
      </c>
    </row>
    <row r="41" spans="1:87" x14ac:dyDescent="0.25">
      <c r="A41">
        <v>35</v>
      </c>
      <c r="B41">
        <f>modules!B41</f>
        <v>0</v>
      </c>
      <c r="C41">
        <f>modules!C41</f>
        <v>0</v>
      </c>
      <c r="E41" s="16">
        <f t="shared" si="78"/>
        <v>0</v>
      </c>
      <c r="F41" s="16">
        <f t="shared" si="79"/>
        <v>0</v>
      </c>
      <c r="G41" s="16">
        <f t="shared" si="80"/>
        <v>0</v>
      </c>
      <c r="H41" s="16">
        <f t="shared" si="81"/>
        <v>0</v>
      </c>
      <c r="I41" s="16">
        <f t="shared" si="82"/>
        <v>0</v>
      </c>
      <c r="J41" s="16">
        <f t="shared" si="83"/>
        <v>0</v>
      </c>
      <c r="L41" s="16">
        <f t="shared" si="84"/>
        <v>0</v>
      </c>
      <c r="M41" s="16">
        <f t="shared" si="85"/>
        <v>0</v>
      </c>
      <c r="N41" s="16">
        <f t="shared" si="86"/>
        <v>0</v>
      </c>
      <c r="O41" s="16">
        <f t="shared" si="87"/>
        <v>0</v>
      </c>
      <c r="P41" s="16">
        <f t="shared" si="88"/>
        <v>0</v>
      </c>
      <c r="Q41" s="16">
        <f t="shared" si="89"/>
        <v>0</v>
      </c>
      <c r="S41" s="16">
        <f t="shared" si="90"/>
        <v>0</v>
      </c>
      <c r="T41" s="16">
        <f t="shared" si="91"/>
        <v>0</v>
      </c>
      <c r="U41" s="16">
        <f t="shared" si="92"/>
        <v>0</v>
      </c>
      <c r="V41" s="16">
        <f t="shared" si="93"/>
        <v>0</v>
      </c>
      <c r="W41" s="16">
        <f t="shared" si="94"/>
        <v>0</v>
      </c>
      <c r="X41" s="16">
        <f t="shared" si="95"/>
        <v>0</v>
      </c>
      <c r="Z41" s="16">
        <f t="shared" si="96"/>
        <v>0</v>
      </c>
      <c r="AA41" s="16">
        <f t="shared" si="97"/>
        <v>0</v>
      </c>
      <c r="AB41" s="16">
        <f t="shared" si="98"/>
        <v>0</v>
      </c>
      <c r="AC41" s="16">
        <f t="shared" si="99"/>
        <v>0</v>
      </c>
      <c r="AD41" s="16">
        <f t="shared" si="100"/>
        <v>0</v>
      </c>
      <c r="AE41" s="16">
        <f t="shared" si="101"/>
        <v>0</v>
      </c>
      <c r="AG41" s="16">
        <f t="shared" si="102"/>
        <v>0</v>
      </c>
      <c r="AH41" s="16">
        <f t="shared" si="103"/>
        <v>0</v>
      </c>
      <c r="AI41" s="16">
        <f t="shared" si="104"/>
        <v>0</v>
      </c>
      <c r="AJ41" s="16">
        <f t="shared" si="105"/>
        <v>0</v>
      </c>
      <c r="AK41" s="16">
        <f t="shared" si="106"/>
        <v>0</v>
      </c>
      <c r="AL41" s="16">
        <f t="shared" si="107"/>
        <v>0</v>
      </c>
      <c r="AN41" s="16">
        <f t="shared" si="108"/>
        <v>0</v>
      </c>
      <c r="AO41" s="16">
        <f t="shared" si="109"/>
        <v>0</v>
      </c>
      <c r="AP41" s="16">
        <f t="shared" si="110"/>
        <v>0</v>
      </c>
      <c r="AQ41" s="16">
        <f t="shared" si="111"/>
        <v>0</v>
      </c>
      <c r="AR41" s="16">
        <f t="shared" si="112"/>
        <v>0</v>
      </c>
      <c r="AS41" s="16">
        <f t="shared" si="113"/>
        <v>0</v>
      </c>
      <c r="AT41" s="20"/>
      <c r="AU41" s="20">
        <f t="shared" si="114"/>
        <v>0</v>
      </c>
      <c r="AV41" s="20">
        <f t="shared" si="115"/>
        <v>0</v>
      </c>
      <c r="AW41" s="20">
        <f t="shared" si="116"/>
        <v>0</v>
      </c>
      <c r="AX41" s="20">
        <f t="shared" si="117"/>
        <v>0</v>
      </c>
      <c r="AY41" s="20">
        <f t="shared" si="118"/>
        <v>0</v>
      </c>
      <c r="AZ41" s="20">
        <f t="shared" si="119"/>
        <v>0</v>
      </c>
      <c r="BA41" s="20"/>
      <c r="BB41" s="20">
        <f t="shared" si="120"/>
        <v>0</v>
      </c>
      <c r="BC41" s="20">
        <f t="shared" si="121"/>
        <v>0</v>
      </c>
      <c r="BD41" s="20">
        <f t="shared" si="122"/>
        <v>0</v>
      </c>
      <c r="BE41" s="20">
        <f t="shared" si="123"/>
        <v>0</v>
      </c>
      <c r="BF41" s="20">
        <f t="shared" si="124"/>
        <v>0</v>
      </c>
      <c r="BG41" s="20">
        <f t="shared" si="125"/>
        <v>0</v>
      </c>
      <c r="BH41" s="20"/>
      <c r="BI41" s="20">
        <f t="shared" si="126"/>
        <v>0</v>
      </c>
      <c r="BJ41" s="20">
        <f t="shared" si="127"/>
        <v>0</v>
      </c>
      <c r="BK41" s="20">
        <f t="shared" si="128"/>
        <v>0</v>
      </c>
      <c r="BL41" s="20">
        <f t="shared" si="129"/>
        <v>0</v>
      </c>
      <c r="BM41" s="20">
        <f t="shared" si="130"/>
        <v>0</v>
      </c>
      <c r="BN41" s="20">
        <f t="shared" si="131"/>
        <v>0</v>
      </c>
      <c r="BO41" s="20"/>
      <c r="BP41" s="20">
        <f t="shared" si="132"/>
        <v>0</v>
      </c>
      <c r="BQ41" s="20">
        <f t="shared" si="133"/>
        <v>0</v>
      </c>
      <c r="BR41" s="20">
        <f t="shared" si="134"/>
        <v>0</v>
      </c>
      <c r="BS41" s="20">
        <f t="shared" si="135"/>
        <v>0</v>
      </c>
      <c r="BT41" s="20">
        <f t="shared" si="136"/>
        <v>0</v>
      </c>
      <c r="BU41" s="20">
        <f t="shared" si="137"/>
        <v>0</v>
      </c>
      <c r="BV41" s="20"/>
      <c r="BW41" s="20">
        <f t="shared" si="138"/>
        <v>0</v>
      </c>
      <c r="BX41" s="20">
        <f t="shared" si="139"/>
        <v>0</v>
      </c>
      <c r="BY41" s="20">
        <f t="shared" si="140"/>
        <v>0</v>
      </c>
      <c r="BZ41" s="20">
        <f t="shared" si="141"/>
        <v>0</v>
      </c>
      <c r="CA41" s="20">
        <f t="shared" si="142"/>
        <v>0</v>
      </c>
      <c r="CB41" s="20">
        <f t="shared" si="143"/>
        <v>0</v>
      </c>
      <c r="CC41" s="20"/>
      <c r="CD41" s="20">
        <f t="shared" si="144"/>
        <v>0</v>
      </c>
      <c r="CE41" s="20">
        <f t="shared" si="145"/>
        <v>0</v>
      </c>
      <c r="CF41" s="20">
        <f t="shared" si="146"/>
        <v>0</v>
      </c>
      <c r="CG41" s="20">
        <f t="shared" si="147"/>
        <v>0</v>
      </c>
      <c r="CH41" s="20">
        <f t="shared" si="148"/>
        <v>0</v>
      </c>
      <c r="CI41" s="20">
        <f t="shared" si="149"/>
        <v>0</v>
      </c>
    </row>
    <row r="42" spans="1:87" x14ac:dyDescent="0.25">
      <c r="A42">
        <v>36</v>
      </c>
      <c r="B42">
        <f>modules!B42</f>
        <v>0</v>
      </c>
      <c r="C42">
        <f>modules!C42</f>
        <v>0</v>
      </c>
      <c r="E42" s="16">
        <f t="shared" si="78"/>
        <v>0</v>
      </c>
      <c r="F42" s="16">
        <f t="shared" si="79"/>
        <v>0</v>
      </c>
      <c r="G42" s="16">
        <f t="shared" si="80"/>
        <v>0</v>
      </c>
      <c r="H42" s="16">
        <f t="shared" si="81"/>
        <v>0</v>
      </c>
      <c r="I42" s="16">
        <f t="shared" si="82"/>
        <v>0</v>
      </c>
      <c r="J42" s="16">
        <f t="shared" si="83"/>
        <v>0</v>
      </c>
      <c r="L42" s="16">
        <f t="shared" si="84"/>
        <v>0</v>
      </c>
      <c r="M42" s="16">
        <f t="shared" si="85"/>
        <v>0</v>
      </c>
      <c r="N42" s="16">
        <f t="shared" si="86"/>
        <v>0</v>
      </c>
      <c r="O42" s="16">
        <f t="shared" si="87"/>
        <v>0</v>
      </c>
      <c r="P42" s="16">
        <f t="shared" si="88"/>
        <v>0</v>
      </c>
      <c r="Q42" s="16">
        <f t="shared" si="89"/>
        <v>0</v>
      </c>
      <c r="S42" s="16">
        <f t="shared" si="90"/>
        <v>0</v>
      </c>
      <c r="T42" s="16">
        <f t="shared" si="91"/>
        <v>0</v>
      </c>
      <c r="U42" s="16">
        <f t="shared" si="92"/>
        <v>0</v>
      </c>
      <c r="V42" s="16">
        <f t="shared" si="93"/>
        <v>0</v>
      </c>
      <c r="W42" s="16">
        <f t="shared" si="94"/>
        <v>0</v>
      </c>
      <c r="X42" s="16">
        <f t="shared" si="95"/>
        <v>0</v>
      </c>
      <c r="Z42" s="16">
        <f t="shared" si="96"/>
        <v>0</v>
      </c>
      <c r="AA42" s="16">
        <f t="shared" si="97"/>
        <v>0</v>
      </c>
      <c r="AB42" s="16">
        <f t="shared" si="98"/>
        <v>0</v>
      </c>
      <c r="AC42" s="16">
        <f t="shared" si="99"/>
        <v>0</v>
      </c>
      <c r="AD42" s="16">
        <f t="shared" si="100"/>
        <v>0</v>
      </c>
      <c r="AE42" s="16">
        <f t="shared" si="101"/>
        <v>0</v>
      </c>
      <c r="AG42" s="16">
        <f t="shared" si="102"/>
        <v>0</v>
      </c>
      <c r="AH42" s="16">
        <f t="shared" si="103"/>
        <v>0</v>
      </c>
      <c r="AI42" s="16">
        <f t="shared" si="104"/>
        <v>0</v>
      </c>
      <c r="AJ42" s="16">
        <f t="shared" si="105"/>
        <v>0</v>
      </c>
      <c r="AK42" s="16">
        <f t="shared" si="106"/>
        <v>0</v>
      </c>
      <c r="AL42" s="16">
        <f t="shared" si="107"/>
        <v>0</v>
      </c>
      <c r="AN42" s="16">
        <f t="shared" si="108"/>
        <v>0</v>
      </c>
      <c r="AO42" s="16">
        <f t="shared" si="109"/>
        <v>0</v>
      </c>
      <c r="AP42" s="16">
        <f t="shared" si="110"/>
        <v>0</v>
      </c>
      <c r="AQ42" s="16">
        <f t="shared" si="111"/>
        <v>0</v>
      </c>
      <c r="AR42" s="16">
        <f t="shared" si="112"/>
        <v>0</v>
      </c>
      <c r="AS42" s="16">
        <f t="shared" si="113"/>
        <v>0</v>
      </c>
      <c r="AT42" s="20"/>
      <c r="AU42" s="20">
        <f t="shared" si="114"/>
        <v>0</v>
      </c>
      <c r="AV42" s="20">
        <f t="shared" si="115"/>
        <v>0</v>
      </c>
      <c r="AW42" s="20">
        <f t="shared" si="116"/>
        <v>0</v>
      </c>
      <c r="AX42" s="20">
        <f t="shared" si="117"/>
        <v>0</v>
      </c>
      <c r="AY42" s="20">
        <f t="shared" si="118"/>
        <v>0</v>
      </c>
      <c r="AZ42" s="20">
        <f t="shared" si="119"/>
        <v>0</v>
      </c>
      <c r="BA42" s="20"/>
      <c r="BB42" s="20">
        <f t="shared" si="120"/>
        <v>0</v>
      </c>
      <c r="BC42" s="20">
        <f t="shared" si="121"/>
        <v>0</v>
      </c>
      <c r="BD42" s="20">
        <f t="shared" si="122"/>
        <v>0</v>
      </c>
      <c r="BE42" s="20">
        <f t="shared" si="123"/>
        <v>0</v>
      </c>
      <c r="BF42" s="20">
        <f t="shared" si="124"/>
        <v>0</v>
      </c>
      <c r="BG42" s="20">
        <f t="shared" si="125"/>
        <v>0</v>
      </c>
      <c r="BH42" s="20"/>
      <c r="BI42" s="20">
        <f t="shared" si="126"/>
        <v>0</v>
      </c>
      <c r="BJ42" s="20">
        <f t="shared" si="127"/>
        <v>0</v>
      </c>
      <c r="BK42" s="20">
        <f t="shared" si="128"/>
        <v>0</v>
      </c>
      <c r="BL42" s="20">
        <f t="shared" si="129"/>
        <v>0</v>
      </c>
      <c r="BM42" s="20">
        <f t="shared" si="130"/>
        <v>0</v>
      </c>
      <c r="BN42" s="20">
        <f t="shared" si="131"/>
        <v>0</v>
      </c>
      <c r="BO42" s="20"/>
      <c r="BP42" s="20">
        <f t="shared" si="132"/>
        <v>0</v>
      </c>
      <c r="BQ42" s="20">
        <f t="shared" si="133"/>
        <v>0</v>
      </c>
      <c r="BR42" s="20">
        <f t="shared" si="134"/>
        <v>0</v>
      </c>
      <c r="BS42" s="20">
        <f t="shared" si="135"/>
        <v>0</v>
      </c>
      <c r="BT42" s="20">
        <f t="shared" si="136"/>
        <v>0</v>
      </c>
      <c r="BU42" s="20">
        <f t="shared" si="137"/>
        <v>0</v>
      </c>
      <c r="BV42" s="20"/>
      <c r="BW42" s="20">
        <f t="shared" si="138"/>
        <v>0</v>
      </c>
      <c r="BX42" s="20">
        <f t="shared" si="139"/>
        <v>0</v>
      </c>
      <c r="BY42" s="20">
        <f t="shared" si="140"/>
        <v>0</v>
      </c>
      <c r="BZ42" s="20">
        <f t="shared" si="141"/>
        <v>0</v>
      </c>
      <c r="CA42" s="20">
        <f t="shared" si="142"/>
        <v>0</v>
      </c>
      <c r="CB42" s="20">
        <f t="shared" si="143"/>
        <v>0</v>
      </c>
      <c r="CC42" s="20"/>
      <c r="CD42" s="20">
        <f t="shared" si="144"/>
        <v>0</v>
      </c>
      <c r="CE42" s="20">
        <f t="shared" si="145"/>
        <v>0</v>
      </c>
      <c r="CF42" s="20">
        <f t="shared" si="146"/>
        <v>0</v>
      </c>
      <c r="CG42" s="20">
        <f t="shared" si="147"/>
        <v>0</v>
      </c>
      <c r="CH42" s="20">
        <f t="shared" si="148"/>
        <v>0</v>
      </c>
      <c r="CI42" s="20">
        <f t="shared" si="149"/>
        <v>0</v>
      </c>
    </row>
    <row r="43" spans="1:87" x14ac:dyDescent="0.25">
      <c r="A43">
        <v>37</v>
      </c>
      <c r="B43">
        <f>modules!B43</f>
        <v>0</v>
      </c>
      <c r="C43">
        <f>modules!C43</f>
        <v>0</v>
      </c>
      <c r="E43" s="16">
        <f t="shared" si="78"/>
        <v>0</v>
      </c>
      <c r="F43" s="16">
        <f t="shared" si="79"/>
        <v>0</v>
      </c>
      <c r="G43" s="16">
        <f t="shared" si="80"/>
        <v>0</v>
      </c>
      <c r="H43" s="16">
        <f t="shared" si="81"/>
        <v>0</v>
      </c>
      <c r="I43" s="16">
        <f t="shared" si="82"/>
        <v>0</v>
      </c>
      <c r="J43" s="16">
        <f t="shared" si="83"/>
        <v>0</v>
      </c>
      <c r="L43" s="16">
        <f t="shared" si="84"/>
        <v>0</v>
      </c>
      <c r="M43" s="16">
        <f t="shared" si="85"/>
        <v>0</v>
      </c>
      <c r="N43" s="16">
        <f t="shared" si="86"/>
        <v>0</v>
      </c>
      <c r="O43" s="16">
        <f t="shared" si="87"/>
        <v>0</v>
      </c>
      <c r="P43" s="16">
        <f t="shared" si="88"/>
        <v>0</v>
      </c>
      <c r="Q43" s="16">
        <f t="shared" si="89"/>
        <v>0</v>
      </c>
      <c r="S43" s="16">
        <f t="shared" si="90"/>
        <v>0</v>
      </c>
      <c r="T43" s="16">
        <f t="shared" si="91"/>
        <v>0</v>
      </c>
      <c r="U43" s="16">
        <f t="shared" si="92"/>
        <v>0</v>
      </c>
      <c r="V43" s="16">
        <f t="shared" si="93"/>
        <v>0</v>
      </c>
      <c r="W43" s="16">
        <f t="shared" si="94"/>
        <v>0</v>
      </c>
      <c r="X43" s="16">
        <f t="shared" si="95"/>
        <v>0</v>
      </c>
      <c r="Z43" s="16">
        <f t="shared" si="96"/>
        <v>0</v>
      </c>
      <c r="AA43" s="16">
        <f t="shared" si="97"/>
        <v>0</v>
      </c>
      <c r="AB43" s="16">
        <f t="shared" si="98"/>
        <v>0</v>
      </c>
      <c r="AC43" s="16">
        <f t="shared" si="99"/>
        <v>0</v>
      </c>
      <c r="AD43" s="16">
        <f t="shared" si="100"/>
        <v>0</v>
      </c>
      <c r="AE43" s="16">
        <f t="shared" si="101"/>
        <v>0</v>
      </c>
      <c r="AG43" s="16">
        <f t="shared" si="102"/>
        <v>0</v>
      </c>
      <c r="AH43" s="16">
        <f t="shared" si="103"/>
        <v>0</v>
      </c>
      <c r="AI43" s="16">
        <f t="shared" si="104"/>
        <v>0</v>
      </c>
      <c r="AJ43" s="16">
        <f t="shared" si="105"/>
        <v>0</v>
      </c>
      <c r="AK43" s="16">
        <f t="shared" si="106"/>
        <v>0</v>
      </c>
      <c r="AL43" s="16">
        <f t="shared" si="107"/>
        <v>0</v>
      </c>
      <c r="AN43" s="16">
        <f t="shared" si="108"/>
        <v>0</v>
      </c>
      <c r="AO43" s="16">
        <f t="shared" si="109"/>
        <v>0</v>
      </c>
      <c r="AP43" s="16">
        <f t="shared" si="110"/>
        <v>0</v>
      </c>
      <c r="AQ43" s="16">
        <f t="shared" si="111"/>
        <v>0</v>
      </c>
      <c r="AR43" s="16">
        <f t="shared" si="112"/>
        <v>0</v>
      </c>
      <c r="AS43" s="16">
        <f t="shared" si="113"/>
        <v>0</v>
      </c>
      <c r="AT43" s="20"/>
      <c r="AU43" s="20">
        <f t="shared" si="114"/>
        <v>0</v>
      </c>
      <c r="AV43" s="20">
        <f t="shared" si="115"/>
        <v>0</v>
      </c>
      <c r="AW43" s="20">
        <f t="shared" si="116"/>
        <v>0</v>
      </c>
      <c r="AX43" s="20">
        <f t="shared" si="117"/>
        <v>0</v>
      </c>
      <c r="AY43" s="20">
        <f t="shared" si="118"/>
        <v>0</v>
      </c>
      <c r="AZ43" s="20">
        <f t="shared" si="119"/>
        <v>0</v>
      </c>
      <c r="BA43" s="20"/>
      <c r="BB43" s="20">
        <f t="shared" si="120"/>
        <v>0</v>
      </c>
      <c r="BC43" s="20">
        <f t="shared" si="121"/>
        <v>0</v>
      </c>
      <c r="BD43" s="20">
        <f t="shared" si="122"/>
        <v>0</v>
      </c>
      <c r="BE43" s="20">
        <f t="shared" si="123"/>
        <v>0</v>
      </c>
      <c r="BF43" s="20">
        <f t="shared" si="124"/>
        <v>0</v>
      </c>
      <c r="BG43" s="20">
        <f t="shared" si="125"/>
        <v>0</v>
      </c>
      <c r="BH43" s="20"/>
      <c r="BI43" s="20">
        <f t="shared" si="126"/>
        <v>0</v>
      </c>
      <c r="BJ43" s="20">
        <f t="shared" si="127"/>
        <v>0</v>
      </c>
      <c r="BK43" s="20">
        <f t="shared" si="128"/>
        <v>0</v>
      </c>
      <c r="BL43" s="20">
        <f t="shared" si="129"/>
        <v>0</v>
      </c>
      <c r="BM43" s="20">
        <f t="shared" si="130"/>
        <v>0</v>
      </c>
      <c r="BN43" s="20">
        <f t="shared" si="131"/>
        <v>0</v>
      </c>
      <c r="BO43" s="20"/>
      <c r="BP43" s="20">
        <f t="shared" si="132"/>
        <v>0</v>
      </c>
      <c r="BQ43" s="20">
        <f t="shared" si="133"/>
        <v>0</v>
      </c>
      <c r="BR43" s="20">
        <f t="shared" si="134"/>
        <v>0</v>
      </c>
      <c r="BS43" s="20">
        <f t="shared" si="135"/>
        <v>0</v>
      </c>
      <c r="BT43" s="20">
        <f t="shared" si="136"/>
        <v>0</v>
      </c>
      <c r="BU43" s="20">
        <f t="shared" si="137"/>
        <v>0</v>
      </c>
      <c r="BV43" s="20"/>
      <c r="BW43" s="20">
        <f t="shared" si="138"/>
        <v>0</v>
      </c>
      <c r="BX43" s="20">
        <f t="shared" si="139"/>
        <v>0</v>
      </c>
      <c r="BY43" s="20">
        <f t="shared" si="140"/>
        <v>0</v>
      </c>
      <c r="BZ43" s="20">
        <f t="shared" si="141"/>
        <v>0</v>
      </c>
      <c r="CA43" s="20">
        <f t="shared" si="142"/>
        <v>0</v>
      </c>
      <c r="CB43" s="20">
        <f t="shared" si="143"/>
        <v>0</v>
      </c>
      <c r="CC43" s="20"/>
      <c r="CD43" s="20">
        <f t="shared" si="144"/>
        <v>0</v>
      </c>
      <c r="CE43" s="20">
        <f t="shared" si="145"/>
        <v>0</v>
      </c>
      <c r="CF43" s="20">
        <f t="shared" si="146"/>
        <v>0</v>
      </c>
      <c r="CG43" s="20">
        <f t="shared" si="147"/>
        <v>0</v>
      </c>
      <c r="CH43" s="20">
        <f t="shared" si="148"/>
        <v>0</v>
      </c>
      <c r="CI43" s="20">
        <f t="shared" si="149"/>
        <v>0</v>
      </c>
    </row>
    <row r="44" spans="1:87" x14ac:dyDescent="0.25">
      <c r="A44">
        <v>38</v>
      </c>
      <c r="B44">
        <f>modules!B44</f>
        <v>0</v>
      </c>
      <c r="C44">
        <f>modules!C44</f>
        <v>0</v>
      </c>
      <c r="E44" s="16">
        <f t="shared" si="78"/>
        <v>0</v>
      </c>
      <c r="F44" s="16">
        <f t="shared" si="79"/>
        <v>0</v>
      </c>
      <c r="G44" s="16">
        <f t="shared" si="80"/>
        <v>0</v>
      </c>
      <c r="H44" s="16">
        <f t="shared" si="81"/>
        <v>0</v>
      </c>
      <c r="I44" s="16">
        <f t="shared" si="82"/>
        <v>0</v>
      </c>
      <c r="J44" s="16">
        <f t="shared" si="83"/>
        <v>0</v>
      </c>
      <c r="L44" s="16">
        <f t="shared" si="84"/>
        <v>0</v>
      </c>
      <c r="M44" s="16">
        <f t="shared" si="85"/>
        <v>0</v>
      </c>
      <c r="N44" s="16">
        <f t="shared" si="86"/>
        <v>0</v>
      </c>
      <c r="O44" s="16">
        <f t="shared" si="87"/>
        <v>0</v>
      </c>
      <c r="P44" s="16">
        <f t="shared" si="88"/>
        <v>0</v>
      </c>
      <c r="Q44" s="16">
        <f t="shared" si="89"/>
        <v>0</v>
      </c>
      <c r="S44" s="16">
        <f t="shared" si="90"/>
        <v>0</v>
      </c>
      <c r="T44" s="16">
        <f t="shared" si="91"/>
        <v>0</v>
      </c>
      <c r="U44" s="16">
        <f t="shared" si="92"/>
        <v>0</v>
      </c>
      <c r="V44" s="16">
        <f t="shared" si="93"/>
        <v>0</v>
      </c>
      <c r="W44" s="16">
        <f t="shared" si="94"/>
        <v>0</v>
      </c>
      <c r="X44" s="16">
        <f t="shared" si="95"/>
        <v>0</v>
      </c>
      <c r="Z44" s="16">
        <f t="shared" si="96"/>
        <v>0</v>
      </c>
      <c r="AA44" s="16">
        <f t="shared" si="97"/>
        <v>0</v>
      </c>
      <c r="AB44" s="16">
        <f t="shared" si="98"/>
        <v>0</v>
      </c>
      <c r="AC44" s="16">
        <f t="shared" si="99"/>
        <v>0</v>
      </c>
      <c r="AD44" s="16">
        <f t="shared" si="100"/>
        <v>0</v>
      </c>
      <c r="AE44" s="16">
        <f t="shared" si="101"/>
        <v>0</v>
      </c>
      <c r="AG44" s="16">
        <f t="shared" si="102"/>
        <v>0</v>
      </c>
      <c r="AH44" s="16">
        <f t="shared" si="103"/>
        <v>0</v>
      </c>
      <c r="AI44" s="16">
        <f t="shared" si="104"/>
        <v>0</v>
      </c>
      <c r="AJ44" s="16">
        <f t="shared" si="105"/>
        <v>0</v>
      </c>
      <c r="AK44" s="16">
        <f t="shared" si="106"/>
        <v>0</v>
      </c>
      <c r="AL44" s="16">
        <f t="shared" si="107"/>
        <v>0</v>
      </c>
      <c r="AN44" s="16">
        <f t="shared" si="108"/>
        <v>0</v>
      </c>
      <c r="AO44" s="16">
        <f t="shared" si="109"/>
        <v>0</v>
      </c>
      <c r="AP44" s="16">
        <f t="shared" si="110"/>
        <v>0</v>
      </c>
      <c r="AQ44" s="16">
        <f t="shared" si="111"/>
        <v>0</v>
      </c>
      <c r="AR44" s="16">
        <f t="shared" si="112"/>
        <v>0</v>
      </c>
      <c r="AS44" s="16">
        <f t="shared" si="113"/>
        <v>0</v>
      </c>
      <c r="AT44" s="20"/>
      <c r="AU44" s="20">
        <f t="shared" si="114"/>
        <v>0</v>
      </c>
      <c r="AV44" s="20">
        <f t="shared" si="115"/>
        <v>0</v>
      </c>
      <c r="AW44" s="20">
        <f t="shared" si="116"/>
        <v>0</v>
      </c>
      <c r="AX44" s="20">
        <f t="shared" si="117"/>
        <v>0</v>
      </c>
      <c r="AY44" s="20">
        <f t="shared" si="118"/>
        <v>0</v>
      </c>
      <c r="AZ44" s="20">
        <f t="shared" si="119"/>
        <v>0</v>
      </c>
      <c r="BA44" s="20"/>
      <c r="BB44" s="20">
        <f t="shared" si="120"/>
        <v>0</v>
      </c>
      <c r="BC44" s="20">
        <f t="shared" si="121"/>
        <v>0</v>
      </c>
      <c r="BD44" s="20">
        <f t="shared" si="122"/>
        <v>0</v>
      </c>
      <c r="BE44" s="20">
        <f t="shared" si="123"/>
        <v>0</v>
      </c>
      <c r="BF44" s="20">
        <f t="shared" si="124"/>
        <v>0</v>
      </c>
      <c r="BG44" s="20">
        <f t="shared" si="125"/>
        <v>0</v>
      </c>
      <c r="BH44" s="20"/>
      <c r="BI44" s="20">
        <f t="shared" si="126"/>
        <v>0</v>
      </c>
      <c r="BJ44" s="20">
        <f t="shared" si="127"/>
        <v>0</v>
      </c>
      <c r="BK44" s="20">
        <f t="shared" si="128"/>
        <v>0</v>
      </c>
      <c r="BL44" s="20">
        <f t="shared" si="129"/>
        <v>0</v>
      </c>
      <c r="BM44" s="20">
        <f t="shared" si="130"/>
        <v>0</v>
      </c>
      <c r="BN44" s="20">
        <f t="shared" si="131"/>
        <v>0</v>
      </c>
      <c r="BO44" s="20"/>
      <c r="BP44" s="20">
        <f t="shared" si="132"/>
        <v>0</v>
      </c>
      <c r="BQ44" s="20">
        <f t="shared" si="133"/>
        <v>0</v>
      </c>
      <c r="BR44" s="20">
        <f t="shared" si="134"/>
        <v>0</v>
      </c>
      <c r="BS44" s="20">
        <f t="shared" si="135"/>
        <v>0</v>
      </c>
      <c r="BT44" s="20">
        <f t="shared" si="136"/>
        <v>0</v>
      </c>
      <c r="BU44" s="20">
        <f t="shared" si="137"/>
        <v>0</v>
      </c>
      <c r="BV44" s="20"/>
      <c r="BW44" s="20">
        <f t="shared" si="138"/>
        <v>0</v>
      </c>
      <c r="BX44" s="20">
        <f t="shared" si="139"/>
        <v>0</v>
      </c>
      <c r="BY44" s="20">
        <f t="shared" si="140"/>
        <v>0</v>
      </c>
      <c r="BZ44" s="20">
        <f t="shared" si="141"/>
        <v>0</v>
      </c>
      <c r="CA44" s="20">
        <f t="shared" si="142"/>
        <v>0</v>
      </c>
      <c r="CB44" s="20">
        <f t="shared" si="143"/>
        <v>0</v>
      </c>
      <c r="CC44" s="20"/>
      <c r="CD44" s="20">
        <f t="shared" si="144"/>
        <v>0</v>
      </c>
      <c r="CE44" s="20">
        <f t="shared" si="145"/>
        <v>0</v>
      </c>
      <c r="CF44" s="20">
        <f t="shared" si="146"/>
        <v>0</v>
      </c>
      <c r="CG44" s="20">
        <f t="shared" si="147"/>
        <v>0</v>
      </c>
      <c r="CH44" s="20">
        <f t="shared" si="148"/>
        <v>0</v>
      </c>
      <c r="CI44" s="20">
        <f t="shared" si="149"/>
        <v>0</v>
      </c>
    </row>
    <row r="45" spans="1:87" x14ac:dyDescent="0.25">
      <c r="A45">
        <v>39</v>
      </c>
      <c r="B45">
        <f>modules!B45</f>
        <v>0</v>
      </c>
      <c r="C45">
        <f>modules!C45</f>
        <v>0</v>
      </c>
      <c r="E45" s="16">
        <f t="shared" si="78"/>
        <v>0</v>
      </c>
      <c r="F45" s="16">
        <f t="shared" si="79"/>
        <v>0</v>
      </c>
      <c r="G45" s="16">
        <f t="shared" si="80"/>
        <v>0</v>
      </c>
      <c r="H45" s="16">
        <f t="shared" si="81"/>
        <v>0</v>
      </c>
      <c r="I45" s="16">
        <f t="shared" si="82"/>
        <v>0</v>
      </c>
      <c r="J45" s="16">
        <f t="shared" si="83"/>
        <v>0</v>
      </c>
      <c r="L45" s="16">
        <f t="shared" si="84"/>
        <v>0</v>
      </c>
      <c r="M45" s="16">
        <f t="shared" si="85"/>
        <v>0</v>
      </c>
      <c r="N45" s="16">
        <f t="shared" si="86"/>
        <v>0</v>
      </c>
      <c r="O45" s="16">
        <f t="shared" si="87"/>
        <v>0</v>
      </c>
      <c r="P45" s="16">
        <f t="shared" si="88"/>
        <v>0</v>
      </c>
      <c r="Q45" s="16">
        <f t="shared" si="89"/>
        <v>0</v>
      </c>
      <c r="S45" s="16">
        <f t="shared" si="90"/>
        <v>0</v>
      </c>
      <c r="T45" s="16">
        <f t="shared" si="91"/>
        <v>0</v>
      </c>
      <c r="U45" s="16">
        <f t="shared" si="92"/>
        <v>0</v>
      </c>
      <c r="V45" s="16">
        <f t="shared" si="93"/>
        <v>0</v>
      </c>
      <c r="W45" s="16">
        <f t="shared" si="94"/>
        <v>0</v>
      </c>
      <c r="X45" s="16">
        <f t="shared" si="95"/>
        <v>0</v>
      </c>
      <c r="Z45" s="16">
        <f t="shared" si="96"/>
        <v>0</v>
      </c>
      <c r="AA45" s="16">
        <f t="shared" si="97"/>
        <v>0</v>
      </c>
      <c r="AB45" s="16">
        <f t="shared" si="98"/>
        <v>0</v>
      </c>
      <c r="AC45" s="16">
        <f t="shared" si="99"/>
        <v>0</v>
      </c>
      <c r="AD45" s="16">
        <f t="shared" si="100"/>
        <v>0</v>
      </c>
      <c r="AE45" s="16">
        <f t="shared" si="101"/>
        <v>0</v>
      </c>
      <c r="AG45" s="16">
        <f t="shared" si="102"/>
        <v>0</v>
      </c>
      <c r="AH45" s="16">
        <f t="shared" si="103"/>
        <v>0</v>
      </c>
      <c r="AI45" s="16">
        <f t="shared" si="104"/>
        <v>0</v>
      </c>
      <c r="AJ45" s="16">
        <f t="shared" si="105"/>
        <v>0</v>
      </c>
      <c r="AK45" s="16">
        <f t="shared" si="106"/>
        <v>0</v>
      </c>
      <c r="AL45" s="16">
        <f t="shared" si="107"/>
        <v>0</v>
      </c>
      <c r="AN45" s="16">
        <f t="shared" si="108"/>
        <v>0</v>
      </c>
      <c r="AO45" s="16">
        <f t="shared" si="109"/>
        <v>0</v>
      </c>
      <c r="AP45" s="16">
        <f t="shared" si="110"/>
        <v>0</v>
      </c>
      <c r="AQ45" s="16">
        <f t="shared" si="111"/>
        <v>0</v>
      </c>
      <c r="AR45" s="16">
        <f t="shared" si="112"/>
        <v>0</v>
      </c>
      <c r="AS45" s="16">
        <f t="shared" si="113"/>
        <v>0</v>
      </c>
      <c r="AT45" s="20"/>
      <c r="AU45" s="20">
        <f t="shared" si="114"/>
        <v>0</v>
      </c>
      <c r="AV45" s="20">
        <f t="shared" si="115"/>
        <v>0</v>
      </c>
      <c r="AW45" s="20">
        <f t="shared" si="116"/>
        <v>0</v>
      </c>
      <c r="AX45" s="20">
        <f t="shared" si="117"/>
        <v>0</v>
      </c>
      <c r="AY45" s="20">
        <f t="shared" si="118"/>
        <v>0</v>
      </c>
      <c r="AZ45" s="20">
        <f t="shared" si="119"/>
        <v>0</v>
      </c>
      <c r="BA45" s="20"/>
      <c r="BB45" s="20">
        <f t="shared" si="120"/>
        <v>0</v>
      </c>
      <c r="BC45" s="20">
        <f t="shared" si="121"/>
        <v>0</v>
      </c>
      <c r="BD45" s="20">
        <f t="shared" si="122"/>
        <v>0</v>
      </c>
      <c r="BE45" s="20">
        <f t="shared" si="123"/>
        <v>0</v>
      </c>
      <c r="BF45" s="20">
        <f t="shared" si="124"/>
        <v>0</v>
      </c>
      <c r="BG45" s="20">
        <f t="shared" si="125"/>
        <v>0</v>
      </c>
      <c r="BH45" s="20"/>
      <c r="BI45" s="20">
        <f t="shared" si="126"/>
        <v>0</v>
      </c>
      <c r="BJ45" s="20">
        <f t="shared" si="127"/>
        <v>0</v>
      </c>
      <c r="BK45" s="20">
        <f t="shared" si="128"/>
        <v>0</v>
      </c>
      <c r="BL45" s="20">
        <f t="shared" si="129"/>
        <v>0</v>
      </c>
      <c r="BM45" s="20">
        <f t="shared" si="130"/>
        <v>0</v>
      </c>
      <c r="BN45" s="20">
        <f t="shared" si="131"/>
        <v>0</v>
      </c>
      <c r="BO45" s="20"/>
      <c r="BP45" s="20">
        <f t="shared" si="132"/>
        <v>0</v>
      </c>
      <c r="BQ45" s="20">
        <f t="shared" si="133"/>
        <v>0</v>
      </c>
      <c r="BR45" s="20">
        <f t="shared" si="134"/>
        <v>0</v>
      </c>
      <c r="BS45" s="20">
        <f t="shared" si="135"/>
        <v>0</v>
      </c>
      <c r="BT45" s="20">
        <f t="shared" si="136"/>
        <v>0</v>
      </c>
      <c r="BU45" s="20">
        <f t="shared" si="137"/>
        <v>0</v>
      </c>
      <c r="BV45" s="20"/>
      <c r="BW45" s="20">
        <f t="shared" si="138"/>
        <v>0</v>
      </c>
      <c r="BX45" s="20">
        <f t="shared" si="139"/>
        <v>0</v>
      </c>
      <c r="BY45" s="20">
        <f t="shared" si="140"/>
        <v>0</v>
      </c>
      <c r="BZ45" s="20">
        <f t="shared" si="141"/>
        <v>0</v>
      </c>
      <c r="CA45" s="20">
        <f t="shared" si="142"/>
        <v>0</v>
      </c>
      <c r="CB45" s="20">
        <f t="shared" si="143"/>
        <v>0</v>
      </c>
      <c r="CC45" s="20"/>
      <c r="CD45" s="20">
        <f t="shared" si="144"/>
        <v>0</v>
      </c>
      <c r="CE45" s="20">
        <f t="shared" si="145"/>
        <v>0</v>
      </c>
      <c r="CF45" s="20">
        <f t="shared" si="146"/>
        <v>0</v>
      </c>
      <c r="CG45" s="20">
        <f t="shared" si="147"/>
        <v>0</v>
      </c>
      <c r="CH45" s="20">
        <f t="shared" si="148"/>
        <v>0</v>
      </c>
      <c r="CI45" s="20">
        <f t="shared" si="149"/>
        <v>0</v>
      </c>
    </row>
    <row r="46" spans="1:87" x14ac:dyDescent="0.25">
      <c r="A46">
        <v>40</v>
      </c>
      <c r="B46">
        <f>modules!B46</f>
        <v>0</v>
      </c>
      <c r="C46">
        <f>modules!C46</f>
        <v>0</v>
      </c>
      <c r="E46" s="16">
        <f t="shared" si="78"/>
        <v>0</v>
      </c>
      <c r="F46" s="16">
        <f t="shared" si="79"/>
        <v>0</v>
      </c>
      <c r="G46" s="16">
        <f t="shared" si="80"/>
        <v>0</v>
      </c>
      <c r="H46" s="16">
        <f t="shared" si="81"/>
        <v>0</v>
      </c>
      <c r="I46" s="16">
        <f t="shared" si="82"/>
        <v>0</v>
      </c>
      <c r="J46" s="16">
        <f t="shared" si="83"/>
        <v>0</v>
      </c>
      <c r="L46" s="16">
        <f t="shared" si="84"/>
        <v>0</v>
      </c>
      <c r="M46" s="16">
        <f t="shared" si="85"/>
        <v>0</v>
      </c>
      <c r="N46" s="16">
        <f t="shared" si="86"/>
        <v>0</v>
      </c>
      <c r="O46" s="16">
        <f t="shared" si="87"/>
        <v>0</v>
      </c>
      <c r="P46" s="16">
        <f t="shared" si="88"/>
        <v>0</v>
      </c>
      <c r="Q46" s="16">
        <f t="shared" si="89"/>
        <v>0</v>
      </c>
      <c r="S46" s="16">
        <f t="shared" si="90"/>
        <v>0</v>
      </c>
      <c r="T46" s="16">
        <f t="shared" si="91"/>
        <v>0</v>
      </c>
      <c r="U46" s="16">
        <f t="shared" si="92"/>
        <v>0</v>
      </c>
      <c r="V46" s="16">
        <f t="shared" si="93"/>
        <v>0</v>
      </c>
      <c r="W46" s="16">
        <f t="shared" si="94"/>
        <v>0</v>
      </c>
      <c r="X46" s="16">
        <f t="shared" si="95"/>
        <v>0</v>
      </c>
      <c r="Z46" s="16">
        <f t="shared" si="96"/>
        <v>0</v>
      </c>
      <c r="AA46" s="16">
        <f t="shared" si="97"/>
        <v>0</v>
      </c>
      <c r="AB46" s="16">
        <f t="shared" si="98"/>
        <v>0</v>
      </c>
      <c r="AC46" s="16">
        <f t="shared" si="99"/>
        <v>0</v>
      </c>
      <c r="AD46" s="16">
        <f t="shared" si="100"/>
        <v>0</v>
      </c>
      <c r="AE46" s="16">
        <f t="shared" si="101"/>
        <v>0</v>
      </c>
      <c r="AG46" s="16">
        <f t="shared" si="102"/>
        <v>0</v>
      </c>
      <c r="AH46" s="16">
        <f t="shared" si="103"/>
        <v>0</v>
      </c>
      <c r="AI46" s="16">
        <f t="shared" si="104"/>
        <v>0</v>
      </c>
      <c r="AJ46" s="16">
        <f t="shared" si="105"/>
        <v>0</v>
      </c>
      <c r="AK46" s="16">
        <f t="shared" si="106"/>
        <v>0</v>
      </c>
      <c r="AL46" s="16">
        <f t="shared" si="107"/>
        <v>0</v>
      </c>
      <c r="AN46" s="16">
        <f t="shared" si="108"/>
        <v>0</v>
      </c>
      <c r="AO46" s="16">
        <f t="shared" si="109"/>
        <v>0</v>
      </c>
      <c r="AP46" s="16">
        <f t="shared" si="110"/>
        <v>0</v>
      </c>
      <c r="AQ46" s="16">
        <f t="shared" si="111"/>
        <v>0</v>
      </c>
      <c r="AR46" s="16">
        <f t="shared" si="112"/>
        <v>0</v>
      </c>
      <c r="AS46" s="16">
        <f t="shared" si="113"/>
        <v>0</v>
      </c>
      <c r="AT46" s="20"/>
      <c r="AU46" s="20">
        <f t="shared" si="114"/>
        <v>0</v>
      </c>
      <c r="AV46" s="20">
        <f t="shared" si="115"/>
        <v>0</v>
      </c>
      <c r="AW46" s="20">
        <f t="shared" si="116"/>
        <v>0</v>
      </c>
      <c r="AX46" s="20">
        <f t="shared" si="117"/>
        <v>0</v>
      </c>
      <c r="AY46" s="20">
        <f t="shared" si="118"/>
        <v>0</v>
      </c>
      <c r="AZ46" s="20">
        <f t="shared" si="119"/>
        <v>0</v>
      </c>
      <c r="BA46" s="20"/>
      <c r="BB46" s="20">
        <f t="shared" si="120"/>
        <v>0</v>
      </c>
      <c r="BC46" s="20">
        <f t="shared" si="121"/>
        <v>0</v>
      </c>
      <c r="BD46" s="20">
        <f t="shared" si="122"/>
        <v>0</v>
      </c>
      <c r="BE46" s="20">
        <f t="shared" si="123"/>
        <v>0</v>
      </c>
      <c r="BF46" s="20">
        <f t="shared" si="124"/>
        <v>0</v>
      </c>
      <c r="BG46" s="20">
        <f t="shared" si="125"/>
        <v>0</v>
      </c>
      <c r="BH46" s="20"/>
      <c r="BI46" s="20">
        <f t="shared" si="126"/>
        <v>0</v>
      </c>
      <c r="BJ46" s="20">
        <f t="shared" si="127"/>
        <v>0</v>
      </c>
      <c r="BK46" s="20">
        <f t="shared" si="128"/>
        <v>0</v>
      </c>
      <c r="BL46" s="20">
        <f t="shared" si="129"/>
        <v>0</v>
      </c>
      <c r="BM46" s="20">
        <f t="shared" si="130"/>
        <v>0</v>
      </c>
      <c r="BN46" s="20">
        <f t="shared" si="131"/>
        <v>0</v>
      </c>
      <c r="BO46" s="20"/>
      <c r="BP46" s="20">
        <f t="shared" si="132"/>
        <v>0</v>
      </c>
      <c r="BQ46" s="20">
        <f t="shared" si="133"/>
        <v>0</v>
      </c>
      <c r="BR46" s="20">
        <f t="shared" si="134"/>
        <v>0</v>
      </c>
      <c r="BS46" s="20">
        <f t="shared" si="135"/>
        <v>0</v>
      </c>
      <c r="BT46" s="20">
        <f t="shared" si="136"/>
        <v>0</v>
      </c>
      <c r="BU46" s="20">
        <f t="shared" si="137"/>
        <v>0</v>
      </c>
      <c r="BV46" s="20"/>
      <c r="BW46" s="20">
        <f t="shared" si="138"/>
        <v>0</v>
      </c>
      <c r="BX46" s="20">
        <f t="shared" si="139"/>
        <v>0</v>
      </c>
      <c r="BY46" s="20">
        <f t="shared" si="140"/>
        <v>0</v>
      </c>
      <c r="BZ46" s="20">
        <f t="shared" si="141"/>
        <v>0</v>
      </c>
      <c r="CA46" s="20">
        <f t="shared" si="142"/>
        <v>0</v>
      </c>
      <c r="CB46" s="20">
        <f t="shared" si="143"/>
        <v>0</v>
      </c>
      <c r="CC46" s="20"/>
      <c r="CD46" s="20">
        <f t="shared" si="144"/>
        <v>0</v>
      </c>
      <c r="CE46" s="20">
        <f t="shared" si="145"/>
        <v>0</v>
      </c>
      <c r="CF46" s="20">
        <f t="shared" si="146"/>
        <v>0</v>
      </c>
      <c r="CG46" s="20">
        <f t="shared" si="147"/>
        <v>0</v>
      </c>
      <c r="CH46" s="20">
        <f t="shared" si="148"/>
        <v>0</v>
      </c>
      <c r="CI46" s="20">
        <f t="shared" si="149"/>
        <v>0</v>
      </c>
    </row>
    <row r="47" spans="1:87" x14ac:dyDescent="0.25">
      <c r="A47">
        <v>41</v>
      </c>
      <c r="B47">
        <f>modules!B47</f>
        <v>0</v>
      </c>
      <c r="C47">
        <f>modules!C47</f>
        <v>0</v>
      </c>
      <c r="E47" s="16">
        <f t="shared" si="78"/>
        <v>0</v>
      </c>
      <c r="F47" s="16">
        <f t="shared" si="79"/>
        <v>0</v>
      </c>
      <c r="G47" s="16">
        <f t="shared" si="80"/>
        <v>0</v>
      </c>
      <c r="H47" s="16">
        <f t="shared" si="81"/>
        <v>0</v>
      </c>
      <c r="I47" s="16">
        <f t="shared" si="82"/>
        <v>0</v>
      </c>
      <c r="J47" s="16">
        <f t="shared" si="83"/>
        <v>0</v>
      </c>
      <c r="L47" s="16">
        <f t="shared" si="84"/>
        <v>0</v>
      </c>
      <c r="M47" s="16">
        <f t="shared" si="85"/>
        <v>0</v>
      </c>
      <c r="N47" s="16">
        <f t="shared" si="86"/>
        <v>0</v>
      </c>
      <c r="O47" s="16">
        <f t="shared" si="87"/>
        <v>0</v>
      </c>
      <c r="P47" s="16">
        <f t="shared" si="88"/>
        <v>0</v>
      </c>
      <c r="Q47" s="16">
        <f t="shared" si="89"/>
        <v>0</v>
      </c>
      <c r="S47" s="16">
        <f t="shared" si="90"/>
        <v>0</v>
      </c>
      <c r="T47" s="16">
        <f t="shared" si="91"/>
        <v>0</v>
      </c>
      <c r="U47" s="16">
        <f t="shared" si="92"/>
        <v>0</v>
      </c>
      <c r="V47" s="16">
        <f t="shared" si="93"/>
        <v>0</v>
      </c>
      <c r="W47" s="16">
        <f t="shared" si="94"/>
        <v>0</v>
      </c>
      <c r="X47" s="16">
        <f t="shared" si="95"/>
        <v>0</v>
      </c>
      <c r="Z47" s="16">
        <f t="shared" si="96"/>
        <v>0</v>
      </c>
      <c r="AA47" s="16">
        <f t="shared" si="97"/>
        <v>0</v>
      </c>
      <c r="AB47" s="16">
        <f t="shared" si="98"/>
        <v>0</v>
      </c>
      <c r="AC47" s="16">
        <f t="shared" si="99"/>
        <v>0</v>
      </c>
      <c r="AD47" s="16">
        <f t="shared" si="100"/>
        <v>0</v>
      </c>
      <c r="AE47" s="16">
        <f t="shared" si="101"/>
        <v>0</v>
      </c>
      <c r="AG47" s="16">
        <f t="shared" si="102"/>
        <v>0</v>
      </c>
      <c r="AH47" s="16">
        <f t="shared" si="103"/>
        <v>0</v>
      </c>
      <c r="AI47" s="16">
        <f t="shared" si="104"/>
        <v>0</v>
      </c>
      <c r="AJ47" s="16">
        <f t="shared" si="105"/>
        <v>0</v>
      </c>
      <c r="AK47" s="16">
        <f t="shared" si="106"/>
        <v>0</v>
      </c>
      <c r="AL47" s="16">
        <f t="shared" si="107"/>
        <v>0</v>
      </c>
      <c r="AN47" s="16">
        <f t="shared" si="108"/>
        <v>0</v>
      </c>
      <c r="AO47" s="16">
        <f t="shared" si="109"/>
        <v>0</v>
      </c>
      <c r="AP47" s="16">
        <f t="shared" si="110"/>
        <v>0</v>
      </c>
      <c r="AQ47" s="16">
        <f t="shared" si="111"/>
        <v>0</v>
      </c>
      <c r="AR47" s="16">
        <f t="shared" si="112"/>
        <v>0</v>
      </c>
      <c r="AS47" s="16">
        <f t="shared" si="113"/>
        <v>0</v>
      </c>
      <c r="AT47" s="20"/>
      <c r="AU47" s="20">
        <f t="shared" si="114"/>
        <v>0</v>
      </c>
      <c r="AV47" s="20">
        <f t="shared" si="115"/>
        <v>0</v>
      </c>
      <c r="AW47" s="20">
        <f t="shared" si="116"/>
        <v>0</v>
      </c>
      <c r="AX47" s="20">
        <f t="shared" si="117"/>
        <v>0</v>
      </c>
      <c r="AY47" s="20">
        <f t="shared" si="118"/>
        <v>0</v>
      </c>
      <c r="AZ47" s="20">
        <f t="shared" si="119"/>
        <v>0</v>
      </c>
      <c r="BA47" s="20"/>
      <c r="BB47" s="20">
        <f t="shared" si="120"/>
        <v>0</v>
      </c>
      <c r="BC47" s="20">
        <f t="shared" si="121"/>
        <v>0</v>
      </c>
      <c r="BD47" s="20">
        <f t="shared" si="122"/>
        <v>0</v>
      </c>
      <c r="BE47" s="20">
        <f t="shared" si="123"/>
        <v>0</v>
      </c>
      <c r="BF47" s="20">
        <f t="shared" si="124"/>
        <v>0</v>
      </c>
      <c r="BG47" s="20">
        <f t="shared" si="125"/>
        <v>0</v>
      </c>
      <c r="BH47" s="20"/>
      <c r="BI47" s="20">
        <f t="shared" si="126"/>
        <v>0</v>
      </c>
      <c r="BJ47" s="20">
        <f t="shared" si="127"/>
        <v>0</v>
      </c>
      <c r="BK47" s="20">
        <f t="shared" si="128"/>
        <v>0</v>
      </c>
      <c r="BL47" s="20">
        <f t="shared" si="129"/>
        <v>0</v>
      </c>
      <c r="BM47" s="20">
        <f t="shared" si="130"/>
        <v>0</v>
      </c>
      <c r="BN47" s="20">
        <f t="shared" si="131"/>
        <v>0</v>
      </c>
      <c r="BO47" s="20"/>
      <c r="BP47" s="20">
        <f t="shared" si="132"/>
        <v>0</v>
      </c>
      <c r="BQ47" s="20">
        <f t="shared" si="133"/>
        <v>0</v>
      </c>
      <c r="BR47" s="20">
        <f t="shared" si="134"/>
        <v>0</v>
      </c>
      <c r="BS47" s="20">
        <f t="shared" si="135"/>
        <v>0</v>
      </c>
      <c r="BT47" s="20">
        <f t="shared" si="136"/>
        <v>0</v>
      </c>
      <c r="BU47" s="20">
        <f t="shared" si="137"/>
        <v>0</v>
      </c>
      <c r="BV47" s="20"/>
      <c r="BW47" s="20">
        <f t="shared" si="138"/>
        <v>0</v>
      </c>
      <c r="BX47" s="20">
        <f t="shared" si="139"/>
        <v>0</v>
      </c>
      <c r="BY47" s="20">
        <f t="shared" si="140"/>
        <v>0</v>
      </c>
      <c r="BZ47" s="20">
        <f t="shared" si="141"/>
        <v>0</v>
      </c>
      <c r="CA47" s="20">
        <f t="shared" si="142"/>
        <v>0</v>
      </c>
      <c r="CB47" s="20">
        <f t="shared" si="143"/>
        <v>0</v>
      </c>
      <c r="CC47" s="20"/>
      <c r="CD47" s="20">
        <f t="shared" si="144"/>
        <v>0</v>
      </c>
      <c r="CE47" s="20">
        <f t="shared" si="145"/>
        <v>0</v>
      </c>
      <c r="CF47" s="20">
        <f t="shared" si="146"/>
        <v>0</v>
      </c>
      <c r="CG47" s="20">
        <f t="shared" si="147"/>
        <v>0</v>
      </c>
      <c r="CH47" s="20">
        <f t="shared" si="148"/>
        <v>0</v>
      </c>
      <c r="CI47" s="20">
        <f t="shared" si="149"/>
        <v>0</v>
      </c>
    </row>
    <row r="48" spans="1:87" x14ac:dyDescent="0.25">
      <c r="A48">
        <v>42</v>
      </c>
      <c r="B48">
        <f>modules!B48</f>
        <v>0</v>
      </c>
      <c r="C48">
        <f>modules!C48</f>
        <v>0</v>
      </c>
      <c r="E48" s="16">
        <f t="shared" si="78"/>
        <v>0</v>
      </c>
      <c r="F48" s="16">
        <f t="shared" si="79"/>
        <v>0</v>
      </c>
      <c r="G48" s="16">
        <f t="shared" si="80"/>
        <v>0</v>
      </c>
      <c r="H48" s="16">
        <f t="shared" si="81"/>
        <v>0</v>
      </c>
      <c r="I48" s="16">
        <f t="shared" si="82"/>
        <v>0</v>
      </c>
      <c r="J48" s="16">
        <f t="shared" si="83"/>
        <v>0</v>
      </c>
      <c r="L48" s="16">
        <f t="shared" si="84"/>
        <v>0</v>
      </c>
      <c r="M48" s="16">
        <f t="shared" si="85"/>
        <v>0</v>
      </c>
      <c r="N48" s="16">
        <f t="shared" si="86"/>
        <v>0</v>
      </c>
      <c r="O48" s="16">
        <f t="shared" si="87"/>
        <v>0</v>
      </c>
      <c r="P48" s="16">
        <f t="shared" si="88"/>
        <v>0</v>
      </c>
      <c r="Q48" s="16">
        <f t="shared" si="89"/>
        <v>0</v>
      </c>
      <c r="S48" s="16">
        <f t="shared" si="90"/>
        <v>0</v>
      </c>
      <c r="T48" s="16">
        <f t="shared" si="91"/>
        <v>0</v>
      </c>
      <c r="U48" s="16">
        <f t="shared" si="92"/>
        <v>0</v>
      </c>
      <c r="V48" s="16">
        <f t="shared" si="93"/>
        <v>0</v>
      </c>
      <c r="W48" s="16">
        <f t="shared" si="94"/>
        <v>0</v>
      </c>
      <c r="X48" s="16">
        <f t="shared" si="95"/>
        <v>0</v>
      </c>
      <c r="Z48" s="16">
        <f t="shared" si="96"/>
        <v>0</v>
      </c>
      <c r="AA48" s="16">
        <f t="shared" si="97"/>
        <v>0</v>
      </c>
      <c r="AB48" s="16">
        <f t="shared" si="98"/>
        <v>0</v>
      </c>
      <c r="AC48" s="16">
        <f t="shared" si="99"/>
        <v>0</v>
      </c>
      <c r="AD48" s="16">
        <f t="shared" si="100"/>
        <v>0</v>
      </c>
      <c r="AE48" s="16">
        <f t="shared" si="101"/>
        <v>0</v>
      </c>
      <c r="AG48" s="16">
        <f t="shared" si="102"/>
        <v>0</v>
      </c>
      <c r="AH48" s="16">
        <f t="shared" si="103"/>
        <v>0</v>
      </c>
      <c r="AI48" s="16">
        <f t="shared" si="104"/>
        <v>0</v>
      </c>
      <c r="AJ48" s="16">
        <f t="shared" si="105"/>
        <v>0</v>
      </c>
      <c r="AK48" s="16">
        <f t="shared" si="106"/>
        <v>0</v>
      </c>
      <c r="AL48" s="16">
        <f t="shared" si="107"/>
        <v>0</v>
      </c>
      <c r="AN48" s="16">
        <f t="shared" si="108"/>
        <v>0</v>
      </c>
      <c r="AO48" s="16">
        <f t="shared" si="109"/>
        <v>0</v>
      </c>
      <c r="AP48" s="16">
        <f t="shared" si="110"/>
        <v>0</v>
      </c>
      <c r="AQ48" s="16">
        <f t="shared" si="111"/>
        <v>0</v>
      </c>
      <c r="AR48" s="16">
        <f t="shared" si="112"/>
        <v>0</v>
      </c>
      <c r="AS48" s="16">
        <f t="shared" si="113"/>
        <v>0</v>
      </c>
      <c r="AT48" s="20"/>
      <c r="AU48" s="20">
        <f t="shared" si="114"/>
        <v>0</v>
      </c>
      <c r="AV48" s="20">
        <f t="shared" si="115"/>
        <v>0</v>
      </c>
      <c r="AW48" s="20">
        <f t="shared" si="116"/>
        <v>0</v>
      </c>
      <c r="AX48" s="20">
        <f t="shared" si="117"/>
        <v>0</v>
      </c>
      <c r="AY48" s="20">
        <f t="shared" si="118"/>
        <v>0</v>
      </c>
      <c r="AZ48" s="20">
        <f t="shared" si="119"/>
        <v>0</v>
      </c>
      <c r="BA48" s="20"/>
      <c r="BB48" s="20">
        <f t="shared" si="120"/>
        <v>0</v>
      </c>
      <c r="BC48" s="20">
        <f t="shared" si="121"/>
        <v>0</v>
      </c>
      <c r="BD48" s="20">
        <f t="shared" si="122"/>
        <v>0</v>
      </c>
      <c r="BE48" s="20">
        <f t="shared" si="123"/>
        <v>0</v>
      </c>
      <c r="BF48" s="20">
        <f t="shared" si="124"/>
        <v>0</v>
      </c>
      <c r="BG48" s="20">
        <f t="shared" si="125"/>
        <v>0</v>
      </c>
      <c r="BH48" s="20"/>
      <c r="BI48" s="20">
        <f t="shared" si="126"/>
        <v>0</v>
      </c>
      <c r="BJ48" s="20">
        <f t="shared" si="127"/>
        <v>0</v>
      </c>
      <c r="BK48" s="20">
        <f t="shared" si="128"/>
        <v>0</v>
      </c>
      <c r="BL48" s="20">
        <f t="shared" si="129"/>
        <v>0</v>
      </c>
      <c r="BM48" s="20">
        <f t="shared" si="130"/>
        <v>0</v>
      </c>
      <c r="BN48" s="20">
        <f t="shared" si="131"/>
        <v>0</v>
      </c>
      <c r="BO48" s="20"/>
      <c r="BP48" s="20">
        <f t="shared" si="132"/>
        <v>0</v>
      </c>
      <c r="BQ48" s="20">
        <f t="shared" si="133"/>
        <v>0</v>
      </c>
      <c r="BR48" s="20">
        <f t="shared" si="134"/>
        <v>0</v>
      </c>
      <c r="BS48" s="20">
        <f t="shared" si="135"/>
        <v>0</v>
      </c>
      <c r="BT48" s="20">
        <f t="shared" si="136"/>
        <v>0</v>
      </c>
      <c r="BU48" s="20">
        <f t="shared" si="137"/>
        <v>0</v>
      </c>
      <c r="BV48" s="20"/>
      <c r="BW48" s="20">
        <f t="shared" si="138"/>
        <v>0</v>
      </c>
      <c r="BX48" s="20">
        <f t="shared" si="139"/>
        <v>0</v>
      </c>
      <c r="BY48" s="20">
        <f t="shared" si="140"/>
        <v>0</v>
      </c>
      <c r="BZ48" s="20">
        <f t="shared" si="141"/>
        <v>0</v>
      </c>
      <c r="CA48" s="20">
        <f t="shared" si="142"/>
        <v>0</v>
      </c>
      <c r="CB48" s="20">
        <f t="shared" si="143"/>
        <v>0</v>
      </c>
      <c r="CC48" s="20"/>
      <c r="CD48" s="20">
        <f t="shared" si="144"/>
        <v>0</v>
      </c>
      <c r="CE48" s="20">
        <f t="shared" si="145"/>
        <v>0</v>
      </c>
      <c r="CF48" s="20">
        <f t="shared" si="146"/>
        <v>0</v>
      </c>
      <c r="CG48" s="20">
        <f t="shared" si="147"/>
        <v>0</v>
      </c>
      <c r="CH48" s="20">
        <f t="shared" si="148"/>
        <v>0</v>
      </c>
      <c r="CI48" s="20">
        <f t="shared" si="149"/>
        <v>0</v>
      </c>
    </row>
    <row r="49" spans="1:87" x14ac:dyDescent="0.25">
      <c r="A49">
        <v>43</v>
      </c>
      <c r="B49">
        <f>modules!B49</f>
        <v>0</v>
      </c>
      <c r="C49">
        <f>modules!C49</f>
        <v>0</v>
      </c>
      <c r="E49" s="16">
        <f t="shared" si="78"/>
        <v>0</v>
      </c>
      <c r="F49" s="16">
        <f t="shared" si="79"/>
        <v>0</v>
      </c>
      <c r="G49" s="16">
        <f t="shared" si="80"/>
        <v>0</v>
      </c>
      <c r="H49" s="16">
        <f t="shared" si="81"/>
        <v>0</v>
      </c>
      <c r="I49" s="16">
        <f t="shared" si="82"/>
        <v>0</v>
      </c>
      <c r="J49" s="16">
        <f t="shared" si="83"/>
        <v>0</v>
      </c>
      <c r="L49" s="16">
        <f t="shared" si="84"/>
        <v>0</v>
      </c>
      <c r="M49" s="16">
        <f t="shared" si="85"/>
        <v>0</v>
      </c>
      <c r="N49" s="16">
        <f t="shared" si="86"/>
        <v>0</v>
      </c>
      <c r="O49" s="16">
        <f t="shared" si="87"/>
        <v>0</v>
      </c>
      <c r="P49" s="16">
        <f t="shared" si="88"/>
        <v>0</v>
      </c>
      <c r="Q49" s="16">
        <f t="shared" si="89"/>
        <v>0</v>
      </c>
      <c r="S49" s="16">
        <f t="shared" si="90"/>
        <v>0</v>
      </c>
      <c r="T49" s="16">
        <f t="shared" si="91"/>
        <v>0</v>
      </c>
      <c r="U49" s="16">
        <f t="shared" si="92"/>
        <v>0</v>
      </c>
      <c r="V49" s="16">
        <f t="shared" si="93"/>
        <v>0</v>
      </c>
      <c r="W49" s="16">
        <f t="shared" si="94"/>
        <v>0</v>
      </c>
      <c r="X49" s="16">
        <f t="shared" si="95"/>
        <v>0</v>
      </c>
      <c r="Z49" s="16">
        <f t="shared" si="96"/>
        <v>0</v>
      </c>
      <c r="AA49" s="16">
        <f t="shared" si="97"/>
        <v>0</v>
      </c>
      <c r="AB49" s="16">
        <f t="shared" si="98"/>
        <v>0</v>
      </c>
      <c r="AC49" s="16">
        <f t="shared" si="99"/>
        <v>0</v>
      </c>
      <c r="AD49" s="16">
        <f t="shared" si="100"/>
        <v>0</v>
      </c>
      <c r="AE49" s="16">
        <f t="shared" si="101"/>
        <v>0</v>
      </c>
      <c r="AG49" s="16">
        <f t="shared" si="102"/>
        <v>0</v>
      </c>
      <c r="AH49" s="16">
        <f t="shared" si="103"/>
        <v>0</v>
      </c>
      <c r="AI49" s="16">
        <f t="shared" si="104"/>
        <v>0</v>
      </c>
      <c r="AJ49" s="16">
        <f t="shared" si="105"/>
        <v>0</v>
      </c>
      <c r="AK49" s="16">
        <f t="shared" si="106"/>
        <v>0</v>
      </c>
      <c r="AL49" s="16">
        <f t="shared" si="107"/>
        <v>0</v>
      </c>
      <c r="AN49" s="16">
        <f t="shared" si="108"/>
        <v>0</v>
      </c>
      <c r="AO49" s="16">
        <f t="shared" si="109"/>
        <v>0</v>
      </c>
      <c r="AP49" s="16">
        <f t="shared" si="110"/>
        <v>0</v>
      </c>
      <c r="AQ49" s="16">
        <f t="shared" si="111"/>
        <v>0</v>
      </c>
      <c r="AR49" s="16">
        <f t="shared" si="112"/>
        <v>0</v>
      </c>
      <c r="AS49" s="16">
        <f t="shared" si="113"/>
        <v>0</v>
      </c>
      <c r="AT49" s="20"/>
      <c r="AU49" s="20">
        <f t="shared" si="114"/>
        <v>0</v>
      </c>
      <c r="AV49" s="20">
        <f t="shared" si="115"/>
        <v>0</v>
      </c>
      <c r="AW49" s="20">
        <f t="shared" si="116"/>
        <v>0</v>
      </c>
      <c r="AX49" s="20">
        <f t="shared" si="117"/>
        <v>0</v>
      </c>
      <c r="AY49" s="20">
        <f t="shared" si="118"/>
        <v>0</v>
      </c>
      <c r="AZ49" s="20">
        <f t="shared" si="119"/>
        <v>0</v>
      </c>
      <c r="BA49" s="20"/>
      <c r="BB49" s="20">
        <f t="shared" si="120"/>
        <v>0</v>
      </c>
      <c r="BC49" s="20">
        <f t="shared" si="121"/>
        <v>0</v>
      </c>
      <c r="BD49" s="20">
        <f t="shared" si="122"/>
        <v>0</v>
      </c>
      <c r="BE49" s="20">
        <f t="shared" si="123"/>
        <v>0</v>
      </c>
      <c r="BF49" s="20">
        <f t="shared" si="124"/>
        <v>0</v>
      </c>
      <c r="BG49" s="20">
        <f t="shared" si="125"/>
        <v>0</v>
      </c>
      <c r="BH49" s="20"/>
      <c r="BI49" s="20">
        <f t="shared" si="126"/>
        <v>0</v>
      </c>
      <c r="BJ49" s="20">
        <f t="shared" si="127"/>
        <v>0</v>
      </c>
      <c r="BK49" s="20">
        <f t="shared" si="128"/>
        <v>0</v>
      </c>
      <c r="BL49" s="20">
        <f t="shared" si="129"/>
        <v>0</v>
      </c>
      <c r="BM49" s="20">
        <f t="shared" si="130"/>
        <v>0</v>
      </c>
      <c r="BN49" s="20">
        <f t="shared" si="131"/>
        <v>0</v>
      </c>
      <c r="BO49" s="20"/>
      <c r="BP49" s="20">
        <f t="shared" si="132"/>
        <v>0</v>
      </c>
      <c r="BQ49" s="20">
        <f t="shared" si="133"/>
        <v>0</v>
      </c>
      <c r="BR49" s="20">
        <f t="shared" si="134"/>
        <v>0</v>
      </c>
      <c r="BS49" s="20">
        <f t="shared" si="135"/>
        <v>0</v>
      </c>
      <c r="BT49" s="20">
        <f t="shared" si="136"/>
        <v>0</v>
      </c>
      <c r="BU49" s="20">
        <f t="shared" si="137"/>
        <v>0</v>
      </c>
      <c r="BV49" s="20"/>
      <c r="BW49" s="20">
        <f t="shared" si="138"/>
        <v>0</v>
      </c>
      <c r="BX49" s="20">
        <f t="shared" si="139"/>
        <v>0</v>
      </c>
      <c r="BY49" s="20">
        <f t="shared" si="140"/>
        <v>0</v>
      </c>
      <c r="BZ49" s="20">
        <f t="shared" si="141"/>
        <v>0</v>
      </c>
      <c r="CA49" s="20">
        <f t="shared" si="142"/>
        <v>0</v>
      </c>
      <c r="CB49" s="20">
        <f t="shared" si="143"/>
        <v>0</v>
      </c>
      <c r="CC49" s="20"/>
      <c r="CD49" s="20">
        <f t="shared" si="144"/>
        <v>0</v>
      </c>
      <c r="CE49" s="20">
        <f t="shared" si="145"/>
        <v>0</v>
      </c>
      <c r="CF49" s="20">
        <f t="shared" si="146"/>
        <v>0</v>
      </c>
      <c r="CG49" s="20">
        <f t="shared" si="147"/>
        <v>0</v>
      </c>
      <c r="CH49" s="20">
        <f t="shared" si="148"/>
        <v>0</v>
      </c>
      <c r="CI49" s="20">
        <f t="shared" si="149"/>
        <v>0</v>
      </c>
    </row>
    <row r="50" spans="1:87" x14ac:dyDescent="0.25">
      <c r="A50">
        <v>44</v>
      </c>
      <c r="B50">
        <f>modules!B50</f>
        <v>0</v>
      </c>
      <c r="C50">
        <f>modules!C50</f>
        <v>0</v>
      </c>
      <c r="E50" s="16">
        <f t="shared" si="78"/>
        <v>0</v>
      </c>
      <c r="F50" s="16">
        <f t="shared" si="79"/>
        <v>0</v>
      </c>
      <c r="G50" s="16">
        <f t="shared" si="80"/>
        <v>0</v>
      </c>
      <c r="H50" s="16">
        <f t="shared" si="81"/>
        <v>0</v>
      </c>
      <c r="I50" s="16">
        <f t="shared" si="82"/>
        <v>0</v>
      </c>
      <c r="J50" s="16">
        <f t="shared" si="83"/>
        <v>0</v>
      </c>
      <c r="L50" s="16">
        <f t="shared" si="84"/>
        <v>0</v>
      </c>
      <c r="M50" s="16">
        <f t="shared" si="85"/>
        <v>0</v>
      </c>
      <c r="N50" s="16">
        <f t="shared" si="86"/>
        <v>0</v>
      </c>
      <c r="O50" s="16">
        <f t="shared" si="87"/>
        <v>0</v>
      </c>
      <c r="P50" s="16">
        <f t="shared" si="88"/>
        <v>0</v>
      </c>
      <c r="Q50" s="16">
        <f t="shared" si="89"/>
        <v>0</v>
      </c>
      <c r="S50" s="16">
        <f t="shared" si="90"/>
        <v>0</v>
      </c>
      <c r="T50" s="16">
        <f t="shared" si="91"/>
        <v>0</v>
      </c>
      <c r="U50" s="16">
        <f t="shared" si="92"/>
        <v>0</v>
      </c>
      <c r="V50" s="16">
        <f t="shared" si="93"/>
        <v>0</v>
      </c>
      <c r="W50" s="16">
        <f t="shared" si="94"/>
        <v>0</v>
      </c>
      <c r="X50" s="16">
        <f t="shared" si="95"/>
        <v>0</v>
      </c>
      <c r="Z50" s="16">
        <f t="shared" si="96"/>
        <v>0</v>
      </c>
      <c r="AA50" s="16">
        <f t="shared" si="97"/>
        <v>0</v>
      </c>
      <c r="AB50" s="16">
        <f t="shared" si="98"/>
        <v>0</v>
      </c>
      <c r="AC50" s="16">
        <f t="shared" si="99"/>
        <v>0</v>
      </c>
      <c r="AD50" s="16">
        <f t="shared" si="100"/>
        <v>0</v>
      </c>
      <c r="AE50" s="16">
        <f t="shared" si="101"/>
        <v>0</v>
      </c>
      <c r="AG50" s="16">
        <f t="shared" si="102"/>
        <v>0</v>
      </c>
      <c r="AH50" s="16">
        <f t="shared" si="103"/>
        <v>0</v>
      </c>
      <c r="AI50" s="16">
        <f t="shared" si="104"/>
        <v>0</v>
      </c>
      <c r="AJ50" s="16">
        <f t="shared" si="105"/>
        <v>0</v>
      </c>
      <c r="AK50" s="16">
        <f t="shared" si="106"/>
        <v>0</v>
      </c>
      <c r="AL50" s="16">
        <f t="shared" si="107"/>
        <v>0</v>
      </c>
      <c r="AN50" s="16">
        <f t="shared" si="108"/>
        <v>0</v>
      </c>
      <c r="AO50" s="16">
        <f t="shared" si="109"/>
        <v>0</v>
      </c>
      <c r="AP50" s="16">
        <f t="shared" si="110"/>
        <v>0</v>
      </c>
      <c r="AQ50" s="16">
        <f t="shared" si="111"/>
        <v>0</v>
      </c>
      <c r="AR50" s="16">
        <f t="shared" si="112"/>
        <v>0</v>
      </c>
      <c r="AS50" s="16">
        <f t="shared" si="113"/>
        <v>0</v>
      </c>
      <c r="AT50" s="20"/>
      <c r="AU50" s="20">
        <f t="shared" si="114"/>
        <v>0</v>
      </c>
      <c r="AV50" s="20">
        <f t="shared" si="115"/>
        <v>0</v>
      </c>
      <c r="AW50" s="20">
        <f t="shared" si="116"/>
        <v>0</v>
      </c>
      <c r="AX50" s="20">
        <f t="shared" si="117"/>
        <v>0</v>
      </c>
      <c r="AY50" s="20">
        <f t="shared" si="118"/>
        <v>0</v>
      </c>
      <c r="AZ50" s="20">
        <f t="shared" si="119"/>
        <v>0</v>
      </c>
      <c r="BA50" s="20"/>
      <c r="BB50" s="20">
        <f t="shared" si="120"/>
        <v>0</v>
      </c>
      <c r="BC50" s="20">
        <f t="shared" si="121"/>
        <v>0</v>
      </c>
      <c r="BD50" s="20">
        <f t="shared" si="122"/>
        <v>0</v>
      </c>
      <c r="BE50" s="20">
        <f t="shared" si="123"/>
        <v>0</v>
      </c>
      <c r="BF50" s="20">
        <f t="shared" si="124"/>
        <v>0</v>
      </c>
      <c r="BG50" s="20">
        <f t="shared" si="125"/>
        <v>0</v>
      </c>
      <c r="BH50" s="20"/>
      <c r="BI50" s="20">
        <f t="shared" si="126"/>
        <v>0</v>
      </c>
      <c r="BJ50" s="20">
        <f t="shared" si="127"/>
        <v>0</v>
      </c>
      <c r="BK50" s="20">
        <f t="shared" si="128"/>
        <v>0</v>
      </c>
      <c r="BL50" s="20">
        <f t="shared" si="129"/>
        <v>0</v>
      </c>
      <c r="BM50" s="20">
        <f t="shared" si="130"/>
        <v>0</v>
      </c>
      <c r="BN50" s="20">
        <f t="shared" si="131"/>
        <v>0</v>
      </c>
      <c r="BO50" s="20"/>
      <c r="BP50" s="20">
        <f t="shared" si="132"/>
        <v>0</v>
      </c>
      <c r="BQ50" s="20">
        <f t="shared" si="133"/>
        <v>0</v>
      </c>
      <c r="BR50" s="20">
        <f t="shared" si="134"/>
        <v>0</v>
      </c>
      <c r="BS50" s="20">
        <f t="shared" si="135"/>
        <v>0</v>
      </c>
      <c r="BT50" s="20">
        <f t="shared" si="136"/>
        <v>0</v>
      </c>
      <c r="BU50" s="20">
        <f t="shared" si="137"/>
        <v>0</v>
      </c>
      <c r="BV50" s="20"/>
      <c r="BW50" s="20">
        <f t="shared" si="138"/>
        <v>0</v>
      </c>
      <c r="BX50" s="20">
        <f t="shared" si="139"/>
        <v>0</v>
      </c>
      <c r="BY50" s="20">
        <f t="shared" si="140"/>
        <v>0</v>
      </c>
      <c r="BZ50" s="20">
        <f t="shared" si="141"/>
        <v>0</v>
      </c>
      <c r="CA50" s="20">
        <f t="shared" si="142"/>
        <v>0</v>
      </c>
      <c r="CB50" s="20">
        <f t="shared" si="143"/>
        <v>0</v>
      </c>
      <c r="CC50" s="20"/>
      <c r="CD50" s="20">
        <f t="shared" si="144"/>
        <v>0</v>
      </c>
      <c r="CE50" s="20">
        <f t="shared" si="145"/>
        <v>0</v>
      </c>
      <c r="CF50" s="20">
        <f t="shared" si="146"/>
        <v>0</v>
      </c>
      <c r="CG50" s="20">
        <f t="shared" si="147"/>
        <v>0</v>
      </c>
      <c r="CH50" s="20">
        <f t="shared" si="148"/>
        <v>0</v>
      </c>
      <c r="CI50" s="20">
        <f t="shared" si="149"/>
        <v>0</v>
      </c>
    </row>
    <row r="51" spans="1:87" x14ac:dyDescent="0.25">
      <c r="A51">
        <v>45</v>
      </c>
      <c r="B51">
        <f>modules!B51</f>
        <v>0</v>
      </c>
      <c r="C51">
        <f>modules!C51</f>
        <v>0</v>
      </c>
      <c r="E51" s="16">
        <f t="shared" si="78"/>
        <v>0</v>
      </c>
      <c r="F51" s="16">
        <f t="shared" si="79"/>
        <v>0</v>
      </c>
      <c r="G51" s="16">
        <f t="shared" si="80"/>
        <v>0</v>
      </c>
      <c r="H51" s="16">
        <f t="shared" si="81"/>
        <v>0</v>
      </c>
      <c r="I51" s="16">
        <f t="shared" si="82"/>
        <v>0</v>
      </c>
      <c r="J51" s="16">
        <f t="shared" si="83"/>
        <v>0</v>
      </c>
      <c r="L51" s="16">
        <f t="shared" si="84"/>
        <v>0</v>
      </c>
      <c r="M51" s="16">
        <f t="shared" si="85"/>
        <v>0</v>
      </c>
      <c r="N51" s="16">
        <f t="shared" si="86"/>
        <v>0</v>
      </c>
      <c r="O51" s="16">
        <f t="shared" si="87"/>
        <v>0</v>
      </c>
      <c r="P51" s="16">
        <f t="shared" si="88"/>
        <v>0</v>
      </c>
      <c r="Q51" s="16">
        <f t="shared" si="89"/>
        <v>0</v>
      </c>
      <c r="S51" s="16">
        <f t="shared" si="90"/>
        <v>0</v>
      </c>
      <c r="T51" s="16">
        <f t="shared" si="91"/>
        <v>0</v>
      </c>
      <c r="U51" s="16">
        <f t="shared" si="92"/>
        <v>0</v>
      </c>
      <c r="V51" s="16">
        <f t="shared" si="93"/>
        <v>0</v>
      </c>
      <c r="W51" s="16">
        <f t="shared" si="94"/>
        <v>0</v>
      </c>
      <c r="X51" s="16">
        <f t="shared" si="95"/>
        <v>0</v>
      </c>
      <c r="Z51" s="16">
        <f t="shared" si="96"/>
        <v>0</v>
      </c>
      <c r="AA51" s="16">
        <f t="shared" si="97"/>
        <v>0</v>
      </c>
      <c r="AB51" s="16">
        <f t="shared" si="98"/>
        <v>0</v>
      </c>
      <c r="AC51" s="16">
        <f t="shared" si="99"/>
        <v>0</v>
      </c>
      <c r="AD51" s="16">
        <f t="shared" si="100"/>
        <v>0</v>
      </c>
      <c r="AE51" s="16">
        <f t="shared" si="101"/>
        <v>0</v>
      </c>
      <c r="AG51" s="16">
        <f t="shared" si="102"/>
        <v>0</v>
      </c>
      <c r="AH51" s="16">
        <f t="shared" si="103"/>
        <v>0</v>
      </c>
      <c r="AI51" s="16">
        <f t="shared" si="104"/>
        <v>0</v>
      </c>
      <c r="AJ51" s="16">
        <f t="shared" si="105"/>
        <v>0</v>
      </c>
      <c r="AK51" s="16">
        <f t="shared" si="106"/>
        <v>0</v>
      </c>
      <c r="AL51" s="16">
        <f t="shared" si="107"/>
        <v>0</v>
      </c>
      <c r="AN51" s="16">
        <f t="shared" si="108"/>
        <v>0</v>
      </c>
      <c r="AO51" s="16">
        <f t="shared" si="109"/>
        <v>0</v>
      </c>
      <c r="AP51" s="16">
        <f t="shared" si="110"/>
        <v>0</v>
      </c>
      <c r="AQ51" s="16">
        <f t="shared" si="111"/>
        <v>0</v>
      </c>
      <c r="AR51" s="16">
        <f t="shared" si="112"/>
        <v>0</v>
      </c>
      <c r="AS51" s="16">
        <f t="shared" si="113"/>
        <v>0</v>
      </c>
      <c r="AT51" s="20"/>
      <c r="AU51" s="20">
        <f t="shared" si="114"/>
        <v>0</v>
      </c>
      <c r="AV51" s="20">
        <f t="shared" si="115"/>
        <v>0</v>
      </c>
      <c r="AW51" s="20">
        <f t="shared" si="116"/>
        <v>0</v>
      </c>
      <c r="AX51" s="20">
        <f t="shared" si="117"/>
        <v>0</v>
      </c>
      <c r="AY51" s="20">
        <f t="shared" si="118"/>
        <v>0</v>
      </c>
      <c r="AZ51" s="20">
        <f t="shared" si="119"/>
        <v>0</v>
      </c>
      <c r="BA51" s="20"/>
      <c r="BB51" s="20">
        <f t="shared" si="120"/>
        <v>0</v>
      </c>
      <c r="BC51" s="20">
        <f t="shared" si="121"/>
        <v>0</v>
      </c>
      <c r="BD51" s="20">
        <f t="shared" si="122"/>
        <v>0</v>
      </c>
      <c r="BE51" s="20">
        <f t="shared" si="123"/>
        <v>0</v>
      </c>
      <c r="BF51" s="20">
        <f t="shared" si="124"/>
        <v>0</v>
      </c>
      <c r="BG51" s="20">
        <f t="shared" si="125"/>
        <v>0</v>
      </c>
      <c r="BH51" s="20"/>
      <c r="BI51" s="20">
        <f t="shared" si="126"/>
        <v>0</v>
      </c>
      <c r="BJ51" s="20">
        <f t="shared" si="127"/>
        <v>0</v>
      </c>
      <c r="BK51" s="20">
        <f t="shared" si="128"/>
        <v>0</v>
      </c>
      <c r="BL51" s="20">
        <f t="shared" si="129"/>
        <v>0</v>
      </c>
      <c r="BM51" s="20">
        <f t="shared" si="130"/>
        <v>0</v>
      </c>
      <c r="BN51" s="20">
        <f t="shared" si="131"/>
        <v>0</v>
      </c>
      <c r="BO51" s="20"/>
      <c r="BP51" s="20">
        <f t="shared" si="132"/>
        <v>0</v>
      </c>
      <c r="BQ51" s="20">
        <f t="shared" si="133"/>
        <v>0</v>
      </c>
      <c r="BR51" s="20">
        <f t="shared" si="134"/>
        <v>0</v>
      </c>
      <c r="BS51" s="20">
        <f t="shared" si="135"/>
        <v>0</v>
      </c>
      <c r="BT51" s="20">
        <f t="shared" si="136"/>
        <v>0</v>
      </c>
      <c r="BU51" s="20">
        <f t="shared" si="137"/>
        <v>0</v>
      </c>
      <c r="BV51" s="20"/>
      <c r="BW51" s="20">
        <f t="shared" si="138"/>
        <v>0</v>
      </c>
      <c r="BX51" s="20">
        <f t="shared" si="139"/>
        <v>0</v>
      </c>
      <c r="BY51" s="20">
        <f t="shared" si="140"/>
        <v>0</v>
      </c>
      <c r="BZ51" s="20">
        <f t="shared" si="141"/>
        <v>0</v>
      </c>
      <c r="CA51" s="20">
        <f t="shared" si="142"/>
        <v>0</v>
      </c>
      <c r="CB51" s="20">
        <f t="shared" si="143"/>
        <v>0</v>
      </c>
      <c r="CC51" s="20"/>
      <c r="CD51" s="20">
        <f t="shared" si="144"/>
        <v>0</v>
      </c>
      <c r="CE51" s="20">
        <f t="shared" si="145"/>
        <v>0</v>
      </c>
      <c r="CF51" s="20">
        <f t="shared" si="146"/>
        <v>0</v>
      </c>
      <c r="CG51" s="20">
        <f t="shared" si="147"/>
        <v>0</v>
      </c>
      <c r="CH51" s="20">
        <f t="shared" si="148"/>
        <v>0</v>
      </c>
      <c r="CI51" s="20">
        <f t="shared" si="149"/>
        <v>0</v>
      </c>
    </row>
    <row r="52" spans="1:87" x14ac:dyDescent="0.25">
      <c r="A52">
        <v>46</v>
      </c>
      <c r="B52">
        <f>modules!B52</f>
        <v>0</v>
      </c>
      <c r="C52">
        <f>modules!C52</f>
        <v>0</v>
      </c>
      <c r="E52" s="16">
        <f t="shared" si="78"/>
        <v>0</v>
      </c>
      <c r="F52" s="16">
        <f t="shared" si="79"/>
        <v>0</v>
      </c>
      <c r="G52" s="16">
        <f t="shared" si="80"/>
        <v>0</v>
      </c>
      <c r="H52" s="16">
        <f t="shared" si="81"/>
        <v>0</v>
      </c>
      <c r="I52" s="16">
        <f t="shared" si="82"/>
        <v>0</v>
      </c>
      <c r="J52" s="16">
        <f t="shared" si="83"/>
        <v>0</v>
      </c>
      <c r="L52" s="16">
        <f t="shared" si="84"/>
        <v>0</v>
      </c>
      <c r="M52" s="16">
        <f t="shared" si="85"/>
        <v>0</v>
      </c>
      <c r="N52" s="16">
        <f t="shared" si="86"/>
        <v>0</v>
      </c>
      <c r="O52" s="16">
        <f t="shared" si="87"/>
        <v>0</v>
      </c>
      <c r="P52" s="16">
        <f t="shared" si="88"/>
        <v>0</v>
      </c>
      <c r="Q52" s="16">
        <f t="shared" si="89"/>
        <v>0</v>
      </c>
      <c r="S52" s="16">
        <f t="shared" si="90"/>
        <v>0</v>
      </c>
      <c r="T52" s="16">
        <f t="shared" si="91"/>
        <v>0</v>
      </c>
      <c r="U52" s="16">
        <f t="shared" si="92"/>
        <v>0</v>
      </c>
      <c r="V52" s="16">
        <f t="shared" si="93"/>
        <v>0</v>
      </c>
      <c r="W52" s="16">
        <f t="shared" si="94"/>
        <v>0</v>
      </c>
      <c r="X52" s="16">
        <f t="shared" si="95"/>
        <v>0</v>
      </c>
      <c r="Z52" s="16">
        <f t="shared" si="96"/>
        <v>0</v>
      </c>
      <c r="AA52" s="16">
        <f t="shared" si="97"/>
        <v>0</v>
      </c>
      <c r="AB52" s="16">
        <f t="shared" si="98"/>
        <v>0</v>
      </c>
      <c r="AC52" s="16">
        <f t="shared" si="99"/>
        <v>0</v>
      </c>
      <c r="AD52" s="16">
        <f t="shared" si="100"/>
        <v>0</v>
      </c>
      <c r="AE52" s="16">
        <f t="shared" si="101"/>
        <v>0</v>
      </c>
      <c r="AG52" s="16">
        <f t="shared" si="102"/>
        <v>0</v>
      </c>
      <c r="AH52" s="16">
        <f t="shared" si="103"/>
        <v>0</v>
      </c>
      <c r="AI52" s="16">
        <f t="shared" si="104"/>
        <v>0</v>
      </c>
      <c r="AJ52" s="16">
        <f t="shared" si="105"/>
        <v>0</v>
      </c>
      <c r="AK52" s="16">
        <f t="shared" si="106"/>
        <v>0</v>
      </c>
      <c r="AL52" s="16">
        <f t="shared" si="107"/>
        <v>0</v>
      </c>
      <c r="AN52" s="16">
        <f t="shared" si="108"/>
        <v>0</v>
      </c>
      <c r="AO52" s="16">
        <f t="shared" si="109"/>
        <v>0</v>
      </c>
      <c r="AP52" s="16">
        <f t="shared" si="110"/>
        <v>0</v>
      </c>
      <c r="AQ52" s="16">
        <f t="shared" si="111"/>
        <v>0</v>
      </c>
      <c r="AR52" s="16">
        <f t="shared" si="112"/>
        <v>0</v>
      </c>
      <c r="AS52" s="16">
        <f t="shared" si="113"/>
        <v>0</v>
      </c>
      <c r="AT52" s="20"/>
      <c r="AU52" s="20">
        <f t="shared" si="114"/>
        <v>0</v>
      </c>
      <c r="AV52" s="20">
        <f t="shared" si="115"/>
        <v>0</v>
      </c>
      <c r="AW52" s="20">
        <f t="shared" si="116"/>
        <v>0</v>
      </c>
      <c r="AX52" s="20">
        <f t="shared" si="117"/>
        <v>0</v>
      </c>
      <c r="AY52" s="20">
        <f t="shared" si="118"/>
        <v>0</v>
      </c>
      <c r="AZ52" s="20">
        <f t="shared" si="119"/>
        <v>0</v>
      </c>
      <c r="BA52" s="20"/>
      <c r="BB52" s="20">
        <f t="shared" si="120"/>
        <v>0</v>
      </c>
      <c r="BC52" s="20">
        <f t="shared" si="121"/>
        <v>0</v>
      </c>
      <c r="BD52" s="20">
        <f t="shared" si="122"/>
        <v>0</v>
      </c>
      <c r="BE52" s="20">
        <f t="shared" si="123"/>
        <v>0</v>
      </c>
      <c r="BF52" s="20">
        <f t="shared" si="124"/>
        <v>0</v>
      </c>
      <c r="BG52" s="20">
        <f t="shared" si="125"/>
        <v>0</v>
      </c>
      <c r="BH52" s="20"/>
      <c r="BI52" s="20">
        <f t="shared" si="126"/>
        <v>0</v>
      </c>
      <c r="BJ52" s="20">
        <f t="shared" si="127"/>
        <v>0</v>
      </c>
      <c r="BK52" s="20">
        <f t="shared" si="128"/>
        <v>0</v>
      </c>
      <c r="BL52" s="20">
        <f t="shared" si="129"/>
        <v>0</v>
      </c>
      <c r="BM52" s="20">
        <f t="shared" si="130"/>
        <v>0</v>
      </c>
      <c r="BN52" s="20">
        <f t="shared" si="131"/>
        <v>0</v>
      </c>
      <c r="BO52" s="20"/>
      <c r="BP52" s="20">
        <f t="shared" si="132"/>
        <v>0</v>
      </c>
      <c r="BQ52" s="20">
        <f t="shared" si="133"/>
        <v>0</v>
      </c>
      <c r="BR52" s="20">
        <f t="shared" si="134"/>
        <v>0</v>
      </c>
      <c r="BS52" s="20">
        <f t="shared" si="135"/>
        <v>0</v>
      </c>
      <c r="BT52" s="20">
        <f t="shared" si="136"/>
        <v>0</v>
      </c>
      <c r="BU52" s="20">
        <f t="shared" si="137"/>
        <v>0</v>
      </c>
      <c r="BV52" s="20"/>
      <c r="BW52" s="20">
        <f t="shared" si="138"/>
        <v>0</v>
      </c>
      <c r="BX52" s="20">
        <f t="shared" si="139"/>
        <v>0</v>
      </c>
      <c r="BY52" s="20">
        <f t="shared" si="140"/>
        <v>0</v>
      </c>
      <c r="BZ52" s="20">
        <f t="shared" si="141"/>
        <v>0</v>
      </c>
      <c r="CA52" s="20">
        <f t="shared" si="142"/>
        <v>0</v>
      </c>
      <c r="CB52" s="20">
        <f t="shared" si="143"/>
        <v>0</v>
      </c>
      <c r="CC52" s="20"/>
      <c r="CD52" s="20">
        <f t="shared" si="144"/>
        <v>0</v>
      </c>
      <c r="CE52" s="20">
        <f t="shared" si="145"/>
        <v>0</v>
      </c>
      <c r="CF52" s="20">
        <f t="shared" si="146"/>
        <v>0</v>
      </c>
      <c r="CG52" s="20">
        <f t="shared" si="147"/>
        <v>0</v>
      </c>
      <c r="CH52" s="20">
        <f t="shared" si="148"/>
        <v>0</v>
      </c>
      <c r="CI52" s="20">
        <f t="shared" si="149"/>
        <v>0</v>
      </c>
    </row>
    <row r="53" spans="1:87" x14ac:dyDescent="0.25">
      <c r="A53">
        <v>47</v>
      </c>
      <c r="B53">
        <f>modules!B53</f>
        <v>0</v>
      </c>
      <c r="C53">
        <f>modules!C53</f>
        <v>0</v>
      </c>
      <c r="E53" s="16">
        <f t="shared" si="78"/>
        <v>0</v>
      </c>
      <c r="F53" s="16">
        <f t="shared" si="79"/>
        <v>0</v>
      </c>
      <c r="G53" s="16">
        <f t="shared" si="80"/>
        <v>0</v>
      </c>
      <c r="H53" s="16">
        <f t="shared" si="81"/>
        <v>0</v>
      </c>
      <c r="I53" s="16">
        <f t="shared" si="82"/>
        <v>0</v>
      </c>
      <c r="J53" s="16">
        <f t="shared" si="83"/>
        <v>0</v>
      </c>
      <c r="L53" s="16">
        <f t="shared" si="84"/>
        <v>0</v>
      </c>
      <c r="M53" s="16">
        <f t="shared" si="85"/>
        <v>0</v>
      </c>
      <c r="N53" s="16">
        <f t="shared" si="86"/>
        <v>0</v>
      </c>
      <c r="O53" s="16">
        <f t="shared" si="87"/>
        <v>0</v>
      </c>
      <c r="P53" s="16">
        <f t="shared" si="88"/>
        <v>0</v>
      </c>
      <c r="Q53" s="16">
        <f t="shared" si="89"/>
        <v>0</v>
      </c>
      <c r="S53" s="16">
        <f t="shared" si="90"/>
        <v>0</v>
      </c>
      <c r="T53" s="16">
        <f t="shared" si="91"/>
        <v>0</v>
      </c>
      <c r="U53" s="16">
        <f t="shared" si="92"/>
        <v>0</v>
      </c>
      <c r="V53" s="16">
        <f t="shared" si="93"/>
        <v>0</v>
      </c>
      <c r="W53" s="16">
        <f t="shared" si="94"/>
        <v>0</v>
      </c>
      <c r="X53" s="16">
        <f t="shared" si="95"/>
        <v>0</v>
      </c>
      <c r="Z53" s="16">
        <f t="shared" si="96"/>
        <v>0</v>
      </c>
      <c r="AA53" s="16">
        <f t="shared" si="97"/>
        <v>0</v>
      </c>
      <c r="AB53" s="16">
        <f t="shared" si="98"/>
        <v>0</v>
      </c>
      <c r="AC53" s="16">
        <f t="shared" si="99"/>
        <v>0</v>
      </c>
      <c r="AD53" s="16">
        <f t="shared" si="100"/>
        <v>0</v>
      </c>
      <c r="AE53" s="16">
        <f t="shared" si="101"/>
        <v>0</v>
      </c>
      <c r="AG53" s="16">
        <f t="shared" si="102"/>
        <v>0</v>
      </c>
      <c r="AH53" s="16">
        <f t="shared" si="103"/>
        <v>0</v>
      </c>
      <c r="AI53" s="16">
        <f t="shared" si="104"/>
        <v>0</v>
      </c>
      <c r="AJ53" s="16">
        <f t="shared" si="105"/>
        <v>0</v>
      </c>
      <c r="AK53" s="16">
        <f t="shared" si="106"/>
        <v>0</v>
      </c>
      <c r="AL53" s="16">
        <f t="shared" si="107"/>
        <v>0</v>
      </c>
      <c r="AN53" s="16">
        <f t="shared" si="108"/>
        <v>0</v>
      </c>
      <c r="AO53" s="16">
        <f t="shared" si="109"/>
        <v>0</v>
      </c>
      <c r="AP53" s="16">
        <f t="shared" si="110"/>
        <v>0</v>
      </c>
      <c r="AQ53" s="16">
        <f t="shared" si="111"/>
        <v>0</v>
      </c>
      <c r="AR53" s="16">
        <f t="shared" si="112"/>
        <v>0</v>
      </c>
      <c r="AS53" s="16">
        <f t="shared" si="113"/>
        <v>0</v>
      </c>
      <c r="AT53" s="20"/>
      <c r="AU53" s="20">
        <f t="shared" si="114"/>
        <v>0</v>
      </c>
      <c r="AV53" s="20">
        <f t="shared" si="115"/>
        <v>0</v>
      </c>
      <c r="AW53" s="20">
        <f t="shared" si="116"/>
        <v>0</v>
      </c>
      <c r="AX53" s="20">
        <f t="shared" si="117"/>
        <v>0</v>
      </c>
      <c r="AY53" s="20">
        <f t="shared" si="118"/>
        <v>0</v>
      </c>
      <c r="AZ53" s="20">
        <f t="shared" si="119"/>
        <v>0</v>
      </c>
      <c r="BA53" s="20"/>
      <c r="BB53" s="20">
        <f t="shared" si="120"/>
        <v>0</v>
      </c>
      <c r="BC53" s="20">
        <f t="shared" si="121"/>
        <v>0</v>
      </c>
      <c r="BD53" s="20">
        <f t="shared" si="122"/>
        <v>0</v>
      </c>
      <c r="BE53" s="20">
        <f t="shared" si="123"/>
        <v>0</v>
      </c>
      <c r="BF53" s="20">
        <f t="shared" si="124"/>
        <v>0</v>
      </c>
      <c r="BG53" s="20">
        <f t="shared" si="125"/>
        <v>0</v>
      </c>
      <c r="BH53" s="20"/>
      <c r="BI53" s="20">
        <f t="shared" si="126"/>
        <v>0</v>
      </c>
      <c r="BJ53" s="20">
        <f t="shared" si="127"/>
        <v>0</v>
      </c>
      <c r="BK53" s="20">
        <f t="shared" si="128"/>
        <v>0</v>
      </c>
      <c r="BL53" s="20">
        <f t="shared" si="129"/>
        <v>0</v>
      </c>
      <c r="BM53" s="20">
        <f t="shared" si="130"/>
        <v>0</v>
      </c>
      <c r="BN53" s="20">
        <f t="shared" si="131"/>
        <v>0</v>
      </c>
      <c r="BO53" s="20"/>
      <c r="BP53" s="20">
        <f t="shared" si="132"/>
        <v>0</v>
      </c>
      <c r="BQ53" s="20">
        <f t="shared" si="133"/>
        <v>0</v>
      </c>
      <c r="BR53" s="20">
        <f t="shared" si="134"/>
        <v>0</v>
      </c>
      <c r="BS53" s="20">
        <f t="shared" si="135"/>
        <v>0</v>
      </c>
      <c r="BT53" s="20">
        <f t="shared" si="136"/>
        <v>0</v>
      </c>
      <c r="BU53" s="20">
        <f t="shared" si="137"/>
        <v>0</v>
      </c>
      <c r="BV53" s="20"/>
      <c r="BW53" s="20">
        <f t="shared" si="138"/>
        <v>0</v>
      </c>
      <c r="BX53" s="20">
        <f t="shared" si="139"/>
        <v>0</v>
      </c>
      <c r="BY53" s="20">
        <f t="shared" si="140"/>
        <v>0</v>
      </c>
      <c r="BZ53" s="20">
        <f t="shared" si="141"/>
        <v>0</v>
      </c>
      <c r="CA53" s="20">
        <f t="shared" si="142"/>
        <v>0</v>
      </c>
      <c r="CB53" s="20">
        <f t="shared" si="143"/>
        <v>0</v>
      </c>
      <c r="CC53" s="20"/>
      <c r="CD53" s="20">
        <f t="shared" si="144"/>
        <v>0</v>
      </c>
      <c r="CE53" s="20">
        <f t="shared" si="145"/>
        <v>0</v>
      </c>
      <c r="CF53" s="20">
        <f t="shared" si="146"/>
        <v>0</v>
      </c>
      <c r="CG53" s="20">
        <f t="shared" si="147"/>
        <v>0</v>
      </c>
      <c r="CH53" s="20">
        <f t="shared" si="148"/>
        <v>0</v>
      </c>
      <c r="CI53" s="20">
        <f t="shared" si="149"/>
        <v>0</v>
      </c>
    </row>
    <row r="54" spans="1:87" x14ac:dyDescent="0.25">
      <c r="A54">
        <v>48</v>
      </c>
      <c r="B54">
        <f>modules!B54</f>
        <v>0</v>
      </c>
      <c r="C54">
        <f>modules!C54</f>
        <v>0</v>
      </c>
      <c r="E54" s="16">
        <f t="shared" si="78"/>
        <v>0</v>
      </c>
      <c r="F54" s="16">
        <f t="shared" si="79"/>
        <v>0</v>
      </c>
      <c r="G54" s="16">
        <f t="shared" si="80"/>
        <v>0</v>
      </c>
      <c r="H54" s="16">
        <f t="shared" si="81"/>
        <v>0</v>
      </c>
      <c r="I54" s="16">
        <f t="shared" si="82"/>
        <v>0</v>
      </c>
      <c r="J54" s="16">
        <f t="shared" si="83"/>
        <v>0</v>
      </c>
      <c r="L54" s="16">
        <f t="shared" si="84"/>
        <v>0</v>
      </c>
      <c r="M54" s="16">
        <f t="shared" si="85"/>
        <v>0</v>
      </c>
      <c r="N54" s="16">
        <f t="shared" si="86"/>
        <v>0</v>
      </c>
      <c r="O54" s="16">
        <f t="shared" si="87"/>
        <v>0</v>
      </c>
      <c r="P54" s="16">
        <f t="shared" si="88"/>
        <v>0</v>
      </c>
      <c r="Q54" s="16">
        <f t="shared" si="89"/>
        <v>0</v>
      </c>
      <c r="S54" s="16">
        <f t="shared" si="90"/>
        <v>0</v>
      </c>
      <c r="T54" s="16">
        <f t="shared" si="91"/>
        <v>0</v>
      </c>
      <c r="U54" s="16">
        <f t="shared" si="92"/>
        <v>0</v>
      </c>
      <c r="V54" s="16">
        <f t="shared" si="93"/>
        <v>0</v>
      </c>
      <c r="W54" s="16">
        <f t="shared" si="94"/>
        <v>0</v>
      </c>
      <c r="X54" s="16">
        <f t="shared" si="95"/>
        <v>0</v>
      </c>
      <c r="Z54" s="16">
        <f t="shared" si="96"/>
        <v>0</v>
      </c>
      <c r="AA54" s="16">
        <f t="shared" si="97"/>
        <v>0</v>
      </c>
      <c r="AB54" s="16">
        <f t="shared" si="98"/>
        <v>0</v>
      </c>
      <c r="AC54" s="16">
        <f t="shared" si="99"/>
        <v>0</v>
      </c>
      <c r="AD54" s="16">
        <f t="shared" si="100"/>
        <v>0</v>
      </c>
      <c r="AE54" s="16">
        <f t="shared" si="101"/>
        <v>0</v>
      </c>
      <c r="AG54" s="16">
        <f t="shared" si="102"/>
        <v>0</v>
      </c>
      <c r="AH54" s="16">
        <f t="shared" si="103"/>
        <v>0</v>
      </c>
      <c r="AI54" s="16">
        <f t="shared" si="104"/>
        <v>0</v>
      </c>
      <c r="AJ54" s="16">
        <f t="shared" si="105"/>
        <v>0</v>
      </c>
      <c r="AK54" s="16">
        <f t="shared" si="106"/>
        <v>0</v>
      </c>
      <c r="AL54" s="16">
        <f t="shared" si="107"/>
        <v>0</v>
      </c>
      <c r="AN54" s="16">
        <f t="shared" si="108"/>
        <v>0</v>
      </c>
      <c r="AO54" s="16">
        <f t="shared" si="109"/>
        <v>0</v>
      </c>
      <c r="AP54" s="16">
        <f t="shared" si="110"/>
        <v>0</v>
      </c>
      <c r="AQ54" s="16">
        <f t="shared" si="111"/>
        <v>0</v>
      </c>
      <c r="AR54" s="16">
        <f t="shared" si="112"/>
        <v>0</v>
      </c>
      <c r="AS54" s="16">
        <f t="shared" si="113"/>
        <v>0</v>
      </c>
      <c r="AT54" s="20"/>
      <c r="AU54" s="20">
        <f t="shared" si="114"/>
        <v>0</v>
      </c>
      <c r="AV54" s="20">
        <f t="shared" si="115"/>
        <v>0</v>
      </c>
      <c r="AW54" s="20">
        <f t="shared" si="116"/>
        <v>0</v>
      </c>
      <c r="AX54" s="20">
        <f t="shared" si="117"/>
        <v>0</v>
      </c>
      <c r="AY54" s="20">
        <f t="shared" si="118"/>
        <v>0</v>
      </c>
      <c r="AZ54" s="20">
        <f t="shared" si="119"/>
        <v>0</v>
      </c>
      <c r="BA54" s="20"/>
      <c r="BB54" s="20">
        <f t="shared" si="120"/>
        <v>0</v>
      </c>
      <c r="BC54" s="20">
        <f t="shared" si="121"/>
        <v>0</v>
      </c>
      <c r="BD54" s="20">
        <f t="shared" si="122"/>
        <v>0</v>
      </c>
      <c r="BE54" s="20">
        <f t="shared" si="123"/>
        <v>0</v>
      </c>
      <c r="BF54" s="20">
        <f t="shared" si="124"/>
        <v>0</v>
      </c>
      <c r="BG54" s="20">
        <f t="shared" si="125"/>
        <v>0</v>
      </c>
      <c r="BH54" s="20"/>
      <c r="BI54" s="20">
        <f t="shared" si="126"/>
        <v>0</v>
      </c>
      <c r="BJ54" s="20">
        <f t="shared" si="127"/>
        <v>0</v>
      </c>
      <c r="BK54" s="20">
        <f t="shared" si="128"/>
        <v>0</v>
      </c>
      <c r="BL54" s="20">
        <f t="shared" si="129"/>
        <v>0</v>
      </c>
      <c r="BM54" s="20">
        <f t="shared" si="130"/>
        <v>0</v>
      </c>
      <c r="BN54" s="20">
        <f t="shared" si="131"/>
        <v>0</v>
      </c>
      <c r="BO54" s="20"/>
      <c r="BP54" s="20">
        <f t="shared" si="132"/>
        <v>0</v>
      </c>
      <c r="BQ54" s="20">
        <f t="shared" si="133"/>
        <v>0</v>
      </c>
      <c r="BR54" s="20">
        <f t="shared" si="134"/>
        <v>0</v>
      </c>
      <c r="BS54" s="20">
        <f t="shared" si="135"/>
        <v>0</v>
      </c>
      <c r="BT54" s="20">
        <f t="shared" si="136"/>
        <v>0</v>
      </c>
      <c r="BU54" s="20">
        <f t="shared" si="137"/>
        <v>0</v>
      </c>
      <c r="BV54" s="20"/>
      <c r="BW54" s="20">
        <f t="shared" si="138"/>
        <v>0</v>
      </c>
      <c r="BX54" s="20">
        <f t="shared" si="139"/>
        <v>0</v>
      </c>
      <c r="BY54" s="20">
        <f t="shared" si="140"/>
        <v>0</v>
      </c>
      <c r="BZ54" s="20">
        <f t="shared" si="141"/>
        <v>0</v>
      </c>
      <c r="CA54" s="20">
        <f t="shared" si="142"/>
        <v>0</v>
      </c>
      <c r="CB54" s="20">
        <f t="shared" si="143"/>
        <v>0</v>
      </c>
      <c r="CC54" s="20"/>
      <c r="CD54" s="20">
        <f t="shared" si="144"/>
        <v>0</v>
      </c>
      <c r="CE54" s="20">
        <f t="shared" si="145"/>
        <v>0</v>
      </c>
      <c r="CF54" s="20">
        <f t="shared" si="146"/>
        <v>0</v>
      </c>
      <c r="CG54" s="20">
        <f t="shared" si="147"/>
        <v>0</v>
      </c>
      <c r="CH54" s="20">
        <f t="shared" si="148"/>
        <v>0</v>
      </c>
      <c r="CI54" s="20">
        <f t="shared" si="149"/>
        <v>0</v>
      </c>
    </row>
    <row r="55" spans="1:87" x14ac:dyDescent="0.25">
      <c r="A55">
        <v>49</v>
      </c>
      <c r="B55">
        <f>modules!B55</f>
        <v>0</v>
      </c>
      <c r="C55">
        <f>modules!C55</f>
        <v>0</v>
      </c>
      <c r="E55" s="16">
        <f t="shared" si="78"/>
        <v>0</v>
      </c>
      <c r="F55" s="16">
        <f t="shared" si="79"/>
        <v>0</v>
      </c>
      <c r="G55" s="16">
        <f t="shared" si="80"/>
        <v>0</v>
      </c>
      <c r="H55" s="16">
        <f t="shared" si="81"/>
        <v>0</v>
      </c>
      <c r="I55" s="16">
        <f t="shared" si="82"/>
        <v>0</v>
      </c>
      <c r="J55" s="16">
        <f t="shared" si="83"/>
        <v>0</v>
      </c>
      <c r="L55" s="16">
        <f t="shared" si="84"/>
        <v>0</v>
      </c>
      <c r="M55" s="16">
        <f t="shared" si="85"/>
        <v>0</v>
      </c>
      <c r="N55" s="16">
        <f t="shared" si="86"/>
        <v>0</v>
      </c>
      <c r="O55" s="16">
        <f t="shared" si="87"/>
        <v>0</v>
      </c>
      <c r="P55" s="16">
        <f t="shared" si="88"/>
        <v>0</v>
      </c>
      <c r="Q55" s="16">
        <f t="shared" si="89"/>
        <v>0</v>
      </c>
      <c r="S55" s="16">
        <f t="shared" si="90"/>
        <v>0</v>
      </c>
      <c r="T55" s="16">
        <f t="shared" si="91"/>
        <v>0</v>
      </c>
      <c r="U55" s="16">
        <f t="shared" si="92"/>
        <v>0</v>
      </c>
      <c r="V55" s="16">
        <f t="shared" si="93"/>
        <v>0</v>
      </c>
      <c r="W55" s="16">
        <f t="shared" si="94"/>
        <v>0</v>
      </c>
      <c r="X55" s="16">
        <f t="shared" si="95"/>
        <v>0</v>
      </c>
      <c r="Z55" s="16">
        <f t="shared" si="96"/>
        <v>0</v>
      </c>
      <c r="AA55" s="16">
        <f t="shared" si="97"/>
        <v>0</v>
      </c>
      <c r="AB55" s="16">
        <f t="shared" si="98"/>
        <v>0</v>
      </c>
      <c r="AC55" s="16">
        <f t="shared" si="99"/>
        <v>0</v>
      </c>
      <c r="AD55" s="16">
        <f t="shared" si="100"/>
        <v>0</v>
      </c>
      <c r="AE55" s="16">
        <f t="shared" si="101"/>
        <v>0</v>
      </c>
      <c r="AG55" s="16">
        <f t="shared" si="102"/>
        <v>0</v>
      </c>
      <c r="AH55" s="16">
        <f t="shared" si="103"/>
        <v>0</v>
      </c>
      <c r="AI55" s="16">
        <f t="shared" si="104"/>
        <v>0</v>
      </c>
      <c r="AJ55" s="16">
        <f t="shared" si="105"/>
        <v>0</v>
      </c>
      <c r="AK55" s="16">
        <f t="shared" si="106"/>
        <v>0</v>
      </c>
      <c r="AL55" s="16">
        <f t="shared" si="107"/>
        <v>0</v>
      </c>
      <c r="AN55" s="16">
        <f t="shared" si="108"/>
        <v>0</v>
      </c>
      <c r="AO55" s="16">
        <f t="shared" si="109"/>
        <v>0</v>
      </c>
      <c r="AP55" s="16">
        <f t="shared" si="110"/>
        <v>0</v>
      </c>
      <c r="AQ55" s="16">
        <f t="shared" si="111"/>
        <v>0</v>
      </c>
      <c r="AR55" s="16">
        <f t="shared" si="112"/>
        <v>0</v>
      </c>
      <c r="AS55" s="16">
        <f t="shared" si="113"/>
        <v>0</v>
      </c>
      <c r="AT55" s="20"/>
      <c r="AU55" s="20">
        <f t="shared" si="114"/>
        <v>0</v>
      </c>
      <c r="AV55" s="20">
        <f t="shared" si="115"/>
        <v>0</v>
      </c>
      <c r="AW55" s="20">
        <f t="shared" si="116"/>
        <v>0</v>
      </c>
      <c r="AX55" s="20">
        <f t="shared" si="117"/>
        <v>0</v>
      </c>
      <c r="AY55" s="20">
        <f t="shared" si="118"/>
        <v>0</v>
      </c>
      <c r="AZ55" s="20">
        <f t="shared" si="119"/>
        <v>0</v>
      </c>
      <c r="BA55" s="20"/>
      <c r="BB55" s="20">
        <f t="shared" si="120"/>
        <v>0</v>
      </c>
      <c r="BC55" s="20">
        <f t="shared" si="121"/>
        <v>0</v>
      </c>
      <c r="BD55" s="20">
        <f t="shared" si="122"/>
        <v>0</v>
      </c>
      <c r="BE55" s="20">
        <f t="shared" si="123"/>
        <v>0</v>
      </c>
      <c r="BF55" s="20">
        <f t="shared" si="124"/>
        <v>0</v>
      </c>
      <c r="BG55" s="20">
        <f t="shared" si="125"/>
        <v>0</v>
      </c>
      <c r="BH55" s="20"/>
      <c r="BI55" s="20">
        <f t="shared" si="126"/>
        <v>0</v>
      </c>
      <c r="BJ55" s="20">
        <f t="shared" si="127"/>
        <v>0</v>
      </c>
      <c r="BK55" s="20">
        <f t="shared" si="128"/>
        <v>0</v>
      </c>
      <c r="BL55" s="20">
        <f t="shared" si="129"/>
        <v>0</v>
      </c>
      <c r="BM55" s="20">
        <f t="shared" si="130"/>
        <v>0</v>
      </c>
      <c r="BN55" s="20">
        <f t="shared" si="131"/>
        <v>0</v>
      </c>
      <c r="BO55" s="20"/>
      <c r="BP55" s="20">
        <f t="shared" si="132"/>
        <v>0</v>
      </c>
      <c r="BQ55" s="20">
        <f t="shared" si="133"/>
        <v>0</v>
      </c>
      <c r="BR55" s="20">
        <f t="shared" si="134"/>
        <v>0</v>
      </c>
      <c r="BS55" s="20">
        <f t="shared" si="135"/>
        <v>0</v>
      </c>
      <c r="BT55" s="20">
        <f t="shared" si="136"/>
        <v>0</v>
      </c>
      <c r="BU55" s="20">
        <f t="shared" si="137"/>
        <v>0</v>
      </c>
      <c r="BV55" s="20"/>
      <c r="BW55" s="20">
        <f t="shared" si="138"/>
        <v>0</v>
      </c>
      <c r="BX55" s="20">
        <f t="shared" si="139"/>
        <v>0</v>
      </c>
      <c r="BY55" s="20">
        <f t="shared" si="140"/>
        <v>0</v>
      </c>
      <c r="BZ55" s="20">
        <f t="shared" si="141"/>
        <v>0</v>
      </c>
      <c r="CA55" s="20">
        <f t="shared" si="142"/>
        <v>0</v>
      </c>
      <c r="CB55" s="20">
        <f t="shared" si="143"/>
        <v>0</v>
      </c>
      <c r="CC55" s="20"/>
      <c r="CD55" s="20">
        <f t="shared" si="144"/>
        <v>0</v>
      </c>
      <c r="CE55" s="20">
        <f t="shared" si="145"/>
        <v>0</v>
      </c>
      <c r="CF55" s="20">
        <f t="shared" si="146"/>
        <v>0</v>
      </c>
      <c r="CG55" s="20">
        <f t="shared" si="147"/>
        <v>0</v>
      </c>
      <c r="CH55" s="20">
        <f t="shared" si="148"/>
        <v>0</v>
      </c>
      <c r="CI55" s="20">
        <f t="shared" si="149"/>
        <v>0</v>
      </c>
    </row>
    <row r="56" spans="1:87" x14ac:dyDescent="0.25">
      <c r="A56">
        <v>50</v>
      </c>
      <c r="B56">
        <f>modules!B56</f>
        <v>0</v>
      </c>
      <c r="C56">
        <f>modules!C56</f>
        <v>0</v>
      </c>
      <c r="E56" s="16">
        <f t="shared" si="78"/>
        <v>0</v>
      </c>
      <c r="F56" s="16">
        <f t="shared" si="79"/>
        <v>0</v>
      </c>
      <c r="G56" s="16">
        <f t="shared" si="80"/>
        <v>0</v>
      </c>
      <c r="H56" s="16">
        <f t="shared" si="81"/>
        <v>0</v>
      </c>
      <c r="I56" s="16">
        <f t="shared" si="82"/>
        <v>0</v>
      </c>
      <c r="J56" s="16">
        <f t="shared" si="83"/>
        <v>0</v>
      </c>
      <c r="L56" s="16">
        <f t="shared" si="84"/>
        <v>0</v>
      </c>
      <c r="M56" s="16">
        <f t="shared" si="85"/>
        <v>0</v>
      </c>
      <c r="N56" s="16">
        <f t="shared" si="86"/>
        <v>0</v>
      </c>
      <c r="O56" s="16">
        <f t="shared" si="87"/>
        <v>0</v>
      </c>
      <c r="P56" s="16">
        <f t="shared" si="88"/>
        <v>0</v>
      </c>
      <c r="Q56" s="16">
        <f t="shared" si="89"/>
        <v>0</v>
      </c>
      <c r="S56" s="16">
        <f t="shared" si="90"/>
        <v>0</v>
      </c>
      <c r="T56" s="16">
        <f t="shared" si="91"/>
        <v>0</v>
      </c>
      <c r="U56" s="16">
        <f t="shared" si="92"/>
        <v>0</v>
      </c>
      <c r="V56" s="16">
        <f t="shared" si="93"/>
        <v>0</v>
      </c>
      <c r="W56" s="16">
        <f t="shared" si="94"/>
        <v>0</v>
      </c>
      <c r="X56" s="16">
        <f t="shared" si="95"/>
        <v>0</v>
      </c>
      <c r="Z56" s="16">
        <f t="shared" si="96"/>
        <v>0</v>
      </c>
      <c r="AA56" s="16">
        <f t="shared" si="97"/>
        <v>0</v>
      </c>
      <c r="AB56" s="16">
        <f t="shared" si="98"/>
        <v>0</v>
      </c>
      <c r="AC56" s="16">
        <f t="shared" si="99"/>
        <v>0</v>
      </c>
      <c r="AD56" s="16">
        <f t="shared" si="100"/>
        <v>0</v>
      </c>
      <c r="AE56" s="16">
        <f t="shared" si="101"/>
        <v>0</v>
      </c>
      <c r="AG56" s="16">
        <f t="shared" si="102"/>
        <v>0</v>
      </c>
      <c r="AH56" s="16">
        <f t="shared" si="103"/>
        <v>0</v>
      </c>
      <c r="AI56" s="16">
        <f t="shared" si="104"/>
        <v>0</v>
      </c>
      <c r="AJ56" s="16">
        <f t="shared" si="105"/>
        <v>0</v>
      </c>
      <c r="AK56" s="16">
        <f t="shared" si="106"/>
        <v>0</v>
      </c>
      <c r="AL56" s="16">
        <f t="shared" si="107"/>
        <v>0</v>
      </c>
      <c r="AN56" s="16">
        <f t="shared" si="108"/>
        <v>0</v>
      </c>
      <c r="AO56" s="16">
        <f t="shared" si="109"/>
        <v>0</v>
      </c>
      <c r="AP56" s="16">
        <f t="shared" si="110"/>
        <v>0</v>
      </c>
      <c r="AQ56" s="16">
        <f t="shared" si="111"/>
        <v>0</v>
      </c>
      <c r="AR56" s="16">
        <f t="shared" si="112"/>
        <v>0</v>
      </c>
      <c r="AS56" s="16">
        <f t="shared" si="113"/>
        <v>0</v>
      </c>
      <c r="AT56" s="20"/>
      <c r="AU56" s="20">
        <f t="shared" si="114"/>
        <v>0</v>
      </c>
      <c r="AV56" s="20">
        <f t="shared" si="115"/>
        <v>0</v>
      </c>
      <c r="AW56" s="20">
        <f t="shared" si="116"/>
        <v>0</v>
      </c>
      <c r="AX56" s="20">
        <f t="shared" si="117"/>
        <v>0</v>
      </c>
      <c r="AY56" s="20">
        <f t="shared" si="118"/>
        <v>0</v>
      </c>
      <c r="AZ56" s="20">
        <f t="shared" si="119"/>
        <v>0</v>
      </c>
      <c r="BA56" s="20"/>
      <c r="BB56" s="20">
        <f t="shared" si="120"/>
        <v>0</v>
      </c>
      <c r="BC56" s="20">
        <f t="shared" si="121"/>
        <v>0</v>
      </c>
      <c r="BD56" s="20">
        <f t="shared" si="122"/>
        <v>0</v>
      </c>
      <c r="BE56" s="20">
        <f t="shared" si="123"/>
        <v>0</v>
      </c>
      <c r="BF56" s="20">
        <f t="shared" si="124"/>
        <v>0</v>
      </c>
      <c r="BG56" s="20">
        <f t="shared" si="125"/>
        <v>0</v>
      </c>
      <c r="BH56" s="20"/>
      <c r="BI56" s="20">
        <f t="shared" si="126"/>
        <v>0</v>
      </c>
      <c r="BJ56" s="20">
        <f t="shared" si="127"/>
        <v>0</v>
      </c>
      <c r="BK56" s="20">
        <f t="shared" si="128"/>
        <v>0</v>
      </c>
      <c r="BL56" s="20">
        <f t="shared" si="129"/>
        <v>0</v>
      </c>
      <c r="BM56" s="20">
        <f t="shared" si="130"/>
        <v>0</v>
      </c>
      <c r="BN56" s="20">
        <f t="shared" si="131"/>
        <v>0</v>
      </c>
      <c r="BO56" s="20"/>
      <c r="BP56" s="20">
        <f t="shared" si="132"/>
        <v>0</v>
      </c>
      <c r="BQ56" s="20">
        <f t="shared" si="133"/>
        <v>0</v>
      </c>
      <c r="BR56" s="20">
        <f t="shared" si="134"/>
        <v>0</v>
      </c>
      <c r="BS56" s="20">
        <f t="shared" si="135"/>
        <v>0</v>
      </c>
      <c r="BT56" s="20">
        <f t="shared" si="136"/>
        <v>0</v>
      </c>
      <c r="BU56" s="20">
        <f t="shared" si="137"/>
        <v>0</v>
      </c>
      <c r="BV56" s="20"/>
      <c r="BW56" s="20">
        <f t="shared" si="138"/>
        <v>0</v>
      </c>
      <c r="BX56" s="20">
        <f t="shared" si="139"/>
        <v>0</v>
      </c>
      <c r="BY56" s="20">
        <f t="shared" si="140"/>
        <v>0</v>
      </c>
      <c r="BZ56" s="20">
        <f t="shared" si="141"/>
        <v>0</v>
      </c>
      <c r="CA56" s="20">
        <f t="shared" si="142"/>
        <v>0</v>
      </c>
      <c r="CB56" s="20">
        <f t="shared" si="143"/>
        <v>0</v>
      </c>
      <c r="CC56" s="20"/>
      <c r="CD56" s="20">
        <f t="shared" si="144"/>
        <v>0</v>
      </c>
      <c r="CE56" s="20">
        <f t="shared" si="145"/>
        <v>0</v>
      </c>
      <c r="CF56" s="20">
        <f t="shared" si="146"/>
        <v>0</v>
      </c>
      <c r="CG56" s="20">
        <f t="shared" si="147"/>
        <v>0</v>
      </c>
      <c r="CH56" s="20">
        <f t="shared" si="148"/>
        <v>0</v>
      </c>
      <c r="CI56" s="20">
        <f t="shared" si="149"/>
        <v>0</v>
      </c>
    </row>
    <row r="57" spans="1:87" x14ac:dyDescent="0.25">
      <c r="A57">
        <v>51</v>
      </c>
      <c r="B57">
        <f>modules!B57</f>
        <v>0</v>
      </c>
      <c r="C57">
        <f>modules!C57</f>
        <v>0</v>
      </c>
      <c r="E57" s="16">
        <f t="shared" si="78"/>
        <v>0</v>
      </c>
      <c r="F57" s="16">
        <f t="shared" si="79"/>
        <v>0</v>
      </c>
      <c r="G57" s="16">
        <f t="shared" si="80"/>
        <v>0</v>
      </c>
      <c r="H57" s="16">
        <f t="shared" si="81"/>
        <v>0</v>
      </c>
      <c r="I57" s="16">
        <f t="shared" si="82"/>
        <v>0</v>
      </c>
      <c r="J57" s="16">
        <f t="shared" si="83"/>
        <v>0</v>
      </c>
      <c r="L57" s="16">
        <f t="shared" si="84"/>
        <v>0</v>
      </c>
      <c r="M57" s="16">
        <f t="shared" si="85"/>
        <v>0</v>
      </c>
      <c r="N57" s="16">
        <f t="shared" si="86"/>
        <v>0</v>
      </c>
      <c r="O57" s="16">
        <f t="shared" si="87"/>
        <v>0</v>
      </c>
      <c r="P57" s="16">
        <f t="shared" si="88"/>
        <v>0</v>
      </c>
      <c r="Q57" s="16">
        <f t="shared" si="89"/>
        <v>0</v>
      </c>
      <c r="S57" s="16">
        <f t="shared" si="90"/>
        <v>0</v>
      </c>
      <c r="T57" s="16">
        <f t="shared" si="91"/>
        <v>0</v>
      </c>
      <c r="U57" s="16">
        <f t="shared" si="92"/>
        <v>0</v>
      </c>
      <c r="V57" s="16">
        <f t="shared" si="93"/>
        <v>0</v>
      </c>
      <c r="W57" s="16">
        <f t="shared" si="94"/>
        <v>0</v>
      </c>
      <c r="X57" s="16">
        <f t="shared" si="95"/>
        <v>0</v>
      </c>
      <c r="Z57" s="16">
        <f t="shared" si="96"/>
        <v>0</v>
      </c>
      <c r="AA57" s="16">
        <f t="shared" si="97"/>
        <v>0</v>
      </c>
      <c r="AB57" s="16">
        <f t="shared" si="98"/>
        <v>0</v>
      </c>
      <c r="AC57" s="16">
        <f t="shared" si="99"/>
        <v>0</v>
      </c>
      <c r="AD57" s="16">
        <f t="shared" si="100"/>
        <v>0</v>
      </c>
      <c r="AE57" s="16">
        <f t="shared" si="101"/>
        <v>0</v>
      </c>
      <c r="AG57" s="16">
        <f t="shared" si="102"/>
        <v>0</v>
      </c>
      <c r="AH57" s="16">
        <f t="shared" si="103"/>
        <v>0</v>
      </c>
      <c r="AI57" s="16">
        <f t="shared" si="104"/>
        <v>0</v>
      </c>
      <c r="AJ57" s="16">
        <f t="shared" si="105"/>
        <v>0</v>
      </c>
      <c r="AK57" s="16">
        <f t="shared" si="106"/>
        <v>0</v>
      </c>
      <c r="AL57" s="16">
        <f t="shared" si="107"/>
        <v>0</v>
      </c>
      <c r="AN57" s="16">
        <f t="shared" si="108"/>
        <v>0</v>
      </c>
      <c r="AO57" s="16">
        <f t="shared" si="109"/>
        <v>0</v>
      </c>
      <c r="AP57" s="16">
        <f t="shared" si="110"/>
        <v>0</v>
      </c>
      <c r="AQ57" s="16">
        <f t="shared" si="111"/>
        <v>0</v>
      </c>
      <c r="AR57" s="16">
        <f t="shared" si="112"/>
        <v>0</v>
      </c>
      <c r="AS57" s="16">
        <f t="shared" si="113"/>
        <v>0</v>
      </c>
      <c r="AT57" s="20"/>
      <c r="AU57" s="20">
        <f t="shared" si="114"/>
        <v>0</v>
      </c>
      <c r="AV57" s="20">
        <f t="shared" si="115"/>
        <v>0</v>
      </c>
      <c r="AW57" s="20">
        <f t="shared" si="116"/>
        <v>0</v>
      </c>
      <c r="AX57" s="20">
        <f t="shared" si="117"/>
        <v>0</v>
      </c>
      <c r="AY57" s="20">
        <f t="shared" si="118"/>
        <v>0</v>
      </c>
      <c r="AZ57" s="20">
        <f t="shared" si="119"/>
        <v>0</v>
      </c>
      <c r="BA57" s="20"/>
      <c r="BB57" s="20">
        <f t="shared" si="120"/>
        <v>0</v>
      </c>
      <c r="BC57" s="20">
        <f t="shared" si="121"/>
        <v>0</v>
      </c>
      <c r="BD57" s="20">
        <f t="shared" si="122"/>
        <v>0</v>
      </c>
      <c r="BE57" s="20">
        <f t="shared" si="123"/>
        <v>0</v>
      </c>
      <c r="BF57" s="20">
        <f t="shared" si="124"/>
        <v>0</v>
      </c>
      <c r="BG57" s="20">
        <f t="shared" si="125"/>
        <v>0</v>
      </c>
      <c r="BH57" s="20"/>
      <c r="BI57" s="20">
        <f t="shared" si="126"/>
        <v>0</v>
      </c>
      <c r="BJ57" s="20">
        <f t="shared" si="127"/>
        <v>0</v>
      </c>
      <c r="BK57" s="20">
        <f t="shared" si="128"/>
        <v>0</v>
      </c>
      <c r="BL57" s="20">
        <f t="shared" si="129"/>
        <v>0</v>
      </c>
      <c r="BM57" s="20">
        <f t="shared" si="130"/>
        <v>0</v>
      </c>
      <c r="BN57" s="20">
        <f t="shared" si="131"/>
        <v>0</v>
      </c>
      <c r="BO57" s="20"/>
      <c r="BP57" s="20">
        <f t="shared" si="132"/>
        <v>0</v>
      </c>
      <c r="BQ57" s="20">
        <f t="shared" si="133"/>
        <v>0</v>
      </c>
      <c r="BR57" s="20">
        <f t="shared" si="134"/>
        <v>0</v>
      </c>
      <c r="BS57" s="20">
        <f t="shared" si="135"/>
        <v>0</v>
      </c>
      <c r="BT57" s="20">
        <f t="shared" si="136"/>
        <v>0</v>
      </c>
      <c r="BU57" s="20">
        <f t="shared" si="137"/>
        <v>0</v>
      </c>
      <c r="BV57" s="20"/>
      <c r="BW57" s="20">
        <f t="shared" si="138"/>
        <v>0</v>
      </c>
      <c r="BX57" s="20">
        <f t="shared" si="139"/>
        <v>0</v>
      </c>
      <c r="BY57" s="20">
        <f t="shared" si="140"/>
        <v>0</v>
      </c>
      <c r="BZ57" s="20">
        <f t="shared" si="141"/>
        <v>0</v>
      </c>
      <c r="CA57" s="20">
        <f t="shared" si="142"/>
        <v>0</v>
      </c>
      <c r="CB57" s="20">
        <f t="shared" si="143"/>
        <v>0</v>
      </c>
      <c r="CC57" s="20"/>
      <c r="CD57" s="20">
        <f t="shared" si="144"/>
        <v>0</v>
      </c>
      <c r="CE57" s="20">
        <f t="shared" si="145"/>
        <v>0</v>
      </c>
      <c r="CF57" s="20">
        <f t="shared" si="146"/>
        <v>0</v>
      </c>
      <c r="CG57" s="20">
        <f t="shared" si="147"/>
        <v>0</v>
      </c>
      <c r="CH57" s="20">
        <f t="shared" si="148"/>
        <v>0</v>
      </c>
      <c r="CI57" s="20">
        <f t="shared" si="149"/>
        <v>0</v>
      </c>
    </row>
    <row r="58" spans="1:87" x14ac:dyDescent="0.25">
      <c r="A58">
        <v>52</v>
      </c>
      <c r="B58">
        <f>modules!B58</f>
        <v>0</v>
      </c>
      <c r="C58">
        <f>modules!C58</f>
        <v>0</v>
      </c>
      <c r="E58" s="16">
        <f t="shared" si="78"/>
        <v>0</v>
      </c>
      <c r="F58" s="16">
        <f t="shared" si="79"/>
        <v>0</v>
      </c>
      <c r="G58" s="16">
        <f t="shared" si="80"/>
        <v>0</v>
      </c>
      <c r="H58" s="16">
        <f t="shared" si="81"/>
        <v>0</v>
      </c>
      <c r="I58" s="16">
        <f t="shared" si="82"/>
        <v>0</v>
      </c>
      <c r="J58" s="16">
        <f t="shared" si="83"/>
        <v>0</v>
      </c>
      <c r="L58" s="16">
        <f t="shared" si="84"/>
        <v>0</v>
      </c>
      <c r="M58" s="16">
        <f t="shared" si="85"/>
        <v>0</v>
      </c>
      <c r="N58" s="16">
        <f t="shared" si="86"/>
        <v>0</v>
      </c>
      <c r="O58" s="16">
        <f t="shared" si="87"/>
        <v>0</v>
      </c>
      <c r="P58" s="16">
        <f t="shared" si="88"/>
        <v>0</v>
      </c>
      <c r="Q58" s="16">
        <f t="shared" si="89"/>
        <v>0</v>
      </c>
      <c r="S58" s="16">
        <f t="shared" si="90"/>
        <v>0</v>
      </c>
      <c r="T58" s="16">
        <f t="shared" si="91"/>
        <v>0</v>
      </c>
      <c r="U58" s="16">
        <f t="shared" si="92"/>
        <v>0</v>
      </c>
      <c r="V58" s="16">
        <f t="shared" si="93"/>
        <v>0</v>
      </c>
      <c r="W58" s="16">
        <f t="shared" si="94"/>
        <v>0</v>
      </c>
      <c r="X58" s="16">
        <f t="shared" si="95"/>
        <v>0</v>
      </c>
      <c r="Z58" s="16">
        <f t="shared" si="96"/>
        <v>0</v>
      </c>
      <c r="AA58" s="16">
        <f t="shared" si="97"/>
        <v>0</v>
      </c>
      <c r="AB58" s="16">
        <f t="shared" si="98"/>
        <v>0</v>
      </c>
      <c r="AC58" s="16">
        <f t="shared" si="99"/>
        <v>0</v>
      </c>
      <c r="AD58" s="16">
        <f t="shared" si="100"/>
        <v>0</v>
      </c>
      <c r="AE58" s="16">
        <f t="shared" si="101"/>
        <v>0</v>
      </c>
      <c r="AG58" s="16">
        <f t="shared" si="102"/>
        <v>0</v>
      </c>
      <c r="AH58" s="16">
        <f t="shared" si="103"/>
        <v>0</v>
      </c>
      <c r="AI58" s="16">
        <f t="shared" si="104"/>
        <v>0</v>
      </c>
      <c r="AJ58" s="16">
        <f t="shared" si="105"/>
        <v>0</v>
      </c>
      <c r="AK58" s="16">
        <f t="shared" si="106"/>
        <v>0</v>
      </c>
      <c r="AL58" s="16">
        <f t="shared" si="107"/>
        <v>0</v>
      </c>
      <c r="AN58" s="16">
        <f t="shared" si="108"/>
        <v>0</v>
      </c>
      <c r="AO58" s="16">
        <f t="shared" si="109"/>
        <v>0</v>
      </c>
      <c r="AP58" s="16">
        <f t="shared" si="110"/>
        <v>0</v>
      </c>
      <c r="AQ58" s="16">
        <f t="shared" si="111"/>
        <v>0</v>
      </c>
      <c r="AR58" s="16">
        <f t="shared" si="112"/>
        <v>0</v>
      </c>
      <c r="AS58" s="16">
        <f t="shared" si="113"/>
        <v>0</v>
      </c>
      <c r="AT58" s="20"/>
      <c r="AU58" s="20">
        <f t="shared" si="114"/>
        <v>0</v>
      </c>
      <c r="AV58" s="20">
        <f t="shared" si="115"/>
        <v>0</v>
      </c>
      <c r="AW58" s="20">
        <f t="shared" si="116"/>
        <v>0</v>
      </c>
      <c r="AX58" s="20">
        <f t="shared" si="117"/>
        <v>0</v>
      </c>
      <c r="AY58" s="20">
        <f t="shared" si="118"/>
        <v>0</v>
      </c>
      <c r="AZ58" s="20">
        <f t="shared" si="119"/>
        <v>0</v>
      </c>
      <c r="BA58" s="20"/>
      <c r="BB58" s="20">
        <f t="shared" si="120"/>
        <v>0</v>
      </c>
      <c r="BC58" s="20">
        <f t="shared" si="121"/>
        <v>0</v>
      </c>
      <c r="BD58" s="20">
        <f t="shared" si="122"/>
        <v>0</v>
      </c>
      <c r="BE58" s="20">
        <f t="shared" si="123"/>
        <v>0</v>
      </c>
      <c r="BF58" s="20">
        <f t="shared" si="124"/>
        <v>0</v>
      </c>
      <c r="BG58" s="20">
        <f t="shared" si="125"/>
        <v>0</v>
      </c>
      <c r="BH58" s="20"/>
      <c r="BI58" s="20">
        <f t="shared" si="126"/>
        <v>0</v>
      </c>
      <c r="BJ58" s="20">
        <f t="shared" si="127"/>
        <v>0</v>
      </c>
      <c r="BK58" s="20">
        <f t="shared" si="128"/>
        <v>0</v>
      </c>
      <c r="BL58" s="20">
        <f t="shared" si="129"/>
        <v>0</v>
      </c>
      <c r="BM58" s="20">
        <f t="shared" si="130"/>
        <v>0</v>
      </c>
      <c r="BN58" s="20">
        <f t="shared" si="131"/>
        <v>0</v>
      </c>
      <c r="BO58" s="20"/>
      <c r="BP58" s="20">
        <f t="shared" si="132"/>
        <v>0</v>
      </c>
      <c r="BQ58" s="20">
        <f t="shared" si="133"/>
        <v>0</v>
      </c>
      <c r="BR58" s="20">
        <f t="shared" si="134"/>
        <v>0</v>
      </c>
      <c r="BS58" s="20">
        <f t="shared" si="135"/>
        <v>0</v>
      </c>
      <c r="BT58" s="20">
        <f t="shared" si="136"/>
        <v>0</v>
      </c>
      <c r="BU58" s="20">
        <f t="shared" si="137"/>
        <v>0</v>
      </c>
      <c r="BV58" s="20"/>
      <c r="BW58" s="20">
        <f t="shared" si="138"/>
        <v>0</v>
      </c>
      <c r="BX58" s="20">
        <f t="shared" si="139"/>
        <v>0</v>
      </c>
      <c r="BY58" s="20">
        <f t="shared" si="140"/>
        <v>0</v>
      </c>
      <c r="BZ58" s="20">
        <f t="shared" si="141"/>
        <v>0</v>
      </c>
      <c r="CA58" s="20">
        <f t="shared" si="142"/>
        <v>0</v>
      </c>
      <c r="CB58" s="20">
        <f t="shared" si="143"/>
        <v>0</v>
      </c>
      <c r="CC58" s="20"/>
      <c r="CD58" s="20">
        <f t="shared" si="144"/>
        <v>0</v>
      </c>
      <c r="CE58" s="20">
        <f t="shared" si="145"/>
        <v>0</v>
      </c>
      <c r="CF58" s="20">
        <f t="shared" si="146"/>
        <v>0</v>
      </c>
      <c r="CG58" s="20">
        <f t="shared" si="147"/>
        <v>0</v>
      </c>
      <c r="CH58" s="20">
        <f t="shared" si="148"/>
        <v>0</v>
      </c>
      <c r="CI58" s="20">
        <f t="shared" si="149"/>
        <v>0</v>
      </c>
    </row>
    <row r="59" spans="1:87" x14ac:dyDescent="0.25">
      <c r="A59">
        <v>53</v>
      </c>
      <c r="B59">
        <f>modules!B59</f>
        <v>0</v>
      </c>
      <c r="C59">
        <f>modules!C59</f>
        <v>0</v>
      </c>
      <c r="E59" s="16">
        <f t="shared" si="78"/>
        <v>0</v>
      </c>
      <c r="F59" s="16">
        <f t="shared" si="79"/>
        <v>0</v>
      </c>
      <c r="G59" s="16">
        <f t="shared" si="80"/>
        <v>0</v>
      </c>
      <c r="H59" s="16">
        <f t="shared" si="81"/>
        <v>0</v>
      </c>
      <c r="I59" s="16">
        <f t="shared" si="82"/>
        <v>0</v>
      </c>
      <c r="J59" s="16">
        <f t="shared" si="83"/>
        <v>0</v>
      </c>
      <c r="L59" s="16">
        <f t="shared" si="84"/>
        <v>0</v>
      </c>
      <c r="M59" s="16">
        <f t="shared" si="85"/>
        <v>0</v>
      </c>
      <c r="N59" s="16">
        <f t="shared" si="86"/>
        <v>0</v>
      </c>
      <c r="O59" s="16">
        <f t="shared" si="87"/>
        <v>0</v>
      </c>
      <c r="P59" s="16">
        <f t="shared" si="88"/>
        <v>0</v>
      </c>
      <c r="Q59" s="16">
        <f t="shared" si="89"/>
        <v>0</v>
      </c>
      <c r="S59" s="16">
        <f t="shared" si="90"/>
        <v>0</v>
      </c>
      <c r="T59" s="16">
        <f t="shared" si="91"/>
        <v>0</v>
      </c>
      <c r="U59" s="16">
        <f t="shared" si="92"/>
        <v>0</v>
      </c>
      <c r="V59" s="16">
        <f t="shared" si="93"/>
        <v>0</v>
      </c>
      <c r="W59" s="16">
        <f t="shared" si="94"/>
        <v>0</v>
      </c>
      <c r="X59" s="16">
        <f t="shared" si="95"/>
        <v>0</v>
      </c>
      <c r="Z59" s="16">
        <f t="shared" si="96"/>
        <v>0</v>
      </c>
      <c r="AA59" s="16">
        <f t="shared" si="97"/>
        <v>0</v>
      </c>
      <c r="AB59" s="16">
        <f t="shared" si="98"/>
        <v>0</v>
      </c>
      <c r="AC59" s="16">
        <f t="shared" si="99"/>
        <v>0</v>
      </c>
      <c r="AD59" s="16">
        <f t="shared" si="100"/>
        <v>0</v>
      </c>
      <c r="AE59" s="16">
        <f t="shared" si="101"/>
        <v>0</v>
      </c>
      <c r="AG59" s="16">
        <f t="shared" si="102"/>
        <v>0</v>
      </c>
      <c r="AH59" s="16">
        <f t="shared" si="103"/>
        <v>0</v>
      </c>
      <c r="AI59" s="16">
        <f t="shared" si="104"/>
        <v>0</v>
      </c>
      <c r="AJ59" s="16">
        <f t="shared" si="105"/>
        <v>0</v>
      </c>
      <c r="AK59" s="16">
        <f t="shared" si="106"/>
        <v>0</v>
      </c>
      <c r="AL59" s="16">
        <f t="shared" si="107"/>
        <v>0</v>
      </c>
      <c r="AN59" s="16">
        <f t="shared" si="108"/>
        <v>0</v>
      </c>
      <c r="AO59" s="16">
        <f t="shared" si="109"/>
        <v>0</v>
      </c>
      <c r="AP59" s="16">
        <f t="shared" si="110"/>
        <v>0</v>
      </c>
      <c r="AQ59" s="16">
        <f t="shared" si="111"/>
        <v>0</v>
      </c>
      <c r="AR59" s="16">
        <f t="shared" si="112"/>
        <v>0</v>
      </c>
      <c r="AS59" s="16">
        <f t="shared" si="113"/>
        <v>0</v>
      </c>
      <c r="AT59" s="20"/>
      <c r="AU59" s="20">
        <f t="shared" si="114"/>
        <v>0</v>
      </c>
      <c r="AV59" s="20">
        <f t="shared" si="115"/>
        <v>0</v>
      </c>
      <c r="AW59" s="20">
        <f t="shared" si="116"/>
        <v>0</v>
      </c>
      <c r="AX59" s="20">
        <f t="shared" si="117"/>
        <v>0</v>
      </c>
      <c r="AY59" s="20">
        <f t="shared" si="118"/>
        <v>0</v>
      </c>
      <c r="AZ59" s="20">
        <f t="shared" si="119"/>
        <v>0</v>
      </c>
      <c r="BA59" s="20"/>
      <c r="BB59" s="20">
        <f t="shared" si="120"/>
        <v>0</v>
      </c>
      <c r="BC59" s="20">
        <f t="shared" si="121"/>
        <v>0</v>
      </c>
      <c r="BD59" s="20">
        <f t="shared" si="122"/>
        <v>0</v>
      </c>
      <c r="BE59" s="20">
        <f t="shared" si="123"/>
        <v>0</v>
      </c>
      <c r="BF59" s="20">
        <f t="shared" si="124"/>
        <v>0</v>
      </c>
      <c r="BG59" s="20">
        <f t="shared" si="125"/>
        <v>0</v>
      </c>
      <c r="BH59" s="20"/>
      <c r="BI59" s="20">
        <f t="shared" si="126"/>
        <v>0</v>
      </c>
      <c r="BJ59" s="20">
        <f t="shared" si="127"/>
        <v>0</v>
      </c>
      <c r="BK59" s="20">
        <f t="shared" si="128"/>
        <v>0</v>
      </c>
      <c r="BL59" s="20">
        <f t="shared" si="129"/>
        <v>0</v>
      </c>
      <c r="BM59" s="20">
        <f t="shared" si="130"/>
        <v>0</v>
      </c>
      <c r="BN59" s="20">
        <f t="shared" si="131"/>
        <v>0</v>
      </c>
      <c r="BO59" s="20"/>
      <c r="BP59" s="20">
        <f t="shared" si="132"/>
        <v>0</v>
      </c>
      <c r="BQ59" s="20">
        <f t="shared" si="133"/>
        <v>0</v>
      </c>
      <c r="BR59" s="20">
        <f t="shared" si="134"/>
        <v>0</v>
      </c>
      <c r="BS59" s="20">
        <f t="shared" si="135"/>
        <v>0</v>
      </c>
      <c r="BT59" s="20">
        <f t="shared" si="136"/>
        <v>0</v>
      </c>
      <c r="BU59" s="20">
        <f t="shared" si="137"/>
        <v>0</v>
      </c>
      <c r="BV59" s="20"/>
      <c r="BW59" s="20">
        <f t="shared" si="138"/>
        <v>0</v>
      </c>
      <c r="BX59" s="20">
        <f t="shared" si="139"/>
        <v>0</v>
      </c>
      <c r="BY59" s="20">
        <f t="shared" si="140"/>
        <v>0</v>
      </c>
      <c r="BZ59" s="20">
        <f t="shared" si="141"/>
        <v>0</v>
      </c>
      <c r="CA59" s="20">
        <f t="shared" si="142"/>
        <v>0</v>
      </c>
      <c r="CB59" s="20">
        <f t="shared" si="143"/>
        <v>0</v>
      </c>
      <c r="CC59" s="20"/>
      <c r="CD59" s="20">
        <f t="shared" si="144"/>
        <v>0</v>
      </c>
      <c r="CE59" s="20">
        <f t="shared" si="145"/>
        <v>0</v>
      </c>
      <c r="CF59" s="20">
        <f t="shared" si="146"/>
        <v>0</v>
      </c>
      <c r="CG59" s="20">
        <f t="shared" si="147"/>
        <v>0</v>
      </c>
      <c r="CH59" s="20">
        <f t="shared" si="148"/>
        <v>0</v>
      </c>
      <c r="CI59" s="20">
        <f t="shared" si="149"/>
        <v>0</v>
      </c>
    </row>
    <row r="60" spans="1:87" x14ac:dyDescent="0.25">
      <c r="A60">
        <v>54</v>
      </c>
      <c r="B60">
        <f>modules!B60</f>
        <v>0</v>
      </c>
      <c r="C60">
        <f>modules!C60</f>
        <v>0</v>
      </c>
      <c r="E60" s="16">
        <f t="shared" si="78"/>
        <v>0</v>
      </c>
      <c r="F60" s="16">
        <f t="shared" si="79"/>
        <v>0</v>
      </c>
      <c r="G60" s="16">
        <f t="shared" si="80"/>
        <v>0</v>
      </c>
      <c r="H60" s="16">
        <f t="shared" si="81"/>
        <v>0</v>
      </c>
      <c r="I60" s="16">
        <f t="shared" si="82"/>
        <v>0</v>
      </c>
      <c r="J60" s="16">
        <f t="shared" si="83"/>
        <v>0</v>
      </c>
      <c r="L60" s="16">
        <f t="shared" si="84"/>
        <v>0</v>
      </c>
      <c r="M60" s="16">
        <f t="shared" si="85"/>
        <v>0</v>
      </c>
      <c r="N60" s="16">
        <f t="shared" si="86"/>
        <v>0</v>
      </c>
      <c r="O60" s="16">
        <f t="shared" si="87"/>
        <v>0</v>
      </c>
      <c r="P60" s="16">
        <f t="shared" si="88"/>
        <v>0</v>
      </c>
      <c r="Q60" s="16">
        <f t="shared" si="89"/>
        <v>0</v>
      </c>
      <c r="S60" s="16">
        <f t="shared" si="90"/>
        <v>0</v>
      </c>
      <c r="T60" s="16">
        <f t="shared" si="91"/>
        <v>0</v>
      </c>
      <c r="U60" s="16">
        <f t="shared" si="92"/>
        <v>0</v>
      </c>
      <c r="V60" s="16">
        <f t="shared" si="93"/>
        <v>0</v>
      </c>
      <c r="W60" s="16">
        <f t="shared" si="94"/>
        <v>0</v>
      </c>
      <c r="X60" s="16">
        <f t="shared" si="95"/>
        <v>0</v>
      </c>
      <c r="Z60" s="16">
        <f t="shared" si="96"/>
        <v>0</v>
      </c>
      <c r="AA60" s="16">
        <f t="shared" si="97"/>
        <v>0</v>
      </c>
      <c r="AB60" s="16">
        <f t="shared" si="98"/>
        <v>0</v>
      </c>
      <c r="AC60" s="16">
        <f t="shared" si="99"/>
        <v>0</v>
      </c>
      <c r="AD60" s="16">
        <f t="shared" si="100"/>
        <v>0</v>
      </c>
      <c r="AE60" s="16">
        <f t="shared" si="101"/>
        <v>0</v>
      </c>
      <c r="AG60" s="16">
        <f t="shared" si="102"/>
        <v>0</v>
      </c>
      <c r="AH60" s="16">
        <f t="shared" si="103"/>
        <v>0</v>
      </c>
      <c r="AI60" s="16">
        <f t="shared" si="104"/>
        <v>0</v>
      </c>
      <c r="AJ60" s="16">
        <f t="shared" si="105"/>
        <v>0</v>
      </c>
      <c r="AK60" s="16">
        <f t="shared" si="106"/>
        <v>0</v>
      </c>
      <c r="AL60" s="16">
        <f t="shared" si="107"/>
        <v>0</v>
      </c>
      <c r="AN60" s="16">
        <f t="shared" si="108"/>
        <v>0</v>
      </c>
      <c r="AO60" s="16">
        <f t="shared" si="109"/>
        <v>0</v>
      </c>
      <c r="AP60" s="16">
        <f t="shared" si="110"/>
        <v>0</v>
      </c>
      <c r="AQ60" s="16">
        <f t="shared" si="111"/>
        <v>0</v>
      </c>
      <c r="AR60" s="16">
        <f t="shared" si="112"/>
        <v>0</v>
      </c>
      <c r="AS60" s="16">
        <f t="shared" si="113"/>
        <v>0</v>
      </c>
      <c r="AT60" s="20"/>
      <c r="AU60" s="20">
        <f t="shared" si="114"/>
        <v>0</v>
      </c>
      <c r="AV60" s="20">
        <f t="shared" si="115"/>
        <v>0</v>
      </c>
      <c r="AW60" s="20">
        <f t="shared" si="116"/>
        <v>0</v>
      </c>
      <c r="AX60" s="20">
        <f t="shared" si="117"/>
        <v>0</v>
      </c>
      <c r="AY60" s="20">
        <f t="shared" si="118"/>
        <v>0</v>
      </c>
      <c r="AZ60" s="20">
        <f t="shared" si="119"/>
        <v>0</v>
      </c>
      <c r="BA60" s="20"/>
      <c r="BB60" s="20">
        <f t="shared" si="120"/>
        <v>0</v>
      </c>
      <c r="BC60" s="20">
        <f t="shared" si="121"/>
        <v>0</v>
      </c>
      <c r="BD60" s="20">
        <f t="shared" si="122"/>
        <v>0</v>
      </c>
      <c r="BE60" s="20">
        <f t="shared" si="123"/>
        <v>0</v>
      </c>
      <c r="BF60" s="20">
        <f t="shared" si="124"/>
        <v>0</v>
      </c>
      <c r="BG60" s="20">
        <f t="shared" si="125"/>
        <v>0</v>
      </c>
      <c r="BH60" s="20"/>
      <c r="BI60" s="20">
        <f t="shared" si="126"/>
        <v>0</v>
      </c>
      <c r="BJ60" s="20">
        <f t="shared" si="127"/>
        <v>0</v>
      </c>
      <c r="BK60" s="20">
        <f t="shared" si="128"/>
        <v>0</v>
      </c>
      <c r="BL60" s="20">
        <f t="shared" si="129"/>
        <v>0</v>
      </c>
      <c r="BM60" s="20">
        <f t="shared" si="130"/>
        <v>0</v>
      </c>
      <c r="BN60" s="20">
        <f t="shared" si="131"/>
        <v>0</v>
      </c>
      <c r="BO60" s="20"/>
      <c r="BP60" s="20">
        <f t="shared" si="132"/>
        <v>0</v>
      </c>
      <c r="BQ60" s="20">
        <f t="shared" si="133"/>
        <v>0</v>
      </c>
      <c r="BR60" s="20">
        <f t="shared" si="134"/>
        <v>0</v>
      </c>
      <c r="BS60" s="20">
        <f t="shared" si="135"/>
        <v>0</v>
      </c>
      <c r="BT60" s="20">
        <f t="shared" si="136"/>
        <v>0</v>
      </c>
      <c r="BU60" s="20">
        <f t="shared" si="137"/>
        <v>0</v>
      </c>
      <c r="BV60" s="20"/>
      <c r="BW60" s="20">
        <f t="shared" si="138"/>
        <v>0</v>
      </c>
      <c r="BX60" s="20">
        <f t="shared" si="139"/>
        <v>0</v>
      </c>
      <c r="BY60" s="20">
        <f t="shared" si="140"/>
        <v>0</v>
      </c>
      <c r="BZ60" s="20">
        <f t="shared" si="141"/>
        <v>0</v>
      </c>
      <c r="CA60" s="20">
        <f t="shared" si="142"/>
        <v>0</v>
      </c>
      <c r="CB60" s="20">
        <f t="shared" si="143"/>
        <v>0</v>
      </c>
      <c r="CC60" s="20"/>
      <c r="CD60" s="20">
        <f t="shared" si="144"/>
        <v>0</v>
      </c>
      <c r="CE60" s="20">
        <f t="shared" si="145"/>
        <v>0</v>
      </c>
      <c r="CF60" s="20">
        <f t="shared" si="146"/>
        <v>0</v>
      </c>
      <c r="CG60" s="20">
        <f t="shared" si="147"/>
        <v>0</v>
      </c>
      <c r="CH60" s="20">
        <f t="shared" si="148"/>
        <v>0</v>
      </c>
      <c r="CI60" s="20">
        <f t="shared" si="149"/>
        <v>0</v>
      </c>
    </row>
    <row r="61" spans="1:87" x14ac:dyDescent="0.25">
      <c r="A61">
        <v>55</v>
      </c>
      <c r="B61">
        <f>modules!B61</f>
        <v>0</v>
      </c>
      <c r="C61">
        <f>modules!C61</f>
        <v>0</v>
      </c>
      <c r="E61" s="16">
        <f t="shared" si="78"/>
        <v>0</v>
      </c>
      <c r="F61" s="16">
        <f t="shared" si="79"/>
        <v>0</v>
      </c>
      <c r="G61" s="16">
        <f t="shared" si="80"/>
        <v>0</v>
      </c>
      <c r="H61" s="16">
        <f t="shared" si="81"/>
        <v>0</v>
      </c>
      <c r="I61" s="16">
        <f t="shared" si="82"/>
        <v>0</v>
      </c>
      <c r="J61" s="16">
        <f t="shared" si="83"/>
        <v>0</v>
      </c>
      <c r="L61" s="16">
        <f t="shared" si="84"/>
        <v>0</v>
      </c>
      <c r="M61" s="16">
        <f t="shared" si="85"/>
        <v>0</v>
      </c>
      <c r="N61" s="16">
        <f t="shared" si="86"/>
        <v>0</v>
      </c>
      <c r="O61" s="16">
        <f t="shared" si="87"/>
        <v>0</v>
      </c>
      <c r="P61" s="16">
        <f t="shared" si="88"/>
        <v>0</v>
      </c>
      <c r="Q61" s="16">
        <f t="shared" si="89"/>
        <v>0</v>
      </c>
      <c r="S61" s="16">
        <f t="shared" si="90"/>
        <v>0</v>
      </c>
      <c r="T61" s="16">
        <f t="shared" si="91"/>
        <v>0</v>
      </c>
      <c r="U61" s="16">
        <f t="shared" si="92"/>
        <v>0</v>
      </c>
      <c r="V61" s="16">
        <f t="shared" si="93"/>
        <v>0</v>
      </c>
      <c r="W61" s="16">
        <f t="shared" si="94"/>
        <v>0</v>
      </c>
      <c r="X61" s="16">
        <f t="shared" si="95"/>
        <v>0</v>
      </c>
      <c r="Z61" s="16">
        <f t="shared" si="96"/>
        <v>0</v>
      </c>
      <c r="AA61" s="16">
        <f t="shared" si="97"/>
        <v>0</v>
      </c>
      <c r="AB61" s="16">
        <f t="shared" si="98"/>
        <v>0</v>
      </c>
      <c r="AC61" s="16">
        <f t="shared" si="99"/>
        <v>0</v>
      </c>
      <c r="AD61" s="16">
        <f t="shared" si="100"/>
        <v>0</v>
      </c>
      <c r="AE61" s="16">
        <f t="shared" si="101"/>
        <v>0</v>
      </c>
      <c r="AG61" s="16">
        <f t="shared" si="102"/>
        <v>0</v>
      </c>
      <c r="AH61" s="16">
        <f t="shared" si="103"/>
        <v>0</v>
      </c>
      <c r="AI61" s="16">
        <f t="shared" si="104"/>
        <v>0</v>
      </c>
      <c r="AJ61" s="16">
        <f t="shared" si="105"/>
        <v>0</v>
      </c>
      <c r="AK61" s="16">
        <f t="shared" si="106"/>
        <v>0</v>
      </c>
      <c r="AL61" s="16">
        <f t="shared" si="107"/>
        <v>0</v>
      </c>
      <c r="AN61" s="16">
        <f t="shared" si="108"/>
        <v>0</v>
      </c>
      <c r="AO61" s="16">
        <f t="shared" si="109"/>
        <v>0</v>
      </c>
      <c r="AP61" s="16">
        <f t="shared" si="110"/>
        <v>0</v>
      </c>
      <c r="AQ61" s="16">
        <f t="shared" si="111"/>
        <v>0</v>
      </c>
      <c r="AR61" s="16">
        <f t="shared" si="112"/>
        <v>0</v>
      </c>
      <c r="AS61" s="16">
        <f t="shared" si="113"/>
        <v>0</v>
      </c>
      <c r="AT61" s="20"/>
      <c r="AU61" s="20">
        <f t="shared" si="114"/>
        <v>0</v>
      </c>
      <c r="AV61" s="20">
        <f t="shared" si="115"/>
        <v>0</v>
      </c>
      <c r="AW61" s="20">
        <f t="shared" si="116"/>
        <v>0</v>
      </c>
      <c r="AX61" s="20">
        <f t="shared" si="117"/>
        <v>0</v>
      </c>
      <c r="AY61" s="20">
        <f t="shared" si="118"/>
        <v>0</v>
      </c>
      <c r="AZ61" s="20">
        <f t="shared" si="119"/>
        <v>0</v>
      </c>
      <c r="BA61" s="20"/>
      <c r="BB61" s="20">
        <f t="shared" si="120"/>
        <v>0</v>
      </c>
      <c r="BC61" s="20">
        <f t="shared" si="121"/>
        <v>0</v>
      </c>
      <c r="BD61" s="20">
        <f t="shared" si="122"/>
        <v>0</v>
      </c>
      <c r="BE61" s="20">
        <f t="shared" si="123"/>
        <v>0</v>
      </c>
      <c r="BF61" s="20">
        <f t="shared" si="124"/>
        <v>0</v>
      </c>
      <c r="BG61" s="20">
        <f t="shared" si="125"/>
        <v>0</v>
      </c>
      <c r="BH61" s="20"/>
      <c r="BI61" s="20">
        <f t="shared" si="126"/>
        <v>0</v>
      </c>
      <c r="BJ61" s="20">
        <f t="shared" si="127"/>
        <v>0</v>
      </c>
      <c r="BK61" s="20">
        <f t="shared" si="128"/>
        <v>0</v>
      </c>
      <c r="BL61" s="20">
        <f t="shared" si="129"/>
        <v>0</v>
      </c>
      <c r="BM61" s="20">
        <f t="shared" si="130"/>
        <v>0</v>
      </c>
      <c r="BN61" s="20">
        <f t="shared" si="131"/>
        <v>0</v>
      </c>
      <c r="BO61" s="20"/>
      <c r="BP61" s="20">
        <f t="shared" si="132"/>
        <v>0</v>
      </c>
      <c r="BQ61" s="20">
        <f t="shared" si="133"/>
        <v>0</v>
      </c>
      <c r="BR61" s="20">
        <f t="shared" si="134"/>
        <v>0</v>
      </c>
      <c r="BS61" s="20">
        <f t="shared" si="135"/>
        <v>0</v>
      </c>
      <c r="BT61" s="20">
        <f t="shared" si="136"/>
        <v>0</v>
      </c>
      <c r="BU61" s="20">
        <f t="shared" si="137"/>
        <v>0</v>
      </c>
      <c r="BV61" s="20"/>
      <c r="BW61" s="20">
        <f t="shared" si="138"/>
        <v>0</v>
      </c>
      <c r="BX61" s="20">
        <f t="shared" si="139"/>
        <v>0</v>
      </c>
      <c r="BY61" s="20">
        <f t="shared" si="140"/>
        <v>0</v>
      </c>
      <c r="BZ61" s="20">
        <f t="shared" si="141"/>
        <v>0</v>
      </c>
      <c r="CA61" s="20">
        <f t="shared" si="142"/>
        <v>0</v>
      </c>
      <c r="CB61" s="20">
        <f t="shared" si="143"/>
        <v>0</v>
      </c>
      <c r="CC61" s="20"/>
      <c r="CD61" s="20">
        <f t="shared" si="144"/>
        <v>0</v>
      </c>
      <c r="CE61" s="20">
        <f t="shared" si="145"/>
        <v>0</v>
      </c>
      <c r="CF61" s="20">
        <f t="shared" si="146"/>
        <v>0</v>
      </c>
      <c r="CG61" s="20">
        <f t="shared" si="147"/>
        <v>0</v>
      </c>
      <c r="CH61" s="20">
        <f t="shared" si="148"/>
        <v>0</v>
      </c>
      <c r="CI61" s="20">
        <f t="shared" si="149"/>
        <v>0</v>
      </c>
    </row>
    <row r="62" spans="1:87" x14ac:dyDescent="0.25">
      <c r="A62">
        <v>56</v>
      </c>
      <c r="B62">
        <f>modules!B62</f>
        <v>0</v>
      </c>
      <c r="C62">
        <f>modules!C62</f>
        <v>0</v>
      </c>
      <c r="E62" s="16">
        <f t="shared" si="78"/>
        <v>0</v>
      </c>
      <c r="F62" s="16">
        <f t="shared" si="79"/>
        <v>0</v>
      </c>
      <c r="G62" s="16">
        <f t="shared" si="80"/>
        <v>0</v>
      </c>
      <c r="H62" s="16">
        <f t="shared" si="81"/>
        <v>0</v>
      </c>
      <c r="I62" s="16">
        <f t="shared" si="82"/>
        <v>0</v>
      </c>
      <c r="J62" s="16">
        <f t="shared" si="83"/>
        <v>0</v>
      </c>
      <c r="L62" s="16">
        <f t="shared" si="84"/>
        <v>0</v>
      </c>
      <c r="M62" s="16">
        <f t="shared" si="85"/>
        <v>0</v>
      </c>
      <c r="N62" s="16">
        <f t="shared" si="86"/>
        <v>0</v>
      </c>
      <c r="O62" s="16">
        <f t="shared" si="87"/>
        <v>0</v>
      </c>
      <c r="P62" s="16">
        <f t="shared" si="88"/>
        <v>0</v>
      </c>
      <c r="Q62" s="16">
        <f t="shared" si="89"/>
        <v>0</v>
      </c>
      <c r="S62" s="16">
        <f t="shared" si="90"/>
        <v>0</v>
      </c>
      <c r="T62" s="16">
        <f t="shared" si="91"/>
        <v>0</v>
      </c>
      <c r="U62" s="16">
        <f t="shared" si="92"/>
        <v>0</v>
      </c>
      <c r="V62" s="16">
        <f t="shared" si="93"/>
        <v>0</v>
      </c>
      <c r="W62" s="16">
        <f t="shared" si="94"/>
        <v>0</v>
      </c>
      <c r="X62" s="16">
        <f t="shared" si="95"/>
        <v>0</v>
      </c>
      <c r="Z62" s="16">
        <f t="shared" si="96"/>
        <v>0</v>
      </c>
      <c r="AA62" s="16">
        <f t="shared" si="97"/>
        <v>0</v>
      </c>
      <c r="AB62" s="16">
        <f t="shared" si="98"/>
        <v>0</v>
      </c>
      <c r="AC62" s="16">
        <f t="shared" si="99"/>
        <v>0</v>
      </c>
      <c r="AD62" s="16">
        <f t="shared" si="100"/>
        <v>0</v>
      </c>
      <c r="AE62" s="16">
        <f t="shared" si="101"/>
        <v>0</v>
      </c>
      <c r="AG62" s="16">
        <f t="shared" si="102"/>
        <v>0</v>
      </c>
      <c r="AH62" s="16">
        <f t="shared" si="103"/>
        <v>0</v>
      </c>
      <c r="AI62" s="16">
        <f t="shared" si="104"/>
        <v>0</v>
      </c>
      <c r="AJ62" s="16">
        <f t="shared" si="105"/>
        <v>0</v>
      </c>
      <c r="AK62" s="16">
        <f t="shared" si="106"/>
        <v>0</v>
      </c>
      <c r="AL62" s="16">
        <f t="shared" si="107"/>
        <v>0</v>
      </c>
      <c r="AN62" s="16">
        <f t="shared" si="108"/>
        <v>0</v>
      </c>
      <c r="AO62" s="16">
        <f t="shared" si="109"/>
        <v>0</v>
      </c>
      <c r="AP62" s="16">
        <f t="shared" si="110"/>
        <v>0</v>
      </c>
      <c r="AQ62" s="16">
        <f t="shared" si="111"/>
        <v>0</v>
      </c>
      <c r="AR62" s="16">
        <f t="shared" si="112"/>
        <v>0</v>
      </c>
      <c r="AS62" s="16">
        <f t="shared" si="113"/>
        <v>0</v>
      </c>
      <c r="AT62" s="20"/>
      <c r="AU62" s="20">
        <f t="shared" si="114"/>
        <v>0</v>
      </c>
      <c r="AV62" s="20">
        <f t="shared" si="115"/>
        <v>0</v>
      </c>
      <c r="AW62" s="20">
        <f t="shared" si="116"/>
        <v>0</v>
      </c>
      <c r="AX62" s="20">
        <f t="shared" si="117"/>
        <v>0</v>
      </c>
      <c r="AY62" s="20">
        <f t="shared" si="118"/>
        <v>0</v>
      </c>
      <c r="AZ62" s="20">
        <f t="shared" si="119"/>
        <v>0</v>
      </c>
      <c r="BA62" s="20"/>
      <c r="BB62" s="20">
        <f t="shared" si="120"/>
        <v>0</v>
      </c>
      <c r="BC62" s="20">
        <f t="shared" si="121"/>
        <v>0</v>
      </c>
      <c r="BD62" s="20">
        <f t="shared" si="122"/>
        <v>0</v>
      </c>
      <c r="BE62" s="20">
        <f t="shared" si="123"/>
        <v>0</v>
      </c>
      <c r="BF62" s="20">
        <f t="shared" si="124"/>
        <v>0</v>
      </c>
      <c r="BG62" s="20">
        <f t="shared" si="125"/>
        <v>0</v>
      </c>
      <c r="BH62" s="20"/>
      <c r="BI62" s="20">
        <f t="shared" si="126"/>
        <v>0</v>
      </c>
      <c r="BJ62" s="20">
        <f t="shared" si="127"/>
        <v>0</v>
      </c>
      <c r="BK62" s="20">
        <f t="shared" si="128"/>
        <v>0</v>
      </c>
      <c r="BL62" s="20">
        <f t="shared" si="129"/>
        <v>0</v>
      </c>
      <c r="BM62" s="20">
        <f t="shared" si="130"/>
        <v>0</v>
      </c>
      <c r="BN62" s="20">
        <f t="shared" si="131"/>
        <v>0</v>
      </c>
      <c r="BO62" s="20"/>
      <c r="BP62" s="20">
        <f t="shared" si="132"/>
        <v>0</v>
      </c>
      <c r="BQ62" s="20">
        <f t="shared" si="133"/>
        <v>0</v>
      </c>
      <c r="BR62" s="20">
        <f t="shared" si="134"/>
        <v>0</v>
      </c>
      <c r="BS62" s="20">
        <f t="shared" si="135"/>
        <v>0</v>
      </c>
      <c r="BT62" s="20">
        <f t="shared" si="136"/>
        <v>0</v>
      </c>
      <c r="BU62" s="20">
        <f t="shared" si="137"/>
        <v>0</v>
      </c>
      <c r="BV62" s="20"/>
      <c r="BW62" s="20">
        <f t="shared" si="138"/>
        <v>0</v>
      </c>
      <c r="BX62" s="20">
        <f t="shared" si="139"/>
        <v>0</v>
      </c>
      <c r="BY62" s="20">
        <f t="shared" si="140"/>
        <v>0</v>
      </c>
      <c r="BZ62" s="20">
        <f t="shared" si="141"/>
        <v>0</v>
      </c>
      <c r="CA62" s="20">
        <f t="shared" si="142"/>
        <v>0</v>
      </c>
      <c r="CB62" s="20">
        <f t="shared" si="143"/>
        <v>0</v>
      </c>
      <c r="CC62" s="20"/>
      <c r="CD62" s="20">
        <f t="shared" si="144"/>
        <v>0</v>
      </c>
      <c r="CE62" s="20">
        <f t="shared" si="145"/>
        <v>0</v>
      </c>
      <c r="CF62" s="20">
        <f t="shared" si="146"/>
        <v>0</v>
      </c>
      <c r="CG62" s="20">
        <f t="shared" si="147"/>
        <v>0</v>
      </c>
      <c r="CH62" s="20">
        <f t="shared" si="148"/>
        <v>0</v>
      </c>
      <c r="CI62" s="20">
        <f t="shared" si="149"/>
        <v>0</v>
      </c>
    </row>
    <row r="63" spans="1:87" x14ac:dyDescent="0.25">
      <c r="A63">
        <v>57</v>
      </c>
      <c r="B63">
        <f>modules!B63</f>
        <v>0</v>
      </c>
      <c r="C63">
        <f>modules!C63</f>
        <v>0</v>
      </c>
      <c r="E63" s="16">
        <f t="shared" si="78"/>
        <v>0</v>
      </c>
      <c r="F63" s="16">
        <f t="shared" si="79"/>
        <v>0</v>
      </c>
      <c r="G63" s="16">
        <f t="shared" si="80"/>
        <v>0</v>
      </c>
      <c r="H63" s="16">
        <f t="shared" si="81"/>
        <v>0</v>
      </c>
      <c r="I63" s="16">
        <f t="shared" si="82"/>
        <v>0</v>
      </c>
      <c r="J63" s="16">
        <f t="shared" si="83"/>
        <v>0</v>
      </c>
      <c r="L63" s="16">
        <f t="shared" si="84"/>
        <v>0</v>
      </c>
      <c r="M63" s="16">
        <f t="shared" si="85"/>
        <v>0</v>
      </c>
      <c r="N63" s="16">
        <f t="shared" si="86"/>
        <v>0</v>
      </c>
      <c r="O63" s="16">
        <f t="shared" si="87"/>
        <v>0</v>
      </c>
      <c r="P63" s="16">
        <f t="shared" si="88"/>
        <v>0</v>
      </c>
      <c r="Q63" s="16">
        <f t="shared" si="89"/>
        <v>0</v>
      </c>
      <c r="S63" s="16">
        <f t="shared" si="90"/>
        <v>0</v>
      </c>
      <c r="T63" s="16">
        <f t="shared" si="91"/>
        <v>0</v>
      </c>
      <c r="U63" s="16">
        <f t="shared" si="92"/>
        <v>0</v>
      </c>
      <c r="V63" s="16">
        <f t="shared" si="93"/>
        <v>0</v>
      </c>
      <c r="W63" s="16">
        <f t="shared" si="94"/>
        <v>0</v>
      </c>
      <c r="X63" s="16">
        <f t="shared" si="95"/>
        <v>0</v>
      </c>
      <c r="Z63" s="16">
        <f t="shared" si="96"/>
        <v>0</v>
      </c>
      <c r="AA63" s="16">
        <f t="shared" si="97"/>
        <v>0</v>
      </c>
      <c r="AB63" s="16">
        <f t="shared" si="98"/>
        <v>0</v>
      </c>
      <c r="AC63" s="16">
        <f t="shared" si="99"/>
        <v>0</v>
      </c>
      <c r="AD63" s="16">
        <f t="shared" si="100"/>
        <v>0</v>
      </c>
      <c r="AE63" s="16">
        <f t="shared" si="101"/>
        <v>0</v>
      </c>
      <c r="AG63" s="16">
        <f t="shared" si="102"/>
        <v>0</v>
      </c>
      <c r="AH63" s="16">
        <f t="shared" si="103"/>
        <v>0</v>
      </c>
      <c r="AI63" s="16">
        <f t="shared" si="104"/>
        <v>0</v>
      </c>
      <c r="AJ63" s="16">
        <f t="shared" si="105"/>
        <v>0</v>
      </c>
      <c r="AK63" s="16">
        <f t="shared" si="106"/>
        <v>0</v>
      </c>
      <c r="AL63" s="16">
        <f t="shared" si="107"/>
        <v>0</v>
      </c>
      <c r="AN63" s="16">
        <f t="shared" si="108"/>
        <v>0</v>
      </c>
      <c r="AO63" s="16">
        <f t="shared" si="109"/>
        <v>0</v>
      </c>
      <c r="AP63" s="16">
        <f t="shared" si="110"/>
        <v>0</v>
      </c>
      <c r="AQ63" s="16">
        <f t="shared" si="111"/>
        <v>0</v>
      </c>
      <c r="AR63" s="16">
        <f t="shared" si="112"/>
        <v>0</v>
      </c>
      <c r="AS63" s="16">
        <f t="shared" si="113"/>
        <v>0</v>
      </c>
      <c r="AT63" s="20"/>
      <c r="AU63" s="20">
        <f t="shared" si="114"/>
        <v>0</v>
      </c>
      <c r="AV63" s="20">
        <f t="shared" si="115"/>
        <v>0</v>
      </c>
      <c r="AW63" s="20">
        <f t="shared" si="116"/>
        <v>0</v>
      </c>
      <c r="AX63" s="20">
        <f t="shared" si="117"/>
        <v>0</v>
      </c>
      <c r="AY63" s="20">
        <f t="shared" si="118"/>
        <v>0</v>
      </c>
      <c r="AZ63" s="20">
        <f t="shared" si="119"/>
        <v>0</v>
      </c>
      <c r="BA63" s="20"/>
      <c r="BB63" s="20">
        <f t="shared" si="120"/>
        <v>0</v>
      </c>
      <c r="BC63" s="20">
        <f t="shared" si="121"/>
        <v>0</v>
      </c>
      <c r="BD63" s="20">
        <f t="shared" si="122"/>
        <v>0</v>
      </c>
      <c r="BE63" s="20">
        <f t="shared" si="123"/>
        <v>0</v>
      </c>
      <c r="BF63" s="20">
        <f t="shared" si="124"/>
        <v>0</v>
      </c>
      <c r="BG63" s="20">
        <f t="shared" si="125"/>
        <v>0</v>
      </c>
      <c r="BH63" s="20"/>
      <c r="BI63" s="20">
        <f t="shared" si="126"/>
        <v>0</v>
      </c>
      <c r="BJ63" s="20">
        <f t="shared" si="127"/>
        <v>0</v>
      </c>
      <c r="BK63" s="20">
        <f t="shared" si="128"/>
        <v>0</v>
      </c>
      <c r="BL63" s="20">
        <f t="shared" si="129"/>
        <v>0</v>
      </c>
      <c r="BM63" s="20">
        <f t="shared" si="130"/>
        <v>0</v>
      </c>
      <c r="BN63" s="20">
        <f t="shared" si="131"/>
        <v>0</v>
      </c>
      <c r="BO63" s="20"/>
      <c r="BP63" s="20">
        <f t="shared" si="132"/>
        <v>0</v>
      </c>
      <c r="BQ63" s="20">
        <f t="shared" si="133"/>
        <v>0</v>
      </c>
      <c r="BR63" s="20">
        <f t="shared" si="134"/>
        <v>0</v>
      </c>
      <c r="BS63" s="20">
        <f t="shared" si="135"/>
        <v>0</v>
      </c>
      <c r="BT63" s="20">
        <f t="shared" si="136"/>
        <v>0</v>
      </c>
      <c r="BU63" s="20">
        <f t="shared" si="137"/>
        <v>0</v>
      </c>
      <c r="BV63" s="20"/>
      <c r="BW63" s="20">
        <f t="shared" si="138"/>
        <v>0</v>
      </c>
      <c r="BX63" s="20">
        <f t="shared" si="139"/>
        <v>0</v>
      </c>
      <c r="BY63" s="20">
        <f t="shared" si="140"/>
        <v>0</v>
      </c>
      <c r="BZ63" s="20">
        <f t="shared" si="141"/>
        <v>0</v>
      </c>
      <c r="CA63" s="20">
        <f t="shared" si="142"/>
        <v>0</v>
      </c>
      <c r="CB63" s="20">
        <f t="shared" si="143"/>
        <v>0</v>
      </c>
      <c r="CC63" s="20"/>
      <c r="CD63" s="20">
        <f t="shared" si="144"/>
        <v>0</v>
      </c>
      <c r="CE63" s="20">
        <f t="shared" si="145"/>
        <v>0</v>
      </c>
      <c r="CF63" s="20">
        <f t="shared" si="146"/>
        <v>0</v>
      </c>
      <c r="CG63" s="20">
        <f t="shared" si="147"/>
        <v>0</v>
      </c>
      <c r="CH63" s="20">
        <f t="shared" si="148"/>
        <v>0</v>
      </c>
      <c r="CI63" s="20">
        <f t="shared" si="149"/>
        <v>0</v>
      </c>
    </row>
    <row r="64" spans="1:87" x14ac:dyDescent="0.25">
      <c r="A64">
        <v>58</v>
      </c>
      <c r="B64">
        <f>modules!B64</f>
        <v>0</v>
      </c>
      <c r="C64">
        <f>modules!C64</f>
        <v>0</v>
      </c>
      <c r="E64" s="16">
        <f t="shared" si="78"/>
        <v>0</v>
      </c>
      <c r="F64" s="16">
        <f t="shared" si="79"/>
        <v>0</v>
      </c>
      <c r="G64" s="16">
        <f t="shared" si="80"/>
        <v>0</v>
      </c>
      <c r="H64" s="16">
        <f t="shared" si="81"/>
        <v>0</v>
      </c>
      <c r="I64" s="16">
        <f t="shared" si="82"/>
        <v>0</v>
      </c>
      <c r="J64" s="16">
        <f t="shared" si="83"/>
        <v>0</v>
      </c>
      <c r="L64" s="16">
        <f t="shared" si="84"/>
        <v>0</v>
      </c>
      <c r="M64" s="16">
        <f t="shared" si="85"/>
        <v>0</v>
      </c>
      <c r="N64" s="16">
        <f t="shared" si="86"/>
        <v>0</v>
      </c>
      <c r="O64" s="16">
        <f t="shared" si="87"/>
        <v>0</v>
      </c>
      <c r="P64" s="16">
        <f t="shared" si="88"/>
        <v>0</v>
      </c>
      <c r="Q64" s="16">
        <f t="shared" si="89"/>
        <v>0</v>
      </c>
      <c r="S64" s="16">
        <f t="shared" si="90"/>
        <v>0</v>
      </c>
      <c r="T64" s="16">
        <f t="shared" si="91"/>
        <v>0</v>
      </c>
      <c r="U64" s="16">
        <f t="shared" si="92"/>
        <v>0</v>
      </c>
      <c r="V64" s="16">
        <f t="shared" si="93"/>
        <v>0</v>
      </c>
      <c r="W64" s="16">
        <f t="shared" si="94"/>
        <v>0</v>
      </c>
      <c r="X64" s="16">
        <f t="shared" si="95"/>
        <v>0</v>
      </c>
      <c r="Z64" s="16">
        <f t="shared" si="96"/>
        <v>0</v>
      </c>
      <c r="AA64" s="16">
        <f t="shared" si="97"/>
        <v>0</v>
      </c>
      <c r="AB64" s="16">
        <f t="shared" si="98"/>
        <v>0</v>
      </c>
      <c r="AC64" s="16">
        <f t="shared" si="99"/>
        <v>0</v>
      </c>
      <c r="AD64" s="16">
        <f t="shared" si="100"/>
        <v>0</v>
      </c>
      <c r="AE64" s="16">
        <f t="shared" si="101"/>
        <v>0</v>
      </c>
      <c r="AG64" s="16">
        <f t="shared" si="102"/>
        <v>0</v>
      </c>
      <c r="AH64" s="16">
        <f t="shared" si="103"/>
        <v>0</v>
      </c>
      <c r="AI64" s="16">
        <f t="shared" si="104"/>
        <v>0</v>
      </c>
      <c r="AJ64" s="16">
        <f t="shared" si="105"/>
        <v>0</v>
      </c>
      <c r="AK64" s="16">
        <f t="shared" si="106"/>
        <v>0</v>
      </c>
      <c r="AL64" s="16">
        <f t="shared" si="107"/>
        <v>0</v>
      </c>
      <c r="AN64" s="16">
        <f t="shared" si="108"/>
        <v>0</v>
      </c>
      <c r="AO64" s="16">
        <f t="shared" si="109"/>
        <v>0</v>
      </c>
      <c r="AP64" s="16">
        <f t="shared" si="110"/>
        <v>0</v>
      </c>
      <c r="AQ64" s="16">
        <f t="shared" si="111"/>
        <v>0</v>
      </c>
      <c r="AR64" s="16">
        <f t="shared" si="112"/>
        <v>0</v>
      </c>
      <c r="AS64" s="16">
        <f t="shared" si="113"/>
        <v>0</v>
      </c>
      <c r="AT64" s="20"/>
      <c r="AU64" s="20">
        <f t="shared" si="114"/>
        <v>0</v>
      </c>
      <c r="AV64" s="20">
        <f t="shared" si="115"/>
        <v>0</v>
      </c>
      <c r="AW64" s="20">
        <f t="shared" si="116"/>
        <v>0</v>
      </c>
      <c r="AX64" s="20">
        <f t="shared" si="117"/>
        <v>0</v>
      </c>
      <c r="AY64" s="20">
        <f t="shared" si="118"/>
        <v>0</v>
      </c>
      <c r="AZ64" s="20">
        <f t="shared" si="119"/>
        <v>0</v>
      </c>
      <c r="BA64" s="20"/>
      <c r="BB64" s="20">
        <f t="shared" si="120"/>
        <v>0</v>
      </c>
      <c r="BC64" s="20">
        <f t="shared" si="121"/>
        <v>0</v>
      </c>
      <c r="BD64" s="20">
        <f t="shared" si="122"/>
        <v>0</v>
      </c>
      <c r="BE64" s="20">
        <f t="shared" si="123"/>
        <v>0</v>
      </c>
      <c r="BF64" s="20">
        <f t="shared" si="124"/>
        <v>0</v>
      </c>
      <c r="BG64" s="20">
        <f t="shared" si="125"/>
        <v>0</v>
      </c>
      <c r="BH64" s="20"/>
      <c r="BI64" s="20">
        <f t="shared" si="126"/>
        <v>0</v>
      </c>
      <c r="BJ64" s="20">
        <f t="shared" si="127"/>
        <v>0</v>
      </c>
      <c r="BK64" s="20">
        <f t="shared" si="128"/>
        <v>0</v>
      </c>
      <c r="BL64" s="20">
        <f t="shared" si="129"/>
        <v>0</v>
      </c>
      <c r="BM64" s="20">
        <f t="shared" si="130"/>
        <v>0</v>
      </c>
      <c r="BN64" s="20">
        <f t="shared" si="131"/>
        <v>0</v>
      </c>
      <c r="BO64" s="20"/>
      <c r="BP64" s="20">
        <f t="shared" si="132"/>
        <v>0</v>
      </c>
      <c r="BQ64" s="20">
        <f t="shared" si="133"/>
        <v>0</v>
      </c>
      <c r="BR64" s="20">
        <f t="shared" si="134"/>
        <v>0</v>
      </c>
      <c r="BS64" s="20">
        <f t="shared" si="135"/>
        <v>0</v>
      </c>
      <c r="BT64" s="20">
        <f t="shared" si="136"/>
        <v>0</v>
      </c>
      <c r="BU64" s="20">
        <f t="shared" si="137"/>
        <v>0</v>
      </c>
      <c r="BV64" s="20"/>
      <c r="BW64" s="20">
        <f t="shared" si="138"/>
        <v>0</v>
      </c>
      <c r="BX64" s="20">
        <f t="shared" si="139"/>
        <v>0</v>
      </c>
      <c r="BY64" s="20">
        <f t="shared" si="140"/>
        <v>0</v>
      </c>
      <c r="BZ64" s="20">
        <f t="shared" si="141"/>
        <v>0</v>
      </c>
      <c r="CA64" s="20">
        <f t="shared" si="142"/>
        <v>0</v>
      </c>
      <c r="CB64" s="20">
        <f t="shared" si="143"/>
        <v>0</v>
      </c>
      <c r="CC64" s="20"/>
      <c r="CD64" s="20">
        <f t="shared" si="144"/>
        <v>0</v>
      </c>
      <c r="CE64" s="20">
        <f t="shared" si="145"/>
        <v>0</v>
      </c>
      <c r="CF64" s="20">
        <f t="shared" si="146"/>
        <v>0</v>
      </c>
      <c r="CG64" s="20">
        <f t="shared" si="147"/>
        <v>0</v>
      </c>
      <c r="CH64" s="20">
        <f t="shared" si="148"/>
        <v>0</v>
      </c>
      <c r="CI64" s="20">
        <f t="shared" si="149"/>
        <v>0</v>
      </c>
    </row>
    <row r="65" spans="1:87" x14ac:dyDescent="0.25">
      <c r="A65">
        <v>59</v>
      </c>
      <c r="B65">
        <f>modules!B65</f>
        <v>0</v>
      </c>
      <c r="C65">
        <f>modules!C65</f>
        <v>0</v>
      </c>
      <c r="E65" s="16">
        <f t="shared" si="78"/>
        <v>0</v>
      </c>
      <c r="F65" s="16">
        <f t="shared" si="79"/>
        <v>0</v>
      </c>
      <c r="G65" s="16">
        <f t="shared" si="80"/>
        <v>0</v>
      </c>
      <c r="H65" s="16">
        <f t="shared" si="81"/>
        <v>0</v>
      </c>
      <c r="I65" s="16">
        <f t="shared" si="82"/>
        <v>0</v>
      </c>
      <c r="J65" s="16">
        <f t="shared" si="83"/>
        <v>0</v>
      </c>
      <c r="L65" s="16">
        <f t="shared" si="84"/>
        <v>0</v>
      </c>
      <c r="M65" s="16">
        <f t="shared" si="85"/>
        <v>0</v>
      </c>
      <c r="N65" s="16">
        <f t="shared" si="86"/>
        <v>0</v>
      </c>
      <c r="O65" s="16">
        <f t="shared" si="87"/>
        <v>0</v>
      </c>
      <c r="P65" s="16">
        <f t="shared" si="88"/>
        <v>0</v>
      </c>
      <c r="Q65" s="16">
        <f t="shared" si="89"/>
        <v>0</v>
      </c>
      <c r="S65" s="16">
        <f t="shared" si="90"/>
        <v>0</v>
      </c>
      <c r="T65" s="16">
        <f t="shared" si="91"/>
        <v>0</v>
      </c>
      <c r="U65" s="16">
        <f t="shared" si="92"/>
        <v>0</v>
      </c>
      <c r="V65" s="16">
        <f t="shared" si="93"/>
        <v>0</v>
      </c>
      <c r="W65" s="16">
        <f t="shared" si="94"/>
        <v>0</v>
      </c>
      <c r="X65" s="16">
        <f t="shared" si="95"/>
        <v>0</v>
      </c>
      <c r="Z65" s="16">
        <f t="shared" si="96"/>
        <v>0</v>
      </c>
      <c r="AA65" s="16">
        <f t="shared" si="97"/>
        <v>0</v>
      </c>
      <c r="AB65" s="16">
        <f t="shared" si="98"/>
        <v>0</v>
      </c>
      <c r="AC65" s="16">
        <f t="shared" si="99"/>
        <v>0</v>
      </c>
      <c r="AD65" s="16">
        <f t="shared" si="100"/>
        <v>0</v>
      </c>
      <c r="AE65" s="16">
        <f t="shared" si="101"/>
        <v>0</v>
      </c>
      <c r="AG65" s="16">
        <f t="shared" si="102"/>
        <v>0</v>
      </c>
      <c r="AH65" s="16">
        <f t="shared" si="103"/>
        <v>0</v>
      </c>
      <c r="AI65" s="16">
        <f t="shared" si="104"/>
        <v>0</v>
      </c>
      <c r="AJ65" s="16">
        <f t="shared" si="105"/>
        <v>0</v>
      </c>
      <c r="AK65" s="16">
        <f t="shared" si="106"/>
        <v>0</v>
      </c>
      <c r="AL65" s="16">
        <f t="shared" si="107"/>
        <v>0</v>
      </c>
      <c r="AN65" s="16">
        <f t="shared" si="108"/>
        <v>0</v>
      </c>
      <c r="AO65" s="16">
        <f t="shared" si="109"/>
        <v>0</v>
      </c>
      <c r="AP65" s="16">
        <f t="shared" si="110"/>
        <v>0</v>
      </c>
      <c r="AQ65" s="16">
        <f t="shared" si="111"/>
        <v>0</v>
      </c>
      <c r="AR65" s="16">
        <f t="shared" si="112"/>
        <v>0</v>
      </c>
      <c r="AS65" s="16">
        <f t="shared" si="113"/>
        <v>0</v>
      </c>
      <c r="AT65" s="20"/>
      <c r="AU65" s="20">
        <f t="shared" si="114"/>
        <v>0</v>
      </c>
      <c r="AV65" s="20">
        <f t="shared" si="115"/>
        <v>0</v>
      </c>
      <c r="AW65" s="20">
        <f t="shared" si="116"/>
        <v>0</v>
      </c>
      <c r="AX65" s="20">
        <f t="shared" si="117"/>
        <v>0</v>
      </c>
      <c r="AY65" s="20">
        <f t="shared" si="118"/>
        <v>0</v>
      </c>
      <c r="AZ65" s="20">
        <f t="shared" si="119"/>
        <v>0</v>
      </c>
      <c r="BA65" s="20"/>
      <c r="BB65" s="20">
        <f t="shared" si="120"/>
        <v>0</v>
      </c>
      <c r="BC65" s="20">
        <f t="shared" si="121"/>
        <v>0</v>
      </c>
      <c r="BD65" s="20">
        <f t="shared" si="122"/>
        <v>0</v>
      </c>
      <c r="BE65" s="20">
        <f t="shared" si="123"/>
        <v>0</v>
      </c>
      <c r="BF65" s="20">
        <f t="shared" si="124"/>
        <v>0</v>
      </c>
      <c r="BG65" s="20">
        <f t="shared" si="125"/>
        <v>0</v>
      </c>
      <c r="BH65" s="20"/>
      <c r="BI65" s="20">
        <f t="shared" si="126"/>
        <v>0</v>
      </c>
      <c r="BJ65" s="20">
        <f t="shared" si="127"/>
        <v>0</v>
      </c>
      <c r="BK65" s="20">
        <f t="shared" si="128"/>
        <v>0</v>
      </c>
      <c r="BL65" s="20">
        <f t="shared" si="129"/>
        <v>0</v>
      </c>
      <c r="BM65" s="20">
        <f t="shared" si="130"/>
        <v>0</v>
      </c>
      <c r="BN65" s="20">
        <f t="shared" si="131"/>
        <v>0</v>
      </c>
      <c r="BO65" s="20"/>
      <c r="BP65" s="20">
        <f t="shared" si="132"/>
        <v>0</v>
      </c>
      <c r="BQ65" s="20">
        <f t="shared" si="133"/>
        <v>0</v>
      </c>
      <c r="BR65" s="20">
        <f t="shared" si="134"/>
        <v>0</v>
      </c>
      <c r="BS65" s="20">
        <f t="shared" si="135"/>
        <v>0</v>
      </c>
      <c r="BT65" s="20">
        <f t="shared" si="136"/>
        <v>0</v>
      </c>
      <c r="BU65" s="20">
        <f t="shared" si="137"/>
        <v>0</v>
      </c>
      <c r="BV65" s="20"/>
      <c r="BW65" s="20">
        <f t="shared" si="138"/>
        <v>0</v>
      </c>
      <c r="BX65" s="20">
        <f t="shared" si="139"/>
        <v>0</v>
      </c>
      <c r="BY65" s="20">
        <f t="shared" si="140"/>
        <v>0</v>
      </c>
      <c r="BZ65" s="20">
        <f t="shared" si="141"/>
        <v>0</v>
      </c>
      <c r="CA65" s="20">
        <f t="shared" si="142"/>
        <v>0</v>
      </c>
      <c r="CB65" s="20">
        <f t="shared" si="143"/>
        <v>0</v>
      </c>
      <c r="CC65" s="20"/>
      <c r="CD65" s="20">
        <f t="shared" si="144"/>
        <v>0</v>
      </c>
      <c r="CE65" s="20">
        <f t="shared" si="145"/>
        <v>0</v>
      </c>
      <c r="CF65" s="20">
        <f t="shared" si="146"/>
        <v>0</v>
      </c>
      <c r="CG65" s="20">
        <f t="shared" si="147"/>
        <v>0</v>
      </c>
      <c r="CH65" s="20">
        <f t="shared" si="148"/>
        <v>0</v>
      </c>
      <c r="CI65" s="20">
        <f t="shared" si="149"/>
        <v>0</v>
      </c>
    </row>
    <row r="66" spans="1:87" x14ac:dyDescent="0.25">
      <c r="A66">
        <v>60</v>
      </c>
      <c r="B66">
        <f>modules!B66</f>
        <v>0</v>
      </c>
      <c r="C66">
        <f>modules!C66</f>
        <v>0</v>
      </c>
      <c r="E66" s="16">
        <f t="shared" si="78"/>
        <v>0</v>
      </c>
      <c r="F66" s="16">
        <f t="shared" si="79"/>
        <v>0</v>
      </c>
      <c r="G66" s="16">
        <f t="shared" si="80"/>
        <v>0</v>
      </c>
      <c r="H66" s="16">
        <f t="shared" si="81"/>
        <v>0</v>
      </c>
      <c r="I66" s="16">
        <f t="shared" si="82"/>
        <v>0</v>
      </c>
      <c r="J66" s="16">
        <f t="shared" si="83"/>
        <v>0</v>
      </c>
      <c r="L66" s="16">
        <f t="shared" si="84"/>
        <v>0</v>
      </c>
      <c r="M66" s="16">
        <f t="shared" si="85"/>
        <v>0</v>
      </c>
      <c r="N66" s="16">
        <f t="shared" si="86"/>
        <v>0</v>
      </c>
      <c r="O66" s="16">
        <f t="shared" si="87"/>
        <v>0</v>
      </c>
      <c r="P66" s="16">
        <f t="shared" si="88"/>
        <v>0</v>
      </c>
      <c r="Q66" s="16">
        <f t="shared" si="89"/>
        <v>0</v>
      </c>
      <c r="S66" s="16">
        <f t="shared" si="90"/>
        <v>0</v>
      </c>
      <c r="T66" s="16">
        <f t="shared" si="91"/>
        <v>0</v>
      </c>
      <c r="U66" s="16">
        <f t="shared" si="92"/>
        <v>0</v>
      </c>
      <c r="V66" s="16">
        <f t="shared" si="93"/>
        <v>0</v>
      </c>
      <c r="W66" s="16">
        <f t="shared" si="94"/>
        <v>0</v>
      </c>
      <c r="X66" s="16">
        <f t="shared" si="95"/>
        <v>0</v>
      </c>
      <c r="Z66" s="16">
        <f t="shared" si="96"/>
        <v>0</v>
      </c>
      <c r="AA66" s="16">
        <f t="shared" si="97"/>
        <v>0</v>
      </c>
      <c r="AB66" s="16">
        <f t="shared" si="98"/>
        <v>0</v>
      </c>
      <c r="AC66" s="16">
        <f t="shared" si="99"/>
        <v>0</v>
      </c>
      <c r="AD66" s="16">
        <f t="shared" si="100"/>
        <v>0</v>
      </c>
      <c r="AE66" s="16">
        <f t="shared" si="101"/>
        <v>0</v>
      </c>
      <c r="AG66" s="16">
        <f t="shared" si="102"/>
        <v>0</v>
      </c>
      <c r="AH66" s="16">
        <f t="shared" si="103"/>
        <v>0</v>
      </c>
      <c r="AI66" s="16">
        <f t="shared" si="104"/>
        <v>0</v>
      </c>
      <c r="AJ66" s="16">
        <f t="shared" si="105"/>
        <v>0</v>
      </c>
      <c r="AK66" s="16">
        <f t="shared" si="106"/>
        <v>0</v>
      </c>
      <c r="AL66" s="16">
        <f t="shared" si="107"/>
        <v>0</v>
      </c>
      <c r="AN66" s="16">
        <f t="shared" si="108"/>
        <v>0</v>
      </c>
      <c r="AO66" s="16">
        <f t="shared" si="109"/>
        <v>0</v>
      </c>
      <c r="AP66" s="16">
        <f t="shared" si="110"/>
        <v>0</v>
      </c>
      <c r="AQ66" s="16">
        <f t="shared" si="111"/>
        <v>0</v>
      </c>
      <c r="AR66" s="16">
        <f t="shared" si="112"/>
        <v>0</v>
      </c>
      <c r="AS66" s="16">
        <f t="shared" si="113"/>
        <v>0</v>
      </c>
      <c r="AT66" s="20"/>
      <c r="AU66" s="20">
        <f t="shared" si="114"/>
        <v>0</v>
      </c>
      <c r="AV66" s="20">
        <f t="shared" si="115"/>
        <v>0</v>
      </c>
      <c r="AW66" s="20">
        <f t="shared" si="116"/>
        <v>0</v>
      </c>
      <c r="AX66" s="20">
        <f t="shared" si="117"/>
        <v>0</v>
      </c>
      <c r="AY66" s="20">
        <f t="shared" si="118"/>
        <v>0</v>
      </c>
      <c r="AZ66" s="20">
        <f t="shared" si="119"/>
        <v>0</v>
      </c>
      <c r="BA66" s="20"/>
      <c r="BB66" s="20">
        <f t="shared" si="120"/>
        <v>0</v>
      </c>
      <c r="BC66" s="20">
        <f t="shared" si="121"/>
        <v>0</v>
      </c>
      <c r="BD66" s="20">
        <f t="shared" si="122"/>
        <v>0</v>
      </c>
      <c r="BE66" s="20">
        <f t="shared" si="123"/>
        <v>0</v>
      </c>
      <c r="BF66" s="20">
        <f t="shared" si="124"/>
        <v>0</v>
      </c>
      <c r="BG66" s="20">
        <f t="shared" si="125"/>
        <v>0</v>
      </c>
      <c r="BH66" s="20"/>
      <c r="BI66" s="20">
        <f t="shared" si="126"/>
        <v>0</v>
      </c>
      <c r="BJ66" s="20">
        <f t="shared" si="127"/>
        <v>0</v>
      </c>
      <c r="BK66" s="20">
        <f t="shared" si="128"/>
        <v>0</v>
      </c>
      <c r="BL66" s="20">
        <f t="shared" si="129"/>
        <v>0</v>
      </c>
      <c r="BM66" s="20">
        <f t="shared" si="130"/>
        <v>0</v>
      </c>
      <c r="BN66" s="20">
        <f t="shared" si="131"/>
        <v>0</v>
      </c>
      <c r="BO66" s="20"/>
      <c r="BP66" s="20">
        <f t="shared" si="132"/>
        <v>0</v>
      </c>
      <c r="BQ66" s="20">
        <f t="shared" si="133"/>
        <v>0</v>
      </c>
      <c r="BR66" s="20">
        <f t="shared" si="134"/>
        <v>0</v>
      </c>
      <c r="BS66" s="20">
        <f t="shared" si="135"/>
        <v>0</v>
      </c>
      <c r="BT66" s="20">
        <f t="shared" si="136"/>
        <v>0</v>
      </c>
      <c r="BU66" s="20">
        <f t="shared" si="137"/>
        <v>0</v>
      </c>
      <c r="BV66" s="20"/>
      <c r="BW66" s="20">
        <f t="shared" si="138"/>
        <v>0</v>
      </c>
      <c r="BX66" s="20">
        <f t="shared" si="139"/>
        <v>0</v>
      </c>
      <c r="BY66" s="20">
        <f t="shared" si="140"/>
        <v>0</v>
      </c>
      <c r="BZ66" s="20">
        <f t="shared" si="141"/>
        <v>0</v>
      </c>
      <c r="CA66" s="20">
        <f t="shared" si="142"/>
        <v>0</v>
      </c>
      <c r="CB66" s="20">
        <f t="shared" si="143"/>
        <v>0</v>
      </c>
      <c r="CC66" s="20"/>
      <c r="CD66" s="20">
        <f t="shared" si="144"/>
        <v>0</v>
      </c>
      <c r="CE66" s="20">
        <f t="shared" si="145"/>
        <v>0</v>
      </c>
      <c r="CF66" s="20">
        <f t="shared" si="146"/>
        <v>0</v>
      </c>
      <c r="CG66" s="20">
        <f t="shared" si="147"/>
        <v>0</v>
      </c>
      <c r="CH66" s="20">
        <f t="shared" si="148"/>
        <v>0</v>
      </c>
      <c r="CI66" s="20">
        <f t="shared" si="149"/>
        <v>0</v>
      </c>
    </row>
    <row r="67" spans="1:87" x14ac:dyDescent="0.25">
      <c r="A67">
        <v>61</v>
      </c>
      <c r="B67">
        <f>modules!B67</f>
        <v>0</v>
      </c>
      <c r="C67">
        <f>modules!C67</f>
        <v>0</v>
      </c>
      <c r="E67" s="16">
        <f t="shared" si="78"/>
        <v>0</v>
      </c>
      <c r="F67" s="16">
        <f t="shared" si="79"/>
        <v>0</v>
      </c>
      <c r="G67" s="16">
        <f t="shared" si="80"/>
        <v>0</v>
      </c>
      <c r="H67" s="16">
        <f t="shared" si="81"/>
        <v>0</v>
      </c>
      <c r="I67" s="16">
        <f t="shared" si="82"/>
        <v>0</v>
      </c>
      <c r="J67" s="16">
        <f t="shared" si="83"/>
        <v>0</v>
      </c>
      <c r="L67" s="16">
        <f t="shared" si="84"/>
        <v>0</v>
      </c>
      <c r="M67" s="16">
        <f t="shared" si="85"/>
        <v>0</v>
      </c>
      <c r="N67" s="16">
        <f t="shared" si="86"/>
        <v>0</v>
      </c>
      <c r="O67" s="16">
        <f t="shared" si="87"/>
        <v>0</v>
      </c>
      <c r="P67" s="16">
        <f t="shared" si="88"/>
        <v>0</v>
      </c>
      <c r="Q67" s="16">
        <f t="shared" si="89"/>
        <v>0</v>
      </c>
      <c r="S67" s="16">
        <f t="shared" si="90"/>
        <v>0</v>
      </c>
      <c r="T67" s="16">
        <f t="shared" si="91"/>
        <v>0</v>
      </c>
      <c r="U67" s="16">
        <f t="shared" si="92"/>
        <v>0</v>
      </c>
      <c r="V67" s="16">
        <f t="shared" si="93"/>
        <v>0</v>
      </c>
      <c r="W67" s="16">
        <f t="shared" si="94"/>
        <v>0</v>
      </c>
      <c r="X67" s="16">
        <f t="shared" si="95"/>
        <v>0</v>
      </c>
      <c r="Z67" s="16">
        <f t="shared" si="96"/>
        <v>0</v>
      </c>
      <c r="AA67" s="16">
        <f t="shared" si="97"/>
        <v>0</v>
      </c>
      <c r="AB67" s="16">
        <f t="shared" si="98"/>
        <v>0</v>
      </c>
      <c r="AC67" s="16">
        <f t="shared" si="99"/>
        <v>0</v>
      </c>
      <c r="AD67" s="16">
        <f t="shared" si="100"/>
        <v>0</v>
      </c>
      <c r="AE67" s="16">
        <f t="shared" si="101"/>
        <v>0</v>
      </c>
      <c r="AG67" s="16">
        <f t="shared" si="102"/>
        <v>0</v>
      </c>
      <c r="AH67" s="16">
        <f t="shared" si="103"/>
        <v>0</v>
      </c>
      <c r="AI67" s="16">
        <f t="shared" si="104"/>
        <v>0</v>
      </c>
      <c r="AJ67" s="16">
        <f t="shared" si="105"/>
        <v>0</v>
      </c>
      <c r="AK67" s="16">
        <f t="shared" si="106"/>
        <v>0</v>
      </c>
      <c r="AL67" s="16">
        <f t="shared" si="107"/>
        <v>0</v>
      </c>
      <c r="AN67" s="16">
        <f t="shared" si="108"/>
        <v>0</v>
      </c>
      <c r="AO67" s="16">
        <f t="shared" si="109"/>
        <v>0</v>
      </c>
      <c r="AP67" s="16">
        <f t="shared" si="110"/>
        <v>0</v>
      </c>
      <c r="AQ67" s="16">
        <f t="shared" si="111"/>
        <v>0</v>
      </c>
      <c r="AR67" s="16">
        <f t="shared" si="112"/>
        <v>0</v>
      </c>
      <c r="AS67" s="16">
        <f t="shared" si="113"/>
        <v>0</v>
      </c>
      <c r="AT67" s="20"/>
      <c r="AU67" s="20">
        <f t="shared" si="114"/>
        <v>0</v>
      </c>
      <c r="AV67" s="20">
        <f t="shared" si="115"/>
        <v>0</v>
      </c>
      <c r="AW67" s="20">
        <f t="shared" si="116"/>
        <v>0</v>
      </c>
      <c r="AX67" s="20">
        <f t="shared" si="117"/>
        <v>0</v>
      </c>
      <c r="AY67" s="20">
        <f t="shared" si="118"/>
        <v>0</v>
      </c>
      <c r="AZ67" s="20">
        <f t="shared" si="119"/>
        <v>0</v>
      </c>
      <c r="BA67" s="20"/>
      <c r="BB67" s="20">
        <f t="shared" si="120"/>
        <v>0</v>
      </c>
      <c r="BC67" s="20">
        <f t="shared" si="121"/>
        <v>0</v>
      </c>
      <c r="BD67" s="20">
        <f t="shared" si="122"/>
        <v>0</v>
      </c>
      <c r="BE67" s="20">
        <f t="shared" si="123"/>
        <v>0</v>
      </c>
      <c r="BF67" s="20">
        <f t="shared" si="124"/>
        <v>0</v>
      </c>
      <c r="BG67" s="20">
        <f t="shared" si="125"/>
        <v>0</v>
      </c>
      <c r="BH67" s="20"/>
      <c r="BI67" s="20">
        <f t="shared" si="126"/>
        <v>0</v>
      </c>
      <c r="BJ67" s="20">
        <f t="shared" si="127"/>
        <v>0</v>
      </c>
      <c r="BK67" s="20">
        <f t="shared" si="128"/>
        <v>0</v>
      </c>
      <c r="BL67" s="20">
        <f t="shared" si="129"/>
        <v>0</v>
      </c>
      <c r="BM67" s="20">
        <f t="shared" si="130"/>
        <v>0</v>
      </c>
      <c r="BN67" s="20">
        <f t="shared" si="131"/>
        <v>0</v>
      </c>
      <c r="BO67" s="20"/>
      <c r="BP67" s="20">
        <f t="shared" si="132"/>
        <v>0</v>
      </c>
      <c r="BQ67" s="20">
        <f t="shared" si="133"/>
        <v>0</v>
      </c>
      <c r="BR67" s="20">
        <f t="shared" si="134"/>
        <v>0</v>
      </c>
      <c r="BS67" s="20">
        <f t="shared" si="135"/>
        <v>0</v>
      </c>
      <c r="BT67" s="20">
        <f t="shared" si="136"/>
        <v>0</v>
      </c>
      <c r="BU67" s="20">
        <f t="shared" si="137"/>
        <v>0</v>
      </c>
      <c r="BV67" s="20"/>
      <c r="BW67" s="20">
        <f t="shared" si="138"/>
        <v>0</v>
      </c>
      <c r="BX67" s="20">
        <f t="shared" si="139"/>
        <v>0</v>
      </c>
      <c r="BY67" s="20">
        <f t="shared" si="140"/>
        <v>0</v>
      </c>
      <c r="BZ67" s="20">
        <f t="shared" si="141"/>
        <v>0</v>
      </c>
      <c r="CA67" s="20">
        <f t="shared" si="142"/>
        <v>0</v>
      </c>
      <c r="CB67" s="20">
        <f t="shared" si="143"/>
        <v>0</v>
      </c>
      <c r="CC67" s="20"/>
      <c r="CD67" s="20">
        <f t="shared" si="144"/>
        <v>0</v>
      </c>
      <c r="CE67" s="20">
        <f t="shared" si="145"/>
        <v>0</v>
      </c>
      <c r="CF67" s="20">
        <f t="shared" si="146"/>
        <v>0</v>
      </c>
      <c r="CG67" s="20">
        <f t="shared" si="147"/>
        <v>0</v>
      </c>
      <c r="CH67" s="20">
        <f t="shared" si="148"/>
        <v>0</v>
      </c>
      <c r="CI67" s="20">
        <f t="shared" si="149"/>
        <v>0</v>
      </c>
    </row>
    <row r="68" spans="1:87" x14ac:dyDescent="0.25"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</row>
    <row r="69" spans="1:87" x14ac:dyDescent="0.25">
      <c r="C69" s="86" t="s">
        <v>639</v>
      </c>
      <c r="D69" s="16">
        <f>SUM(D8:D67)</f>
        <v>0</v>
      </c>
      <c r="E69" s="16">
        <f t="shared" ref="E69:BP69" si="150">SUM(E8:E67)</f>
        <v>370</v>
      </c>
      <c r="F69" s="16">
        <f t="shared" si="150"/>
        <v>370</v>
      </c>
      <c r="G69" s="16">
        <f t="shared" si="150"/>
        <v>370</v>
      </c>
      <c r="H69" s="16">
        <f t="shared" si="150"/>
        <v>370</v>
      </c>
      <c r="I69" s="16">
        <f t="shared" si="150"/>
        <v>370</v>
      </c>
      <c r="J69" s="16">
        <f t="shared" si="150"/>
        <v>370</v>
      </c>
      <c r="K69" s="16">
        <f t="shared" si="150"/>
        <v>0</v>
      </c>
      <c r="L69" s="16">
        <f t="shared" si="150"/>
        <v>0</v>
      </c>
      <c r="M69" s="16">
        <f t="shared" si="150"/>
        <v>0</v>
      </c>
      <c r="N69" s="16">
        <f t="shared" si="150"/>
        <v>0</v>
      </c>
      <c r="O69" s="16">
        <f t="shared" si="150"/>
        <v>0</v>
      </c>
      <c r="P69" s="16">
        <f t="shared" si="150"/>
        <v>0</v>
      </c>
      <c r="Q69" s="16">
        <f t="shared" si="150"/>
        <v>0</v>
      </c>
      <c r="R69" s="16">
        <f t="shared" si="150"/>
        <v>0</v>
      </c>
      <c r="S69" s="16">
        <f t="shared" si="150"/>
        <v>0</v>
      </c>
      <c r="T69" s="16">
        <f t="shared" si="150"/>
        <v>0</v>
      </c>
      <c r="U69" s="16">
        <f t="shared" si="150"/>
        <v>0</v>
      </c>
      <c r="V69" s="16">
        <f t="shared" si="150"/>
        <v>0</v>
      </c>
      <c r="W69" s="16">
        <f t="shared" si="150"/>
        <v>0</v>
      </c>
      <c r="X69" s="16">
        <f t="shared" si="150"/>
        <v>0</v>
      </c>
      <c r="Y69" s="16">
        <f t="shared" si="150"/>
        <v>0</v>
      </c>
      <c r="Z69" s="16">
        <f t="shared" si="150"/>
        <v>0</v>
      </c>
      <c r="AA69" s="16">
        <f t="shared" si="150"/>
        <v>0</v>
      </c>
      <c r="AB69" s="16">
        <f t="shared" si="150"/>
        <v>0</v>
      </c>
      <c r="AC69" s="16">
        <f t="shared" si="150"/>
        <v>0</v>
      </c>
      <c r="AD69" s="16">
        <f t="shared" si="150"/>
        <v>0</v>
      </c>
      <c r="AE69" s="16">
        <f t="shared" si="150"/>
        <v>0</v>
      </c>
      <c r="AF69" s="16">
        <f t="shared" si="150"/>
        <v>0</v>
      </c>
      <c r="AG69" s="16">
        <f t="shared" si="150"/>
        <v>0</v>
      </c>
      <c r="AH69" s="16">
        <f t="shared" si="150"/>
        <v>0</v>
      </c>
      <c r="AI69" s="16">
        <f t="shared" si="150"/>
        <v>0</v>
      </c>
      <c r="AJ69" s="16">
        <f t="shared" si="150"/>
        <v>0</v>
      </c>
      <c r="AK69" s="16">
        <f t="shared" si="150"/>
        <v>0</v>
      </c>
      <c r="AL69" s="16">
        <f t="shared" si="150"/>
        <v>0</v>
      </c>
      <c r="AM69" s="16">
        <f t="shared" si="150"/>
        <v>0</v>
      </c>
      <c r="AN69" s="16">
        <f t="shared" si="150"/>
        <v>0</v>
      </c>
      <c r="AO69" s="16">
        <f t="shared" si="150"/>
        <v>0</v>
      </c>
      <c r="AP69" s="16">
        <f t="shared" si="150"/>
        <v>0</v>
      </c>
      <c r="AQ69" s="16">
        <f t="shared" si="150"/>
        <v>0</v>
      </c>
      <c r="AR69" s="16">
        <f t="shared" si="150"/>
        <v>0</v>
      </c>
      <c r="AS69" s="16">
        <f t="shared" si="150"/>
        <v>0</v>
      </c>
      <c r="AT69" s="20">
        <f t="shared" si="150"/>
        <v>0</v>
      </c>
      <c r="AU69" s="20">
        <f t="shared" si="150"/>
        <v>13854.487087878784</v>
      </c>
      <c r="AV69" s="20">
        <f t="shared" si="150"/>
        <v>13854.487087878784</v>
      </c>
      <c r="AW69" s="20">
        <f t="shared" si="150"/>
        <v>13854.487087878784</v>
      </c>
      <c r="AX69" s="20">
        <f t="shared" si="150"/>
        <v>13854.487087878784</v>
      </c>
      <c r="AY69" s="20">
        <f t="shared" si="150"/>
        <v>13854.487087878784</v>
      </c>
      <c r="AZ69" s="20">
        <f t="shared" si="150"/>
        <v>13854.487087878784</v>
      </c>
      <c r="BA69" s="20">
        <f t="shared" si="150"/>
        <v>0</v>
      </c>
      <c r="BB69" s="20">
        <f t="shared" si="150"/>
        <v>0</v>
      </c>
      <c r="BC69" s="20">
        <f t="shared" si="150"/>
        <v>0</v>
      </c>
      <c r="BD69" s="20">
        <f t="shared" si="150"/>
        <v>0</v>
      </c>
      <c r="BE69" s="20">
        <f t="shared" si="150"/>
        <v>0</v>
      </c>
      <c r="BF69" s="20">
        <f t="shared" si="150"/>
        <v>0</v>
      </c>
      <c r="BG69" s="20">
        <f t="shared" si="150"/>
        <v>0</v>
      </c>
      <c r="BH69" s="20">
        <f t="shared" si="150"/>
        <v>0</v>
      </c>
      <c r="BI69" s="20">
        <f t="shared" si="150"/>
        <v>0</v>
      </c>
      <c r="BJ69" s="20">
        <f t="shared" si="150"/>
        <v>0</v>
      </c>
      <c r="BK69" s="20">
        <f t="shared" si="150"/>
        <v>0</v>
      </c>
      <c r="BL69" s="20">
        <f t="shared" si="150"/>
        <v>0</v>
      </c>
      <c r="BM69" s="20">
        <f t="shared" si="150"/>
        <v>0</v>
      </c>
      <c r="BN69" s="20">
        <f t="shared" si="150"/>
        <v>0</v>
      </c>
      <c r="BO69" s="20">
        <f t="shared" si="150"/>
        <v>0</v>
      </c>
      <c r="BP69" s="20">
        <f t="shared" si="150"/>
        <v>0</v>
      </c>
      <c r="BQ69" s="20">
        <f t="shared" ref="BQ69:CI69" si="151">SUM(BQ8:BQ67)</f>
        <v>0</v>
      </c>
      <c r="BR69" s="20">
        <f t="shared" si="151"/>
        <v>0</v>
      </c>
      <c r="BS69" s="20">
        <f t="shared" si="151"/>
        <v>0</v>
      </c>
      <c r="BT69" s="20">
        <f t="shared" si="151"/>
        <v>0</v>
      </c>
      <c r="BU69" s="20">
        <f t="shared" si="151"/>
        <v>0</v>
      </c>
      <c r="BV69" s="20">
        <f t="shared" si="151"/>
        <v>0</v>
      </c>
      <c r="BW69" s="20">
        <f t="shared" si="151"/>
        <v>0</v>
      </c>
      <c r="BX69" s="20">
        <f t="shared" si="151"/>
        <v>0</v>
      </c>
      <c r="BY69" s="20">
        <f t="shared" si="151"/>
        <v>0</v>
      </c>
      <c r="BZ69" s="20">
        <f t="shared" si="151"/>
        <v>0</v>
      </c>
      <c r="CA69" s="20">
        <f t="shared" si="151"/>
        <v>0</v>
      </c>
      <c r="CB69" s="20">
        <f t="shared" si="151"/>
        <v>0</v>
      </c>
      <c r="CC69" s="20">
        <f t="shared" si="151"/>
        <v>0</v>
      </c>
      <c r="CD69" s="20">
        <f t="shared" si="151"/>
        <v>0</v>
      </c>
      <c r="CE69" s="20">
        <f t="shared" si="151"/>
        <v>0</v>
      </c>
      <c r="CF69" s="20">
        <f t="shared" si="151"/>
        <v>0</v>
      </c>
      <c r="CG69" s="20">
        <f t="shared" si="151"/>
        <v>0</v>
      </c>
      <c r="CH69" s="20">
        <f t="shared" si="151"/>
        <v>0</v>
      </c>
      <c r="CI69" s="20">
        <f t="shared" si="151"/>
        <v>0</v>
      </c>
    </row>
    <row r="70" spans="1:87" x14ac:dyDescent="0.25">
      <c r="C70" t="s">
        <v>640</v>
      </c>
      <c r="D70" s="16">
        <f>D69/1650</f>
        <v>0</v>
      </c>
      <c r="E70" s="16">
        <f t="shared" ref="E70:AS70" si="152">E69/1650</f>
        <v>0.22424242424242424</v>
      </c>
      <c r="F70" s="16">
        <f t="shared" si="152"/>
        <v>0.22424242424242424</v>
      </c>
      <c r="G70" s="16">
        <f t="shared" si="152"/>
        <v>0.22424242424242424</v>
      </c>
      <c r="H70" s="16">
        <f t="shared" si="152"/>
        <v>0.22424242424242424</v>
      </c>
      <c r="I70" s="16">
        <f t="shared" si="152"/>
        <v>0.22424242424242424</v>
      </c>
      <c r="J70" s="16">
        <f t="shared" si="152"/>
        <v>0.22424242424242424</v>
      </c>
      <c r="K70" s="16">
        <f t="shared" si="152"/>
        <v>0</v>
      </c>
      <c r="L70" s="16">
        <f t="shared" si="152"/>
        <v>0</v>
      </c>
      <c r="M70" s="16">
        <f t="shared" si="152"/>
        <v>0</v>
      </c>
      <c r="N70" s="16">
        <f t="shared" si="152"/>
        <v>0</v>
      </c>
      <c r="O70" s="16">
        <f t="shared" si="152"/>
        <v>0</v>
      </c>
      <c r="P70" s="16">
        <f t="shared" si="152"/>
        <v>0</v>
      </c>
      <c r="Q70" s="16">
        <f t="shared" si="152"/>
        <v>0</v>
      </c>
      <c r="R70" s="16">
        <f t="shared" si="152"/>
        <v>0</v>
      </c>
      <c r="S70" s="16">
        <f t="shared" si="152"/>
        <v>0</v>
      </c>
      <c r="T70" s="16">
        <f t="shared" si="152"/>
        <v>0</v>
      </c>
      <c r="U70" s="16">
        <f t="shared" si="152"/>
        <v>0</v>
      </c>
      <c r="V70" s="16">
        <f t="shared" si="152"/>
        <v>0</v>
      </c>
      <c r="W70" s="16">
        <f t="shared" si="152"/>
        <v>0</v>
      </c>
      <c r="X70" s="16">
        <f t="shared" si="152"/>
        <v>0</v>
      </c>
      <c r="Y70" s="16">
        <f t="shared" si="152"/>
        <v>0</v>
      </c>
      <c r="Z70" s="16">
        <f t="shared" si="152"/>
        <v>0</v>
      </c>
      <c r="AA70" s="16">
        <f t="shared" si="152"/>
        <v>0</v>
      </c>
      <c r="AB70" s="16">
        <f t="shared" si="152"/>
        <v>0</v>
      </c>
      <c r="AC70" s="16">
        <f t="shared" si="152"/>
        <v>0</v>
      </c>
      <c r="AD70" s="16">
        <f t="shared" si="152"/>
        <v>0</v>
      </c>
      <c r="AE70" s="16">
        <f t="shared" si="152"/>
        <v>0</v>
      </c>
      <c r="AF70" s="16">
        <f t="shared" si="152"/>
        <v>0</v>
      </c>
      <c r="AG70" s="16">
        <f t="shared" si="152"/>
        <v>0</v>
      </c>
      <c r="AH70" s="16">
        <f t="shared" si="152"/>
        <v>0</v>
      </c>
      <c r="AI70" s="16">
        <f t="shared" si="152"/>
        <v>0</v>
      </c>
      <c r="AJ70" s="16">
        <f t="shared" si="152"/>
        <v>0</v>
      </c>
      <c r="AK70" s="16">
        <f t="shared" si="152"/>
        <v>0</v>
      </c>
      <c r="AL70" s="16">
        <f t="shared" si="152"/>
        <v>0</v>
      </c>
      <c r="AM70" s="16">
        <f t="shared" si="152"/>
        <v>0</v>
      </c>
      <c r="AN70" s="16">
        <f t="shared" si="152"/>
        <v>0</v>
      </c>
      <c r="AO70" s="16">
        <f t="shared" si="152"/>
        <v>0</v>
      </c>
      <c r="AP70" s="16">
        <f t="shared" si="152"/>
        <v>0</v>
      </c>
      <c r="AQ70" s="16">
        <f t="shared" si="152"/>
        <v>0</v>
      </c>
      <c r="AR70" s="16">
        <f t="shared" si="152"/>
        <v>0</v>
      </c>
      <c r="AS70" s="16">
        <f t="shared" si="152"/>
        <v>0</v>
      </c>
    </row>
    <row r="72" spans="1:87" x14ac:dyDescent="0.25">
      <c r="C72" s="86" t="s">
        <v>641</v>
      </c>
      <c r="D72" s="16">
        <f>D70+K70+R70+Y70+AF70+AM70</f>
        <v>0</v>
      </c>
      <c r="E72" s="16">
        <f t="shared" ref="E72:J72" si="153">E70+L70+S70+Z70+AG70+AN70</f>
        <v>0.22424242424242424</v>
      </c>
      <c r="F72" s="16">
        <f t="shared" si="153"/>
        <v>0.22424242424242424</v>
      </c>
      <c r="G72" s="16">
        <f t="shared" si="153"/>
        <v>0.22424242424242424</v>
      </c>
      <c r="H72" s="16">
        <f t="shared" si="153"/>
        <v>0.22424242424242424</v>
      </c>
      <c r="I72" s="16">
        <f t="shared" si="153"/>
        <v>0.22424242424242424</v>
      </c>
      <c r="J72" s="16">
        <f t="shared" si="153"/>
        <v>0.22424242424242424</v>
      </c>
    </row>
    <row r="74" spans="1:87" x14ac:dyDescent="0.25">
      <c r="C74" s="86" t="s">
        <v>642</v>
      </c>
      <c r="D74" s="16">
        <f>IFERROR(IF(VLOOKUP('selections(hide)'!$A$4,'selections(hide)'!$D$24:$P$36,7,FALSE)="PGT",HLOOKUP(prog_header!$C$6,cost_rates!$N$3:$T$5,3,FALSE)*D69,IF(VLOOKUP('selections(hide)'!$A$4,'selections(hide)'!$D$24:$P$36,7,FALSE)="UG",HLOOKUP(prog_header!$C$6,cost_rates!$V$3:$AB$5,3,FALSE)*D69,0)),0)</f>
        <v>0</v>
      </c>
      <c r="E74" s="16">
        <f>IFERROR(IF(VLOOKUP('selections(hide)'!$A$4,'selections(hide)'!$D$24:$P$36,7,FALSE)="PGT",HLOOKUP(prog_header!$C$6,cost_rates!$N$3:$T$5,3,FALSE)*E69,IF(VLOOKUP('selections(hide)'!$A$4,'selections(hide)'!$D$24:$P$36,7,FALSE)="UG",HLOOKUP(prog_header!$C$6,cost_rates!$V$3:$AB$5,3,FALSE)*E69,0)),0)</f>
        <v>328.59026469912345</v>
      </c>
      <c r="F74" s="16">
        <f>IFERROR(IF(VLOOKUP('selections(hide)'!$A$4,'selections(hide)'!$D$24:$P$36,7,FALSE)="PGT",HLOOKUP(prog_header!$C$6,cost_rates!$N$3:$T$5,3,FALSE)*F69,IF(VLOOKUP('selections(hide)'!$A$4,'selections(hide)'!$D$24:$P$36,7,FALSE)="UG",HLOOKUP(prog_header!$C$6,cost_rates!$V$3:$AB$5,3,FALSE)*F69,0)),0)</f>
        <v>328.59026469912345</v>
      </c>
      <c r="G74" s="16">
        <f>IFERROR(IF(VLOOKUP('selections(hide)'!$A$4,'selections(hide)'!$D$24:$P$36,7,FALSE)="PGT",HLOOKUP(prog_header!$C$6,cost_rates!$N$3:$T$5,3,FALSE)*G69,IF(VLOOKUP('selections(hide)'!$A$4,'selections(hide)'!$D$24:$P$36,7,FALSE)="UG",HLOOKUP(prog_header!$C$6,cost_rates!$V$3:$AB$5,3,FALSE)*G69,0)),0)</f>
        <v>328.59026469912345</v>
      </c>
      <c r="H74" s="16">
        <f>IFERROR(IF(VLOOKUP('selections(hide)'!$A$4,'selections(hide)'!$D$24:$P$36,7,FALSE)="PGT",HLOOKUP(prog_header!$C$6,cost_rates!$N$3:$T$5,3,FALSE)*H69,IF(VLOOKUP('selections(hide)'!$A$4,'selections(hide)'!$D$24:$P$36,7,FALSE)="UG",HLOOKUP(prog_header!$C$6,cost_rates!$V$3:$AB$5,3,FALSE)*H69,0)),0)</f>
        <v>328.59026469912345</v>
      </c>
      <c r="I74" s="16">
        <f>IFERROR(IF(VLOOKUP('selections(hide)'!$A$4,'selections(hide)'!$D$24:$P$36,7,FALSE)="PGT",HLOOKUP(prog_header!$C$6,cost_rates!$N$3:$T$5,3,FALSE)*I69,IF(VLOOKUP('selections(hide)'!$A$4,'selections(hide)'!$D$24:$P$36,7,FALSE)="UG",HLOOKUP(prog_header!$C$6,cost_rates!$V$3:$AB$5,3,FALSE)*I69,0)),0)</f>
        <v>328.59026469912345</v>
      </c>
      <c r="J74" s="16">
        <f>IFERROR(IF(VLOOKUP('selections(hide)'!$A$4,'selections(hide)'!$D$24:$P$36,7,FALSE)="PGT",HLOOKUP(prog_header!$C$6,cost_rates!$N$3:$T$5,3,FALSE)*J69,IF(VLOOKUP('selections(hide)'!$A$4,'selections(hide)'!$D$24:$P$36,7,FALSE)="UG",HLOOKUP(prog_header!$C$6,cost_rates!$V$3:$AB$5,3,FALSE)*J69,0)),0)</f>
        <v>328.59026469912345</v>
      </c>
      <c r="K74" s="16">
        <f>IFERROR(IF(VLOOKUP('selections(hide)'!$A$4,'selections(hide)'!$D$24:$P$36,7,FALSE)="PGT",HLOOKUP(prog_header!$C$6,cost_rates!$N$3:$T$5,3,FALSE)*K69,IF(VLOOKUP('selections(hide)'!$A$4,'selections(hide)'!$D$24:$P$36,7,FALSE)="UG",HLOOKUP(prog_header!$C$6,cost_rates!$V$3:$AB$5,3,FALSE)*K69,0)),0)</f>
        <v>0</v>
      </c>
      <c r="L74" s="16">
        <f>IFERROR(IF(VLOOKUP('selections(hide)'!$A$4,'selections(hide)'!$D$24:$P$36,7,FALSE)="PGT",HLOOKUP(prog_header!$C$6,cost_rates!$N$3:$T$5,3,FALSE)*L69,IF(VLOOKUP('selections(hide)'!$A$4,'selections(hide)'!$D$24:$P$36,7,FALSE)="UG",HLOOKUP(prog_header!$C$6,cost_rates!$V$3:$AB$5,3,FALSE)*L69,0)),0)</f>
        <v>0</v>
      </c>
      <c r="M74" s="16">
        <f>IFERROR(IF(VLOOKUP('selections(hide)'!$A$4,'selections(hide)'!$D$24:$P$36,7,FALSE)="PGT",HLOOKUP(prog_header!$C$6,cost_rates!$N$3:$T$5,3,FALSE)*M69,IF(VLOOKUP('selections(hide)'!$A$4,'selections(hide)'!$D$24:$P$36,7,FALSE)="UG",HLOOKUP(prog_header!$C$6,cost_rates!$V$3:$AB$5,3,FALSE)*M69,0)),0)</f>
        <v>0</v>
      </c>
      <c r="N74" s="16">
        <f>IFERROR(IF(VLOOKUP('selections(hide)'!$A$4,'selections(hide)'!$D$24:$P$36,7,FALSE)="PGT",HLOOKUP(prog_header!$C$6,cost_rates!$N$3:$T$5,3,FALSE)*N69,IF(VLOOKUP('selections(hide)'!$A$4,'selections(hide)'!$D$24:$P$36,7,FALSE)="UG",HLOOKUP(prog_header!$C$6,cost_rates!$V$3:$AB$5,3,FALSE)*N69,0)),0)</f>
        <v>0</v>
      </c>
      <c r="O74" s="16">
        <f>IFERROR(IF(VLOOKUP('selections(hide)'!$A$4,'selections(hide)'!$D$24:$P$36,7,FALSE)="PGT",HLOOKUP(prog_header!$C$6,cost_rates!$N$3:$T$5,3,FALSE)*O69,IF(VLOOKUP('selections(hide)'!$A$4,'selections(hide)'!$D$24:$P$36,7,FALSE)="UG",HLOOKUP(prog_header!$C$6,cost_rates!$V$3:$AB$5,3,FALSE)*O69,0)),0)</f>
        <v>0</v>
      </c>
      <c r="P74" s="16">
        <f>IFERROR(IF(VLOOKUP('selections(hide)'!$A$4,'selections(hide)'!$D$24:$P$36,7,FALSE)="PGT",HLOOKUP(prog_header!$C$6,cost_rates!$N$3:$T$5,3,FALSE)*P69,IF(VLOOKUP('selections(hide)'!$A$4,'selections(hide)'!$D$24:$P$36,7,FALSE)="UG",HLOOKUP(prog_header!$C$6,cost_rates!$V$3:$AB$5,3,FALSE)*P69,0)),0)</f>
        <v>0</v>
      </c>
      <c r="Q74" s="16">
        <f>IFERROR(IF(VLOOKUP('selections(hide)'!$A$4,'selections(hide)'!$D$24:$P$36,7,FALSE)="PGT",HLOOKUP(prog_header!$C$6,cost_rates!$N$3:$T$5,3,FALSE)*Q69,IF(VLOOKUP('selections(hide)'!$A$4,'selections(hide)'!$D$24:$P$36,7,FALSE)="UG",HLOOKUP(prog_header!$C$6,cost_rates!$V$3:$AB$5,3,FALSE)*Q69,0)),0)</f>
        <v>0</v>
      </c>
      <c r="R74" s="16">
        <f>IFERROR(IF(VLOOKUP('selections(hide)'!$A$4,'selections(hide)'!$D$24:$P$36,7,FALSE)="PGT",HLOOKUP(prog_header!$C$6,cost_rates!$N$3:$T$5,3,FALSE)*R69,IF(VLOOKUP('selections(hide)'!$A$4,'selections(hide)'!$D$24:$P$36,7,FALSE)="UG",HLOOKUP(prog_header!$C$6,cost_rates!$V$3:$AB$5,3,FALSE)*R69,0)),0)</f>
        <v>0</v>
      </c>
      <c r="S74" s="16">
        <f>IFERROR(IF(VLOOKUP('selections(hide)'!$A$4,'selections(hide)'!$D$24:$P$36,7,FALSE)="PGT",HLOOKUP(prog_header!$C$6,cost_rates!$N$3:$T$5,3,FALSE)*S69,IF(VLOOKUP('selections(hide)'!$A$4,'selections(hide)'!$D$24:$P$36,7,FALSE)="UG",HLOOKUP(prog_header!$C$6,cost_rates!$V$3:$AB$5,3,FALSE)*S69,0)),0)</f>
        <v>0</v>
      </c>
      <c r="T74" s="16">
        <f>IFERROR(IF(VLOOKUP('selections(hide)'!$A$4,'selections(hide)'!$D$24:$P$36,7,FALSE)="PGT",HLOOKUP(prog_header!$C$6,cost_rates!$N$3:$T$5,3,FALSE)*T69,IF(VLOOKUP('selections(hide)'!$A$4,'selections(hide)'!$D$24:$P$36,7,FALSE)="UG",HLOOKUP(prog_header!$C$6,cost_rates!$V$3:$AB$5,3,FALSE)*T69,0)),0)</f>
        <v>0</v>
      </c>
      <c r="U74" s="16">
        <f>IFERROR(IF(VLOOKUP('selections(hide)'!$A$4,'selections(hide)'!$D$24:$P$36,7,FALSE)="PGT",HLOOKUP(prog_header!$C$6,cost_rates!$N$3:$T$5,3,FALSE)*U69,IF(VLOOKUP('selections(hide)'!$A$4,'selections(hide)'!$D$24:$P$36,7,FALSE)="UG",HLOOKUP(prog_header!$C$6,cost_rates!$V$3:$AB$5,3,FALSE)*U69,0)),0)</f>
        <v>0</v>
      </c>
      <c r="V74" s="16">
        <f>IFERROR(IF(VLOOKUP('selections(hide)'!$A$4,'selections(hide)'!$D$24:$P$36,7,FALSE)="PGT",HLOOKUP(prog_header!$C$6,cost_rates!$N$3:$T$5,3,FALSE)*V69,IF(VLOOKUP('selections(hide)'!$A$4,'selections(hide)'!$D$24:$P$36,7,FALSE)="UG",HLOOKUP(prog_header!$C$6,cost_rates!$V$3:$AB$5,3,FALSE)*V69,0)),0)</f>
        <v>0</v>
      </c>
      <c r="W74" s="16">
        <f>IFERROR(IF(VLOOKUP('selections(hide)'!$A$4,'selections(hide)'!$D$24:$P$36,7,FALSE)="PGT",HLOOKUP(prog_header!$C$6,cost_rates!$N$3:$T$5,3,FALSE)*W69,IF(VLOOKUP('selections(hide)'!$A$4,'selections(hide)'!$D$24:$P$36,7,FALSE)="UG",HLOOKUP(prog_header!$C$6,cost_rates!$V$3:$AB$5,3,FALSE)*W69,0)),0)</f>
        <v>0</v>
      </c>
      <c r="X74" s="16">
        <f>IFERROR(IF(VLOOKUP('selections(hide)'!$A$4,'selections(hide)'!$D$24:$P$36,7,FALSE)="PGT",HLOOKUP(prog_header!$C$6,cost_rates!$N$3:$T$5,3,FALSE)*X69,IF(VLOOKUP('selections(hide)'!$A$4,'selections(hide)'!$D$24:$P$36,7,FALSE)="UG",HLOOKUP(prog_header!$C$6,cost_rates!$V$3:$AB$5,3,FALSE)*X69,0)),0)</f>
        <v>0</v>
      </c>
      <c r="Y74" s="16">
        <f>IFERROR(IF(VLOOKUP('selections(hide)'!$A$4,'selections(hide)'!$D$24:$P$36,7,FALSE)="PGT",HLOOKUP(prog_header!$C$6,cost_rates!$N$3:$T$5,3,FALSE)*Y69,IF(VLOOKUP('selections(hide)'!$A$4,'selections(hide)'!$D$24:$P$36,7,FALSE)="UG",HLOOKUP(prog_header!$C$6,cost_rates!$V$3:$AB$5,3,FALSE)*Y69,0)),0)</f>
        <v>0</v>
      </c>
      <c r="Z74" s="16">
        <f>IFERROR(IF(VLOOKUP('selections(hide)'!$A$4,'selections(hide)'!$D$24:$P$36,7,FALSE)="PGT",HLOOKUP(prog_header!$C$6,cost_rates!$N$3:$T$5,3,FALSE)*Z69,IF(VLOOKUP('selections(hide)'!$A$4,'selections(hide)'!$D$24:$P$36,7,FALSE)="UG",HLOOKUP(prog_header!$C$6,cost_rates!$V$3:$AB$5,3,FALSE)*Z69,0)),0)</f>
        <v>0</v>
      </c>
      <c r="AA74" s="16">
        <f>IFERROR(IF(VLOOKUP('selections(hide)'!$A$4,'selections(hide)'!$D$24:$P$36,7,FALSE)="PGT",HLOOKUP(prog_header!$C$6,cost_rates!$N$3:$T$5,3,FALSE)*AA69,IF(VLOOKUP('selections(hide)'!$A$4,'selections(hide)'!$D$24:$P$36,7,FALSE)="UG",HLOOKUP(prog_header!$C$6,cost_rates!$V$3:$AB$5,3,FALSE)*AA69,0)),0)</f>
        <v>0</v>
      </c>
      <c r="AB74" s="16">
        <f>IFERROR(IF(VLOOKUP('selections(hide)'!$A$4,'selections(hide)'!$D$24:$P$36,7,FALSE)="PGT",HLOOKUP(prog_header!$C$6,cost_rates!$N$3:$T$5,3,FALSE)*AB69,IF(VLOOKUP('selections(hide)'!$A$4,'selections(hide)'!$D$24:$P$36,7,FALSE)="UG",HLOOKUP(prog_header!$C$6,cost_rates!$V$3:$AB$5,3,FALSE)*AB69,0)),0)</f>
        <v>0</v>
      </c>
      <c r="AC74" s="16">
        <f>IFERROR(IF(VLOOKUP('selections(hide)'!$A$4,'selections(hide)'!$D$24:$P$36,7,FALSE)="PGT",HLOOKUP(prog_header!$C$6,cost_rates!$N$3:$T$5,3,FALSE)*AC69,IF(VLOOKUP('selections(hide)'!$A$4,'selections(hide)'!$D$24:$P$36,7,FALSE)="UG",HLOOKUP(prog_header!$C$6,cost_rates!$V$3:$AB$5,3,FALSE)*AC69,0)),0)</f>
        <v>0</v>
      </c>
      <c r="AD74" s="16">
        <f>IFERROR(IF(VLOOKUP('selections(hide)'!$A$4,'selections(hide)'!$D$24:$P$36,7,FALSE)="PGT",HLOOKUP(prog_header!$C$6,cost_rates!$N$3:$T$5,3,FALSE)*AD69,IF(VLOOKUP('selections(hide)'!$A$4,'selections(hide)'!$D$24:$P$36,7,FALSE)="UG",HLOOKUP(prog_header!$C$6,cost_rates!$V$3:$AB$5,3,FALSE)*AD69,0)),0)</f>
        <v>0</v>
      </c>
      <c r="AE74" s="16">
        <f>IFERROR(IF(VLOOKUP('selections(hide)'!$A$4,'selections(hide)'!$D$24:$P$36,7,FALSE)="PGT",HLOOKUP(prog_header!$C$6,cost_rates!$N$3:$T$5,3,FALSE)*AE69,IF(VLOOKUP('selections(hide)'!$A$4,'selections(hide)'!$D$24:$P$36,7,FALSE)="UG",HLOOKUP(prog_header!$C$6,cost_rates!$V$3:$AB$5,3,FALSE)*AE69,0)),0)</f>
        <v>0</v>
      </c>
      <c r="AF74" s="16">
        <f>IFERROR(IF(VLOOKUP('selections(hide)'!$A$4,'selections(hide)'!$D$24:$P$36,7,FALSE)="PGT",HLOOKUP(prog_header!$C$6,cost_rates!$N$3:$T$5,3,FALSE)*AF69,IF(VLOOKUP('selections(hide)'!$A$4,'selections(hide)'!$D$24:$P$36,7,FALSE)="UG",HLOOKUP(prog_header!$C$6,cost_rates!$V$3:$AB$5,3,FALSE)*AF69,0)),0)</f>
        <v>0</v>
      </c>
      <c r="AG74" s="16">
        <f>IFERROR(IF(VLOOKUP('selections(hide)'!$A$4,'selections(hide)'!$D$24:$P$36,7,FALSE)="PGT",HLOOKUP(prog_header!$C$6,cost_rates!$N$3:$T$5,3,FALSE)*AG69,IF(VLOOKUP('selections(hide)'!$A$4,'selections(hide)'!$D$24:$P$36,7,FALSE)="UG",HLOOKUP(prog_header!$C$6,cost_rates!$V$3:$AB$5,3,FALSE)*AG69,0)),0)</f>
        <v>0</v>
      </c>
      <c r="AH74" s="16">
        <f>IFERROR(IF(VLOOKUP('selections(hide)'!$A$4,'selections(hide)'!$D$24:$P$36,7,FALSE)="PGT",HLOOKUP(prog_header!$C$6,cost_rates!$N$3:$T$5,3,FALSE)*AH69,IF(VLOOKUP('selections(hide)'!$A$4,'selections(hide)'!$D$24:$P$36,7,FALSE)="UG",HLOOKUP(prog_header!$C$6,cost_rates!$V$3:$AB$5,3,FALSE)*AH69,0)),0)</f>
        <v>0</v>
      </c>
      <c r="AI74" s="16">
        <f>IFERROR(IF(VLOOKUP('selections(hide)'!$A$4,'selections(hide)'!$D$24:$P$36,7,FALSE)="PGT",HLOOKUP(prog_header!$C$6,cost_rates!$N$3:$T$5,3,FALSE)*AI69,IF(VLOOKUP('selections(hide)'!$A$4,'selections(hide)'!$D$24:$P$36,7,FALSE)="UG",HLOOKUP(prog_header!$C$6,cost_rates!$V$3:$AB$5,3,FALSE)*AI69,0)),0)</f>
        <v>0</v>
      </c>
      <c r="AJ74" s="16">
        <f>IFERROR(IF(VLOOKUP('selections(hide)'!$A$4,'selections(hide)'!$D$24:$P$36,7,FALSE)="PGT",HLOOKUP(prog_header!$C$6,cost_rates!$N$3:$T$5,3,FALSE)*AJ69,IF(VLOOKUP('selections(hide)'!$A$4,'selections(hide)'!$D$24:$P$36,7,FALSE)="UG",HLOOKUP(prog_header!$C$6,cost_rates!$V$3:$AB$5,3,FALSE)*AJ69,0)),0)</f>
        <v>0</v>
      </c>
      <c r="AK74" s="16">
        <f>IFERROR(IF(VLOOKUP('selections(hide)'!$A$4,'selections(hide)'!$D$24:$P$36,7,FALSE)="PGT",HLOOKUP(prog_header!$C$6,cost_rates!$N$3:$T$5,3,FALSE)*AK69,IF(VLOOKUP('selections(hide)'!$A$4,'selections(hide)'!$D$24:$P$36,7,FALSE)="UG",HLOOKUP(prog_header!$C$6,cost_rates!$V$3:$AB$5,3,FALSE)*AK69,0)),0)</f>
        <v>0</v>
      </c>
      <c r="AL74" s="16">
        <f>IFERROR(IF(VLOOKUP('selections(hide)'!$A$4,'selections(hide)'!$D$24:$P$36,7,FALSE)="PGT",HLOOKUP(prog_header!$C$6,cost_rates!$N$3:$T$5,3,FALSE)*AL69,IF(VLOOKUP('selections(hide)'!$A$4,'selections(hide)'!$D$24:$P$36,7,FALSE)="UG",HLOOKUP(prog_header!$C$6,cost_rates!$V$3:$AB$5,3,FALSE)*AL69,0)),0)</f>
        <v>0</v>
      </c>
      <c r="AM74" s="16">
        <f>IFERROR(IF(VLOOKUP('selections(hide)'!$A$4,'selections(hide)'!$D$24:$P$36,7,FALSE)="PGT",HLOOKUP(prog_header!$C$6,cost_rates!$N$3:$T$5,3,FALSE)*AM69,IF(VLOOKUP('selections(hide)'!$A$4,'selections(hide)'!$D$24:$P$36,7,FALSE)="UG",HLOOKUP(prog_header!$C$6,cost_rates!$V$3:$AB$5,3,FALSE)*AM69,0)),0)</f>
        <v>0</v>
      </c>
      <c r="AN74" s="16">
        <f>IFERROR(IF(VLOOKUP('selections(hide)'!$A$4,'selections(hide)'!$D$24:$P$36,7,FALSE)="PGT",HLOOKUP(prog_header!$C$6,cost_rates!$N$3:$T$5,3,FALSE)*AN69,IF(VLOOKUP('selections(hide)'!$A$4,'selections(hide)'!$D$24:$P$36,7,FALSE)="UG",HLOOKUP(prog_header!$C$6,cost_rates!$V$3:$AB$5,3,FALSE)*AN69,0)),0)</f>
        <v>0</v>
      </c>
      <c r="AO74" s="16">
        <f>IFERROR(IF(VLOOKUP('selections(hide)'!$A$4,'selections(hide)'!$D$24:$P$36,7,FALSE)="PGT",HLOOKUP(prog_header!$C$6,cost_rates!$N$3:$T$5,3,FALSE)*AO69,IF(VLOOKUP('selections(hide)'!$A$4,'selections(hide)'!$D$24:$P$36,7,FALSE)="UG",HLOOKUP(prog_header!$C$6,cost_rates!$V$3:$AB$5,3,FALSE)*AO69,0)),0)</f>
        <v>0</v>
      </c>
      <c r="AP74" s="16">
        <f>IFERROR(IF(VLOOKUP('selections(hide)'!$A$4,'selections(hide)'!$D$24:$P$36,7,FALSE)="PGT",HLOOKUP(prog_header!$C$6,cost_rates!$N$3:$T$5,3,FALSE)*AP69,IF(VLOOKUP('selections(hide)'!$A$4,'selections(hide)'!$D$24:$P$36,7,FALSE)="UG",HLOOKUP(prog_header!$C$6,cost_rates!$V$3:$AB$5,3,FALSE)*AP69,0)),0)</f>
        <v>0</v>
      </c>
      <c r="AQ74" s="16">
        <f>IFERROR(IF(VLOOKUP('selections(hide)'!$A$4,'selections(hide)'!$D$24:$P$36,7,FALSE)="PGT",HLOOKUP(prog_header!$C$6,cost_rates!$N$3:$T$5,3,FALSE)*AQ69,IF(VLOOKUP('selections(hide)'!$A$4,'selections(hide)'!$D$24:$P$36,7,FALSE)="UG",HLOOKUP(prog_header!$C$6,cost_rates!$V$3:$AB$5,3,FALSE)*AQ69,0)),0)</f>
        <v>0</v>
      </c>
      <c r="AR74" s="16">
        <f>IFERROR(IF(VLOOKUP('selections(hide)'!$A$4,'selections(hide)'!$D$24:$P$36,7,FALSE)="PGT",HLOOKUP(prog_header!$C$6,cost_rates!$N$3:$T$5,3,FALSE)*AR69,IF(VLOOKUP('selections(hide)'!$A$4,'selections(hide)'!$D$24:$P$36,7,FALSE)="UG",HLOOKUP(prog_header!$C$6,cost_rates!$V$3:$AB$5,3,FALSE)*AR69,0)),0)</f>
        <v>0</v>
      </c>
      <c r="AS74" s="16">
        <f>IFERROR(IF(VLOOKUP('selections(hide)'!$A$4,'selections(hide)'!$D$24:$P$36,7,FALSE)="PGT",HLOOKUP(prog_header!$C$6,cost_rates!$N$3:$T$5,3,FALSE)*AS69,IF(VLOOKUP('selections(hide)'!$A$4,'selections(hide)'!$D$24:$P$36,7,FALSE)="UG",HLOOKUP(prog_header!$C$6,cost_rates!$V$3:$AB$5,3,FALSE)*AS69,0)),0)</f>
        <v>0</v>
      </c>
      <c r="AT74" s="16">
        <f>IFERROR(IF(VLOOKUP('selections(hide)'!$A$4,'selections(hide)'!$D$24:$P$36,7,FALSE)="PGT",HLOOKUP(prog_header!$C$6,cost_rates!$N$3:$T$5,3,FALSE)*AT69,IF(VLOOKUP('selections(hide)'!$A$4,'selections(hide)'!$D$24:$P$36,7,FALSE)="UG",HLOOKUP(prog_header!$C$6,cost_rates!$V$3:$AB$5,3,FALSE)*AT69,0)),0)</f>
        <v>0</v>
      </c>
      <c r="AU74" s="16">
        <f>IFERROR(IF(VLOOKUP('selections(hide)'!$A$4,'selections(hide)'!$D$24:$P$36,7,FALSE)="PGT",HLOOKUP(prog_header!$C$6,cost_rates!$N$3:$T$5,3,FALSE)*AU69,IF(VLOOKUP('selections(hide)'!$A$4,'selections(hide)'!$D$24:$P$36,7,FALSE)="UG",HLOOKUP(prog_header!$C$6,cost_rates!$V$3:$AB$5,3,FALSE)*AU69,0)),0)</f>
        <v>12303.917782369399</v>
      </c>
      <c r="AV74" s="16">
        <f>IFERROR(IF(VLOOKUP('selections(hide)'!$A$4,'selections(hide)'!$D$24:$P$36,7,FALSE)="PGT",HLOOKUP(prog_header!$C$6,cost_rates!$N$3:$T$5,3,FALSE)*AV69,IF(VLOOKUP('selections(hide)'!$A$4,'selections(hide)'!$D$24:$P$36,7,FALSE)="UG",HLOOKUP(prog_header!$C$6,cost_rates!$V$3:$AB$5,3,FALSE)*AV69,0)),0)</f>
        <v>12303.917782369399</v>
      </c>
      <c r="AW74" s="16">
        <f>IFERROR(IF(VLOOKUP('selections(hide)'!$A$4,'selections(hide)'!$D$24:$P$36,7,FALSE)="PGT",HLOOKUP(prog_header!$C$6,cost_rates!$N$3:$T$5,3,FALSE)*AW69,IF(VLOOKUP('selections(hide)'!$A$4,'selections(hide)'!$D$24:$P$36,7,FALSE)="UG",HLOOKUP(prog_header!$C$6,cost_rates!$V$3:$AB$5,3,FALSE)*AW69,0)),0)</f>
        <v>12303.917782369399</v>
      </c>
      <c r="AX74" s="16">
        <f>IFERROR(IF(VLOOKUP('selections(hide)'!$A$4,'selections(hide)'!$D$24:$P$36,7,FALSE)="PGT",HLOOKUP(prog_header!$C$6,cost_rates!$N$3:$T$5,3,FALSE)*AX69,IF(VLOOKUP('selections(hide)'!$A$4,'selections(hide)'!$D$24:$P$36,7,FALSE)="UG",HLOOKUP(prog_header!$C$6,cost_rates!$V$3:$AB$5,3,FALSE)*AX69,0)),0)</f>
        <v>12303.917782369399</v>
      </c>
      <c r="AY74" s="16">
        <f>IFERROR(IF(VLOOKUP('selections(hide)'!$A$4,'selections(hide)'!$D$24:$P$36,7,FALSE)="PGT",HLOOKUP(prog_header!$C$6,cost_rates!$N$3:$T$5,3,FALSE)*AY69,IF(VLOOKUP('selections(hide)'!$A$4,'selections(hide)'!$D$24:$P$36,7,FALSE)="UG",HLOOKUP(prog_header!$C$6,cost_rates!$V$3:$AB$5,3,FALSE)*AY69,0)),0)</f>
        <v>12303.917782369399</v>
      </c>
      <c r="AZ74" s="16">
        <f>IFERROR(IF(VLOOKUP('selections(hide)'!$A$4,'selections(hide)'!$D$24:$P$36,7,FALSE)="PGT",HLOOKUP(prog_header!$C$6,cost_rates!$N$3:$T$5,3,FALSE)*AZ69,IF(VLOOKUP('selections(hide)'!$A$4,'selections(hide)'!$D$24:$P$36,7,FALSE)="UG",HLOOKUP(prog_header!$C$6,cost_rates!$V$3:$AB$5,3,FALSE)*AZ69,0)),0)</f>
        <v>12303.917782369399</v>
      </c>
      <c r="BA74" s="16">
        <f>IFERROR(IF(VLOOKUP('selections(hide)'!$A$4,'selections(hide)'!$D$24:$P$36,7,FALSE)="PGT",HLOOKUP(prog_header!$C$6,cost_rates!$N$3:$T$5,3,FALSE)*BA69,IF(VLOOKUP('selections(hide)'!$A$4,'selections(hide)'!$D$24:$P$36,7,FALSE)="UG",HLOOKUP(prog_header!$C$6,cost_rates!$V$3:$AB$5,3,FALSE)*BA69,0)),0)</f>
        <v>0</v>
      </c>
      <c r="BB74" s="16">
        <f>IFERROR(IF(VLOOKUP('selections(hide)'!$A$4,'selections(hide)'!$D$24:$P$36,7,FALSE)="PGT",HLOOKUP(prog_header!$C$6,cost_rates!$N$3:$T$5,3,FALSE)*BB69,IF(VLOOKUP('selections(hide)'!$A$4,'selections(hide)'!$D$24:$P$36,7,FALSE)="UG",HLOOKUP(prog_header!$C$6,cost_rates!$V$3:$AB$5,3,FALSE)*BB69,0)),0)</f>
        <v>0</v>
      </c>
      <c r="BC74" s="16">
        <f>IFERROR(IF(VLOOKUP('selections(hide)'!$A$4,'selections(hide)'!$D$24:$P$36,7,FALSE)="PGT",HLOOKUP(prog_header!$C$6,cost_rates!$N$3:$T$5,3,FALSE)*BC69,IF(VLOOKUP('selections(hide)'!$A$4,'selections(hide)'!$D$24:$P$36,7,FALSE)="UG",HLOOKUP(prog_header!$C$6,cost_rates!$V$3:$AB$5,3,FALSE)*BC69,0)),0)</f>
        <v>0</v>
      </c>
      <c r="BD74" s="16">
        <f>IFERROR(IF(VLOOKUP('selections(hide)'!$A$4,'selections(hide)'!$D$24:$P$36,7,FALSE)="PGT",HLOOKUP(prog_header!$C$6,cost_rates!$N$3:$T$5,3,FALSE)*BD69,IF(VLOOKUP('selections(hide)'!$A$4,'selections(hide)'!$D$24:$P$36,7,FALSE)="UG",HLOOKUP(prog_header!$C$6,cost_rates!$V$3:$AB$5,3,FALSE)*BD69,0)),0)</f>
        <v>0</v>
      </c>
      <c r="BE74" s="16">
        <f>IFERROR(IF(VLOOKUP('selections(hide)'!$A$4,'selections(hide)'!$D$24:$P$36,7,FALSE)="PGT",HLOOKUP(prog_header!$C$6,cost_rates!$N$3:$T$5,3,FALSE)*BE69,IF(VLOOKUP('selections(hide)'!$A$4,'selections(hide)'!$D$24:$P$36,7,FALSE)="UG",HLOOKUP(prog_header!$C$6,cost_rates!$V$3:$AB$5,3,FALSE)*BE69,0)),0)</f>
        <v>0</v>
      </c>
      <c r="BF74" s="16">
        <f>IFERROR(IF(VLOOKUP('selections(hide)'!$A$4,'selections(hide)'!$D$24:$P$36,7,FALSE)="PGT",HLOOKUP(prog_header!$C$6,cost_rates!$N$3:$T$5,3,FALSE)*BF69,IF(VLOOKUP('selections(hide)'!$A$4,'selections(hide)'!$D$24:$P$36,7,FALSE)="UG",HLOOKUP(prog_header!$C$6,cost_rates!$V$3:$AB$5,3,FALSE)*BF69,0)),0)</f>
        <v>0</v>
      </c>
      <c r="BG74" s="16">
        <f>IFERROR(IF(VLOOKUP('selections(hide)'!$A$4,'selections(hide)'!$D$24:$P$36,7,FALSE)="PGT",HLOOKUP(prog_header!$C$6,cost_rates!$N$3:$T$5,3,FALSE)*BG69,IF(VLOOKUP('selections(hide)'!$A$4,'selections(hide)'!$D$24:$P$36,7,FALSE)="UG",HLOOKUP(prog_header!$C$6,cost_rates!$V$3:$AB$5,3,FALSE)*BG69,0)),0)</f>
        <v>0</v>
      </c>
      <c r="BH74" s="16">
        <f>IFERROR(IF(VLOOKUP('selections(hide)'!$A$4,'selections(hide)'!$D$24:$P$36,7,FALSE)="PGT",HLOOKUP(prog_header!$C$6,cost_rates!$N$3:$T$5,3,FALSE)*BH69,IF(VLOOKUP('selections(hide)'!$A$4,'selections(hide)'!$D$24:$P$36,7,FALSE)="UG",HLOOKUP(prog_header!$C$6,cost_rates!$V$3:$AB$5,3,FALSE)*BH69,0)),0)</f>
        <v>0</v>
      </c>
      <c r="BI74" s="16">
        <f>IFERROR(IF(VLOOKUP('selections(hide)'!$A$4,'selections(hide)'!$D$24:$P$36,7,FALSE)="PGT",HLOOKUP(prog_header!$C$6,cost_rates!$N$3:$T$5,3,FALSE)*BI69,IF(VLOOKUP('selections(hide)'!$A$4,'selections(hide)'!$D$24:$P$36,7,FALSE)="UG",HLOOKUP(prog_header!$C$6,cost_rates!$V$3:$AB$5,3,FALSE)*BI69,0)),0)</f>
        <v>0</v>
      </c>
      <c r="BJ74" s="16">
        <f>IFERROR(IF(VLOOKUP('selections(hide)'!$A$4,'selections(hide)'!$D$24:$P$36,7,FALSE)="PGT",HLOOKUP(prog_header!$C$6,cost_rates!$N$3:$T$5,3,FALSE)*BJ69,IF(VLOOKUP('selections(hide)'!$A$4,'selections(hide)'!$D$24:$P$36,7,FALSE)="UG",HLOOKUP(prog_header!$C$6,cost_rates!$V$3:$AB$5,3,FALSE)*BJ69,0)),0)</f>
        <v>0</v>
      </c>
      <c r="BK74" s="16">
        <f>IFERROR(IF(VLOOKUP('selections(hide)'!$A$4,'selections(hide)'!$D$24:$P$36,7,FALSE)="PGT",HLOOKUP(prog_header!$C$6,cost_rates!$N$3:$T$5,3,FALSE)*BK69,IF(VLOOKUP('selections(hide)'!$A$4,'selections(hide)'!$D$24:$P$36,7,FALSE)="UG",HLOOKUP(prog_header!$C$6,cost_rates!$V$3:$AB$5,3,FALSE)*BK69,0)),0)</f>
        <v>0</v>
      </c>
      <c r="BL74" s="16">
        <f>IFERROR(IF(VLOOKUP('selections(hide)'!$A$4,'selections(hide)'!$D$24:$P$36,7,FALSE)="PGT",HLOOKUP(prog_header!$C$6,cost_rates!$N$3:$T$5,3,FALSE)*BL69,IF(VLOOKUP('selections(hide)'!$A$4,'selections(hide)'!$D$24:$P$36,7,FALSE)="UG",HLOOKUP(prog_header!$C$6,cost_rates!$V$3:$AB$5,3,FALSE)*BL69,0)),0)</f>
        <v>0</v>
      </c>
      <c r="BM74" s="16">
        <f>IFERROR(IF(VLOOKUP('selections(hide)'!$A$4,'selections(hide)'!$D$24:$P$36,7,FALSE)="PGT",HLOOKUP(prog_header!$C$6,cost_rates!$N$3:$T$5,3,FALSE)*BM69,IF(VLOOKUP('selections(hide)'!$A$4,'selections(hide)'!$D$24:$P$36,7,FALSE)="UG",HLOOKUP(prog_header!$C$6,cost_rates!$V$3:$AB$5,3,FALSE)*BM69,0)),0)</f>
        <v>0</v>
      </c>
      <c r="BN74" s="16">
        <f>IFERROR(IF(VLOOKUP('selections(hide)'!$A$4,'selections(hide)'!$D$24:$P$36,7,FALSE)="PGT",HLOOKUP(prog_header!$C$6,cost_rates!$N$3:$T$5,3,FALSE)*BN69,IF(VLOOKUP('selections(hide)'!$A$4,'selections(hide)'!$D$24:$P$36,7,FALSE)="UG",HLOOKUP(prog_header!$C$6,cost_rates!$V$3:$AB$5,3,FALSE)*BN69,0)),0)</f>
        <v>0</v>
      </c>
      <c r="BO74" s="16">
        <f>IFERROR(IF(VLOOKUP('selections(hide)'!$A$4,'selections(hide)'!$D$24:$P$36,7,FALSE)="PGT",HLOOKUP(prog_header!$C$6,cost_rates!$N$3:$T$5,3,FALSE)*BO69,IF(VLOOKUP('selections(hide)'!$A$4,'selections(hide)'!$D$24:$P$36,7,FALSE)="UG",HLOOKUP(prog_header!$C$6,cost_rates!$V$3:$AB$5,3,FALSE)*BO69,0)),0)</f>
        <v>0</v>
      </c>
      <c r="BP74" s="16">
        <f>IFERROR(IF(VLOOKUP('selections(hide)'!$A$4,'selections(hide)'!$D$24:$P$36,7,FALSE)="PGT",HLOOKUP(prog_header!$C$6,cost_rates!$N$3:$T$5,3,FALSE)*BP69,IF(VLOOKUP('selections(hide)'!$A$4,'selections(hide)'!$D$24:$P$36,7,FALSE)="UG",HLOOKUP(prog_header!$C$6,cost_rates!$V$3:$AB$5,3,FALSE)*BP69,0)),0)</f>
        <v>0</v>
      </c>
      <c r="BQ74" s="16">
        <f>IFERROR(IF(VLOOKUP('selections(hide)'!$A$4,'selections(hide)'!$D$24:$P$36,7,FALSE)="PGT",HLOOKUP(prog_header!$C$6,cost_rates!$N$3:$T$5,3,FALSE)*BQ69,IF(VLOOKUP('selections(hide)'!$A$4,'selections(hide)'!$D$24:$P$36,7,FALSE)="UG",HLOOKUP(prog_header!$C$6,cost_rates!$V$3:$AB$5,3,FALSE)*BQ69,0)),0)</f>
        <v>0</v>
      </c>
      <c r="BR74" s="16">
        <f>IFERROR(IF(VLOOKUP('selections(hide)'!$A$4,'selections(hide)'!$D$24:$P$36,7,FALSE)="PGT",HLOOKUP(prog_header!$C$6,cost_rates!$N$3:$T$5,3,FALSE)*BR69,IF(VLOOKUP('selections(hide)'!$A$4,'selections(hide)'!$D$24:$P$36,7,FALSE)="UG",HLOOKUP(prog_header!$C$6,cost_rates!$V$3:$AB$5,3,FALSE)*BR69,0)),0)</f>
        <v>0</v>
      </c>
      <c r="BS74" s="16">
        <f>IFERROR(IF(VLOOKUP('selections(hide)'!$A$4,'selections(hide)'!$D$24:$P$36,7,FALSE)="PGT",HLOOKUP(prog_header!$C$6,cost_rates!$N$3:$T$5,3,FALSE)*BS69,IF(VLOOKUP('selections(hide)'!$A$4,'selections(hide)'!$D$24:$P$36,7,FALSE)="UG",HLOOKUP(prog_header!$C$6,cost_rates!$V$3:$AB$5,3,FALSE)*BS69,0)),0)</f>
        <v>0</v>
      </c>
      <c r="BT74" s="16">
        <f>IFERROR(IF(VLOOKUP('selections(hide)'!$A$4,'selections(hide)'!$D$24:$P$36,7,FALSE)="PGT",HLOOKUP(prog_header!$C$6,cost_rates!$N$3:$T$5,3,FALSE)*BT69,IF(VLOOKUP('selections(hide)'!$A$4,'selections(hide)'!$D$24:$P$36,7,FALSE)="UG",HLOOKUP(prog_header!$C$6,cost_rates!$V$3:$AB$5,3,FALSE)*BT69,0)),0)</f>
        <v>0</v>
      </c>
      <c r="BU74" s="16">
        <f>IFERROR(IF(VLOOKUP('selections(hide)'!$A$4,'selections(hide)'!$D$24:$P$36,7,FALSE)="PGT",HLOOKUP(prog_header!$C$6,cost_rates!$N$3:$T$5,3,FALSE)*BU69,IF(VLOOKUP('selections(hide)'!$A$4,'selections(hide)'!$D$24:$P$36,7,FALSE)="UG",HLOOKUP(prog_header!$C$6,cost_rates!$V$3:$AB$5,3,FALSE)*BU69,0)),0)</f>
        <v>0</v>
      </c>
      <c r="BV74" s="16">
        <f>IFERROR(IF(VLOOKUP('selections(hide)'!$A$4,'selections(hide)'!$D$24:$P$36,7,FALSE)="PGT",HLOOKUP(prog_header!$C$6,cost_rates!$N$3:$T$5,3,FALSE)*BV69,IF(VLOOKUP('selections(hide)'!$A$4,'selections(hide)'!$D$24:$P$36,7,FALSE)="UG",HLOOKUP(prog_header!$C$6,cost_rates!$V$3:$AB$5,3,FALSE)*BV69,0)),0)</f>
        <v>0</v>
      </c>
      <c r="BW74" s="16">
        <f>IFERROR(IF(VLOOKUP('selections(hide)'!$A$4,'selections(hide)'!$D$24:$P$36,7,FALSE)="PGT",HLOOKUP(prog_header!$C$6,cost_rates!$N$3:$T$5,3,FALSE)*BW69,IF(VLOOKUP('selections(hide)'!$A$4,'selections(hide)'!$D$24:$P$36,7,FALSE)="UG",HLOOKUP(prog_header!$C$6,cost_rates!$V$3:$AB$5,3,FALSE)*BW69,0)),0)</f>
        <v>0</v>
      </c>
      <c r="BX74" s="16">
        <f>IFERROR(IF(VLOOKUP('selections(hide)'!$A$4,'selections(hide)'!$D$24:$P$36,7,FALSE)="PGT",HLOOKUP(prog_header!$C$6,cost_rates!$N$3:$T$5,3,FALSE)*BX69,IF(VLOOKUP('selections(hide)'!$A$4,'selections(hide)'!$D$24:$P$36,7,FALSE)="UG",HLOOKUP(prog_header!$C$6,cost_rates!$V$3:$AB$5,3,FALSE)*BX69,0)),0)</f>
        <v>0</v>
      </c>
      <c r="BY74" s="16">
        <f>IFERROR(IF(VLOOKUP('selections(hide)'!$A$4,'selections(hide)'!$D$24:$P$36,7,FALSE)="PGT",HLOOKUP(prog_header!$C$6,cost_rates!$N$3:$T$5,3,FALSE)*BY69,IF(VLOOKUP('selections(hide)'!$A$4,'selections(hide)'!$D$24:$P$36,7,FALSE)="UG",HLOOKUP(prog_header!$C$6,cost_rates!$V$3:$AB$5,3,FALSE)*BY69,0)),0)</f>
        <v>0</v>
      </c>
      <c r="BZ74" s="16">
        <f>IFERROR(IF(VLOOKUP('selections(hide)'!$A$4,'selections(hide)'!$D$24:$P$36,7,FALSE)="PGT",HLOOKUP(prog_header!$C$6,cost_rates!$N$3:$T$5,3,FALSE)*BZ69,IF(VLOOKUP('selections(hide)'!$A$4,'selections(hide)'!$D$24:$P$36,7,FALSE)="UG",HLOOKUP(prog_header!$C$6,cost_rates!$V$3:$AB$5,3,FALSE)*BZ69,0)),0)</f>
        <v>0</v>
      </c>
      <c r="CA74" s="16">
        <f>IFERROR(IF(VLOOKUP('selections(hide)'!$A$4,'selections(hide)'!$D$24:$P$36,7,FALSE)="PGT",HLOOKUP(prog_header!$C$6,cost_rates!$N$3:$T$5,3,FALSE)*CA69,IF(VLOOKUP('selections(hide)'!$A$4,'selections(hide)'!$D$24:$P$36,7,FALSE)="UG",HLOOKUP(prog_header!$C$6,cost_rates!$V$3:$AB$5,3,FALSE)*CA69,0)),0)</f>
        <v>0</v>
      </c>
      <c r="CB74" s="16">
        <f>IFERROR(IF(VLOOKUP('selections(hide)'!$A$4,'selections(hide)'!$D$24:$P$36,7,FALSE)="PGT",HLOOKUP(prog_header!$C$6,cost_rates!$N$3:$T$5,3,FALSE)*CB69,IF(VLOOKUP('selections(hide)'!$A$4,'selections(hide)'!$D$24:$P$36,7,FALSE)="UG",HLOOKUP(prog_header!$C$6,cost_rates!$V$3:$AB$5,3,FALSE)*CB69,0)),0)</f>
        <v>0</v>
      </c>
      <c r="CC74" s="16">
        <f>IFERROR(IF(VLOOKUP('selections(hide)'!$A$4,'selections(hide)'!$D$24:$P$36,7,FALSE)="PGT",HLOOKUP(prog_header!$C$6,cost_rates!$N$3:$T$5,3,FALSE)*CC69,IF(VLOOKUP('selections(hide)'!$A$4,'selections(hide)'!$D$24:$P$36,7,FALSE)="UG",HLOOKUP(prog_header!$C$6,cost_rates!$V$3:$AB$5,3,FALSE)*CC69,0)),0)</f>
        <v>0</v>
      </c>
      <c r="CD74" s="16">
        <f>IFERROR(IF(VLOOKUP('selections(hide)'!$A$4,'selections(hide)'!$D$24:$P$36,7,FALSE)="PGT",HLOOKUP(prog_header!$C$6,cost_rates!$N$3:$T$5,3,FALSE)*CD69,IF(VLOOKUP('selections(hide)'!$A$4,'selections(hide)'!$D$24:$P$36,7,FALSE)="UG",HLOOKUP(prog_header!$C$6,cost_rates!$V$3:$AB$5,3,FALSE)*CD69,0)),0)</f>
        <v>0</v>
      </c>
      <c r="CE74" s="16">
        <f>IFERROR(IF(VLOOKUP('selections(hide)'!$A$4,'selections(hide)'!$D$24:$P$36,7,FALSE)="PGT",HLOOKUP(prog_header!$C$6,cost_rates!$N$3:$T$5,3,FALSE)*CE69,IF(VLOOKUP('selections(hide)'!$A$4,'selections(hide)'!$D$24:$P$36,7,FALSE)="UG",HLOOKUP(prog_header!$C$6,cost_rates!$V$3:$AB$5,3,FALSE)*CE69,0)),0)</f>
        <v>0</v>
      </c>
      <c r="CF74" s="16">
        <f>IFERROR(IF(VLOOKUP('selections(hide)'!$A$4,'selections(hide)'!$D$24:$P$36,7,FALSE)="PGT",HLOOKUP(prog_header!$C$6,cost_rates!$N$3:$T$5,3,FALSE)*CF69,IF(VLOOKUP('selections(hide)'!$A$4,'selections(hide)'!$D$24:$P$36,7,FALSE)="UG",HLOOKUP(prog_header!$C$6,cost_rates!$V$3:$AB$5,3,FALSE)*CF69,0)),0)</f>
        <v>0</v>
      </c>
      <c r="CG74" s="16">
        <f>IFERROR(IF(VLOOKUP('selections(hide)'!$A$4,'selections(hide)'!$D$24:$P$36,7,FALSE)="PGT",HLOOKUP(prog_header!$C$6,cost_rates!$N$3:$T$5,3,FALSE)*CG69,IF(VLOOKUP('selections(hide)'!$A$4,'selections(hide)'!$D$24:$P$36,7,FALSE)="UG",HLOOKUP(prog_header!$C$6,cost_rates!$V$3:$AB$5,3,FALSE)*CG69,0)),0)</f>
        <v>0</v>
      </c>
      <c r="CH74" s="16">
        <f>IFERROR(IF(VLOOKUP('selections(hide)'!$A$4,'selections(hide)'!$D$24:$P$36,7,FALSE)="PGT",HLOOKUP(prog_header!$C$6,cost_rates!$N$3:$T$5,3,FALSE)*CH69,IF(VLOOKUP('selections(hide)'!$A$4,'selections(hide)'!$D$24:$P$36,7,FALSE)="UG",HLOOKUP(prog_header!$C$6,cost_rates!$V$3:$AB$5,3,FALSE)*CH69,0)),0)</f>
        <v>0</v>
      </c>
      <c r="CI74" s="16">
        <f>IFERROR(IF(VLOOKUP('selections(hide)'!$A$4,'selections(hide)'!$D$24:$P$36,7,FALSE)="PGT",HLOOKUP(prog_header!$C$6,cost_rates!$N$3:$T$5,3,FALSE)*CI69,IF(VLOOKUP('selections(hide)'!$A$4,'selections(hide)'!$D$24:$P$36,7,FALSE)="UG",HLOOKUP(prog_header!$C$6,cost_rates!$V$3:$AB$5,3,FALSE)*CI69,0)),0)</f>
        <v>0</v>
      </c>
    </row>
    <row r="75" spans="1:87" x14ac:dyDescent="0.25">
      <c r="C75" s="86" t="s">
        <v>643</v>
      </c>
      <c r="D75" s="16">
        <f>D74/1650</f>
        <v>0</v>
      </c>
      <c r="E75" s="16">
        <f t="shared" ref="E75:AS75" si="154">E74/1650</f>
        <v>0.19914561496916572</v>
      </c>
      <c r="F75" s="16">
        <f t="shared" si="154"/>
        <v>0.19914561496916572</v>
      </c>
      <c r="G75" s="16">
        <f t="shared" si="154"/>
        <v>0.19914561496916572</v>
      </c>
      <c r="H75" s="16">
        <f t="shared" si="154"/>
        <v>0.19914561496916572</v>
      </c>
      <c r="I75" s="16">
        <f t="shared" si="154"/>
        <v>0.19914561496916572</v>
      </c>
      <c r="J75" s="16">
        <f t="shared" si="154"/>
        <v>0.19914561496916572</v>
      </c>
      <c r="K75" s="16">
        <f t="shared" si="154"/>
        <v>0</v>
      </c>
      <c r="L75" s="16">
        <f t="shared" si="154"/>
        <v>0</v>
      </c>
      <c r="M75" s="16">
        <f t="shared" si="154"/>
        <v>0</v>
      </c>
      <c r="N75" s="16">
        <f t="shared" si="154"/>
        <v>0</v>
      </c>
      <c r="O75" s="16">
        <f t="shared" si="154"/>
        <v>0</v>
      </c>
      <c r="P75" s="16">
        <f t="shared" si="154"/>
        <v>0</v>
      </c>
      <c r="Q75" s="16">
        <f t="shared" si="154"/>
        <v>0</v>
      </c>
      <c r="R75" s="16">
        <f t="shared" si="154"/>
        <v>0</v>
      </c>
      <c r="S75" s="16">
        <f t="shared" si="154"/>
        <v>0</v>
      </c>
      <c r="T75" s="16">
        <f t="shared" si="154"/>
        <v>0</v>
      </c>
      <c r="U75" s="16">
        <f t="shared" si="154"/>
        <v>0</v>
      </c>
      <c r="V75" s="16">
        <f t="shared" si="154"/>
        <v>0</v>
      </c>
      <c r="W75" s="16">
        <f t="shared" si="154"/>
        <v>0</v>
      </c>
      <c r="X75" s="16">
        <f t="shared" si="154"/>
        <v>0</v>
      </c>
      <c r="Y75" s="16">
        <f t="shared" si="154"/>
        <v>0</v>
      </c>
      <c r="Z75" s="16">
        <f t="shared" si="154"/>
        <v>0</v>
      </c>
      <c r="AA75" s="16">
        <f t="shared" si="154"/>
        <v>0</v>
      </c>
      <c r="AB75" s="16">
        <f t="shared" si="154"/>
        <v>0</v>
      </c>
      <c r="AC75" s="16">
        <f t="shared" si="154"/>
        <v>0</v>
      </c>
      <c r="AD75" s="16">
        <f t="shared" si="154"/>
        <v>0</v>
      </c>
      <c r="AE75" s="16">
        <f t="shared" si="154"/>
        <v>0</v>
      </c>
      <c r="AF75" s="16">
        <f t="shared" si="154"/>
        <v>0</v>
      </c>
      <c r="AG75" s="16">
        <f t="shared" si="154"/>
        <v>0</v>
      </c>
      <c r="AH75" s="16">
        <f t="shared" si="154"/>
        <v>0</v>
      </c>
      <c r="AI75" s="16">
        <f t="shared" si="154"/>
        <v>0</v>
      </c>
      <c r="AJ75" s="16">
        <f t="shared" si="154"/>
        <v>0</v>
      </c>
      <c r="AK75" s="16">
        <f t="shared" si="154"/>
        <v>0</v>
      </c>
      <c r="AL75" s="16">
        <f t="shared" si="154"/>
        <v>0</v>
      </c>
      <c r="AM75" s="16">
        <f t="shared" si="154"/>
        <v>0</v>
      </c>
      <c r="AN75" s="16">
        <f t="shared" si="154"/>
        <v>0</v>
      </c>
      <c r="AO75" s="16">
        <f t="shared" si="154"/>
        <v>0</v>
      </c>
      <c r="AP75" s="16">
        <f t="shared" si="154"/>
        <v>0</v>
      </c>
      <c r="AQ75" s="16">
        <f t="shared" si="154"/>
        <v>0</v>
      </c>
      <c r="AR75" s="16">
        <f t="shared" si="154"/>
        <v>0</v>
      </c>
      <c r="AS75" s="16">
        <f t="shared" si="154"/>
        <v>0</v>
      </c>
    </row>
    <row r="76" spans="1:87" x14ac:dyDescent="0.25">
      <c r="C76" s="86" t="s">
        <v>644</v>
      </c>
      <c r="D76" s="16">
        <f>D75+K75+R75+Y75+AF75+AM75</f>
        <v>0</v>
      </c>
      <c r="E76" s="16">
        <f t="shared" ref="E76:J76" si="155">E75+L75+S75+Z75+AG75+AN75</f>
        <v>0.19914561496916572</v>
      </c>
      <c r="F76" s="16">
        <f t="shared" si="155"/>
        <v>0.19914561496916572</v>
      </c>
      <c r="G76" s="16">
        <f t="shared" si="155"/>
        <v>0.19914561496916572</v>
      </c>
      <c r="H76" s="16">
        <f t="shared" si="155"/>
        <v>0.19914561496916572</v>
      </c>
      <c r="I76" s="16">
        <f t="shared" si="155"/>
        <v>0.19914561496916572</v>
      </c>
      <c r="J76" s="16">
        <f t="shared" si="155"/>
        <v>0.19914561496916572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I76"/>
  <sheetViews>
    <sheetView zoomScale="75" zoomScaleNormal="75" workbookViewId="0">
      <pane xSplit="3" ySplit="7" topLeftCell="D8" activePane="bottomRight" state="frozen"/>
      <selection pane="topRight" activeCell="N21" sqref="N21"/>
      <selection pane="bottomLeft" activeCell="N21" sqref="N21"/>
      <selection pane="bottomRight" activeCell="N21" sqref="N21"/>
    </sheetView>
  </sheetViews>
  <sheetFormatPr defaultRowHeight="15" x14ac:dyDescent="0.25"/>
  <cols>
    <col min="1" max="1" width="5.140625" bestFit="1" customWidth="1"/>
    <col min="2" max="2" width="20.85546875" bestFit="1" customWidth="1"/>
  </cols>
  <sheetData>
    <row r="1" spans="1:87" x14ac:dyDescent="0.25">
      <c r="B1" s="125" t="s">
        <v>196</v>
      </c>
      <c r="C1" s="236" t="str">
        <f>IF(prog_header!$C$8="existing","Yes","No")</f>
        <v>No</v>
      </c>
    </row>
    <row r="2" spans="1:87" x14ac:dyDescent="0.25">
      <c r="B2" t="s">
        <v>630</v>
      </c>
    </row>
    <row r="4" spans="1:87" x14ac:dyDescent="0.25">
      <c r="D4" s="128" t="s">
        <v>149</v>
      </c>
      <c r="E4" s="128" t="s">
        <v>671</v>
      </c>
      <c r="F4" s="128"/>
      <c r="G4" s="128"/>
      <c r="H4" s="128"/>
      <c r="I4" s="128"/>
      <c r="J4" s="128"/>
      <c r="K4" s="9" t="s">
        <v>264</v>
      </c>
      <c r="L4" s="9" t="s">
        <v>671</v>
      </c>
      <c r="M4" s="9"/>
      <c r="N4" s="9"/>
      <c r="O4" s="9"/>
      <c r="P4" s="9"/>
      <c r="Q4" s="9"/>
      <c r="R4" s="2" t="s">
        <v>265</v>
      </c>
      <c r="S4" s="2" t="s">
        <v>671</v>
      </c>
      <c r="T4" s="2"/>
      <c r="U4" s="2"/>
      <c r="V4" s="2"/>
      <c r="W4" s="2"/>
      <c r="X4" s="2"/>
      <c r="Y4" s="10" t="s">
        <v>266</v>
      </c>
      <c r="Z4" s="10" t="s">
        <v>671</v>
      </c>
      <c r="AA4" s="10"/>
      <c r="AB4" s="10"/>
      <c r="AC4" s="10"/>
      <c r="AD4" s="10"/>
      <c r="AE4" s="10"/>
      <c r="AF4" s="12" t="s">
        <v>267</v>
      </c>
      <c r="AG4" s="12" t="s">
        <v>671</v>
      </c>
      <c r="AH4" s="12"/>
      <c r="AI4" s="12"/>
      <c r="AJ4" s="12"/>
      <c r="AK4" s="12"/>
      <c r="AL4" s="12"/>
      <c r="AM4" s="11" t="s">
        <v>268</v>
      </c>
      <c r="AN4" s="11" t="s">
        <v>671</v>
      </c>
      <c r="AO4" s="11"/>
      <c r="AP4" s="11"/>
      <c r="AQ4" s="11"/>
      <c r="AR4" s="11"/>
      <c r="AS4" s="11"/>
      <c r="AT4" s="128" t="s">
        <v>149</v>
      </c>
      <c r="AU4" s="128" t="s">
        <v>672</v>
      </c>
      <c r="AV4" s="128"/>
      <c r="AW4" s="128"/>
      <c r="AX4" s="128"/>
      <c r="AY4" s="128"/>
      <c r="AZ4" s="128"/>
      <c r="BA4" s="9" t="s">
        <v>264</v>
      </c>
      <c r="BB4" s="9" t="s">
        <v>672</v>
      </c>
      <c r="BC4" s="9"/>
      <c r="BD4" s="9"/>
      <c r="BE4" s="9"/>
      <c r="BF4" s="9"/>
      <c r="BG4" s="9"/>
      <c r="BH4" s="2" t="s">
        <v>265</v>
      </c>
      <c r="BI4" s="2" t="s">
        <v>672</v>
      </c>
      <c r="BJ4" s="2"/>
      <c r="BK4" s="2"/>
      <c r="BL4" s="2"/>
      <c r="BM4" s="2"/>
      <c r="BN4" s="2"/>
      <c r="BO4" s="10" t="s">
        <v>266</v>
      </c>
      <c r="BP4" s="10" t="s">
        <v>672</v>
      </c>
      <c r="BQ4" s="10"/>
      <c r="BR4" s="10"/>
      <c r="BS4" s="10"/>
      <c r="BT4" s="10"/>
      <c r="BU4" s="10"/>
      <c r="BV4" s="12" t="s">
        <v>267</v>
      </c>
      <c r="BW4" s="12" t="s">
        <v>672</v>
      </c>
      <c r="BX4" s="12"/>
      <c r="BY4" s="12"/>
      <c r="BZ4" s="12"/>
      <c r="CA4" s="12"/>
      <c r="CB4" s="12"/>
      <c r="CC4" s="11" t="s">
        <v>268</v>
      </c>
      <c r="CD4" s="11" t="s">
        <v>672</v>
      </c>
      <c r="CE4" s="11"/>
      <c r="CF4" s="11"/>
      <c r="CG4" s="11"/>
      <c r="CH4" s="11"/>
      <c r="CI4" s="11"/>
    </row>
    <row r="5" spans="1:87" x14ac:dyDescent="0.25">
      <c r="D5" s="128">
        <v>0</v>
      </c>
      <c r="E5" s="128">
        <v>1</v>
      </c>
      <c r="F5" s="128">
        <v>2</v>
      </c>
      <c r="G5" s="128">
        <v>3</v>
      </c>
      <c r="H5" s="128">
        <v>4</v>
      </c>
      <c r="I5" s="128">
        <v>5</v>
      </c>
      <c r="J5" s="128">
        <v>6</v>
      </c>
      <c r="K5" s="9">
        <f>D5</f>
        <v>0</v>
      </c>
      <c r="L5" s="9">
        <f t="shared" ref="L5:AA7" si="0">E5</f>
        <v>1</v>
      </c>
      <c r="M5" s="9">
        <f t="shared" si="0"/>
        <v>2</v>
      </c>
      <c r="N5" s="9">
        <f t="shared" si="0"/>
        <v>3</v>
      </c>
      <c r="O5" s="9">
        <f t="shared" si="0"/>
        <v>4</v>
      </c>
      <c r="P5" s="9">
        <f t="shared" si="0"/>
        <v>5</v>
      </c>
      <c r="Q5" s="9">
        <f t="shared" si="0"/>
        <v>6</v>
      </c>
      <c r="R5" s="2">
        <f t="shared" si="0"/>
        <v>0</v>
      </c>
      <c r="S5" s="2">
        <f t="shared" si="0"/>
        <v>1</v>
      </c>
      <c r="T5" s="2">
        <f t="shared" si="0"/>
        <v>2</v>
      </c>
      <c r="U5" s="2">
        <f t="shared" si="0"/>
        <v>3</v>
      </c>
      <c r="V5" s="2">
        <f t="shared" si="0"/>
        <v>4</v>
      </c>
      <c r="W5" s="2">
        <f t="shared" si="0"/>
        <v>5</v>
      </c>
      <c r="X5" s="2">
        <f t="shared" si="0"/>
        <v>6</v>
      </c>
      <c r="Y5" s="10">
        <f t="shared" si="0"/>
        <v>0</v>
      </c>
      <c r="Z5" s="10">
        <f t="shared" si="0"/>
        <v>1</v>
      </c>
      <c r="AA5" s="10">
        <f t="shared" si="0"/>
        <v>2</v>
      </c>
      <c r="AB5" s="10">
        <f t="shared" ref="AB5:AQ7" si="1">U5</f>
        <v>3</v>
      </c>
      <c r="AC5" s="10">
        <f t="shared" si="1"/>
        <v>4</v>
      </c>
      <c r="AD5" s="10">
        <f t="shared" si="1"/>
        <v>5</v>
      </c>
      <c r="AE5" s="10">
        <f t="shared" si="1"/>
        <v>6</v>
      </c>
      <c r="AF5" s="12">
        <f t="shared" si="1"/>
        <v>0</v>
      </c>
      <c r="AG5" s="12">
        <f t="shared" si="1"/>
        <v>1</v>
      </c>
      <c r="AH5" s="12">
        <f t="shared" si="1"/>
        <v>2</v>
      </c>
      <c r="AI5" s="12">
        <f t="shared" si="1"/>
        <v>3</v>
      </c>
      <c r="AJ5" s="12">
        <f t="shared" si="1"/>
        <v>4</v>
      </c>
      <c r="AK5" s="12">
        <f t="shared" si="1"/>
        <v>5</v>
      </c>
      <c r="AL5" s="12">
        <f t="shared" si="1"/>
        <v>6</v>
      </c>
      <c r="AM5" s="11">
        <f t="shared" si="1"/>
        <v>0</v>
      </c>
      <c r="AN5" s="11">
        <f t="shared" si="1"/>
        <v>1</v>
      </c>
      <c r="AO5" s="11">
        <f t="shared" si="1"/>
        <v>2</v>
      </c>
      <c r="AP5" s="11">
        <f t="shared" si="1"/>
        <v>3</v>
      </c>
      <c r="AQ5" s="11">
        <f t="shared" si="1"/>
        <v>4</v>
      </c>
      <c r="AR5" s="11">
        <f t="shared" ref="AR5:AZ7" si="2">AK5</f>
        <v>5</v>
      </c>
      <c r="AS5" s="11">
        <f t="shared" si="2"/>
        <v>6</v>
      </c>
      <c r="AT5" s="128">
        <f t="shared" si="2"/>
        <v>0</v>
      </c>
      <c r="AU5" s="128">
        <f t="shared" si="2"/>
        <v>1</v>
      </c>
      <c r="AV5" s="128">
        <f t="shared" si="2"/>
        <v>2</v>
      </c>
      <c r="AW5" s="128">
        <f t="shared" si="2"/>
        <v>3</v>
      </c>
      <c r="AX5" s="128">
        <f t="shared" si="2"/>
        <v>4</v>
      </c>
      <c r="AY5" s="128">
        <f t="shared" si="2"/>
        <v>5</v>
      </c>
      <c r="AZ5" s="128">
        <f t="shared" si="2"/>
        <v>6</v>
      </c>
      <c r="BA5" s="9">
        <f>AT5</f>
        <v>0</v>
      </c>
      <c r="BB5" s="9">
        <f t="shared" ref="BB5:BQ7" si="3">AU5</f>
        <v>1</v>
      </c>
      <c r="BC5" s="9">
        <f t="shared" si="3"/>
        <v>2</v>
      </c>
      <c r="BD5" s="9">
        <f t="shared" si="3"/>
        <v>3</v>
      </c>
      <c r="BE5" s="9">
        <f t="shared" si="3"/>
        <v>4</v>
      </c>
      <c r="BF5" s="9">
        <f t="shared" si="3"/>
        <v>5</v>
      </c>
      <c r="BG5" s="9">
        <f t="shared" si="3"/>
        <v>6</v>
      </c>
      <c r="BH5" s="2">
        <f t="shared" si="3"/>
        <v>0</v>
      </c>
      <c r="BI5" s="2">
        <f t="shared" si="3"/>
        <v>1</v>
      </c>
      <c r="BJ5" s="2">
        <f t="shared" si="3"/>
        <v>2</v>
      </c>
      <c r="BK5" s="2">
        <f t="shared" si="3"/>
        <v>3</v>
      </c>
      <c r="BL5" s="2">
        <f t="shared" si="3"/>
        <v>4</v>
      </c>
      <c r="BM5" s="2">
        <f t="shared" si="3"/>
        <v>5</v>
      </c>
      <c r="BN5" s="2">
        <f t="shared" si="3"/>
        <v>6</v>
      </c>
      <c r="BO5" s="10">
        <f t="shared" si="3"/>
        <v>0</v>
      </c>
      <c r="BP5" s="10">
        <f t="shared" si="3"/>
        <v>1</v>
      </c>
      <c r="BQ5" s="10">
        <f t="shared" si="3"/>
        <v>2</v>
      </c>
      <c r="BR5" s="10">
        <f t="shared" ref="BR5:CG7" si="4">BK5</f>
        <v>3</v>
      </c>
      <c r="BS5" s="10">
        <f t="shared" si="4"/>
        <v>4</v>
      </c>
      <c r="BT5" s="10">
        <f t="shared" si="4"/>
        <v>5</v>
      </c>
      <c r="BU5" s="10">
        <f t="shared" si="4"/>
        <v>6</v>
      </c>
      <c r="BV5" s="12">
        <f t="shared" si="4"/>
        <v>0</v>
      </c>
      <c r="BW5" s="12">
        <f t="shared" si="4"/>
        <v>1</v>
      </c>
      <c r="BX5" s="12">
        <f t="shared" si="4"/>
        <v>2</v>
      </c>
      <c r="BY5" s="12">
        <f t="shared" si="4"/>
        <v>3</v>
      </c>
      <c r="BZ5" s="12">
        <f t="shared" si="4"/>
        <v>4</v>
      </c>
      <c r="CA5" s="12">
        <f t="shared" si="4"/>
        <v>5</v>
      </c>
      <c r="CB5" s="12">
        <f t="shared" si="4"/>
        <v>6</v>
      </c>
      <c r="CC5" s="11">
        <f t="shared" si="4"/>
        <v>0</v>
      </c>
      <c r="CD5" s="11">
        <f t="shared" si="4"/>
        <v>1</v>
      </c>
      <c r="CE5" s="11">
        <f t="shared" si="4"/>
        <v>2</v>
      </c>
      <c r="CF5" s="11">
        <f t="shared" si="4"/>
        <v>3</v>
      </c>
      <c r="CG5" s="11">
        <f t="shared" si="4"/>
        <v>4</v>
      </c>
      <c r="CH5" s="11">
        <f t="shared" ref="CH5:CI7" si="5">CA5</f>
        <v>5</v>
      </c>
      <c r="CI5" s="11">
        <f t="shared" si="5"/>
        <v>6</v>
      </c>
    </row>
    <row r="6" spans="1:87" x14ac:dyDescent="0.25">
      <c r="D6" s="128" t="s">
        <v>294</v>
      </c>
      <c r="E6" s="128" t="s">
        <v>295</v>
      </c>
      <c r="F6" s="128" t="s">
        <v>296</v>
      </c>
      <c r="G6" s="128" t="s">
        <v>297</v>
      </c>
      <c r="H6" s="128" t="s">
        <v>298</v>
      </c>
      <c r="I6" s="128" t="s">
        <v>299</v>
      </c>
      <c r="J6" s="128" t="s">
        <v>300</v>
      </c>
      <c r="K6" s="9" t="str">
        <f>D6</f>
        <v>Dev Yr</v>
      </c>
      <c r="L6" s="9" t="str">
        <f t="shared" si="0"/>
        <v>Launch Yr</v>
      </c>
      <c r="M6" s="9" t="str">
        <f t="shared" si="0"/>
        <v>Yr 2</v>
      </c>
      <c r="N6" s="9" t="str">
        <f t="shared" si="0"/>
        <v>Yr 3</v>
      </c>
      <c r="O6" s="9" t="str">
        <f t="shared" si="0"/>
        <v>Yr 4</v>
      </c>
      <c r="P6" s="9" t="str">
        <f t="shared" si="0"/>
        <v>Yr 5</v>
      </c>
      <c r="Q6" s="9" t="str">
        <f t="shared" si="0"/>
        <v>Yr 6</v>
      </c>
      <c r="R6" s="2" t="str">
        <f t="shared" si="0"/>
        <v>Dev Yr</v>
      </c>
      <c r="S6" s="2" t="str">
        <f t="shared" si="0"/>
        <v>Launch Yr</v>
      </c>
      <c r="T6" s="2" t="str">
        <f t="shared" si="0"/>
        <v>Yr 2</v>
      </c>
      <c r="U6" s="2" t="str">
        <f t="shared" si="0"/>
        <v>Yr 3</v>
      </c>
      <c r="V6" s="2" t="str">
        <f t="shared" si="0"/>
        <v>Yr 4</v>
      </c>
      <c r="W6" s="2" t="str">
        <f t="shared" si="0"/>
        <v>Yr 5</v>
      </c>
      <c r="X6" s="2" t="str">
        <f t="shared" si="0"/>
        <v>Yr 6</v>
      </c>
      <c r="Y6" s="10" t="str">
        <f t="shared" si="0"/>
        <v>Dev Yr</v>
      </c>
      <c r="Z6" s="10" t="str">
        <f t="shared" si="0"/>
        <v>Launch Yr</v>
      </c>
      <c r="AA6" s="10" t="str">
        <f t="shared" si="0"/>
        <v>Yr 2</v>
      </c>
      <c r="AB6" s="10" t="str">
        <f t="shared" si="1"/>
        <v>Yr 3</v>
      </c>
      <c r="AC6" s="10" t="str">
        <f t="shared" si="1"/>
        <v>Yr 4</v>
      </c>
      <c r="AD6" s="10" t="str">
        <f t="shared" si="1"/>
        <v>Yr 5</v>
      </c>
      <c r="AE6" s="10" t="str">
        <f t="shared" si="1"/>
        <v>Yr 6</v>
      </c>
      <c r="AF6" s="12" t="str">
        <f t="shared" si="1"/>
        <v>Dev Yr</v>
      </c>
      <c r="AG6" s="12" t="str">
        <f t="shared" si="1"/>
        <v>Launch Yr</v>
      </c>
      <c r="AH6" s="12" t="str">
        <f t="shared" si="1"/>
        <v>Yr 2</v>
      </c>
      <c r="AI6" s="12" t="str">
        <f t="shared" si="1"/>
        <v>Yr 3</v>
      </c>
      <c r="AJ6" s="12" t="str">
        <f t="shared" si="1"/>
        <v>Yr 4</v>
      </c>
      <c r="AK6" s="12" t="str">
        <f t="shared" si="1"/>
        <v>Yr 5</v>
      </c>
      <c r="AL6" s="12" t="str">
        <f t="shared" si="1"/>
        <v>Yr 6</v>
      </c>
      <c r="AM6" s="11" t="str">
        <f t="shared" si="1"/>
        <v>Dev Yr</v>
      </c>
      <c r="AN6" s="11" t="str">
        <f t="shared" si="1"/>
        <v>Launch Yr</v>
      </c>
      <c r="AO6" s="11" t="str">
        <f t="shared" si="1"/>
        <v>Yr 2</v>
      </c>
      <c r="AP6" s="11" t="str">
        <f t="shared" si="1"/>
        <v>Yr 3</v>
      </c>
      <c r="AQ6" s="11" t="str">
        <f t="shared" si="1"/>
        <v>Yr 4</v>
      </c>
      <c r="AR6" s="11" t="str">
        <f t="shared" si="2"/>
        <v>Yr 5</v>
      </c>
      <c r="AS6" s="11" t="str">
        <f t="shared" si="2"/>
        <v>Yr 6</v>
      </c>
      <c r="AT6" s="128" t="str">
        <f t="shared" si="2"/>
        <v>Dev Yr</v>
      </c>
      <c r="AU6" s="128" t="str">
        <f t="shared" si="2"/>
        <v>Launch Yr</v>
      </c>
      <c r="AV6" s="128" t="str">
        <f t="shared" si="2"/>
        <v>Yr 2</v>
      </c>
      <c r="AW6" s="128" t="str">
        <f t="shared" si="2"/>
        <v>Yr 3</v>
      </c>
      <c r="AX6" s="128" t="str">
        <f t="shared" si="2"/>
        <v>Yr 4</v>
      </c>
      <c r="AY6" s="128" t="str">
        <f t="shared" si="2"/>
        <v>Yr 5</v>
      </c>
      <c r="AZ6" s="128" t="str">
        <f t="shared" si="2"/>
        <v>Yr 6</v>
      </c>
      <c r="BA6" s="9" t="str">
        <f>AT6</f>
        <v>Dev Yr</v>
      </c>
      <c r="BB6" s="9" t="str">
        <f t="shared" si="3"/>
        <v>Launch Yr</v>
      </c>
      <c r="BC6" s="9" t="str">
        <f t="shared" si="3"/>
        <v>Yr 2</v>
      </c>
      <c r="BD6" s="9" t="str">
        <f t="shared" si="3"/>
        <v>Yr 3</v>
      </c>
      <c r="BE6" s="9" t="str">
        <f t="shared" si="3"/>
        <v>Yr 4</v>
      </c>
      <c r="BF6" s="9" t="str">
        <f t="shared" si="3"/>
        <v>Yr 5</v>
      </c>
      <c r="BG6" s="9" t="str">
        <f t="shared" si="3"/>
        <v>Yr 6</v>
      </c>
      <c r="BH6" s="2" t="str">
        <f t="shared" si="3"/>
        <v>Dev Yr</v>
      </c>
      <c r="BI6" s="2" t="str">
        <f t="shared" si="3"/>
        <v>Launch Yr</v>
      </c>
      <c r="BJ6" s="2" t="str">
        <f t="shared" si="3"/>
        <v>Yr 2</v>
      </c>
      <c r="BK6" s="2" t="str">
        <f t="shared" si="3"/>
        <v>Yr 3</v>
      </c>
      <c r="BL6" s="2" t="str">
        <f t="shared" si="3"/>
        <v>Yr 4</v>
      </c>
      <c r="BM6" s="2" t="str">
        <f t="shared" si="3"/>
        <v>Yr 5</v>
      </c>
      <c r="BN6" s="2" t="str">
        <f t="shared" si="3"/>
        <v>Yr 6</v>
      </c>
      <c r="BO6" s="10" t="str">
        <f t="shared" si="3"/>
        <v>Dev Yr</v>
      </c>
      <c r="BP6" s="10" t="str">
        <f t="shared" si="3"/>
        <v>Launch Yr</v>
      </c>
      <c r="BQ6" s="10" t="str">
        <f t="shared" si="3"/>
        <v>Yr 2</v>
      </c>
      <c r="BR6" s="10" t="str">
        <f t="shared" si="4"/>
        <v>Yr 3</v>
      </c>
      <c r="BS6" s="10" t="str">
        <f t="shared" si="4"/>
        <v>Yr 4</v>
      </c>
      <c r="BT6" s="10" t="str">
        <f t="shared" si="4"/>
        <v>Yr 5</v>
      </c>
      <c r="BU6" s="10" t="str">
        <f t="shared" si="4"/>
        <v>Yr 6</v>
      </c>
      <c r="BV6" s="12" t="str">
        <f t="shared" si="4"/>
        <v>Dev Yr</v>
      </c>
      <c r="BW6" s="12" t="str">
        <f t="shared" si="4"/>
        <v>Launch Yr</v>
      </c>
      <c r="BX6" s="12" t="str">
        <f t="shared" si="4"/>
        <v>Yr 2</v>
      </c>
      <c r="BY6" s="12" t="str">
        <f t="shared" si="4"/>
        <v>Yr 3</v>
      </c>
      <c r="BZ6" s="12" t="str">
        <f t="shared" si="4"/>
        <v>Yr 4</v>
      </c>
      <c r="CA6" s="12" t="str">
        <f t="shared" si="4"/>
        <v>Yr 5</v>
      </c>
      <c r="CB6" s="12" t="str">
        <f t="shared" si="4"/>
        <v>Yr 6</v>
      </c>
      <c r="CC6" s="11" t="str">
        <f t="shared" si="4"/>
        <v>Dev Yr</v>
      </c>
      <c r="CD6" s="11" t="str">
        <f t="shared" si="4"/>
        <v>Launch Yr</v>
      </c>
      <c r="CE6" s="11" t="str">
        <f t="shared" si="4"/>
        <v>Yr 2</v>
      </c>
      <c r="CF6" s="11" t="str">
        <f t="shared" si="4"/>
        <v>Yr 3</v>
      </c>
      <c r="CG6" s="11" t="str">
        <f t="shared" si="4"/>
        <v>Yr 4</v>
      </c>
      <c r="CH6" s="11" t="str">
        <f t="shared" si="5"/>
        <v>Yr 5</v>
      </c>
      <c r="CI6" s="11" t="str">
        <f t="shared" si="5"/>
        <v>Yr 6</v>
      </c>
    </row>
    <row r="7" spans="1:87" s="7" customFormat="1" ht="80.25" customHeight="1" x14ac:dyDescent="0.25">
      <c r="A7" s="7" t="s">
        <v>635</v>
      </c>
      <c r="B7" s="7" t="s">
        <v>234</v>
      </c>
      <c r="C7" s="7" t="s">
        <v>235</v>
      </c>
      <c r="D7" s="129" t="str">
        <f>IFERROR(VLOOKUP(E7,'selections(hide)'!$M$3:$N$18,2,FALSE),0)</f>
        <v>2024/25</v>
      </c>
      <c r="E7" s="129" t="str">
        <f>staff_students!E29</f>
        <v>2025/26</v>
      </c>
      <c r="F7" s="129" t="str">
        <f>staff_students!F29</f>
        <v>2026/27</v>
      </c>
      <c r="G7" s="129" t="str">
        <f>staff_students!G29</f>
        <v>2027/28</v>
      </c>
      <c r="H7" s="129" t="str">
        <f>staff_students!H29</f>
        <v>2028/29</v>
      </c>
      <c r="I7" s="129" t="str">
        <f>staff_students!I29</f>
        <v>2029/30</v>
      </c>
      <c r="J7" s="129" t="str">
        <f>staff_students!J29</f>
        <v>2030/31</v>
      </c>
      <c r="K7" s="130" t="str">
        <f>D7</f>
        <v>2024/25</v>
      </c>
      <c r="L7" s="130" t="str">
        <f t="shared" si="0"/>
        <v>2025/26</v>
      </c>
      <c r="M7" s="130" t="str">
        <f t="shared" si="0"/>
        <v>2026/27</v>
      </c>
      <c r="N7" s="130" t="str">
        <f t="shared" si="0"/>
        <v>2027/28</v>
      </c>
      <c r="O7" s="130" t="str">
        <f t="shared" si="0"/>
        <v>2028/29</v>
      </c>
      <c r="P7" s="130" t="str">
        <f t="shared" si="0"/>
        <v>2029/30</v>
      </c>
      <c r="Q7" s="130" t="str">
        <f t="shared" si="0"/>
        <v>2030/31</v>
      </c>
      <c r="R7" s="131" t="str">
        <f t="shared" si="0"/>
        <v>2024/25</v>
      </c>
      <c r="S7" s="131" t="str">
        <f t="shared" si="0"/>
        <v>2025/26</v>
      </c>
      <c r="T7" s="131" t="str">
        <f t="shared" si="0"/>
        <v>2026/27</v>
      </c>
      <c r="U7" s="131" t="str">
        <f t="shared" si="0"/>
        <v>2027/28</v>
      </c>
      <c r="V7" s="131" t="str">
        <f t="shared" si="0"/>
        <v>2028/29</v>
      </c>
      <c r="W7" s="131" t="str">
        <f t="shared" si="0"/>
        <v>2029/30</v>
      </c>
      <c r="X7" s="131" t="str">
        <f t="shared" si="0"/>
        <v>2030/31</v>
      </c>
      <c r="Y7" s="133" t="str">
        <f t="shared" si="0"/>
        <v>2024/25</v>
      </c>
      <c r="Z7" s="133" t="str">
        <f t="shared" si="0"/>
        <v>2025/26</v>
      </c>
      <c r="AA7" s="133" t="str">
        <f t="shared" si="0"/>
        <v>2026/27</v>
      </c>
      <c r="AB7" s="133" t="str">
        <f t="shared" si="1"/>
        <v>2027/28</v>
      </c>
      <c r="AC7" s="133" t="str">
        <f t="shared" si="1"/>
        <v>2028/29</v>
      </c>
      <c r="AD7" s="133" t="str">
        <f t="shared" si="1"/>
        <v>2029/30</v>
      </c>
      <c r="AE7" s="133" t="str">
        <f t="shared" si="1"/>
        <v>2030/31</v>
      </c>
      <c r="AF7" s="132" t="str">
        <f t="shared" si="1"/>
        <v>2024/25</v>
      </c>
      <c r="AG7" s="132" t="str">
        <f t="shared" si="1"/>
        <v>2025/26</v>
      </c>
      <c r="AH7" s="132" t="str">
        <f t="shared" si="1"/>
        <v>2026/27</v>
      </c>
      <c r="AI7" s="132" t="str">
        <f t="shared" si="1"/>
        <v>2027/28</v>
      </c>
      <c r="AJ7" s="132" t="str">
        <f t="shared" si="1"/>
        <v>2028/29</v>
      </c>
      <c r="AK7" s="132" t="str">
        <f t="shared" si="1"/>
        <v>2029/30</v>
      </c>
      <c r="AL7" s="132" t="str">
        <f t="shared" si="1"/>
        <v>2030/31</v>
      </c>
      <c r="AM7" s="60" t="str">
        <f t="shared" si="1"/>
        <v>2024/25</v>
      </c>
      <c r="AN7" s="60" t="str">
        <f t="shared" si="1"/>
        <v>2025/26</v>
      </c>
      <c r="AO7" s="60" t="str">
        <f t="shared" si="1"/>
        <v>2026/27</v>
      </c>
      <c r="AP7" s="60" t="str">
        <f t="shared" si="1"/>
        <v>2027/28</v>
      </c>
      <c r="AQ7" s="60" t="str">
        <f t="shared" si="1"/>
        <v>2028/29</v>
      </c>
      <c r="AR7" s="60" t="str">
        <f t="shared" si="2"/>
        <v>2029/30</v>
      </c>
      <c r="AS7" s="60" t="str">
        <f t="shared" si="2"/>
        <v>2030/31</v>
      </c>
      <c r="AT7" s="129" t="str">
        <f t="shared" si="2"/>
        <v>2024/25</v>
      </c>
      <c r="AU7" s="129" t="str">
        <f t="shared" si="2"/>
        <v>2025/26</v>
      </c>
      <c r="AV7" s="129" t="str">
        <f t="shared" si="2"/>
        <v>2026/27</v>
      </c>
      <c r="AW7" s="129" t="str">
        <f t="shared" si="2"/>
        <v>2027/28</v>
      </c>
      <c r="AX7" s="129" t="str">
        <f t="shared" si="2"/>
        <v>2028/29</v>
      </c>
      <c r="AY7" s="129" t="str">
        <f t="shared" si="2"/>
        <v>2029/30</v>
      </c>
      <c r="AZ7" s="129" t="str">
        <f t="shared" si="2"/>
        <v>2030/31</v>
      </c>
      <c r="BA7" s="130" t="str">
        <f>AT7</f>
        <v>2024/25</v>
      </c>
      <c r="BB7" s="130" t="str">
        <f t="shared" si="3"/>
        <v>2025/26</v>
      </c>
      <c r="BC7" s="130" t="str">
        <f t="shared" si="3"/>
        <v>2026/27</v>
      </c>
      <c r="BD7" s="130" t="str">
        <f t="shared" si="3"/>
        <v>2027/28</v>
      </c>
      <c r="BE7" s="130" t="str">
        <f t="shared" si="3"/>
        <v>2028/29</v>
      </c>
      <c r="BF7" s="130" t="str">
        <f t="shared" si="3"/>
        <v>2029/30</v>
      </c>
      <c r="BG7" s="130" t="str">
        <f t="shared" si="3"/>
        <v>2030/31</v>
      </c>
      <c r="BH7" s="131" t="str">
        <f t="shared" si="3"/>
        <v>2024/25</v>
      </c>
      <c r="BI7" s="131" t="str">
        <f t="shared" si="3"/>
        <v>2025/26</v>
      </c>
      <c r="BJ7" s="131" t="str">
        <f t="shared" si="3"/>
        <v>2026/27</v>
      </c>
      <c r="BK7" s="131" t="str">
        <f t="shared" si="3"/>
        <v>2027/28</v>
      </c>
      <c r="BL7" s="131" t="str">
        <f t="shared" si="3"/>
        <v>2028/29</v>
      </c>
      <c r="BM7" s="131" t="str">
        <f t="shared" si="3"/>
        <v>2029/30</v>
      </c>
      <c r="BN7" s="131" t="str">
        <f t="shared" si="3"/>
        <v>2030/31</v>
      </c>
      <c r="BO7" s="133" t="str">
        <f t="shared" si="3"/>
        <v>2024/25</v>
      </c>
      <c r="BP7" s="133" t="str">
        <f t="shared" si="3"/>
        <v>2025/26</v>
      </c>
      <c r="BQ7" s="133" t="str">
        <f t="shared" si="3"/>
        <v>2026/27</v>
      </c>
      <c r="BR7" s="133" t="str">
        <f t="shared" si="4"/>
        <v>2027/28</v>
      </c>
      <c r="BS7" s="133" t="str">
        <f t="shared" si="4"/>
        <v>2028/29</v>
      </c>
      <c r="BT7" s="133" t="str">
        <f t="shared" si="4"/>
        <v>2029/30</v>
      </c>
      <c r="BU7" s="133" t="str">
        <f t="shared" si="4"/>
        <v>2030/31</v>
      </c>
      <c r="BV7" s="132" t="str">
        <f t="shared" si="4"/>
        <v>2024/25</v>
      </c>
      <c r="BW7" s="132" t="str">
        <f t="shared" si="4"/>
        <v>2025/26</v>
      </c>
      <c r="BX7" s="132" t="str">
        <f t="shared" si="4"/>
        <v>2026/27</v>
      </c>
      <c r="BY7" s="132" t="str">
        <f t="shared" si="4"/>
        <v>2027/28</v>
      </c>
      <c r="BZ7" s="132" t="str">
        <f t="shared" si="4"/>
        <v>2028/29</v>
      </c>
      <c r="CA7" s="132" t="str">
        <f t="shared" si="4"/>
        <v>2029/30</v>
      </c>
      <c r="CB7" s="132" t="str">
        <f t="shared" si="4"/>
        <v>2030/31</v>
      </c>
      <c r="CC7" s="60" t="str">
        <f t="shared" si="4"/>
        <v>2024/25</v>
      </c>
      <c r="CD7" s="60" t="str">
        <f t="shared" si="4"/>
        <v>2025/26</v>
      </c>
      <c r="CE7" s="60" t="str">
        <f t="shared" si="4"/>
        <v>2026/27</v>
      </c>
      <c r="CF7" s="60" t="str">
        <f t="shared" si="4"/>
        <v>2027/28</v>
      </c>
      <c r="CG7" s="60" t="str">
        <f t="shared" si="4"/>
        <v>2028/29</v>
      </c>
      <c r="CH7" s="60" t="str">
        <f t="shared" si="5"/>
        <v>2029/30</v>
      </c>
      <c r="CI7" s="60" t="str">
        <f t="shared" si="5"/>
        <v>2030/31</v>
      </c>
    </row>
    <row r="8" spans="1:87" x14ac:dyDescent="0.25">
      <c r="A8">
        <v>2</v>
      </c>
      <c r="B8" t="str">
        <f>modules!B8</f>
        <v>Research Project (PSYM220)</v>
      </c>
      <c r="C8">
        <f>modules!C8</f>
        <v>1</v>
      </c>
      <c r="E8" s="16">
        <f t="shared" ref="E8:E39" si="6">IFERROR(IF($C$1="Yes",HLOOKUP(D$4,CHRS,$A8,FALSE),IF($C8&lt;=E$5,HLOOKUP(D$4,CHRS,$A8,FALSE),0)),0)</f>
        <v>0</v>
      </c>
      <c r="F8" s="16">
        <f t="shared" ref="F8:F39" si="7">IFERROR(IF($C$1="Yes",HLOOKUP(D$4,CHRS,$A8,FALSE),IF($C8&lt;=F$5,HLOOKUP(D$4,CHRS,$A8,FALSE),0)),0)</f>
        <v>0</v>
      </c>
      <c r="G8" s="16">
        <f t="shared" ref="G8:G39" si="8">IFERROR(IF($C$1="Yes",HLOOKUP(D$4,CHRS,$A8,FALSE),IF($C8&lt;=G$5,HLOOKUP(D$4,CHRS,$A8,FALSE),0)),0)</f>
        <v>0</v>
      </c>
      <c r="H8" s="16">
        <f t="shared" ref="H8:H39" si="9">IFERROR(IF($C$1="Yes",HLOOKUP(D$4,CHRS,$A8,FALSE),IF($C8&lt;=H$5,HLOOKUP(D$4,CHRS,$A8,FALSE),0)),0)</f>
        <v>0</v>
      </c>
      <c r="I8" s="16">
        <f t="shared" ref="I8:I39" si="10">IFERROR(IF($C$1="Yes",HLOOKUP(D$4,CHRS,$A8,FALSE),IF($C8&lt;=I$5,HLOOKUP(D$4,CHRS,$A8,FALSE),0)),0)</f>
        <v>0</v>
      </c>
      <c r="J8" s="16">
        <f t="shared" ref="J8:J39" si="11">IFERROR(IF($C$1="Yes",HLOOKUP(D$4,CHRS,$A8,FALSE),IF($C8&lt;=J$5,HLOOKUP(D$4,CHRS,$A8,FALSE),0)),0)</f>
        <v>0</v>
      </c>
      <c r="L8" s="16">
        <f t="shared" ref="L8:L39" si="12">IFERROR(IF($C$1="Yes",HLOOKUP(K$4,CHRS,$A8,FALSE),IF($C8&lt;=L$5,HLOOKUP(K$4,CHRS,$A8,FALSE),0)),0)</f>
        <v>0</v>
      </c>
      <c r="M8" s="16">
        <f t="shared" ref="M8:M39" si="13">IFERROR(IF($C$1="Yes",HLOOKUP(K$4,CHRS,$A8,FALSE),IF($C8&lt;=M$5,HLOOKUP(K$4,CHRS,$A8,FALSE),0)),0)</f>
        <v>0</v>
      </c>
      <c r="N8" s="16">
        <f t="shared" ref="N8:N39" si="14">IFERROR(IF($C$1="Yes",HLOOKUP(K$4,CHRS,$A8,FALSE),IF($C8&lt;=N$5,HLOOKUP(K$4,CHRS,$A8,FALSE),0)),0)</f>
        <v>0</v>
      </c>
      <c r="O8" s="16">
        <f t="shared" ref="O8:O39" si="15">IFERROR(IF($C$1="Yes",HLOOKUP(K$4,CHRS,$A8,FALSE),IF($C8&lt;=O$5,HLOOKUP(K$4,CHRS,$A8,FALSE),0)),0)</f>
        <v>0</v>
      </c>
      <c r="P8" s="16">
        <f t="shared" ref="P8:P39" si="16">IFERROR(IF($C$1="Yes",HLOOKUP(K$4,CHRS,$A8,FALSE),IF($C8&lt;=P$5,HLOOKUP(K$4,CHRS,$A8,FALSE),0)),0)</f>
        <v>0</v>
      </c>
      <c r="Q8" s="16">
        <f t="shared" ref="Q8:Q39" si="17">IFERROR(IF($C$1="Yes",HLOOKUP(K$4,CHRS,$A8,FALSE),IF($C8&lt;=Q$5,HLOOKUP(K$4,CHRS,$A8,FALSE),0)),0)</f>
        <v>0</v>
      </c>
      <c r="S8" s="16">
        <f t="shared" ref="S8:S39" si="18">IFERROR(IF($C$1="Yes",HLOOKUP(R$4,CHRS,$A8,FALSE),IF($C8&lt;=S$5,HLOOKUP(R$4,CHRS,$A8,FALSE),0)),0)</f>
        <v>0</v>
      </c>
      <c r="T8" s="16">
        <f t="shared" ref="T8:T39" si="19">IFERROR(IF($C$1="Yes",HLOOKUP(R$4,CHRS,$A8,FALSE),IF($C8&lt;=T$5,HLOOKUP(R$4,CHRS,$A8,FALSE),0)),0)</f>
        <v>0</v>
      </c>
      <c r="U8" s="16">
        <f t="shared" ref="U8:U39" si="20">IFERROR(IF($C$1="Yes",HLOOKUP(R$4,CHRS,$A8,FALSE),IF($C8&lt;=U$5,HLOOKUP(R$4,CHRS,$A8,FALSE),0)),0)</f>
        <v>0</v>
      </c>
      <c r="V8" s="16">
        <f t="shared" ref="V8:V39" si="21">IFERROR(IF($C$1="Yes",HLOOKUP(R$4,CHRS,$A8,FALSE),IF($C8&lt;=V$5,HLOOKUP(R$4,CHRS,$A8,FALSE),0)),0)</f>
        <v>0</v>
      </c>
      <c r="W8" s="16">
        <f t="shared" ref="W8:W39" si="22">IFERROR(IF($C$1="Yes",HLOOKUP(R$4,CHRS,$A8,FALSE),IF($C8&lt;=W$5,HLOOKUP(R$4,CHRS,$A8,FALSE),0)),0)</f>
        <v>0</v>
      </c>
      <c r="X8" s="16">
        <f t="shared" ref="X8:X39" si="23">IFERROR(IF($C$1="Yes",HLOOKUP(R$4,CHRS,$A8,FALSE),IF($C8&lt;=X$5,HLOOKUP(R$4,CHRS,$A8,FALSE),0)),0)</f>
        <v>0</v>
      </c>
      <c r="Z8" s="16">
        <f t="shared" ref="Z8:Z39" si="24">IFERROR(IF($C$1="Yes",HLOOKUP(Y$4,CHRS,$A8,FALSE),IF($C8&lt;=Z$5,HLOOKUP(Y$4,CHRS,$A8,FALSE),0)),0)</f>
        <v>0</v>
      </c>
      <c r="AA8" s="16">
        <f t="shared" ref="AA8:AA39" si="25">IFERROR(IF($C$1="Yes",HLOOKUP(Y$4,CHRS,$A8,FALSE),IF($C8&lt;=AA$5,HLOOKUP(Y$4,CHRS,$A8,FALSE),0)),0)</f>
        <v>0</v>
      </c>
      <c r="AB8" s="16">
        <f t="shared" ref="AB8:AB39" si="26">IFERROR(IF($C$1="Yes",HLOOKUP(Y$4,CHRS,$A8,FALSE),IF($C8&lt;=AB$5,HLOOKUP(Y$4,CHRS,$A8,FALSE),0)),0)</f>
        <v>0</v>
      </c>
      <c r="AC8" s="16">
        <f t="shared" ref="AC8:AC39" si="27">IFERROR(IF($C$1="Yes",HLOOKUP(Y$4,CHRS,$A8,FALSE),IF($C8&lt;=AC$5,HLOOKUP(Y$4,CHRS,$A8,FALSE),0)),0)</f>
        <v>0</v>
      </c>
      <c r="AD8" s="16">
        <f t="shared" ref="AD8:AD39" si="28">IFERROR(IF($C$1="Yes",HLOOKUP(Y$4,CHRS,$A8,FALSE),IF($C8&lt;=AD$5,HLOOKUP(Y$4,CHRS,$A8,FALSE),0)),0)</f>
        <v>0</v>
      </c>
      <c r="AE8" s="16">
        <f t="shared" ref="AE8:AE39" si="29">IFERROR(IF($C$1="Yes",HLOOKUP(Y$4,CHRS,$A8,FALSE),IF($C8&lt;=AE$5,HLOOKUP(Y$4,CHRS,$A8,FALSE),0)),0)</f>
        <v>0</v>
      </c>
      <c r="AG8" s="16">
        <f t="shared" ref="AG8:AG39" si="30">IFERROR(IF($C$1="Yes",HLOOKUP(AF$4,CHRS,$A8,FALSE),IF($C8&lt;=AG$5,HLOOKUP(AF$4,CHRS,$A8,FALSE),0)),0)</f>
        <v>0</v>
      </c>
      <c r="AH8" s="16">
        <f t="shared" ref="AH8:AH39" si="31">IFERROR(IF($C$1="Yes",HLOOKUP(AF$4,CHRS,$A8,FALSE),IF($C8&lt;=AH$5,HLOOKUP(AF$4,CHRS,$A8,FALSE),0)),0)</f>
        <v>0</v>
      </c>
      <c r="AI8" s="16">
        <f t="shared" ref="AI8:AI39" si="32">IFERROR(IF($C$1="Yes",HLOOKUP(AF$4,CHRS,$A8,FALSE),IF($C8&lt;=AI$5,HLOOKUP(AF$4,CHRS,$A8,FALSE),0)),0)</f>
        <v>0</v>
      </c>
      <c r="AJ8" s="16">
        <f t="shared" ref="AJ8:AJ39" si="33">IFERROR(IF($C$1="Yes",HLOOKUP(AF$4,CHRS,$A8,FALSE),IF($C8&lt;=AJ$5,HLOOKUP(AF$4,CHRS,$A8,FALSE),0)),0)</f>
        <v>0</v>
      </c>
      <c r="AK8" s="16">
        <f t="shared" ref="AK8:AK39" si="34">IFERROR(IF($C$1="Yes",HLOOKUP(AF$4,CHRS,$A8,FALSE),IF($C8&lt;=AK$5,HLOOKUP(AF$4,CHRS,$A8,FALSE),0)),0)</f>
        <v>0</v>
      </c>
      <c r="AL8" s="16">
        <f t="shared" ref="AL8:AL39" si="35">IFERROR(IF($C$1="Yes",HLOOKUP(AF$4,CHRS,$A8,FALSE),IF($C8&lt;=AL$5,HLOOKUP(AF$4,CHRS,$A8,FALSE),0)),0)</f>
        <v>0</v>
      </c>
      <c r="AN8" s="16">
        <f t="shared" ref="AN8:AN39" si="36">IFERROR(IF($C$1="Yes",HLOOKUP(AM$4,CHRS,$A8,FALSE),IF($C8&lt;=AN$5,HLOOKUP(AM$4,CHRS,$A8,FALSE),0)),0)</f>
        <v>0</v>
      </c>
      <c r="AO8" s="16">
        <f t="shared" ref="AO8:AO39" si="37">IFERROR(IF($C$1="Yes",HLOOKUP(AM$4,CHRS,$A8,FALSE),IF($C8&lt;=AO$5,HLOOKUP(AM$4,CHRS,$A8,FALSE),0)),0)</f>
        <v>0</v>
      </c>
      <c r="AP8" s="16">
        <f t="shared" ref="AP8:AP39" si="38">IFERROR(IF($C$1="Yes",HLOOKUP(AM$4,CHRS,$A8,FALSE),IF($C8&lt;=AP$5,HLOOKUP(AM$4,CHRS,$A8,FALSE),0)),0)</f>
        <v>0</v>
      </c>
      <c r="AQ8" s="16">
        <f t="shared" ref="AQ8:AQ39" si="39">IFERROR(IF($C$1="Yes",HLOOKUP(AM$4,CHRS,$A8,FALSE),IF($C8&lt;=AQ$5,HLOOKUP(AM$4,CHRS,$A8,FALSE),0)),0)</f>
        <v>0</v>
      </c>
      <c r="AR8" s="16">
        <f t="shared" ref="AR8:AR39" si="40">IFERROR(IF($C$1="Yes",HLOOKUP(AM$4,CHRS,$A8,FALSE),IF($C8&lt;=AR$5,HLOOKUP(AM$4,CHRS,$A8,FALSE),0)),0)</f>
        <v>0</v>
      </c>
      <c r="AS8" s="16">
        <f t="shared" ref="AS8:AS39" si="41">IFERROR(IF($C$1="Yes",HLOOKUP(AM$4,CHRS,$A8,FALSE),IF($C8&lt;=AS$5,HLOOKUP(AM$4,CHRS,$A8,FALSE),0)),0)</f>
        <v>0</v>
      </c>
      <c r="AT8" s="20"/>
      <c r="AU8" s="20">
        <f t="shared" ref="AU8:AU39" si="42">IFERROR(IF($C$1="Yes",HLOOKUP(AT$4,CCOST,$A8,FALSE),IF($C8&lt;=AU$5,HLOOKUP(AT$4,CCOST,$A8,FALSE),0)),0)</f>
        <v>0</v>
      </c>
      <c r="AV8" s="20">
        <f t="shared" ref="AV8:AV39" si="43">IFERROR(IF($C$1="Yes",HLOOKUP(AT$4,CCOST,$A8,FALSE),IF($C8&lt;=AV$5,HLOOKUP(AT$4,CCOST,$A8,FALSE),0)),0)</f>
        <v>0</v>
      </c>
      <c r="AW8" s="20">
        <f t="shared" ref="AW8:AW39" si="44">IFERROR(IF($C$1="Yes",HLOOKUP(AT$4,CCOST,$A8,FALSE),IF($C8&lt;=AW$5,HLOOKUP(AT$4,CCOST,$A8,FALSE),0)),0)</f>
        <v>0</v>
      </c>
      <c r="AX8" s="20">
        <f t="shared" ref="AX8:AX39" si="45">IFERROR(IF($C$1="Yes",HLOOKUP(AT$4,CCOST,$A8,FALSE),IF($C8&lt;=AX$5,HLOOKUP(AT$4,CCOST,$A8,FALSE),0)),0)</f>
        <v>0</v>
      </c>
      <c r="AY8" s="20">
        <f t="shared" ref="AY8:AY39" si="46">IFERROR(IF($C$1="Yes",HLOOKUP(AT$4,CCOST,$A8,FALSE),IF($C8&lt;=AY$5,HLOOKUP(AT$4,CCOST,$A8,FALSE),0)),0)</f>
        <v>0</v>
      </c>
      <c r="AZ8" s="20">
        <f t="shared" ref="AZ8:AZ39" si="47">IFERROR(IF($C$1="Yes",HLOOKUP(AT$4,CCOST,$A8,FALSE),IF($C8&lt;=AZ$5,HLOOKUP(AT$4,CCOST,$A8,FALSE),0)),0)</f>
        <v>0</v>
      </c>
      <c r="BA8" s="20"/>
      <c r="BB8" s="20">
        <f t="shared" ref="BB8:BB39" si="48">IFERROR(IF($C$1="Yes",HLOOKUP(BA$4,CCOST,$A8,FALSE),IF($C8&lt;=BB$5,HLOOKUP(BA$4,CCOST,$A8,FALSE),0)),0)</f>
        <v>0</v>
      </c>
      <c r="BC8" s="20">
        <f t="shared" ref="BC8:BC39" si="49">IFERROR(IF($C$1="Yes",HLOOKUP(BA$4,CCOST,$A8,FALSE),IF($C8&lt;=BC$5,HLOOKUP(BA$4,CCOST,$A8,FALSE),0)),0)</f>
        <v>0</v>
      </c>
      <c r="BD8" s="20">
        <f t="shared" ref="BD8:BD39" si="50">IFERROR(IF($C$1="Yes",HLOOKUP(BA$4,CCOST,$A8,FALSE),IF($C8&lt;=BD$5,HLOOKUP(BA$4,CCOST,$A8,FALSE),0)),0)</f>
        <v>0</v>
      </c>
      <c r="BE8" s="20">
        <f t="shared" ref="BE8:BE39" si="51">IFERROR(IF($C$1="Yes",HLOOKUP(BA$4,CCOST,$A8,FALSE),IF($C8&lt;=BE$5,HLOOKUP(BA$4,CCOST,$A8,FALSE),0)),0)</f>
        <v>0</v>
      </c>
      <c r="BF8" s="20">
        <f t="shared" ref="BF8:BF39" si="52">IFERROR(IF($C$1="Yes",HLOOKUP(BA$4,CCOST,$A8,FALSE),IF($C8&lt;=BF$5,HLOOKUP(BA$4,CCOST,$A8,FALSE),0)),0)</f>
        <v>0</v>
      </c>
      <c r="BG8" s="20">
        <f t="shared" ref="BG8:BG39" si="53">IFERROR(IF($C$1="Yes",HLOOKUP(BA$4,CCOST,$A8,FALSE),IF($C8&lt;=BG$5,HLOOKUP(BA$4,CCOST,$A8,FALSE),0)),0)</f>
        <v>0</v>
      </c>
      <c r="BH8" s="20"/>
      <c r="BI8" s="20">
        <f t="shared" ref="BI8:BI39" si="54">IFERROR(IF($C$1="Yes",HLOOKUP(BH$4,CCOST,$A8,FALSE),IF($C8&lt;=BI$5,HLOOKUP(BH$4,CCOST,$A8,FALSE),0)),0)</f>
        <v>0</v>
      </c>
      <c r="BJ8" s="20">
        <f t="shared" ref="BJ8:BJ39" si="55">IFERROR(IF($C$1="Yes",HLOOKUP(BH$4,CCOST,$A8,FALSE),IF($C8&lt;=BJ$5,HLOOKUP(BH$4,CCOST,$A8,FALSE),0)),0)</f>
        <v>0</v>
      </c>
      <c r="BK8" s="20">
        <f t="shared" ref="BK8:BK39" si="56">IFERROR(IF($C$1="Yes",HLOOKUP(BH$4,CCOST,$A8,FALSE),IF($C8&lt;=BK$5,HLOOKUP(BH$4,CCOST,$A8,FALSE),0)),0)</f>
        <v>0</v>
      </c>
      <c r="BL8" s="20">
        <f t="shared" ref="BL8:BL39" si="57">IFERROR(IF($C$1="Yes",HLOOKUP(BH$4,CCOST,$A8,FALSE),IF($C8&lt;=BL$5,HLOOKUP(BH$4,CCOST,$A8,FALSE),0)),0)</f>
        <v>0</v>
      </c>
      <c r="BM8" s="20">
        <f t="shared" ref="BM8:BM39" si="58">IFERROR(IF($C$1="Yes",HLOOKUP(BH$4,CCOST,$A8,FALSE),IF($C8&lt;=BM$5,HLOOKUP(BH$4,CCOST,$A8,FALSE),0)),0)</f>
        <v>0</v>
      </c>
      <c r="BN8" s="20">
        <f t="shared" ref="BN8:BN39" si="59">IFERROR(IF($C$1="Yes",HLOOKUP(BH$4,CCOST,$A8,FALSE),IF($C8&lt;=BN$5,HLOOKUP(BH$4,CCOST,$A8,FALSE),0)),0)</f>
        <v>0</v>
      </c>
      <c r="BO8" s="20"/>
      <c r="BP8" s="20">
        <f t="shared" ref="BP8:BP39" si="60">IFERROR(IF($C$1="Yes",HLOOKUP(BO$4,CCOST,$A8,FALSE),IF($C8&lt;=BP$5,HLOOKUP(BO$4,CCOST,$A8,FALSE),0)),0)</f>
        <v>0</v>
      </c>
      <c r="BQ8" s="20">
        <f t="shared" ref="BQ8:BQ39" si="61">IFERROR(IF($C$1="Yes",HLOOKUP(BO$4,CCOST,$A8,FALSE),IF($C8&lt;=BQ$5,HLOOKUP(BO$4,CCOST,$A8,FALSE),0)),0)</f>
        <v>0</v>
      </c>
      <c r="BR8" s="20">
        <f t="shared" ref="BR8:BR39" si="62">IFERROR(IF($C$1="Yes",HLOOKUP(BO$4,CCOST,$A8,FALSE),IF($C8&lt;=BR$5,HLOOKUP(BO$4,CCOST,$A8,FALSE),0)),0)</f>
        <v>0</v>
      </c>
      <c r="BS8" s="20">
        <f t="shared" ref="BS8:BS39" si="63">IFERROR(IF($C$1="Yes",HLOOKUP(BO$4,CCOST,$A8,FALSE),IF($C8&lt;=BS$5,HLOOKUP(BO$4,CCOST,$A8,FALSE),0)),0)</f>
        <v>0</v>
      </c>
      <c r="BT8" s="20">
        <f t="shared" ref="BT8:BT39" si="64">IFERROR(IF($C$1="Yes",HLOOKUP(BO$4,CCOST,$A8,FALSE),IF($C8&lt;=BT$5,HLOOKUP(BO$4,CCOST,$A8,FALSE),0)),0)</f>
        <v>0</v>
      </c>
      <c r="BU8" s="20">
        <f t="shared" ref="BU8:BU39" si="65">IFERROR(IF($C$1="Yes",HLOOKUP(BO$4,CCOST,$A8,FALSE),IF($C8&lt;=BU$5,HLOOKUP(BO$4,CCOST,$A8,FALSE),0)),0)</f>
        <v>0</v>
      </c>
      <c r="BV8" s="20"/>
      <c r="BW8" s="20">
        <f t="shared" ref="BW8:BW39" si="66">IFERROR(IF($C$1="Yes",HLOOKUP(BV$4,CCOST,$A8,FALSE),IF($C8&lt;=BW$5,HLOOKUP(BV$4,CCOST,$A8,FALSE),0)),0)</f>
        <v>0</v>
      </c>
      <c r="BX8" s="20">
        <f t="shared" ref="BX8:BX39" si="67">IFERROR(IF($C$1="Yes",HLOOKUP(BV$4,CCOST,$A8,FALSE),IF($C8&lt;=BX$5,HLOOKUP(BV$4,CCOST,$A8,FALSE),0)),0)</f>
        <v>0</v>
      </c>
      <c r="BY8" s="20">
        <f t="shared" ref="BY8:BY39" si="68">IFERROR(IF($C$1="Yes",HLOOKUP(BV$4,CCOST,$A8,FALSE),IF($C8&lt;=BY$5,HLOOKUP(BV$4,CCOST,$A8,FALSE),0)),0)</f>
        <v>0</v>
      </c>
      <c r="BZ8" s="20">
        <f t="shared" ref="BZ8:BZ39" si="69">IFERROR(IF($C$1="Yes",HLOOKUP(BV$4,CCOST,$A8,FALSE),IF($C8&lt;=BZ$5,HLOOKUP(BV$4,CCOST,$A8,FALSE),0)),0)</f>
        <v>0</v>
      </c>
      <c r="CA8" s="20">
        <f t="shared" ref="CA8:CA39" si="70">IFERROR(IF($C$1="Yes",HLOOKUP(BV$4,CCOST,$A8,FALSE),IF($C8&lt;=CA$5,HLOOKUP(BV$4,CCOST,$A8,FALSE),0)),0)</f>
        <v>0</v>
      </c>
      <c r="CB8" s="20">
        <f t="shared" ref="CB8:CB39" si="71">IFERROR(IF($C$1="Yes",HLOOKUP(BV$4,CCOST,$A8,FALSE),IF($C8&lt;=CB$5,HLOOKUP(BV$4,CCOST,$A8,FALSE),0)),0)</f>
        <v>0</v>
      </c>
      <c r="CC8" s="20"/>
      <c r="CD8" s="20">
        <f t="shared" ref="CD8:CD39" si="72">IFERROR(IF($C$1="Yes",HLOOKUP(CC$4,CCOST,$A8,FALSE),IF($C8&lt;=CD$5,HLOOKUP(CC$4,CCOST,$A8,FALSE),0)),0)</f>
        <v>0</v>
      </c>
      <c r="CE8" s="20">
        <f t="shared" ref="CE8:CE39" si="73">IFERROR(IF($C$1="Yes",HLOOKUP(CC$4,CCOST,$A8,FALSE),IF($C8&lt;=CE$5,HLOOKUP(CC$4,CCOST,$A8,FALSE),0)),0)</f>
        <v>0</v>
      </c>
      <c r="CF8" s="20">
        <f t="shared" ref="CF8:CF39" si="74">IFERROR(IF($C$1="Yes",HLOOKUP(CC$4,CCOST,$A8,FALSE),IF($C8&lt;=CF$5,HLOOKUP(CC$4,CCOST,$A8,FALSE),0)),0)</f>
        <v>0</v>
      </c>
      <c r="CG8" s="20">
        <f t="shared" ref="CG8:CG39" si="75">IFERROR(IF($C$1="Yes",HLOOKUP(CC$4,CCOST,$A8,FALSE),IF($C8&lt;=CG$5,HLOOKUP(CC$4,CCOST,$A8,FALSE),0)),0)</f>
        <v>0</v>
      </c>
      <c r="CH8" s="20">
        <f t="shared" ref="CH8:CH39" si="76">IFERROR(IF($C$1="Yes",HLOOKUP(CC$4,CCOST,$A8,FALSE),IF($C8&lt;=CH$5,HLOOKUP(CC$4,CCOST,$A8,FALSE),0)),0)</f>
        <v>0</v>
      </c>
      <c r="CI8" s="20">
        <f t="shared" ref="CI8:CI39" si="77">IFERROR(IF($C$1="Yes",HLOOKUP(CC$4,CCOST,$A8,FALSE),IF($C8&lt;=CI$5,HLOOKUP(CC$4,CCOST,$A8,FALSE),0)),0)</f>
        <v>0</v>
      </c>
    </row>
    <row r="9" spans="1:87" x14ac:dyDescent="0.25">
      <c r="A9">
        <v>3</v>
      </c>
      <c r="B9" t="str">
        <f>modules!B9</f>
        <v>Introduction to Statistics (PSYM221)</v>
      </c>
      <c r="C9">
        <f>modules!C9</f>
        <v>1</v>
      </c>
      <c r="E9" s="16">
        <f t="shared" si="6"/>
        <v>100</v>
      </c>
      <c r="F9" s="16">
        <f t="shared" si="7"/>
        <v>100</v>
      </c>
      <c r="G9" s="16">
        <f t="shared" si="8"/>
        <v>100</v>
      </c>
      <c r="H9" s="16">
        <f t="shared" si="9"/>
        <v>100</v>
      </c>
      <c r="I9" s="16">
        <f t="shared" si="10"/>
        <v>100</v>
      </c>
      <c r="J9" s="16">
        <f t="shared" si="11"/>
        <v>100</v>
      </c>
      <c r="L9" s="16">
        <f t="shared" si="12"/>
        <v>0</v>
      </c>
      <c r="M9" s="16">
        <f t="shared" si="13"/>
        <v>0</v>
      </c>
      <c r="N9" s="16">
        <f t="shared" si="14"/>
        <v>0</v>
      </c>
      <c r="O9" s="16">
        <f t="shared" si="15"/>
        <v>0</v>
      </c>
      <c r="P9" s="16">
        <f t="shared" si="16"/>
        <v>0</v>
      </c>
      <c r="Q9" s="16">
        <f t="shared" si="17"/>
        <v>0</v>
      </c>
      <c r="S9" s="16">
        <f t="shared" si="18"/>
        <v>0</v>
      </c>
      <c r="T9" s="16">
        <f t="shared" si="19"/>
        <v>0</v>
      </c>
      <c r="U9" s="16">
        <f t="shared" si="20"/>
        <v>0</v>
      </c>
      <c r="V9" s="16">
        <f t="shared" si="21"/>
        <v>0</v>
      </c>
      <c r="W9" s="16">
        <f t="shared" si="22"/>
        <v>0</v>
      </c>
      <c r="X9" s="16">
        <f t="shared" si="23"/>
        <v>0</v>
      </c>
      <c r="Z9" s="16">
        <f t="shared" si="24"/>
        <v>0</v>
      </c>
      <c r="AA9" s="16">
        <f t="shared" si="25"/>
        <v>0</v>
      </c>
      <c r="AB9" s="16">
        <f t="shared" si="26"/>
        <v>0</v>
      </c>
      <c r="AC9" s="16">
        <f t="shared" si="27"/>
        <v>0</v>
      </c>
      <c r="AD9" s="16">
        <f t="shared" si="28"/>
        <v>0</v>
      </c>
      <c r="AE9" s="16">
        <f t="shared" si="29"/>
        <v>0</v>
      </c>
      <c r="AG9" s="16">
        <f t="shared" si="30"/>
        <v>0</v>
      </c>
      <c r="AH9" s="16">
        <f t="shared" si="31"/>
        <v>0</v>
      </c>
      <c r="AI9" s="16">
        <f t="shared" si="32"/>
        <v>0</v>
      </c>
      <c r="AJ9" s="16">
        <f t="shared" si="33"/>
        <v>0</v>
      </c>
      <c r="AK9" s="16">
        <f t="shared" si="34"/>
        <v>0</v>
      </c>
      <c r="AL9" s="16">
        <f t="shared" si="35"/>
        <v>0</v>
      </c>
      <c r="AN9" s="16">
        <f t="shared" si="36"/>
        <v>0</v>
      </c>
      <c r="AO9" s="16">
        <f t="shared" si="37"/>
        <v>0</v>
      </c>
      <c r="AP9" s="16">
        <f t="shared" si="38"/>
        <v>0</v>
      </c>
      <c r="AQ9" s="16">
        <f t="shared" si="39"/>
        <v>0</v>
      </c>
      <c r="AR9" s="16">
        <f t="shared" si="40"/>
        <v>0</v>
      </c>
      <c r="AS9" s="16">
        <f t="shared" si="41"/>
        <v>0</v>
      </c>
      <c r="AT9" s="20"/>
      <c r="AU9" s="20">
        <f t="shared" si="42"/>
        <v>3744.45596969697</v>
      </c>
      <c r="AV9" s="20">
        <f t="shared" si="43"/>
        <v>3744.45596969697</v>
      </c>
      <c r="AW9" s="20">
        <f t="shared" si="44"/>
        <v>3744.45596969697</v>
      </c>
      <c r="AX9" s="20">
        <f t="shared" si="45"/>
        <v>3744.45596969697</v>
      </c>
      <c r="AY9" s="20">
        <f t="shared" si="46"/>
        <v>3744.45596969697</v>
      </c>
      <c r="AZ9" s="20">
        <f t="shared" si="47"/>
        <v>3744.45596969697</v>
      </c>
      <c r="BA9" s="20"/>
      <c r="BB9" s="20">
        <f t="shared" si="48"/>
        <v>0</v>
      </c>
      <c r="BC9" s="20">
        <f t="shared" si="49"/>
        <v>0</v>
      </c>
      <c r="BD9" s="20">
        <f t="shared" si="50"/>
        <v>0</v>
      </c>
      <c r="BE9" s="20">
        <f t="shared" si="51"/>
        <v>0</v>
      </c>
      <c r="BF9" s="20">
        <f t="shared" si="52"/>
        <v>0</v>
      </c>
      <c r="BG9" s="20">
        <f t="shared" si="53"/>
        <v>0</v>
      </c>
      <c r="BH9" s="20"/>
      <c r="BI9" s="20">
        <f t="shared" si="54"/>
        <v>0</v>
      </c>
      <c r="BJ9" s="20">
        <f t="shared" si="55"/>
        <v>0</v>
      </c>
      <c r="BK9" s="20">
        <f t="shared" si="56"/>
        <v>0</v>
      </c>
      <c r="BL9" s="20">
        <f t="shared" si="57"/>
        <v>0</v>
      </c>
      <c r="BM9" s="20">
        <f t="shared" si="58"/>
        <v>0</v>
      </c>
      <c r="BN9" s="20">
        <f t="shared" si="59"/>
        <v>0</v>
      </c>
      <c r="BO9" s="20"/>
      <c r="BP9" s="20">
        <f t="shared" si="60"/>
        <v>0</v>
      </c>
      <c r="BQ9" s="20">
        <f t="shared" si="61"/>
        <v>0</v>
      </c>
      <c r="BR9" s="20">
        <f t="shared" si="62"/>
        <v>0</v>
      </c>
      <c r="BS9" s="20">
        <f t="shared" si="63"/>
        <v>0</v>
      </c>
      <c r="BT9" s="20">
        <f t="shared" si="64"/>
        <v>0</v>
      </c>
      <c r="BU9" s="20">
        <f t="shared" si="65"/>
        <v>0</v>
      </c>
      <c r="BV9" s="20"/>
      <c r="BW9" s="20">
        <f t="shared" si="66"/>
        <v>0</v>
      </c>
      <c r="BX9" s="20">
        <f t="shared" si="67"/>
        <v>0</v>
      </c>
      <c r="BY9" s="20">
        <f t="shared" si="68"/>
        <v>0</v>
      </c>
      <c r="BZ9" s="20">
        <f t="shared" si="69"/>
        <v>0</v>
      </c>
      <c r="CA9" s="20">
        <f t="shared" si="70"/>
        <v>0</v>
      </c>
      <c r="CB9" s="20">
        <f t="shared" si="71"/>
        <v>0</v>
      </c>
      <c r="CC9" s="20"/>
      <c r="CD9" s="20">
        <f t="shared" si="72"/>
        <v>0</v>
      </c>
      <c r="CE9" s="20">
        <f t="shared" si="73"/>
        <v>0</v>
      </c>
      <c r="CF9" s="20">
        <f t="shared" si="74"/>
        <v>0</v>
      </c>
      <c r="CG9" s="20">
        <f t="shared" si="75"/>
        <v>0</v>
      </c>
      <c r="CH9" s="20">
        <f t="shared" si="76"/>
        <v>0</v>
      </c>
      <c r="CI9" s="20">
        <f t="shared" si="77"/>
        <v>0</v>
      </c>
    </row>
    <row r="10" spans="1:87" x14ac:dyDescent="0.25">
      <c r="A10">
        <v>4</v>
      </c>
      <c r="B10" t="str">
        <f>modules!B10</f>
        <v>Research Methods and Conceptual Issues in Psychology (PSYM222)</v>
      </c>
      <c r="C10">
        <f>modules!C10</f>
        <v>1</v>
      </c>
      <c r="E10" s="16">
        <f t="shared" si="6"/>
        <v>100</v>
      </c>
      <c r="F10" s="16">
        <f t="shared" si="7"/>
        <v>100</v>
      </c>
      <c r="G10" s="16">
        <f t="shared" si="8"/>
        <v>100</v>
      </c>
      <c r="H10" s="16">
        <f t="shared" si="9"/>
        <v>100</v>
      </c>
      <c r="I10" s="16">
        <f t="shared" si="10"/>
        <v>100</v>
      </c>
      <c r="J10" s="16">
        <f t="shared" si="11"/>
        <v>100</v>
      </c>
      <c r="L10" s="16">
        <f t="shared" si="12"/>
        <v>0</v>
      </c>
      <c r="M10" s="16">
        <f t="shared" si="13"/>
        <v>0</v>
      </c>
      <c r="N10" s="16">
        <f t="shared" si="14"/>
        <v>0</v>
      </c>
      <c r="O10" s="16">
        <f t="shared" si="15"/>
        <v>0</v>
      </c>
      <c r="P10" s="16">
        <f t="shared" si="16"/>
        <v>0</v>
      </c>
      <c r="Q10" s="16">
        <f t="shared" si="17"/>
        <v>0</v>
      </c>
      <c r="S10" s="16">
        <f t="shared" si="18"/>
        <v>0</v>
      </c>
      <c r="T10" s="16">
        <f t="shared" si="19"/>
        <v>0</v>
      </c>
      <c r="U10" s="16">
        <f t="shared" si="20"/>
        <v>0</v>
      </c>
      <c r="V10" s="16">
        <f t="shared" si="21"/>
        <v>0</v>
      </c>
      <c r="W10" s="16">
        <f t="shared" si="22"/>
        <v>0</v>
      </c>
      <c r="X10" s="16">
        <f t="shared" si="23"/>
        <v>0</v>
      </c>
      <c r="Z10" s="16">
        <f t="shared" si="24"/>
        <v>0</v>
      </c>
      <c r="AA10" s="16">
        <f t="shared" si="25"/>
        <v>0</v>
      </c>
      <c r="AB10" s="16">
        <f t="shared" si="26"/>
        <v>0</v>
      </c>
      <c r="AC10" s="16">
        <f t="shared" si="27"/>
        <v>0</v>
      </c>
      <c r="AD10" s="16">
        <f t="shared" si="28"/>
        <v>0</v>
      </c>
      <c r="AE10" s="16">
        <f t="shared" si="29"/>
        <v>0</v>
      </c>
      <c r="AG10" s="16">
        <f t="shared" si="30"/>
        <v>0</v>
      </c>
      <c r="AH10" s="16">
        <f t="shared" si="31"/>
        <v>0</v>
      </c>
      <c r="AI10" s="16">
        <f t="shared" si="32"/>
        <v>0</v>
      </c>
      <c r="AJ10" s="16">
        <f t="shared" si="33"/>
        <v>0</v>
      </c>
      <c r="AK10" s="16">
        <f t="shared" si="34"/>
        <v>0</v>
      </c>
      <c r="AL10" s="16">
        <f t="shared" si="35"/>
        <v>0</v>
      </c>
      <c r="AN10" s="16">
        <f t="shared" si="36"/>
        <v>0</v>
      </c>
      <c r="AO10" s="16">
        <f t="shared" si="37"/>
        <v>0</v>
      </c>
      <c r="AP10" s="16">
        <f t="shared" si="38"/>
        <v>0</v>
      </c>
      <c r="AQ10" s="16">
        <f t="shared" si="39"/>
        <v>0</v>
      </c>
      <c r="AR10" s="16">
        <f t="shared" si="40"/>
        <v>0</v>
      </c>
      <c r="AS10" s="16">
        <f t="shared" si="41"/>
        <v>0</v>
      </c>
      <c r="AT10" s="20"/>
      <c r="AU10" s="20">
        <f t="shared" si="42"/>
        <v>3744.45596969697</v>
      </c>
      <c r="AV10" s="20">
        <f t="shared" si="43"/>
        <v>3744.45596969697</v>
      </c>
      <c r="AW10" s="20">
        <f t="shared" si="44"/>
        <v>3744.45596969697</v>
      </c>
      <c r="AX10" s="20">
        <f t="shared" si="45"/>
        <v>3744.45596969697</v>
      </c>
      <c r="AY10" s="20">
        <f t="shared" si="46"/>
        <v>3744.45596969697</v>
      </c>
      <c r="AZ10" s="20">
        <f t="shared" si="47"/>
        <v>3744.45596969697</v>
      </c>
      <c r="BA10" s="20"/>
      <c r="BB10" s="20">
        <f t="shared" si="48"/>
        <v>0</v>
      </c>
      <c r="BC10" s="20">
        <f t="shared" si="49"/>
        <v>0</v>
      </c>
      <c r="BD10" s="20">
        <f t="shared" si="50"/>
        <v>0</v>
      </c>
      <c r="BE10" s="20">
        <f t="shared" si="51"/>
        <v>0</v>
      </c>
      <c r="BF10" s="20">
        <f t="shared" si="52"/>
        <v>0</v>
      </c>
      <c r="BG10" s="20">
        <f t="shared" si="53"/>
        <v>0</v>
      </c>
      <c r="BH10" s="20"/>
      <c r="BI10" s="20">
        <f t="shared" si="54"/>
        <v>0</v>
      </c>
      <c r="BJ10" s="20">
        <f t="shared" si="55"/>
        <v>0</v>
      </c>
      <c r="BK10" s="20">
        <f t="shared" si="56"/>
        <v>0</v>
      </c>
      <c r="BL10" s="20">
        <f t="shared" si="57"/>
        <v>0</v>
      </c>
      <c r="BM10" s="20">
        <f t="shared" si="58"/>
        <v>0</v>
      </c>
      <c r="BN10" s="20">
        <f t="shared" si="59"/>
        <v>0</v>
      </c>
      <c r="BO10" s="20"/>
      <c r="BP10" s="20">
        <f t="shared" si="60"/>
        <v>0</v>
      </c>
      <c r="BQ10" s="20">
        <f t="shared" si="61"/>
        <v>0</v>
      </c>
      <c r="BR10" s="20">
        <f t="shared" si="62"/>
        <v>0</v>
      </c>
      <c r="BS10" s="20">
        <f t="shared" si="63"/>
        <v>0</v>
      </c>
      <c r="BT10" s="20">
        <f t="shared" si="64"/>
        <v>0</v>
      </c>
      <c r="BU10" s="20">
        <f t="shared" si="65"/>
        <v>0</v>
      </c>
      <c r="BV10" s="20"/>
      <c r="BW10" s="20">
        <f t="shared" si="66"/>
        <v>0</v>
      </c>
      <c r="BX10" s="20">
        <f t="shared" si="67"/>
        <v>0</v>
      </c>
      <c r="BY10" s="20">
        <f t="shared" si="68"/>
        <v>0</v>
      </c>
      <c r="BZ10" s="20">
        <f t="shared" si="69"/>
        <v>0</v>
      </c>
      <c r="CA10" s="20">
        <f t="shared" si="70"/>
        <v>0</v>
      </c>
      <c r="CB10" s="20">
        <f t="shared" si="71"/>
        <v>0</v>
      </c>
      <c r="CC10" s="20"/>
      <c r="CD10" s="20">
        <f t="shared" si="72"/>
        <v>0</v>
      </c>
      <c r="CE10" s="20">
        <f t="shared" si="73"/>
        <v>0</v>
      </c>
      <c r="CF10" s="20">
        <f t="shared" si="74"/>
        <v>0</v>
      </c>
      <c r="CG10" s="20">
        <f t="shared" si="75"/>
        <v>0</v>
      </c>
      <c r="CH10" s="20">
        <f t="shared" si="76"/>
        <v>0</v>
      </c>
      <c r="CI10" s="20">
        <f t="shared" si="77"/>
        <v>0</v>
      </c>
    </row>
    <row r="11" spans="1:87" x14ac:dyDescent="0.25">
      <c r="A11">
        <v>5</v>
      </c>
      <c r="B11" t="str">
        <f>modules!B11</f>
        <v>Social Psychology (PSYM223)</v>
      </c>
      <c r="C11">
        <f>modules!C11</f>
        <v>1</v>
      </c>
      <c r="E11" s="16">
        <f t="shared" si="6"/>
        <v>100</v>
      </c>
      <c r="F11" s="16">
        <f t="shared" si="7"/>
        <v>100</v>
      </c>
      <c r="G11" s="16">
        <f t="shared" si="8"/>
        <v>100</v>
      </c>
      <c r="H11" s="16">
        <f t="shared" si="9"/>
        <v>100</v>
      </c>
      <c r="I11" s="16">
        <f t="shared" si="10"/>
        <v>100</v>
      </c>
      <c r="J11" s="16">
        <f t="shared" si="11"/>
        <v>100</v>
      </c>
      <c r="L11" s="16">
        <f t="shared" si="12"/>
        <v>0</v>
      </c>
      <c r="M11" s="16">
        <f t="shared" si="13"/>
        <v>0</v>
      </c>
      <c r="N11" s="16">
        <f t="shared" si="14"/>
        <v>0</v>
      </c>
      <c r="O11" s="16">
        <f t="shared" si="15"/>
        <v>0</v>
      </c>
      <c r="P11" s="16">
        <f t="shared" si="16"/>
        <v>0</v>
      </c>
      <c r="Q11" s="16">
        <f t="shared" si="17"/>
        <v>0</v>
      </c>
      <c r="S11" s="16">
        <f t="shared" si="18"/>
        <v>0</v>
      </c>
      <c r="T11" s="16">
        <f t="shared" si="19"/>
        <v>0</v>
      </c>
      <c r="U11" s="16">
        <f t="shared" si="20"/>
        <v>0</v>
      </c>
      <c r="V11" s="16">
        <f t="shared" si="21"/>
        <v>0</v>
      </c>
      <c r="W11" s="16">
        <f t="shared" si="22"/>
        <v>0</v>
      </c>
      <c r="X11" s="16">
        <f t="shared" si="23"/>
        <v>0</v>
      </c>
      <c r="Z11" s="16">
        <f t="shared" si="24"/>
        <v>0</v>
      </c>
      <c r="AA11" s="16">
        <f t="shared" si="25"/>
        <v>0</v>
      </c>
      <c r="AB11" s="16">
        <f t="shared" si="26"/>
        <v>0</v>
      </c>
      <c r="AC11" s="16">
        <f t="shared" si="27"/>
        <v>0</v>
      </c>
      <c r="AD11" s="16">
        <f t="shared" si="28"/>
        <v>0</v>
      </c>
      <c r="AE11" s="16">
        <f t="shared" si="29"/>
        <v>0</v>
      </c>
      <c r="AG11" s="16">
        <f t="shared" si="30"/>
        <v>0</v>
      </c>
      <c r="AH11" s="16">
        <f t="shared" si="31"/>
        <v>0</v>
      </c>
      <c r="AI11" s="16">
        <f t="shared" si="32"/>
        <v>0</v>
      </c>
      <c r="AJ11" s="16">
        <f t="shared" si="33"/>
        <v>0</v>
      </c>
      <c r="AK11" s="16">
        <f t="shared" si="34"/>
        <v>0</v>
      </c>
      <c r="AL11" s="16">
        <f t="shared" si="35"/>
        <v>0</v>
      </c>
      <c r="AN11" s="16">
        <f t="shared" si="36"/>
        <v>0</v>
      </c>
      <c r="AO11" s="16">
        <f t="shared" si="37"/>
        <v>0</v>
      </c>
      <c r="AP11" s="16">
        <f t="shared" si="38"/>
        <v>0</v>
      </c>
      <c r="AQ11" s="16">
        <f t="shared" si="39"/>
        <v>0</v>
      </c>
      <c r="AR11" s="16">
        <f t="shared" si="40"/>
        <v>0</v>
      </c>
      <c r="AS11" s="16">
        <f t="shared" si="41"/>
        <v>0</v>
      </c>
      <c r="AT11" s="20"/>
      <c r="AU11" s="20">
        <f t="shared" si="42"/>
        <v>3744.45596969697</v>
      </c>
      <c r="AV11" s="20">
        <f t="shared" si="43"/>
        <v>3744.45596969697</v>
      </c>
      <c r="AW11" s="20">
        <f t="shared" si="44"/>
        <v>3744.45596969697</v>
      </c>
      <c r="AX11" s="20">
        <f t="shared" si="45"/>
        <v>3744.45596969697</v>
      </c>
      <c r="AY11" s="20">
        <f t="shared" si="46"/>
        <v>3744.45596969697</v>
      </c>
      <c r="AZ11" s="20">
        <f t="shared" si="47"/>
        <v>3744.45596969697</v>
      </c>
      <c r="BA11" s="20"/>
      <c r="BB11" s="20">
        <f t="shared" si="48"/>
        <v>0</v>
      </c>
      <c r="BC11" s="20">
        <f t="shared" si="49"/>
        <v>0</v>
      </c>
      <c r="BD11" s="20">
        <f t="shared" si="50"/>
        <v>0</v>
      </c>
      <c r="BE11" s="20">
        <f t="shared" si="51"/>
        <v>0</v>
      </c>
      <c r="BF11" s="20">
        <f t="shared" si="52"/>
        <v>0</v>
      </c>
      <c r="BG11" s="20">
        <f t="shared" si="53"/>
        <v>0</v>
      </c>
      <c r="BH11" s="20"/>
      <c r="BI11" s="20">
        <f t="shared" si="54"/>
        <v>0</v>
      </c>
      <c r="BJ11" s="20">
        <f t="shared" si="55"/>
        <v>0</v>
      </c>
      <c r="BK11" s="20">
        <f t="shared" si="56"/>
        <v>0</v>
      </c>
      <c r="BL11" s="20">
        <f t="shared" si="57"/>
        <v>0</v>
      </c>
      <c r="BM11" s="20">
        <f t="shared" si="58"/>
        <v>0</v>
      </c>
      <c r="BN11" s="20">
        <f t="shared" si="59"/>
        <v>0</v>
      </c>
      <c r="BO11" s="20"/>
      <c r="BP11" s="20">
        <f t="shared" si="60"/>
        <v>0</v>
      </c>
      <c r="BQ11" s="20">
        <f t="shared" si="61"/>
        <v>0</v>
      </c>
      <c r="BR11" s="20">
        <f t="shared" si="62"/>
        <v>0</v>
      </c>
      <c r="BS11" s="20">
        <f t="shared" si="63"/>
        <v>0</v>
      </c>
      <c r="BT11" s="20">
        <f t="shared" si="64"/>
        <v>0</v>
      </c>
      <c r="BU11" s="20">
        <f t="shared" si="65"/>
        <v>0</v>
      </c>
      <c r="BV11" s="20"/>
      <c r="BW11" s="20">
        <f t="shared" si="66"/>
        <v>0</v>
      </c>
      <c r="BX11" s="20">
        <f t="shared" si="67"/>
        <v>0</v>
      </c>
      <c r="BY11" s="20">
        <f t="shared" si="68"/>
        <v>0</v>
      </c>
      <c r="BZ11" s="20">
        <f t="shared" si="69"/>
        <v>0</v>
      </c>
      <c r="CA11" s="20">
        <f t="shared" si="70"/>
        <v>0</v>
      </c>
      <c r="CB11" s="20">
        <f t="shared" si="71"/>
        <v>0</v>
      </c>
      <c r="CC11" s="20"/>
      <c r="CD11" s="20">
        <f t="shared" si="72"/>
        <v>0</v>
      </c>
      <c r="CE11" s="20">
        <f t="shared" si="73"/>
        <v>0</v>
      </c>
      <c r="CF11" s="20">
        <f t="shared" si="74"/>
        <v>0</v>
      </c>
      <c r="CG11" s="20">
        <f t="shared" si="75"/>
        <v>0</v>
      </c>
      <c r="CH11" s="20">
        <f t="shared" si="76"/>
        <v>0</v>
      </c>
      <c r="CI11" s="20">
        <f t="shared" si="77"/>
        <v>0</v>
      </c>
    </row>
    <row r="12" spans="1:87" x14ac:dyDescent="0.25">
      <c r="A12">
        <v>6</v>
      </c>
      <c r="B12" t="str">
        <f>modules!B12</f>
        <v>Cognitive and Developmental Psychology (ERPM006)</v>
      </c>
      <c r="C12">
        <f>modules!C12</f>
        <v>1</v>
      </c>
      <c r="E12" s="16">
        <f t="shared" si="6"/>
        <v>100</v>
      </c>
      <c r="F12" s="16">
        <f t="shared" si="7"/>
        <v>100</v>
      </c>
      <c r="G12" s="16">
        <f t="shared" si="8"/>
        <v>100</v>
      </c>
      <c r="H12" s="16">
        <f t="shared" si="9"/>
        <v>100</v>
      </c>
      <c r="I12" s="16">
        <f t="shared" si="10"/>
        <v>100</v>
      </c>
      <c r="J12" s="16">
        <f t="shared" si="11"/>
        <v>100</v>
      </c>
      <c r="L12" s="16">
        <f t="shared" si="12"/>
        <v>0</v>
      </c>
      <c r="M12" s="16">
        <f t="shared" si="13"/>
        <v>0</v>
      </c>
      <c r="N12" s="16">
        <f t="shared" si="14"/>
        <v>0</v>
      </c>
      <c r="O12" s="16">
        <f t="shared" si="15"/>
        <v>0</v>
      </c>
      <c r="P12" s="16">
        <f t="shared" si="16"/>
        <v>0</v>
      </c>
      <c r="Q12" s="16">
        <f t="shared" si="17"/>
        <v>0</v>
      </c>
      <c r="S12" s="16">
        <f t="shared" si="18"/>
        <v>0</v>
      </c>
      <c r="T12" s="16">
        <f t="shared" si="19"/>
        <v>0</v>
      </c>
      <c r="U12" s="16">
        <f t="shared" si="20"/>
        <v>0</v>
      </c>
      <c r="V12" s="16">
        <f t="shared" si="21"/>
        <v>0</v>
      </c>
      <c r="W12" s="16">
        <f t="shared" si="22"/>
        <v>0</v>
      </c>
      <c r="X12" s="16">
        <f t="shared" si="23"/>
        <v>0</v>
      </c>
      <c r="Z12" s="16">
        <f t="shared" si="24"/>
        <v>0</v>
      </c>
      <c r="AA12" s="16">
        <f t="shared" si="25"/>
        <v>0</v>
      </c>
      <c r="AB12" s="16">
        <f t="shared" si="26"/>
        <v>0</v>
      </c>
      <c r="AC12" s="16">
        <f t="shared" si="27"/>
        <v>0</v>
      </c>
      <c r="AD12" s="16">
        <f t="shared" si="28"/>
        <v>0</v>
      </c>
      <c r="AE12" s="16">
        <f t="shared" si="29"/>
        <v>0</v>
      </c>
      <c r="AG12" s="16">
        <f t="shared" si="30"/>
        <v>0</v>
      </c>
      <c r="AH12" s="16">
        <f t="shared" si="31"/>
        <v>0</v>
      </c>
      <c r="AI12" s="16">
        <f t="shared" si="32"/>
        <v>0</v>
      </c>
      <c r="AJ12" s="16">
        <f t="shared" si="33"/>
        <v>0</v>
      </c>
      <c r="AK12" s="16">
        <f t="shared" si="34"/>
        <v>0</v>
      </c>
      <c r="AL12" s="16">
        <f t="shared" si="35"/>
        <v>0</v>
      </c>
      <c r="AN12" s="16">
        <f t="shared" si="36"/>
        <v>0</v>
      </c>
      <c r="AO12" s="16">
        <f t="shared" si="37"/>
        <v>0</v>
      </c>
      <c r="AP12" s="16">
        <f t="shared" si="38"/>
        <v>0</v>
      </c>
      <c r="AQ12" s="16">
        <f t="shared" si="39"/>
        <v>0</v>
      </c>
      <c r="AR12" s="16">
        <f t="shared" si="40"/>
        <v>0</v>
      </c>
      <c r="AS12" s="16">
        <f t="shared" si="41"/>
        <v>0</v>
      </c>
      <c r="AT12" s="20"/>
      <c r="AU12" s="20">
        <f t="shared" si="42"/>
        <v>3744.45596969697</v>
      </c>
      <c r="AV12" s="20">
        <f t="shared" si="43"/>
        <v>3744.45596969697</v>
      </c>
      <c r="AW12" s="20">
        <f t="shared" si="44"/>
        <v>3744.45596969697</v>
      </c>
      <c r="AX12" s="20">
        <f t="shared" si="45"/>
        <v>3744.45596969697</v>
      </c>
      <c r="AY12" s="20">
        <f t="shared" si="46"/>
        <v>3744.45596969697</v>
      </c>
      <c r="AZ12" s="20">
        <f t="shared" si="47"/>
        <v>3744.45596969697</v>
      </c>
      <c r="BA12" s="20"/>
      <c r="BB12" s="20">
        <f t="shared" si="48"/>
        <v>0</v>
      </c>
      <c r="BC12" s="20">
        <f t="shared" si="49"/>
        <v>0</v>
      </c>
      <c r="BD12" s="20">
        <f t="shared" si="50"/>
        <v>0</v>
      </c>
      <c r="BE12" s="20">
        <f t="shared" si="51"/>
        <v>0</v>
      </c>
      <c r="BF12" s="20">
        <f t="shared" si="52"/>
        <v>0</v>
      </c>
      <c r="BG12" s="20">
        <f t="shared" si="53"/>
        <v>0</v>
      </c>
      <c r="BH12" s="20"/>
      <c r="BI12" s="20">
        <f t="shared" si="54"/>
        <v>0</v>
      </c>
      <c r="BJ12" s="20">
        <f t="shared" si="55"/>
        <v>0</v>
      </c>
      <c r="BK12" s="20">
        <f t="shared" si="56"/>
        <v>0</v>
      </c>
      <c r="BL12" s="20">
        <f t="shared" si="57"/>
        <v>0</v>
      </c>
      <c r="BM12" s="20">
        <f t="shared" si="58"/>
        <v>0</v>
      </c>
      <c r="BN12" s="20">
        <f t="shared" si="59"/>
        <v>0</v>
      </c>
      <c r="BO12" s="20"/>
      <c r="BP12" s="20">
        <f t="shared" si="60"/>
        <v>0</v>
      </c>
      <c r="BQ12" s="20">
        <f t="shared" si="61"/>
        <v>0</v>
      </c>
      <c r="BR12" s="20">
        <f t="shared" si="62"/>
        <v>0</v>
      </c>
      <c r="BS12" s="20">
        <f t="shared" si="63"/>
        <v>0</v>
      </c>
      <c r="BT12" s="20">
        <f t="shared" si="64"/>
        <v>0</v>
      </c>
      <c r="BU12" s="20">
        <f t="shared" si="65"/>
        <v>0</v>
      </c>
      <c r="BV12" s="20"/>
      <c r="BW12" s="20">
        <f t="shared" si="66"/>
        <v>0</v>
      </c>
      <c r="BX12" s="20">
        <f t="shared" si="67"/>
        <v>0</v>
      </c>
      <c r="BY12" s="20">
        <f t="shared" si="68"/>
        <v>0</v>
      </c>
      <c r="BZ12" s="20">
        <f t="shared" si="69"/>
        <v>0</v>
      </c>
      <c r="CA12" s="20">
        <f t="shared" si="70"/>
        <v>0</v>
      </c>
      <c r="CB12" s="20">
        <f t="shared" si="71"/>
        <v>0</v>
      </c>
      <c r="CC12" s="20"/>
      <c r="CD12" s="20">
        <f t="shared" si="72"/>
        <v>0</v>
      </c>
      <c r="CE12" s="20">
        <f t="shared" si="73"/>
        <v>0</v>
      </c>
      <c r="CF12" s="20">
        <f t="shared" si="74"/>
        <v>0</v>
      </c>
      <c r="CG12" s="20">
        <f t="shared" si="75"/>
        <v>0</v>
      </c>
      <c r="CH12" s="20">
        <f t="shared" si="76"/>
        <v>0</v>
      </c>
      <c r="CI12" s="20">
        <f t="shared" si="77"/>
        <v>0</v>
      </c>
    </row>
    <row r="13" spans="1:87" x14ac:dyDescent="0.25">
      <c r="A13">
        <v>7</v>
      </c>
      <c r="B13" t="str">
        <f>modules!B13</f>
        <v>Biological Psychology (PSYM225)</v>
      </c>
      <c r="C13">
        <f>modules!C13</f>
        <v>1</v>
      </c>
      <c r="E13" s="16">
        <f t="shared" si="6"/>
        <v>100</v>
      </c>
      <c r="F13" s="16">
        <f t="shared" si="7"/>
        <v>100</v>
      </c>
      <c r="G13" s="16">
        <f t="shared" si="8"/>
        <v>100</v>
      </c>
      <c r="H13" s="16">
        <f t="shared" si="9"/>
        <v>100</v>
      </c>
      <c r="I13" s="16">
        <f t="shared" si="10"/>
        <v>100</v>
      </c>
      <c r="J13" s="16">
        <f t="shared" si="11"/>
        <v>100</v>
      </c>
      <c r="L13" s="16">
        <f t="shared" si="12"/>
        <v>0</v>
      </c>
      <c r="M13" s="16">
        <f t="shared" si="13"/>
        <v>0</v>
      </c>
      <c r="N13" s="16">
        <f t="shared" si="14"/>
        <v>0</v>
      </c>
      <c r="O13" s="16">
        <f t="shared" si="15"/>
        <v>0</v>
      </c>
      <c r="P13" s="16">
        <f t="shared" si="16"/>
        <v>0</v>
      </c>
      <c r="Q13" s="16">
        <f t="shared" si="17"/>
        <v>0</v>
      </c>
      <c r="S13" s="16">
        <f t="shared" si="18"/>
        <v>0</v>
      </c>
      <c r="T13" s="16">
        <f t="shared" si="19"/>
        <v>0</v>
      </c>
      <c r="U13" s="16">
        <f t="shared" si="20"/>
        <v>0</v>
      </c>
      <c r="V13" s="16">
        <f t="shared" si="21"/>
        <v>0</v>
      </c>
      <c r="W13" s="16">
        <f t="shared" si="22"/>
        <v>0</v>
      </c>
      <c r="X13" s="16">
        <f t="shared" si="23"/>
        <v>0</v>
      </c>
      <c r="Z13" s="16">
        <f t="shared" si="24"/>
        <v>0</v>
      </c>
      <c r="AA13" s="16">
        <f t="shared" si="25"/>
        <v>0</v>
      </c>
      <c r="AB13" s="16">
        <f t="shared" si="26"/>
        <v>0</v>
      </c>
      <c r="AC13" s="16">
        <f t="shared" si="27"/>
        <v>0</v>
      </c>
      <c r="AD13" s="16">
        <f t="shared" si="28"/>
        <v>0</v>
      </c>
      <c r="AE13" s="16">
        <f t="shared" si="29"/>
        <v>0</v>
      </c>
      <c r="AG13" s="16">
        <f t="shared" si="30"/>
        <v>0</v>
      </c>
      <c r="AH13" s="16">
        <f t="shared" si="31"/>
        <v>0</v>
      </c>
      <c r="AI13" s="16">
        <f t="shared" si="32"/>
        <v>0</v>
      </c>
      <c r="AJ13" s="16">
        <f t="shared" si="33"/>
        <v>0</v>
      </c>
      <c r="AK13" s="16">
        <f t="shared" si="34"/>
        <v>0</v>
      </c>
      <c r="AL13" s="16">
        <f t="shared" si="35"/>
        <v>0</v>
      </c>
      <c r="AN13" s="16">
        <f t="shared" si="36"/>
        <v>0</v>
      </c>
      <c r="AO13" s="16">
        <f t="shared" si="37"/>
        <v>0</v>
      </c>
      <c r="AP13" s="16">
        <f t="shared" si="38"/>
        <v>0</v>
      </c>
      <c r="AQ13" s="16">
        <f t="shared" si="39"/>
        <v>0</v>
      </c>
      <c r="AR13" s="16">
        <f t="shared" si="40"/>
        <v>0</v>
      </c>
      <c r="AS13" s="16">
        <f t="shared" si="41"/>
        <v>0</v>
      </c>
      <c r="AT13" s="20"/>
      <c r="AU13" s="20">
        <f t="shared" si="42"/>
        <v>3744.45596969697</v>
      </c>
      <c r="AV13" s="20">
        <f t="shared" si="43"/>
        <v>3744.45596969697</v>
      </c>
      <c r="AW13" s="20">
        <f t="shared" si="44"/>
        <v>3744.45596969697</v>
      </c>
      <c r="AX13" s="20">
        <f t="shared" si="45"/>
        <v>3744.45596969697</v>
      </c>
      <c r="AY13" s="20">
        <f t="shared" si="46"/>
        <v>3744.45596969697</v>
      </c>
      <c r="AZ13" s="20">
        <f t="shared" si="47"/>
        <v>3744.45596969697</v>
      </c>
      <c r="BA13" s="20"/>
      <c r="BB13" s="20">
        <f t="shared" si="48"/>
        <v>0</v>
      </c>
      <c r="BC13" s="20">
        <f t="shared" si="49"/>
        <v>0</v>
      </c>
      <c r="BD13" s="20">
        <f t="shared" si="50"/>
        <v>0</v>
      </c>
      <c r="BE13" s="20">
        <f t="shared" si="51"/>
        <v>0</v>
      </c>
      <c r="BF13" s="20">
        <f t="shared" si="52"/>
        <v>0</v>
      </c>
      <c r="BG13" s="20">
        <f t="shared" si="53"/>
        <v>0</v>
      </c>
      <c r="BH13" s="20"/>
      <c r="BI13" s="20">
        <f t="shared" si="54"/>
        <v>0</v>
      </c>
      <c r="BJ13" s="20">
        <f t="shared" si="55"/>
        <v>0</v>
      </c>
      <c r="BK13" s="20">
        <f t="shared" si="56"/>
        <v>0</v>
      </c>
      <c r="BL13" s="20">
        <f t="shared" si="57"/>
        <v>0</v>
      </c>
      <c r="BM13" s="20">
        <f t="shared" si="58"/>
        <v>0</v>
      </c>
      <c r="BN13" s="20">
        <f t="shared" si="59"/>
        <v>0</v>
      </c>
      <c r="BO13" s="20"/>
      <c r="BP13" s="20">
        <f t="shared" si="60"/>
        <v>0</v>
      </c>
      <c r="BQ13" s="20">
        <f t="shared" si="61"/>
        <v>0</v>
      </c>
      <c r="BR13" s="20">
        <f t="shared" si="62"/>
        <v>0</v>
      </c>
      <c r="BS13" s="20">
        <f t="shared" si="63"/>
        <v>0</v>
      </c>
      <c r="BT13" s="20">
        <f t="shared" si="64"/>
        <v>0</v>
      </c>
      <c r="BU13" s="20">
        <f t="shared" si="65"/>
        <v>0</v>
      </c>
      <c r="BV13" s="20"/>
      <c r="BW13" s="20">
        <f t="shared" si="66"/>
        <v>0</v>
      </c>
      <c r="BX13" s="20">
        <f t="shared" si="67"/>
        <v>0</v>
      </c>
      <c r="BY13" s="20">
        <f t="shared" si="68"/>
        <v>0</v>
      </c>
      <c r="BZ13" s="20">
        <f t="shared" si="69"/>
        <v>0</v>
      </c>
      <c r="CA13" s="20">
        <f t="shared" si="70"/>
        <v>0</v>
      </c>
      <c r="CB13" s="20">
        <f t="shared" si="71"/>
        <v>0</v>
      </c>
      <c r="CC13" s="20"/>
      <c r="CD13" s="20">
        <f t="shared" si="72"/>
        <v>0</v>
      </c>
      <c r="CE13" s="20">
        <f t="shared" si="73"/>
        <v>0</v>
      </c>
      <c r="CF13" s="20">
        <f t="shared" si="74"/>
        <v>0</v>
      </c>
      <c r="CG13" s="20">
        <f t="shared" si="75"/>
        <v>0</v>
      </c>
      <c r="CH13" s="20">
        <f t="shared" si="76"/>
        <v>0</v>
      </c>
      <c r="CI13" s="20">
        <f t="shared" si="77"/>
        <v>0</v>
      </c>
    </row>
    <row r="14" spans="1:87" x14ac:dyDescent="0.25">
      <c r="A14">
        <v>8</v>
      </c>
      <c r="B14">
        <f>modules!B14</f>
        <v>0</v>
      </c>
      <c r="C14">
        <f>modules!C14</f>
        <v>0</v>
      </c>
      <c r="E14" s="16">
        <f t="shared" si="6"/>
        <v>0</v>
      </c>
      <c r="F14" s="16">
        <f t="shared" si="7"/>
        <v>0</v>
      </c>
      <c r="G14" s="16">
        <f t="shared" si="8"/>
        <v>0</v>
      </c>
      <c r="H14" s="16">
        <f t="shared" si="9"/>
        <v>0</v>
      </c>
      <c r="I14" s="16">
        <f t="shared" si="10"/>
        <v>0</v>
      </c>
      <c r="J14" s="16">
        <f t="shared" si="11"/>
        <v>0</v>
      </c>
      <c r="L14" s="16">
        <f t="shared" si="12"/>
        <v>0</v>
      </c>
      <c r="M14" s="16">
        <f t="shared" si="13"/>
        <v>0</v>
      </c>
      <c r="N14" s="16">
        <f t="shared" si="14"/>
        <v>0</v>
      </c>
      <c r="O14" s="16">
        <f t="shared" si="15"/>
        <v>0</v>
      </c>
      <c r="P14" s="16">
        <f t="shared" si="16"/>
        <v>0</v>
      </c>
      <c r="Q14" s="16">
        <f t="shared" si="17"/>
        <v>0</v>
      </c>
      <c r="S14" s="16">
        <f t="shared" si="18"/>
        <v>0</v>
      </c>
      <c r="T14" s="16">
        <f t="shared" si="19"/>
        <v>0</v>
      </c>
      <c r="U14" s="16">
        <f t="shared" si="20"/>
        <v>0</v>
      </c>
      <c r="V14" s="16">
        <f t="shared" si="21"/>
        <v>0</v>
      </c>
      <c r="W14" s="16">
        <f t="shared" si="22"/>
        <v>0</v>
      </c>
      <c r="X14" s="16">
        <f t="shared" si="23"/>
        <v>0</v>
      </c>
      <c r="Z14" s="16">
        <f t="shared" si="24"/>
        <v>0</v>
      </c>
      <c r="AA14" s="16">
        <f t="shared" si="25"/>
        <v>0</v>
      </c>
      <c r="AB14" s="16">
        <f t="shared" si="26"/>
        <v>0</v>
      </c>
      <c r="AC14" s="16">
        <f t="shared" si="27"/>
        <v>0</v>
      </c>
      <c r="AD14" s="16">
        <f t="shared" si="28"/>
        <v>0</v>
      </c>
      <c r="AE14" s="16">
        <f t="shared" si="29"/>
        <v>0</v>
      </c>
      <c r="AG14" s="16">
        <f t="shared" si="30"/>
        <v>0</v>
      </c>
      <c r="AH14" s="16">
        <f t="shared" si="31"/>
        <v>0</v>
      </c>
      <c r="AI14" s="16">
        <f t="shared" si="32"/>
        <v>0</v>
      </c>
      <c r="AJ14" s="16">
        <f t="shared" si="33"/>
        <v>0</v>
      </c>
      <c r="AK14" s="16">
        <f t="shared" si="34"/>
        <v>0</v>
      </c>
      <c r="AL14" s="16">
        <f t="shared" si="35"/>
        <v>0</v>
      </c>
      <c r="AN14" s="16">
        <f t="shared" si="36"/>
        <v>0</v>
      </c>
      <c r="AO14" s="16">
        <f t="shared" si="37"/>
        <v>0</v>
      </c>
      <c r="AP14" s="16">
        <f t="shared" si="38"/>
        <v>0</v>
      </c>
      <c r="AQ14" s="16">
        <f t="shared" si="39"/>
        <v>0</v>
      </c>
      <c r="AR14" s="16">
        <f t="shared" si="40"/>
        <v>0</v>
      </c>
      <c r="AS14" s="16">
        <f t="shared" si="41"/>
        <v>0</v>
      </c>
      <c r="AT14" s="20"/>
      <c r="AU14" s="20">
        <f t="shared" si="42"/>
        <v>0</v>
      </c>
      <c r="AV14" s="20">
        <f t="shared" si="43"/>
        <v>0</v>
      </c>
      <c r="AW14" s="20">
        <f t="shared" si="44"/>
        <v>0</v>
      </c>
      <c r="AX14" s="20">
        <f t="shared" si="45"/>
        <v>0</v>
      </c>
      <c r="AY14" s="20">
        <f t="shared" si="46"/>
        <v>0</v>
      </c>
      <c r="AZ14" s="20">
        <f t="shared" si="47"/>
        <v>0</v>
      </c>
      <c r="BA14" s="20"/>
      <c r="BB14" s="20">
        <f t="shared" si="48"/>
        <v>0</v>
      </c>
      <c r="BC14" s="20">
        <f t="shared" si="49"/>
        <v>0</v>
      </c>
      <c r="BD14" s="20">
        <f t="shared" si="50"/>
        <v>0</v>
      </c>
      <c r="BE14" s="20">
        <f t="shared" si="51"/>
        <v>0</v>
      </c>
      <c r="BF14" s="20">
        <f t="shared" si="52"/>
        <v>0</v>
      </c>
      <c r="BG14" s="20">
        <f t="shared" si="53"/>
        <v>0</v>
      </c>
      <c r="BH14" s="20"/>
      <c r="BI14" s="20">
        <f t="shared" si="54"/>
        <v>0</v>
      </c>
      <c r="BJ14" s="20">
        <f t="shared" si="55"/>
        <v>0</v>
      </c>
      <c r="BK14" s="20">
        <f t="shared" si="56"/>
        <v>0</v>
      </c>
      <c r="BL14" s="20">
        <f t="shared" si="57"/>
        <v>0</v>
      </c>
      <c r="BM14" s="20">
        <f t="shared" si="58"/>
        <v>0</v>
      </c>
      <c r="BN14" s="20">
        <f t="shared" si="59"/>
        <v>0</v>
      </c>
      <c r="BO14" s="20"/>
      <c r="BP14" s="20">
        <f t="shared" si="60"/>
        <v>0</v>
      </c>
      <c r="BQ14" s="20">
        <f t="shared" si="61"/>
        <v>0</v>
      </c>
      <c r="BR14" s="20">
        <f t="shared" si="62"/>
        <v>0</v>
      </c>
      <c r="BS14" s="20">
        <f t="shared" si="63"/>
        <v>0</v>
      </c>
      <c r="BT14" s="20">
        <f t="shared" si="64"/>
        <v>0</v>
      </c>
      <c r="BU14" s="20">
        <f t="shared" si="65"/>
        <v>0</v>
      </c>
      <c r="BV14" s="20"/>
      <c r="BW14" s="20">
        <f t="shared" si="66"/>
        <v>0</v>
      </c>
      <c r="BX14" s="20">
        <f t="shared" si="67"/>
        <v>0</v>
      </c>
      <c r="BY14" s="20">
        <f t="shared" si="68"/>
        <v>0</v>
      </c>
      <c r="BZ14" s="20">
        <f t="shared" si="69"/>
        <v>0</v>
      </c>
      <c r="CA14" s="20">
        <f t="shared" si="70"/>
        <v>0</v>
      </c>
      <c r="CB14" s="20">
        <f t="shared" si="71"/>
        <v>0</v>
      </c>
      <c r="CC14" s="20"/>
      <c r="CD14" s="20">
        <f t="shared" si="72"/>
        <v>0</v>
      </c>
      <c r="CE14" s="20">
        <f t="shared" si="73"/>
        <v>0</v>
      </c>
      <c r="CF14" s="20">
        <f t="shared" si="74"/>
        <v>0</v>
      </c>
      <c r="CG14" s="20">
        <f t="shared" si="75"/>
        <v>0</v>
      </c>
      <c r="CH14" s="20">
        <f t="shared" si="76"/>
        <v>0</v>
      </c>
      <c r="CI14" s="20">
        <f t="shared" si="77"/>
        <v>0</v>
      </c>
    </row>
    <row r="15" spans="1:87" x14ac:dyDescent="0.25">
      <c r="A15">
        <v>9</v>
      </c>
      <c r="B15">
        <f>modules!B15</f>
        <v>0</v>
      </c>
      <c r="C15">
        <f>modules!C15</f>
        <v>0</v>
      </c>
      <c r="E15" s="16">
        <f t="shared" si="6"/>
        <v>0</v>
      </c>
      <c r="F15" s="16">
        <f t="shared" si="7"/>
        <v>0</v>
      </c>
      <c r="G15" s="16">
        <f t="shared" si="8"/>
        <v>0</v>
      </c>
      <c r="H15" s="16">
        <f t="shared" si="9"/>
        <v>0</v>
      </c>
      <c r="I15" s="16">
        <f t="shared" si="10"/>
        <v>0</v>
      </c>
      <c r="J15" s="16">
        <f t="shared" si="11"/>
        <v>0</v>
      </c>
      <c r="L15" s="16">
        <f t="shared" si="12"/>
        <v>0</v>
      </c>
      <c r="M15" s="16">
        <f t="shared" si="13"/>
        <v>0</v>
      </c>
      <c r="N15" s="16">
        <f t="shared" si="14"/>
        <v>0</v>
      </c>
      <c r="O15" s="16">
        <f t="shared" si="15"/>
        <v>0</v>
      </c>
      <c r="P15" s="16">
        <f t="shared" si="16"/>
        <v>0</v>
      </c>
      <c r="Q15" s="16">
        <f t="shared" si="17"/>
        <v>0</v>
      </c>
      <c r="S15" s="16">
        <f t="shared" si="18"/>
        <v>0</v>
      </c>
      <c r="T15" s="16">
        <f t="shared" si="19"/>
        <v>0</v>
      </c>
      <c r="U15" s="16">
        <f t="shared" si="20"/>
        <v>0</v>
      </c>
      <c r="V15" s="16">
        <f t="shared" si="21"/>
        <v>0</v>
      </c>
      <c r="W15" s="16">
        <f t="shared" si="22"/>
        <v>0</v>
      </c>
      <c r="X15" s="16">
        <f t="shared" si="23"/>
        <v>0</v>
      </c>
      <c r="Z15" s="16">
        <f t="shared" si="24"/>
        <v>0</v>
      </c>
      <c r="AA15" s="16">
        <f t="shared" si="25"/>
        <v>0</v>
      </c>
      <c r="AB15" s="16">
        <f t="shared" si="26"/>
        <v>0</v>
      </c>
      <c r="AC15" s="16">
        <f t="shared" si="27"/>
        <v>0</v>
      </c>
      <c r="AD15" s="16">
        <f t="shared" si="28"/>
        <v>0</v>
      </c>
      <c r="AE15" s="16">
        <f t="shared" si="29"/>
        <v>0</v>
      </c>
      <c r="AG15" s="16">
        <f t="shared" si="30"/>
        <v>0</v>
      </c>
      <c r="AH15" s="16">
        <f t="shared" si="31"/>
        <v>0</v>
      </c>
      <c r="AI15" s="16">
        <f t="shared" si="32"/>
        <v>0</v>
      </c>
      <c r="AJ15" s="16">
        <f t="shared" si="33"/>
        <v>0</v>
      </c>
      <c r="AK15" s="16">
        <f t="shared" si="34"/>
        <v>0</v>
      </c>
      <c r="AL15" s="16">
        <f t="shared" si="35"/>
        <v>0</v>
      </c>
      <c r="AN15" s="16">
        <f t="shared" si="36"/>
        <v>0</v>
      </c>
      <c r="AO15" s="16">
        <f t="shared" si="37"/>
        <v>0</v>
      </c>
      <c r="AP15" s="16">
        <f t="shared" si="38"/>
        <v>0</v>
      </c>
      <c r="AQ15" s="16">
        <f t="shared" si="39"/>
        <v>0</v>
      </c>
      <c r="AR15" s="16">
        <f t="shared" si="40"/>
        <v>0</v>
      </c>
      <c r="AS15" s="16">
        <f t="shared" si="41"/>
        <v>0</v>
      </c>
      <c r="AT15" s="20"/>
      <c r="AU15" s="20">
        <f t="shared" si="42"/>
        <v>0</v>
      </c>
      <c r="AV15" s="20">
        <f t="shared" si="43"/>
        <v>0</v>
      </c>
      <c r="AW15" s="20">
        <f t="shared" si="44"/>
        <v>0</v>
      </c>
      <c r="AX15" s="20">
        <f t="shared" si="45"/>
        <v>0</v>
      </c>
      <c r="AY15" s="20">
        <f t="shared" si="46"/>
        <v>0</v>
      </c>
      <c r="AZ15" s="20">
        <f t="shared" si="47"/>
        <v>0</v>
      </c>
      <c r="BA15" s="20"/>
      <c r="BB15" s="20">
        <f t="shared" si="48"/>
        <v>0</v>
      </c>
      <c r="BC15" s="20">
        <f t="shared" si="49"/>
        <v>0</v>
      </c>
      <c r="BD15" s="20">
        <f t="shared" si="50"/>
        <v>0</v>
      </c>
      <c r="BE15" s="20">
        <f t="shared" si="51"/>
        <v>0</v>
      </c>
      <c r="BF15" s="20">
        <f t="shared" si="52"/>
        <v>0</v>
      </c>
      <c r="BG15" s="20">
        <f t="shared" si="53"/>
        <v>0</v>
      </c>
      <c r="BH15" s="20"/>
      <c r="BI15" s="20">
        <f t="shared" si="54"/>
        <v>0</v>
      </c>
      <c r="BJ15" s="20">
        <f t="shared" si="55"/>
        <v>0</v>
      </c>
      <c r="BK15" s="20">
        <f t="shared" si="56"/>
        <v>0</v>
      </c>
      <c r="BL15" s="20">
        <f t="shared" si="57"/>
        <v>0</v>
      </c>
      <c r="BM15" s="20">
        <f t="shared" si="58"/>
        <v>0</v>
      </c>
      <c r="BN15" s="20">
        <f t="shared" si="59"/>
        <v>0</v>
      </c>
      <c r="BO15" s="20"/>
      <c r="BP15" s="20">
        <f t="shared" si="60"/>
        <v>0</v>
      </c>
      <c r="BQ15" s="20">
        <f t="shared" si="61"/>
        <v>0</v>
      </c>
      <c r="BR15" s="20">
        <f t="shared" si="62"/>
        <v>0</v>
      </c>
      <c r="BS15" s="20">
        <f t="shared" si="63"/>
        <v>0</v>
      </c>
      <c r="BT15" s="20">
        <f t="shared" si="64"/>
        <v>0</v>
      </c>
      <c r="BU15" s="20">
        <f t="shared" si="65"/>
        <v>0</v>
      </c>
      <c r="BV15" s="20"/>
      <c r="BW15" s="20">
        <f t="shared" si="66"/>
        <v>0</v>
      </c>
      <c r="BX15" s="20">
        <f t="shared" si="67"/>
        <v>0</v>
      </c>
      <c r="BY15" s="20">
        <f t="shared" si="68"/>
        <v>0</v>
      </c>
      <c r="BZ15" s="20">
        <f t="shared" si="69"/>
        <v>0</v>
      </c>
      <c r="CA15" s="20">
        <f t="shared" si="70"/>
        <v>0</v>
      </c>
      <c r="CB15" s="20">
        <f t="shared" si="71"/>
        <v>0</v>
      </c>
      <c r="CC15" s="20"/>
      <c r="CD15" s="20">
        <f t="shared" si="72"/>
        <v>0</v>
      </c>
      <c r="CE15" s="20">
        <f t="shared" si="73"/>
        <v>0</v>
      </c>
      <c r="CF15" s="20">
        <f t="shared" si="74"/>
        <v>0</v>
      </c>
      <c r="CG15" s="20">
        <f t="shared" si="75"/>
        <v>0</v>
      </c>
      <c r="CH15" s="20">
        <f t="shared" si="76"/>
        <v>0</v>
      </c>
      <c r="CI15" s="20">
        <f t="shared" si="77"/>
        <v>0</v>
      </c>
    </row>
    <row r="16" spans="1:87" x14ac:dyDescent="0.25">
      <c r="A16">
        <v>10</v>
      </c>
      <c r="B16">
        <f>modules!B16</f>
        <v>0</v>
      </c>
      <c r="C16">
        <f>modules!C16</f>
        <v>0</v>
      </c>
      <c r="E16" s="16">
        <f t="shared" si="6"/>
        <v>0</v>
      </c>
      <c r="F16" s="16">
        <f t="shared" si="7"/>
        <v>0</v>
      </c>
      <c r="G16" s="16">
        <f t="shared" si="8"/>
        <v>0</v>
      </c>
      <c r="H16" s="16">
        <f t="shared" si="9"/>
        <v>0</v>
      </c>
      <c r="I16" s="16">
        <f t="shared" si="10"/>
        <v>0</v>
      </c>
      <c r="J16" s="16">
        <f t="shared" si="11"/>
        <v>0</v>
      </c>
      <c r="L16" s="16">
        <f t="shared" si="12"/>
        <v>0</v>
      </c>
      <c r="M16" s="16">
        <f t="shared" si="13"/>
        <v>0</v>
      </c>
      <c r="N16" s="16">
        <f t="shared" si="14"/>
        <v>0</v>
      </c>
      <c r="O16" s="16">
        <f t="shared" si="15"/>
        <v>0</v>
      </c>
      <c r="P16" s="16">
        <f t="shared" si="16"/>
        <v>0</v>
      </c>
      <c r="Q16" s="16">
        <f t="shared" si="17"/>
        <v>0</v>
      </c>
      <c r="S16" s="16">
        <f t="shared" si="18"/>
        <v>0</v>
      </c>
      <c r="T16" s="16">
        <f t="shared" si="19"/>
        <v>0</v>
      </c>
      <c r="U16" s="16">
        <f t="shared" si="20"/>
        <v>0</v>
      </c>
      <c r="V16" s="16">
        <f t="shared" si="21"/>
        <v>0</v>
      </c>
      <c r="W16" s="16">
        <f t="shared" si="22"/>
        <v>0</v>
      </c>
      <c r="X16" s="16">
        <f t="shared" si="23"/>
        <v>0</v>
      </c>
      <c r="Z16" s="16">
        <f t="shared" si="24"/>
        <v>0</v>
      </c>
      <c r="AA16" s="16">
        <f t="shared" si="25"/>
        <v>0</v>
      </c>
      <c r="AB16" s="16">
        <f t="shared" si="26"/>
        <v>0</v>
      </c>
      <c r="AC16" s="16">
        <f t="shared" si="27"/>
        <v>0</v>
      </c>
      <c r="AD16" s="16">
        <f t="shared" si="28"/>
        <v>0</v>
      </c>
      <c r="AE16" s="16">
        <f t="shared" si="29"/>
        <v>0</v>
      </c>
      <c r="AG16" s="16">
        <f t="shared" si="30"/>
        <v>0</v>
      </c>
      <c r="AH16" s="16">
        <f t="shared" si="31"/>
        <v>0</v>
      </c>
      <c r="AI16" s="16">
        <f t="shared" si="32"/>
        <v>0</v>
      </c>
      <c r="AJ16" s="16">
        <f t="shared" si="33"/>
        <v>0</v>
      </c>
      <c r="AK16" s="16">
        <f t="shared" si="34"/>
        <v>0</v>
      </c>
      <c r="AL16" s="16">
        <f t="shared" si="35"/>
        <v>0</v>
      </c>
      <c r="AN16" s="16">
        <f t="shared" si="36"/>
        <v>0</v>
      </c>
      <c r="AO16" s="16">
        <f t="shared" si="37"/>
        <v>0</v>
      </c>
      <c r="AP16" s="16">
        <f t="shared" si="38"/>
        <v>0</v>
      </c>
      <c r="AQ16" s="16">
        <f t="shared" si="39"/>
        <v>0</v>
      </c>
      <c r="AR16" s="16">
        <f t="shared" si="40"/>
        <v>0</v>
      </c>
      <c r="AS16" s="16">
        <f t="shared" si="41"/>
        <v>0</v>
      </c>
      <c r="AT16" s="20"/>
      <c r="AU16" s="20">
        <f t="shared" si="42"/>
        <v>0</v>
      </c>
      <c r="AV16" s="20">
        <f t="shared" si="43"/>
        <v>0</v>
      </c>
      <c r="AW16" s="20">
        <f t="shared" si="44"/>
        <v>0</v>
      </c>
      <c r="AX16" s="20">
        <f t="shared" si="45"/>
        <v>0</v>
      </c>
      <c r="AY16" s="20">
        <f t="shared" si="46"/>
        <v>0</v>
      </c>
      <c r="AZ16" s="20">
        <f t="shared" si="47"/>
        <v>0</v>
      </c>
      <c r="BA16" s="20"/>
      <c r="BB16" s="20">
        <f t="shared" si="48"/>
        <v>0</v>
      </c>
      <c r="BC16" s="20">
        <f t="shared" si="49"/>
        <v>0</v>
      </c>
      <c r="BD16" s="20">
        <f t="shared" si="50"/>
        <v>0</v>
      </c>
      <c r="BE16" s="20">
        <f t="shared" si="51"/>
        <v>0</v>
      </c>
      <c r="BF16" s="20">
        <f t="shared" si="52"/>
        <v>0</v>
      </c>
      <c r="BG16" s="20">
        <f t="shared" si="53"/>
        <v>0</v>
      </c>
      <c r="BH16" s="20"/>
      <c r="BI16" s="20">
        <f t="shared" si="54"/>
        <v>0</v>
      </c>
      <c r="BJ16" s="20">
        <f t="shared" si="55"/>
        <v>0</v>
      </c>
      <c r="BK16" s="20">
        <f t="shared" si="56"/>
        <v>0</v>
      </c>
      <c r="BL16" s="20">
        <f t="shared" si="57"/>
        <v>0</v>
      </c>
      <c r="BM16" s="20">
        <f t="shared" si="58"/>
        <v>0</v>
      </c>
      <c r="BN16" s="20">
        <f t="shared" si="59"/>
        <v>0</v>
      </c>
      <c r="BO16" s="20"/>
      <c r="BP16" s="20">
        <f t="shared" si="60"/>
        <v>0</v>
      </c>
      <c r="BQ16" s="20">
        <f t="shared" si="61"/>
        <v>0</v>
      </c>
      <c r="BR16" s="20">
        <f t="shared" si="62"/>
        <v>0</v>
      </c>
      <c r="BS16" s="20">
        <f t="shared" si="63"/>
        <v>0</v>
      </c>
      <c r="BT16" s="20">
        <f t="shared" si="64"/>
        <v>0</v>
      </c>
      <c r="BU16" s="20">
        <f t="shared" si="65"/>
        <v>0</v>
      </c>
      <c r="BV16" s="20"/>
      <c r="BW16" s="20">
        <f t="shared" si="66"/>
        <v>0</v>
      </c>
      <c r="BX16" s="20">
        <f t="shared" si="67"/>
        <v>0</v>
      </c>
      <c r="BY16" s="20">
        <f t="shared" si="68"/>
        <v>0</v>
      </c>
      <c r="BZ16" s="20">
        <f t="shared" si="69"/>
        <v>0</v>
      </c>
      <c r="CA16" s="20">
        <f t="shared" si="70"/>
        <v>0</v>
      </c>
      <c r="CB16" s="20">
        <f t="shared" si="71"/>
        <v>0</v>
      </c>
      <c r="CC16" s="20"/>
      <c r="CD16" s="20">
        <f t="shared" si="72"/>
        <v>0</v>
      </c>
      <c r="CE16" s="20">
        <f t="shared" si="73"/>
        <v>0</v>
      </c>
      <c r="CF16" s="20">
        <f t="shared" si="74"/>
        <v>0</v>
      </c>
      <c r="CG16" s="20">
        <f t="shared" si="75"/>
        <v>0</v>
      </c>
      <c r="CH16" s="20">
        <f t="shared" si="76"/>
        <v>0</v>
      </c>
      <c r="CI16" s="20">
        <f t="shared" si="77"/>
        <v>0</v>
      </c>
    </row>
    <row r="17" spans="1:87" x14ac:dyDescent="0.25">
      <c r="A17">
        <v>11</v>
      </c>
      <c r="B17">
        <f>modules!B17</f>
        <v>0</v>
      </c>
      <c r="C17">
        <f>modules!C17</f>
        <v>0</v>
      </c>
      <c r="E17" s="16">
        <f t="shared" si="6"/>
        <v>0</v>
      </c>
      <c r="F17" s="16">
        <f t="shared" si="7"/>
        <v>0</v>
      </c>
      <c r="G17" s="16">
        <f t="shared" si="8"/>
        <v>0</v>
      </c>
      <c r="H17" s="16">
        <f t="shared" si="9"/>
        <v>0</v>
      </c>
      <c r="I17" s="16">
        <f t="shared" si="10"/>
        <v>0</v>
      </c>
      <c r="J17" s="16">
        <f t="shared" si="11"/>
        <v>0</v>
      </c>
      <c r="L17" s="16">
        <f t="shared" si="12"/>
        <v>0</v>
      </c>
      <c r="M17" s="16">
        <f t="shared" si="13"/>
        <v>0</v>
      </c>
      <c r="N17" s="16">
        <f t="shared" si="14"/>
        <v>0</v>
      </c>
      <c r="O17" s="16">
        <f t="shared" si="15"/>
        <v>0</v>
      </c>
      <c r="P17" s="16">
        <f t="shared" si="16"/>
        <v>0</v>
      </c>
      <c r="Q17" s="16">
        <f t="shared" si="17"/>
        <v>0</v>
      </c>
      <c r="S17" s="16">
        <f t="shared" si="18"/>
        <v>0</v>
      </c>
      <c r="T17" s="16">
        <f t="shared" si="19"/>
        <v>0</v>
      </c>
      <c r="U17" s="16">
        <f t="shared" si="20"/>
        <v>0</v>
      </c>
      <c r="V17" s="16">
        <f t="shared" si="21"/>
        <v>0</v>
      </c>
      <c r="W17" s="16">
        <f t="shared" si="22"/>
        <v>0</v>
      </c>
      <c r="X17" s="16">
        <f t="shared" si="23"/>
        <v>0</v>
      </c>
      <c r="Z17" s="16">
        <f t="shared" si="24"/>
        <v>0</v>
      </c>
      <c r="AA17" s="16">
        <f t="shared" si="25"/>
        <v>0</v>
      </c>
      <c r="AB17" s="16">
        <f t="shared" si="26"/>
        <v>0</v>
      </c>
      <c r="AC17" s="16">
        <f t="shared" si="27"/>
        <v>0</v>
      </c>
      <c r="AD17" s="16">
        <f t="shared" si="28"/>
        <v>0</v>
      </c>
      <c r="AE17" s="16">
        <f t="shared" si="29"/>
        <v>0</v>
      </c>
      <c r="AG17" s="16">
        <f t="shared" si="30"/>
        <v>0</v>
      </c>
      <c r="AH17" s="16">
        <f t="shared" si="31"/>
        <v>0</v>
      </c>
      <c r="AI17" s="16">
        <f t="shared" si="32"/>
        <v>0</v>
      </c>
      <c r="AJ17" s="16">
        <f t="shared" si="33"/>
        <v>0</v>
      </c>
      <c r="AK17" s="16">
        <f t="shared" si="34"/>
        <v>0</v>
      </c>
      <c r="AL17" s="16">
        <f t="shared" si="35"/>
        <v>0</v>
      </c>
      <c r="AN17" s="16">
        <f t="shared" si="36"/>
        <v>0</v>
      </c>
      <c r="AO17" s="16">
        <f t="shared" si="37"/>
        <v>0</v>
      </c>
      <c r="AP17" s="16">
        <f t="shared" si="38"/>
        <v>0</v>
      </c>
      <c r="AQ17" s="16">
        <f t="shared" si="39"/>
        <v>0</v>
      </c>
      <c r="AR17" s="16">
        <f t="shared" si="40"/>
        <v>0</v>
      </c>
      <c r="AS17" s="16">
        <f t="shared" si="41"/>
        <v>0</v>
      </c>
      <c r="AT17" s="20"/>
      <c r="AU17" s="20">
        <f t="shared" si="42"/>
        <v>0</v>
      </c>
      <c r="AV17" s="20">
        <f t="shared" si="43"/>
        <v>0</v>
      </c>
      <c r="AW17" s="20">
        <f t="shared" si="44"/>
        <v>0</v>
      </c>
      <c r="AX17" s="20">
        <f t="shared" si="45"/>
        <v>0</v>
      </c>
      <c r="AY17" s="20">
        <f t="shared" si="46"/>
        <v>0</v>
      </c>
      <c r="AZ17" s="20">
        <f t="shared" si="47"/>
        <v>0</v>
      </c>
      <c r="BA17" s="20"/>
      <c r="BB17" s="20">
        <f t="shared" si="48"/>
        <v>0</v>
      </c>
      <c r="BC17" s="20">
        <f t="shared" si="49"/>
        <v>0</v>
      </c>
      <c r="BD17" s="20">
        <f t="shared" si="50"/>
        <v>0</v>
      </c>
      <c r="BE17" s="20">
        <f t="shared" si="51"/>
        <v>0</v>
      </c>
      <c r="BF17" s="20">
        <f t="shared" si="52"/>
        <v>0</v>
      </c>
      <c r="BG17" s="20">
        <f t="shared" si="53"/>
        <v>0</v>
      </c>
      <c r="BH17" s="20"/>
      <c r="BI17" s="20">
        <f t="shared" si="54"/>
        <v>0</v>
      </c>
      <c r="BJ17" s="20">
        <f t="shared" si="55"/>
        <v>0</v>
      </c>
      <c r="BK17" s="20">
        <f t="shared" si="56"/>
        <v>0</v>
      </c>
      <c r="BL17" s="20">
        <f t="shared" si="57"/>
        <v>0</v>
      </c>
      <c r="BM17" s="20">
        <f t="shared" si="58"/>
        <v>0</v>
      </c>
      <c r="BN17" s="20">
        <f t="shared" si="59"/>
        <v>0</v>
      </c>
      <c r="BO17" s="20"/>
      <c r="BP17" s="20">
        <f t="shared" si="60"/>
        <v>0</v>
      </c>
      <c r="BQ17" s="20">
        <f t="shared" si="61"/>
        <v>0</v>
      </c>
      <c r="BR17" s="20">
        <f t="shared" si="62"/>
        <v>0</v>
      </c>
      <c r="BS17" s="20">
        <f t="shared" si="63"/>
        <v>0</v>
      </c>
      <c r="BT17" s="20">
        <f t="shared" si="64"/>
        <v>0</v>
      </c>
      <c r="BU17" s="20">
        <f t="shared" si="65"/>
        <v>0</v>
      </c>
      <c r="BV17" s="20"/>
      <c r="BW17" s="20">
        <f t="shared" si="66"/>
        <v>0</v>
      </c>
      <c r="BX17" s="20">
        <f t="shared" si="67"/>
        <v>0</v>
      </c>
      <c r="BY17" s="20">
        <f t="shared" si="68"/>
        <v>0</v>
      </c>
      <c r="BZ17" s="20">
        <f t="shared" si="69"/>
        <v>0</v>
      </c>
      <c r="CA17" s="20">
        <f t="shared" si="70"/>
        <v>0</v>
      </c>
      <c r="CB17" s="20">
        <f t="shared" si="71"/>
        <v>0</v>
      </c>
      <c r="CC17" s="20"/>
      <c r="CD17" s="20">
        <f t="shared" si="72"/>
        <v>0</v>
      </c>
      <c r="CE17" s="20">
        <f t="shared" si="73"/>
        <v>0</v>
      </c>
      <c r="CF17" s="20">
        <f t="shared" si="74"/>
        <v>0</v>
      </c>
      <c r="CG17" s="20">
        <f t="shared" si="75"/>
        <v>0</v>
      </c>
      <c r="CH17" s="20">
        <f t="shared" si="76"/>
        <v>0</v>
      </c>
      <c r="CI17" s="20">
        <f t="shared" si="77"/>
        <v>0</v>
      </c>
    </row>
    <row r="18" spans="1:87" x14ac:dyDescent="0.25">
      <c r="A18">
        <v>12</v>
      </c>
      <c r="B18">
        <f>modules!B18</f>
        <v>0</v>
      </c>
      <c r="C18">
        <f>modules!C18</f>
        <v>0</v>
      </c>
      <c r="E18" s="16">
        <f t="shared" si="6"/>
        <v>0</v>
      </c>
      <c r="F18" s="16">
        <f t="shared" si="7"/>
        <v>0</v>
      </c>
      <c r="G18" s="16">
        <f t="shared" si="8"/>
        <v>0</v>
      </c>
      <c r="H18" s="16">
        <f t="shared" si="9"/>
        <v>0</v>
      </c>
      <c r="I18" s="16">
        <f t="shared" si="10"/>
        <v>0</v>
      </c>
      <c r="J18" s="16">
        <f t="shared" si="11"/>
        <v>0</v>
      </c>
      <c r="L18" s="16">
        <f t="shared" si="12"/>
        <v>0</v>
      </c>
      <c r="M18" s="16">
        <f t="shared" si="13"/>
        <v>0</v>
      </c>
      <c r="N18" s="16">
        <f t="shared" si="14"/>
        <v>0</v>
      </c>
      <c r="O18" s="16">
        <f t="shared" si="15"/>
        <v>0</v>
      </c>
      <c r="P18" s="16">
        <f t="shared" si="16"/>
        <v>0</v>
      </c>
      <c r="Q18" s="16">
        <f t="shared" si="17"/>
        <v>0</v>
      </c>
      <c r="S18" s="16">
        <f t="shared" si="18"/>
        <v>0</v>
      </c>
      <c r="T18" s="16">
        <f t="shared" si="19"/>
        <v>0</v>
      </c>
      <c r="U18" s="16">
        <f t="shared" si="20"/>
        <v>0</v>
      </c>
      <c r="V18" s="16">
        <f t="shared" si="21"/>
        <v>0</v>
      </c>
      <c r="W18" s="16">
        <f t="shared" si="22"/>
        <v>0</v>
      </c>
      <c r="X18" s="16">
        <f t="shared" si="23"/>
        <v>0</v>
      </c>
      <c r="Z18" s="16">
        <f t="shared" si="24"/>
        <v>0</v>
      </c>
      <c r="AA18" s="16">
        <f t="shared" si="25"/>
        <v>0</v>
      </c>
      <c r="AB18" s="16">
        <f t="shared" si="26"/>
        <v>0</v>
      </c>
      <c r="AC18" s="16">
        <f t="shared" si="27"/>
        <v>0</v>
      </c>
      <c r="AD18" s="16">
        <f t="shared" si="28"/>
        <v>0</v>
      </c>
      <c r="AE18" s="16">
        <f t="shared" si="29"/>
        <v>0</v>
      </c>
      <c r="AG18" s="16">
        <f t="shared" si="30"/>
        <v>0</v>
      </c>
      <c r="AH18" s="16">
        <f t="shared" si="31"/>
        <v>0</v>
      </c>
      <c r="AI18" s="16">
        <f t="shared" si="32"/>
        <v>0</v>
      </c>
      <c r="AJ18" s="16">
        <f t="shared" si="33"/>
        <v>0</v>
      </c>
      <c r="AK18" s="16">
        <f t="shared" si="34"/>
        <v>0</v>
      </c>
      <c r="AL18" s="16">
        <f t="shared" si="35"/>
        <v>0</v>
      </c>
      <c r="AN18" s="16">
        <f t="shared" si="36"/>
        <v>0</v>
      </c>
      <c r="AO18" s="16">
        <f t="shared" si="37"/>
        <v>0</v>
      </c>
      <c r="AP18" s="16">
        <f t="shared" si="38"/>
        <v>0</v>
      </c>
      <c r="AQ18" s="16">
        <f t="shared" si="39"/>
        <v>0</v>
      </c>
      <c r="AR18" s="16">
        <f t="shared" si="40"/>
        <v>0</v>
      </c>
      <c r="AS18" s="16">
        <f t="shared" si="41"/>
        <v>0</v>
      </c>
      <c r="AT18" s="20"/>
      <c r="AU18" s="20">
        <f t="shared" si="42"/>
        <v>0</v>
      </c>
      <c r="AV18" s="20">
        <f t="shared" si="43"/>
        <v>0</v>
      </c>
      <c r="AW18" s="20">
        <f t="shared" si="44"/>
        <v>0</v>
      </c>
      <c r="AX18" s="20">
        <f t="shared" si="45"/>
        <v>0</v>
      </c>
      <c r="AY18" s="20">
        <f t="shared" si="46"/>
        <v>0</v>
      </c>
      <c r="AZ18" s="20">
        <f t="shared" si="47"/>
        <v>0</v>
      </c>
      <c r="BA18" s="20"/>
      <c r="BB18" s="20">
        <f t="shared" si="48"/>
        <v>0</v>
      </c>
      <c r="BC18" s="20">
        <f t="shared" si="49"/>
        <v>0</v>
      </c>
      <c r="BD18" s="20">
        <f t="shared" si="50"/>
        <v>0</v>
      </c>
      <c r="BE18" s="20">
        <f t="shared" si="51"/>
        <v>0</v>
      </c>
      <c r="BF18" s="20">
        <f t="shared" si="52"/>
        <v>0</v>
      </c>
      <c r="BG18" s="20">
        <f t="shared" si="53"/>
        <v>0</v>
      </c>
      <c r="BH18" s="20"/>
      <c r="BI18" s="20">
        <f t="shared" si="54"/>
        <v>0</v>
      </c>
      <c r="BJ18" s="20">
        <f t="shared" si="55"/>
        <v>0</v>
      </c>
      <c r="BK18" s="20">
        <f t="shared" si="56"/>
        <v>0</v>
      </c>
      <c r="BL18" s="20">
        <f t="shared" si="57"/>
        <v>0</v>
      </c>
      <c r="BM18" s="20">
        <f t="shared" si="58"/>
        <v>0</v>
      </c>
      <c r="BN18" s="20">
        <f t="shared" si="59"/>
        <v>0</v>
      </c>
      <c r="BO18" s="20"/>
      <c r="BP18" s="20">
        <f t="shared" si="60"/>
        <v>0</v>
      </c>
      <c r="BQ18" s="20">
        <f t="shared" si="61"/>
        <v>0</v>
      </c>
      <c r="BR18" s="20">
        <f t="shared" si="62"/>
        <v>0</v>
      </c>
      <c r="BS18" s="20">
        <f t="shared" si="63"/>
        <v>0</v>
      </c>
      <c r="BT18" s="20">
        <f t="shared" si="64"/>
        <v>0</v>
      </c>
      <c r="BU18" s="20">
        <f t="shared" si="65"/>
        <v>0</v>
      </c>
      <c r="BV18" s="20"/>
      <c r="BW18" s="20">
        <f t="shared" si="66"/>
        <v>0</v>
      </c>
      <c r="BX18" s="20">
        <f t="shared" si="67"/>
        <v>0</v>
      </c>
      <c r="BY18" s="20">
        <f t="shared" si="68"/>
        <v>0</v>
      </c>
      <c r="BZ18" s="20">
        <f t="shared" si="69"/>
        <v>0</v>
      </c>
      <c r="CA18" s="20">
        <f t="shared" si="70"/>
        <v>0</v>
      </c>
      <c r="CB18" s="20">
        <f t="shared" si="71"/>
        <v>0</v>
      </c>
      <c r="CC18" s="20"/>
      <c r="CD18" s="20">
        <f t="shared" si="72"/>
        <v>0</v>
      </c>
      <c r="CE18" s="20">
        <f t="shared" si="73"/>
        <v>0</v>
      </c>
      <c r="CF18" s="20">
        <f t="shared" si="74"/>
        <v>0</v>
      </c>
      <c r="CG18" s="20">
        <f t="shared" si="75"/>
        <v>0</v>
      </c>
      <c r="CH18" s="20">
        <f t="shared" si="76"/>
        <v>0</v>
      </c>
      <c r="CI18" s="20">
        <f t="shared" si="77"/>
        <v>0</v>
      </c>
    </row>
    <row r="19" spans="1:87" x14ac:dyDescent="0.25">
      <c r="A19">
        <v>13</v>
      </c>
      <c r="B19">
        <f>modules!B19</f>
        <v>0</v>
      </c>
      <c r="C19">
        <f>modules!C19</f>
        <v>0</v>
      </c>
      <c r="E19" s="16">
        <f t="shared" si="6"/>
        <v>0</v>
      </c>
      <c r="F19" s="16">
        <f t="shared" si="7"/>
        <v>0</v>
      </c>
      <c r="G19" s="16">
        <f t="shared" si="8"/>
        <v>0</v>
      </c>
      <c r="H19" s="16">
        <f t="shared" si="9"/>
        <v>0</v>
      </c>
      <c r="I19" s="16">
        <f t="shared" si="10"/>
        <v>0</v>
      </c>
      <c r="J19" s="16">
        <f t="shared" si="11"/>
        <v>0</v>
      </c>
      <c r="L19" s="16">
        <f t="shared" si="12"/>
        <v>0</v>
      </c>
      <c r="M19" s="16">
        <f t="shared" si="13"/>
        <v>0</v>
      </c>
      <c r="N19" s="16">
        <f t="shared" si="14"/>
        <v>0</v>
      </c>
      <c r="O19" s="16">
        <f t="shared" si="15"/>
        <v>0</v>
      </c>
      <c r="P19" s="16">
        <f t="shared" si="16"/>
        <v>0</v>
      </c>
      <c r="Q19" s="16">
        <f t="shared" si="17"/>
        <v>0</v>
      </c>
      <c r="S19" s="16">
        <f t="shared" si="18"/>
        <v>0</v>
      </c>
      <c r="T19" s="16">
        <f t="shared" si="19"/>
        <v>0</v>
      </c>
      <c r="U19" s="16">
        <f t="shared" si="20"/>
        <v>0</v>
      </c>
      <c r="V19" s="16">
        <f t="shared" si="21"/>
        <v>0</v>
      </c>
      <c r="W19" s="16">
        <f t="shared" si="22"/>
        <v>0</v>
      </c>
      <c r="X19" s="16">
        <f t="shared" si="23"/>
        <v>0</v>
      </c>
      <c r="Z19" s="16">
        <f t="shared" si="24"/>
        <v>0</v>
      </c>
      <c r="AA19" s="16">
        <f t="shared" si="25"/>
        <v>0</v>
      </c>
      <c r="AB19" s="16">
        <f t="shared" si="26"/>
        <v>0</v>
      </c>
      <c r="AC19" s="16">
        <f t="shared" si="27"/>
        <v>0</v>
      </c>
      <c r="AD19" s="16">
        <f t="shared" si="28"/>
        <v>0</v>
      </c>
      <c r="AE19" s="16">
        <f t="shared" si="29"/>
        <v>0</v>
      </c>
      <c r="AG19" s="16">
        <f t="shared" si="30"/>
        <v>0</v>
      </c>
      <c r="AH19" s="16">
        <f t="shared" si="31"/>
        <v>0</v>
      </c>
      <c r="AI19" s="16">
        <f t="shared" si="32"/>
        <v>0</v>
      </c>
      <c r="AJ19" s="16">
        <f t="shared" si="33"/>
        <v>0</v>
      </c>
      <c r="AK19" s="16">
        <f t="shared" si="34"/>
        <v>0</v>
      </c>
      <c r="AL19" s="16">
        <f t="shared" si="35"/>
        <v>0</v>
      </c>
      <c r="AN19" s="16">
        <f t="shared" si="36"/>
        <v>0</v>
      </c>
      <c r="AO19" s="16">
        <f t="shared" si="37"/>
        <v>0</v>
      </c>
      <c r="AP19" s="16">
        <f t="shared" si="38"/>
        <v>0</v>
      </c>
      <c r="AQ19" s="16">
        <f t="shared" si="39"/>
        <v>0</v>
      </c>
      <c r="AR19" s="16">
        <f t="shared" si="40"/>
        <v>0</v>
      </c>
      <c r="AS19" s="16">
        <f t="shared" si="41"/>
        <v>0</v>
      </c>
      <c r="AT19" s="20"/>
      <c r="AU19" s="20">
        <f t="shared" si="42"/>
        <v>0</v>
      </c>
      <c r="AV19" s="20">
        <f t="shared" si="43"/>
        <v>0</v>
      </c>
      <c r="AW19" s="20">
        <f t="shared" si="44"/>
        <v>0</v>
      </c>
      <c r="AX19" s="20">
        <f t="shared" si="45"/>
        <v>0</v>
      </c>
      <c r="AY19" s="20">
        <f t="shared" si="46"/>
        <v>0</v>
      </c>
      <c r="AZ19" s="20">
        <f t="shared" si="47"/>
        <v>0</v>
      </c>
      <c r="BA19" s="20"/>
      <c r="BB19" s="20">
        <f t="shared" si="48"/>
        <v>0</v>
      </c>
      <c r="BC19" s="20">
        <f t="shared" si="49"/>
        <v>0</v>
      </c>
      <c r="BD19" s="20">
        <f t="shared" si="50"/>
        <v>0</v>
      </c>
      <c r="BE19" s="20">
        <f t="shared" si="51"/>
        <v>0</v>
      </c>
      <c r="BF19" s="20">
        <f t="shared" si="52"/>
        <v>0</v>
      </c>
      <c r="BG19" s="20">
        <f t="shared" si="53"/>
        <v>0</v>
      </c>
      <c r="BH19" s="20"/>
      <c r="BI19" s="20">
        <f t="shared" si="54"/>
        <v>0</v>
      </c>
      <c r="BJ19" s="20">
        <f t="shared" si="55"/>
        <v>0</v>
      </c>
      <c r="BK19" s="20">
        <f t="shared" si="56"/>
        <v>0</v>
      </c>
      <c r="BL19" s="20">
        <f t="shared" si="57"/>
        <v>0</v>
      </c>
      <c r="BM19" s="20">
        <f t="shared" si="58"/>
        <v>0</v>
      </c>
      <c r="BN19" s="20">
        <f t="shared" si="59"/>
        <v>0</v>
      </c>
      <c r="BO19" s="20"/>
      <c r="BP19" s="20">
        <f t="shared" si="60"/>
        <v>0</v>
      </c>
      <c r="BQ19" s="20">
        <f t="shared" si="61"/>
        <v>0</v>
      </c>
      <c r="BR19" s="20">
        <f t="shared" si="62"/>
        <v>0</v>
      </c>
      <c r="BS19" s="20">
        <f t="shared" si="63"/>
        <v>0</v>
      </c>
      <c r="BT19" s="20">
        <f t="shared" si="64"/>
        <v>0</v>
      </c>
      <c r="BU19" s="20">
        <f t="shared" si="65"/>
        <v>0</v>
      </c>
      <c r="BV19" s="20"/>
      <c r="BW19" s="20">
        <f t="shared" si="66"/>
        <v>0</v>
      </c>
      <c r="BX19" s="20">
        <f t="shared" si="67"/>
        <v>0</v>
      </c>
      <c r="BY19" s="20">
        <f t="shared" si="68"/>
        <v>0</v>
      </c>
      <c r="BZ19" s="20">
        <f t="shared" si="69"/>
        <v>0</v>
      </c>
      <c r="CA19" s="20">
        <f t="shared" si="70"/>
        <v>0</v>
      </c>
      <c r="CB19" s="20">
        <f t="shared" si="71"/>
        <v>0</v>
      </c>
      <c r="CC19" s="20"/>
      <c r="CD19" s="20">
        <f t="shared" si="72"/>
        <v>0</v>
      </c>
      <c r="CE19" s="20">
        <f t="shared" si="73"/>
        <v>0</v>
      </c>
      <c r="CF19" s="20">
        <f t="shared" si="74"/>
        <v>0</v>
      </c>
      <c r="CG19" s="20">
        <f t="shared" si="75"/>
        <v>0</v>
      </c>
      <c r="CH19" s="20">
        <f t="shared" si="76"/>
        <v>0</v>
      </c>
      <c r="CI19" s="20">
        <f t="shared" si="77"/>
        <v>0</v>
      </c>
    </row>
    <row r="20" spans="1:87" x14ac:dyDescent="0.25">
      <c r="A20">
        <v>14</v>
      </c>
      <c r="B20">
        <f>modules!B20</f>
        <v>0</v>
      </c>
      <c r="C20">
        <f>modules!C20</f>
        <v>0</v>
      </c>
      <c r="E20" s="16">
        <f t="shared" si="6"/>
        <v>0</v>
      </c>
      <c r="F20" s="16">
        <f t="shared" si="7"/>
        <v>0</v>
      </c>
      <c r="G20" s="16">
        <f t="shared" si="8"/>
        <v>0</v>
      </c>
      <c r="H20" s="16">
        <f t="shared" si="9"/>
        <v>0</v>
      </c>
      <c r="I20" s="16">
        <f t="shared" si="10"/>
        <v>0</v>
      </c>
      <c r="J20" s="16">
        <f t="shared" si="11"/>
        <v>0</v>
      </c>
      <c r="L20" s="16">
        <f t="shared" si="12"/>
        <v>0</v>
      </c>
      <c r="M20" s="16">
        <f t="shared" si="13"/>
        <v>0</v>
      </c>
      <c r="N20" s="16">
        <f t="shared" si="14"/>
        <v>0</v>
      </c>
      <c r="O20" s="16">
        <f t="shared" si="15"/>
        <v>0</v>
      </c>
      <c r="P20" s="16">
        <f t="shared" si="16"/>
        <v>0</v>
      </c>
      <c r="Q20" s="16">
        <f t="shared" si="17"/>
        <v>0</v>
      </c>
      <c r="S20" s="16">
        <f t="shared" si="18"/>
        <v>0</v>
      </c>
      <c r="T20" s="16">
        <f t="shared" si="19"/>
        <v>0</v>
      </c>
      <c r="U20" s="16">
        <f t="shared" si="20"/>
        <v>0</v>
      </c>
      <c r="V20" s="16">
        <f t="shared" si="21"/>
        <v>0</v>
      </c>
      <c r="W20" s="16">
        <f t="shared" si="22"/>
        <v>0</v>
      </c>
      <c r="X20" s="16">
        <f t="shared" si="23"/>
        <v>0</v>
      </c>
      <c r="Z20" s="16">
        <f t="shared" si="24"/>
        <v>0</v>
      </c>
      <c r="AA20" s="16">
        <f t="shared" si="25"/>
        <v>0</v>
      </c>
      <c r="AB20" s="16">
        <f t="shared" si="26"/>
        <v>0</v>
      </c>
      <c r="AC20" s="16">
        <f t="shared" si="27"/>
        <v>0</v>
      </c>
      <c r="AD20" s="16">
        <f t="shared" si="28"/>
        <v>0</v>
      </c>
      <c r="AE20" s="16">
        <f t="shared" si="29"/>
        <v>0</v>
      </c>
      <c r="AG20" s="16">
        <f t="shared" si="30"/>
        <v>0</v>
      </c>
      <c r="AH20" s="16">
        <f t="shared" si="31"/>
        <v>0</v>
      </c>
      <c r="AI20" s="16">
        <f t="shared" si="32"/>
        <v>0</v>
      </c>
      <c r="AJ20" s="16">
        <f t="shared" si="33"/>
        <v>0</v>
      </c>
      <c r="AK20" s="16">
        <f t="shared" si="34"/>
        <v>0</v>
      </c>
      <c r="AL20" s="16">
        <f t="shared" si="35"/>
        <v>0</v>
      </c>
      <c r="AN20" s="16">
        <f t="shared" si="36"/>
        <v>0</v>
      </c>
      <c r="AO20" s="16">
        <f t="shared" si="37"/>
        <v>0</v>
      </c>
      <c r="AP20" s="16">
        <f t="shared" si="38"/>
        <v>0</v>
      </c>
      <c r="AQ20" s="16">
        <f t="shared" si="39"/>
        <v>0</v>
      </c>
      <c r="AR20" s="16">
        <f t="shared" si="40"/>
        <v>0</v>
      </c>
      <c r="AS20" s="16">
        <f t="shared" si="41"/>
        <v>0</v>
      </c>
      <c r="AT20" s="20"/>
      <c r="AU20" s="20">
        <f t="shared" si="42"/>
        <v>0</v>
      </c>
      <c r="AV20" s="20">
        <f t="shared" si="43"/>
        <v>0</v>
      </c>
      <c r="AW20" s="20">
        <f t="shared" si="44"/>
        <v>0</v>
      </c>
      <c r="AX20" s="20">
        <f t="shared" si="45"/>
        <v>0</v>
      </c>
      <c r="AY20" s="20">
        <f t="shared" si="46"/>
        <v>0</v>
      </c>
      <c r="AZ20" s="20">
        <f t="shared" si="47"/>
        <v>0</v>
      </c>
      <c r="BA20" s="20"/>
      <c r="BB20" s="20">
        <f t="shared" si="48"/>
        <v>0</v>
      </c>
      <c r="BC20" s="20">
        <f t="shared" si="49"/>
        <v>0</v>
      </c>
      <c r="BD20" s="20">
        <f t="shared" si="50"/>
        <v>0</v>
      </c>
      <c r="BE20" s="20">
        <f t="shared" si="51"/>
        <v>0</v>
      </c>
      <c r="BF20" s="20">
        <f t="shared" si="52"/>
        <v>0</v>
      </c>
      <c r="BG20" s="20">
        <f t="shared" si="53"/>
        <v>0</v>
      </c>
      <c r="BH20" s="20"/>
      <c r="BI20" s="20">
        <f t="shared" si="54"/>
        <v>0</v>
      </c>
      <c r="BJ20" s="20">
        <f t="shared" si="55"/>
        <v>0</v>
      </c>
      <c r="BK20" s="20">
        <f t="shared" si="56"/>
        <v>0</v>
      </c>
      <c r="BL20" s="20">
        <f t="shared" si="57"/>
        <v>0</v>
      </c>
      <c r="BM20" s="20">
        <f t="shared" si="58"/>
        <v>0</v>
      </c>
      <c r="BN20" s="20">
        <f t="shared" si="59"/>
        <v>0</v>
      </c>
      <c r="BO20" s="20"/>
      <c r="BP20" s="20">
        <f t="shared" si="60"/>
        <v>0</v>
      </c>
      <c r="BQ20" s="20">
        <f t="shared" si="61"/>
        <v>0</v>
      </c>
      <c r="BR20" s="20">
        <f t="shared" si="62"/>
        <v>0</v>
      </c>
      <c r="BS20" s="20">
        <f t="shared" si="63"/>
        <v>0</v>
      </c>
      <c r="BT20" s="20">
        <f t="shared" si="64"/>
        <v>0</v>
      </c>
      <c r="BU20" s="20">
        <f t="shared" si="65"/>
        <v>0</v>
      </c>
      <c r="BV20" s="20"/>
      <c r="BW20" s="20">
        <f t="shared" si="66"/>
        <v>0</v>
      </c>
      <c r="BX20" s="20">
        <f t="shared" si="67"/>
        <v>0</v>
      </c>
      <c r="BY20" s="20">
        <f t="shared" si="68"/>
        <v>0</v>
      </c>
      <c r="BZ20" s="20">
        <f t="shared" si="69"/>
        <v>0</v>
      </c>
      <c r="CA20" s="20">
        <f t="shared" si="70"/>
        <v>0</v>
      </c>
      <c r="CB20" s="20">
        <f t="shared" si="71"/>
        <v>0</v>
      </c>
      <c r="CC20" s="20"/>
      <c r="CD20" s="20">
        <f t="shared" si="72"/>
        <v>0</v>
      </c>
      <c r="CE20" s="20">
        <f t="shared" si="73"/>
        <v>0</v>
      </c>
      <c r="CF20" s="20">
        <f t="shared" si="74"/>
        <v>0</v>
      </c>
      <c r="CG20" s="20">
        <f t="shared" si="75"/>
        <v>0</v>
      </c>
      <c r="CH20" s="20">
        <f t="shared" si="76"/>
        <v>0</v>
      </c>
      <c r="CI20" s="20">
        <f t="shared" si="77"/>
        <v>0</v>
      </c>
    </row>
    <row r="21" spans="1:87" x14ac:dyDescent="0.25">
      <c r="A21">
        <v>15</v>
      </c>
      <c r="B21">
        <f>modules!B21</f>
        <v>0</v>
      </c>
      <c r="C21">
        <f>modules!C21</f>
        <v>0</v>
      </c>
      <c r="E21" s="16">
        <f t="shared" si="6"/>
        <v>0</v>
      </c>
      <c r="F21" s="16">
        <f t="shared" si="7"/>
        <v>0</v>
      </c>
      <c r="G21" s="16">
        <f t="shared" si="8"/>
        <v>0</v>
      </c>
      <c r="H21" s="16">
        <f t="shared" si="9"/>
        <v>0</v>
      </c>
      <c r="I21" s="16">
        <f t="shared" si="10"/>
        <v>0</v>
      </c>
      <c r="J21" s="16">
        <f t="shared" si="11"/>
        <v>0</v>
      </c>
      <c r="L21" s="16">
        <f t="shared" si="12"/>
        <v>0</v>
      </c>
      <c r="M21" s="16">
        <f t="shared" si="13"/>
        <v>0</v>
      </c>
      <c r="N21" s="16">
        <f t="shared" si="14"/>
        <v>0</v>
      </c>
      <c r="O21" s="16">
        <f t="shared" si="15"/>
        <v>0</v>
      </c>
      <c r="P21" s="16">
        <f t="shared" si="16"/>
        <v>0</v>
      </c>
      <c r="Q21" s="16">
        <f t="shared" si="17"/>
        <v>0</v>
      </c>
      <c r="S21" s="16">
        <f t="shared" si="18"/>
        <v>0</v>
      </c>
      <c r="T21" s="16">
        <f t="shared" si="19"/>
        <v>0</v>
      </c>
      <c r="U21" s="16">
        <f t="shared" si="20"/>
        <v>0</v>
      </c>
      <c r="V21" s="16">
        <f t="shared" si="21"/>
        <v>0</v>
      </c>
      <c r="W21" s="16">
        <f t="shared" si="22"/>
        <v>0</v>
      </c>
      <c r="X21" s="16">
        <f t="shared" si="23"/>
        <v>0</v>
      </c>
      <c r="Z21" s="16">
        <f t="shared" si="24"/>
        <v>0</v>
      </c>
      <c r="AA21" s="16">
        <f t="shared" si="25"/>
        <v>0</v>
      </c>
      <c r="AB21" s="16">
        <f t="shared" si="26"/>
        <v>0</v>
      </c>
      <c r="AC21" s="16">
        <f t="shared" si="27"/>
        <v>0</v>
      </c>
      <c r="AD21" s="16">
        <f t="shared" si="28"/>
        <v>0</v>
      </c>
      <c r="AE21" s="16">
        <f t="shared" si="29"/>
        <v>0</v>
      </c>
      <c r="AG21" s="16">
        <f t="shared" si="30"/>
        <v>0</v>
      </c>
      <c r="AH21" s="16">
        <f t="shared" si="31"/>
        <v>0</v>
      </c>
      <c r="AI21" s="16">
        <f t="shared" si="32"/>
        <v>0</v>
      </c>
      <c r="AJ21" s="16">
        <f t="shared" si="33"/>
        <v>0</v>
      </c>
      <c r="AK21" s="16">
        <f t="shared" si="34"/>
        <v>0</v>
      </c>
      <c r="AL21" s="16">
        <f t="shared" si="35"/>
        <v>0</v>
      </c>
      <c r="AN21" s="16">
        <f t="shared" si="36"/>
        <v>0</v>
      </c>
      <c r="AO21" s="16">
        <f t="shared" si="37"/>
        <v>0</v>
      </c>
      <c r="AP21" s="16">
        <f t="shared" si="38"/>
        <v>0</v>
      </c>
      <c r="AQ21" s="16">
        <f t="shared" si="39"/>
        <v>0</v>
      </c>
      <c r="AR21" s="16">
        <f t="shared" si="40"/>
        <v>0</v>
      </c>
      <c r="AS21" s="16">
        <f t="shared" si="41"/>
        <v>0</v>
      </c>
      <c r="AT21" s="20"/>
      <c r="AU21" s="20">
        <f t="shared" si="42"/>
        <v>0</v>
      </c>
      <c r="AV21" s="20">
        <f t="shared" si="43"/>
        <v>0</v>
      </c>
      <c r="AW21" s="20">
        <f t="shared" si="44"/>
        <v>0</v>
      </c>
      <c r="AX21" s="20">
        <f t="shared" si="45"/>
        <v>0</v>
      </c>
      <c r="AY21" s="20">
        <f t="shared" si="46"/>
        <v>0</v>
      </c>
      <c r="AZ21" s="20">
        <f t="shared" si="47"/>
        <v>0</v>
      </c>
      <c r="BA21" s="20"/>
      <c r="BB21" s="20">
        <f t="shared" si="48"/>
        <v>0</v>
      </c>
      <c r="BC21" s="20">
        <f t="shared" si="49"/>
        <v>0</v>
      </c>
      <c r="BD21" s="20">
        <f t="shared" si="50"/>
        <v>0</v>
      </c>
      <c r="BE21" s="20">
        <f t="shared" si="51"/>
        <v>0</v>
      </c>
      <c r="BF21" s="20">
        <f t="shared" si="52"/>
        <v>0</v>
      </c>
      <c r="BG21" s="20">
        <f t="shared" si="53"/>
        <v>0</v>
      </c>
      <c r="BH21" s="20"/>
      <c r="BI21" s="20">
        <f t="shared" si="54"/>
        <v>0</v>
      </c>
      <c r="BJ21" s="20">
        <f t="shared" si="55"/>
        <v>0</v>
      </c>
      <c r="BK21" s="20">
        <f t="shared" si="56"/>
        <v>0</v>
      </c>
      <c r="BL21" s="20">
        <f t="shared" si="57"/>
        <v>0</v>
      </c>
      <c r="BM21" s="20">
        <f t="shared" si="58"/>
        <v>0</v>
      </c>
      <c r="BN21" s="20">
        <f t="shared" si="59"/>
        <v>0</v>
      </c>
      <c r="BO21" s="20"/>
      <c r="BP21" s="20">
        <f t="shared" si="60"/>
        <v>0</v>
      </c>
      <c r="BQ21" s="20">
        <f t="shared" si="61"/>
        <v>0</v>
      </c>
      <c r="BR21" s="20">
        <f t="shared" si="62"/>
        <v>0</v>
      </c>
      <c r="BS21" s="20">
        <f t="shared" si="63"/>
        <v>0</v>
      </c>
      <c r="BT21" s="20">
        <f t="shared" si="64"/>
        <v>0</v>
      </c>
      <c r="BU21" s="20">
        <f t="shared" si="65"/>
        <v>0</v>
      </c>
      <c r="BV21" s="20"/>
      <c r="BW21" s="20">
        <f t="shared" si="66"/>
        <v>0</v>
      </c>
      <c r="BX21" s="20">
        <f t="shared" si="67"/>
        <v>0</v>
      </c>
      <c r="BY21" s="20">
        <f t="shared" si="68"/>
        <v>0</v>
      </c>
      <c r="BZ21" s="20">
        <f t="shared" si="69"/>
        <v>0</v>
      </c>
      <c r="CA21" s="20">
        <f t="shared" si="70"/>
        <v>0</v>
      </c>
      <c r="CB21" s="20">
        <f t="shared" si="71"/>
        <v>0</v>
      </c>
      <c r="CC21" s="20"/>
      <c r="CD21" s="20">
        <f t="shared" si="72"/>
        <v>0</v>
      </c>
      <c r="CE21" s="20">
        <f t="shared" si="73"/>
        <v>0</v>
      </c>
      <c r="CF21" s="20">
        <f t="shared" si="74"/>
        <v>0</v>
      </c>
      <c r="CG21" s="20">
        <f t="shared" si="75"/>
        <v>0</v>
      </c>
      <c r="CH21" s="20">
        <f t="shared" si="76"/>
        <v>0</v>
      </c>
      <c r="CI21" s="20">
        <f t="shared" si="77"/>
        <v>0</v>
      </c>
    </row>
    <row r="22" spans="1:87" x14ac:dyDescent="0.25">
      <c r="A22">
        <v>16</v>
      </c>
      <c r="B22">
        <f>modules!B22</f>
        <v>0</v>
      </c>
      <c r="C22">
        <f>modules!C22</f>
        <v>0</v>
      </c>
      <c r="E22" s="16">
        <f t="shared" si="6"/>
        <v>0</v>
      </c>
      <c r="F22" s="16">
        <f t="shared" si="7"/>
        <v>0</v>
      </c>
      <c r="G22" s="16">
        <f t="shared" si="8"/>
        <v>0</v>
      </c>
      <c r="H22" s="16">
        <f t="shared" si="9"/>
        <v>0</v>
      </c>
      <c r="I22" s="16">
        <f t="shared" si="10"/>
        <v>0</v>
      </c>
      <c r="J22" s="16">
        <f t="shared" si="11"/>
        <v>0</v>
      </c>
      <c r="L22" s="16">
        <f t="shared" si="12"/>
        <v>0</v>
      </c>
      <c r="M22" s="16">
        <f t="shared" si="13"/>
        <v>0</v>
      </c>
      <c r="N22" s="16">
        <f t="shared" si="14"/>
        <v>0</v>
      </c>
      <c r="O22" s="16">
        <f t="shared" si="15"/>
        <v>0</v>
      </c>
      <c r="P22" s="16">
        <f t="shared" si="16"/>
        <v>0</v>
      </c>
      <c r="Q22" s="16">
        <f t="shared" si="17"/>
        <v>0</v>
      </c>
      <c r="S22" s="16">
        <f t="shared" si="18"/>
        <v>0</v>
      </c>
      <c r="T22" s="16">
        <f t="shared" si="19"/>
        <v>0</v>
      </c>
      <c r="U22" s="16">
        <f t="shared" si="20"/>
        <v>0</v>
      </c>
      <c r="V22" s="16">
        <f t="shared" si="21"/>
        <v>0</v>
      </c>
      <c r="W22" s="16">
        <f t="shared" si="22"/>
        <v>0</v>
      </c>
      <c r="X22" s="16">
        <f t="shared" si="23"/>
        <v>0</v>
      </c>
      <c r="Z22" s="16">
        <f t="shared" si="24"/>
        <v>0</v>
      </c>
      <c r="AA22" s="16">
        <f t="shared" si="25"/>
        <v>0</v>
      </c>
      <c r="AB22" s="16">
        <f t="shared" si="26"/>
        <v>0</v>
      </c>
      <c r="AC22" s="16">
        <f t="shared" si="27"/>
        <v>0</v>
      </c>
      <c r="AD22" s="16">
        <f t="shared" si="28"/>
        <v>0</v>
      </c>
      <c r="AE22" s="16">
        <f t="shared" si="29"/>
        <v>0</v>
      </c>
      <c r="AG22" s="16">
        <f t="shared" si="30"/>
        <v>0</v>
      </c>
      <c r="AH22" s="16">
        <f t="shared" si="31"/>
        <v>0</v>
      </c>
      <c r="AI22" s="16">
        <f t="shared" si="32"/>
        <v>0</v>
      </c>
      <c r="AJ22" s="16">
        <f t="shared" si="33"/>
        <v>0</v>
      </c>
      <c r="AK22" s="16">
        <f t="shared" si="34"/>
        <v>0</v>
      </c>
      <c r="AL22" s="16">
        <f t="shared" si="35"/>
        <v>0</v>
      </c>
      <c r="AN22" s="16">
        <f t="shared" si="36"/>
        <v>0</v>
      </c>
      <c r="AO22" s="16">
        <f t="shared" si="37"/>
        <v>0</v>
      </c>
      <c r="AP22" s="16">
        <f t="shared" si="38"/>
        <v>0</v>
      </c>
      <c r="AQ22" s="16">
        <f t="shared" si="39"/>
        <v>0</v>
      </c>
      <c r="AR22" s="16">
        <f t="shared" si="40"/>
        <v>0</v>
      </c>
      <c r="AS22" s="16">
        <f t="shared" si="41"/>
        <v>0</v>
      </c>
      <c r="AT22" s="20"/>
      <c r="AU22" s="20">
        <f t="shared" si="42"/>
        <v>0</v>
      </c>
      <c r="AV22" s="20">
        <f t="shared" si="43"/>
        <v>0</v>
      </c>
      <c r="AW22" s="20">
        <f t="shared" si="44"/>
        <v>0</v>
      </c>
      <c r="AX22" s="20">
        <f t="shared" si="45"/>
        <v>0</v>
      </c>
      <c r="AY22" s="20">
        <f t="shared" si="46"/>
        <v>0</v>
      </c>
      <c r="AZ22" s="20">
        <f t="shared" si="47"/>
        <v>0</v>
      </c>
      <c r="BA22" s="20"/>
      <c r="BB22" s="20">
        <f t="shared" si="48"/>
        <v>0</v>
      </c>
      <c r="BC22" s="20">
        <f t="shared" si="49"/>
        <v>0</v>
      </c>
      <c r="BD22" s="20">
        <f t="shared" si="50"/>
        <v>0</v>
      </c>
      <c r="BE22" s="20">
        <f t="shared" si="51"/>
        <v>0</v>
      </c>
      <c r="BF22" s="20">
        <f t="shared" si="52"/>
        <v>0</v>
      </c>
      <c r="BG22" s="20">
        <f t="shared" si="53"/>
        <v>0</v>
      </c>
      <c r="BH22" s="20"/>
      <c r="BI22" s="20">
        <f t="shared" si="54"/>
        <v>0</v>
      </c>
      <c r="BJ22" s="20">
        <f t="shared" si="55"/>
        <v>0</v>
      </c>
      <c r="BK22" s="20">
        <f t="shared" si="56"/>
        <v>0</v>
      </c>
      <c r="BL22" s="20">
        <f t="shared" si="57"/>
        <v>0</v>
      </c>
      <c r="BM22" s="20">
        <f t="shared" si="58"/>
        <v>0</v>
      </c>
      <c r="BN22" s="20">
        <f t="shared" si="59"/>
        <v>0</v>
      </c>
      <c r="BO22" s="20"/>
      <c r="BP22" s="20">
        <f t="shared" si="60"/>
        <v>0</v>
      </c>
      <c r="BQ22" s="20">
        <f t="shared" si="61"/>
        <v>0</v>
      </c>
      <c r="BR22" s="20">
        <f t="shared" si="62"/>
        <v>0</v>
      </c>
      <c r="BS22" s="20">
        <f t="shared" si="63"/>
        <v>0</v>
      </c>
      <c r="BT22" s="20">
        <f t="shared" si="64"/>
        <v>0</v>
      </c>
      <c r="BU22" s="20">
        <f t="shared" si="65"/>
        <v>0</v>
      </c>
      <c r="BV22" s="20"/>
      <c r="BW22" s="20">
        <f t="shared" si="66"/>
        <v>0</v>
      </c>
      <c r="BX22" s="20">
        <f t="shared" si="67"/>
        <v>0</v>
      </c>
      <c r="BY22" s="20">
        <f t="shared" si="68"/>
        <v>0</v>
      </c>
      <c r="BZ22" s="20">
        <f t="shared" si="69"/>
        <v>0</v>
      </c>
      <c r="CA22" s="20">
        <f t="shared" si="70"/>
        <v>0</v>
      </c>
      <c r="CB22" s="20">
        <f t="shared" si="71"/>
        <v>0</v>
      </c>
      <c r="CC22" s="20"/>
      <c r="CD22" s="20">
        <f t="shared" si="72"/>
        <v>0</v>
      </c>
      <c r="CE22" s="20">
        <f t="shared" si="73"/>
        <v>0</v>
      </c>
      <c r="CF22" s="20">
        <f t="shared" si="74"/>
        <v>0</v>
      </c>
      <c r="CG22" s="20">
        <f t="shared" si="75"/>
        <v>0</v>
      </c>
      <c r="CH22" s="20">
        <f t="shared" si="76"/>
        <v>0</v>
      </c>
      <c r="CI22" s="20">
        <f t="shared" si="77"/>
        <v>0</v>
      </c>
    </row>
    <row r="23" spans="1:87" x14ac:dyDescent="0.25">
      <c r="A23">
        <v>17</v>
      </c>
      <c r="B23">
        <f>modules!B23</f>
        <v>0</v>
      </c>
      <c r="C23">
        <f>modules!C23</f>
        <v>0</v>
      </c>
      <c r="E23" s="16">
        <f t="shared" si="6"/>
        <v>0</v>
      </c>
      <c r="F23" s="16">
        <f t="shared" si="7"/>
        <v>0</v>
      </c>
      <c r="G23" s="16">
        <f t="shared" si="8"/>
        <v>0</v>
      </c>
      <c r="H23" s="16">
        <f t="shared" si="9"/>
        <v>0</v>
      </c>
      <c r="I23" s="16">
        <f t="shared" si="10"/>
        <v>0</v>
      </c>
      <c r="J23" s="16">
        <f t="shared" si="11"/>
        <v>0</v>
      </c>
      <c r="L23" s="16">
        <f t="shared" si="12"/>
        <v>0</v>
      </c>
      <c r="M23" s="16">
        <f t="shared" si="13"/>
        <v>0</v>
      </c>
      <c r="N23" s="16">
        <f t="shared" si="14"/>
        <v>0</v>
      </c>
      <c r="O23" s="16">
        <f t="shared" si="15"/>
        <v>0</v>
      </c>
      <c r="P23" s="16">
        <f t="shared" si="16"/>
        <v>0</v>
      </c>
      <c r="Q23" s="16">
        <f t="shared" si="17"/>
        <v>0</v>
      </c>
      <c r="S23" s="16">
        <f t="shared" si="18"/>
        <v>0</v>
      </c>
      <c r="T23" s="16">
        <f t="shared" si="19"/>
        <v>0</v>
      </c>
      <c r="U23" s="16">
        <f t="shared" si="20"/>
        <v>0</v>
      </c>
      <c r="V23" s="16">
        <f t="shared" si="21"/>
        <v>0</v>
      </c>
      <c r="W23" s="16">
        <f t="shared" si="22"/>
        <v>0</v>
      </c>
      <c r="X23" s="16">
        <f t="shared" si="23"/>
        <v>0</v>
      </c>
      <c r="Z23" s="16">
        <f t="shared" si="24"/>
        <v>0</v>
      </c>
      <c r="AA23" s="16">
        <f t="shared" si="25"/>
        <v>0</v>
      </c>
      <c r="AB23" s="16">
        <f t="shared" si="26"/>
        <v>0</v>
      </c>
      <c r="AC23" s="16">
        <f t="shared" si="27"/>
        <v>0</v>
      </c>
      <c r="AD23" s="16">
        <f t="shared" si="28"/>
        <v>0</v>
      </c>
      <c r="AE23" s="16">
        <f t="shared" si="29"/>
        <v>0</v>
      </c>
      <c r="AG23" s="16">
        <f t="shared" si="30"/>
        <v>0</v>
      </c>
      <c r="AH23" s="16">
        <f t="shared" si="31"/>
        <v>0</v>
      </c>
      <c r="AI23" s="16">
        <f t="shared" si="32"/>
        <v>0</v>
      </c>
      <c r="AJ23" s="16">
        <f t="shared" si="33"/>
        <v>0</v>
      </c>
      <c r="AK23" s="16">
        <f t="shared" si="34"/>
        <v>0</v>
      </c>
      <c r="AL23" s="16">
        <f t="shared" si="35"/>
        <v>0</v>
      </c>
      <c r="AN23" s="16">
        <f t="shared" si="36"/>
        <v>0</v>
      </c>
      <c r="AO23" s="16">
        <f t="shared" si="37"/>
        <v>0</v>
      </c>
      <c r="AP23" s="16">
        <f t="shared" si="38"/>
        <v>0</v>
      </c>
      <c r="AQ23" s="16">
        <f t="shared" si="39"/>
        <v>0</v>
      </c>
      <c r="AR23" s="16">
        <f t="shared" si="40"/>
        <v>0</v>
      </c>
      <c r="AS23" s="16">
        <f t="shared" si="41"/>
        <v>0</v>
      </c>
      <c r="AT23" s="20"/>
      <c r="AU23" s="20">
        <f t="shared" si="42"/>
        <v>0</v>
      </c>
      <c r="AV23" s="20">
        <f t="shared" si="43"/>
        <v>0</v>
      </c>
      <c r="AW23" s="20">
        <f t="shared" si="44"/>
        <v>0</v>
      </c>
      <c r="AX23" s="20">
        <f t="shared" si="45"/>
        <v>0</v>
      </c>
      <c r="AY23" s="20">
        <f t="shared" si="46"/>
        <v>0</v>
      </c>
      <c r="AZ23" s="20">
        <f t="shared" si="47"/>
        <v>0</v>
      </c>
      <c r="BA23" s="20"/>
      <c r="BB23" s="20">
        <f t="shared" si="48"/>
        <v>0</v>
      </c>
      <c r="BC23" s="20">
        <f t="shared" si="49"/>
        <v>0</v>
      </c>
      <c r="BD23" s="20">
        <f t="shared" si="50"/>
        <v>0</v>
      </c>
      <c r="BE23" s="20">
        <f t="shared" si="51"/>
        <v>0</v>
      </c>
      <c r="BF23" s="20">
        <f t="shared" si="52"/>
        <v>0</v>
      </c>
      <c r="BG23" s="20">
        <f t="shared" si="53"/>
        <v>0</v>
      </c>
      <c r="BH23" s="20"/>
      <c r="BI23" s="20">
        <f t="shared" si="54"/>
        <v>0</v>
      </c>
      <c r="BJ23" s="20">
        <f t="shared" si="55"/>
        <v>0</v>
      </c>
      <c r="BK23" s="20">
        <f t="shared" si="56"/>
        <v>0</v>
      </c>
      <c r="BL23" s="20">
        <f t="shared" si="57"/>
        <v>0</v>
      </c>
      <c r="BM23" s="20">
        <f t="shared" si="58"/>
        <v>0</v>
      </c>
      <c r="BN23" s="20">
        <f t="shared" si="59"/>
        <v>0</v>
      </c>
      <c r="BO23" s="20"/>
      <c r="BP23" s="20">
        <f t="shared" si="60"/>
        <v>0</v>
      </c>
      <c r="BQ23" s="20">
        <f t="shared" si="61"/>
        <v>0</v>
      </c>
      <c r="BR23" s="20">
        <f t="shared" si="62"/>
        <v>0</v>
      </c>
      <c r="BS23" s="20">
        <f t="shared" si="63"/>
        <v>0</v>
      </c>
      <c r="BT23" s="20">
        <f t="shared" si="64"/>
        <v>0</v>
      </c>
      <c r="BU23" s="20">
        <f t="shared" si="65"/>
        <v>0</v>
      </c>
      <c r="BV23" s="20"/>
      <c r="BW23" s="20">
        <f t="shared" si="66"/>
        <v>0</v>
      </c>
      <c r="BX23" s="20">
        <f t="shared" si="67"/>
        <v>0</v>
      </c>
      <c r="BY23" s="20">
        <f t="shared" si="68"/>
        <v>0</v>
      </c>
      <c r="BZ23" s="20">
        <f t="shared" si="69"/>
        <v>0</v>
      </c>
      <c r="CA23" s="20">
        <f t="shared" si="70"/>
        <v>0</v>
      </c>
      <c r="CB23" s="20">
        <f t="shared" si="71"/>
        <v>0</v>
      </c>
      <c r="CC23" s="20"/>
      <c r="CD23" s="20">
        <f t="shared" si="72"/>
        <v>0</v>
      </c>
      <c r="CE23" s="20">
        <f t="shared" si="73"/>
        <v>0</v>
      </c>
      <c r="CF23" s="20">
        <f t="shared" si="74"/>
        <v>0</v>
      </c>
      <c r="CG23" s="20">
        <f t="shared" si="75"/>
        <v>0</v>
      </c>
      <c r="CH23" s="20">
        <f t="shared" si="76"/>
        <v>0</v>
      </c>
      <c r="CI23" s="20">
        <f t="shared" si="77"/>
        <v>0</v>
      </c>
    </row>
    <row r="24" spans="1:87" x14ac:dyDescent="0.25">
      <c r="A24">
        <v>18</v>
      </c>
      <c r="B24">
        <f>modules!B24</f>
        <v>0</v>
      </c>
      <c r="C24">
        <f>modules!C24</f>
        <v>0</v>
      </c>
      <c r="E24" s="16">
        <f t="shared" si="6"/>
        <v>0</v>
      </c>
      <c r="F24" s="16">
        <f t="shared" si="7"/>
        <v>0</v>
      </c>
      <c r="G24" s="16">
        <f t="shared" si="8"/>
        <v>0</v>
      </c>
      <c r="H24" s="16">
        <f t="shared" si="9"/>
        <v>0</v>
      </c>
      <c r="I24" s="16">
        <f t="shared" si="10"/>
        <v>0</v>
      </c>
      <c r="J24" s="16">
        <f t="shared" si="11"/>
        <v>0</v>
      </c>
      <c r="L24" s="16">
        <f t="shared" si="12"/>
        <v>0</v>
      </c>
      <c r="M24" s="16">
        <f t="shared" si="13"/>
        <v>0</v>
      </c>
      <c r="N24" s="16">
        <f t="shared" si="14"/>
        <v>0</v>
      </c>
      <c r="O24" s="16">
        <f t="shared" si="15"/>
        <v>0</v>
      </c>
      <c r="P24" s="16">
        <f t="shared" si="16"/>
        <v>0</v>
      </c>
      <c r="Q24" s="16">
        <f t="shared" si="17"/>
        <v>0</v>
      </c>
      <c r="S24" s="16">
        <f t="shared" si="18"/>
        <v>0</v>
      </c>
      <c r="T24" s="16">
        <f t="shared" si="19"/>
        <v>0</v>
      </c>
      <c r="U24" s="16">
        <f t="shared" si="20"/>
        <v>0</v>
      </c>
      <c r="V24" s="16">
        <f t="shared" si="21"/>
        <v>0</v>
      </c>
      <c r="W24" s="16">
        <f t="shared" si="22"/>
        <v>0</v>
      </c>
      <c r="X24" s="16">
        <f t="shared" si="23"/>
        <v>0</v>
      </c>
      <c r="Z24" s="16">
        <f t="shared" si="24"/>
        <v>0</v>
      </c>
      <c r="AA24" s="16">
        <f t="shared" si="25"/>
        <v>0</v>
      </c>
      <c r="AB24" s="16">
        <f t="shared" si="26"/>
        <v>0</v>
      </c>
      <c r="AC24" s="16">
        <f t="shared" si="27"/>
        <v>0</v>
      </c>
      <c r="AD24" s="16">
        <f t="shared" si="28"/>
        <v>0</v>
      </c>
      <c r="AE24" s="16">
        <f t="shared" si="29"/>
        <v>0</v>
      </c>
      <c r="AG24" s="16">
        <f t="shared" si="30"/>
        <v>0</v>
      </c>
      <c r="AH24" s="16">
        <f t="shared" si="31"/>
        <v>0</v>
      </c>
      <c r="AI24" s="16">
        <f t="shared" si="32"/>
        <v>0</v>
      </c>
      <c r="AJ24" s="16">
        <f t="shared" si="33"/>
        <v>0</v>
      </c>
      <c r="AK24" s="16">
        <f t="shared" si="34"/>
        <v>0</v>
      </c>
      <c r="AL24" s="16">
        <f t="shared" si="35"/>
        <v>0</v>
      </c>
      <c r="AN24" s="16">
        <f t="shared" si="36"/>
        <v>0</v>
      </c>
      <c r="AO24" s="16">
        <f t="shared" si="37"/>
        <v>0</v>
      </c>
      <c r="AP24" s="16">
        <f t="shared" si="38"/>
        <v>0</v>
      </c>
      <c r="AQ24" s="16">
        <f t="shared" si="39"/>
        <v>0</v>
      </c>
      <c r="AR24" s="16">
        <f t="shared" si="40"/>
        <v>0</v>
      </c>
      <c r="AS24" s="16">
        <f t="shared" si="41"/>
        <v>0</v>
      </c>
      <c r="AT24" s="20"/>
      <c r="AU24" s="20">
        <f t="shared" si="42"/>
        <v>0</v>
      </c>
      <c r="AV24" s="20">
        <f t="shared" si="43"/>
        <v>0</v>
      </c>
      <c r="AW24" s="20">
        <f t="shared" si="44"/>
        <v>0</v>
      </c>
      <c r="AX24" s="20">
        <f t="shared" si="45"/>
        <v>0</v>
      </c>
      <c r="AY24" s="20">
        <f t="shared" si="46"/>
        <v>0</v>
      </c>
      <c r="AZ24" s="20">
        <f t="shared" si="47"/>
        <v>0</v>
      </c>
      <c r="BA24" s="20"/>
      <c r="BB24" s="20">
        <f t="shared" si="48"/>
        <v>0</v>
      </c>
      <c r="BC24" s="20">
        <f t="shared" si="49"/>
        <v>0</v>
      </c>
      <c r="BD24" s="20">
        <f t="shared" si="50"/>
        <v>0</v>
      </c>
      <c r="BE24" s="20">
        <f t="shared" si="51"/>
        <v>0</v>
      </c>
      <c r="BF24" s="20">
        <f t="shared" si="52"/>
        <v>0</v>
      </c>
      <c r="BG24" s="20">
        <f t="shared" si="53"/>
        <v>0</v>
      </c>
      <c r="BH24" s="20"/>
      <c r="BI24" s="20">
        <f t="shared" si="54"/>
        <v>0</v>
      </c>
      <c r="BJ24" s="20">
        <f t="shared" si="55"/>
        <v>0</v>
      </c>
      <c r="BK24" s="20">
        <f t="shared" si="56"/>
        <v>0</v>
      </c>
      <c r="BL24" s="20">
        <f t="shared" si="57"/>
        <v>0</v>
      </c>
      <c r="BM24" s="20">
        <f t="shared" si="58"/>
        <v>0</v>
      </c>
      <c r="BN24" s="20">
        <f t="shared" si="59"/>
        <v>0</v>
      </c>
      <c r="BO24" s="20"/>
      <c r="BP24" s="20">
        <f t="shared" si="60"/>
        <v>0</v>
      </c>
      <c r="BQ24" s="20">
        <f t="shared" si="61"/>
        <v>0</v>
      </c>
      <c r="BR24" s="20">
        <f t="shared" si="62"/>
        <v>0</v>
      </c>
      <c r="BS24" s="20">
        <f t="shared" si="63"/>
        <v>0</v>
      </c>
      <c r="BT24" s="20">
        <f t="shared" si="64"/>
        <v>0</v>
      </c>
      <c r="BU24" s="20">
        <f t="shared" si="65"/>
        <v>0</v>
      </c>
      <c r="BV24" s="20"/>
      <c r="BW24" s="20">
        <f t="shared" si="66"/>
        <v>0</v>
      </c>
      <c r="BX24" s="20">
        <f t="shared" si="67"/>
        <v>0</v>
      </c>
      <c r="BY24" s="20">
        <f t="shared" si="68"/>
        <v>0</v>
      </c>
      <c r="BZ24" s="20">
        <f t="shared" si="69"/>
        <v>0</v>
      </c>
      <c r="CA24" s="20">
        <f t="shared" si="70"/>
        <v>0</v>
      </c>
      <c r="CB24" s="20">
        <f t="shared" si="71"/>
        <v>0</v>
      </c>
      <c r="CC24" s="20"/>
      <c r="CD24" s="20">
        <f t="shared" si="72"/>
        <v>0</v>
      </c>
      <c r="CE24" s="20">
        <f t="shared" si="73"/>
        <v>0</v>
      </c>
      <c r="CF24" s="20">
        <f t="shared" si="74"/>
        <v>0</v>
      </c>
      <c r="CG24" s="20">
        <f t="shared" si="75"/>
        <v>0</v>
      </c>
      <c r="CH24" s="20">
        <f t="shared" si="76"/>
        <v>0</v>
      </c>
      <c r="CI24" s="20">
        <f t="shared" si="77"/>
        <v>0</v>
      </c>
    </row>
    <row r="25" spans="1:87" x14ac:dyDescent="0.25">
      <c r="A25">
        <v>19</v>
      </c>
      <c r="B25">
        <f>modules!B25</f>
        <v>0</v>
      </c>
      <c r="C25">
        <f>modules!C25</f>
        <v>0</v>
      </c>
      <c r="E25" s="16">
        <f t="shared" si="6"/>
        <v>0</v>
      </c>
      <c r="F25" s="16">
        <f t="shared" si="7"/>
        <v>0</v>
      </c>
      <c r="G25" s="16">
        <f t="shared" si="8"/>
        <v>0</v>
      </c>
      <c r="H25" s="16">
        <f t="shared" si="9"/>
        <v>0</v>
      </c>
      <c r="I25" s="16">
        <f t="shared" si="10"/>
        <v>0</v>
      </c>
      <c r="J25" s="16">
        <f t="shared" si="11"/>
        <v>0</v>
      </c>
      <c r="L25" s="16">
        <f t="shared" si="12"/>
        <v>0</v>
      </c>
      <c r="M25" s="16">
        <f t="shared" si="13"/>
        <v>0</v>
      </c>
      <c r="N25" s="16">
        <f t="shared" si="14"/>
        <v>0</v>
      </c>
      <c r="O25" s="16">
        <f t="shared" si="15"/>
        <v>0</v>
      </c>
      <c r="P25" s="16">
        <f t="shared" si="16"/>
        <v>0</v>
      </c>
      <c r="Q25" s="16">
        <f t="shared" si="17"/>
        <v>0</v>
      </c>
      <c r="S25" s="16">
        <f t="shared" si="18"/>
        <v>0</v>
      </c>
      <c r="T25" s="16">
        <f t="shared" si="19"/>
        <v>0</v>
      </c>
      <c r="U25" s="16">
        <f t="shared" si="20"/>
        <v>0</v>
      </c>
      <c r="V25" s="16">
        <f t="shared" si="21"/>
        <v>0</v>
      </c>
      <c r="W25" s="16">
        <f t="shared" si="22"/>
        <v>0</v>
      </c>
      <c r="X25" s="16">
        <f t="shared" si="23"/>
        <v>0</v>
      </c>
      <c r="Z25" s="16">
        <f t="shared" si="24"/>
        <v>0</v>
      </c>
      <c r="AA25" s="16">
        <f t="shared" si="25"/>
        <v>0</v>
      </c>
      <c r="AB25" s="16">
        <f t="shared" si="26"/>
        <v>0</v>
      </c>
      <c r="AC25" s="16">
        <f t="shared" si="27"/>
        <v>0</v>
      </c>
      <c r="AD25" s="16">
        <f t="shared" si="28"/>
        <v>0</v>
      </c>
      <c r="AE25" s="16">
        <f t="shared" si="29"/>
        <v>0</v>
      </c>
      <c r="AG25" s="16">
        <f t="shared" si="30"/>
        <v>0</v>
      </c>
      <c r="AH25" s="16">
        <f t="shared" si="31"/>
        <v>0</v>
      </c>
      <c r="AI25" s="16">
        <f t="shared" si="32"/>
        <v>0</v>
      </c>
      <c r="AJ25" s="16">
        <f t="shared" si="33"/>
        <v>0</v>
      </c>
      <c r="AK25" s="16">
        <f t="shared" si="34"/>
        <v>0</v>
      </c>
      <c r="AL25" s="16">
        <f t="shared" si="35"/>
        <v>0</v>
      </c>
      <c r="AN25" s="16">
        <f t="shared" si="36"/>
        <v>0</v>
      </c>
      <c r="AO25" s="16">
        <f t="shared" si="37"/>
        <v>0</v>
      </c>
      <c r="AP25" s="16">
        <f t="shared" si="38"/>
        <v>0</v>
      </c>
      <c r="AQ25" s="16">
        <f t="shared" si="39"/>
        <v>0</v>
      </c>
      <c r="AR25" s="16">
        <f t="shared" si="40"/>
        <v>0</v>
      </c>
      <c r="AS25" s="16">
        <f t="shared" si="41"/>
        <v>0</v>
      </c>
      <c r="AT25" s="20"/>
      <c r="AU25" s="20">
        <f t="shared" si="42"/>
        <v>0</v>
      </c>
      <c r="AV25" s="20">
        <f t="shared" si="43"/>
        <v>0</v>
      </c>
      <c r="AW25" s="20">
        <f t="shared" si="44"/>
        <v>0</v>
      </c>
      <c r="AX25" s="20">
        <f t="shared" si="45"/>
        <v>0</v>
      </c>
      <c r="AY25" s="20">
        <f t="shared" si="46"/>
        <v>0</v>
      </c>
      <c r="AZ25" s="20">
        <f t="shared" si="47"/>
        <v>0</v>
      </c>
      <c r="BA25" s="20"/>
      <c r="BB25" s="20">
        <f t="shared" si="48"/>
        <v>0</v>
      </c>
      <c r="BC25" s="20">
        <f t="shared" si="49"/>
        <v>0</v>
      </c>
      <c r="BD25" s="20">
        <f t="shared" si="50"/>
        <v>0</v>
      </c>
      <c r="BE25" s="20">
        <f t="shared" si="51"/>
        <v>0</v>
      </c>
      <c r="BF25" s="20">
        <f t="shared" si="52"/>
        <v>0</v>
      </c>
      <c r="BG25" s="20">
        <f t="shared" si="53"/>
        <v>0</v>
      </c>
      <c r="BH25" s="20"/>
      <c r="BI25" s="20">
        <f t="shared" si="54"/>
        <v>0</v>
      </c>
      <c r="BJ25" s="20">
        <f t="shared" si="55"/>
        <v>0</v>
      </c>
      <c r="BK25" s="20">
        <f t="shared" si="56"/>
        <v>0</v>
      </c>
      <c r="BL25" s="20">
        <f t="shared" si="57"/>
        <v>0</v>
      </c>
      <c r="BM25" s="20">
        <f t="shared" si="58"/>
        <v>0</v>
      </c>
      <c r="BN25" s="20">
        <f t="shared" si="59"/>
        <v>0</v>
      </c>
      <c r="BO25" s="20"/>
      <c r="BP25" s="20">
        <f t="shared" si="60"/>
        <v>0</v>
      </c>
      <c r="BQ25" s="20">
        <f t="shared" si="61"/>
        <v>0</v>
      </c>
      <c r="BR25" s="20">
        <f t="shared" si="62"/>
        <v>0</v>
      </c>
      <c r="BS25" s="20">
        <f t="shared" si="63"/>
        <v>0</v>
      </c>
      <c r="BT25" s="20">
        <f t="shared" si="64"/>
        <v>0</v>
      </c>
      <c r="BU25" s="20">
        <f t="shared" si="65"/>
        <v>0</v>
      </c>
      <c r="BV25" s="20"/>
      <c r="BW25" s="20">
        <f t="shared" si="66"/>
        <v>0</v>
      </c>
      <c r="BX25" s="20">
        <f t="shared" si="67"/>
        <v>0</v>
      </c>
      <c r="BY25" s="20">
        <f t="shared" si="68"/>
        <v>0</v>
      </c>
      <c r="BZ25" s="20">
        <f t="shared" si="69"/>
        <v>0</v>
      </c>
      <c r="CA25" s="20">
        <f t="shared" si="70"/>
        <v>0</v>
      </c>
      <c r="CB25" s="20">
        <f t="shared" si="71"/>
        <v>0</v>
      </c>
      <c r="CC25" s="20"/>
      <c r="CD25" s="20">
        <f t="shared" si="72"/>
        <v>0</v>
      </c>
      <c r="CE25" s="20">
        <f t="shared" si="73"/>
        <v>0</v>
      </c>
      <c r="CF25" s="20">
        <f t="shared" si="74"/>
        <v>0</v>
      </c>
      <c r="CG25" s="20">
        <f t="shared" si="75"/>
        <v>0</v>
      </c>
      <c r="CH25" s="20">
        <f t="shared" si="76"/>
        <v>0</v>
      </c>
      <c r="CI25" s="20">
        <f t="shared" si="77"/>
        <v>0</v>
      </c>
    </row>
    <row r="26" spans="1:87" x14ac:dyDescent="0.25">
      <c r="A26">
        <v>20</v>
      </c>
      <c r="B26">
        <f>modules!B26</f>
        <v>0</v>
      </c>
      <c r="C26">
        <f>modules!C26</f>
        <v>0</v>
      </c>
      <c r="E26" s="16">
        <f t="shared" si="6"/>
        <v>0</v>
      </c>
      <c r="F26" s="16">
        <f t="shared" si="7"/>
        <v>0</v>
      </c>
      <c r="G26" s="16">
        <f t="shared" si="8"/>
        <v>0</v>
      </c>
      <c r="H26" s="16">
        <f t="shared" si="9"/>
        <v>0</v>
      </c>
      <c r="I26" s="16">
        <f t="shared" si="10"/>
        <v>0</v>
      </c>
      <c r="J26" s="16">
        <f t="shared" si="11"/>
        <v>0</v>
      </c>
      <c r="L26" s="16">
        <f t="shared" si="12"/>
        <v>0</v>
      </c>
      <c r="M26" s="16">
        <f t="shared" si="13"/>
        <v>0</v>
      </c>
      <c r="N26" s="16">
        <f t="shared" si="14"/>
        <v>0</v>
      </c>
      <c r="O26" s="16">
        <f t="shared" si="15"/>
        <v>0</v>
      </c>
      <c r="P26" s="16">
        <f t="shared" si="16"/>
        <v>0</v>
      </c>
      <c r="Q26" s="16">
        <f t="shared" si="17"/>
        <v>0</v>
      </c>
      <c r="S26" s="16">
        <f t="shared" si="18"/>
        <v>0</v>
      </c>
      <c r="T26" s="16">
        <f t="shared" si="19"/>
        <v>0</v>
      </c>
      <c r="U26" s="16">
        <f t="shared" si="20"/>
        <v>0</v>
      </c>
      <c r="V26" s="16">
        <f t="shared" si="21"/>
        <v>0</v>
      </c>
      <c r="W26" s="16">
        <f t="shared" si="22"/>
        <v>0</v>
      </c>
      <c r="X26" s="16">
        <f t="shared" si="23"/>
        <v>0</v>
      </c>
      <c r="Z26" s="16">
        <f t="shared" si="24"/>
        <v>0</v>
      </c>
      <c r="AA26" s="16">
        <f t="shared" si="25"/>
        <v>0</v>
      </c>
      <c r="AB26" s="16">
        <f t="shared" si="26"/>
        <v>0</v>
      </c>
      <c r="AC26" s="16">
        <f t="shared" si="27"/>
        <v>0</v>
      </c>
      <c r="AD26" s="16">
        <f t="shared" si="28"/>
        <v>0</v>
      </c>
      <c r="AE26" s="16">
        <f t="shared" si="29"/>
        <v>0</v>
      </c>
      <c r="AG26" s="16">
        <f t="shared" si="30"/>
        <v>0</v>
      </c>
      <c r="AH26" s="16">
        <f t="shared" si="31"/>
        <v>0</v>
      </c>
      <c r="AI26" s="16">
        <f t="shared" si="32"/>
        <v>0</v>
      </c>
      <c r="AJ26" s="16">
        <f t="shared" si="33"/>
        <v>0</v>
      </c>
      <c r="AK26" s="16">
        <f t="shared" si="34"/>
        <v>0</v>
      </c>
      <c r="AL26" s="16">
        <f t="shared" si="35"/>
        <v>0</v>
      </c>
      <c r="AN26" s="16">
        <f t="shared" si="36"/>
        <v>0</v>
      </c>
      <c r="AO26" s="16">
        <f t="shared" si="37"/>
        <v>0</v>
      </c>
      <c r="AP26" s="16">
        <f t="shared" si="38"/>
        <v>0</v>
      </c>
      <c r="AQ26" s="16">
        <f t="shared" si="39"/>
        <v>0</v>
      </c>
      <c r="AR26" s="16">
        <f t="shared" si="40"/>
        <v>0</v>
      </c>
      <c r="AS26" s="16">
        <f t="shared" si="41"/>
        <v>0</v>
      </c>
      <c r="AT26" s="20"/>
      <c r="AU26" s="20">
        <f t="shared" si="42"/>
        <v>0</v>
      </c>
      <c r="AV26" s="20">
        <f t="shared" si="43"/>
        <v>0</v>
      </c>
      <c r="AW26" s="20">
        <f t="shared" si="44"/>
        <v>0</v>
      </c>
      <c r="AX26" s="20">
        <f t="shared" si="45"/>
        <v>0</v>
      </c>
      <c r="AY26" s="20">
        <f t="shared" si="46"/>
        <v>0</v>
      </c>
      <c r="AZ26" s="20">
        <f t="shared" si="47"/>
        <v>0</v>
      </c>
      <c r="BA26" s="20"/>
      <c r="BB26" s="20">
        <f t="shared" si="48"/>
        <v>0</v>
      </c>
      <c r="BC26" s="20">
        <f t="shared" si="49"/>
        <v>0</v>
      </c>
      <c r="BD26" s="20">
        <f t="shared" si="50"/>
        <v>0</v>
      </c>
      <c r="BE26" s="20">
        <f t="shared" si="51"/>
        <v>0</v>
      </c>
      <c r="BF26" s="20">
        <f t="shared" si="52"/>
        <v>0</v>
      </c>
      <c r="BG26" s="20">
        <f t="shared" si="53"/>
        <v>0</v>
      </c>
      <c r="BH26" s="20"/>
      <c r="BI26" s="20">
        <f t="shared" si="54"/>
        <v>0</v>
      </c>
      <c r="BJ26" s="20">
        <f t="shared" si="55"/>
        <v>0</v>
      </c>
      <c r="BK26" s="20">
        <f t="shared" si="56"/>
        <v>0</v>
      </c>
      <c r="BL26" s="20">
        <f t="shared" si="57"/>
        <v>0</v>
      </c>
      <c r="BM26" s="20">
        <f t="shared" si="58"/>
        <v>0</v>
      </c>
      <c r="BN26" s="20">
        <f t="shared" si="59"/>
        <v>0</v>
      </c>
      <c r="BO26" s="20"/>
      <c r="BP26" s="20">
        <f t="shared" si="60"/>
        <v>0</v>
      </c>
      <c r="BQ26" s="20">
        <f t="shared" si="61"/>
        <v>0</v>
      </c>
      <c r="BR26" s="20">
        <f t="shared" si="62"/>
        <v>0</v>
      </c>
      <c r="BS26" s="20">
        <f t="shared" si="63"/>
        <v>0</v>
      </c>
      <c r="BT26" s="20">
        <f t="shared" si="64"/>
        <v>0</v>
      </c>
      <c r="BU26" s="20">
        <f t="shared" si="65"/>
        <v>0</v>
      </c>
      <c r="BV26" s="20"/>
      <c r="BW26" s="20">
        <f t="shared" si="66"/>
        <v>0</v>
      </c>
      <c r="BX26" s="20">
        <f t="shared" si="67"/>
        <v>0</v>
      </c>
      <c r="BY26" s="20">
        <f t="shared" si="68"/>
        <v>0</v>
      </c>
      <c r="BZ26" s="20">
        <f t="shared" si="69"/>
        <v>0</v>
      </c>
      <c r="CA26" s="20">
        <f t="shared" si="70"/>
        <v>0</v>
      </c>
      <c r="CB26" s="20">
        <f t="shared" si="71"/>
        <v>0</v>
      </c>
      <c r="CC26" s="20"/>
      <c r="CD26" s="20">
        <f t="shared" si="72"/>
        <v>0</v>
      </c>
      <c r="CE26" s="20">
        <f t="shared" si="73"/>
        <v>0</v>
      </c>
      <c r="CF26" s="20">
        <f t="shared" si="74"/>
        <v>0</v>
      </c>
      <c r="CG26" s="20">
        <f t="shared" si="75"/>
        <v>0</v>
      </c>
      <c r="CH26" s="20">
        <f t="shared" si="76"/>
        <v>0</v>
      </c>
      <c r="CI26" s="20">
        <f t="shared" si="77"/>
        <v>0</v>
      </c>
    </row>
    <row r="27" spans="1:87" x14ac:dyDescent="0.25">
      <c r="A27">
        <v>21</v>
      </c>
      <c r="B27">
        <f>modules!B27</f>
        <v>0</v>
      </c>
      <c r="C27">
        <f>modules!C27</f>
        <v>0</v>
      </c>
      <c r="E27" s="16">
        <f t="shared" si="6"/>
        <v>0</v>
      </c>
      <c r="F27" s="16">
        <f t="shared" si="7"/>
        <v>0</v>
      </c>
      <c r="G27" s="16">
        <f t="shared" si="8"/>
        <v>0</v>
      </c>
      <c r="H27" s="16">
        <f t="shared" si="9"/>
        <v>0</v>
      </c>
      <c r="I27" s="16">
        <f t="shared" si="10"/>
        <v>0</v>
      </c>
      <c r="J27" s="16">
        <f t="shared" si="11"/>
        <v>0</v>
      </c>
      <c r="L27" s="16">
        <f t="shared" si="12"/>
        <v>0</v>
      </c>
      <c r="M27" s="16">
        <f t="shared" si="13"/>
        <v>0</v>
      </c>
      <c r="N27" s="16">
        <f t="shared" si="14"/>
        <v>0</v>
      </c>
      <c r="O27" s="16">
        <f t="shared" si="15"/>
        <v>0</v>
      </c>
      <c r="P27" s="16">
        <f t="shared" si="16"/>
        <v>0</v>
      </c>
      <c r="Q27" s="16">
        <f t="shared" si="17"/>
        <v>0</v>
      </c>
      <c r="S27" s="16">
        <f t="shared" si="18"/>
        <v>0</v>
      </c>
      <c r="T27" s="16">
        <f t="shared" si="19"/>
        <v>0</v>
      </c>
      <c r="U27" s="16">
        <f t="shared" si="20"/>
        <v>0</v>
      </c>
      <c r="V27" s="16">
        <f t="shared" si="21"/>
        <v>0</v>
      </c>
      <c r="W27" s="16">
        <f t="shared" si="22"/>
        <v>0</v>
      </c>
      <c r="X27" s="16">
        <f t="shared" si="23"/>
        <v>0</v>
      </c>
      <c r="Z27" s="16">
        <f t="shared" si="24"/>
        <v>0</v>
      </c>
      <c r="AA27" s="16">
        <f t="shared" si="25"/>
        <v>0</v>
      </c>
      <c r="AB27" s="16">
        <f t="shared" si="26"/>
        <v>0</v>
      </c>
      <c r="AC27" s="16">
        <f t="shared" si="27"/>
        <v>0</v>
      </c>
      <c r="AD27" s="16">
        <f t="shared" si="28"/>
        <v>0</v>
      </c>
      <c r="AE27" s="16">
        <f t="shared" si="29"/>
        <v>0</v>
      </c>
      <c r="AG27" s="16">
        <f t="shared" si="30"/>
        <v>0</v>
      </c>
      <c r="AH27" s="16">
        <f t="shared" si="31"/>
        <v>0</v>
      </c>
      <c r="AI27" s="16">
        <f t="shared" si="32"/>
        <v>0</v>
      </c>
      <c r="AJ27" s="16">
        <f t="shared" si="33"/>
        <v>0</v>
      </c>
      <c r="AK27" s="16">
        <f t="shared" si="34"/>
        <v>0</v>
      </c>
      <c r="AL27" s="16">
        <f t="shared" si="35"/>
        <v>0</v>
      </c>
      <c r="AN27" s="16">
        <f t="shared" si="36"/>
        <v>0</v>
      </c>
      <c r="AO27" s="16">
        <f t="shared" si="37"/>
        <v>0</v>
      </c>
      <c r="AP27" s="16">
        <f t="shared" si="38"/>
        <v>0</v>
      </c>
      <c r="AQ27" s="16">
        <f t="shared" si="39"/>
        <v>0</v>
      </c>
      <c r="AR27" s="16">
        <f t="shared" si="40"/>
        <v>0</v>
      </c>
      <c r="AS27" s="16">
        <f t="shared" si="41"/>
        <v>0</v>
      </c>
      <c r="AT27" s="20"/>
      <c r="AU27" s="20">
        <f t="shared" si="42"/>
        <v>0</v>
      </c>
      <c r="AV27" s="20">
        <f t="shared" si="43"/>
        <v>0</v>
      </c>
      <c r="AW27" s="20">
        <f t="shared" si="44"/>
        <v>0</v>
      </c>
      <c r="AX27" s="20">
        <f t="shared" si="45"/>
        <v>0</v>
      </c>
      <c r="AY27" s="20">
        <f t="shared" si="46"/>
        <v>0</v>
      </c>
      <c r="AZ27" s="20">
        <f t="shared" si="47"/>
        <v>0</v>
      </c>
      <c r="BA27" s="20"/>
      <c r="BB27" s="20">
        <f t="shared" si="48"/>
        <v>0</v>
      </c>
      <c r="BC27" s="20">
        <f t="shared" si="49"/>
        <v>0</v>
      </c>
      <c r="BD27" s="20">
        <f t="shared" si="50"/>
        <v>0</v>
      </c>
      <c r="BE27" s="20">
        <f t="shared" si="51"/>
        <v>0</v>
      </c>
      <c r="BF27" s="20">
        <f t="shared" si="52"/>
        <v>0</v>
      </c>
      <c r="BG27" s="20">
        <f t="shared" si="53"/>
        <v>0</v>
      </c>
      <c r="BH27" s="20"/>
      <c r="BI27" s="20">
        <f t="shared" si="54"/>
        <v>0</v>
      </c>
      <c r="BJ27" s="20">
        <f t="shared" si="55"/>
        <v>0</v>
      </c>
      <c r="BK27" s="20">
        <f t="shared" si="56"/>
        <v>0</v>
      </c>
      <c r="BL27" s="20">
        <f t="shared" si="57"/>
        <v>0</v>
      </c>
      <c r="BM27" s="20">
        <f t="shared" si="58"/>
        <v>0</v>
      </c>
      <c r="BN27" s="20">
        <f t="shared" si="59"/>
        <v>0</v>
      </c>
      <c r="BO27" s="20"/>
      <c r="BP27" s="20">
        <f t="shared" si="60"/>
        <v>0</v>
      </c>
      <c r="BQ27" s="20">
        <f t="shared" si="61"/>
        <v>0</v>
      </c>
      <c r="BR27" s="20">
        <f t="shared" si="62"/>
        <v>0</v>
      </c>
      <c r="BS27" s="20">
        <f t="shared" si="63"/>
        <v>0</v>
      </c>
      <c r="BT27" s="20">
        <f t="shared" si="64"/>
        <v>0</v>
      </c>
      <c r="BU27" s="20">
        <f t="shared" si="65"/>
        <v>0</v>
      </c>
      <c r="BV27" s="20"/>
      <c r="BW27" s="20">
        <f t="shared" si="66"/>
        <v>0</v>
      </c>
      <c r="BX27" s="20">
        <f t="shared" si="67"/>
        <v>0</v>
      </c>
      <c r="BY27" s="20">
        <f t="shared" si="68"/>
        <v>0</v>
      </c>
      <c r="BZ27" s="20">
        <f t="shared" si="69"/>
        <v>0</v>
      </c>
      <c r="CA27" s="20">
        <f t="shared" si="70"/>
        <v>0</v>
      </c>
      <c r="CB27" s="20">
        <f t="shared" si="71"/>
        <v>0</v>
      </c>
      <c r="CC27" s="20"/>
      <c r="CD27" s="20">
        <f t="shared" si="72"/>
        <v>0</v>
      </c>
      <c r="CE27" s="20">
        <f t="shared" si="73"/>
        <v>0</v>
      </c>
      <c r="CF27" s="20">
        <f t="shared" si="74"/>
        <v>0</v>
      </c>
      <c r="CG27" s="20">
        <f t="shared" si="75"/>
        <v>0</v>
      </c>
      <c r="CH27" s="20">
        <f t="shared" si="76"/>
        <v>0</v>
      </c>
      <c r="CI27" s="20">
        <f t="shared" si="77"/>
        <v>0</v>
      </c>
    </row>
    <row r="28" spans="1:87" x14ac:dyDescent="0.25">
      <c r="A28">
        <v>22</v>
      </c>
      <c r="B28">
        <f>modules!B28</f>
        <v>0</v>
      </c>
      <c r="C28">
        <f>modules!C28</f>
        <v>0</v>
      </c>
      <c r="E28" s="16">
        <f t="shared" si="6"/>
        <v>0</v>
      </c>
      <c r="F28" s="16">
        <f t="shared" si="7"/>
        <v>0</v>
      </c>
      <c r="G28" s="16">
        <f t="shared" si="8"/>
        <v>0</v>
      </c>
      <c r="H28" s="16">
        <f t="shared" si="9"/>
        <v>0</v>
      </c>
      <c r="I28" s="16">
        <f t="shared" si="10"/>
        <v>0</v>
      </c>
      <c r="J28" s="16">
        <f t="shared" si="11"/>
        <v>0</v>
      </c>
      <c r="L28" s="16">
        <f t="shared" si="12"/>
        <v>0</v>
      </c>
      <c r="M28" s="16">
        <f t="shared" si="13"/>
        <v>0</v>
      </c>
      <c r="N28" s="16">
        <f t="shared" si="14"/>
        <v>0</v>
      </c>
      <c r="O28" s="16">
        <f t="shared" si="15"/>
        <v>0</v>
      </c>
      <c r="P28" s="16">
        <f t="shared" si="16"/>
        <v>0</v>
      </c>
      <c r="Q28" s="16">
        <f t="shared" si="17"/>
        <v>0</v>
      </c>
      <c r="S28" s="16">
        <f t="shared" si="18"/>
        <v>0</v>
      </c>
      <c r="T28" s="16">
        <f t="shared" si="19"/>
        <v>0</v>
      </c>
      <c r="U28" s="16">
        <f t="shared" si="20"/>
        <v>0</v>
      </c>
      <c r="V28" s="16">
        <f t="shared" si="21"/>
        <v>0</v>
      </c>
      <c r="W28" s="16">
        <f t="shared" si="22"/>
        <v>0</v>
      </c>
      <c r="X28" s="16">
        <f t="shared" si="23"/>
        <v>0</v>
      </c>
      <c r="Z28" s="16">
        <f t="shared" si="24"/>
        <v>0</v>
      </c>
      <c r="AA28" s="16">
        <f t="shared" si="25"/>
        <v>0</v>
      </c>
      <c r="AB28" s="16">
        <f t="shared" si="26"/>
        <v>0</v>
      </c>
      <c r="AC28" s="16">
        <f t="shared" si="27"/>
        <v>0</v>
      </c>
      <c r="AD28" s="16">
        <f t="shared" si="28"/>
        <v>0</v>
      </c>
      <c r="AE28" s="16">
        <f t="shared" si="29"/>
        <v>0</v>
      </c>
      <c r="AG28" s="16">
        <f t="shared" si="30"/>
        <v>0</v>
      </c>
      <c r="AH28" s="16">
        <f t="shared" si="31"/>
        <v>0</v>
      </c>
      <c r="AI28" s="16">
        <f t="shared" si="32"/>
        <v>0</v>
      </c>
      <c r="AJ28" s="16">
        <f t="shared" si="33"/>
        <v>0</v>
      </c>
      <c r="AK28" s="16">
        <f t="shared" si="34"/>
        <v>0</v>
      </c>
      <c r="AL28" s="16">
        <f t="shared" si="35"/>
        <v>0</v>
      </c>
      <c r="AN28" s="16">
        <f t="shared" si="36"/>
        <v>0</v>
      </c>
      <c r="AO28" s="16">
        <f t="shared" si="37"/>
        <v>0</v>
      </c>
      <c r="AP28" s="16">
        <f t="shared" si="38"/>
        <v>0</v>
      </c>
      <c r="AQ28" s="16">
        <f t="shared" si="39"/>
        <v>0</v>
      </c>
      <c r="AR28" s="16">
        <f t="shared" si="40"/>
        <v>0</v>
      </c>
      <c r="AS28" s="16">
        <f t="shared" si="41"/>
        <v>0</v>
      </c>
      <c r="AT28" s="20"/>
      <c r="AU28" s="20">
        <f t="shared" si="42"/>
        <v>0</v>
      </c>
      <c r="AV28" s="20">
        <f t="shared" si="43"/>
        <v>0</v>
      </c>
      <c r="AW28" s="20">
        <f t="shared" si="44"/>
        <v>0</v>
      </c>
      <c r="AX28" s="20">
        <f t="shared" si="45"/>
        <v>0</v>
      </c>
      <c r="AY28" s="20">
        <f t="shared" si="46"/>
        <v>0</v>
      </c>
      <c r="AZ28" s="20">
        <f t="shared" si="47"/>
        <v>0</v>
      </c>
      <c r="BA28" s="20"/>
      <c r="BB28" s="20">
        <f t="shared" si="48"/>
        <v>0</v>
      </c>
      <c r="BC28" s="20">
        <f t="shared" si="49"/>
        <v>0</v>
      </c>
      <c r="BD28" s="20">
        <f t="shared" si="50"/>
        <v>0</v>
      </c>
      <c r="BE28" s="20">
        <f t="shared" si="51"/>
        <v>0</v>
      </c>
      <c r="BF28" s="20">
        <f t="shared" si="52"/>
        <v>0</v>
      </c>
      <c r="BG28" s="20">
        <f t="shared" si="53"/>
        <v>0</v>
      </c>
      <c r="BH28" s="20"/>
      <c r="BI28" s="20">
        <f t="shared" si="54"/>
        <v>0</v>
      </c>
      <c r="BJ28" s="20">
        <f t="shared" si="55"/>
        <v>0</v>
      </c>
      <c r="BK28" s="20">
        <f t="shared" si="56"/>
        <v>0</v>
      </c>
      <c r="BL28" s="20">
        <f t="shared" si="57"/>
        <v>0</v>
      </c>
      <c r="BM28" s="20">
        <f t="shared" si="58"/>
        <v>0</v>
      </c>
      <c r="BN28" s="20">
        <f t="shared" si="59"/>
        <v>0</v>
      </c>
      <c r="BO28" s="20"/>
      <c r="BP28" s="20">
        <f t="shared" si="60"/>
        <v>0</v>
      </c>
      <c r="BQ28" s="20">
        <f t="shared" si="61"/>
        <v>0</v>
      </c>
      <c r="BR28" s="20">
        <f t="shared" si="62"/>
        <v>0</v>
      </c>
      <c r="BS28" s="20">
        <f t="shared" si="63"/>
        <v>0</v>
      </c>
      <c r="BT28" s="20">
        <f t="shared" si="64"/>
        <v>0</v>
      </c>
      <c r="BU28" s="20">
        <f t="shared" si="65"/>
        <v>0</v>
      </c>
      <c r="BV28" s="20"/>
      <c r="BW28" s="20">
        <f t="shared" si="66"/>
        <v>0</v>
      </c>
      <c r="BX28" s="20">
        <f t="shared" si="67"/>
        <v>0</v>
      </c>
      <c r="BY28" s="20">
        <f t="shared" si="68"/>
        <v>0</v>
      </c>
      <c r="BZ28" s="20">
        <f t="shared" si="69"/>
        <v>0</v>
      </c>
      <c r="CA28" s="20">
        <f t="shared" si="70"/>
        <v>0</v>
      </c>
      <c r="CB28" s="20">
        <f t="shared" si="71"/>
        <v>0</v>
      </c>
      <c r="CC28" s="20"/>
      <c r="CD28" s="20">
        <f t="shared" si="72"/>
        <v>0</v>
      </c>
      <c r="CE28" s="20">
        <f t="shared" si="73"/>
        <v>0</v>
      </c>
      <c r="CF28" s="20">
        <f t="shared" si="74"/>
        <v>0</v>
      </c>
      <c r="CG28" s="20">
        <f t="shared" si="75"/>
        <v>0</v>
      </c>
      <c r="CH28" s="20">
        <f t="shared" si="76"/>
        <v>0</v>
      </c>
      <c r="CI28" s="20">
        <f t="shared" si="77"/>
        <v>0</v>
      </c>
    </row>
    <row r="29" spans="1:87" x14ac:dyDescent="0.25">
      <c r="A29">
        <v>23</v>
      </c>
      <c r="B29">
        <f>modules!B29</f>
        <v>0</v>
      </c>
      <c r="C29">
        <f>modules!C29</f>
        <v>0</v>
      </c>
      <c r="E29" s="16">
        <f t="shared" si="6"/>
        <v>0</v>
      </c>
      <c r="F29" s="16">
        <f t="shared" si="7"/>
        <v>0</v>
      </c>
      <c r="G29" s="16">
        <f t="shared" si="8"/>
        <v>0</v>
      </c>
      <c r="H29" s="16">
        <f t="shared" si="9"/>
        <v>0</v>
      </c>
      <c r="I29" s="16">
        <f t="shared" si="10"/>
        <v>0</v>
      </c>
      <c r="J29" s="16">
        <f t="shared" si="11"/>
        <v>0</v>
      </c>
      <c r="L29" s="16">
        <f t="shared" si="12"/>
        <v>0</v>
      </c>
      <c r="M29" s="16">
        <f t="shared" si="13"/>
        <v>0</v>
      </c>
      <c r="N29" s="16">
        <f t="shared" si="14"/>
        <v>0</v>
      </c>
      <c r="O29" s="16">
        <f t="shared" si="15"/>
        <v>0</v>
      </c>
      <c r="P29" s="16">
        <f t="shared" si="16"/>
        <v>0</v>
      </c>
      <c r="Q29" s="16">
        <f t="shared" si="17"/>
        <v>0</v>
      </c>
      <c r="S29" s="16">
        <f t="shared" si="18"/>
        <v>0</v>
      </c>
      <c r="T29" s="16">
        <f t="shared" si="19"/>
        <v>0</v>
      </c>
      <c r="U29" s="16">
        <f t="shared" si="20"/>
        <v>0</v>
      </c>
      <c r="V29" s="16">
        <f t="shared" si="21"/>
        <v>0</v>
      </c>
      <c r="W29" s="16">
        <f t="shared" si="22"/>
        <v>0</v>
      </c>
      <c r="X29" s="16">
        <f t="shared" si="23"/>
        <v>0</v>
      </c>
      <c r="Z29" s="16">
        <f t="shared" si="24"/>
        <v>0</v>
      </c>
      <c r="AA29" s="16">
        <f t="shared" si="25"/>
        <v>0</v>
      </c>
      <c r="AB29" s="16">
        <f t="shared" si="26"/>
        <v>0</v>
      </c>
      <c r="AC29" s="16">
        <f t="shared" si="27"/>
        <v>0</v>
      </c>
      <c r="AD29" s="16">
        <f t="shared" si="28"/>
        <v>0</v>
      </c>
      <c r="AE29" s="16">
        <f t="shared" si="29"/>
        <v>0</v>
      </c>
      <c r="AG29" s="16">
        <f t="shared" si="30"/>
        <v>0</v>
      </c>
      <c r="AH29" s="16">
        <f t="shared" si="31"/>
        <v>0</v>
      </c>
      <c r="AI29" s="16">
        <f t="shared" si="32"/>
        <v>0</v>
      </c>
      <c r="AJ29" s="16">
        <f t="shared" si="33"/>
        <v>0</v>
      </c>
      <c r="AK29" s="16">
        <f t="shared" si="34"/>
        <v>0</v>
      </c>
      <c r="AL29" s="16">
        <f t="shared" si="35"/>
        <v>0</v>
      </c>
      <c r="AN29" s="16">
        <f t="shared" si="36"/>
        <v>0</v>
      </c>
      <c r="AO29" s="16">
        <f t="shared" si="37"/>
        <v>0</v>
      </c>
      <c r="AP29" s="16">
        <f t="shared" si="38"/>
        <v>0</v>
      </c>
      <c r="AQ29" s="16">
        <f t="shared" si="39"/>
        <v>0</v>
      </c>
      <c r="AR29" s="16">
        <f t="shared" si="40"/>
        <v>0</v>
      </c>
      <c r="AS29" s="16">
        <f t="shared" si="41"/>
        <v>0</v>
      </c>
      <c r="AT29" s="20"/>
      <c r="AU29" s="20">
        <f t="shared" si="42"/>
        <v>0</v>
      </c>
      <c r="AV29" s="20">
        <f t="shared" si="43"/>
        <v>0</v>
      </c>
      <c r="AW29" s="20">
        <f t="shared" si="44"/>
        <v>0</v>
      </c>
      <c r="AX29" s="20">
        <f t="shared" si="45"/>
        <v>0</v>
      </c>
      <c r="AY29" s="20">
        <f t="shared" si="46"/>
        <v>0</v>
      </c>
      <c r="AZ29" s="20">
        <f t="shared" si="47"/>
        <v>0</v>
      </c>
      <c r="BA29" s="20"/>
      <c r="BB29" s="20">
        <f t="shared" si="48"/>
        <v>0</v>
      </c>
      <c r="BC29" s="20">
        <f t="shared" si="49"/>
        <v>0</v>
      </c>
      <c r="BD29" s="20">
        <f t="shared" si="50"/>
        <v>0</v>
      </c>
      <c r="BE29" s="20">
        <f t="shared" si="51"/>
        <v>0</v>
      </c>
      <c r="BF29" s="20">
        <f t="shared" si="52"/>
        <v>0</v>
      </c>
      <c r="BG29" s="20">
        <f t="shared" si="53"/>
        <v>0</v>
      </c>
      <c r="BH29" s="20"/>
      <c r="BI29" s="20">
        <f t="shared" si="54"/>
        <v>0</v>
      </c>
      <c r="BJ29" s="20">
        <f t="shared" si="55"/>
        <v>0</v>
      </c>
      <c r="BK29" s="20">
        <f t="shared" si="56"/>
        <v>0</v>
      </c>
      <c r="BL29" s="20">
        <f t="shared" si="57"/>
        <v>0</v>
      </c>
      <c r="BM29" s="20">
        <f t="shared" si="58"/>
        <v>0</v>
      </c>
      <c r="BN29" s="20">
        <f t="shared" si="59"/>
        <v>0</v>
      </c>
      <c r="BO29" s="20"/>
      <c r="BP29" s="20">
        <f t="shared" si="60"/>
        <v>0</v>
      </c>
      <c r="BQ29" s="20">
        <f t="shared" si="61"/>
        <v>0</v>
      </c>
      <c r="BR29" s="20">
        <f t="shared" si="62"/>
        <v>0</v>
      </c>
      <c r="BS29" s="20">
        <f t="shared" si="63"/>
        <v>0</v>
      </c>
      <c r="BT29" s="20">
        <f t="shared" si="64"/>
        <v>0</v>
      </c>
      <c r="BU29" s="20">
        <f t="shared" si="65"/>
        <v>0</v>
      </c>
      <c r="BV29" s="20"/>
      <c r="BW29" s="20">
        <f t="shared" si="66"/>
        <v>0</v>
      </c>
      <c r="BX29" s="20">
        <f t="shared" si="67"/>
        <v>0</v>
      </c>
      <c r="BY29" s="20">
        <f t="shared" si="68"/>
        <v>0</v>
      </c>
      <c r="BZ29" s="20">
        <f t="shared" si="69"/>
        <v>0</v>
      </c>
      <c r="CA29" s="20">
        <f t="shared" si="70"/>
        <v>0</v>
      </c>
      <c r="CB29" s="20">
        <f t="shared" si="71"/>
        <v>0</v>
      </c>
      <c r="CC29" s="20"/>
      <c r="CD29" s="20">
        <f t="shared" si="72"/>
        <v>0</v>
      </c>
      <c r="CE29" s="20">
        <f t="shared" si="73"/>
        <v>0</v>
      </c>
      <c r="CF29" s="20">
        <f t="shared" si="74"/>
        <v>0</v>
      </c>
      <c r="CG29" s="20">
        <f t="shared" si="75"/>
        <v>0</v>
      </c>
      <c r="CH29" s="20">
        <f t="shared" si="76"/>
        <v>0</v>
      </c>
      <c r="CI29" s="20">
        <f t="shared" si="77"/>
        <v>0</v>
      </c>
    </row>
    <row r="30" spans="1:87" x14ac:dyDescent="0.25">
      <c r="A30">
        <v>24</v>
      </c>
      <c r="B30">
        <f>modules!B30</f>
        <v>0</v>
      </c>
      <c r="C30">
        <f>modules!C30</f>
        <v>0</v>
      </c>
      <c r="E30" s="16">
        <f t="shared" si="6"/>
        <v>0</v>
      </c>
      <c r="F30" s="16">
        <f t="shared" si="7"/>
        <v>0</v>
      </c>
      <c r="G30" s="16">
        <f t="shared" si="8"/>
        <v>0</v>
      </c>
      <c r="H30" s="16">
        <f t="shared" si="9"/>
        <v>0</v>
      </c>
      <c r="I30" s="16">
        <f t="shared" si="10"/>
        <v>0</v>
      </c>
      <c r="J30" s="16">
        <f t="shared" si="11"/>
        <v>0</v>
      </c>
      <c r="L30" s="16">
        <f t="shared" si="12"/>
        <v>0</v>
      </c>
      <c r="M30" s="16">
        <f t="shared" si="13"/>
        <v>0</v>
      </c>
      <c r="N30" s="16">
        <f t="shared" si="14"/>
        <v>0</v>
      </c>
      <c r="O30" s="16">
        <f t="shared" si="15"/>
        <v>0</v>
      </c>
      <c r="P30" s="16">
        <f t="shared" si="16"/>
        <v>0</v>
      </c>
      <c r="Q30" s="16">
        <f t="shared" si="17"/>
        <v>0</v>
      </c>
      <c r="S30" s="16">
        <f t="shared" si="18"/>
        <v>0</v>
      </c>
      <c r="T30" s="16">
        <f t="shared" si="19"/>
        <v>0</v>
      </c>
      <c r="U30" s="16">
        <f t="shared" si="20"/>
        <v>0</v>
      </c>
      <c r="V30" s="16">
        <f t="shared" si="21"/>
        <v>0</v>
      </c>
      <c r="W30" s="16">
        <f t="shared" si="22"/>
        <v>0</v>
      </c>
      <c r="X30" s="16">
        <f t="shared" si="23"/>
        <v>0</v>
      </c>
      <c r="Z30" s="16">
        <f t="shared" si="24"/>
        <v>0</v>
      </c>
      <c r="AA30" s="16">
        <f t="shared" si="25"/>
        <v>0</v>
      </c>
      <c r="AB30" s="16">
        <f t="shared" si="26"/>
        <v>0</v>
      </c>
      <c r="AC30" s="16">
        <f t="shared" si="27"/>
        <v>0</v>
      </c>
      <c r="AD30" s="16">
        <f t="shared" si="28"/>
        <v>0</v>
      </c>
      <c r="AE30" s="16">
        <f t="shared" si="29"/>
        <v>0</v>
      </c>
      <c r="AG30" s="16">
        <f t="shared" si="30"/>
        <v>0</v>
      </c>
      <c r="AH30" s="16">
        <f t="shared" si="31"/>
        <v>0</v>
      </c>
      <c r="AI30" s="16">
        <f t="shared" si="32"/>
        <v>0</v>
      </c>
      <c r="AJ30" s="16">
        <f t="shared" si="33"/>
        <v>0</v>
      </c>
      <c r="AK30" s="16">
        <f t="shared" si="34"/>
        <v>0</v>
      </c>
      <c r="AL30" s="16">
        <f t="shared" si="35"/>
        <v>0</v>
      </c>
      <c r="AN30" s="16">
        <f t="shared" si="36"/>
        <v>0</v>
      </c>
      <c r="AO30" s="16">
        <f t="shared" si="37"/>
        <v>0</v>
      </c>
      <c r="AP30" s="16">
        <f t="shared" si="38"/>
        <v>0</v>
      </c>
      <c r="AQ30" s="16">
        <f t="shared" si="39"/>
        <v>0</v>
      </c>
      <c r="AR30" s="16">
        <f t="shared" si="40"/>
        <v>0</v>
      </c>
      <c r="AS30" s="16">
        <f t="shared" si="41"/>
        <v>0</v>
      </c>
      <c r="AT30" s="20"/>
      <c r="AU30" s="20">
        <f t="shared" si="42"/>
        <v>0</v>
      </c>
      <c r="AV30" s="20">
        <f t="shared" si="43"/>
        <v>0</v>
      </c>
      <c r="AW30" s="20">
        <f t="shared" si="44"/>
        <v>0</v>
      </c>
      <c r="AX30" s="20">
        <f t="shared" si="45"/>
        <v>0</v>
      </c>
      <c r="AY30" s="20">
        <f t="shared" si="46"/>
        <v>0</v>
      </c>
      <c r="AZ30" s="20">
        <f t="shared" si="47"/>
        <v>0</v>
      </c>
      <c r="BA30" s="20"/>
      <c r="BB30" s="20">
        <f t="shared" si="48"/>
        <v>0</v>
      </c>
      <c r="BC30" s="20">
        <f t="shared" si="49"/>
        <v>0</v>
      </c>
      <c r="BD30" s="20">
        <f t="shared" si="50"/>
        <v>0</v>
      </c>
      <c r="BE30" s="20">
        <f t="shared" si="51"/>
        <v>0</v>
      </c>
      <c r="BF30" s="20">
        <f t="shared" si="52"/>
        <v>0</v>
      </c>
      <c r="BG30" s="20">
        <f t="shared" si="53"/>
        <v>0</v>
      </c>
      <c r="BH30" s="20"/>
      <c r="BI30" s="20">
        <f t="shared" si="54"/>
        <v>0</v>
      </c>
      <c r="BJ30" s="20">
        <f t="shared" si="55"/>
        <v>0</v>
      </c>
      <c r="BK30" s="20">
        <f t="shared" si="56"/>
        <v>0</v>
      </c>
      <c r="BL30" s="20">
        <f t="shared" si="57"/>
        <v>0</v>
      </c>
      <c r="BM30" s="20">
        <f t="shared" si="58"/>
        <v>0</v>
      </c>
      <c r="BN30" s="20">
        <f t="shared" si="59"/>
        <v>0</v>
      </c>
      <c r="BO30" s="20"/>
      <c r="BP30" s="20">
        <f t="shared" si="60"/>
        <v>0</v>
      </c>
      <c r="BQ30" s="20">
        <f t="shared" si="61"/>
        <v>0</v>
      </c>
      <c r="BR30" s="20">
        <f t="shared" si="62"/>
        <v>0</v>
      </c>
      <c r="BS30" s="20">
        <f t="shared" si="63"/>
        <v>0</v>
      </c>
      <c r="BT30" s="20">
        <f t="shared" si="64"/>
        <v>0</v>
      </c>
      <c r="BU30" s="20">
        <f t="shared" si="65"/>
        <v>0</v>
      </c>
      <c r="BV30" s="20"/>
      <c r="BW30" s="20">
        <f t="shared" si="66"/>
        <v>0</v>
      </c>
      <c r="BX30" s="20">
        <f t="shared" si="67"/>
        <v>0</v>
      </c>
      <c r="BY30" s="20">
        <f t="shared" si="68"/>
        <v>0</v>
      </c>
      <c r="BZ30" s="20">
        <f t="shared" si="69"/>
        <v>0</v>
      </c>
      <c r="CA30" s="20">
        <f t="shared" si="70"/>
        <v>0</v>
      </c>
      <c r="CB30" s="20">
        <f t="shared" si="71"/>
        <v>0</v>
      </c>
      <c r="CC30" s="20"/>
      <c r="CD30" s="20">
        <f t="shared" si="72"/>
        <v>0</v>
      </c>
      <c r="CE30" s="20">
        <f t="shared" si="73"/>
        <v>0</v>
      </c>
      <c r="CF30" s="20">
        <f t="shared" si="74"/>
        <v>0</v>
      </c>
      <c r="CG30" s="20">
        <f t="shared" si="75"/>
        <v>0</v>
      </c>
      <c r="CH30" s="20">
        <f t="shared" si="76"/>
        <v>0</v>
      </c>
      <c r="CI30" s="20">
        <f t="shared" si="77"/>
        <v>0</v>
      </c>
    </row>
    <row r="31" spans="1:87" x14ac:dyDescent="0.25">
      <c r="A31">
        <v>25</v>
      </c>
      <c r="B31">
        <f>modules!B31</f>
        <v>0</v>
      </c>
      <c r="C31">
        <f>modules!C31</f>
        <v>0</v>
      </c>
      <c r="E31" s="16">
        <f t="shared" si="6"/>
        <v>0</v>
      </c>
      <c r="F31" s="16">
        <f t="shared" si="7"/>
        <v>0</v>
      </c>
      <c r="G31" s="16">
        <f t="shared" si="8"/>
        <v>0</v>
      </c>
      <c r="H31" s="16">
        <f t="shared" si="9"/>
        <v>0</v>
      </c>
      <c r="I31" s="16">
        <f t="shared" si="10"/>
        <v>0</v>
      </c>
      <c r="J31" s="16">
        <f t="shared" si="11"/>
        <v>0</v>
      </c>
      <c r="L31" s="16">
        <f t="shared" si="12"/>
        <v>0</v>
      </c>
      <c r="M31" s="16">
        <f t="shared" si="13"/>
        <v>0</v>
      </c>
      <c r="N31" s="16">
        <f t="shared" si="14"/>
        <v>0</v>
      </c>
      <c r="O31" s="16">
        <f t="shared" si="15"/>
        <v>0</v>
      </c>
      <c r="P31" s="16">
        <f t="shared" si="16"/>
        <v>0</v>
      </c>
      <c r="Q31" s="16">
        <f t="shared" si="17"/>
        <v>0</v>
      </c>
      <c r="S31" s="16">
        <f t="shared" si="18"/>
        <v>0</v>
      </c>
      <c r="T31" s="16">
        <f t="shared" si="19"/>
        <v>0</v>
      </c>
      <c r="U31" s="16">
        <f t="shared" si="20"/>
        <v>0</v>
      </c>
      <c r="V31" s="16">
        <f t="shared" si="21"/>
        <v>0</v>
      </c>
      <c r="W31" s="16">
        <f t="shared" si="22"/>
        <v>0</v>
      </c>
      <c r="X31" s="16">
        <f t="shared" si="23"/>
        <v>0</v>
      </c>
      <c r="Z31" s="16">
        <f t="shared" si="24"/>
        <v>0</v>
      </c>
      <c r="AA31" s="16">
        <f t="shared" si="25"/>
        <v>0</v>
      </c>
      <c r="AB31" s="16">
        <f t="shared" si="26"/>
        <v>0</v>
      </c>
      <c r="AC31" s="16">
        <f t="shared" si="27"/>
        <v>0</v>
      </c>
      <c r="AD31" s="16">
        <f t="shared" si="28"/>
        <v>0</v>
      </c>
      <c r="AE31" s="16">
        <f t="shared" si="29"/>
        <v>0</v>
      </c>
      <c r="AG31" s="16">
        <f t="shared" si="30"/>
        <v>0</v>
      </c>
      <c r="AH31" s="16">
        <f t="shared" si="31"/>
        <v>0</v>
      </c>
      <c r="AI31" s="16">
        <f t="shared" si="32"/>
        <v>0</v>
      </c>
      <c r="AJ31" s="16">
        <f t="shared" si="33"/>
        <v>0</v>
      </c>
      <c r="AK31" s="16">
        <f t="shared" si="34"/>
        <v>0</v>
      </c>
      <c r="AL31" s="16">
        <f t="shared" si="35"/>
        <v>0</v>
      </c>
      <c r="AN31" s="16">
        <f t="shared" si="36"/>
        <v>0</v>
      </c>
      <c r="AO31" s="16">
        <f t="shared" si="37"/>
        <v>0</v>
      </c>
      <c r="AP31" s="16">
        <f t="shared" si="38"/>
        <v>0</v>
      </c>
      <c r="AQ31" s="16">
        <f t="shared" si="39"/>
        <v>0</v>
      </c>
      <c r="AR31" s="16">
        <f t="shared" si="40"/>
        <v>0</v>
      </c>
      <c r="AS31" s="16">
        <f t="shared" si="41"/>
        <v>0</v>
      </c>
      <c r="AT31" s="20"/>
      <c r="AU31" s="20">
        <f t="shared" si="42"/>
        <v>0</v>
      </c>
      <c r="AV31" s="20">
        <f t="shared" si="43"/>
        <v>0</v>
      </c>
      <c r="AW31" s="20">
        <f t="shared" si="44"/>
        <v>0</v>
      </c>
      <c r="AX31" s="20">
        <f t="shared" si="45"/>
        <v>0</v>
      </c>
      <c r="AY31" s="20">
        <f t="shared" si="46"/>
        <v>0</v>
      </c>
      <c r="AZ31" s="20">
        <f t="shared" si="47"/>
        <v>0</v>
      </c>
      <c r="BA31" s="20"/>
      <c r="BB31" s="20">
        <f t="shared" si="48"/>
        <v>0</v>
      </c>
      <c r="BC31" s="20">
        <f t="shared" si="49"/>
        <v>0</v>
      </c>
      <c r="BD31" s="20">
        <f t="shared" si="50"/>
        <v>0</v>
      </c>
      <c r="BE31" s="20">
        <f t="shared" si="51"/>
        <v>0</v>
      </c>
      <c r="BF31" s="20">
        <f t="shared" si="52"/>
        <v>0</v>
      </c>
      <c r="BG31" s="20">
        <f t="shared" si="53"/>
        <v>0</v>
      </c>
      <c r="BH31" s="20"/>
      <c r="BI31" s="20">
        <f t="shared" si="54"/>
        <v>0</v>
      </c>
      <c r="BJ31" s="20">
        <f t="shared" si="55"/>
        <v>0</v>
      </c>
      <c r="BK31" s="20">
        <f t="shared" si="56"/>
        <v>0</v>
      </c>
      <c r="BL31" s="20">
        <f t="shared" si="57"/>
        <v>0</v>
      </c>
      <c r="BM31" s="20">
        <f t="shared" si="58"/>
        <v>0</v>
      </c>
      <c r="BN31" s="20">
        <f t="shared" si="59"/>
        <v>0</v>
      </c>
      <c r="BO31" s="20"/>
      <c r="BP31" s="20">
        <f t="shared" si="60"/>
        <v>0</v>
      </c>
      <c r="BQ31" s="20">
        <f t="shared" si="61"/>
        <v>0</v>
      </c>
      <c r="BR31" s="20">
        <f t="shared" si="62"/>
        <v>0</v>
      </c>
      <c r="BS31" s="20">
        <f t="shared" si="63"/>
        <v>0</v>
      </c>
      <c r="BT31" s="20">
        <f t="shared" si="64"/>
        <v>0</v>
      </c>
      <c r="BU31" s="20">
        <f t="shared" si="65"/>
        <v>0</v>
      </c>
      <c r="BV31" s="20"/>
      <c r="BW31" s="20">
        <f t="shared" si="66"/>
        <v>0</v>
      </c>
      <c r="BX31" s="20">
        <f t="shared" si="67"/>
        <v>0</v>
      </c>
      <c r="BY31" s="20">
        <f t="shared" si="68"/>
        <v>0</v>
      </c>
      <c r="BZ31" s="20">
        <f t="shared" si="69"/>
        <v>0</v>
      </c>
      <c r="CA31" s="20">
        <f t="shared" si="70"/>
        <v>0</v>
      </c>
      <c r="CB31" s="20">
        <f t="shared" si="71"/>
        <v>0</v>
      </c>
      <c r="CC31" s="20"/>
      <c r="CD31" s="20">
        <f t="shared" si="72"/>
        <v>0</v>
      </c>
      <c r="CE31" s="20">
        <f t="shared" si="73"/>
        <v>0</v>
      </c>
      <c r="CF31" s="20">
        <f t="shared" si="74"/>
        <v>0</v>
      </c>
      <c r="CG31" s="20">
        <f t="shared" si="75"/>
        <v>0</v>
      </c>
      <c r="CH31" s="20">
        <f t="shared" si="76"/>
        <v>0</v>
      </c>
      <c r="CI31" s="20">
        <f t="shared" si="77"/>
        <v>0</v>
      </c>
    </row>
    <row r="32" spans="1:87" x14ac:dyDescent="0.25">
      <c r="A32">
        <v>26</v>
      </c>
      <c r="B32">
        <f>modules!B32</f>
        <v>0</v>
      </c>
      <c r="C32">
        <f>modules!C32</f>
        <v>0</v>
      </c>
      <c r="E32" s="16">
        <f t="shared" si="6"/>
        <v>0</v>
      </c>
      <c r="F32" s="16">
        <f t="shared" si="7"/>
        <v>0</v>
      </c>
      <c r="G32" s="16">
        <f t="shared" si="8"/>
        <v>0</v>
      </c>
      <c r="H32" s="16">
        <f t="shared" si="9"/>
        <v>0</v>
      </c>
      <c r="I32" s="16">
        <f t="shared" si="10"/>
        <v>0</v>
      </c>
      <c r="J32" s="16">
        <f t="shared" si="11"/>
        <v>0</v>
      </c>
      <c r="L32" s="16">
        <f t="shared" si="12"/>
        <v>0</v>
      </c>
      <c r="M32" s="16">
        <f t="shared" si="13"/>
        <v>0</v>
      </c>
      <c r="N32" s="16">
        <f t="shared" si="14"/>
        <v>0</v>
      </c>
      <c r="O32" s="16">
        <f t="shared" si="15"/>
        <v>0</v>
      </c>
      <c r="P32" s="16">
        <f t="shared" si="16"/>
        <v>0</v>
      </c>
      <c r="Q32" s="16">
        <f t="shared" si="17"/>
        <v>0</v>
      </c>
      <c r="S32" s="16">
        <f t="shared" si="18"/>
        <v>0</v>
      </c>
      <c r="T32" s="16">
        <f t="shared" si="19"/>
        <v>0</v>
      </c>
      <c r="U32" s="16">
        <f t="shared" si="20"/>
        <v>0</v>
      </c>
      <c r="V32" s="16">
        <f t="shared" si="21"/>
        <v>0</v>
      </c>
      <c r="W32" s="16">
        <f t="shared" si="22"/>
        <v>0</v>
      </c>
      <c r="X32" s="16">
        <f t="shared" si="23"/>
        <v>0</v>
      </c>
      <c r="Z32" s="16">
        <f t="shared" si="24"/>
        <v>0</v>
      </c>
      <c r="AA32" s="16">
        <f t="shared" si="25"/>
        <v>0</v>
      </c>
      <c r="AB32" s="16">
        <f t="shared" si="26"/>
        <v>0</v>
      </c>
      <c r="AC32" s="16">
        <f t="shared" si="27"/>
        <v>0</v>
      </c>
      <c r="AD32" s="16">
        <f t="shared" si="28"/>
        <v>0</v>
      </c>
      <c r="AE32" s="16">
        <f t="shared" si="29"/>
        <v>0</v>
      </c>
      <c r="AG32" s="16">
        <f t="shared" si="30"/>
        <v>0</v>
      </c>
      <c r="AH32" s="16">
        <f t="shared" si="31"/>
        <v>0</v>
      </c>
      <c r="AI32" s="16">
        <f t="shared" si="32"/>
        <v>0</v>
      </c>
      <c r="AJ32" s="16">
        <f t="shared" si="33"/>
        <v>0</v>
      </c>
      <c r="AK32" s="16">
        <f t="shared" si="34"/>
        <v>0</v>
      </c>
      <c r="AL32" s="16">
        <f t="shared" si="35"/>
        <v>0</v>
      </c>
      <c r="AN32" s="16">
        <f t="shared" si="36"/>
        <v>0</v>
      </c>
      <c r="AO32" s="16">
        <f t="shared" si="37"/>
        <v>0</v>
      </c>
      <c r="AP32" s="16">
        <f t="shared" si="38"/>
        <v>0</v>
      </c>
      <c r="AQ32" s="16">
        <f t="shared" si="39"/>
        <v>0</v>
      </c>
      <c r="AR32" s="16">
        <f t="shared" si="40"/>
        <v>0</v>
      </c>
      <c r="AS32" s="16">
        <f t="shared" si="41"/>
        <v>0</v>
      </c>
      <c r="AT32" s="20"/>
      <c r="AU32" s="20">
        <f t="shared" si="42"/>
        <v>0</v>
      </c>
      <c r="AV32" s="20">
        <f t="shared" si="43"/>
        <v>0</v>
      </c>
      <c r="AW32" s="20">
        <f t="shared" si="44"/>
        <v>0</v>
      </c>
      <c r="AX32" s="20">
        <f t="shared" si="45"/>
        <v>0</v>
      </c>
      <c r="AY32" s="20">
        <f t="shared" si="46"/>
        <v>0</v>
      </c>
      <c r="AZ32" s="20">
        <f t="shared" si="47"/>
        <v>0</v>
      </c>
      <c r="BA32" s="20"/>
      <c r="BB32" s="20">
        <f t="shared" si="48"/>
        <v>0</v>
      </c>
      <c r="BC32" s="20">
        <f t="shared" si="49"/>
        <v>0</v>
      </c>
      <c r="BD32" s="20">
        <f t="shared" si="50"/>
        <v>0</v>
      </c>
      <c r="BE32" s="20">
        <f t="shared" si="51"/>
        <v>0</v>
      </c>
      <c r="BF32" s="20">
        <f t="shared" si="52"/>
        <v>0</v>
      </c>
      <c r="BG32" s="20">
        <f t="shared" si="53"/>
        <v>0</v>
      </c>
      <c r="BH32" s="20"/>
      <c r="BI32" s="20">
        <f t="shared" si="54"/>
        <v>0</v>
      </c>
      <c r="BJ32" s="20">
        <f t="shared" si="55"/>
        <v>0</v>
      </c>
      <c r="BK32" s="20">
        <f t="shared" si="56"/>
        <v>0</v>
      </c>
      <c r="BL32" s="20">
        <f t="shared" si="57"/>
        <v>0</v>
      </c>
      <c r="BM32" s="20">
        <f t="shared" si="58"/>
        <v>0</v>
      </c>
      <c r="BN32" s="20">
        <f t="shared" si="59"/>
        <v>0</v>
      </c>
      <c r="BO32" s="20"/>
      <c r="BP32" s="20">
        <f t="shared" si="60"/>
        <v>0</v>
      </c>
      <c r="BQ32" s="20">
        <f t="shared" si="61"/>
        <v>0</v>
      </c>
      <c r="BR32" s="20">
        <f t="shared" si="62"/>
        <v>0</v>
      </c>
      <c r="BS32" s="20">
        <f t="shared" si="63"/>
        <v>0</v>
      </c>
      <c r="BT32" s="20">
        <f t="shared" si="64"/>
        <v>0</v>
      </c>
      <c r="BU32" s="20">
        <f t="shared" si="65"/>
        <v>0</v>
      </c>
      <c r="BV32" s="20"/>
      <c r="BW32" s="20">
        <f t="shared" si="66"/>
        <v>0</v>
      </c>
      <c r="BX32" s="20">
        <f t="shared" si="67"/>
        <v>0</v>
      </c>
      <c r="BY32" s="20">
        <f t="shared" si="68"/>
        <v>0</v>
      </c>
      <c r="BZ32" s="20">
        <f t="shared" si="69"/>
        <v>0</v>
      </c>
      <c r="CA32" s="20">
        <f t="shared" si="70"/>
        <v>0</v>
      </c>
      <c r="CB32" s="20">
        <f t="shared" si="71"/>
        <v>0</v>
      </c>
      <c r="CC32" s="20"/>
      <c r="CD32" s="20">
        <f t="shared" si="72"/>
        <v>0</v>
      </c>
      <c r="CE32" s="20">
        <f t="shared" si="73"/>
        <v>0</v>
      </c>
      <c r="CF32" s="20">
        <f t="shared" si="74"/>
        <v>0</v>
      </c>
      <c r="CG32" s="20">
        <f t="shared" si="75"/>
        <v>0</v>
      </c>
      <c r="CH32" s="20">
        <f t="shared" si="76"/>
        <v>0</v>
      </c>
      <c r="CI32" s="20">
        <f t="shared" si="77"/>
        <v>0</v>
      </c>
    </row>
    <row r="33" spans="1:87" x14ac:dyDescent="0.25">
      <c r="A33">
        <v>27</v>
      </c>
      <c r="B33">
        <f>modules!B33</f>
        <v>0</v>
      </c>
      <c r="C33">
        <f>modules!C33</f>
        <v>0</v>
      </c>
      <c r="E33" s="16">
        <f t="shared" si="6"/>
        <v>0</v>
      </c>
      <c r="F33" s="16">
        <f t="shared" si="7"/>
        <v>0</v>
      </c>
      <c r="G33" s="16">
        <f t="shared" si="8"/>
        <v>0</v>
      </c>
      <c r="H33" s="16">
        <f t="shared" si="9"/>
        <v>0</v>
      </c>
      <c r="I33" s="16">
        <f t="shared" si="10"/>
        <v>0</v>
      </c>
      <c r="J33" s="16">
        <f t="shared" si="11"/>
        <v>0</v>
      </c>
      <c r="L33" s="16">
        <f t="shared" si="12"/>
        <v>0</v>
      </c>
      <c r="M33" s="16">
        <f t="shared" si="13"/>
        <v>0</v>
      </c>
      <c r="N33" s="16">
        <f t="shared" si="14"/>
        <v>0</v>
      </c>
      <c r="O33" s="16">
        <f t="shared" si="15"/>
        <v>0</v>
      </c>
      <c r="P33" s="16">
        <f t="shared" si="16"/>
        <v>0</v>
      </c>
      <c r="Q33" s="16">
        <f t="shared" si="17"/>
        <v>0</v>
      </c>
      <c r="S33" s="16">
        <f t="shared" si="18"/>
        <v>0</v>
      </c>
      <c r="T33" s="16">
        <f t="shared" si="19"/>
        <v>0</v>
      </c>
      <c r="U33" s="16">
        <f t="shared" si="20"/>
        <v>0</v>
      </c>
      <c r="V33" s="16">
        <f t="shared" si="21"/>
        <v>0</v>
      </c>
      <c r="W33" s="16">
        <f t="shared" si="22"/>
        <v>0</v>
      </c>
      <c r="X33" s="16">
        <f t="shared" si="23"/>
        <v>0</v>
      </c>
      <c r="Z33" s="16">
        <f t="shared" si="24"/>
        <v>0</v>
      </c>
      <c r="AA33" s="16">
        <f t="shared" si="25"/>
        <v>0</v>
      </c>
      <c r="AB33" s="16">
        <f t="shared" si="26"/>
        <v>0</v>
      </c>
      <c r="AC33" s="16">
        <f t="shared" si="27"/>
        <v>0</v>
      </c>
      <c r="AD33" s="16">
        <f t="shared" si="28"/>
        <v>0</v>
      </c>
      <c r="AE33" s="16">
        <f t="shared" si="29"/>
        <v>0</v>
      </c>
      <c r="AG33" s="16">
        <f t="shared" si="30"/>
        <v>0</v>
      </c>
      <c r="AH33" s="16">
        <f t="shared" si="31"/>
        <v>0</v>
      </c>
      <c r="AI33" s="16">
        <f t="shared" si="32"/>
        <v>0</v>
      </c>
      <c r="AJ33" s="16">
        <f t="shared" si="33"/>
        <v>0</v>
      </c>
      <c r="AK33" s="16">
        <f t="shared" si="34"/>
        <v>0</v>
      </c>
      <c r="AL33" s="16">
        <f t="shared" si="35"/>
        <v>0</v>
      </c>
      <c r="AN33" s="16">
        <f t="shared" si="36"/>
        <v>0</v>
      </c>
      <c r="AO33" s="16">
        <f t="shared" si="37"/>
        <v>0</v>
      </c>
      <c r="AP33" s="16">
        <f t="shared" si="38"/>
        <v>0</v>
      </c>
      <c r="AQ33" s="16">
        <f t="shared" si="39"/>
        <v>0</v>
      </c>
      <c r="AR33" s="16">
        <f t="shared" si="40"/>
        <v>0</v>
      </c>
      <c r="AS33" s="16">
        <f t="shared" si="41"/>
        <v>0</v>
      </c>
      <c r="AT33" s="20"/>
      <c r="AU33" s="20">
        <f t="shared" si="42"/>
        <v>0</v>
      </c>
      <c r="AV33" s="20">
        <f t="shared" si="43"/>
        <v>0</v>
      </c>
      <c r="AW33" s="20">
        <f t="shared" si="44"/>
        <v>0</v>
      </c>
      <c r="AX33" s="20">
        <f t="shared" si="45"/>
        <v>0</v>
      </c>
      <c r="AY33" s="20">
        <f t="shared" si="46"/>
        <v>0</v>
      </c>
      <c r="AZ33" s="20">
        <f t="shared" si="47"/>
        <v>0</v>
      </c>
      <c r="BA33" s="20"/>
      <c r="BB33" s="20">
        <f t="shared" si="48"/>
        <v>0</v>
      </c>
      <c r="BC33" s="20">
        <f t="shared" si="49"/>
        <v>0</v>
      </c>
      <c r="BD33" s="20">
        <f t="shared" si="50"/>
        <v>0</v>
      </c>
      <c r="BE33" s="20">
        <f t="shared" si="51"/>
        <v>0</v>
      </c>
      <c r="BF33" s="20">
        <f t="shared" si="52"/>
        <v>0</v>
      </c>
      <c r="BG33" s="20">
        <f t="shared" si="53"/>
        <v>0</v>
      </c>
      <c r="BH33" s="20"/>
      <c r="BI33" s="20">
        <f t="shared" si="54"/>
        <v>0</v>
      </c>
      <c r="BJ33" s="20">
        <f t="shared" si="55"/>
        <v>0</v>
      </c>
      <c r="BK33" s="20">
        <f t="shared" si="56"/>
        <v>0</v>
      </c>
      <c r="BL33" s="20">
        <f t="shared" si="57"/>
        <v>0</v>
      </c>
      <c r="BM33" s="20">
        <f t="shared" si="58"/>
        <v>0</v>
      </c>
      <c r="BN33" s="20">
        <f t="shared" si="59"/>
        <v>0</v>
      </c>
      <c r="BO33" s="20"/>
      <c r="BP33" s="20">
        <f t="shared" si="60"/>
        <v>0</v>
      </c>
      <c r="BQ33" s="20">
        <f t="shared" si="61"/>
        <v>0</v>
      </c>
      <c r="BR33" s="20">
        <f t="shared" si="62"/>
        <v>0</v>
      </c>
      <c r="BS33" s="20">
        <f t="shared" si="63"/>
        <v>0</v>
      </c>
      <c r="BT33" s="20">
        <f t="shared" si="64"/>
        <v>0</v>
      </c>
      <c r="BU33" s="20">
        <f t="shared" si="65"/>
        <v>0</v>
      </c>
      <c r="BV33" s="20"/>
      <c r="BW33" s="20">
        <f t="shared" si="66"/>
        <v>0</v>
      </c>
      <c r="BX33" s="20">
        <f t="shared" si="67"/>
        <v>0</v>
      </c>
      <c r="BY33" s="20">
        <f t="shared" si="68"/>
        <v>0</v>
      </c>
      <c r="BZ33" s="20">
        <f t="shared" si="69"/>
        <v>0</v>
      </c>
      <c r="CA33" s="20">
        <f t="shared" si="70"/>
        <v>0</v>
      </c>
      <c r="CB33" s="20">
        <f t="shared" si="71"/>
        <v>0</v>
      </c>
      <c r="CC33" s="20"/>
      <c r="CD33" s="20">
        <f t="shared" si="72"/>
        <v>0</v>
      </c>
      <c r="CE33" s="20">
        <f t="shared" si="73"/>
        <v>0</v>
      </c>
      <c r="CF33" s="20">
        <f t="shared" si="74"/>
        <v>0</v>
      </c>
      <c r="CG33" s="20">
        <f t="shared" si="75"/>
        <v>0</v>
      </c>
      <c r="CH33" s="20">
        <f t="shared" si="76"/>
        <v>0</v>
      </c>
      <c r="CI33" s="20">
        <f t="shared" si="77"/>
        <v>0</v>
      </c>
    </row>
    <row r="34" spans="1:87" x14ac:dyDescent="0.25">
      <c r="A34">
        <v>28</v>
      </c>
      <c r="B34">
        <f>modules!B34</f>
        <v>0</v>
      </c>
      <c r="C34">
        <f>modules!C34</f>
        <v>0</v>
      </c>
      <c r="E34" s="16">
        <f t="shared" si="6"/>
        <v>0</v>
      </c>
      <c r="F34" s="16">
        <f t="shared" si="7"/>
        <v>0</v>
      </c>
      <c r="G34" s="16">
        <f t="shared" si="8"/>
        <v>0</v>
      </c>
      <c r="H34" s="16">
        <f t="shared" si="9"/>
        <v>0</v>
      </c>
      <c r="I34" s="16">
        <f t="shared" si="10"/>
        <v>0</v>
      </c>
      <c r="J34" s="16">
        <f t="shared" si="11"/>
        <v>0</v>
      </c>
      <c r="L34" s="16">
        <f t="shared" si="12"/>
        <v>0</v>
      </c>
      <c r="M34" s="16">
        <f t="shared" si="13"/>
        <v>0</v>
      </c>
      <c r="N34" s="16">
        <f t="shared" si="14"/>
        <v>0</v>
      </c>
      <c r="O34" s="16">
        <f t="shared" si="15"/>
        <v>0</v>
      </c>
      <c r="P34" s="16">
        <f t="shared" si="16"/>
        <v>0</v>
      </c>
      <c r="Q34" s="16">
        <f t="shared" si="17"/>
        <v>0</v>
      </c>
      <c r="S34" s="16">
        <f t="shared" si="18"/>
        <v>0</v>
      </c>
      <c r="T34" s="16">
        <f t="shared" si="19"/>
        <v>0</v>
      </c>
      <c r="U34" s="16">
        <f t="shared" si="20"/>
        <v>0</v>
      </c>
      <c r="V34" s="16">
        <f t="shared" si="21"/>
        <v>0</v>
      </c>
      <c r="W34" s="16">
        <f t="shared" si="22"/>
        <v>0</v>
      </c>
      <c r="X34" s="16">
        <f t="shared" si="23"/>
        <v>0</v>
      </c>
      <c r="Z34" s="16">
        <f t="shared" si="24"/>
        <v>0</v>
      </c>
      <c r="AA34" s="16">
        <f t="shared" si="25"/>
        <v>0</v>
      </c>
      <c r="AB34" s="16">
        <f t="shared" si="26"/>
        <v>0</v>
      </c>
      <c r="AC34" s="16">
        <f t="shared" si="27"/>
        <v>0</v>
      </c>
      <c r="AD34" s="16">
        <f t="shared" si="28"/>
        <v>0</v>
      </c>
      <c r="AE34" s="16">
        <f t="shared" si="29"/>
        <v>0</v>
      </c>
      <c r="AG34" s="16">
        <f t="shared" si="30"/>
        <v>0</v>
      </c>
      <c r="AH34" s="16">
        <f t="shared" si="31"/>
        <v>0</v>
      </c>
      <c r="AI34" s="16">
        <f t="shared" si="32"/>
        <v>0</v>
      </c>
      <c r="AJ34" s="16">
        <f t="shared" si="33"/>
        <v>0</v>
      </c>
      <c r="AK34" s="16">
        <f t="shared" si="34"/>
        <v>0</v>
      </c>
      <c r="AL34" s="16">
        <f t="shared" si="35"/>
        <v>0</v>
      </c>
      <c r="AN34" s="16">
        <f t="shared" si="36"/>
        <v>0</v>
      </c>
      <c r="AO34" s="16">
        <f t="shared" si="37"/>
        <v>0</v>
      </c>
      <c r="AP34" s="16">
        <f t="shared" si="38"/>
        <v>0</v>
      </c>
      <c r="AQ34" s="16">
        <f t="shared" si="39"/>
        <v>0</v>
      </c>
      <c r="AR34" s="16">
        <f t="shared" si="40"/>
        <v>0</v>
      </c>
      <c r="AS34" s="16">
        <f t="shared" si="41"/>
        <v>0</v>
      </c>
      <c r="AT34" s="20"/>
      <c r="AU34" s="20">
        <f t="shared" si="42"/>
        <v>0</v>
      </c>
      <c r="AV34" s="20">
        <f t="shared" si="43"/>
        <v>0</v>
      </c>
      <c r="AW34" s="20">
        <f t="shared" si="44"/>
        <v>0</v>
      </c>
      <c r="AX34" s="20">
        <f t="shared" si="45"/>
        <v>0</v>
      </c>
      <c r="AY34" s="20">
        <f t="shared" si="46"/>
        <v>0</v>
      </c>
      <c r="AZ34" s="20">
        <f t="shared" si="47"/>
        <v>0</v>
      </c>
      <c r="BA34" s="20"/>
      <c r="BB34" s="20">
        <f t="shared" si="48"/>
        <v>0</v>
      </c>
      <c r="BC34" s="20">
        <f t="shared" si="49"/>
        <v>0</v>
      </c>
      <c r="BD34" s="20">
        <f t="shared" si="50"/>
        <v>0</v>
      </c>
      <c r="BE34" s="20">
        <f t="shared" si="51"/>
        <v>0</v>
      </c>
      <c r="BF34" s="20">
        <f t="shared" si="52"/>
        <v>0</v>
      </c>
      <c r="BG34" s="20">
        <f t="shared" si="53"/>
        <v>0</v>
      </c>
      <c r="BH34" s="20"/>
      <c r="BI34" s="20">
        <f t="shared" si="54"/>
        <v>0</v>
      </c>
      <c r="BJ34" s="20">
        <f t="shared" si="55"/>
        <v>0</v>
      </c>
      <c r="BK34" s="20">
        <f t="shared" si="56"/>
        <v>0</v>
      </c>
      <c r="BL34" s="20">
        <f t="shared" si="57"/>
        <v>0</v>
      </c>
      <c r="BM34" s="20">
        <f t="shared" si="58"/>
        <v>0</v>
      </c>
      <c r="BN34" s="20">
        <f t="shared" si="59"/>
        <v>0</v>
      </c>
      <c r="BO34" s="20"/>
      <c r="BP34" s="20">
        <f t="shared" si="60"/>
        <v>0</v>
      </c>
      <c r="BQ34" s="20">
        <f t="shared" si="61"/>
        <v>0</v>
      </c>
      <c r="BR34" s="20">
        <f t="shared" si="62"/>
        <v>0</v>
      </c>
      <c r="BS34" s="20">
        <f t="shared" si="63"/>
        <v>0</v>
      </c>
      <c r="BT34" s="20">
        <f t="shared" si="64"/>
        <v>0</v>
      </c>
      <c r="BU34" s="20">
        <f t="shared" si="65"/>
        <v>0</v>
      </c>
      <c r="BV34" s="20"/>
      <c r="BW34" s="20">
        <f t="shared" si="66"/>
        <v>0</v>
      </c>
      <c r="BX34" s="20">
        <f t="shared" si="67"/>
        <v>0</v>
      </c>
      <c r="BY34" s="20">
        <f t="shared" si="68"/>
        <v>0</v>
      </c>
      <c r="BZ34" s="20">
        <f t="shared" si="69"/>
        <v>0</v>
      </c>
      <c r="CA34" s="20">
        <f t="shared" si="70"/>
        <v>0</v>
      </c>
      <c r="CB34" s="20">
        <f t="shared" si="71"/>
        <v>0</v>
      </c>
      <c r="CC34" s="20"/>
      <c r="CD34" s="20">
        <f t="shared" si="72"/>
        <v>0</v>
      </c>
      <c r="CE34" s="20">
        <f t="shared" si="73"/>
        <v>0</v>
      </c>
      <c r="CF34" s="20">
        <f t="shared" si="74"/>
        <v>0</v>
      </c>
      <c r="CG34" s="20">
        <f t="shared" si="75"/>
        <v>0</v>
      </c>
      <c r="CH34" s="20">
        <f t="shared" si="76"/>
        <v>0</v>
      </c>
      <c r="CI34" s="20">
        <f t="shared" si="77"/>
        <v>0</v>
      </c>
    </row>
    <row r="35" spans="1:87" x14ac:dyDescent="0.25">
      <c r="A35">
        <v>29</v>
      </c>
      <c r="B35">
        <f>modules!B35</f>
        <v>0</v>
      </c>
      <c r="C35">
        <f>modules!C35</f>
        <v>0</v>
      </c>
      <c r="E35" s="16">
        <f t="shared" si="6"/>
        <v>0</v>
      </c>
      <c r="F35" s="16">
        <f t="shared" si="7"/>
        <v>0</v>
      </c>
      <c r="G35" s="16">
        <f t="shared" si="8"/>
        <v>0</v>
      </c>
      <c r="H35" s="16">
        <f t="shared" si="9"/>
        <v>0</v>
      </c>
      <c r="I35" s="16">
        <f t="shared" si="10"/>
        <v>0</v>
      </c>
      <c r="J35" s="16">
        <f t="shared" si="11"/>
        <v>0</v>
      </c>
      <c r="L35" s="16">
        <f t="shared" si="12"/>
        <v>0</v>
      </c>
      <c r="M35" s="16">
        <f t="shared" si="13"/>
        <v>0</v>
      </c>
      <c r="N35" s="16">
        <f t="shared" si="14"/>
        <v>0</v>
      </c>
      <c r="O35" s="16">
        <f t="shared" si="15"/>
        <v>0</v>
      </c>
      <c r="P35" s="16">
        <f t="shared" si="16"/>
        <v>0</v>
      </c>
      <c r="Q35" s="16">
        <f t="shared" si="17"/>
        <v>0</v>
      </c>
      <c r="S35" s="16">
        <f t="shared" si="18"/>
        <v>0</v>
      </c>
      <c r="T35" s="16">
        <f t="shared" si="19"/>
        <v>0</v>
      </c>
      <c r="U35" s="16">
        <f t="shared" si="20"/>
        <v>0</v>
      </c>
      <c r="V35" s="16">
        <f t="shared" si="21"/>
        <v>0</v>
      </c>
      <c r="W35" s="16">
        <f t="shared" si="22"/>
        <v>0</v>
      </c>
      <c r="X35" s="16">
        <f t="shared" si="23"/>
        <v>0</v>
      </c>
      <c r="Z35" s="16">
        <f t="shared" si="24"/>
        <v>0</v>
      </c>
      <c r="AA35" s="16">
        <f t="shared" si="25"/>
        <v>0</v>
      </c>
      <c r="AB35" s="16">
        <f t="shared" si="26"/>
        <v>0</v>
      </c>
      <c r="AC35" s="16">
        <f t="shared" si="27"/>
        <v>0</v>
      </c>
      <c r="AD35" s="16">
        <f t="shared" si="28"/>
        <v>0</v>
      </c>
      <c r="AE35" s="16">
        <f t="shared" si="29"/>
        <v>0</v>
      </c>
      <c r="AG35" s="16">
        <f t="shared" si="30"/>
        <v>0</v>
      </c>
      <c r="AH35" s="16">
        <f t="shared" si="31"/>
        <v>0</v>
      </c>
      <c r="AI35" s="16">
        <f t="shared" si="32"/>
        <v>0</v>
      </c>
      <c r="AJ35" s="16">
        <f t="shared" si="33"/>
        <v>0</v>
      </c>
      <c r="AK35" s="16">
        <f t="shared" si="34"/>
        <v>0</v>
      </c>
      <c r="AL35" s="16">
        <f t="shared" si="35"/>
        <v>0</v>
      </c>
      <c r="AN35" s="16">
        <f t="shared" si="36"/>
        <v>0</v>
      </c>
      <c r="AO35" s="16">
        <f t="shared" si="37"/>
        <v>0</v>
      </c>
      <c r="AP35" s="16">
        <f t="shared" si="38"/>
        <v>0</v>
      </c>
      <c r="AQ35" s="16">
        <f t="shared" si="39"/>
        <v>0</v>
      </c>
      <c r="AR35" s="16">
        <f t="shared" si="40"/>
        <v>0</v>
      </c>
      <c r="AS35" s="16">
        <f t="shared" si="41"/>
        <v>0</v>
      </c>
      <c r="AT35" s="20"/>
      <c r="AU35" s="20">
        <f t="shared" si="42"/>
        <v>0</v>
      </c>
      <c r="AV35" s="20">
        <f t="shared" si="43"/>
        <v>0</v>
      </c>
      <c r="AW35" s="20">
        <f t="shared" si="44"/>
        <v>0</v>
      </c>
      <c r="AX35" s="20">
        <f t="shared" si="45"/>
        <v>0</v>
      </c>
      <c r="AY35" s="20">
        <f t="shared" si="46"/>
        <v>0</v>
      </c>
      <c r="AZ35" s="20">
        <f t="shared" si="47"/>
        <v>0</v>
      </c>
      <c r="BA35" s="20"/>
      <c r="BB35" s="20">
        <f t="shared" si="48"/>
        <v>0</v>
      </c>
      <c r="BC35" s="20">
        <f t="shared" si="49"/>
        <v>0</v>
      </c>
      <c r="BD35" s="20">
        <f t="shared" si="50"/>
        <v>0</v>
      </c>
      <c r="BE35" s="20">
        <f t="shared" si="51"/>
        <v>0</v>
      </c>
      <c r="BF35" s="20">
        <f t="shared" si="52"/>
        <v>0</v>
      </c>
      <c r="BG35" s="20">
        <f t="shared" si="53"/>
        <v>0</v>
      </c>
      <c r="BH35" s="20"/>
      <c r="BI35" s="20">
        <f t="shared" si="54"/>
        <v>0</v>
      </c>
      <c r="BJ35" s="20">
        <f t="shared" si="55"/>
        <v>0</v>
      </c>
      <c r="BK35" s="20">
        <f t="shared" si="56"/>
        <v>0</v>
      </c>
      <c r="BL35" s="20">
        <f t="shared" si="57"/>
        <v>0</v>
      </c>
      <c r="BM35" s="20">
        <f t="shared" si="58"/>
        <v>0</v>
      </c>
      <c r="BN35" s="20">
        <f t="shared" si="59"/>
        <v>0</v>
      </c>
      <c r="BO35" s="20"/>
      <c r="BP35" s="20">
        <f t="shared" si="60"/>
        <v>0</v>
      </c>
      <c r="BQ35" s="20">
        <f t="shared" si="61"/>
        <v>0</v>
      </c>
      <c r="BR35" s="20">
        <f t="shared" si="62"/>
        <v>0</v>
      </c>
      <c r="BS35" s="20">
        <f t="shared" si="63"/>
        <v>0</v>
      </c>
      <c r="BT35" s="20">
        <f t="shared" si="64"/>
        <v>0</v>
      </c>
      <c r="BU35" s="20">
        <f t="shared" si="65"/>
        <v>0</v>
      </c>
      <c r="BV35" s="20"/>
      <c r="BW35" s="20">
        <f t="shared" si="66"/>
        <v>0</v>
      </c>
      <c r="BX35" s="20">
        <f t="shared" si="67"/>
        <v>0</v>
      </c>
      <c r="BY35" s="20">
        <f t="shared" si="68"/>
        <v>0</v>
      </c>
      <c r="BZ35" s="20">
        <f t="shared" si="69"/>
        <v>0</v>
      </c>
      <c r="CA35" s="20">
        <f t="shared" si="70"/>
        <v>0</v>
      </c>
      <c r="CB35" s="20">
        <f t="shared" si="71"/>
        <v>0</v>
      </c>
      <c r="CC35" s="20"/>
      <c r="CD35" s="20">
        <f t="shared" si="72"/>
        <v>0</v>
      </c>
      <c r="CE35" s="20">
        <f t="shared" si="73"/>
        <v>0</v>
      </c>
      <c r="CF35" s="20">
        <f t="shared" si="74"/>
        <v>0</v>
      </c>
      <c r="CG35" s="20">
        <f t="shared" si="75"/>
        <v>0</v>
      </c>
      <c r="CH35" s="20">
        <f t="shared" si="76"/>
        <v>0</v>
      </c>
      <c r="CI35" s="20">
        <f t="shared" si="77"/>
        <v>0</v>
      </c>
    </row>
    <row r="36" spans="1:87" x14ac:dyDescent="0.25">
      <c r="A36">
        <v>30</v>
      </c>
      <c r="B36">
        <f>modules!B36</f>
        <v>0</v>
      </c>
      <c r="C36">
        <f>modules!C36</f>
        <v>0</v>
      </c>
      <c r="E36" s="16">
        <f t="shared" si="6"/>
        <v>0</v>
      </c>
      <c r="F36" s="16">
        <f t="shared" si="7"/>
        <v>0</v>
      </c>
      <c r="G36" s="16">
        <f t="shared" si="8"/>
        <v>0</v>
      </c>
      <c r="H36" s="16">
        <f t="shared" si="9"/>
        <v>0</v>
      </c>
      <c r="I36" s="16">
        <f t="shared" si="10"/>
        <v>0</v>
      </c>
      <c r="J36" s="16">
        <f t="shared" si="11"/>
        <v>0</v>
      </c>
      <c r="L36" s="16">
        <f t="shared" si="12"/>
        <v>0</v>
      </c>
      <c r="M36" s="16">
        <f t="shared" si="13"/>
        <v>0</v>
      </c>
      <c r="N36" s="16">
        <f t="shared" si="14"/>
        <v>0</v>
      </c>
      <c r="O36" s="16">
        <f t="shared" si="15"/>
        <v>0</v>
      </c>
      <c r="P36" s="16">
        <f t="shared" si="16"/>
        <v>0</v>
      </c>
      <c r="Q36" s="16">
        <f t="shared" si="17"/>
        <v>0</v>
      </c>
      <c r="S36" s="16">
        <f t="shared" si="18"/>
        <v>0</v>
      </c>
      <c r="T36" s="16">
        <f t="shared" si="19"/>
        <v>0</v>
      </c>
      <c r="U36" s="16">
        <f t="shared" si="20"/>
        <v>0</v>
      </c>
      <c r="V36" s="16">
        <f t="shared" si="21"/>
        <v>0</v>
      </c>
      <c r="W36" s="16">
        <f t="shared" si="22"/>
        <v>0</v>
      </c>
      <c r="X36" s="16">
        <f t="shared" si="23"/>
        <v>0</v>
      </c>
      <c r="Z36" s="16">
        <f t="shared" si="24"/>
        <v>0</v>
      </c>
      <c r="AA36" s="16">
        <f t="shared" si="25"/>
        <v>0</v>
      </c>
      <c r="AB36" s="16">
        <f t="shared" si="26"/>
        <v>0</v>
      </c>
      <c r="AC36" s="16">
        <f t="shared" si="27"/>
        <v>0</v>
      </c>
      <c r="AD36" s="16">
        <f t="shared" si="28"/>
        <v>0</v>
      </c>
      <c r="AE36" s="16">
        <f t="shared" si="29"/>
        <v>0</v>
      </c>
      <c r="AG36" s="16">
        <f t="shared" si="30"/>
        <v>0</v>
      </c>
      <c r="AH36" s="16">
        <f t="shared" si="31"/>
        <v>0</v>
      </c>
      <c r="AI36" s="16">
        <f t="shared" si="32"/>
        <v>0</v>
      </c>
      <c r="AJ36" s="16">
        <f t="shared" si="33"/>
        <v>0</v>
      </c>
      <c r="AK36" s="16">
        <f t="shared" si="34"/>
        <v>0</v>
      </c>
      <c r="AL36" s="16">
        <f t="shared" si="35"/>
        <v>0</v>
      </c>
      <c r="AN36" s="16">
        <f t="shared" si="36"/>
        <v>0</v>
      </c>
      <c r="AO36" s="16">
        <f t="shared" si="37"/>
        <v>0</v>
      </c>
      <c r="AP36" s="16">
        <f t="shared" si="38"/>
        <v>0</v>
      </c>
      <c r="AQ36" s="16">
        <f t="shared" si="39"/>
        <v>0</v>
      </c>
      <c r="AR36" s="16">
        <f t="shared" si="40"/>
        <v>0</v>
      </c>
      <c r="AS36" s="16">
        <f t="shared" si="41"/>
        <v>0</v>
      </c>
      <c r="AT36" s="20"/>
      <c r="AU36" s="20">
        <f t="shared" si="42"/>
        <v>0</v>
      </c>
      <c r="AV36" s="20">
        <f t="shared" si="43"/>
        <v>0</v>
      </c>
      <c r="AW36" s="20">
        <f t="shared" si="44"/>
        <v>0</v>
      </c>
      <c r="AX36" s="20">
        <f t="shared" si="45"/>
        <v>0</v>
      </c>
      <c r="AY36" s="20">
        <f t="shared" si="46"/>
        <v>0</v>
      </c>
      <c r="AZ36" s="20">
        <f t="shared" si="47"/>
        <v>0</v>
      </c>
      <c r="BA36" s="20"/>
      <c r="BB36" s="20">
        <f t="shared" si="48"/>
        <v>0</v>
      </c>
      <c r="BC36" s="20">
        <f t="shared" si="49"/>
        <v>0</v>
      </c>
      <c r="BD36" s="20">
        <f t="shared" si="50"/>
        <v>0</v>
      </c>
      <c r="BE36" s="20">
        <f t="shared" si="51"/>
        <v>0</v>
      </c>
      <c r="BF36" s="20">
        <f t="shared" si="52"/>
        <v>0</v>
      </c>
      <c r="BG36" s="20">
        <f t="shared" si="53"/>
        <v>0</v>
      </c>
      <c r="BH36" s="20"/>
      <c r="BI36" s="20">
        <f t="shared" si="54"/>
        <v>0</v>
      </c>
      <c r="BJ36" s="20">
        <f t="shared" si="55"/>
        <v>0</v>
      </c>
      <c r="BK36" s="20">
        <f t="shared" si="56"/>
        <v>0</v>
      </c>
      <c r="BL36" s="20">
        <f t="shared" si="57"/>
        <v>0</v>
      </c>
      <c r="BM36" s="20">
        <f t="shared" si="58"/>
        <v>0</v>
      </c>
      <c r="BN36" s="20">
        <f t="shared" si="59"/>
        <v>0</v>
      </c>
      <c r="BO36" s="20"/>
      <c r="BP36" s="20">
        <f t="shared" si="60"/>
        <v>0</v>
      </c>
      <c r="BQ36" s="20">
        <f t="shared" si="61"/>
        <v>0</v>
      </c>
      <c r="BR36" s="20">
        <f t="shared" si="62"/>
        <v>0</v>
      </c>
      <c r="BS36" s="20">
        <f t="shared" si="63"/>
        <v>0</v>
      </c>
      <c r="BT36" s="20">
        <f t="shared" si="64"/>
        <v>0</v>
      </c>
      <c r="BU36" s="20">
        <f t="shared" si="65"/>
        <v>0</v>
      </c>
      <c r="BV36" s="20"/>
      <c r="BW36" s="20">
        <f t="shared" si="66"/>
        <v>0</v>
      </c>
      <c r="BX36" s="20">
        <f t="shared" si="67"/>
        <v>0</v>
      </c>
      <c r="BY36" s="20">
        <f t="shared" si="68"/>
        <v>0</v>
      </c>
      <c r="BZ36" s="20">
        <f t="shared" si="69"/>
        <v>0</v>
      </c>
      <c r="CA36" s="20">
        <f t="shared" si="70"/>
        <v>0</v>
      </c>
      <c r="CB36" s="20">
        <f t="shared" si="71"/>
        <v>0</v>
      </c>
      <c r="CC36" s="20"/>
      <c r="CD36" s="20">
        <f t="shared" si="72"/>
        <v>0</v>
      </c>
      <c r="CE36" s="20">
        <f t="shared" si="73"/>
        <v>0</v>
      </c>
      <c r="CF36" s="20">
        <f t="shared" si="74"/>
        <v>0</v>
      </c>
      <c r="CG36" s="20">
        <f t="shared" si="75"/>
        <v>0</v>
      </c>
      <c r="CH36" s="20">
        <f t="shared" si="76"/>
        <v>0</v>
      </c>
      <c r="CI36" s="20">
        <f t="shared" si="77"/>
        <v>0</v>
      </c>
    </row>
    <row r="37" spans="1:87" x14ac:dyDescent="0.25">
      <c r="A37">
        <v>31</v>
      </c>
      <c r="B37">
        <f>modules!B37</f>
        <v>0</v>
      </c>
      <c r="C37">
        <f>modules!C37</f>
        <v>0</v>
      </c>
      <c r="E37" s="16">
        <f t="shared" si="6"/>
        <v>0</v>
      </c>
      <c r="F37" s="16">
        <f t="shared" si="7"/>
        <v>0</v>
      </c>
      <c r="G37" s="16">
        <f t="shared" si="8"/>
        <v>0</v>
      </c>
      <c r="H37" s="16">
        <f t="shared" si="9"/>
        <v>0</v>
      </c>
      <c r="I37" s="16">
        <f t="shared" si="10"/>
        <v>0</v>
      </c>
      <c r="J37" s="16">
        <f t="shared" si="11"/>
        <v>0</v>
      </c>
      <c r="L37" s="16">
        <f t="shared" si="12"/>
        <v>0</v>
      </c>
      <c r="M37" s="16">
        <f t="shared" si="13"/>
        <v>0</v>
      </c>
      <c r="N37" s="16">
        <f t="shared" si="14"/>
        <v>0</v>
      </c>
      <c r="O37" s="16">
        <f t="shared" si="15"/>
        <v>0</v>
      </c>
      <c r="P37" s="16">
        <f t="shared" si="16"/>
        <v>0</v>
      </c>
      <c r="Q37" s="16">
        <f t="shared" si="17"/>
        <v>0</v>
      </c>
      <c r="S37" s="16">
        <f t="shared" si="18"/>
        <v>0</v>
      </c>
      <c r="T37" s="16">
        <f t="shared" si="19"/>
        <v>0</v>
      </c>
      <c r="U37" s="16">
        <f t="shared" si="20"/>
        <v>0</v>
      </c>
      <c r="V37" s="16">
        <f t="shared" si="21"/>
        <v>0</v>
      </c>
      <c r="W37" s="16">
        <f t="shared" si="22"/>
        <v>0</v>
      </c>
      <c r="X37" s="16">
        <f t="shared" si="23"/>
        <v>0</v>
      </c>
      <c r="Z37" s="16">
        <f t="shared" si="24"/>
        <v>0</v>
      </c>
      <c r="AA37" s="16">
        <f t="shared" si="25"/>
        <v>0</v>
      </c>
      <c r="AB37" s="16">
        <f t="shared" si="26"/>
        <v>0</v>
      </c>
      <c r="AC37" s="16">
        <f t="shared" si="27"/>
        <v>0</v>
      </c>
      <c r="AD37" s="16">
        <f t="shared" si="28"/>
        <v>0</v>
      </c>
      <c r="AE37" s="16">
        <f t="shared" si="29"/>
        <v>0</v>
      </c>
      <c r="AG37" s="16">
        <f t="shared" si="30"/>
        <v>0</v>
      </c>
      <c r="AH37" s="16">
        <f t="shared" si="31"/>
        <v>0</v>
      </c>
      <c r="AI37" s="16">
        <f t="shared" si="32"/>
        <v>0</v>
      </c>
      <c r="AJ37" s="16">
        <f t="shared" si="33"/>
        <v>0</v>
      </c>
      <c r="AK37" s="16">
        <f t="shared" si="34"/>
        <v>0</v>
      </c>
      <c r="AL37" s="16">
        <f t="shared" si="35"/>
        <v>0</v>
      </c>
      <c r="AN37" s="16">
        <f t="shared" si="36"/>
        <v>0</v>
      </c>
      <c r="AO37" s="16">
        <f t="shared" si="37"/>
        <v>0</v>
      </c>
      <c r="AP37" s="16">
        <f t="shared" si="38"/>
        <v>0</v>
      </c>
      <c r="AQ37" s="16">
        <f t="shared" si="39"/>
        <v>0</v>
      </c>
      <c r="AR37" s="16">
        <f t="shared" si="40"/>
        <v>0</v>
      </c>
      <c r="AS37" s="16">
        <f t="shared" si="41"/>
        <v>0</v>
      </c>
      <c r="AT37" s="20"/>
      <c r="AU37" s="20">
        <f t="shared" si="42"/>
        <v>0</v>
      </c>
      <c r="AV37" s="20">
        <f t="shared" si="43"/>
        <v>0</v>
      </c>
      <c r="AW37" s="20">
        <f t="shared" si="44"/>
        <v>0</v>
      </c>
      <c r="AX37" s="20">
        <f t="shared" si="45"/>
        <v>0</v>
      </c>
      <c r="AY37" s="20">
        <f t="shared" si="46"/>
        <v>0</v>
      </c>
      <c r="AZ37" s="20">
        <f t="shared" si="47"/>
        <v>0</v>
      </c>
      <c r="BA37" s="20"/>
      <c r="BB37" s="20">
        <f t="shared" si="48"/>
        <v>0</v>
      </c>
      <c r="BC37" s="20">
        <f t="shared" si="49"/>
        <v>0</v>
      </c>
      <c r="BD37" s="20">
        <f t="shared" si="50"/>
        <v>0</v>
      </c>
      <c r="BE37" s="20">
        <f t="shared" si="51"/>
        <v>0</v>
      </c>
      <c r="BF37" s="20">
        <f t="shared" si="52"/>
        <v>0</v>
      </c>
      <c r="BG37" s="20">
        <f t="shared" si="53"/>
        <v>0</v>
      </c>
      <c r="BH37" s="20"/>
      <c r="BI37" s="20">
        <f t="shared" si="54"/>
        <v>0</v>
      </c>
      <c r="BJ37" s="20">
        <f t="shared" si="55"/>
        <v>0</v>
      </c>
      <c r="BK37" s="20">
        <f t="shared" si="56"/>
        <v>0</v>
      </c>
      <c r="BL37" s="20">
        <f t="shared" si="57"/>
        <v>0</v>
      </c>
      <c r="BM37" s="20">
        <f t="shared" si="58"/>
        <v>0</v>
      </c>
      <c r="BN37" s="20">
        <f t="shared" si="59"/>
        <v>0</v>
      </c>
      <c r="BO37" s="20"/>
      <c r="BP37" s="20">
        <f t="shared" si="60"/>
        <v>0</v>
      </c>
      <c r="BQ37" s="20">
        <f t="shared" si="61"/>
        <v>0</v>
      </c>
      <c r="BR37" s="20">
        <f t="shared" si="62"/>
        <v>0</v>
      </c>
      <c r="BS37" s="20">
        <f t="shared" si="63"/>
        <v>0</v>
      </c>
      <c r="BT37" s="20">
        <f t="shared" si="64"/>
        <v>0</v>
      </c>
      <c r="BU37" s="20">
        <f t="shared" si="65"/>
        <v>0</v>
      </c>
      <c r="BV37" s="20"/>
      <c r="BW37" s="20">
        <f t="shared" si="66"/>
        <v>0</v>
      </c>
      <c r="BX37" s="20">
        <f t="shared" si="67"/>
        <v>0</v>
      </c>
      <c r="BY37" s="20">
        <f t="shared" si="68"/>
        <v>0</v>
      </c>
      <c r="BZ37" s="20">
        <f t="shared" si="69"/>
        <v>0</v>
      </c>
      <c r="CA37" s="20">
        <f t="shared" si="70"/>
        <v>0</v>
      </c>
      <c r="CB37" s="20">
        <f t="shared" si="71"/>
        <v>0</v>
      </c>
      <c r="CC37" s="20"/>
      <c r="CD37" s="20">
        <f t="shared" si="72"/>
        <v>0</v>
      </c>
      <c r="CE37" s="20">
        <f t="shared" si="73"/>
        <v>0</v>
      </c>
      <c r="CF37" s="20">
        <f t="shared" si="74"/>
        <v>0</v>
      </c>
      <c r="CG37" s="20">
        <f t="shared" si="75"/>
        <v>0</v>
      </c>
      <c r="CH37" s="20">
        <f t="shared" si="76"/>
        <v>0</v>
      </c>
      <c r="CI37" s="20">
        <f t="shared" si="77"/>
        <v>0</v>
      </c>
    </row>
    <row r="38" spans="1:87" x14ac:dyDescent="0.25">
      <c r="A38">
        <v>32</v>
      </c>
      <c r="B38">
        <f>modules!B38</f>
        <v>0</v>
      </c>
      <c r="C38">
        <f>modules!C38</f>
        <v>0</v>
      </c>
      <c r="E38" s="16">
        <f t="shared" si="6"/>
        <v>0</v>
      </c>
      <c r="F38" s="16">
        <f t="shared" si="7"/>
        <v>0</v>
      </c>
      <c r="G38" s="16">
        <f t="shared" si="8"/>
        <v>0</v>
      </c>
      <c r="H38" s="16">
        <f t="shared" si="9"/>
        <v>0</v>
      </c>
      <c r="I38" s="16">
        <f t="shared" si="10"/>
        <v>0</v>
      </c>
      <c r="J38" s="16">
        <f t="shared" si="11"/>
        <v>0</v>
      </c>
      <c r="L38" s="16">
        <f t="shared" si="12"/>
        <v>0</v>
      </c>
      <c r="M38" s="16">
        <f t="shared" si="13"/>
        <v>0</v>
      </c>
      <c r="N38" s="16">
        <f t="shared" si="14"/>
        <v>0</v>
      </c>
      <c r="O38" s="16">
        <f t="shared" si="15"/>
        <v>0</v>
      </c>
      <c r="P38" s="16">
        <f t="shared" si="16"/>
        <v>0</v>
      </c>
      <c r="Q38" s="16">
        <f t="shared" si="17"/>
        <v>0</v>
      </c>
      <c r="S38" s="16">
        <f t="shared" si="18"/>
        <v>0</v>
      </c>
      <c r="T38" s="16">
        <f t="shared" si="19"/>
        <v>0</v>
      </c>
      <c r="U38" s="16">
        <f t="shared" si="20"/>
        <v>0</v>
      </c>
      <c r="V38" s="16">
        <f t="shared" si="21"/>
        <v>0</v>
      </c>
      <c r="W38" s="16">
        <f t="shared" si="22"/>
        <v>0</v>
      </c>
      <c r="X38" s="16">
        <f t="shared" si="23"/>
        <v>0</v>
      </c>
      <c r="Z38" s="16">
        <f t="shared" si="24"/>
        <v>0</v>
      </c>
      <c r="AA38" s="16">
        <f t="shared" si="25"/>
        <v>0</v>
      </c>
      <c r="AB38" s="16">
        <f t="shared" si="26"/>
        <v>0</v>
      </c>
      <c r="AC38" s="16">
        <f t="shared" si="27"/>
        <v>0</v>
      </c>
      <c r="AD38" s="16">
        <f t="shared" si="28"/>
        <v>0</v>
      </c>
      <c r="AE38" s="16">
        <f t="shared" si="29"/>
        <v>0</v>
      </c>
      <c r="AG38" s="16">
        <f t="shared" si="30"/>
        <v>0</v>
      </c>
      <c r="AH38" s="16">
        <f t="shared" si="31"/>
        <v>0</v>
      </c>
      <c r="AI38" s="16">
        <f t="shared" si="32"/>
        <v>0</v>
      </c>
      <c r="AJ38" s="16">
        <f t="shared" si="33"/>
        <v>0</v>
      </c>
      <c r="AK38" s="16">
        <f t="shared" si="34"/>
        <v>0</v>
      </c>
      <c r="AL38" s="16">
        <f t="shared" si="35"/>
        <v>0</v>
      </c>
      <c r="AN38" s="16">
        <f t="shared" si="36"/>
        <v>0</v>
      </c>
      <c r="AO38" s="16">
        <f t="shared" si="37"/>
        <v>0</v>
      </c>
      <c r="AP38" s="16">
        <f t="shared" si="38"/>
        <v>0</v>
      </c>
      <c r="AQ38" s="16">
        <f t="shared" si="39"/>
        <v>0</v>
      </c>
      <c r="AR38" s="16">
        <f t="shared" si="40"/>
        <v>0</v>
      </c>
      <c r="AS38" s="16">
        <f t="shared" si="41"/>
        <v>0</v>
      </c>
      <c r="AT38" s="20"/>
      <c r="AU38" s="20">
        <f t="shared" si="42"/>
        <v>0</v>
      </c>
      <c r="AV38" s="20">
        <f t="shared" si="43"/>
        <v>0</v>
      </c>
      <c r="AW38" s="20">
        <f t="shared" si="44"/>
        <v>0</v>
      </c>
      <c r="AX38" s="20">
        <f t="shared" si="45"/>
        <v>0</v>
      </c>
      <c r="AY38" s="20">
        <f t="shared" si="46"/>
        <v>0</v>
      </c>
      <c r="AZ38" s="20">
        <f t="shared" si="47"/>
        <v>0</v>
      </c>
      <c r="BA38" s="20"/>
      <c r="BB38" s="20">
        <f t="shared" si="48"/>
        <v>0</v>
      </c>
      <c r="BC38" s="20">
        <f t="shared" si="49"/>
        <v>0</v>
      </c>
      <c r="BD38" s="20">
        <f t="shared" si="50"/>
        <v>0</v>
      </c>
      <c r="BE38" s="20">
        <f t="shared" si="51"/>
        <v>0</v>
      </c>
      <c r="BF38" s="20">
        <f t="shared" si="52"/>
        <v>0</v>
      </c>
      <c r="BG38" s="20">
        <f t="shared" si="53"/>
        <v>0</v>
      </c>
      <c r="BH38" s="20"/>
      <c r="BI38" s="20">
        <f t="shared" si="54"/>
        <v>0</v>
      </c>
      <c r="BJ38" s="20">
        <f t="shared" si="55"/>
        <v>0</v>
      </c>
      <c r="BK38" s="20">
        <f t="shared" si="56"/>
        <v>0</v>
      </c>
      <c r="BL38" s="20">
        <f t="shared" si="57"/>
        <v>0</v>
      </c>
      <c r="BM38" s="20">
        <f t="shared" si="58"/>
        <v>0</v>
      </c>
      <c r="BN38" s="20">
        <f t="shared" si="59"/>
        <v>0</v>
      </c>
      <c r="BO38" s="20"/>
      <c r="BP38" s="20">
        <f t="shared" si="60"/>
        <v>0</v>
      </c>
      <c r="BQ38" s="20">
        <f t="shared" si="61"/>
        <v>0</v>
      </c>
      <c r="BR38" s="20">
        <f t="shared" si="62"/>
        <v>0</v>
      </c>
      <c r="BS38" s="20">
        <f t="shared" si="63"/>
        <v>0</v>
      </c>
      <c r="BT38" s="20">
        <f t="shared" si="64"/>
        <v>0</v>
      </c>
      <c r="BU38" s="20">
        <f t="shared" si="65"/>
        <v>0</v>
      </c>
      <c r="BV38" s="20"/>
      <c r="BW38" s="20">
        <f t="shared" si="66"/>
        <v>0</v>
      </c>
      <c r="BX38" s="20">
        <f t="shared" si="67"/>
        <v>0</v>
      </c>
      <c r="BY38" s="20">
        <f t="shared" si="68"/>
        <v>0</v>
      </c>
      <c r="BZ38" s="20">
        <f t="shared" si="69"/>
        <v>0</v>
      </c>
      <c r="CA38" s="20">
        <f t="shared" si="70"/>
        <v>0</v>
      </c>
      <c r="CB38" s="20">
        <f t="shared" si="71"/>
        <v>0</v>
      </c>
      <c r="CC38" s="20"/>
      <c r="CD38" s="20">
        <f t="shared" si="72"/>
        <v>0</v>
      </c>
      <c r="CE38" s="20">
        <f t="shared" si="73"/>
        <v>0</v>
      </c>
      <c r="CF38" s="20">
        <f t="shared" si="74"/>
        <v>0</v>
      </c>
      <c r="CG38" s="20">
        <f t="shared" si="75"/>
        <v>0</v>
      </c>
      <c r="CH38" s="20">
        <f t="shared" si="76"/>
        <v>0</v>
      </c>
      <c r="CI38" s="20">
        <f t="shared" si="77"/>
        <v>0</v>
      </c>
    </row>
    <row r="39" spans="1:87" x14ac:dyDescent="0.25">
      <c r="A39">
        <v>33</v>
      </c>
      <c r="B39">
        <f>modules!B39</f>
        <v>0</v>
      </c>
      <c r="C39">
        <f>modules!C39</f>
        <v>0</v>
      </c>
      <c r="E39" s="16">
        <f t="shared" si="6"/>
        <v>0</v>
      </c>
      <c r="F39" s="16">
        <f t="shared" si="7"/>
        <v>0</v>
      </c>
      <c r="G39" s="16">
        <f t="shared" si="8"/>
        <v>0</v>
      </c>
      <c r="H39" s="16">
        <f t="shared" si="9"/>
        <v>0</v>
      </c>
      <c r="I39" s="16">
        <f t="shared" si="10"/>
        <v>0</v>
      </c>
      <c r="J39" s="16">
        <f t="shared" si="11"/>
        <v>0</v>
      </c>
      <c r="L39" s="16">
        <f t="shared" si="12"/>
        <v>0</v>
      </c>
      <c r="M39" s="16">
        <f t="shared" si="13"/>
        <v>0</v>
      </c>
      <c r="N39" s="16">
        <f t="shared" si="14"/>
        <v>0</v>
      </c>
      <c r="O39" s="16">
        <f t="shared" si="15"/>
        <v>0</v>
      </c>
      <c r="P39" s="16">
        <f t="shared" si="16"/>
        <v>0</v>
      </c>
      <c r="Q39" s="16">
        <f t="shared" si="17"/>
        <v>0</v>
      </c>
      <c r="S39" s="16">
        <f t="shared" si="18"/>
        <v>0</v>
      </c>
      <c r="T39" s="16">
        <f t="shared" si="19"/>
        <v>0</v>
      </c>
      <c r="U39" s="16">
        <f t="shared" si="20"/>
        <v>0</v>
      </c>
      <c r="V39" s="16">
        <f t="shared" si="21"/>
        <v>0</v>
      </c>
      <c r="W39" s="16">
        <f t="shared" si="22"/>
        <v>0</v>
      </c>
      <c r="X39" s="16">
        <f t="shared" si="23"/>
        <v>0</v>
      </c>
      <c r="Z39" s="16">
        <f t="shared" si="24"/>
        <v>0</v>
      </c>
      <c r="AA39" s="16">
        <f t="shared" si="25"/>
        <v>0</v>
      </c>
      <c r="AB39" s="16">
        <f t="shared" si="26"/>
        <v>0</v>
      </c>
      <c r="AC39" s="16">
        <f t="shared" si="27"/>
        <v>0</v>
      </c>
      <c r="AD39" s="16">
        <f t="shared" si="28"/>
        <v>0</v>
      </c>
      <c r="AE39" s="16">
        <f t="shared" si="29"/>
        <v>0</v>
      </c>
      <c r="AG39" s="16">
        <f t="shared" si="30"/>
        <v>0</v>
      </c>
      <c r="AH39" s="16">
        <f t="shared" si="31"/>
        <v>0</v>
      </c>
      <c r="AI39" s="16">
        <f t="shared" si="32"/>
        <v>0</v>
      </c>
      <c r="AJ39" s="16">
        <f t="shared" si="33"/>
        <v>0</v>
      </c>
      <c r="AK39" s="16">
        <f t="shared" si="34"/>
        <v>0</v>
      </c>
      <c r="AL39" s="16">
        <f t="shared" si="35"/>
        <v>0</v>
      </c>
      <c r="AN39" s="16">
        <f t="shared" si="36"/>
        <v>0</v>
      </c>
      <c r="AO39" s="16">
        <f t="shared" si="37"/>
        <v>0</v>
      </c>
      <c r="AP39" s="16">
        <f t="shared" si="38"/>
        <v>0</v>
      </c>
      <c r="AQ39" s="16">
        <f t="shared" si="39"/>
        <v>0</v>
      </c>
      <c r="AR39" s="16">
        <f t="shared" si="40"/>
        <v>0</v>
      </c>
      <c r="AS39" s="16">
        <f t="shared" si="41"/>
        <v>0</v>
      </c>
      <c r="AT39" s="20"/>
      <c r="AU39" s="20">
        <f t="shared" si="42"/>
        <v>0</v>
      </c>
      <c r="AV39" s="20">
        <f t="shared" si="43"/>
        <v>0</v>
      </c>
      <c r="AW39" s="20">
        <f t="shared" si="44"/>
        <v>0</v>
      </c>
      <c r="AX39" s="20">
        <f t="shared" si="45"/>
        <v>0</v>
      </c>
      <c r="AY39" s="20">
        <f t="shared" si="46"/>
        <v>0</v>
      </c>
      <c r="AZ39" s="20">
        <f t="shared" si="47"/>
        <v>0</v>
      </c>
      <c r="BA39" s="20"/>
      <c r="BB39" s="20">
        <f t="shared" si="48"/>
        <v>0</v>
      </c>
      <c r="BC39" s="20">
        <f t="shared" si="49"/>
        <v>0</v>
      </c>
      <c r="BD39" s="20">
        <f t="shared" si="50"/>
        <v>0</v>
      </c>
      <c r="BE39" s="20">
        <f t="shared" si="51"/>
        <v>0</v>
      </c>
      <c r="BF39" s="20">
        <f t="shared" si="52"/>
        <v>0</v>
      </c>
      <c r="BG39" s="20">
        <f t="shared" si="53"/>
        <v>0</v>
      </c>
      <c r="BH39" s="20"/>
      <c r="BI39" s="20">
        <f t="shared" si="54"/>
        <v>0</v>
      </c>
      <c r="BJ39" s="20">
        <f t="shared" si="55"/>
        <v>0</v>
      </c>
      <c r="BK39" s="20">
        <f t="shared" si="56"/>
        <v>0</v>
      </c>
      <c r="BL39" s="20">
        <f t="shared" si="57"/>
        <v>0</v>
      </c>
      <c r="BM39" s="20">
        <f t="shared" si="58"/>
        <v>0</v>
      </c>
      <c r="BN39" s="20">
        <f t="shared" si="59"/>
        <v>0</v>
      </c>
      <c r="BO39" s="20"/>
      <c r="BP39" s="20">
        <f t="shared" si="60"/>
        <v>0</v>
      </c>
      <c r="BQ39" s="20">
        <f t="shared" si="61"/>
        <v>0</v>
      </c>
      <c r="BR39" s="20">
        <f t="shared" si="62"/>
        <v>0</v>
      </c>
      <c r="BS39" s="20">
        <f t="shared" si="63"/>
        <v>0</v>
      </c>
      <c r="BT39" s="20">
        <f t="shared" si="64"/>
        <v>0</v>
      </c>
      <c r="BU39" s="20">
        <f t="shared" si="65"/>
        <v>0</v>
      </c>
      <c r="BV39" s="20"/>
      <c r="BW39" s="20">
        <f t="shared" si="66"/>
        <v>0</v>
      </c>
      <c r="BX39" s="20">
        <f t="shared" si="67"/>
        <v>0</v>
      </c>
      <c r="BY39" s="20">
        <f t="shared" si="68"/>
        <v>0</v>
      </c>
      <c r="BZ39" s="20">
        <f t="shared" si="69"/>
        <v>0</v>
      </c>
      <c r="CA39" s="20">
        <f t="shared" si="70"/>
        <v>0</v>
      </c>
      <c r="CB39" s="20">
        <f t="shared" si="71"/>
        <v>0</v>
      </c>
      <c r="CC39" s="20"/>
      <c r="CD39" s="20">
        <f t="shared" si="72"/>
        <v>0</v>
      </c>
      <c r="CE39" s="20">
        <f t="shared" si="73"/>
        <v>0</v>
      </c>
      <c r="CF39" s="20">
        <f t="shared" si="74"/>
        <v>0</v>
      </c>
      <c r="CG39" s="20">
        <f t="shared" si="75"/>
        <v>0</v>
      </c>
      <c r="CH39" s="20">
        <f t="shared" si="76"/>
        <v>0</v>
      </c>
      <c r="CI39" s="20">
        <f t="shared" si="77"/>
        <v>0</v>
      </c>
    </row>
    <row r="40" spans="1:87" x14ac:dyDescent="0.25">
      <c r="A40">
        <v>34</v>
      </c>
      <c r="B40">
        <f>modules!B40</f>
        <v>0</v>
      </c>
      <c r="C40">
        <f>modules!C40</f>
        <v>0</v>
      </c>
      <c r="E40" s="16">
        <f t="shared" ref="E40:E67" si="78">IFERROR(IF($C$1="Yes",HLOOKUP(D$4,CHRS,$A40,FALSE),IF($C40&lt;=E$5,HLOOKUP(D$4,CHRS,$A40,FALSE),0)),0)</f>
        <v>0</v>
      </c>
      <c r="F40" s="16">
        <f t="shared" ref="F40:F67" si="79">IFERROR(IF($C$1="Yes",HLOOKUP(D$4,CHRS,$A40,FALSE),IF($C40&lt;=F$5,HLOOKUP(D$4,CHRS,$A40,FALSE),0)),0)</f>
        <v>0</v>
      </c>
      <c r="G40" s="16">
        <f t="shared" ref="G40:G67" si="80">IFERROR(IF($C$1="Yes",HLOOKUP(D$4,CHRS,$A40,FALSE),IF($C40&lt;=G$5,HLOOKUP(D$4,CHRS,$A40,FALSE),0)),0)</f>
        <v>0</v>
      </c>
      <c r="H40" s="16">
        <f t="shared" ref="H40:H67" si="81">IFERROR(IF($C$1="Yes",HLOOKUP(D$4,CHRS,$A40,FALSE),IF($C40&lt;=H$5,HLOOKUP(D$4,CHRS,$A40,FALSE),0)),0)</f>
        <v>0</v>
      </c>
      <c r="I40" s="16">
        <f t="shared" ref="I40:I67" si="82">IFERROR(IF($C$1="Yes",HLOOKUP(D$4,CHRS,$A40,FALSE),IF($C40&lt;=I$5,HLOOKUP(D$4,CHRS,$A40,FALSE),0)),0)</f>
        <v>0</v>
      </c>
      <c r="J40" s="16">
        <f t="shared" ref="J40:J67" si="83">IFERROR(IF($C$1="Yes",HLOOKUP(D$4,CHRS,$A40,FALSE),IF($C40&lt;=J$5,HLOOKUP(D$4,CHRS,$A40,FALSE),0)),0)</f>
        <v>0</v>
      </c>
      <c r="L40" s="16">
        <f t="shared" ref="L40:L67" si="84">IFERROR(IF($C$1="Yes",HLOOKUP(K$4,CHRS,$A40,FALSE),IF($C40&lt;=L$5,HLOOKUP(K$4,CHRS,$A40,FALSE),0)),0)</f>
        <v>0</v>
      </c>
      <c r="M40" s="16">
        <f t="shared" ref="M40:M67" si="85">IFERROR(IF($C$1="Yes",HLOOKUP(K$4,CHRS,$A40,FALSE),IF($C40&lt;=M$5,HLOOKUP(K$4,CHRS,$A40,FALSE),0)),0)</f>
        <v>0</v>
      </c>
      <c r="N40" s="16">
        <f t="shared" ref="N40:N67" si="86">IFERROR(IF($C$1="Yes",HLOOKUP(K$4,CHRS,$A40,FALSE),IF($C40&lt;=N$5,HLOOKUP(K$4,CHRS,$A40,FALSE),0)),0)</f>
        <v>0</v>
      </c>
      <c r="O40" s="16">
        <f t="shared" ref="O40:O67" si="87">IFERROR(IF($C$1="Yes",HLOOKUP(K$4,CHRS,$A40,FALSE),IF($C40&lt;=O$5,HLOOKUP(K$4,CHRS,$A40,FALSE),0)),0)</f>
        <v>0</v>
      </c>
      <c r="P40" s="16">
        <f t="shared" ref="P40:P67" si="88">IFERROR(IF($C$1="Yes",HLOOKUP(K$4,CHRS,$A40,FALSE),IF($C40&lt;=P$5,HLOOKUP(K$4,CHRS,$A40,FALSE),0)),0)</f>
        <v>0</v>
      </c>
      <c r="Q40" s="16">
        <f t="shared" ref="Q40:Q67" si="89">IFERROR(IF($C$1="Yes",HLOOKUP(K$4,CHRS,$A40,FALSE),IF($C40&lt;=Q$5,HLOOKUP(K$4,CHRS,$A40,FALSE),0)),0)</f>
        <v>0</v>
      </c>
      <c r="S40" s="16">
        <f t="shared" ref="S40:S67" si="90">IFERROR(IF($C$1="Yes",HLOOKUP(R$4,CHRS,$A40,FALSE),IF($C40&lt;=S$5,HLOOKUP(R$4,CHRS,$A40,FALSE),0)),0)</f>
        <v>0</v>
      </c>
      <c r="T40" s="16">
        <f t="shared" ref="T40:T67" si="91">IFERROR(IF($C$1="Yes",HLOOKUP(R$4,CHRS,$A40,FALSE),IF($C40&lt;=T$5,HLOOKUP(R$4,CHRS,$A40,FALSE),0)),0)</f>
        <v>0</v>
      </c>
      <c r="U40" s="16">
        <f t="shared" ref="U40:U67" si="92">IFERROR(IF($C$1="Yes",HLOOKUP(R$4,CHRS,$A40,FALSE),IF($C40&lt;=U$5,HLOOKUP(R$4,CHRS,$A40,FALSE),0)),0)</f>
        <v>0</v>
      </c>
      <c r="V40" s="16">
        <f t="shared" ref="V40:V67" si="93">IFERROR(IF($C$1="Yes",HLOOKUP(R$4,CHRS,$A40,FALSE),IF($C40&lt;=V$5,HLOOKUP(R$4,CHRS,$A40,FALSE),0)),0)</f>
        <v>0</v>
      </c>
      <c r="W40" s="16">
        <f t="shared" ref="W40:W67" si="94">IFERROR(IF($C$1="Yes",HLOOKUP(R$4,CHRS,$A40,FALSE),IF($C40&lt;=W$5,HLOOKUP(R$4,CHRS,$A40,FALSE),0)),0)</f>
        <v>0</v>
      </c>
      <c r="X40" s="16">
        <f t="shared" ref="X40:X67" si="95">IFERROR(IF($C$1="Yes",HLOOKUP(R$4,CHRS,$A40,FALSE),IF($C40&lt;=X$5,HLOOKUP(R$4,CHRS,$A40,FALSE),0)),0)</f>
        <v>0</v>
      </c>
      <c r="Z40" s="16">
        <f t="shared" ref="Z40:Z67" si="96">IFERROR(IF($C$1="Yes",HLOOKUP(Y$4,CHRS,$A40,FALSE),IF($C40&lt;=Z$5,HLOOKUP(Y$4,CHRS,$A40,FALSE),0)),0)</f>
        <v>0</v>
      </c>
      <c r="AA40" s="16">
        <f t="shared" ref="AA40:AA67" si="97">IFERROR(IF($C$1="Yes",HLOOKUP(Y$4,CHRS,$A40,FALSE),IF($C40&lt;=AA$5,HLOOKUP(Y$4,CHRS,$A40,FALSE),0)),0)</f>
        <v>0</v>
      </c>
      <c r="AB40" s="16">
        <f t="shared" ref="AB40:AB67" si="98">IFERROR(IF($C$1="Yes",HLOOKUP(Y$4,CHRS,$A40,FALSE),IF($C40&lt;=AB$5,HLOOKUP(Y$4,CHRS,$A40,FALSE),0)),0)</f>
        <v>0</v>
      </c>
      <c r="AC40" s="16">
        <f t="shared" ref="AC40:AC67" si="99">IFERROR(IF($C$1="Yes",HLOOKUP(Y$4,CHRS,$A40,FALSE),IF($C40&lt;=AC$5,HLOOKUP(Y$4,CHRS,$A40,FALSE),0)),0)</f>
        <v>0</v>
      </c>
      <c r="AD40" s="16">
        <f t="shared" ref="AD40:AD67" si="100">IFERROR(IF($C$1="Yes",HLOOKUP(Y$4,CHRS,$A40,FALSE),IF($C40&lt;=AD$5,HLOOKUP(Y$4,CHRS,$A40,FALSE),0)),0)</f>
        <v>0</v>
      </c>
      <c r="AE40" s="16">
        <f t="shared" ref="AE40:AE67" si="101">IFERROR(IF($C$1="Yes",HLOOKUP(Y$4,CHRS,$A40,FALSE),IF($C40&lt;=AE$5,HLOOKUP(Y$4,CHRS,$A40,FALSE),0)),0)</f>
        <v>0</v>
      </c>
      <c r="AG40" s="16">
        <f t="shared" ref="AG40:AG67" si="102">IFERROR(IF($C$1="Yes",HLOOKUP(AF$4,CHRS,$A40,FALSE),IF($C40&lt;=AG$5,HLOOKUP(AF$4,CHRS,$A40,FALSE),0)),0)</f>
        <v>0</v>
      </c>
      <c r="AH40" s="16">
        <f t="shared" ref="AH40:AH67" si="103">IFERROR(IF($C$1="Yes",HLOOKUP(AF$4,CHRS,$A40,FALSE),IF($C40&lt;=AH$5,HLOOKUP(AF$4,CHRS,$A40,FALSE),0)),0)</f>
        <v>0</v>
      </c>
      <c r="AI40" s="16">
        <f t="shared" ref="AI40:AI67" si="104">IFERROR(IF($C$1="Yes",HLOOKUP(AF$4,CHRS,$A40,FALSE),IF($C40&lt;=AI$5,HLOOKUP(AF$4,CHRS,$A40,FALSE),0)),0)</f>
        <v>0</v>
      </c>
      <c r="AJ40" s="16">
        <f t="shared" ref="AJ40:AJ67" si="105">IFERROR(IF($C$1="Yes",HLOOKUP(AF$4,CHRS,$A40,FALSE),IF($C40&lt;=AJ$5,HLOOKUP(AF$4,CHRS,$A40,FALSE),0)),0)</f>
        <v>0</v>
      </c>
      <c r="AK40" s="16">
        <f t="shared" ref="AK40:AK67" si="106">IFERROR(IF($C$1="Yes",HLOOKUP(AF$4,CHRS,$A40,FALSE),IF($C40&lt;=AK$5,HLOOKUP(AF$4,CHRS,$A40,FALSE),0)),0)</f>
        <v>0</v>
      </c>
      <c r="AL40" s="16">
        <f t="shared" ref="AL40:AL67" si="107">IFERROR(IF($C$1="Yes",HLOOKUP(AF$4,CHRS,$A40,FALSE),IF($C40&lt;=AL$5,HLOOKUP(AF$4,CHRS,$A40,FALSE),0)),0)</f>
        <v>0</v>
      </c>
      <c r="AN40" s="16">
        <f t="shared" ref="AN40:AN67" si="108">IFERROR(IF($C$1="Yes",HLOOKUP(AM$4,CHRS,$A40,FALSE),IF($C40&lt;=AN$5,HLOOKUP(AM$4,CHRS,$A40,FALSE),0)),0)</f>
        <v>0</v>
      </c>
      <c r="AO40" s="16">
        <f t="shared" ref="AO40:AO67" si="109">IFERROR(IF($C$1="Yes",HLOOKUP(AM$4,CHRS,$A40,FALSE),IF($C40&lt;=AO$5,HLOOKUP(AM$4,CHRS,$A40,FALSE),0)),0)</f>
        <v>0</v>
      </c>
      <c r="AP40" s="16">
        <f t="shared" ref="AP40:AP67" si="110">IFERROR(IF($C$1="Yes",HLOOKUP(AM$4,CHRS,$A40,FALSE),IF($C40&lt;=AP$5,HLOOKUP(AM$4,CHRS,$A40,FALSE),0)),0)</f>
        <v>0</v>
      </c>
      <c r="AQ40" s="16">
        <f t="shared" ref="AQ40:AQ67" si="111">IFERROR(IF($C$1="Yes",HLOOKUP(AM$4,CHRS,$A40,FALSE),IF($C40&lt;=AQ$5,HLOOKUP(AM$4,CHRS,$A40,FALSE),0)),0)</f>
        <v>0</v>
      </c>
      <c r="AR40" s="16">
        <f t="shared" ref="AR40:AR67" si="112">IFERROR(IF($C$1="Yes",HLOOKUP(AM$4,CHRS,$A40,FALSE),IF($C40&lt;=AR$5,HLOOKUP(AM$4,CHRS,$A40,FALSE),0)),0)</f>
        <v>0</v>
      </c>
      <c r="AS40" s="16">
        <f t="shared" ref="AS40:AS67" si="113">IFERROR(IF($C$1="Yes",HLOOKUP(AM$4,CHRS,$A40,FALSE),IF($C40&lt;=AS$5,HLOOKUP(AM$4,CHRS,$A40,FALSE),0)),0)</f>
        <v>0</v>
      </c>
      <c r="AT40" s="20"/>
      <c r="AU40" s="20">
        <f t="shared" ref="AU40:AU67" si="114">IFERROR(IF($C$1="Yes",HLOOKUP(AT$4,CCOST,$A40,FALSE),IF($C40&lt;=AU$5,HLOOKUP(AT$4,CCOST,$A40,FALSE),0)),0)</f>
        <v>0</v>
      </c>
      <c r="AV40" s="20">
        <f t="shared" ref="AV40:AV67" si="115">IFERROR(IF($C$1="Yes",HLOOKUP(AT$4,CCOST,$A40,FALSE),IF($C40&lt;=AV$5,HLOOKUP(AT$4,CCOST,$A40,FALSE),0)),0)</f>
        <v>0</v>
      </c>
      <c r="AW40" s="20">
        <f t="shared" ref="AW40:AW67" si="116">IFERROR(IF($C$1="Yes",HLOOKUP(AT$4,CCOST,$A40,FALSE),IF($C40&lt;=AW$5,HLOOKUP(AT$4,CCOST,$A40,FALSE),0)),0)</f>
        <v>0</v>
      </c>
      <c r="AX40" s="20">
        <f t="shared" ref="AX40:AX67" si="117">IFERROR(IF($C$1="Yes",HLOOKUP(AT$4,CCOST,$A40,FALSE),IF($C40&lt;=AX$5,HLOOKUP(AT$4,CCOST,$A40,FALSE),0)),0)</f>
        <v>0</v>
      </c>
      <c r="AY40" s="20">
        <f t="shared" ref="AY40:AY67" si="118">IFERROR(IF($C$1="Yes",HLOOKUP(AT$4,CCOST,$A40,FALSE),IF($C40&lt;=AY$5,HLOOKUP(AT$4,CCOST,$A40,FALSE),0)),0)</f>
        <v>0</v>
      </c>
      <c r="AZ40" s="20">
        <f t="shared" ref="AZ40:AZ67" si="119">IFERROR(IF($C$1="Yes",HLOOKUP(AT$4,CCOST,$A40,FALSE),IF($C40&lt;=AZ$5,HLOOKUP(AT$4,CCOST,$A40,FALSE),0)),0)</f>
        <v>0</v>
      </c>
      <c r="BA40" s="20"/>
      <c r="BB40" s="20">
        <f t="shared" ref="BB40:BB67" si="120">IFERROR(IF($C$1="Yes",HLOOKUP(BA$4,CCOST,$A40,FALSE),IF($C40&lt;=BB$5,HLOOKUP(BA$4,CCOST,$A40,FALSE),0)),0)</f>
        <v>0</v>
      </c>
      <c r="BC40" s="20">
        <f t="shared" ref="BC40:BC67" si="121">IFERROR(IF($C$1="Yes",HLOOKUP(BA$4,CCOST,$A40,FALSE),IF($C40&lt;=BC$5,HLOOKUP(BA$4,CCOST,$A40,FALSE),0)),0)</f>
        <v>0</v>
      </c>
      <c r="BD40" s="20">
        <f t="shared" ref="BD40:BD67" si="122">IFERROR(IF($C$1="Yes",HLOOKUP(BA$4,CCOST,$A40,FALSE),IF($C40&lt;=BD$5,HLOOKUP(BA$4,CCOST,$A40,FALSE),0)),0)</f>
        <v>0</v>
      </c>
      <c r="BE40" s="20">
        <f t="shared" ref="BE40:BE67" si="123">IFERROR(IF($C$1="Yes",HLOOKUP(BA$4,CCOST,$A40,FALSE),IF($C40&lt;=BE$5,HLOOKUP(BA$4,CCOST,$A40,FALSE),0)),0)</f>
        <v>0</v>
      </c>
      <c r="BF40" s="20">
        <f t="shared" ref="BF40:BF67" si="124">IFERROR(IF($C$1="Yes",HLOOKUP(BA$4,CCOST,$A40,FALSE),IF($C40&lt;=BF$5,HLOOKUP(BA$4,CCOST,$A40,FALSE),0)),0)</f>
        <v>0</v>
      </c>
      <c r="BG40" s="20">
        <f t="shared" ref="BG40:BG67" si="125">IFERROR(IF($C$1="Yes",HLOOKUP(BA$4,CCOST,$A40,FALSE),IF($C40&lt;=BG$5,HLOOKUP(BA$4,CCOST,$A40,FALSE),0)),0)</f>
        <v>0</v>
      </c>
      <c r="BH40" s="20"/>
      <c r="BI40" s="20">
        <f t="shared" ref="BI40:BI67" si="126">IFERROR(IF($C$1="Yes",HLOOKUP(BH$4,CCOST,$A40,FALSE),IF($C40&lt;=BI$5,HLOOKUP(BH$4,CCOST,$A40,FALSE),0)),0)</f>
        <v>0</v>
      </c>
      <c r="BJ40" s="20">
        <f t="shared" ref="BJ40:BJ67" si="127">IFERROR(IF($C$1="Yes",HLOOKUP(BH$4,CCOST,$A40,FALSE),IF($C40&lt;=BJ$5,HLOOKUP(BH$4,CCOST,$A40,FALSE),0)),0)</f>
        <v>0</v>
      </c>
      <c r="BK40" s="20">
        <f t="shared" ref="BK40:BK67" si="128">IFERROR(IF($C$1="Yes",HLOOKUP(BH$4,CCOST,$A40,FALSE),IF($C40&lt;=BK$5,HLOOKUP(BH$4,CCOST,$A40,FALSE),0)),0)</f>
        <v>0</v>
      </c>
      <c r="BL40" s="20">
        <f t="shared" ref="BL40:BL67" si="129">IFERROR(IF($C$1="Yes",HLOOKUP(BH$4,CCOST,$A40,FALSE),IF($C40&lt;=BL$5,HLOOKUP(BH$4,CCOST,$A40,FALSE),0)),0)</f>
        <v>0</v>
      </c>
      <c r="BM40" s="20">
        <f t="shared" ref="BM40:BM67" si="130">IFERROR(IF($C$1="Yes",HLOOKUP(BH$4,CCOST,$A40,FALSE),IF($C40&lt;=BM$5,HLOOKUP(BH$4,CCOST,$A40,FALSE),0)),0)</f>
        <v>0</v>
      </c>
      <c r="BN40" s="20">
        <f t="shared" ref="BN40:BN67" si="131">IFERROR(IF($C$1="Yes",HLOOKUP(BH$4,CCOST,$A40,FALSE),IF($C40&lt;=BN$5,HLOOKUP(BH$4,CCOST,$A40,FALSE),0)),0)</f>
        <v>0</v>
      </c>
      <c r="BO40" s="20"/>
      <c r="BP40" s="20">
        <f t="shared" ref="BP40:BP67" si="132">IFERROR(IF($C$1="Yes",HLOOKUP(BO$4,CCOST,$A40,FALSE),IF($C40&lt;=BP$5,HLOOKUP(BO$4,CCOST,$A40,FALSE),0)),0)</f>
        <v>0</v>
      </c>
      <c r="BQ40" s="20">
        <f t="shared" ref="BQ40:BQ67" si="133">IFERROR(IF($C$1="Yes",HLOOKUP(BO$4,CCOST,$A40,FALSE),IF($C40&lt;=BQ$5,HLOOKUP(BO$4,CCOST,$A40,FALSE),0)),0)</f>
        <v>0</v>
      </c>
      <c r="BR40" s="20">
        <f t="shared" ref="BR40:BR67" si="134">IFERROR(IF($C$1="Yes",HLOOKUP(BO$4,CCOST,$A40,FALSE),IF($C40&lt;=BR$5,HLOOKUP(BO$4,CCOST,$A40,FALSE),0)),0)</f>
        <v>0</v>
      </c>
      <c r="BS40" s="20">
        <f t="shared" ref="BS40:BS67" si="135">IFERROR(IF($C$1="Yes",HLOOKUP(BO$4,CCOST,$A40,FALSE),IF($C40&lt;=BS$5,HLOOKUP(BO$4,CCOST,$A40,FALSE),0)),0)</f>
        <v>0</v>
      </c>
      <c r="BT40" s="20">
        <f t="shared" ref="BT40:BT67" si="136">IFERROR(IF($C$1="Yes",HLOOKUP(BO$4,CCOST,$A40,FALSE),IF($C40&lt;=BT$5,HLOOKUP(BO$4,CCOST,$A40,FALSE),0)),0)</f>
        <v>0</v>
      </c>
      <c r="BU40" s="20">
        <f t="shared" ref="BU40:BU67" si="137">IFERROR(IF($C$1="Yes",HLOOKUP(BO$4,CCOST,$A40,FALSE),IF($C40&lt;=BU$5,HLOOKUP(BO$4,CCOST,$A40,FALSE),0)),0)</f>
        <v>0</v>
      </c>
      <c r="BV40" s="20"/>
      <c r="BW40" s="20">
        <f t="shared" ref="BW40:BW67" si="138">IFERROR(IF($C$1="Yes",HLOOKUP(BV$4,CCOST,$A40,FALSE),IF($C40&lt;=BW$5,HLOOKUP(BV$4,CCOST,$A40,FALSE),0)),0)</f>
        <v>0</v>
      </c>
      <c r="BX40" s="20">
        <f t="shared" ref="BX40:BX67" si="139">IFERROR(IF($C$1="Yes",HLOOKUP(BV$4,CCOST,$A40,FALSE),IF($C40&lt;=BX$5,HLOOKUP(BV$4,CCOST,$A40,FALSE),0)),0)</f>
        <v>0</v>
      </c>
      <c r="BY40" s="20">
        <f t="shared" ref="BY40:BY67" si="140">IFERROR(IF($C$1="Yes",HLOOKUP(BV$4,CCOST,$A40,FALSE),IF($C40&lt;=BY$5,HLOOKUP(BV$4,CCOST,$A40,FALSE),0)),0)</f>
        <v>0</v>
      </c>
      <c r="BZ40" s="20">
        <f t="shared" ref="BZ40:BZ67" si="141">IFERROR(IF($C$1="Yes",HLOOKUP(BV$4,CCOST,$A40,FALSE),IF($C40&lt;=BZ$5,HLOOKUP(BV$4,CCOST,$A40,FALSE),0)),0)</f>
        <v>0</v>
      </c>
      <c r="CA40" s="20">
        <f t="shared" ref="CA40:CA67" si="142">IFERROR(IF($C$1="Yes",HLOOKUP(BV$4,CCOST,$A40,FALSE),IF($C40&lt;=CA$5,HLOOKUP(BV$4,CCOST,$A40,FALSE),0)),0)</f>
        <v>0</v>
      </c>
      <c r="CB40" s="20">
        <f t="shared" ref="CB40:CB67" si="143">IFERROR(IF($C$1="Yes",HLOOKUP(BV$4,CCOST,$A40,FALSE),IF($C40&lt;=CB$5,HLOOKUP(BV$4,CCOST,$A40,FALSE),0)),0)</f>
        <v>0</v>
      </c>
      <c r="CC40" s="20"/>
      <c r="CD40" s="20">
        <f t="shared" ref="CD40:CD67" si="144">IFERROR(IF($C$1="Yes",HLOOKUP(CC$4,CCOST,$A40,FALSE),IF($C40&lt;=CD$5,HLOOKUP(CC$4,CCOST,$A40,FALSE),0)),0)</f>
        <v>0</v>
      </c>
      <c r="CE40" s="20">
        <f t="shared" ref="CE40:CE67" si="145">IFERROR(IF($C$1="Yes",HLOOKUP(CC$4,CCOST,$A40,FALSE),IF($C40&lt;=CE$5,HLOOKUP(CC$4,CCOST,$A40,FALSE),0)),0)</f>
        <v>0</v>
      </c>
      <c r="CF40" s="20">
        <f t="shared" ref="CF40:CF67" si="146">IFERROR(IF($C$1="Yes",HLOOKUP(CC$4,CCOST,$A40,FALSE),IF($C40&lt;=CF$5,HLOOKUP(CC$4,CCOST,$A40,FALSE),0)),0)</f>
        <v>0</v>
      </c>
      <c r="CG40" s="20">
        <f t="shared" ref="CG40:CG67" si="147">IFERROR(IF($C$1="Yes",HLOOKUP(CC$4,CCOST,$A40,FALSE),IF($C40&lt;=CG$5,HLOOKUP(CC$4,CCOST,$A40,FALSE),0)),0)</f>
        <v>0</v>
      </c>
      <c r="CH40" s="20">
        <f t="shared" ref="CH40:CH67" si="148">IFERROR(IF($C$1="Yes",HLOOKUP(CC$4,CCOST,$A40,FALSE),IF($C40&lt;=CH$5,HLOOKUP(CC$4,CCOST,$A40,FALSE),0)),0)</f>
        <v>0</v>
      </c>
      <c r="CI40" s="20">
        <f t="shared" ref="CI40:CI67" si="149">IFERROR(IF($C$1="Yes",HLOOKUP(CC$4,CCOST,$A40,FALSE),IF($C40&lt;=CI$5,HLOOKUP(CC$4,CCOST,$A40,FALSE),0)),0)</f>
        <v>0</v>
      </c>
    </row>
    <row r="41" spans="1:87" x14ac:dyDescent="0.25">
      <c r="A41">
        <v>35</v>
      </c>
      <c r="B41">
        <f>modules!B41</f>
        <v>0</v>
      </c>
      <c r="C41">
        <f>modules!C41</f>
        <v>0</v>
      </c>
      <c r="E41" s="16">
        <f t="shared" si="78"/>
        <v>0</v>
      </c>
      <c r="F41" s="16">
        <f t="shared" si="79"/>
        <v>0</v>
      </c>
      <c r="G41" s="16">
        <f t="shared" si="80"/>
        <v>0</v>
      </c>
      <c r="H41" s="16">
        <f t="shared" si="81"/>
        <v>0</v>
      </c>
      <c r="I41" s="16">
        <f t="shared" si="82"/>
        <v>0</v>
      </c>
      <c r="J41" s="16">
        <f t="shared" si="83"/>
        <v>0</v>
      </c>
      <c r="L41" s="16">
        <f t="shared" si="84"/>
        <v>0</v>
      </c>
      <c r="M41" s="16">
        <f t="shared" si="85"/>
        <v>0</v>
      </c>
      <c r="N41" s="16">
        <f t="shared" si="86"/>
        <v>0</v>
      </c>
      <c r="O41" s="16">
        <f t="shared" si="87"/>
        <v>0</v>
      </c>
      <c r="P41" s="16">
        <f t="shared" si="88"/>
        <v>0</v>
      </c>
      <c r="Q41" s="16">
        <f t="shared" si="89"/>
        <v>0</v>
      </c>
      <c r="S41" s="16">
        <f t="shared" si="90"/>
        <v>0</v>
      </c>
      <c r="T41" s="16">
        <f t="shared" si="91"/>
        <v>0</v>
      </c>
      <c r="U41" s="16">
        <f t="shared" si="92"/>
        <v>0</v>
      </c>
      <c r="V41" s="16">
        <f t="shared" si="93"/>
        <v>0</v>
      </c>
      <c r="W41" s="16">
        <f t="shared" si="94"/>
        <v>0</v>
      </c>
      <c r="X41" s="16">
        <f t="shared" si="95"/>
        <v>0</v>
      </c>
      <c r="Z41" s="16">
        <f t="shared" si="96"/>
        <v>0</v>
      </c>
      <c r="AA41" s="16">
        <f t="shared" si="97"/>
        <v>0</v>
      </c>
      <c r="AB41" s="16">
        <f t="shared" si="98"/>
        <v>0</v>
      </c>
      <c r="AC41" s="16">
        <f t="shared" si="99"/>
        <v>0</v>
      </c>
      <c r="AD41" s="16">
        <f t="shared" si="100"/>
        <v>0</v>
      </c>
      <c r="AE41" s="16">
        <f t="shared" si="101"/>
        <v>0</v>
      </c>
      <c r="AG41" s="16">
        <f t="shared" si="102"/>
        <v>0</v>
      </c>
      <c r="AH41" s="16">
        <f t="shared" si="103"/>
        <v>0</v>
      </c>
      <c r="AI41" s="16">
        <f t="shared" si="104"/>
        <v>0</v>
      </c>
      <c r="AJ41" s="16">
        <f t="shared" si="105"/>
        <v>0</v>
      </c>
      <c r="AK41" s="16">
        <f t="shared" si="106"/>
        <v>0</v>
      </c>
      <c r="AL41" s="16">
        <f t="shared" si="107"/>
        <v>0</v>
      </c>
      <c r="AN41" s="16">
        <f t="shared" si="108"/>
        <v>0</v>
      </c>
      <c r="AO41" s="16">
        <f t="shared" si="109"/>
        <v>0</v>
      </c>
      <c r="AP41" s="16">
        <f t="shared" si="110"/>
        <v>0</v>
      </c>
      <c r="AQ41" s="16">
        <f t="shared" si="111"/>
        <v>0</v>
      </c>
      <c r="AR41" s="16">
        <f t="shared" si="112"/>
        <v>0</v>
      </c>
      <c r="AS41" s="16">
        <f t="shared" si="113"/>
        <v>0</v>
      </c>
      <c r="AT41" s="20"/>
      <c r="AU41" s="20">
        <f t="shared" si="114"/>
        <v>0</v>
      </c>
      <c r="AV41" s="20">
        <f t="shared" si="115"/>
        <v>0</v>
      </c>
      <c r="AW41" s="20">
        <f t="shared" si="116"/>
        <v>0</v>
      </c>
      <c r="AX41" s="20">
        <f t="shared" si="117"/>
        <v>0</v>
      </c>
      <c r="AY41" s="20">
        <f t="shared" si="118"/>
        <v>0</v>
      </c>
      <c r="AZ41" s="20">
        <f t="shared" si="119"/>
        <v>0</v>
      </c>
      <c r="BA41" s="20"/>
      <c r="BB41" s="20">
        <f t="shared" si="120"/>
        <v>0</v>
      </c>
      <c r="BC41" s="20">
        <f t="shared" si="121"/>
        <v>0</v>
      </c>
      <c r="BD41" s="20">
        <f t="shared" si="122"/>
        <v>0</v>
      </c>
      <c r="BE41" s="20">
        <f t="shared" si="123"/>
        <v>0</v>
      </c>
      <c r="BF41" s="20">
        <f t="shared" si="124"/>
        <v>0</v>
      </c>
      <c r="BG41" s="20">
        <f t="shared" si="125"/>
        <v>0</v>
      </c>
      <c r="BH41" s="20"/>
      <c r="BI41" s="20">
        <f t="shared" si="126"/>
        <v>0</v>
      </c>
      <c r="BJ41" s="20">
        <f t="shared" si="127"/>
        <v>0</v>
      </c>
      <c r="BK41" s="20">
        <f t="shared" si="128"/>
        <v>0</v>
      </c>
      <c r="BL41" s="20">
        <f t="shared" si="129"/>
        <v>0</v>
      </c>
      <c r="BM41" s="20">
        <f t="shared" si="130"/>
        <v>0</v>
      </c>
      <c r="BN41" s="20">
        <f t="shared" si="131"/>
        <v>0</v>
      </c>
      <c r="BO41" s="20"/>
      <c r="BP41" s="20">
        <f t="shared" si="132"/>
        <v>0</v>
      </c>
      <c r="BQ41" s="20">
        <f t="shared" si="133"/>
        <v>0</v>
      </c>
      <c r="BR41" s="20">
        <f t="shared" si="134"/>
        <v>0</v>
      </c>
      <c r="BS41" s="20">
        <f t="shared" si="135"/>
        <v>0</v>
      </c>
      <c r="BT41" s="20">
        <f t="shared" si="136"/>
        <v>0</v>
      </c>
      <c r="BU41" s="20">
        <f t="shared" si="137"/>
        <v>0</v>
      </c>
      <c r="BV41" s="20"/>
      <c r="BW41" s="20">
        <f t="shared" si="138"/>
        <v>0</v>
      </c>
      <c r="BX41" s="20">
        <f t="shared" si="139"/>
        <v>0</v>
      </c>
      <c r="BY41" s="20">
        <f t="shared" si="140"/>
        <v>0</v>
      </c>
      <c r="BZ41" s="20">
        <f t="shared" si="141"/>
        <v>0</v>
      </c>
      <c r="CA41" s="20">
        <f t="shared" si="142"/>
        <v>0</v>
      </c>
      <c r="CB41" s="20">
        <f t="shared" si="143"/>
        <v>0</v>
      </c>
      <c r="CC41" s="20"/>
      <c r="CD41" s="20">
        <f t="shared" si="144"/>
        <v>0</v>
      </c>
      <c r="CE41" s="20">
        <f t="shared" si="145"/>
        <v>0</v>
      </c>
      <c r="CF41" s="20">
        <f t="shared" si="146"/>
        <v>0</v>
      </c>
      <c r="CG41" s="20">
        <f t="shared" si="147"/>
        <v>0</v>
      </c>
      <c r="CH41" s="20">
        <f t="shared" si="148"/>
        <v>0</v>
      </c>
      <c r="CI41" s="20">
        <f t="shared" si="149"/>
        <v>0</v>
      </c>
    </row>
    <row r="42" spans="1:87" x14ac:dyDescent="0.25">
      <c r="A42">
        <v>36</v>
      </c>
      <c r="B42">
        <f>modules!B42</f>
        <v>0</v>
      </c>
      <c r="C42">
        <f>modules!C42</f>
        <v>0</v>
      </c>
      <c r="E42" s="16">
        <f t="shared" si="78"/>
        <v>0</v>
      </c>
      <c r="F42" s="16">
        <f t="shared" si="79"/>
        <v>0</v>
      </c>
      <c r="G42" s="16">
        <f t="shared" si="80"/>
        <v>0</v>
      </c>
      <c r="H42" s="16">
        <f t="shared" si="81"/>
        <v>0</v>
      </c>
      <c r="I42" s="16">
        <f t="shared" si="82"/>
        <v>0</v>
      </c>
      <c r="J42" s="16">
        <f t="shared" si="83"/>
        <v>0</v>
      </c>
      <c r="L42" s="16">
        <f t="shared" si="84"/>
        <v>0</v>
      </c>
      <c r="M42" s="16">
        <f t="shared" si="85"/>
        <v>0</v>
      </c>
      <c r="N42" s="16">
        <f t="shared" si="86"/>
        <v>0</v>
      </c>
      <c r="O42" s="16">
        <f t="shared" si="87"/>
        <v>0</v>
      </c>
      <c r="P42" s="16">
        <f t="shared" si="88"/>
        <v>0</v>
      </c>
      <c r="Q42" s="16">
        <f t="shared" si="89"/>
        <v>0</v>
      </c>
      <c r="S42" s="16">
        <f t="shared" si="90"/>
        <v>0</v>
      </c>
      <c r="T42" s="16">
        <f t="shared" si="91"/>
        <v>0</v>
      </c>
      <c r="U42" s="16">
        <f t="shared" si="92"/>
        <v>0</v>
      </c>
      <c r="V42" s="16">
        <f t="shared" si="93"/>
        <v>0</v>
      </c>
      <c r="W42" s="16">
        <f t="shared" si="94"/>
        <v>0</v>
      </c>
      <c r="X42" s="16">
        <f t="shared" si="95"/>
        <v>0</v>
      </c>
      <c r="Z42" s="16">
        <f t="shared" si="96"/>
        <v>0</v>
      </c>
      <c r="AA42" s="16">
        <f t="shared" si="97"/>
        <v>0</v>
      </c>
      <c r="AB42" s="16">
        <f t="shared" si="98"/>
        <v>0</v>
      </c>
      <c r="AC42" s="16">
        <f t="shared" si="99"/>
        <v>0</v>
      </c>
      <c r="AD42" s="16">
        <f t="shared" si="100"/>
        <v>0</v>
      </c>
      <c r="AE42" s="16">
        <f t="shared" si="101"/>
        <v>0</v>
      </c>
      <c r="AG42" s="16">
        <f t="shared" si="102"/>
        <v>0</v>
      </c>
      <c r="AH42" s="16">
        <f t="shared" si="103"/>
        <v>0</v>
      </c>
      <c r="AI42" s="16">
        <f t="shared" si="104"/>
        <v>0</v>
      </c>
      <c r="AJ42" s="16">
        <f t="shared" si="105"/>
        <v>0</v>
      </c>
      <c r="AK42" s="16">
        <f t="shared" si="106"/>
        <v>0</v>
      </c>
      <c r="AL42" s="16">
        <f t="shared" si="107"/>
        <v>0</v>
      </c>
      <c r="AN42" s="16">
        <f t="shared" si="108"/>
        <v>0</v>
      </c>
      <c r="AO42" s="16">
        <f t="shared" si="109"/>
        <v>0</v>
      </c>
      <c r="AP42" s="16">
        <f t="shared" si="110"/>
        <v>0</v>
      </c>
      <c r="AQ42" s="16">
        <f t="shared" si="111"/>
        <v>0</v>
      </c>
      <c r="AR42" s="16">
        <f t="shared" si="112"/>
        <v>0</v>
      </c>
      <c r="AS42" s="16">
        <f t="shared" si="113"/>
        <v>0</v>
      </c>
      <c r="AT42" s="20"/>
      <c r="AU42" s="20">
        <f t="shared" si="114"/>
        <v>0</v>
      </c>
      <c r="AV42" s="20">
        <f t="shared" si="115"/>
        <v>0</v>
      </c>
      <c r="AW42" s="20">
        <f t="shared" si="116"/>
        <v>0</v>
      </c>
      <c r="AX42" s="20">
        <f t="shared" si="117"/>
        <v>0</v>
      </c>
      <c r="AY42" s="20">
        <f t="shared" si="118"/>
        <v>0</v>
      </c>
      <c r="AZ42" s="20">
        <f t="shared" si="119"/>
        <v>0</v>
      </c>
      <c r="BA42" s="20"/>
      <c r="BB42" s="20">
        <f t="shared" si="120"/>
        <v>0</v>
      </c>
      <c r="BC42" s="20">
        <f t="shared" si="121"/>
        <v>0</v>
      </c>
      <c r="BD42" s="20">
        <f t="shared" si="122"/>
        <v>0</v>
      </c>
      <c r="BE42" s="20">
        <f t="shared" si="123"/>
        <v>0</v>
      </c>
      <c r="BF42" s="20">
        <f t="shared" si="124"/>
        <v>0</v>
      </c>
      <c r="BG42" s="20">
        <f t="shared" si="125"/>
        <v>0</v>
      </c>
      <c r="BH42" s="20"/>
      <c r="BI42" s="20">
        <f t="shared" si="126"/>
        <v>0</v>
      </c>
      <c r="BJ42" s="20">
        <f t="shared" si="127"/>
        <v>0</v>
      </c>
      <c r="BK42" s="20">
        <f t="shared" si="128"/>
        <v>0</v>
      </c>
      <c r="BL42" s="20">
        <f t="shared" si="129"/>
        <v>0</v>
      </c>
      <c r="BM42" s="20">
        <f t="shared" si="130"/>
        <v>0</v>
      </c>
      <c r="BN42" s="20">
        <f t="shared" si="131"/>
        <v>0</v>
      </c>
      <c r="BO42" s="20"/>
      <c r="BP42" s="20">
        <f t="shared" si="132"/>
        <v>0</v>
      </c>
      <c r="BQ42" s="20">
        <f t="shared" si="133"/>
        <v>0</v>
      </c>
      <c r="BR42" s="20">
        <f t="shared" si="134"/>
        <v>0</v>
      </c>
      <c r="BS42" s="20">
        <f t="shared" si="135"/>
        <v>0</v>
      </c>
      <c r="BT42" s="20">
        <f t="shared" si="136"/>
        <v>0</v>
      </c>
      <c r="BU42" s="20">
        <f t="shared" si="137"/>
        <v>0</v>
      </c>
      <c r="BV42" s="20"/>
      <c r="BW42" s="20">
        <f t="shared" si="138"/>
        <v>0</v>
      </c>
      <c r="BX42" s="20">
        <f t="shared" si="139"/>
        <v>0</v>
      </c>
      <c r="BY42" s="20">
        <f t="shared" si="140"/>
        <v>0</v>
      </c>
      <c r="BZ42" s="20">
        <f t="shared" si="141"/>
        <v>0</v>
      </c>
      <c r="CA42" s="20">
        <f t="shared" si="142"/>
        <v>0</v>
      </c>
      <c r="CB42" s="20">
        <f t="shared" si="143"/>
        <v>0</v>
      </c>
      <c r="CC42" s="20"/>
      <c r="CD42" s="20">
        <f t="shared" si="144"/>
        <v>0</v>
      </c>
      <c r="CE42" s="20">
        <f t="shared" si="145"/>
        <v>0</v>
      </c>
      <c r="CF42" s="20">
        <f t="shared" si="146"/>
        <v>0</v>
      </c>
      <c r="CG42" s="20">
        <f t="shared" si="147"/>
        <v>0</v>
      </c>
      <c r="CH42" s="20">
        <f t="shared" si="148"/>
        <v>0</v>
      </c>
      <c r="CI42" s="20">
        <f t="shared" si="149"/>
        <v>0</v>
      </c>
    </row>
    <row r="43" spans="1:87" x14ac:dyDescent="0.25">
      <c r="A43">
        <v>37</v>
      </c>
      <c r="B43">
        <f>modules!B43</f>
        <v>0</v>
      </c>
      <c r="C43">
        <f>modules!C43</f>
        <v>0</v>
      </c>
      <c r="E43" s="16">
        <f t="shared" si="78"/>
        <v>0</v>
      </c>
      <c r="F43" s="16">
        <f t="shared" si="79"/>
        <v>0</v>
      </c>
      <c r="G43" s="16">
        <f t="shared" si="80"/>
        <v>0</v>
      </c>
      <c r="H43" s="16">
        <f t="shared" si="81"/>
        <v>0</v>
      </c>
      <c r="I43" s="16">
        <f t="shared" si="82"/>
        <v>0</v>
      </c>
      <c r="J43" s="16">
        <f t="shared" si="83"/>
        <v>0</v>
      </c>
      <c r="L43" s="16">
        <f t="shared" si="84"/>
        <v>0</v>
      </c>
      <c r="M43" s="16">
        <f t="shared" si="85"/>
        <v>0</v>
      </c>
      <c r="N43" s="16">
        <f t="shared" si="86"/>
        <v>0</v>
      </c>
      <c r="O43" s="16">
        <f t="shared" si="87"/>
        <v>0</v>
      </c>
      <c r="P43" s="16">
        <f t="shared" si="88"/>
        <v>0</v>
      </c>
      <c r="Q43" s="16">
        <f t="shared" si="89"/>
        <v>0</v>
      </c>
      <c r="S43" s="16">
        <f t="shared" si="90"/>
        <v>0</v>
      </c>
      <c r="T43" s="16">
        <f t="shared" si="91"/>
        <v>0</v>
      </c>
      <c r="U43" s="16">
        <f t="shared" si="92"/>
        <v>0</v>
      </c>
      <c r="V43" s="16">
        <f t="shared" si="93"/>
        <v>0</v>
      </c>
      <c r="W43" s="16">
        <f t="shared" si="94"/>
        <v>0</v>
      </c>
      <c r="X43" s="16">
        <f t="shared" si="95"/>
        <v>0</v>
      </c>
      <c r="Z43" s="16">
        <f t="shared" si="96"/>
        <v>0</v>
      </c>
      <c r="AA43" s="16">
        <f t="shared" si="97"/>
        <v>0</v>
      </c>
      <c r="AB43" s="16">
        <f t="shared" si="98"/>
        <v>0</v>
      </c>
      <c r="AC43" s="16">
        <f t="shared" si="99"/>
        <v>0</v>
      </c>
      <c r="AD43" s="16">
        <f t="shared" si="100"/>
        <v>0</v>
      </c>
      <c r="AE43" s="16">
        <f t="shared" si="101"/>
        <v>0</v>
      </c>
      <c r="AG43" s="16">
        <f t="shared" si="102"/>
        <v>0</v>
      </c>
      <c r="AH43" s="16">
        <f t="shared" si="103"/>
        <v>0</v>
      </c>
      <c r="AI43" s="16">
        <f t="shared" si="104"/>
        <v>0</v>
      </c>
      <c r="AJ43" s="16">
        <f t="shared" si="105"/>
        <v>0</v>
      </c>
      <c r="AK43" s="16">
        <f t="shared" si="106"/>
        <v>0</v>
      </c>
      <c r="AL43" s="16">
        <f t="shared" si="107"/>
        <v>0</v>
      </c>
      <c r="AN43" s="16">
        <f t="shared" si="108"/>
        <v>0</v>
      </c>
      <c r="AO43" s="16">
        <f t="shared" si="109"/>
        <v>0</v>
      </c>
      <c r="AP43" s="16">
        <f t="shared" si="110"/>
        <v>0</v>
      </c>
      <c r="AQ43" s="16">
        <f t="shared" si="111"/>
        <v>0</v>
      </c>
      <c r="AR43" s="16">
        <f t="shared" si="112"/>
        <v>0</v>
      </c>
      <c r="AS43" s="16">
        <f t="shared" si="113"/>
        <v>0</v>
      </c>
      <c r="AT43" s="20"/>
      <c r="AU43" s="20">
        <f t="shared" si="114"/>
        <v>0</v>
      </c>
      <c r="AV43" s="20">
        <f t="shared" si="115"/>
        <v>0</v>
      </c>
      <c r="AW43" s="20">
        <f t="shared" si="116"/>
        <v>0</v>
      </c>
      <c r="AX43" s="20">
        <f t="shared" si="117"/>
        <v>0</v>
      </c>
      <c r="AY43" s="20">
        <f t="shared" si="118"/>
        <v>0</v>
      </c>
      <c r="AZ43" s="20">
        <f t="shared" si="119"/>
        <v>0</v>
      </c>
      <c r="BA43" s="20"/>
      <c r="BB43" s="20">
        <f t="shared" si="120"/>
        <v>0</v>
      </c>
      <c r="BC43" s="20">
        <f t="shared" si="121"/>
        <v>0</v>
      </c>
      <c r="BD43" s="20">
        <f t="shared" si="122"/>
        <v>0</v>
      </c>
      <c r="BE43" s="20">
        <f t="shared" si="123"/>
        <v>0</v>
      </c>
      <c r="BF43" s="20">
        <f t="shared" si="124"/>
        <v>0</v>
      </c>
      <c r="BG43" s="20">
        <f t="shared" si="125"/>
        <v>0</v>
      </c>
      <c r="BH43" s="20"/>
      <c r="BI43" s="20">
        <f t="shared" si="126"/>
        <v>0</v>
      </c>
      <c r="BJ43" s="20">
        <f t="shared" si="127"/>
        <v>0</v>
      </c>
      <c r="BK43" s="20">
        <f t="shared" si="128"/>
        <v>0</v>
      </c>
      <c r="BL43" s="20">
        <f t="shared" si="129"/>
        <v>0</v>
      </c>
      <c r="BM43" s="20">
        <f t="shared" si="130"/>
        <v>0</v>
      </c>
      <c r="BN43" s="20">
        <f t="shared" si="131"/>
        <v>0</v>
      </c>
      <c r="BO43" s="20"/>
      <c r="BP43" s="20">
        <f t="shared" si="132"/>
        <v>0</v>
      </c>
      <c r="BQ43" s="20">
        <f t="shared" si="133"/>
        <v>0</v>
      </c>
      <c r="BR43" s="20">
        <f t="shared" si="134"/>
        <v>0</v>
      </c>
      <c r="BS43" s="20">
        <f t="shared" si="135"/>
        <v>0</v>
      </c>
      <c r="BT43" s="20">
        <f t="shared" si="136"/>
        <v>0</v>
      </c>
      <c r="BU43" s="20">
        <f t="shared" si="137"/>
        <v>0</v>
      </c>
      <c r="BV43" s="20"/>
      <c r="BW43" s="20">
        <f t="shared" si="138"/>
        <v>0</v>
      </c>
      <c r="BX43" s="20">
        <f t="shared" si="139"/>
        <v>0</v>
      </c>
      <c r="BY43" s="20">
        <f t="shared" si="140"/>
        <v>0</v>
      </c>
      <c r="BZ43" s="20">
        <f t="shared" si="141"/>
        <v>0</v>
      </c>
      <c r="CA43" s="20">
        <f t="shared" si="142"/>
        <v>0</v>
      </c>
      <c r="CB43" s="20">
        <f t="shared" si="143"/>
        <v>0</v>
      </c>
      <c r="CC43" s="20"/>
      <c r="CD43" s="20">
        <f t="shared" si="144"/>
        <v>0</v>
      </c>
      <c r="CE43" s="20">
        <f t="shared" si="145"/>
        <v>0</v>
      </c>
      <c r="CF43" s="20">
        <f t="shared" si="146"/>
        <v>0</v>
      </c>
      <c r="CG43" s="20">
        <f t="shared" si="147"/>
        <v>0</v>
      </c>
      <c r="CH43" s="20">
        <f t="shared" si="148"/>
        <v>0</v>
      </c>
      <c r="CI43" s="20">
        <f t="shared" si="149"/>
        <v>0</v>
      </c>
    </row>
    <row r="44" spans="1:87" x14ac:dyDescent="0.25">
      <c r="A44">
        <v>38</v>
      </c>
      <c r="B44">
        <f>modules!B44</f>
        <v>0</v>
      </c>
      <c r="C44">
        <f>modules!C44</f>
        <v>0</v>
      </c>
      <c r="E44" s="16">
        <f t="shared" si="78"/>
        <v>0</v>
      </c>
      <c r="F44" s="16">
        <f t="shared" si="79"/>
        <v>0</v>
      </c>
      <c r="G44" s="16">
        <f t="shared" si="80"/>
        <v>0</v>
      </c>
      <c r="H44" s="16">
        <f t="shared" si="81"/>
        <v>0</v>
      </c>
      <c r="I44" s="16">
        <f t="shared" si="82"/>
        <v>0</v>
      </c>
      <c r="J44" s="16">
        <f t="shared" si="83"/>
        <v>0</v>
      </c>
      <c r="L44" s="16">
        <f t="shared" si="84"/>
        <v>0</v>
      </c>
      <c r="M44" s="16">
        <f t="shared" si="85"/>
        <v>0</v>
      </c>
      <c r="N44" s="16">
        <f t="shared" si="86"/>
        <v>0</v>
      </c>
      <c r="O44" s="16">
        <f t="shared" si="87"/>
        <v>0</v>
      </c>
      <c r="P44" s="16">
        <f t="shared" si="88"/>
        <v>0</v>
      </c>
      <c r="Q44" s="16">
        <f t="shared" si="89"/>
        <v>0</v>
      </c>
      <c r="S44" s="16">
        <f t="shared" si="90"/>
        <v>0</v>
      </c>
      <c r="T44" s="16">
        <f t="shared" si="91"/>
        <v>0</v>
      </c>
      <c r="U44" s="16">
        <f t="shared" si="92"/>
        <v>0</v>
      </c>
      <c r="V44" s="16">
        <f t="shared" si="93"/>
        <v>0</v>
      </c>
      <c r="W44" s="16">
        <f t="shared" si="94"/>
        <v>0</v>
      </c>
      <c r="X44" s="16">
        <f t="shared" si="95"/>
        <v>0</v>
      </c>
      <c r="Z44" s="16">
        <f t="shared" si="96"/>
        <v>0</v>
      </c>
      <c r="AA44" s="16">
        <f t="shared" si="97"/>
        <v>0</v>
      </c>
      <c r="AB44" s="16">
        <f t="shared" si="98"/>
        <v>0</v>
      </c>
      <c r="AC44" s="16">
        <f t="shared" si="99"/>
        <v>0</v>
      </c>
      <c r="AD44" s="16">
        <f t="shared" si="100"/>
        <v>0</v>
      </c>
      <c r="AE44" s="16">
        <f t="shared" si="101"/>
        <v>0</v>
      </c>
      <c r="AG44" s="16">
        <f t="shared" si="102"/>
        <v>0</v>
      </c>
      <c r="AH44" s="16">
        <f t="shared" si="103"/>
        <v>0</v>
      </c>
      <c r="AI44" s="16">
        <f t="shared" si="104"/>
        <v>0</v>
      </c>
      <c r="AJ44" s="16">
        <f t="shared" si="105"/>
        <v>0</v>
      </c>
      <c r="AK44" s="16">
        <f t="shared" si="106"/>
        <v>0</v>
      </c>
      <c r="AL44" s="16">
        <f t="shared" si="107"/>
        <v>0</v>
      </c>
      <c r="AN44" s="16">
        <f t="shared" si="108"/>
        <v>0</v>
      </c>
      <c r="AO44" s="16">
        <f t="shared" si="109"/>
        <v>0</v>
      </c>
      <c r="AP44" s="16">
        <f t="shared" si="110"/>
        <v>0</v>
      </c>
      <c r="AQ44" s="16">
        <f t="shared" si="111"/>
        <v>0</v>
      </c>
      <c r="AR44" s="16">
        <f t="shared" si="112"/>
        <v>0</v>
      </c>
      <c r="AS44" s="16">
        <f t="shared" si="113"/>
        <v>0</v>
      </c>
      <c r="AT44" s="20"/>
      <c r="AU44" s="20">
        <f t="shared" si="114"/>
        <v>0</v>
      </c>
      <c r="AV44" s="20">
        <f t="shared" si="115"/>
        <v>0</v>
      </c>
      <c r="AW44" s="20">
        <f t="shared" si="116"/>
        <v>0</v>
      </c>
      <c r="AX44" s="20">
        <f t="shared" si="117"/>
        <v>0</v>
      </c>
      <c r="AY44" s="20">
        <f t="shared" si="118"/>
        <v>0</v>
      </c>
      <c r="AZ44" s="20">
        <f t="shared" si="119"/>
        <v>0</v>
      </c>
      <c r="BA44" s="20"/>
      <c r="BB44" s="20">
        <f t="shared" si="120"/>
        <v>0</v>
      </c>
      <c r="BC44" s="20">
        <f t="shared" si="121"/>
        <v>0</v>
      </c>
      <c r="BD44" s="20">
        <f t="shared" si="122"/>
        <v>0</v>
      </c>
      <c r="BE44" s="20">
        <f t="shared" si="123"/>
        <v>0</v>
      </c>
      <c r="BF44" s="20">
        <f t="shared" si="124"/>
        <v>0</v>
      </c>
      <c r="BG44" s="20">
        <f t="shared" si="125"/>
        <v>0</v>
      </c>
      <c r="BH44" s="20"/>
      <c r="BI44" s="20">
        <f t="shared" si="126"/>
        <v>0</v>
      </c>
      <c r="BJ44" s="20">
        <f t="shared" si="127"/>
        <v>0</v>
      </c>
      <c r="BK44" s="20">
        <f t="shared" si="128"/>
        <v>0</v>
      </c>
      <c r="BL44" s="20">
        <f t="shared" si="129"/>
        <v>0</v>
      </c>
      <c r="BM44" s="20">
        <f t="shared" si="130"/>
        <v>0</v>
      </c>
      <c r="BN44" s="20">
        <f t="shared" si="131"/>
        <v>0</v>
      </c>
      <c r="BO44" s="20"/>
      <c r="BP44" s="20">
        <f t="shared" si="132"/>
        <v>0</v>
      </c>
      <c r="BQ44" s="20">
        <f t="shared" si="133"/>
        <v>0</v>
      </c>
      <c r="BR44" s="20">
        <f t="shared" si="134"/>
        <v>0</v>
      </c>
      <c r="BS44" s="20">
        <f t="shared" si="135"/>
        <v>0</v>
      </c>
      <c r="BT44" s="20">
        <f t="shared" si="136"/>
        <v>0</v>
      </c>
      <c r="BU44" s="20">
        <f t="shared" si="137"/>
        <v>0</v>
      </c>
      <c r="BV44" s="20"/>
      <c r="BW44" s="20">
        <f t="shared" si="138"/>
        <v>0</v>
      </c>
      <c r="BX44" s="20">
        <f t="shared" si="139"/>
        <v>0</v>
      </c>
      <c r="BY44" s="20">
        <f t="shared" si="140"/>
        <v>0</v>
      </c>
      <c r="BZ44" s="20">
        <f t="shared" si="141"/>
        <v>0</v>
      </c>
      <c r="CA44" s="20">
        <f t="shared" si="142"/>
        <v>0</v>
      </c>
      <c r="CB44" s="20">
        <f t="shared" si="143"/>
        <v>0</v>
      </c>
      <c r="CC44" s="20"/>
      <c r="CD44" s="20">
        <f t="shared" si="144"/>
        <v>0</v>
      </c>
      <c r="CE44" s="20">
        <f t="shared" si="145"/>
        <v>0</v>
      </c>
      <c r="CF44" s="20">
        <f t="shared" si="146"/>
        <v>0</v>
      </c>
      <c r="CG44" s="20">
        <f t="shared" si="147"/>
        <v>0</v>
      </c>
      <c r="CH44" s="20">
        <f t="shared" si="148"/>
        <v>0</v>
      </c>
      <c r="CI44" s="20">
        <f t="shared" si="149"/>
        <v>0</v>
      </c>
    </row>
    <row r="45" spans="1:87" x14ac:dyDescent="0.25">
      <c r="A45">
        <v>39</v>
      </c>
      <c r="B45">
        <f>modules!B45</f>
        <v>0</v>
      </c>
      <c r="C45">
        <f>modules!C45</f>
        <v>0</v>
      </c>
      <c r="E45" s="16">
        <f t="shared" si="78"/>
        <v>0</v>
      </c>
      <c r="F45" s="16">
        <f t="shared" si="79"/>
        <v>0</v>
      </c>
      <c r="G45" s="16">
        <f t="shared" si="80"/>
        <v>0</v>
      </c>
      <c r="H45" s="16">
        <f t="shared" si="81"/>
        <v>0</v>
      </c>
      <c r="I45" s="16">
        <f t="shared" si="82"/>
        <v>0</v>
      </c>
      <c r="J45" s="16">
        <f t="shared" si="83"/>
        <v>0</v>
      </c>
      <c r="L45" s="16">
        <f t="shared" si="84"/>
        <v>0</v>
      </c>
      <c r="M45" s="16">
        <f t="shared" si="85"/>
        <v>0</v>
      </c>
      <c r="N45" s="16">
        <f t="shared" si="86"/>
        <v>0</v>
      </c>
      <c r="O45" s="16">
        <f t="shared" si="87"/>
        <v>0</v>
      </c>
      <c r="P45" s="16">
        <f t="shared" si="88"/>
        <v>0</v>
      </c>
      <c r="Q45" s="16">
        <f t="shared" si="89"/>
        <v>0</v>
      </c>
      <c r="S45" s="16">
        <f t="shared" si="90"/>
        <v>0</v>
      </c>
      <c r="T45" s="16">
        <f t="shared" si="91"/>
        <v>0</v>
      </c>
      <c r="U45" s="16">
        <f t="shared" si="92"/>
        <v>0</v>
      </c>
      <c r="V45" s="16">
        <f t="shared" si="93"/>
        <v>0</v>
      </c>
      <c r="W45" s="16">
        <f t="shared" si="94"/>
        <v>0</v>
      </c>
      <c r="X45" s="16">
        <f t="shared" si="95"/>
        <v>0</v>
      </c>
      <c r="Z45" s="16">
        <f t="shared" si="96"/>
        <v>0</v>
      </c>
      <c r="AA45" s="16">
        <f t="shared" si="97"/>
        <v>0</v>
      </c>
      <c r="AB45" s="16">
        <f t="shared" si="98"/>
        <v>0</v>
      </c>
      <c r="AC45" s="16">
        <f t="shared" si="99"/>
        <v>0</v>
      </c>
      <c r="AD45" s="16">
        <f t="shared" si="100"/>
        <v>0</v>
      </c>
      <c r="AE45" s="16">
        <f t="shared" si="101"/>
        <v>0</v>
      </c>
      <c r="AG45" s="16">
        <f t="shared" si="102"/>
        <v>0</v>
      </c>
      <c r="AH45" s="16">
        <f t="shared" si="103"/>
        <v>0</v>
      </c>
      <c r="AI45" s="16">
        <f t="shared" si="104"/>
        <v>0</v>
      </c>
      <c r="AJ45" s="16">
        <f t="shared" si="105"/>
        <v>0</v>
      </c>
      <c r="AK45" s="16">
        <f t="shared" si="106"/>
        <v>0</v>
      </c>
      <c r="AL45" s="16">
        <f t="shared" si="107"/>
        <v>0</v>
      </c>
      <c r="AN45" s="16">
        <f t="shared" si="108"/>
        <v>0</v>
      </c>
      <c r="AO45" s="16">
        <f t="shared" si="109"/>
        <v>0</v>
      </c>
      <c r="AP45" s="16">
        <f t="shared" si="110"/>
        <v>0</v>
      </c>
      <c r="AQ45" s="16">
        <f t="shared" si="111"/>
        <v>0</v>
      </c>
      <c r="AR45" s="16">
        <f t="shared" si="112"/>
        <v>0</v>
      </c>
      <c r="AS45" s="16">
        <f t="shared" si="113"/>
        <v>0</v>
      </c>
      <c r="AT45" s="20"/>
      <c r="AU45" s="20">
        <f t="shared" si="114"/>
        <v>0</v>
      </c>
      <c r="AV45" s="20">
        <f t="shared" si="115"/>
        <v>0</v>
      </c>
      <c r="AW45" s="20">
        <f t="shared" si="116"/>
        <v>0</v>
      </c>
      <c r="AX45" s="20">
        <f t="shared" si="117"/>
        <v>0</v>
      </c>
      <c r="AY45" s="20">
        <f t="shared" si="118"/>
        <v>0</v>
      </c>
      <c r="AZ45" s="20">
        <f t="shared" si="119"/>
        <v>0</v>
      </c>
      <c r="BA45" s="20"/>
      <c r="BB45" s="20">
        <f t="shared" si="120"/>
        <v>0</v>
      </c>
      <c r="BC45" s="20">
        <f t="shared" si="121"/>
        <v>0</v>
      </c>
      <c r="BD45" s="20">
        <f t="shared" si="122"/>
        <v>0</v>
      </c>
      <c r="BE45" s="20">
        <f t="shared" si="123"/>
        <v>0</v>
      </c>
      <c r="BF45" s="20">
        <f t="shared" si="124"/>
        <v>0</v>
      </c>
      <c r="BG45" s="20">
        <f t="shared" si="125"/>
        <v>0</v>
      </c>
      <c r="BH45" s="20"/>
      <c r="BI45" s="20">
        <f t="shared" si="126"/>
        <v>0</v>
      </c>
      <c r="BJ45" s="20">
        <f t="shared" si="127"/>
        <v>0</v>
      </c>
      <c r="BK45" s="20">
        <f t="shared" si="128"/>
        <v>0</v>
      </c>
      <c r="BL45" s="20">
        <f t="shared" si="129"/>
        <v>0</v>
      </c>
      <c r="BM45" s="20">
        <f t="shared" si="130"/>
        <v>0</v>
      </c>
      <c r="BN45" s="20">
        <f t="shared" si="131"/>
        <v>0</v>
      </c>
      <c r="BO45" s="20"/>
      <c r="BP45" s="20">
        <f t="shared" si="132"/>
        <v>0</v>
      </c>
      <c r="BQ45" s="20">
        <f t="shared" si="133"/>
        <v>0</v>
      </c>
      <c r="BR45" s="20">
        <f t="shared" si="134"/>
        <v>0</v>
      </c>
      <c r="BS45" s="20">
        <f t="shared" si="135"/>
        <v>0</v>
      </c>
      <c r="BT45" s="20">
        <f t="shared" si="136"/>
        <v>0</v>
      </c>
      <c r="BU45" s="20">
        <f t="shared" si="137"/>
        <v>0</v>
      </c>
      <c r="BV45" s="20"/>
      <c r="BW45" s="20">
        <f t="shared" si="138"/>
        <v>0</v>
      </c>
      <c r="BX45" s="20">
        <f t="shared" si="139"/>
        <v>0</v>
      </c>
      <c r="BY45" s="20">
        <f t="shared" si="140"/>
        <v>0</v>
      </c>
      <c r="BZ45" s="20">
        <f t="shared" si="141"/>
        <v>0</v>
      </c>
      <c r="CA45" s="20">
        <f t="shared" si="142"/>
        <v>0</v>
      </c>
      <c r="CB45" s="20">
        <f t="shared" si="143"/>
        <v>0</v>
      </c>
      <c r="CC45" s="20"/>
      <c r="CD45" s="20">
        <f t="shared" si="144"/>
        <v>0</v>
      </c>
      <c r="CE45" s="20">
        <f t="shared" si="145"/>
        <v>0</v>
      </c>
      <c r="CF45" s="20">
        <f t="shared" si="146"/>
        <v>0</v>
      </c>
      <c r="CG45" s="20">
        <f t="shared" si="147"/>
        <v>0</v>
      </c>
      <c r="CH45" s="20">
        <f t="shared" si="148"/>
        <v>0</v>
      </c>
      <c r="CI45" s="20">
        <f t="shared" si="149"/>
        <v>0</v>
      </c>
    </row>
    <row r="46" spans="1:87" x14ac:dyDescent="0.25">
      <c r="A46">
        <v>40</v>
      </c>
      <c r="B46">
        <f>modules!B46</f>
        <v>0</v>
      </c>
      <c r="C46">
        <f>modules!C46</f>
        <v>0</v>
      </c>
      <c r="E46" s="16">
        <f t="shared" si="78"/>
        <v>0</v>
      </c>
      <c r="F46" s="16">
        <f t="shared" si="79"/>
        <v>0</v>
      </c>
      <c r="G46" s="16">
        <f t="shared" si="80"/>
        <v>0</v>
      </c>
      <c r="H46" s="16">
        <f t="shared" si="81"/>
        <v>0</v>
      </c>
      <c r="I46" s="16">
        <f t="shared" si="82"/>
        <v>0</v>
      </c>
      <c r="J46" s="16">
        <f t="shared" si="83"/>
        <v>0</v>
      </c>
      <c r="L46" s="16">
        <f t="shared" si="84"/>
        <v>0</v>
      </c>
      <c r="M46" s="16">
        <f t="shared" si="85"/>
        <v>0</v>
      </c>
      <c r="N46" s="16">
        <f t="shared" si="86"/>
        <v>0</v>
      </c>
      <c r="O46" s="16">
        <f t="shared" si="87"/>
        <v>0</v>
      </c>
      <c r="P46" s="16">
        <f t="shared" si="88"/>
        <v>0</v>
      </c>
      <c r="Q46" s="16">
        <f t="shared" si="89"/>
        <v>0</v>
      </c>
      <c r="S46" s="16">
        <f t="shared" si="90"/>
        <v>0</v>
      </c>
      <c r="T46" s="16">
        <f t="shared" si="91"/>
        <v>0</v>
      </c>
      <c r="U46" s="16">
        <f t="shared" si="92"/>
        <v>0</v>
      </c>
      <c r="V46" s="16">
        <f t="shared" si="93"/>
        <v>0</v>
      </c>
      <c r="W46" s="16">
        <f t="shared" si="94"/>
        <v>0</v>
      </c>
      <c r="X46" s="16">
        <f t="shared" si="95"/>
        <v>0</v>
      </c>
      <c r="Z46" s="16">
        <f t="shared" si="96"/>
        <v>0</v>
      </c>
      <c r="AA46" s="16">
        <f t="shared" si="97"/>
        <v>0</v>
      </c>
      <c r="AB46" s="16">
        <f t="shared" si="98"/>
        <v>0</v>
      </c>
      <c r="AC46" s="16">
        <f t="shared" si="99"/>
        <v>0</v>
      </c>
      <c r="AD46" s="16">
        <f t="shared" si="100"/>
        <v>0</v>
      </c>
      <c r="AE46" s="16">
        <f t="shared" si="101"/>
        <v>0</v>
      </c>
      <c r="AG46" s="16">
        <f t="shared" si="102"/>
        <v>0</v>
      </c>
      <c r="AH46" s="16">
        <f t="shared" si="103"/>
        <v>0</v>
      </c>
      <c r="AI46" s="16">
        <f t="shared" si="104"/>
        <v>0</v>
      </c>
      <c r="AJ46" s="16">
        <f t="shared" si="105"/>
        <v>0</v>
      </c>
      <c r="AK46" s="16">
        <f t="shared" si="106"/>
        <v>0</v>
      </c>
      <c r="AL46" s="16">
        <f t="shared" si="107"/>
        <v>0</v>
      </c>
      <c r="AN46" s="16">
        <f t="shared" si="108"/>
        <v>0</v>
      </c>
      <c r="AO46" s="16">
        <f t="shared" si="109"/>
        <v>0</v>
      </c>
      <c r="AP46" s="16">
        <f t="shared" si="110"/>
        <v>0</v>
      </c>
      <c r="AQ46" s="16">
        <f t="shared" si="111"/>
        <v>0</v>
      </c>
      <c r="AR46" s="16">
        <f t="shared" si="112"/>
        <v>0</v>
      </c>
      <c r="AS46" s="16">
        <f t="shared" si="113"/>
        <v>0</v>
      </c>
      <c r="AT46" s="20"/>
      <c r="AU46" s="20">
        <f t="shared" si="114"/>
        <v>0</v>
      </c>
      <c r="AV46" s="20">
        <f t="shared" si="115"/>
        <v>0</v>
      </c>
      <c r="AW46" s="20">
        <f t="shared" si="116"/>
        <v>0</v>
      </c>
      <c r="AX46" s="20">
        <f t="shared" si="117"/>
        <v>0</v>
      </c>
      <c r="AY46" s="20">
        <f t="shared" si="118"/>
        <v>0</v>
      </c>
      <c r="AZ46" s="20">
        <f t="shared" si="119"/>
        <v>0</v>
      </c>
      <c r="BA46" s="20"/>
      <c r="BB46" s="20">
        <f t="shared" si="120"/>
        <v>0</v>
      </c>
      <c r="BC46" s="20">
        <f t="shared" si="121"/>
        <v>0</v>
      </c>
      <c r="BD46" s="20">
        <f t="shared" si="122"/>
        <v>0</v>
      </c>
      <c r="BE46" s="20">
        <f t="shared" si="123"/>
        <v>0</v>
      </c>
      <c r="BF46" s="20">
        <f t="shared" si="124"/>
        <v>0</v>
      </c>
      <c r="BG46" s="20">
        <f t="shared" si="125"/>
        <v>0</v>
      </c>
      <c r="BH46" s="20"/>
      <c r="BI46" s="20">
        <f t="shared" si="126"/>
        <v>0</v>
      </c>
      <c r="BJ46" s="20">
        <f t="shared" si="127"/>
        <v>0</v>
      </c>
      <c r="BK46" s="20">
        <f t="shared" si="128"/>
        <v>0</v>
      </c>
      <c r="BL46" s="20">
        <f t="shared" si="129"/>
        <v>0</v>
      </c>
      <c r="BM46" s="20">
        <f t="shared" si="130"/>
        <v>0</v>
      </c>
      <c r="BN46" s="20">
        <f t="shared" si="131"/>
        <v>0</v>
      </c>
      <c r="BO46" s="20"/>
      <c r="BP46" s="20">
        <f t="shared" si="132"/>
        <v>0</v>
      </c>
      <c r="BQ46" s="20">
        <f t="shared" si="133"/>
        <v>0</v>
      </c>
      <c r="BR46" s="20">
        <f t="shared" si="134"/>
        <v>0</v>
      </c>
      <c r="BS46" s="20">
        <f t="shared" si="135"/>
        <v>0</v>
      </c>
      <c r="BT46" s="20">
        <f t="shared" si="136"/>
        <v>0</v>
      </c>
      <c r="BU46" s="20">
        <f t="shared" si="137"/>
        <v>0</v>
      </c>
      <c r="BV46" s="20"/>
      <c r="BW46" s="20">
        <f t="shared" si="138"/>
        <v>0</v>
      </c>
      <c r="BX46" s="20">
        <f t="shared" si="139"/>
        <v>0</v>
      </c>
      <c r="BY46" s="20">
        <f t="shared" si="140"/>
        <v>0</v>
      </c>
      <c r="BZ46" s="20">
        <f t="shared" si="141"/>
        <v>0</v>
      </c>
      <c r="CA46" s="20">
        <f t="shared" si="142"/>
        <v>0</v>
      </c>
      <c r="CB46" s="20">
        <f t="shared" si="143"/>
        <v>0</v>
      </c>
      <c r="CC46" s="20"/>
      <c r="CD46" s="20">
        <f t="shared" si="144"/>
        <v>0</v>
      </c>
      <c r="CE46" s="20">
        <f t="shared" si="145"/>
        <v>0</v>
      </c>
      <c r="CF46" s="20">
        <f t="shared" si="146"/>
        <v>0</v>
      </c>
      <c r="CG46" s="20">
        <f t="shared" si="147"/>
        <v>0</v>
      </c>
      <c r="CH46" s="20">
        <f t="shared" si="148"/>
        <v>0</v>
      </c>
      <c r="CI46" s="20">
        <f t="shared" si="149"/>
        <v>0</v>
      </c>
    </row>
    <row r="47" spans="1:87" x14ac:dyDescent="0.25">
      <c r="A47">
        <v>41</v>
      </c>
      <c r="B47">
        <f>modules!B47</f>
        <v>0</v>
      </c>
      <c r="C47">
        <f>modules!C47</f>
        <v>0</v>
      </c>
      <c r="E47" s="16">
        <f t="shared" si="78"/>
        <v>0</v>
      </c>
      <c r="F47" s="16">
        <f t="shared" si="79"/>
        <v>0</v>
      </c>
      <c r="G47" s="16">
        <f t="shared" si="80"/>
        <v>0</v>
      </c>
      <c r="H47" s="16">
        <f t="shared" si="81"/>
        <v>0</v>
      </c>
      <c r="I47" s="16">
        <f t="shared" si="82"/>
        <v>0</v>
      </c>
      <c r="J47" s="16">
        <f t="shared" si="83"/>
        <v>0</v>
      </c>
      <c r="L47" s="16">
        <f t="shared" si="84"/>
        <v>0</v>
      </c>
      <c r="M47" s="16">
        <f t="shared" si="85"/>
        <v>0</v>
      </c>
      <c r="N47" s="16">
        <f t="shared" si="86"/>
        <v>0</v>
      </c>
      <c r="O47" s="16">
        <f t="shared" si="87"/>
        <v>0</v>
      </c>
      <c r="P47" s="16">
        <f t="shared" si="88"/>
        <v>0</v>
      </c>
      <c r="Q47" s="16">
        <f t="shared" si="89"/>
        <v>0</v>
      </c>
      <c r="S47" s="16">
        <f t="shared" si="90"/>
        <v>0</v>
      </c>
      <c r="T47" s="16">
        <f t="shared" si="91"/>
        <v>0</v>
      </c>
      <c r="U47" s="16">
        <f t="shared" si="92"/>
        <v>0</v>
      </c>
      <c r="V47" s="16">
        <f t="shared" si="93"/>
        <v>0</v>
      </c>
      <c r="W47" s="16">
        <f t="shared" si="94"/>
        <v>0</v>
      </c>
      <c r="X47" s="16">
        <f t="shared" si="95"/>
        <v>0</v>
      </c>
      <c r="Z47" s="16">
        <f t="shared" si="96"/>
        <v>0</v>
      </c>
      <c r="AA47" s="16">
        <f t="shared" si="97"/>
        <v>0</v>
      </c>
      <c r="AB47" s="16">
        <f t="shared" si="98"/>
        <v>0</v>
      </c>
      <c r="AC47" s="16">
        <f t="shared" si="99"/>
        <v>0</v>
      </c>
      <c r="AD47" s="16">
        <f t="shared" si="100"/>
        <v>0</v>
      </c>
      <c r="AE47" s="16">
        <f t="shared" si="101"/>
        <v>0</v>
      </c>
      <c r="AG47" s="16">
        <f t="shared" si="102"/>
        <v>0</v>
      </c>
      <c r="AH47" s="16">
        <f t="shared" si="103"/>
        <v>0</v>
      </c>
      <c r="AI47" s="16">
        <f t="shared" si="104"/>
        <v>0</v>
      </c>
      <c r="AJ47" s="16">
        <f t="shared" si="105"/>
        <v>0</v>
      </c>
      <c r="AK47" s="16">
        <f t="shared" si="106"/>
        <v>0</v>
      </c>
      <c r="AL47" s="16">
        <f t="shared" si="107"/>
        <v>0</v>
      </c>
      <c r="AN47" s="16">
        <f t="shared" si="108"/>
        <v>0</v>
      </c>
      <c r="AO47" s="16">
        <f t="shared" si="109"/>
        <v>0</v>
      </c>
      <c r="AP47" s="16">
        <f t="shared" si="110"/>
        <v>0</v>
      </c>
      <c r="AQ47" s="16">
        <f t="shared" si="111"/>
        <v>0</v>
      </c>
      <c r="AR47" s="16">
        <f t="shared" si="112"/>
        <v>0</v>
      </c>
      <c r="AS47" s="16">
        <f t="shared" si="113"/>
        <v>0</v>
      </c>
      <c r="AT47" s="20"/>
      <c r="AU47" s="20">
        <f t="shared" si="114"/>
        <v>0</v>
      </c>
      <c r="AV47" s="20">
        <f t="shared" si="115"/>
        <v>0</v>
      </c>
      <c r="AW47" s="20">
        <f t="shared" si="116"/>
        <v>0</v>
      </c>
      <c r="AX47" s="20">
        <f t="shared" si="117"/>
        <v>0</v>
      </c>
      <c r="AY47" s="20">
        <f t="shared" si="118"/>
        <v>0</v>
      </c>
      <c r="AZ47" s="20">
        <f t="shared" si="119"/>
        <v>0</v>
      </c>
      <c r="BA47" s="20"/>
      <c r="BB47" s="20">
        <f t="shared" si="120"/>
        <v>0</v>
      </c>
      <c r="BC47" s="20">
        <f t="shared" si="121"/>
        <v>0</v>
      </c>
      <c r="BD47" s="20">
        <f t="shared" si="122"/>
        <v>0</v>
      </c>
      <c r="BE47" s="20">
        <f t="shared" si="123"/>
        <v>0</v>
      </c>
      <c r="BF47" s="20">
        <f t="shared" si="124"/>
        <v>0</v>
      </c>
      <c r="BG47" s="20">
        <f t="shared" si="125"/>
        <v>0</v>
      </c>
      <c r="BH47" s="20"/>
      <c r="BI47" s="20">
        <f t="shared" si="126"/>
        <v>0</v>
      </c>
      <c r="BJ47" s="20">
        <f t="shared" si="127"/>
        <v>0</v>
      </c>
      <c r="BK47" s="20">
        <f t="shared" si="128"/>
        <v>0</v>
      </c>
      <c r="BL47" s="20">
        <f t="shared" si="129"/>
        <v>0</v>
      </c>
      <c r="BM47" s="20">
        <f t="shared" si="130"/>
        <v>0</v>
      </c>
      <c r="BN47" s="20">
        <f t="shared" si="131"/>
        <v>0</v>
      </c>
      <c r="BO47" s="20"/>
      <c r="BP47" s="20">
        <f t="shared" si="132"/>
        <v>0</v>
      </c>
      <c r="BQ47" s="20">
        <f t="shared" si="133"/>
        <v>0</v>
      </c>
      <c r="BR47" s="20">
        <f t="shared" si="134"/>
        <v>0</v>
      </c>
      <c r="BS47" s="20">
        <f t="shared" si="135"/>
        <v>0</v>
      </c>
      <c r="BT47" s="20">
        <f t="shared" si="136"/>
        <v>0</v>
      </c>
      <c r="BU47" s="20">
        <f t="shared" si="137"/>
        <v>0</v>
      </c>
      <c r="BV47" s="20"/>
      <c r="BW47" s="20">
        <f t="shared" si="138"/>
        <v>0</v>
      </c>
      <c r="BX47" s="20">
        <f t="shared" si="139"/>
        <v>0</v>
      </c>
      <c r="BY47" s="20">
        <f t="shared" si="140"/>
        <v>0</v>
      </c>
      <c r="BZ47" s="20">
        <f t="shared" si="141"/>
        <v>0</v>
      </c>
      <c r="CA47" s="20">
        <f t="shared" si="142"/>
        <v>0</v>
      </c>
      <c r="CB47" s="20">
        <f t="shared" si="143"/>
        <v>0</v>
      </c>
      <c r="CC47" s="20"/>
      <c r="CD47" s="20">
        <f t="shared" si="144"/>
        <v>0</v>
      </c>
      <c r="CE47" s="20">
        <f t="shared" si="145"/>
        <v>0</v>
      </c>
      <c r="CF47" s="20">
        <f t="shared" si="146"/>
        <v>0</v>
      </c>
      <c r="CG47" s="20">
        <f t="shared" si="147"/>
        <v>0</v>
      </c>
      <c r="CH47" s="20">
        <f t="shared" si="148"/>
        <v>0</v>
      </c>
      <c r="CI47" s="20">
        <f t="shared" si="149"/>
        <v>0</v>
      </c>
    </row>
    <row r="48" spans="1:87" x14ac:dyDescent="0.25">
      <c r="A48">
        <v>42</v>
      </c>
      <c r="B48">
        <f>modules!B48</f>
        <v>0</v>
      </c>
      <c r="C48">
        <f>modules!C48</f>
        <v>0</v>
      </c>
      <c r="E48" s="16">
        <f t="shared" si="78"/>
        <v>0</v>
      </c>
      <c r="F48" s="16">
        <f t="shared" si="79"/>
        <v>0</v>
      </c>
      <c r="G48" s="16">
        <f t="shared" si="80"/>
        <v>0</v>
      </c>
      <c r="H48" s="16">
        <f t="shared" si="81"/>
        <v>0</v>
      </c>
      <c r="I48" s="16">
        <f t="shared" si="82"/>
        <v>0</v>
      </c>
      <c r="J48" s="16">
        <f t="shared" si="83"/>
        <v>0</v>
      </c>
      <c r="L48" s="16">
        <f t="shared" si="84"/>
        <v>0</v>
      </c>
      <c r="M48" s="16">
        <f t="shared" si="85"/>
        <v>0</v>
      </c>
      <c r="N48" s="16">
        <f t="shared" si="86"/>
        <v>0</v>
      </c>
      <c r="O48" s="16">
        <f t="shared" si="87"/>
        <v>0</v>
      </c>
      <c r="P48" s="16">
        <f t="shared" si="88"/>
        <v>0</v>
      </c>
      <c r="Q48" s="16">
        <f t="shared" si="89"/>
        <v>0</v>
      </c>
      <c r="S48" s="16">
        <f t="shared" si="90"/>
        <v>0</v>
      </c>
      <c r="T48" s="16">
        <f t="shared" si="91"/>
        <v>0</v>
      </c>
      <c r="U48" s="16">
        <f t="shared" si="92"/>
        <v>0</v>
      </c>
      <c r="V48" s="16">
        <f t="shared" si="93"/>
        <v>0</v>
      </c>
      <c r="W48" s="16">
        <f t="shared" si="94"/>
        <v>0</v>
      </c>
      <c r="X48" s="16">
        <f t="shared" si="95"/>
        <v>0</v>
      </c>
      <c r="Z48" s="16">
        <f t="shared" si="96"/>
        <v>0</v>
      </c>
      <c r="AA48" s="16">
        <f t="shared" si="97"/>
        <v>0</v>
      </c>
      <c r="AB48" s="16">
        <f t="shared" si="98"/>
        <v>0</v>
      </c>
      <c r="AC48" s="16">
        <f t="shared" si="99"/>
        <v>0</v>
      </c>
      <c r="AD48" s="16">
        <f t="shared" si="100"/>
        <v>0</v>
      </c>
      <c r="AE48" s="16">
        <f t="shared" si="101"/>
        <v>0</v>
      </c>
      <c r="AG48" s="16">
        <f t="shared" si="102"/>
        <v>0</v>
      </c>
      <c r="AH48" s="16">
        <f t="shared" si="103"/>
        <v>0</v>
      </c>
      <c r="AI48" s="16">
        <f t="shared" si="104"/>
        <v>0</v>
      </c>
      <c r="AJ48" s="16">
        <f t="shared" si="105"/>
        <v>0</v>
      </c>
      <c r="AK48" s="16">
        <f t="shared" si="106"/>
        <v>0</v>
      </c>
      <c r="AL48" s="16">
        <f t="shared" si="107"/>
        <v>0</v>
      </c>
      <c r="AN48" s="16">
        <f t="shared" si="108"/>
        <v>0</v>
      </c>
      <c r="AO48" s="16">
        <f t="shared" si="109"/>
        <v>0</v>
      </c>
      <c r="AP48" s="16">
        <f t="shared" si="110"/>
        <v>0</v>
      </c>
      <c r="AQ48" s="16">
        <f t="shared" si="111"/>
        <v>0</v>
      </c>
      <c r="AR48" s="16">
        <f t="shared" si="112"/>
        <v>0</v>
      </c>
      <c r="AS48" s="16">
        <f t="shared" si="113"/>
        <v>0</v>
      </c>
      <c r="AT48" s="20"/>
      <c r="AU48" s="20">
        <f t="shared" si="114"/>
        <v>0</v>
      </c>
      <c r="AV48" s="20">
        <f t="shared" si="115"/>
        <v>0</v>
      </c>
      <c r="AW48" s="20">
        <f t="shared" si="116"/>
        <v>0</v>
      </c>
      <c r="AX48" s="20">
        <f t="shared" si="117"/>
        <v>0</v>
      </c>
      <c r="AY48" s="20">
        <f t="shared" si="118"/>
        <v>0</v>
      </c>
      <c r="AZ48" s="20">
        <f t="shared" si="119"/>
        <v>0</v>
      </c>
      <c r="BA48" s="20"/>
      <c r="BB48" s="20">
        <f t="shared" si="120"/>
        <v>0</v>
      </c>
      <c r="BC48" s="20">
        <f t="shared" si="121"/>
        <v>0</v>
      </c>
      <c r="BD48" s="20">
        <f t="shared" si="122"/>
        <v>0</v>
      </c>
      <c r="BE48" s="20">
        <f t="shared" si="123"/>
        <v>0</v>
      </c>
      <c r="BF48" s="20">
        <f t="shared" si="124"/>
        <v>0</v>
      </c>
      <c r="BG48" s="20">
        <f t="shared" si="125"/>
        <v>0</v>
      </c>
      <c r="BH48" s="20"/>
      <c r="BI48" s="20">
        <f t="shared" si="126"/>
        <v>0</v>
      </c>
      <c r="BJ48" s="20">
        <f t="shared" si="127"/>
        <v>0</v>
      </c>
      <c r="BK48" s="20">
        <f t="shared" si="128"/>
        <v>0</v>
      </c>
      <c r="BL48" s="20">
        <f t="shared" si="129"/>
        <v>0</v>
      </c>
      <c r="BM48" s="20">
        <f t="shared" si="130"/>
        <v>0</v>
      </c>
      <c r="BN48" s="20">
        <f t="shared" si="131"/>
        <v>0</v>
      </c>
      <c r="BO48" s="20"/>
      <c r="BP48" s="20">
        <f t="shared" si="132"/>
        <v>0</v>
      </c>
      <c r="BQ48" s="20">
        <f t="shared" si="133"/>
        <v>0</v>
      </c>
      <c r="BR48" s="20">
        <f t="shared" si="134"/>
        <v>0</v>
      </c>
      <c r="BS48" s="20">
        <f t="shared" si="135"/>
        <v>0</v>
      </c>
      <c r="BT48" s="20">
        <f t="shared" si="136"/>
        <v>0</v>
      </c>
      <c r="BU48" s="20">
        <f t="shared" si="137"/>
        <v>0</v>
      </c>
      <c r="BV48" s="20"/>
      <c r="BW48" s="20">
        <f t="shared" si="138"/>
        <v>0</v>
      </c>
      <c r="BX48" s="20">
        <f t="shared" si="139"/>
        <v>0</v>
      </c>
      <c r="BY48" s="20">
        <f t="shared" si="140"/>
        <v>0</v>
      </c>
      <c r="BZ48" s="20">
        <f t="shared" si="141"/>
        <v>0</v>
      </c>
      <c r="CA48" s="20">
        <f t="shared" si="142"/>
        <v>0</v>
      </c>
      <c r="CB48" s="20">
        <f t="shared" si="143"/>
        <v>0</v>
      </c>
      <c r="CC48" s="20"/>
      <c r="CD48" s="20">
        <f t="shared" si="144"/>
        <v>0</v>
      </c>
      <c r="CE48" s="20">
        <f t="shared" si="145"/>
        <v>0</v>
      </c>
      <c r="CF48" s="20">
        <f t="shared" si="146"/>
        <v>0</v>
      </c>
      <c r="CG48" s="20">
        <f t="shared" si="147"/>
        <v>0</v>
      </c>
      <c r="CH48" s="20">
        <f t="shared" si="148"/>
        <v>0</v>
      </c>
      <c r="CI48" s="20">
        <f t="shared" si="149"/>
        <v>0</v>
      </c>
    </row>
    <row r="49" spans="1:87" x14ac:dyDescent="0.25">
      <c r="A49">
        <v>43</v>
      </c>
      <c r="B49">
        <f>modules!B49</f>
        <v>0</v>
      </c>
      <c r="C49">
        <f>modules!C49</f>
        <v>0</v>
      </c>
      <c r="E49" s="16">
        <f t="shared" si="78"/>
        <v>0</v>
      </c>
      <c r="F49" s="16">
        <f t="shared" si="79"/>
        <v>0</v>
      </c>
      <c r="G49" s="16">
        <f t="shared" si="80"/>
        <v>0</v>
      </c>
      <c r="H49" s="16">
        <f t="shared" si="81"/>
        <v>0</v>
      </c>
      <c r="I49" s="16">
        <f t="shared" si="82"/>
        <v>0</v>
      </c>
      <c r="J49" s="16">
        <f t="shared" si="83"/>
        <v>0</v>
      </c>
      <c r="L49" s="16">
        <f t="shared" si="84"/>
        <v>0</v>
      </c>
      <c r="M49" s="16">
        <f t="shared" si="85"/>
        <v>0</v>
      </c>
      <c r="N49" s="16">
        <f t="shared" si="86"/>
        <v>0</v>
      </c>
      <c r="O49" s="16">
        <f t="shared" si="87"/>
        <v>0</v>
      </c>
      <c r="P49" s="16">
        <f t="shared" si="88"/>
        <v>0</v>
      </c>
      <c r="Q49" s="16">
        <f t="shared" si="89"/>
        <v>0</v>
      </c>
      <c r="S49" s="16">
        <f t="shared" si="90"/>
        <v>0</v>
      </c>
      <c r="T49" s="16">
        <f t="shared" si="91"/>
        <v>0</v>
      </c>
      <c r="U49" s="16">
        <f t="shared" si="92"/>
        <v>0</v>
      </c>
      <c r="V49" s="16">
        <f t="shared" si="93"/>
        <v>0</v>
      </c>
      <c r="W49" s="16">
        <f t="shared" si="94"/>
        <v>0</v>
      </c>
      <c r="X49" s="16">
        <f t="shared" si="95"/>
        <v>0</v>
      </c>
      <c r="Z49" s="16">
        <f t="shared" si="96"/>
        <v>0</v>
      </c>
      <c r="AA49" s="16">
        <f t="shared" si="97"/>
        <v>0</v>
      </c>
      <c r="AB49" s="16">
        <f t="shared" si="98"/>
        <v>0</v>
      </c>
      <c r="AC49" s="16">
        <f t="shared" si="99"/>
        <v>0</v>
      </c>
      <c r="AD49" s="16">
        <f t="shared" si="100"/>
        <v>0</v>
      </c>
      <c r="AE49" s="16">
        <f t="shared" si="101"/>
        <v>0</v>
      </c>
      <c r="AG49" s="16">
        <f t="shared" si="102"/>
        <v>0</v>
      </c>
      <c r="AH49" s="16">
        <f t="shared" si="103"/>
        <v>0</v>
      </c>
      <c r="AI49" s="16">
        <f t="shared" si="104"/>
        <v>0</v>
      </c>
      <c r="AJ49" s="16">
        <f t="shared" si="105"/>
        <v>0</v>
      </c>
      <c r="AK49" s="16">
        <f t="shared" si="106"/>
        <v>0</v>
      </c>
      <c r="AL49" s="16">
        <f t="shared" si="107"/>
        <v>0</v>
      </c>
      <c r="AN49" s="16">
        <f t="shared" si="108"/>
        <v>0</v>
      </c>
      <c r="AO49" s="16">
        <f t="shared" si="109"/>
        <v>0</v>
      </c>
      <c r="AP49" s="16">
        <f t="shared" si="110"/>
        <v>0</v>
      </c>
      <c r="AQ49" s="16">
        <f t="shared" si="111"/>
        <v>0</v>
      </c>
      <c r="AR49" s="16">
        <f t="shared" si="112"/>
        <v>0</v>
      </c>
      <c r="AS49" s="16">
        <f t="shared" si="113"/>
        <v>0</v>
      </c>
      <c r="AT49" s="20"/>
      <c r="AU49" s="20">
        <f t="shared" si="114"/>
        <v>0</v>
      </c>
      <c r="AV49" s="20">
        <f t="shared" si="115"/>
        <v>0</v>
      </c>
      <c r="AW49" s="20">
        <f t="shared" si="116"/>
        <v>0</v>
      </c>
      <c r="AX49" s="20">
        <f t="shared" si="117"/>
        <v>0</v>
      </c>
      <c r="AY49" s="20">
        <f t="shared" si="118"/>
        <v>0</v>
      </c>
      <c r="AZ49" s="20">
        <f t="shared" si="119"/>
        <v>0</v>
      </c>
      <c r="BA49" s="20"/>
      <c r="BB49" s="20">
        <f t="shared" si="120"/>
        <v>0</v>
      </c>
      <c r="BC49" s="20">
        <f t="shared" si="121"/>
        <v>0</v>
      </c>
      <c r="BD49" s="20">
        <f t="shared" si="122"/>
        <v>0</v>
      </c>
      <c r="BE49" s="20">
        <f t="shared" si="123"/>
        <v>0</v>
      </c>
      <c r="BF49" s="20">
        <f t="shared" si="124"/>
        <v>0</v>
      </c>
      <c r="BG49" s="20">
        <f t="shared" si="125"/>
        <v>0</v>
      </c>
      <c r="BH49" s="20"/>
      <c r="BI49" s="20">
        <f t="shared" si="126"/>
        <v>0</v>
      </c>
      <c r="BJ49" s="20">
        <f t="shared" si="127"/>
        <v>0</v>
      </c>
      <c r="BK49" s="20">
        <f t="shared" si="128"/>
        <v>0</v>
      </c>
      <c r="BL49" s="20">
        <f t="shared" si="129"/>
        <v>0</v>
      </c>
      <c r="BM49" s="20">
        <f t="shared" si="130"/>
        <v>0</v>
      </c>
      <c r="BN49" s="20">
        <f t="shared" si="131"/>
        <v>0</v>
      </c>
      <c r="BO49" s="20"/>
      <c r="BP49" s="20">
        <f t="shared" si="132"/>
        <v>0</v>
      </c>
      <c r="BQ49" s="20">
        <f t="shared" si="133"/>
        <v>0</v>
      </c>
      <c r="BR49" s="20">
        <f t="shared" si="134"/>
        <v>0</v>
      </c>
      <c r="BS49" s="20">
        <f t="shared" si="135"/>
        <v>0</v>
      </c>
      <c r="BT49" s="20">
        <f t="shared" si="136"/>
        <v>0</v>
      </c>
      <c r="BU49" s="20">
        <f t="shared" si="137"/>
        <v>0</v>
      </c>
      <c r="BV49" s="20"/>
      <c r="BW49" s="20">
        <f t="shared" si="138"/>
        <v>0</v>
      </c>
      <c r="BX49" s="20">
        <f t="shared" si="139"/>
        <v>0</v>
      </c>
      <c r="BY49" s="20">
        <f t="shared" si="140"/>
        <v>0</v>
      </c>
      <c r="BZ49" s="20">
        <f t="shared" si="141"/>
        <v>0</v>
      </c>
      <c r="CA49" s="20">
        <f t="shared" si="142"/>
        <v>0</v>
      </c>
      <c r="CB49" s="20">
        <f t="shared" si="143"/>
        <v>0</v>
      </c>
      <c r="CC49" s="20"/>
      <c r="CD49" s="20">
        <f t="shared" si="144"/>
        <v>0</v>
      </c>
      <c r="CE49" s="20">
        <f t="shared" si="145"/>
        <v>0</v>
      </c>
      <c r="CF49" s="20">
        <f t="shared" si="146"/>
        <v>0</v>
      </c>
      <c r="CG49" s="20">
        <f t="shared" si="147"/>
        <v>0</v>
      </c>
      <c r="CH49" s="20">
        <f t="shared" si="148"/>
        <v>0</v>
      </c>
      <c r="CI49" s="20">
        <f t="shared" si="149"/>
        <v>0</v>
      </c>
    </row>
    <row r="50" spans="1:87" x14ac:dyDescent="0.25">
      <c r="A50">
        <v>44</v>
      </c>
      <c r="B50">
        <f>modules!B50</f>
        <v>0</v>
      </c>
      <c r="C50">
        <f>modules!C50</f>
        <v>0</v>
      </c>
      <c r="E50" s="16">
        <f t="shared" si="78"/>
        <v>0</v>
      </c>
      <c r="F50" s="16">
        <f t="shared" si="79"/>
        <v>0</v>
      </c>
      <c r="G50" s="16">
        <f t="shared" si="80"/>
        <v>0</v>
      </c>
      <c r="H50" s="16">
        <f t="shared" si="81"/>
        <v>0</v>
      </c>
      <c r="I50" s="16">
        <f t="shared" si="82"/>
        <v>0</v>
      </c>
      <c r="J50" s="16">
        <f t="shared" si="83"/>
        <v>0</v>
      </c>
      <c r="L50" s="16">
        <f t="shared" si="84"/>
        <v>0</v>
      </c>
      <c r="M50" s="16">
        <f t="shared" si="85"/>
        <v>0</v>
      </c>
      <c r="N50" s="16">
        <f t="shared" si="86"/>
        <v>0</v>
      </c>
      <c r="O50" s="16">
        <f t="shared" si="87"/>
        <v>0</v>
      </c>
      <c r="P50" s="16">
        <f t="shared" si="88"/>
        <v>0</v>
      </c>
      <c r="Q50" s="16">
        <f t="shared" si="89"/>
        <v>0</v>
      </c>
      <c r="S50" s="16">
        <f t="shared" si="90"/>
        <v>0</v>
      </c>
      <c r="T50" s="16">
        <f t="shared" si="91"/>
        <v>0</v>
      </c>
      <c r="U50" s="16">
        <f t="shared" si="92"/>
        <v>0</v>
      </c>
      <c r="V50" s="16">
        <f t="shared" si="93"/>
        <v>0</v>
      </c>
      <c r="W50" s="16">
        <f t="shared" si="94"/>
        <v>0</v>
      </c>
      <c r="X50" s="16">
        <f t="shared" si="95"/>
        <v>0</v>
      </c>
      <c r="Z50" s="16">
        <f t="shared" si="96"/>
        <v>0</v>
      </c>
      <c r="AA50" s="16">
        <f t="shared" si="97"/>
        <v>0</v>
      </c>
      <c r="AB50" s="16">
        <f t="shared" si="98"/>
        <v>0</v>
      </c>
      <c r="AC50" s="16">
        <f t="shared" si="99"/>
        <v>0</v>
      </c>
      <c r="AD50" s="16">
        <f t="shared" si="100"/>
        <v>0</v>
      </c>
      <c r="AE50" s="16">
        <f t="shared" si="101"/>
        <v>0</v>
      </c>
      <c r="AG50" s="16">
        <f t="shared" si="102"/>
        <v>0</v>
      </c>
      <c r="AH50" s="16">
        <f t="shared" si="103"/>
        <v>0</v>
      </c>
      <c r="AI50" s="16">
        <f t="shared" si="104"/>
        <v>0</v>
      </c>
      <c r="AJ50" s="16">
        <f t="shared" si="105"/>
        <v>0</v>
      </c>
      <c r="AK50" s="16">
        <f t="shared" si="106"/>
        <v>0</v>
      </c>
      <c r="AL50" s="16">
        <f t="shared" si="107"/>
        <v>0</v>
      </c>
      <c r="AN50" s="16">
        <f t="shared" si="108"/>
        <v>0</v>
      </c>
      <c r="AO50" s="16">
        <f t="shared" si="109"/>
        <v>0</v>
      </c>
      <c r="AP50" s="16">
        <f t="shared" si="110"/>
        <v>0</v>
      </c>
      <c r="AQ50" s="16">
        <f t="shared" si="111"/>
        <v>0</v>
      </c>
      <c r="AR50" s="16">
        <f t="shared" si="112"/>
        <v>0</v>
      </c>
      <c r="AS50" s="16">
        <f t="shared" si="113"/>
        <v>0</v>
      </c>
      <c r="AT50" s="20"/>
      <c r="AU50" s="20">
        <f t="shared" si="114"/>
        <v>0</v>
      </c>
      <c r="AV50" s="20">
        <f t="shared" si="115"/>
        <v>0</v>
      </c>
      <c r="AW50" s="20">
        <f t="shared" si="116"/>
        <v>0</v>
      </c>
      <c r="AX50" s="20">
        <f t="shared" si="117"/>
        <v>0</v>
      </c>
      <c r="AY50" s="20">
        <f t="shared" si="118"/>
        <v>0</v>
      </c>
      <c r="AZ50" s="20">
        <f t="shared" si="119"/>
        <v>0</v>
      </c>
      <c r="BA50" s="20"/>
      <c r="BB50" s="20">
        <f t="shared" si="120"/>
        <v>0</v>
      </c>
      <c r="BC50" s="20">
        <f t="shared" si="121"/>
        <v>0</v>
      </c>
      <c r="BD50" s="20">
        <f t="shared" si="122"/>
        <v>0</v>
      </c>
      <c r="BE50" s="20">
        <f t="shared" si="123"/>
        <v>0</v>
      </c>
      <c r="BF50" s="20">
        <f t="shared" si="124"/>
        <v>0</v>
      </c>
      <c r="BG50" s="20">
        <f t="shared" si="125"/>
        <v>0</v>
      </c>
      <c r="BH50" s="20"/>
      <c r="BI50" s="20">
        <f t="shared" si="126"/>
        <v>0</v>
      </c>
      <c r="BJ50" s="20">
        <f t="shared" si="127"/>
        <v>0</v>
      </c>
      <c r="BK50" s="20">
        <f t="shared" si="128"/>
        <v>0</v>
      </c>
      <c r="BL50" s="20">
        <f t="shared" si="129"/>
        <v>0</v>
      </c>
      <c r="BM50" s="20">
        <f t="shared" si="130"/>
        <v>0</v>
      </c>
      <c r="BN50" s="20">
        <f t="shared" si="131"/>
        <v>0</v>
      </c>
      <c r="BO50" s="20"/>
      <c r="BP50" s="20">
        <f t="shared" si="132"/>
        <v>0</v>
      </c>
      <c r="BQ50" s="20">
        <f t="shared" si="133"/>
        <v>0</v>
      </c>
      <c r="BR50" s="20">
        <f t="shared" si="134"/>
        <v>0</v>
      </c>
      <c r="BS50" s="20">
        <f t="shared" si="135"/>
        <v>0</v>
      </c>
      <c r="BT50" s="20">
        <f t="shared" si="136"/>
        <v>0</v>
      </c>
      <c r="BU50" s="20">
        <f t="shared" si="137"/>
        <v>0</v>
      </c>
      <c r="BV50" s="20"/>
      <c r="BW50" s="20">
        <f t="shared" si="138"/>
        <v>0</v>
      </c>
      <c r="BX50" s="20">
        <f t="shared" si="139"/>
        <v>0</v>
      </c>
      <c r="BY50" s="20">
        <f t="shared" si="140"/>
        <v>0</v>
      </c>
      <c r="BZ50" s="20">
        <f t="shared" si="141"/>
        <v>0</v>
      </c>
      <c r="CA50" s="20">
        <f t="shared" si="142"/>
        <v>0</v>
      </c>
      <c r="CB50" s="20">
        <f t="shared" si="143"/>
        <v>0</v>
      </c>
      <c r="CC50" s="20"/>
      <c r="CD50" s="20">
        <f t="shared" si="144"/>
        <v>0</v>
      </c>
      <c r="CE50" s="20">
        <f t="shared" si="145"/>
        <v>0</v>
      </c>
      <c r="CF50" s="20">
        <f t="shared" si="146"/>
        <v>0</v>
      </c>
      <c r="CG50" s="20">
        <f t="shared" si="147"/>
        <v>0</v>
      </c>
      <c r="CH50" s="20">
        <f t="shared" si="148"/>
        <v>0</v>
      </c>
      <c r="CI50" s="20">
        <f t="shared" si="149"/>
        <v>0</v>
      </c>
    </row>
    <row r="51" spans="1:87" x14ac:dyDescent="0.25">
      <c r="A51">
        <v>45</v>
      </c>
      <c r="B51">
        <f>modules!B51</f>
        <v>0</v>
      </c>
      <c r="C51">
        <f>modules!C51</f>
        <v>0</v>
      </c>
      <c r="E51" s="16">
        <f t="shared" si="78"/>
        <v>0</v>
      </c>
      <c r="F51" s="16">
        <f t="shared" si="79"/>
        <v>0</v>
      </c>
      <c r="G51" s="16">
        <f t="shared" si="80"/>
        <v>0</v>
      </c>
      <c r="H51" s="16">
        <f t="shared" si="81"/>
        <v>0</v>
      </c>
      <c r="I51" s="16">
        <f t="shared" si="82"/>
        <v>0</v>
      </c>
      <c r="J51" s="16">
        <f t="shared" si="83"/>
        <v>0</v>
      </c>
      <c r="L51" s="16">
        <f t="shared" si="84"/>
        <v>0</v>
      </c>
      <c r="M51" s="16">
        <f t="shared" si="85"/>
        <v>0</v>
      </c>
      <c r="N51" s="16">
        <f t="shared" si="86"/>
        <v>0</v>
      </c>
      <c r="O51" s="16">
        <f t="shared" si="87"/>
        <v>0</v>
      </c>
      <c r="P51" s="16">
        <f t="shared" si="88"/>
        <v>0</v>
      </c>
      <c r="Q51" s="16">
        <f t="shared" si="89"/>
        <v>0</v>
      </c>
      <c r="S51" s="16">
        <f t="shared" si="90"/>
        <v>0</v>
      </c>
      <c r="T51" s="16">
        <f t="shared" si="91"/>
        <v>0</v>
      </c>
      <c r="U51" s="16">
        <f t="shared" si="92"/>
        <v>0</v>
      </c>
      <c r="V51" s="16">
        <f t="shared" si="93"/>
        <v>0</v>
      </c>
      <c r="W51" s="16">
        <f t="shared" si="94"/>
        <v>0</v>
      </c>
      <c r="X51" s="16">
        <f t="shared" si="95"/>
        <v>0</v>
      </c>
      <c r="Z51" s="16">
        <f t="shared" si="96"/>
        <v>0</v>
      </c>
      <c r="AA51" s="16">
        <f t="shared" si="97"/>
        <v>0</v>
      </c>
      <c r="AB51" s="16">
        <f t="shared" si="98"/>
        <v>0</v>
      </c>
      <c r="AC51" s="16">
        <f t="shared" si="99"/>
        <v>0</v>
      </c>
      <c r="AD51" s="16">
        <f t="shared" si="100"/>
        <v>0</v>
      </c>
      <c r="AE51" s="16">
        <f t="shared" si="101"/>
        <v>0</v>
      </c>
      <c r="AG51" s="16">
        <f t="shared" si="102"/>
        <v>0</v>
      </c>
      <c r="AH51" s="16">
        <f t="shared" si="103"/>
        <v>0</v>
      </c>
      <c r="AI51" s="16">
        <f t="shared" si="104"/>
        <v>0</v>
      </c>
      <c r="AJ51" s="16">
        <f t="shared" si="105"/>
        <v>0</v>
      </c>
      <c r="AK51" s="16">
        <f t="shared" si="106"/>
        <v>0</v>
      </c>
      <c r="AL51" s="16">
        <f t="shared" si="107"/>
        <v>0</v>
      </c>
      <c r="AN51" s="16">
        <f t="shared" si="108"/>
        <v>0</v>
      </c>
      <c r="AO51" s="16">
        <f t="shared" si="109"/>
        <v>0</v>
      </c>
      <c r="AP51" s="16">
        <f t="shared" si="110"/>
        <v>0</v>
      </c>
      <c r="AQ51" s="16">
        <f t="shared" si="111"/>
        <v>0</v>
      </c>
      <c r="AR51" s="16">
        <f t="shared" si="112"/>
        <v>0</v>
      </c>
      <c r="AS51" s="16">
        <f t="shared" si="113"/>
        <v>0</v>
      </c>
      <c r="AT51" s="20"/>
      <c r="AU51" s="20">
        <f t="shared" si="114"/>
        <v>0</v>
      </c>
      <c r="AV51" s="20">
        <f t="shared" si="115"/>
        <v>0</v>
      </c>
      <c r="AW51" s="20">
        <f t="shared" si="116"/>
        <v>0</v>
      </c>
      <c r="AX51" s="20">
        <f t="shared" si="117"/>
        <v>0</v>
      </c>
      <c r="AY51" s="20">
        <f t="shared" si="118"/>
        <v>0</v>
      </c>
      <c r="AZ51" s="20">
        <f t="shared" si="119"/>
        <v>0</v>
      </c>
      <c r="BA51" s="20"/>
      <c r="BB51" s="20">
        <f t="shared" si="120"/>
        <v>0</v>
      </c>
      <c r="BC51" s="20">
        <f t="shared" si="121"/>
        <v>0</v>
      </c>
      <c r="BD51" s="20">
        <f t="shared" si="122"/>
        <v>0</v>
      </c>
      <c r="BE51" s="20">
        <f t="shared" si="123"/>
        <v>0</v>
      </c>
      <c r="BF51" s="20">
        <f t="shared" si="124"/>
        <v>0</v>
      </c>
      <c r="BG51" s="20">
        <f t="shared" si="125"/>
        <v>0</v>
      </c>
      <c r="BH51" s="20"/>
      <c r="BI51" s="20">
        <f t="shared" si="126"/>
        <v>0</v>
      </c>
      <c r="BJ51" s="20">
        <f t="shared" si="127"/>
        <v>0</v>
      </c>
      <c r="BK51" s="20">
        <f t="shared" si="128"/>
        <v>0</v>
      </c>
      <c r="BL51" s="20">
        <f t="shared" si="129"/>
        <v>0</v>
      </c>
      <c r="BM51" s="20">
        <f t="shared" si="130"/>
        <v>0</v>
      </c>
      <c r="BN51" s="20">
        <f t="shared" si="131"/>
        <v>0</v>
      </c>
      <c r="BO51" s="20"/>
      <c r="BP51" s="20">
        <f t="shared" si="132"/>
        <v>0</v>
      </c>
      <c r="BQ51" s="20">
        <f t="shared" si="133"/>
        <v>0</v>
      </c>
      <c r="BR51" s="20">
        <f t="shared" si="134"/>
        <v>0</v>
      </c>
      <c r="BS51" s="20">
        <f t="shared" si="135"/>
        <v>0</v>
      </c>
      <c r="BT51" s="20">
        <f t="shared" si="136"/>
        <v>0</v>
      </c>
      <c r="BU51" s="20">
        <f t="shared" si="137"/>
        <v>0</v>
      </c>
      <c r="BV51" s="20"/>
      <c r="BW51" s="20">
        <f t="shared" si="138"/>
        <v>0</v>
      </c>
      <c r="BX51" s="20">
        <f t="shared" si="139"/>
        <v>0</v>
      </c>
      <c r="BY51" s="20">
        <f t="shared" si="140"/>
        <v>0</v>
      </c>
      <c r="BZ51" s="20">
        <f t="shared" si="141"/>
        <v>0</v>
      </c>
      <c r="CA51" s="20">
        <f t="shared" si="142"/>
        <v>0</v>
      </c>
      <c r="CB51" s="20">
        <f t="shared" si="143"/>
        <v>0</v>
      </c>
      <c r="CC51" s="20"/>
      <c r="CD51" s="20">
        <f t="shared" si="144"/>
        <v>0</v>
      </c>
      <c r="CE51" s="20">
        <f t="shared" si="145"/>
        <v>0</v>
      </c>
      <c r="CF51" s="20">
        <f t="shared" si="146"/>
        <v>0</v>
      </c>
      <c r="CG51" s="20">
        <f t="shared" si="147"/>
        <v>0</v>
      </c>
      <c r="CH51" s="20">
        <f t="shared" si="148"/>
        <v>0</v>
      </c>
      <c r="CI51" s="20">
        <f t="shared" si="149"/>
        <v>0</v>
      </c>
    </row>
    <row r="52" spans="1:87" x14ac:dyDescent="0.25">
      <c r="A52">
        <v>46</v>
      </c>
      <c r="B52">
        <f>modules!B52</f>
        <v>0</v>
      </c>
      <c r="C52">
        <f>modules!C52</f>
        <v>0</v>
      </c>
      <c r="E52" s="16">
        <f t="shared" si="78"/>
        <v>0</v>
      </c>
      <c r="F52" s="16">
        <f t="shared" si="79"/>
        <v>0</v>
      </c>
      <c r="G52" s="16">
        <f t="shared" si="80"/>
        <v>0</v>
      </c>
      <c r="H52" s="16">
        <f t="shared" si="81"/>
        <v>0</v>
      </c>
      <c r="I52" s="16">
        <f t="shared" si="82"/>
        <v>0</v>
      </c>
      <c r="J52" s="16">
        <f t="shared" si="83"/>
        <v>0</v>
      </c>
      <c r="L52" s="16">
        <f t="shared" si="84"/>
        <v>0</v>
      </c>
      <c r="M52" s="16">
        <f t="shared" si="85"/>
        <v>0</v>
      </c>
      <c r="N52" s="16">
        <f t="shared" si="86"/>
        <v>0</v>
      </c>
      <c r="O52" s="16">
        <f t="shared" si="87"/>
        <v>0</v>
      </c>
      <c r="P52" s="16">
        <f t="shared" si="88"/>
        <v>0</v>
      </c>
      <c r="Q52" s="16">
        <f t="shared" si="89"/>
        <v>0</v>
      </c>
      <c r="S52" s="16">
        <f t="shared" si="90"/>
        <v>0</v>
      </c>
      <c r="T52" s="16">
        <f t="shared" si="91"/>
        <v>0</v>
      </c>
      <c r="U52" s="16">
        <f t="shared" si="92"/>
        <v>0</v>
      </c>
      <c r="V52" s="16">
        <f t="shared" si="93"/>
        <v>0</v>
      </c>
      <c r="W52" s="16">
        <f t="shared" si="94"/>
        <v>0</v>
      </c>
      <c r="X52" s="16">
        <f t="shared" si="95"/>
        <v>0</v>
      </c>
      <c r="Z52" s="16">
        <f t="shared" si="96"/>
        <v>0</v>
      </c>
      <c r="AA52" s="16">
        <f t="shared" si="97"/>
        <v>0</v>
      </c>
      <c r="AB52" s="16">
        <f t="shared" si="98"/>
        <v>0</v>
      </c>
      <c r="AC52" s="16">
        <f t="shared" si="99"/>
        <v>0</v>
      </c>
      <c r="AD52" s="16">
        <f t="shared" si="100"/>
        <v>0</v>
      </c>
      <c r="AE52" s="16">
        <f t="shared" si="101"/>
        <v>0</v>
      </c>
      <c r="AG52" s="16">
        <f t="shared" si="102"/>
        <v>0</v>
      </c>
      <c r="AH52" s="16">
        <f t="shared" si="103"/>
        <v>0</v>
      </c>
      <c r="AI52" s="16">
        <f t="shared" si="104"/>
        <v>0</v>
      </c>
      <c r="AJ52" s="16">
        <f t="shared" si="105"/>
        <v>0</v>
      </c>
      <c r="AK52" s="16">
        <f t="shared" si="106"/>
        <v>0</v>
      </c>
      <c r="AL52" s="16">
        <f t="shared" si="107"/>
        <v>0</v>
      </c>
      <c r="AN52" s="16">
        <f t="shared" si="108"/>
        <v>0</v>
      </c>
      <c r="AO52" s="16">
        <f t="shared" si="109"/>
        <v>0</v>
      </c>
      <c r="AP52" s="16">
        <f t="shared" si="110"/>
        <v>0</v>
      </c>
      <c r="AQ52" s="16">
        <f t="shared" si="111"/>
        <v>0</v>
      </c>
      <c r="AR52" s="16">
        <f t="shared" si="112"/>
        <v>0</v>
      </c>
      <c r="AS52" s="16">
        <f t="shared" si="113"/>
        <v>0</v>
      </c>
      <c r="AT52" s="20"/>
      <c r="AU52" s="20">
        <f t="shared" si="114"/>
        <v>0</v>
      </c>
      <c r="AV52" s="20">
        <f t="shared" si="115"/>
        <v>0</v>
      </c>
      <c r="AW52" s="20">
        <f t="shared" si="116"/>
        <v>0</v>
      </c>
      <c r="AX52" s="20">
        <f t="shared" si="117"/>
        <v>0</v>
      </c>
      <c r="AY52" s="20">
        <f t="shared" si="118"/>
        <v>0</v>
      </c>
      <c r="AZ52" s="20">
        <f t="shared" si="119"/>
        <v>0</v>
      </c>
      <c r="BA52" s="20"/>
      <c r="BB52" s="20">
        <f t="shared" si="120"/>
        <v>0</v>
      </c>
      <c r="BC52" s="20">
        <f t="shared" si="121"/>
        <v>0</v>
      </c>
      <c r="BD52" s="20">
        <f t="shared" si="122"/>
        <v>0</v>
      </c>
      <c r="BE52" s="20">
        <f t="shared" si="123"/>
        <v>0</v>
      </c>
      <c r="BF52" s="20">
        <f t="shared" si="124"/>
        <v>0</v>
      </c>
      <c r="BG52" s="20">
        <f t="shared" si="125"/>
        <v>0</v>
      </c>
      <c r="BH52" s="20"/>
      <c r="BI52" s="20">
        <f t="shared" si="126"/>
        <v>0</v>
      </c>
      <c r="BJ52" s="20">
        <f t="shared" si="127"/>
        <v>0</v>
      </c>
      <c r="BK52" s="20">
        <f t="shared" si="128"/>
        <v>0</v>
      </c>
      <c r="BL52" s="20">
        <f t="shared" si="129"/>
        <v>0</v>
      </c>
      <c r="BM52" s="20">
        <f t="shared" si="130"/>
        <v>0</v>
      </c>
      <c r="BN52" s="20">
        <f t="shared" si="131"/>
        <v>0</v>
      </c>
      <c r="BO52" s="20"/>
      <c r="BP52" s="20">
        <f t="shared" si="132"/>
        <v>0</v>
      </c>
      <c r="BQ52" s="20">
        <f t="shared" si="133"/>
        <v>0</v>
      </c>
      <c r="BR52" s="20">
        <f t="shared" si="134"/>
        <v>0</v>
      </c>
      <c r="BS52" s="20">
        <f t="shared" si="135"/>
        <v>0</v>
      </c>
      <c r="BT52" s="20">
        <f t="shared" si="136"/>
        <v>0</v>
      </c>
      <c r="BU52" s="20">
        <f t="shared" si="137"/>
        <v>0</v>
      </c>
      <c r="BV52" s="20"/>
      <c r="BW52" s="20">
        <f t="shared" si="138"/>
        <v>0</v>
      </c>
      <c r="BX52" s="20">
        <f t="shared" si="139"/>
        <v>0</v>
      </c>
      <c r="BY52" s="20">
        <f t="shared" si="140"/>
        <v>0</v>
      </c>
      <c r="BZ52" s="20">
        <f t="shared" si="141"/>
        <v>0</v>
      </c>
      <c r="CA52" s="20">
        <f t="shared" si="142"/>
        <v>0</v>
      </c>
      <c r="CB52" s="20">
        <f t="shared" si="143"/>
        <v>0</v>
      </c>
      <c r="CC52" s="20"/>
      <c r="CD52" s="20">
        <f t="shared" si="144"/>
        <v>0</v>
      </c>
      <c r="CE52" s="20">
        <f t="shared" si="145"/>
        <v>0</v>
      </c>
      <c r="CF52" s="20">
        <f t="shared" si="146"/>
        <v>0</v>
      </c>
      <c r="CG52" s="20">
        <f t="shared" si="147"/>
        <v>0</v>
      </c>
      <c r="CH52" s="20">
        <f t="shared" si="148"/>
        <v>0</v>
      </c>
      <c r="CI52" s="20">
        <f t="shared" si="149"/>
        <v>0</v>
      </c>
    </row>
    <row r="53" spans="1:87" x14ac:dyDescent="0.25">
      <c r="A53">
        <v>47</v>
      </c>
      <c r="B53">
        <f>modules!B53</f>
        <v>0</v>
      </c>
      <c r="C53">
        <f>modules!C53</f>
        <v>0</v>
      </c>
      <c r="E53" s="16">
        <f t="shared" si="78"/>
        <v>0</v>
      </c>
      <c r="F53" s="16">
        <f t="shared" si="79"/>
        <v>0</v>
      </c>
      <c r="G53" s="16">
        <f t="shared" si="80"/>
        <v>0</v>
      </c>
      <c r="H53" s="16">
        <f t="shared" si="81"/>
        <v>0</v>
      </c>
      <c r="I53" s="16">
        <f t="shared" si="82"/>
        <v>0</v>
      </c>
      <c r="J53" s="16">
        <f t="shared" si="83"/>
        <v>0</v>
      </c>
      <c r="L53" s="16">
        <f t="shared" si="84"/>
        <v>0</v>
      </c>
      <c r="M53" s="16">
        <f t="shared" si="85"/>
        <v>0</v>
      </c>
      <c r="N53" s="16">
        <f t="shared" si="86"/>
        <v>0</v>
      </c>
      <c r="O53" s="16">
        <f t="shared" si="87"/>
        <v>0</v>
      </c>
      <c r="P53" s="16">
        <f t="shared" si="88"/>
        <v>0</v>
      </c>
      <c r="Q53" s="16">
        <f t="shared" si="89"/>
        <v>0</v>
      </c>
      <c r="S53" s="16">
        <f t="shared" si="90"/>
        <v>0</v>
      </c>
      <c r="T53" s="16">
        <f t="shared" si="91"/>
        <v>0</v>
      </c>
      <c r="U53" s="16">
        <f t="shared" si="92"/>
        <v>0</v>
      </c>
      <c r="V53" s="16">
        <f t="shared" si="93"/>
        <v>0</v>
      </c>
      <c r="W53" s="16">
        <f t="shared" si="94"/>
        <v>0</v>
      </c>
      <c r="X53" s="16">
        <f t="shared" si="95"/>
        <v>0</v>
      </c>
      <c r="Z53" s="16">
        <f t="shared" si="96"/>
        <v>0</v>
      </c>
      <c r="AA53" s="16">
        <f t="shared" si="97"/>
        <v>0</v>
      </c>
      <c r="AB53" s="16">
        <f t="shared" si="98"/>
        <v>0</v>
      </c>
      <c r="AC53" s="16">
        <f t="shared" si="99"/>
        <v>0</v>
      </c>
      <c r="AD53" s="16">
        <f t="shared" si="100"/>
        <v>0</v>
      </c>
      <c r="AE53" s="16">
        <f t="shared" si="101"/>
        <v>0</v>
      </c>
      <c r="AG53" s="16">
        <f t="shared" si="102"/>
        <v>0</v>
      </c>
      <c r="AH53" s="16">
        <f t="shared" si="103"/>
        <v>0</v>
      </c>
      <c r="AI53" s="16">
        <f t="shared" si="104"/>
        <v>0</v>
      </c>
      <c r="AJ53" s="16">
        <f t="shared" si="105"/>
        <v>0</v>
      </c>
      <c r="AK53" s="16">
        <f t="shared" si="106"/>
        <v>0</v>
      </c>
      <c r="AL53" s="16">
        <f t="shared" si="107"/>
        <v>0</v>
      </c>
      <c r="AN53" s="16">
        <f t="shared" si="108"/>
        <v>0</v>
      </c>
      <c r="AO53" s="16">
        <f t="shared" si="109"/>
        <v>0</v>
      </c>
      <c r="AP53" s="16">
        <f t="shared" si="110"/>
        <v>0</v>
      </c>
      <c r="AQ53" s="16">
        <f t="shared" si="111"/>
        <v>0</v>
      </c>
      <c r="AR53" s="16">
        <f t="shared" si="112"/>
        <v>0</v>
      </c>
      <c r="AS53" s="16">
        <f t="shared" si="113"/>
        <v>0</v>
      </c>
      <c r="AT53" s="20"/>
      <c r="AU53" s="20">
        <f t="shared" si="114"/>
        <v>0</v>
      </c>
      <c r="AV53" s="20">
        <f t="shared" si="115"/>
        <v>0</v>
      </c>
      <c r="AW53" s="20">
        <f t="shared" si="116"/>
        <v>0</v>
      </c>
      <c r="AX53" s="20">
        <f t="shared" si="117"/>
        <v>0</v>
      </c>
      <c r="AY53" s="20">
        <f t="shared" si="118"/>
        <v>0</v>
      </c>
      <c r="AZ53" s="20">
        <f t="shared" si="119"/>
        <v>0</v>
      </c>
      <c r="BA53" s="20"/>
      <c r="BB53" s="20">
        <f t="shared" si="120"/>
        <v>0</v>
      </c>
      <c r="BC53" s="20">
        <f t="shared" si="121"/>
        <v>0</v>
      </c>
      <c r="BD53" s="20">
        <f t="shared" si="122"/>
        <v>0</v>
      </c>
      <c r="BE53" s="20">
        <f t="shared" si="123"/>
        <v>0</v>
      </c>
      <c r="BF53" s="20">
        <f t="shared" si="124"/>
        <v>0</v>
      </c>
      <c r="BG53" s="20">
        <f t="shared" si="125"/>
        <v>0</v>
      </c>
      <c r="BH53" s="20"/>
      <c r="BI53" s="20">
        <f t="shared" si="126"/>
        <v>0</v>
      </c>
      <c r="BJ53" s="20">
        <f t="shared" si="127"/>
        <v>0</v>
      </c>
      <c r="BK53" s="20">
        <f t="shared" si="128"/>
        <v>0</v>
      </c>
      <c r="BL53" s="20">
        <f t="shared" si="129"/>
        <v>0</v>
      </c>
      <c r="BM53" s="20">
        <f t="shared" si="130"/>
        <v>0</v>
      </c>
      <c r="BN53" s="20">
        <f t="shared" si="131"/>
        <v>0</v>
      </c>
      <c r="BO53" s="20"/>
      <c r="BP53" s="20">
        <f t="shared" si="132"/>
        <v>0</v>
      </c>
      <c r="BQ53" s="20">
        <f t="shared" si="133"/>
        <v>0</v>
      </c>
      <c r="BR53" s="20">
        <f t="shared" si="134"/>
        <v>0</v>
      </c>
      <c r="BS53" s="20">
        <f t="shared" si="135"/>
        <v>0</v>
      </c>
      <c r="BT53" s="20">
        <f t="shared" si="136"/>
        <v>0</v>
      </c>
      <c r="BU53" s="20">
        <f t="shared" si="137"/>
        <v>0</v>
      </c>
      <c r="BV53" s="20"/>
      <c r="BW53" s="20">
        <f t="shared" si="138"/>
        <v>0</v>
      </c>
      <c r="BX53" s="20">
        <f t="shared" si="139"/>
        <v>0</v>
      </c>
      <c r="BY53" s="20">
        <f t="shared" si="140"/>
        <v>0</v>
      </c>
      <c r="BZ53" s="20">
        <f t="shared" si="141"/>
        <v>0</v>
      </c>
      <c r="CA53" s="20">
        <f t="shared" si="142"/>
        <v>0</v>
      </c>
      <c r="CB53" s="20">
        <f t="shared" si="143"/>
        <v>0</v>
      </c>
      <c r="CC53" s="20"/>
      <c r="CD53" s="20">
        <f t="shared" si="144"/>
        <v>0</v>
      </c>
      <c r="CE53" s="20">
        <f t="shared" si="145"/>
        <v>0</v>
      </c>
      <c r="CF53" s="20">
        <f t="shared" si="146"/>
        <v>0</v>
      </c>
      <c r="CG53" s="20">
        <f t="shared" si="147"/>
        <v>0</v>
      </c>
      <c r="CH53" s="20">
        <f t="shared" si="148"/>
        <v>0</v>
      </c>
      <c r="CI53" s="20">
        <f t="shared" si="149"/>
        <v>0</v>
      </c>
    </row>
    <row r="54" spans="1:87" x14ac:dyDescent="0.25">
      <c r="A54">
        <v>48</v>
      </c>
      <c r="B54">
        <f>modules!B54</f>
        <v>0</v>
      </c>
      <c r="C54">
        <f>modules!C54</f>
        <v>0</v>
      </c>
      <c r="E54" s="16">
        <f t="shared" si="78"/>
        <v>0</v>
      </c>
      <c r="F54" s="16">
        <f t="shared" si="79"/>
        <v>0</v>
      </c>
      <c r="G54" s="16">
        <f t="shared" si="80"/>
        <v>0</v>
      </c>
      <c r="H54" s="16">
        <f t="shared" si="81"/>
        <v>0</v>
      </c>
      <c r="I54" s="16">
        <f t="shared" si="82"/>
        <v>0</v>
      </c>
      <c r="J54" s="16">
        <f t="shared" si="83"/>
        <v>0</v>
      </c>
      <c r="L54" s="16">
        <f t="shared" si="84"/>
        <v>0</v>
      </c>
      <c r="M54" s="16">
        <f t="shared" si="85"/>
        <v>0</v>
      </c>
      <c r="N54" s="16">
        <f t="shared" si="86"/>
        <v>0</v>
      </c>
      <c r="O54" s="16">
        <f t="shared" si="87"/>
        <v>0</v>
      </c>
      <c r="P54" s="16">
        <f t="shared" si="88"/>
        <v>0</v>
      </c>
      <c r="Q54" s="16">
        <f t="shared" si="89"/>
        <v>0</v>
      </c>
      <c r="S54" s="16">
        <f t="shared" si="90"/>
        <v>0</v>
      </c>
      <c r="T54" s="16">
        <f t="shared" si="91"/>
        <v>0</v>
      </c>
      <c r="U54" s="16">
        <f t="shared" si="92"/>
        <v>0</v>
      </c>
      <c r="V54" s="16">
        <f t="shared" si="93"/>
        <v>0</v>
      </c>
      <c r="W54" s="16">
        <f t="shared" si="94"/>
        <v>0</v>
      </c>
      <c r="X54" s="16">
        <f t="shared" si="95"/>
        <v>0</v>
      </c>
      <c r="Z54" s="16">
        <f t="shared" si="96"/>
        <v>0</v>
      </c>
      <c r="AA54" s="16">
        <f t="shared" si="97"/>
        <v>0</v>
      </c>
      <c r="AB54" s="16">
        <f t="shared" si="98"/>
        <v>0</v>
      </c>
      <c r="AC54" s="16">
        <f t="shared" si="99"/>
        <v>0</v>
      </c>
      <c r="AD54" s="16">
        <f t="shared" si="100"/>
        <v>0</v>
      </c>
      <c r="AE54" s="16">
        <f t="shared" si="101"/>
        <v>0</v>
      </c>
      <c r="AG54" s="16">
        <f t="shared" si="102"/>
        <v>0</v>
      </c>
      <c r="AH54" s="16">
        <f t="shared" si="103"/>
        <v>0</v>
      </c>
      <c r="AI54" s="16">
        <f t="shared" si="104"/>
        <v>0</v>
      </c>
      <c r="AJ54" s="16">
        <f t="shared" si="105"/>
        <v>0</v>
      </c>
      <c r="AK54" s="16">
        <f t="shared" si="106"/>
        <v>0</v>
      </c>
      <c r="AL54" s="16">
        <f t="shared" si="107"/>
        <v>0</v>
      </c>
      <c r="AN54" s="16">
        <f t="shared" si="108"/>
        <v>0</v>
      </c>
      <c r="AO54" s="16">
        <f t="shared" si="109"/>
        <v>0</v>
      </c>
      <c r="AP54" s="16">
        <f t="shared" si="110"/>
        <v>0</v>
      </c>
      <c r="AQ54" s="16">
        <f t="shared" si="111"/>
        <v>0</v>
      </c>
      <c r="AR54" s="16">
        <f t="shared" si="112"/>
        <v>0</v>
      </c>
      <c r="AS54" s="16">
        <f t="shared" si="113"/>
        <v>0</v>
      </c>
      <c r="AT54" s="20"/>
      <c r="AU54" s="20">
        <f t="shared" si="114"/>
        <v>0</v>
      </c>
      <c r="AV54" s="20">
        <f t="shared" si="115"/>
        <v>0</v>
      </c>
      <c r="AW54" s="20">
        <f t="shared" si="116"/>
        <v>0</v>
      </c>
      <c r="AX54" s="20">
        <f t="shared" si="117"/>
        <v>0</v>
      </c>
      <c r="AY54" s="20">
        <f t="shared" si="118"/>
        <v>0</v>
      </c>
      <c r="AZ54" s="20">
        <f t="shared" si="119"/>
        <v>0</v>
      </c>
      <c r="BA54" s="20"/>
      <c r="BB54" s="20">
        <f t="shared" si="120"/>
        <v>0</v>
      </c>
      <c r="BC54" s="20">
        <f t="shared" si="121"/>
        <v>0</v>
      </c>
      <c r="BD54" s="20">
        <f t="shared" si="122"/>
        <v>0</v>
      </c>
      <c r="BE54" s="20">
        <f t="shared" si="123"/>
        <v>0</v>
      </c>
      <c r="BF54" s="20">
        <f t="shared" si="124"/>
        <v>0</v>
      </c>
      <c r="BG54" s="20">
        <f t="shared" si="125"/>
        <v>0</v>
      </c>
      <c r="BH54" s="20"/>
      <c r="BI54" s="20">
        <f t="shared" si="126"/>
        <v>0</v>
      </c>
      <c r="BJ54" s="20">
        <f t="shared" si="127"/>
        <v>0</v>
      </c>
      <c r="BK54" s="20">
        <f t="shared" si="128"/>
        <v>0</v>
      </c>
      <c r="BL54" s="20">
        <f t="shared" si="129"/>
        <v>0</v>
      </c>
      <c r="BM54" s="20">
        <f t="shared" si="130"/>
        <v>0</v>
      </c>
      <c r="BN54" s="20">
        <f t="shared" si="131"/>
        <v>0</v>
      </c>
      <c r="BO54" s="20"/>
      <c r="BP54" s="20">
        <f t="shared" si="132"/>
        <v>0</v>
      </c>
      <c r="BQ54" s="20">
        <f t="shared" si="133"/>
        <v>0</v>
      </c>
      <c r="BR54" s="20">
        <f t="shared" si="134"/>
        <v>0</v>
      </c>
      <c r="BS54" s="20">
        <f t="shared" si="135"/>
        <v>0</v>
      </c>
      <c r="BT54" s="20">
        <f t="shared" si="136"/>
        <v>0</v>
      </c>
      <c r="BU54" s="20">
        <f t="shared" si="137"/>
        <v>0</v>
      </c>
      <c r="BV54" s="20"/>
      <c r="BW54" s="20">
        <f t="shared" si="138"/>
        <v>0</v>
      </c>
      <c r="BX54" s="20">
        <f t="shared" si="139"/>
        <v>0</v>
      </c>
      <c r="BY54" s="20">
        <f t="shared" si="140"/>
        <v>0</v>
      </c>
      <c r="BZ54" s="20">
        <f t="shared" si="141"/>
        <v>0</v>
      </c>
      <c r="CA54" s="20">
        <f t="shared" si="142"/>
        <v>0</v>
      </c>
      <c r="CB54" s="20">
        <f t="shared" si="143"/>
        <v>0</v>
      </c>
      <c r="CC54" s="20"/>
      <c r="CD54" s="20">
        <f t="shared" si="144"/>
        <v>0</v>
      </c>
      <c r="CE54" s="20">
        <f t="shared" si="145"/>
        <v>0</v>
      </c>
      <c r="CF54" s="20">
        <f t="shared" si="146"/>
        <v>0</v>
      </c>
      <c r="CG54" s="20">
        <f t="shared" si="147"/>
        <v>0</v>
      </c>
      <c r="CH54" s="20">
        <f t="shared" si="148"/>
        <v>0</v>
      </c>
      <c r="CI54" s="20">
        <f t="shared" si="149"/>
        <v>0</v>
      </c>
    </row>
    <row r="55" spans="1:87" x14ac:dyDescent="0.25">
      <c r="A55">
        <v>49</v>
      </c>
      <c r="B55">
        <f>modules!B55</f>
        <v>0</v>
      </c>
      <c r="C55">
        <f>modules!C55</f>
        <v>0</v>
      </c>
      <c r="E55" s="16">
        <f t="shared" si="78"/>
        <v>0</v>
      </c>
      <c r="F55" s="16">
        <f t="shared" si="79"/>
        <v>0</v>
      </c>
      <c r="G55" s="16">
        <f t="shared" si="80"/>
        <v>0</v>
      </c>
      <c r="H55" s="16">
        <f t="shared" si="81"/>
        <v>0</v>
      </c>
      <c r="I55" s="16">
        <f t="shared" si="82"/>
        <v>0</v>
      </c>
      <c r="J55" s="16">
        <f t="shared" si="83"/>
        <v>0</v>
      </c>
      <c r="L55" s="16">
        <f t="shared" si="84"/>
        <v>0</v>
      </c>
      <c r="M55" s="16">
        <f t="shared" si="85"/>
        <v>0</v>
      </c>
      <c r="N55" s="16">
        <f t="shared" si="86"/>
        <v>0</v>
      </c>
      <c r="O55" s="16">
        <f t="shared" si="87"/>
        <v>0</v>
      </c>
      <c r="P55" s="16">
        <f t="shared" si="88"/>
        <v>0</v>
      </c>
      <c r="Q55" s="16">
        <f t="shared" si="89"/>
        <v>0</v>
      </c>
      <c r="S55" s="16">
        <f t="shared" si="90"/>
        <v>0</v>
      </c>
      <c r="T55" s="16">
        <f t="shared" si="91"/>
        <v>0</v>
      </c>
      <c r="U55" s="16">
        <f t="shared" si="92"/>
        <v>0</v>
      </c>
      <c r="V55" s="16">
        <f t="shared" si="93"/>
        <v>0</v>
      </c>
      <c r="W55" s="16">
        <f t="shared" si="94"/>
        <v>0</v>
      </c>
      <c r="X55" s="16">
        <f t="shared" si="95"/>
        <v>0</v>
      </c>
      <c r="Z55" s="16">
        <f t="shared" si="96"/>
        <v>0</v>
      </c>
      <c r="AA55" s="16">
        <f t="shared" si="97"/>
        <v>0</v>
      </c>
      <c r="AB55" s="16">
        <f t="shared" si="98"/>
        <v>0</v>
      </c>
      <c r="AC55" s="16">
        <f t="shared" si="99"/>
        <v>0</v>
      </c>
      <c r="AD55" s="16">
        <f t="shared" si="100"/>
        <v>0</v>
      </c>
      <c r="AE55" s="16">
        <f t="shared" si="101"/>
        <v>0</v>
      </c>
      <c r="AG55" s="16">
        <f t="shared" si="102"/>
        <v>0</v>
      </c>
      <c r="AH55" s="16">
        <f t="shared" si="103"/>
        <v>0</v>
      </c>
      <c r="AI55" s="16">
        <f t="shared" si="104"/>
        <v>0</v>
      </c>
      <c r="AJ55" s="16">
        <f t="shared" si="105"/>
        <v>0</v>
      </c>
      <c r="AK55" s="16">
        <f t="shared" si="106"/>
        <v>0</v>
      </c>
      <c r="AL55" s="16">
        <f t="shared" si="107"/>
        <v>0</v>
      </c>
      <c r="AN55" s="16">
        <f t="shared" si="108"/>
        <v>0</v>
      </c>
      <c r="AO55" s="16">
        <f t="shared" si="109"/>
        <v>0</v>
      </c>
      <c r="AP55" s="16">
        <f t="shared" si="110"/>
        <v>0</v>
      </c>
      <c r="AQ55" s="16">
        <f t="shared" si="111"/>
        <v>0</v>
      </c>
      <c r="AR55" s="16">
        <f t="shared" si="112"/>
        <v>0</v>
      </c>
      <c r="AS55" s="16">
        <f t="shared" si="113"/>
        <v>0</v>
      </c>
      <c r="AT55" s="20"/>
      <c r="AU55" s="20">
        <f t="shared" si="114"/>
        <v>0</v>
      </c>
      <c r="AV55" s="20">
        <f t="shared" si="115"/>
        <v>0</v>
      </c>
      <c r="AW55" s="20">
        <f t="shared" si="116"/>
        <v>0</v>
      </c>
      <c r="AX55" s="20">
        <f t="shared" si="117"/>
        <v>0</v>
      </c>
      <c r="AY55" s="20">
        <f t="shared" si="118"/>
        <v>0</v>
      </c>
      <c r="AZ55" s="20">
        <f t="shared" si="119"/>
        <v>0</v>
      </c>
      <c r="BA55" s="20"/>
      <c r="BB55" s="20">
        <f t="shared" si="120"/>
        <v>0</v>
      </c>
      <c r="BC55" s="20">
        <f t="shared" si="121"/>
        <v>0</v>
      </c>
      <c r="BD55" s="20">
        <f t="shared" si="122"/>
        <v>0</v>
      </c>
      <c r="BE55" s="20">
        <f t="shared" si="123"/>
        <v>0</v>
      </c>
      <c r="BF55" s="20">
        <f t="shared" si="124"/>
        <v>0</v>
      </c>
      <c r="BG55" s="20">
        <f t="shared" si="125"/>
        <v>0</v>
      </c>
      <c r="BH55" s="20"/>
      <c r="BI55" s="20">
        <f t="shared" si="126"/>
        <v>0</v>
      </c>
      <c r="BJ55" s="20">
        <f t="shared" si="127"/>
        <v>0</v>
      </c>
      <c r="BK55" s="20">
        <f t="shared" si="128"/>
        <v>0</v>
      </c>
      <c r="BL55" s="20">
        <f t="shared" si="129"/>
        <v>0</v>
      </c>
      <c r="BM55" s="20">
        <f t="shared" si="130"/>
        <v>0</v>
      </c>
      <c r="BN55" s="20">
        <f t="shared" si="131"/>
        <v>0</v>
      </c>
      <c r="BO55" s="20"/>
      <c r="BP55" s="20">
        <f t="shared" si="132"/>
        <v>0</v>
      </c>
      <c r="BQ55" s="20">
        <f t="shared" si="133"/>
        <v>0</v>
      </c>
      <c r="BR55" s="20">
        <f t="shared" si="134"/>
        <v>0</v>
      </c>
      <c r="BS55" s="20">
        <f t="shared" si="135"/>
        <v>0</v>
      </c>
      <c r="BT55" s="20">
        <f t="shared" si="136"/>
        <v>0</v>
      </c>
      <c r="BU55" s="20">
        <f t="shared" si="137"/>
        <v>0</v>
      </c>
      <c r="BV55" s="20"/>
      <c r="BW55" s="20">
        <f t="shared" si="138"/>
        <v>0</v>
      </c>
      <c r="BX55" s="20">
        <f t="shared" si="139"/>
        <v>0</v>
      </c>
      <c r="BY55" s="20">
        <f t="shared" si="140"/>
        <v>0</v>
      </c>
      <c r="BZ55" s="20">
        <f t="shared" si="141"/>
        <v>0</v>
      </c>
      <c r="CA55" s="20">
        <f t="shared" si="142"/>
        <v>0</v>
      </c>
      <c r="CB55" s="20">
        <f t="shared" si="143"/>
        <v>0</v>
      </c>
      <c r="CC55" s="20"/>
      <c r="CD55" s="20">
        <f t="shared" si="144"/>
        <v>0</v>
      </c>
      <c r="CE55" s="20">
        <f t="shared" si="145"/>
        <v>0</v>
      </c>
      <c r="CF55" s="20">
        <f t="shared" si="146"/>
        <v>0</v>
      </c>
      <c r="CG55" s="20">
        <f t="shared" si="147"/>
        <v>0</v>
      </c>
      <c r="CH55" s="20">
        <f t="shared" si="148"/>
        <v>0</v>
      </c>
      <c r="CI55" s="20">
        <f t="shared" si="149"/>
        <v>0</v>
      </c>
    </row>
    <row r="56" spans="1:87" x14ac:dyDescent="0.25">
      <c r="A56">
        <v>50</v>
      </c>
      <c r="B56">
        <f>modules!B56</f>
        <v>0</v>
      </c>
      <c r="C56">
        <f>modules!C56</f>
        <v>0</v>
      </c>
      <c r="E56" s="16">
        <f t="shared" si="78"/>
        <v>0</v>
      </c>
      <c r="F56" s="16">
        <f t="shared" si="79"/>
        <v>0</v>
      </c>
      <c r="G56" s="16">
        <f t="shared" si="80"/>
        <v>0</v>
      </c>
      <c r="H56" s="16">
        <f t="shared" si="81"/>
        <v>0</v>
      </c>
      <c r="I56" s="16">
        <f t="shared" si="82"/>
        <v>0</v>
      </c>
      <c r="J56" s="16">
        <f t="shared" si="83"/>
        <v>0</v>
      </c>
      <c r="L56" s="16">
        <f t="shared" si="84"/>
        <v>0</v>
      </c>
      <c r="M56" s="16">
        <f t="shared" si="85"/>
        <v>0</v>
      </c>
      <c r="N56" s="16">
        <f t="shared" si="86"/>
        <v>0</v>
      </c>
      <c r="O56" s="16">
        <f t="shared" si="87"/>
        <v>0</v>
      </c>
      <c r="P56" s="16">
        <f t="shared" si="88"/>
        <v>0</v>
      </c>
      <c r="Q56" s="16">
        <f t="shared" si="89"/>
        <v>0</v>
      </c>
      <c r="S56" s="16">
        <f t="shared" si="90"/>
        <v>0</v>
      </c>
      <c r="T56" s="16">
        <f t="shared" si="91"/>
        <v>0</v>
      </c>
      <c r="U56" s="16">
        <f t="shared" si="92"/>
        <v>0</v>
      </c>
      <c r="V56" s="16">
        <f t="shared" si="93"/>
        <v>0</v>
      </c>
      <c r="W56" s="16">
        <f t="shared" si="94"/>
        <v>0</v>
      </c>
      <c r="X56" s="16">
        <f t="shared" si="95"/>
        <v>0</v>
      </c>
      <c r="Z56" s="16">
        <f t="shared" si="96"/>
        <v>0</v>
      </c>
      <c r="AA56" s="16">
        <f t="shared" si="97"/>
        <v>0</v>
      </c>
      <c r="AB56" s="16">
        <f t="shared" si="98"/>
        <v>0</v>
      </c>
      <c r="AC56" s="16">
        <f t="shared" si="99"/>
        <v>0</v>
      </c>
      <c r="AD56" s="16">
        <f t="shared" si="100"/>
        <v>0</v>
      </c>
      <c r="AE56" s="16">
        <f t="shared" si="101"/>
        <v>0</v>
      </c>
      <c r="AG56" s="16">
        <f t="shared" si="102"/>
        <v>0</v>
      </c>
      <c r="AH56" s="16">
        <f t="shared" si="103"/>
        <v>0</v>
      </c>
      <c r="AI56" s="16">
        <f t="shared" si="104"/>
        <v>0</v>
      </c>
      <c r="AJ56" s="16">
        <f t="shared" si="105"/>
        <v>0</v>
      </c>
      <c r="AK56" s="16">
        <f t="shared" si="106"/>
        <v>0</v>
      </c>
      <c r="AL56" s="16">
        <f t="shared" si="107"/>
        <v>0</v>
      </c>
      <c r="AN56" s="16">
        <f t="shared" si="108"/>
        <v>0</v>
      </c>
      <c r="AO56" s="16">
        <f t="shared" si="109"/>
        <v>0</v>
      </c>
      <c r="AP56" s="16">
        <f t="shared" si="110"/>
        <v>0</v>
      </c>
      <c r="AQ56" s="16">
        <f t="shared" si="111"/>
        <v>0</v>
      </c>
      <c r="AR56" s="16">
        <f t="shared" si="112"/>
        <v>0</v>
      </c>
      <c r="AS56" s="16">
        <f t="shared" si="113"/>
        <v>0</v>
      </c>
      <c r="AT56" s="20"/>
      <c r="AU56" s="20">
        <f t="shared" si="114"/>
        <v>0</v>
      </c>
      <c r="AV56" s="20">
        <f t="shared" si="115"/>
        <v>0</v>
      </c>
      <c r="AW56" s="20">
        <f t="shared" si="116"/>
        <v>0</v>
      </c>
      <c r="AX56" s="20">
        <f t="shared" si="117"/>
        <v>0</v>
      </c>
      <c r="AY56" s="20">
        <f t="shared" si="118"/>
        <v>0</v>
      </c>
      <c r="AZ56" s="20">
        <f t="shared" si="119"/>
        <v>0</v>
      </c>
      <c r="BA56" s="20"/>
      <c r="BB56" s="20">
        <f t="shared" si="120"/>
        <v>0</v>
      </c>
      <c r="BC56" s="20">
        <f t="shared" si="121"/>
        <v>0</v>
      </c>
      <c r="BD56" s="20">
        <f t="shared" si="122"/>
        <v>0</v>
      </c>
      <c r="BE56" s="20">
        <f t="shared" si="123"/>
        <v>0</v>
      </c>
      <c r="BF56" s="20">
        <f t="shared" si="124"/>
        <v>0</v>
      </c>
      <c r="BG56" s="20">
        <f t="shared" si="125"/>
        <v>0</v>
      </c>
      <c r="BH56" s="20"/>
      <c r="BI56" s="20">
        <f t="shared" si="126"/>
        <v>0</v>
      </c>
      <c r="BJ56" s="20">
        <f t="shared" si="127"/>
        <v>0</v>
      </c>
      <c r="BK56" s="20">
        <f t="shared" si="128"/>
        <v>0</v>
      </c>
      <c r="BL56" s="20">
        <f t="shared" si="129"/>
        <v>0</v>
      </c>
      <c r="BM56" s="20">
        <f t="shared" si="130"/>
        <v>0</v>
      </c>
      <c r="BN56" s="20">
        <f t="shared" si="131"/>
        <v>0</v>
      </c>
      <c r="BO56" s="20"/>
      <c r="BP56" s="20">
        <f t="shared" si="132"/>
        <v>0</v>
      </c>
      <c r="BQ56" s="20">
        <f t="shared" si="133"/>
        <v>0</v>
      </c>
      <c r="BR56" s="20">
        <f t="shared" si="134"/>
        <v>0</v>
      </c>
      <c r="BS56" s="20">
        <f t="shared" si="135"/>
        <v>0</v>
      </c>
      <c r="BT56" s="20">
        <f t="shared" si="136"/>
        <v>0</v>
      </c>
      <c r="BU56" s="20">
        <f t="shared" si="137"/>
        <v>0</v>
      </c>
      <c r="BV56" s="20"/>
      <c r="BW56" s="20">
        <f t="shared" si="138"/>
        <v>0</v>
      </c>
      <c r="BX56" s="20">
        <f t="shared" si="139"/>
        <v>0</v>
      </c>
      <c r="BY56" s="20">
        <f t="shared" si="140"/>
        <v>0</v>
      </c>
      <c r="BZ56" s="20">
        <f t="shared" si="141"/>
        <v>0</v>
      </c>
      <c r="CA56" s="20">
        <f t="shared" si="142"/>
        <v>0</v>
      </c>
      <c r="CB56" s="20">
        <f t="shared" si="143"/>
        <v>0</v>
      </c>
      <c r="CC56" s="20"/>
      <c r="CD56" s="20">
        <f t="shared" si="144"/>
        <v>0</v>
      </c>
      <c r="CE56" s="20">
        <f t="shared" si="145"/>
        <v>0</v>
      </c>
      <c r="CF56" s="20">
        <f t="shared" si="146"/>
        <v>0</v>
      </c>
      <c r="CG56" s="20">
        <f t="shared" si="147"/>
        <v>0</v>
      </c>
      <c r="CH56" s="20">
        <f t="shared" si="148"/>
        <v>0</v>
      </c>
      <c r="CI56" s="20">
        <f t="shared" si="149"/>
        <v>0</v>
      </c>
    </row>
    <row r="57" spans="1:87" x14ac:dyDescent="0.25">
      <c r="A57">
        <v>51</v>
      </c>
      <c r="B57">
        <f>modules!B57</f>
        <v>0</v>
      </c>
      <c r="C57">
        <f>modules!C57</f>
        <v>0</v>
      </c>
      <c r="E57" s="16">
        <f t="shared" si="78"/>
        <v>0</v>
      </c>
      <c r="F57" s="16">
        <f t="shared" si="79"/>
        <v>0</v>
      </c>
      <c r="G57" s="16">
        <f t="shared" si="80"/>
        <v>0</v>
      </c>
      <c r="H57" s="16">
        <f t="shared" si="81"/>
        <v>0</v>
      </c>
      <c r="I57" s="16">
        <f t="shared" si="82"/>
        <v>0</v>
      </c>
      <c r="J57" s="16">
        <f t="shared" si="83"/>
        <v>0</v>
      </c>
      <c r="L57" s="16">
        <f t="shared" si="84"/>
        <v>0</v>
      </c>
      <c r="M57" s="16">
        <f t="shared" si="85"/>
        <v>0</v>
      </c>
      <c r="N57" s="16">
        <f t="shared" si="86"/>
        <v>0</v>
      </c>
      <c r="O57" s="16">
        <f t="shared" si="87"/>
        <v>0</v>
      </c>
      <c r="P57" s="16">
        <f t="shared" si="88"/>
        <v>0</v>
      </c>
      <c r="Q57" s="16">
        <f t="shared" si="89"/>
        <v>0</v>
      </c>
      <c r="S57" s="16">
        <f t="shared" si="90"/>
        <v>0</v>
      </c>
      <c r="T57" s="16">
        <f t="shared" si="91"/>
        <v>0</v>
      </c>
      <c r="U57" s="16">
        <f t="shared" si="92"/>
        <v>0</v>
      </c>
      <c r="V57" s="16">
        <f t="shared" si="93"/>
        <v>0</v>
      </c>
      <c r="W57" s="16">
        <f t="shared" si="94"/>
        <v>0</v>
      </c>
      <c r="X57" s="16">
        <f t="shared" si="95"/>
        <v>0</v>
      </c>
      <c r="Z57" s="16">
        <f t="shared" si="96"/>
        <v>0</v>
      </c>
      <c r="AA57" s="16">
        <f t="shared" si="97"/>
        <v>0</v>
      </c>
      <c r="AB57" s="16">
        <f t="shared" si="98"/>
        <v>0</v>
      </c>
      <c r="AC57" s="16">
        <f t="shared" si="99"/>
        <v>0</v>
      </c>
      <c r="AD57" s="16">
        <f t="shared" si="100"/>
        <v>0</v>
      </c>
      <c r="AE57" s="16">
        <f t="shared" si="101"/>
        <v>0</v>
      </c>
      <c r="AG57" s="16">
        <f t="shared" si="102"/>
        <v>0</v>
      </c>
      <c r="AH57" s="16">
        <f t="shared" si="103"/>
        <v>0</v>
      </c>
      <c r="AI57" s="16">
        <f t="shared" si="104"/>
        <v>0</v>
      </c>
      <c r="AJ57" s="16">
        <f t="shared" si="105"/>
        <v>0</v>
      </c>
      <c r="AK57" s="16">
        <f t="shared" si="106"/>
        <v>0</v>
      </c>
      <c r="AL57" s="16">
        <f t="shared" si="107"/>
        <v>0</v>
      </c>
      <c r="AN57" s="16">
        <f t="shared" si="108"/>
        <v>0</v>
      </c>
      <c r="AO57" s="16">
        <f t="shared" si="109"/>
        <v>0</v>
      </c>
      <c r="AP57" s="16">
        <f t="shared" si="110"/>
        <v>0</v>
      </c>
      <c r="AQ57" s="16">
        <f t="shared" si="111"/>
        <v>0</v>
      </c>
      <c r="AR57" s="16">
        <f t="shared" si="112"/>
        <v>0</v>
      </c>
      <c r="AS57" s="16">
        <f t="shared" si="113"/>
        <v>0</v>
      </c>
      <c r="AT57" s="20"/>
      <c r="AU57" s="20">
        <f t="shared" si="114"/>
        <v>0</v>
      </c>
      <c r="AV57" s="20">
        <f t="shared" si="115"/>
        <v>0</v>
      </c>
      <c r="AW57" s="20">
        <f t="shared" si="116"/>
        <v>0</v>
      </c>
      <c r="AX57" s="20">
        <f t="shared" si="117"/>
        <v>0</v>
      </c>
      <c r="AY57" s="20">
        <f t="shared" si="118"/>
        <v>0</v>
      </c>
      <c r="AZ57" s="20">
        <f t="shared" si="119"/>
        <v>0</v>
      </c>
      <c r="BA57" s="20"/>
      <c r="BB57" s="20">
        <f t="shared" si="120"/>
        <v>0</v>
      </c>
      <c r="BC57" s="20">
        <f t="shared" si="121"/>
        <v>0</v>
      </c>
      <c r="BD57" s="20">
        <f t="shared" si="122"/>
        <v>0</v>
      </c>
      <c r="BE57" s="20">
        <f t="shared" si="123"/>
        <v>0</v>
      </c>
      <c r="BF57" s="20">
        <f t="shared" si="124"/>
        <v>0</v>
      </c>
      <c r="BG57" s="20">
        <f t="shared" si="125"/>
        <v>0</v>
      </c>
      <c r="BH57" s="20"/>
      <c r="BI57" s="20">
        <f t="shared" si="126"/>
        <v>0</v>
      </c>
      <c r="BJ57" s="20">
        <f t="shared" si="127"/>
        <v>0</v>
      </c>
      <c r="BK57" s="20">
        <f t="shared" si="128"/>
        <v>0</v>
      </c>
      <c r="BL57" s="20">
        <f t="shared" si="129"/>
        <v>0</v>
      </c>
      <c r="BM57" s="20">
        <f t="shared" si="130"/>
        <v>0</v>
      </c>
      <c r="BN57" s="20">
        <f t="shared" si="131"/>
        <v>0</v>
      </c>
      <c r="BO57" s="20"/>
      <c r="BP57" s="20">
        <f t="shared" si="132"/>
        <v>0</v>
      </c>
      <c r="BQ57" s="20">
        <f t="shared" si="133"/>
        <v>0</v>
      </c>
      <c r="BR57" s="20">
        <f t="shared" si="134"/>
        <v>0</v>
      </c>
      <c r="BS57" s="20">
        <f t="shared" si="135"/>
        <v>0</v>
      </c>
      <c r="BT57" s="20">
        <f t="shared" si="136"/>
        <v>0</v>
      </c>
      <c r="BU57" s="20">
        <f t="shared" si="137"/>
        <v>0</v>
      </c>
      <c r="BV57" s="20"/>
      <c r="BW57" s="20">
        <f t="shared" si="138"/>
        <v>0</v>
      </c>
      <c r="BX57" s="20">
        <f t="shared" si="139"/>
        <v>0</v>
      </c>
      <c r="BY57" s="20">
        <f t="shared" si="140"/>
        <v>0</v>
      </c>
      <c r="BZ57" s="20">
        <f t="shared" si="141"/>
        <v>0</v>
      </c>
      <c r="CA57" s="20">
        <f t="shared" si="142"/>
        <v>0</v>
      </c>
      <c r="CB57" s="20">
        <f t="shared" si="143"/>
        <v>0</v>
      </c>
      <c r="CC57" s="20"/>
      <c r="CD57" s="20">
        <f t="shared" si="144"/>
        <v>0</v>
      </c>
      <c r="CE57" s="20">
        <f t="shared" si="145"/>
        <v>0</v>
      </c>
      <c r="CF57" s="20">
        <f t="shared" si="146"/>
        <v>0</v>
      </c>
      <c r="CG57" s="20">
        <f t="shared" si="147"/>
        <v>0</v>
      </c>
      <c r="CH57" s="20">
        <f t="shared" si="148"/>
        <v>0</v>
      </c>
      <c r="CI57" s="20">
        <f t="shared" si="149"/>
        <v>0</v>
      </c>
    </row>
    <row r="58" spans="1:87" x14ac:dyDescent="0.25">
      <c r="A58">
        <v>52</v>
      </c>
      <c r="B58">
        <f>modules!B58</f>
        <v>0</v>
      </c>
      <c r="C58">
        <f>modules!C58</f>
        <v>0</v>
      </c>
      <c r="E58" s="16">
        <f t="shared" si="78"/>
        <v>0</v>
      </c>
      <c r="F58" s="16">
        <f t="shared" si="79"/>
        <v>0</v>
      </c>
      <c r="G58" s="16">
        <f t="shared" si="80"/>
        <v>0</v>
      </c>
      <c r="H58" s="16">
        <f t="shared" si="81"/>
        <v>0</v>
      </c>
      <c r="I58" s="16">
        <f t="shared" si="82"/>
        <v>0</v>
      </c>
      <c r="J58" s="16">
        <f t="shared" si="83"/>
        <v>0</v>
      </c>
      <c r="L58" s="16">
        <f t="shared" si="84"/>
        <v>0</v>
      </c>
      <c r="M58" s="16">
        <f t="shared" si="85"/>
        <v>0</v>
      </c>
      <c r="N58" s="16">
        <f t="shared" si="86"/>
        <v>0</v>
      </c>
      <c r="O58" s="16">
        <f t="shared" si="87"/>
        <v>0</v>
      </c>
      <c r="P58" s="16">
        <f t="shared" si="88"/>
        <v>0</v>
      </c>
      <c r="Q58" s="16">
        <f t="shared" si="89"/>
        <v>0</v>
      </c>
      <c r="S58" s="16">
        <f t="shared" si="90"/>
        <v>0</v>
      </c>
      <c r="T58" s="16">
        <f t="shared" si="91"/>
        <v>0</v>
      </c>
      <c r="U58" s="16">
        <f t="shared" si="92"/>
        <v>0</v>
      </c>
      <c r="V58" s="16">
        <f t="shared" si="93"/>
        <v>0</v>
      </c>
      <c r="W58" s="16">
        <f t="shared" si="94"/>
        <v>0</v>
      </c>
      <c r="X58" s="16">
        <f t="shared" si="95"/>
        <v>0</v>
      </c>
      <c r="Z58" s="16">
        <f t="shared" si="96"/>
        <v>0</v>
      </c>
      <c r="AA58" s="16">
        <f t="shared" si="97"/>
        <v>0</v>
      </c>
      <c r="AB58" s="16">
        <f t="shared" si="98"/>
        <v>0</v>
      </c>
      <c r="AC58" s="16">
        <f t="shared" si="99"/>
        <v>0</v>
      </c>
      <c r="AD58" s="16">
        <f t="shared" si="100"/>
        <v>0</v>
      </c>
      <c r="AE58" s="16">
        <f t="shared" si="101"/>
        <v>0</v>
      </c>
      <c r="AG58" s="16">
        <f t="shared" si="102"/>
        <v>0</v>
      </c>
      <c r="AH58" s="16">
        <f t="shared" si="103"/>
        <v>0</v>
      </c>
      <c r="AI58" s="16">
        <f t="shared" si="104"/>
        <v>0</v>
      </c>
      <c r="AJ58" s="16">
        <f t="shared" si="105"/>
        <v>0</v>
      </c>
      <c r="AK58" s="16">
        <f t="shared" si="106"/>
        <v>0</v>
      </c>
      <c r="AL58" s="16">
        <f t="shared" si="107"/>
        <v>0</v>
      </c>
      <c r="AN58" s="16">
        <f t="shared" si="108"/>
        <v>0</v>
      </c>
      <c r="AO58" s="16">
        <f t="shared" si="109"/>
        <v>0</v>
      </c>
      <c r="AP58" s="16">
        <f t="shared" si="110"/>
        <v>0</v>
      </c>
      <c r="AQ58" s="16">
        <f t="shared" si="111"/>
        <v>0</v>
      </c>
      <c r="AR58" s="16">
        <f t="shared" si="112"/>
        <v>0</v>
      </c>
      <c r="AS58" s="16">
        <f t="shared" si="113"/>
        <v>0</v>
      </c>
      <c r="AT58" s="20"/>
      <c r="AU58" s="20">
        <f t="shared" si="114"/>
        <v>0</v>
      </c>
      <c r="AV58" s="20">
        <f t="shared" si="115"/>
        <v>0</v>
      </c>
      <c r="AW58" s="20">
        <f t="shared" si="116"/>
        <v>0</v>
      </c>
      <c r="AX58" s="20">
        <f t="shared" si="117"/>
        <v>0</v>
      </c>
      <c r="AY58" s="20">
        <f t="shared" si="118"/>
        <v>0</v>
      </c>
      <c r="AZ58" s="20">
        <f t="shared" si="119"/>
        <v>0</v>
      </c>
      <c r="BA58" s="20"/>
      <c r="BB58" s="20">
        <f t="shared" si="120"/>
        <v>0</v>
      </c>
      <c r="BC58" s="20">
        <f t="shared" si="121"/>
        <v>0</v>
      </c>
      <c r="BD58" s="20">
        <f t="shared" si="122"/>
        <v>0</v>
      </c>
      <c r="BE58" s="20">
        <f t="shared" si="123"/>
        <v>0</v>
      </c>
      <c r="BF58" s="20">
        <f t="shared" si="124"/>
        <v>0</v>
      </c>
      <c r="BG58" s="20">
        <f t="shared" si="125"/>
        <v>0</v>
      </c>
      <c r="BH58" s="20"/>
      <c r="BI58" s="20">
        <f t="shared" si="126"/>
        <v>0</v>
      </c>
      <c r="BJ58" s="20">
        <f t="shared" si="127"/>
        <v>0</v>
      </c>
      <c r="BK58" s="20">
        <f t="shared" si="128"/>
        <v>0</v>
      </c>
      <c r="BL58" s="20">
        <f t="shared" si="129"/>
        <v>0</v>
      </c>
      <c r="BM58" s="20">
        <f t="shared" si="130"/>
        <v>0</v>
      </c>
      <c r="BN58" s="20">
        <f t="shared" si="131"/>
        <v>0</v>
      </c>
      <c r="BO58" s="20"/>
      <c r="BP58" s="20">
        <f t="shared" si="132"/>
        <v>0</v>
      </c>
      <c r="BQ58" s="20">
        <f t="shared" si="133"/>
        <v>0</v>
      </c>
      <c r="BR58" s="20">
        <f t="shared" si="134"/>
        <v>0</v>
      </c>
      <c r="BS58" s="20">
        <f t="shared" si="135"/>
        <v>0</v>
      </c>
      <c r="BT58" s="20">
        <f t="shared" si="136"/>
        <v>0</v>
      </c>
      <c r="BU58" s="20">
        <f t="shared" si="137"/>
        <v>0</v>
      </c>
      <c r="BV58" s="20"/>
      <c r="BW58" s="20">
        <f t="shared" si="138"/>
        <v>0</v>
      </c>
      <c r="BX58" s="20">
        <f t="shared" si="139"/>
        <v>0</v>
      </c>
      <c r="BY58" s="20">
        <f t="shared" si="140"/>
        <v>0</v>
      </c>
      <c r="BZ58" s="20">
        <f t="shared" si="141"/>
        <v>0</v>
      </c>
      <c r="CA58" s="20">
        <f t="shared" si="142"/>
        <v>0</v>
      </c>
      <c r="CB58" s="20">
        <f t="shared" si="143"/>
        <v>0</v>
      </c>
      <c r="CC58" s="20"/>
      <c r="CD58" s="20">
        <f t="shared" si="144"/>
        <v>0</v>
      </c>
      <c r="CE58" s="20">
        <f t="shared" si="145"/>
        <v>0</v>
      </c>
      <c r="CF58" s="20">
        <f t="shared" si="146"/>
        <v>0</v>
      </c>
      <c r="CG58" s="20">
        <f t="shared" si="147"/>
        <v>0</v>
      </c>
      <c r="CH58" s="20">
        <f t="shared" si="148"/>
        <v>0</v>
      </c>
      <c r="CI58" s="20">
        <f t="shared" si="149"/>
        <v>0</v>
      </c>
    </row>
    <row r="59" spans="1:87" x14ac:dyDescent="0.25">
      <c r="A59">
        <v>53</v>
      </c>
      <c r="B59">
        <f>modules!B59</f>
        <v>0</v>
      </c>
      <c r="C59">
        <f>modules!C59</f>
        <v>0</v>
      </c>
      <c r="E59" s="16">
        <f t="shared" si="78"/>
        <v>0</v>
      </c>
      <c r="F59" s="16">
        <f t="shared" si="79"/>
        <v>0</v>
      </c>
      <c r="G59" s="16">
        <f t="shared" si="80"/>
        <v>0</v>
      </c>
      <c r="H59" s="16">
        <f t="shared" si="81"/>
        <v>0</v>
      </c>
      <c r="I59" s="16">
        <f t="shared" si="82"/>
        <v>0</v>
      </c>
      <c r="J59" s="16">
        <f t="shared" si="83"/>
        <v>0</v>
      </c>
      <c r="L59" s="16">
        <f t="shared" si="84"/>
        <v>0</v>
      </c>
      <c r="M59" s="16">
        <f t="shared" si="85"/>
        <v>0</v>
      </c>
      <c r="N59" s="16">
        <f t="shared" si="86"/>
        <v>0</v>
      </c>
      <c r="O59" s="16">
        <f t="shared" si="87"/>
        <v>0</v>
      </c>
      <c r="P59" s="16">
        <f t="shared" si="88"/>
        <v>0</v>
      </c>
      <c r="Q59" s="16">
        <f t="shared" si="89"/>
        <v>0</v>
      </c>
      <c r="S59" s="16">
        <f t="shared" si="90"/>
        <v>0</v>
      </c>
      <c r="T59" s="16">
        <f t="shared" si="91"/>
        <v>0</v>
      </c>
      <c r="U59" s="16">
        <f t="shared" si="92"/>
        <v>0</v>
      </c>
      <c r="V59" s="16">
        <f t="shared" si="93"/>
        <v>0</v>
      </c>
      <c r="W59" s="16">
        <f t="shared" si="94"/>
        <v>0</v>
      </c>
      <c r="X59" s="16">
        <f t="shared" si="95"/>
        <v>0</v>
      </c>
      <c r="Z59" s="16">
        <f t="shared" si="96"/>
        <v>0</v>
      </c>
      <c r="AA59" s="16">
        <f t="shared" si="97"/>
        <v>0</v>
      </c>
      <c r="AB59" s="16">
        <f t="shared" si="98"/>
        <v>0</v>
      </c>
      <c r="AC59" s="16">
        <f t="shared" si="99"/>
        <v>0</v>
      </c>
      <c r="AD59" s="16">
        <f t="shared" si="100"/>
        <v>0</v>
      </c>
      <c r="AE59" s="16">
        <f t="shared" si="101"/>
        <v>0</v>
      </c>
      <c r="AG59" s="16">
        <f t="shared" si="102"/>
        <v>0</v>
      </c>
      <c r="AH59" s="16">
        <f t="shared" si="103"/>
        <v>0</v>
      </c>
      <c r="AI59" s="16">
        <f t="shared" si="104"/>
        <v>0</v>
      </c>
      <c r="AJ59" s="16">
        <f t="shared" si="105"/>
        <v>0</v>
      </c>
      <c r="AK59" s="16">
        <f t="shared" si="106"/>
        <v>0</v>
      </c>
      <c r="AL59" s="16">
        <f t="shared" si="107"/>
        <v>0</v>
      </c>
      <c r="AN59" s="16">
        <f t="shared" si="108"/>
        <v>0</v>
      </c>
      <c r="AO59" s="16">
        <f t="shared" si="109"/>
        <v>0</v>
      </c>
      <c r="AP59" s="16">
        <f t="shared" si="110"/>
        <v>0</v>
      </c>
      <c r="AQ59" s="16">
        <f t="shared" si="111"/>
        <v>0</v>
      </c>
      <c r="AR59" s="16">
        <f t="shared" si="112"/>
        <v>0</v>
      </c>
      <c r="AS59" s="16">
        <f t="shared" si="113"/>
        <v>0</v>
      </c>
      <c r="AT59" s="20"/>
      <c r="AU59" s="20">
        <f t="shared" si="114"/>
        <v>0</v>
      </c>
      <c r="AV59" s="20">
        <f t="shared" si="115"/>
        <v>0</v>
      </c>
      <c r="AW59" s="20">
        <f t="shared" si="116"/>
        <v>0</v>
      </c>
      <c r="AX59" s="20">
        <f t="shared" si="117"/>
        <v>0</v>
      </c>
      <c r="AY59" s="20">
        <f t="shared" si="118"/>
        <v>0</v>
      </c>
      <c r="AZ59" s="20">
        <f t="shared" si="119"/>
        <v>0</v>
      </c>
      <c r="BA59" s="20"/>
      <c r="BB59" s="20">
        <f t="shared" si="120"/>
        <v>0</v>
      </c>
      <c r="BC59" s="20">
        <f t="shared" si="121"/>
        <v>0</v>
      </c>
      <c r="BD59" s="20">
        <f t="shared" si="122"/>
        <v>0</v>
      </c>
      <c r="BE59" s="20">
        <f t="shared" si="123"/>
        <v>0</v>
      </c>
      <c r="BF59" s="20">
        <f t="shared" si="124"/>
        <v>0</v>
      </c>
      <c r="BG59" s="20">
        <f t="shared" si="125"/>
        <v>0</v>
      </c>
      <c r="BH59" s="20"/>
      <c r="BI59" s="20">
        <f t="shared" si="126"/>
        <v>0</v>
      </c>
      <c r="BJ59" s="20">
        <f t="shared" si="127"/>
        <v>0</v>
      </c>
      <c r="BK59" s="20">
        <f t="shared" si="128"/>
        <v>0</v>
      </c>
      <c r="BL59" s="20">
        <f t="shared" si="129"/>
        <v>0</v>
      </c>
      <c r="BM59" s="20">
        <f t="shared" si="130"/>
        <v>0</v>
      </c>
      <c r="BN59" s="20">
        <f t="shared" si="131"/>
        <v>0</v>
      </c>
      <c r="BO59" s="20"/>
      <c r="BP59" s="20">
        <f t="shared" si="132"/>
        <v>0</v>
      </c>
      <c r="BQ59" s="20">
        <f t="shared" si="133"/>
        <v>0</v>
      </c>
      <c r="BR59" s="20">
        <f t="shared" si="134"/>
        <v>0</v>
      </c>
      <c r="BS59" s="20">
        <f t="shared" si="135"/>
        <v>0</v>
      </c>
      <c r="BT59" s="20">
        <f t="shared" si="136"/>
        <v>0</v>
      </c>
      <c r="BU59" s="20">
        <f t="shared" si="137"/>
        <v>0</v>
      </c>
      <c r="BV59" s="20"/>
      <c r="BW59" s="20">
        <f t="shared" si="138"/>
        <v>0</v>
      </c>
      <c r="BX59" s="20">
        <f t="shared" si="139"/>
        <v>0</v>
      </c>
      <c r="BY59" s="20">
        <f t="shared" si="140"/>
        <v>0</v>
      </c>
      <c r="BZ59" s="20">
        <f t="shared" si="141"/>
        <v>0</v>
      </c>
      <c r="CA59" s="20">
        <f t="shared" si="142"/>
        <v>0</v>
      </c>
      <c r="CB59" s="20">
        <f t="shared" si="143"/>
        <v>0</v>
      </c>
      <c r="CC59" s="20"/>
      <c r="CD59" s="20">
        <f t="shared" si="144"/>
        <v>0</v>
      </c>
      <c r="CE59" s="20">
        <f t="shared" si="145"/>
        <v>0</v>
      </c>
      <c r="CF59" s="20">
        <f t="shared" si="146"/>
        <v>0</v>
      </c>
      <c r="CG59" s="20">
        <f t="shared" si="147"/>
        <v>0</v>
      </c>
      <c r="CH59" s="20">
        <f t="shared" si="148"/>
        <v>0</v>
      </c>
      <c r="CI59" s="20">
        <f t="shared" si="149"/>
        <v>0</v>
      </c>
    </row>
    <row r="60" spans="1:87" x14ac:dyDescent="0.25">
      <c r="A60">
        <v>54</v>
      </c>
      <c r="B60">
        <f>modules!B60</f>
        <v>0</v>
      </c>
      <c r="C60">
        <f>modules!C60</f>
        <v>0</v>
      </c>
      <c r="E60" s="16">
        <f t="shared" si="78"/>
        <v>0</v>
      </c>
      <c r="F60" s="16">
        <f t="shared" si="79"/>
        <v>0</v>
      </c>
      <c r="G60" s="16">
        <f t="shared" si="80"/>
        <v>0</v>
      </c>
      <c r="H60" s="16">
        <f t="shared" si="81"/>
        <v>0</v>
      </c>
      <c r="I60" s="16">
        <f t="shared" si="82"/>
        <v>0</v>
      </c>
      <c r="J60" s="16">
        <f t="shared" si="83"/>
        <v>0</v>
      </c>
      <c r="L60" s="16">
        <f t="shared" si="84"/>
        <v>0</v>
      </c>
      <c r="M60" s="16">
        <f t="shared" si="85"/>
        <v>0</v>
      </c>
      <c r="N60" s="16">
        <f t="shared" si="86"/>
        <v>0</v>
      </c>
      <c r="O60" s="16">
        <f t="shared" si="87"/>
        <v>0</v>
      </c>
      <c r="P60" s="16">
        <f t="shared" si="88"/>
        <v>0</v>
      </c>
      <c r="Q60" s="16">
        <f t="shared" si="89"/>
        <v>0</v>
      </c>
      <c r="S60" s="16">
        <f t="shared" si="90"/>
        <v>0</v>
      </c>
      <c r="T60" s="16">
        <f t="shared" si="91"/>
        <v>0</v>
      </c>
      <c r="U60" s="16">
        <f t="shared" si="92"/>
        <v>0</v>
      </c>
      <c r="V60" s="16">
        <f t="shared" si="93"/>
        <v>0</v>
      </c>
      <c r="W60" s="16">
        <f t="shared" si="94"/>
        <v>0</v>
      </c>
      <c r="X60" s="16">
        <f t="shared" si="95"/>
        <v>0</v>
      </c>
      <c r="Z60" s="16">
        <f t="shared" si="96"/>
        <v>0</v>
      </c>
      <c r="AA60" s="16">
        <f t="shared" si="97"/>
        <v>0</v>
      </c>
      <c r="AB60" s="16">
        <f t="shared" si="98"/>
        <v>0</v>
      </c>
      <c r="AC60" s="16">
        <f t="shared" si="99"/>
        <v>0</v>
      </c>
      <c r="AD60" s="16">
        <f t="shared" si="100"/>
        <v>0</v>
      </c>
      <c r="AE60" s="16">
        <f t="shared" si="101"/>
        <v>0</v>
      </c>
      <c r="AG60" s="16">
        <f t="shared" si="102"/>
        <v>0</v>
      </c>
      <c r="AH60" s="16">
        <f t="shared" si="103"/>
        <v>0</v>
      </c>
      <c r="AI60" s="16">
        <f t="shared" si="104"/>
        <v>0</v>
      </c>
      <c r="AJ60" s="16">
        <f t="shared" si="105"/>
        <v>0</v>
      </c>
      <c r="AK60" s="16">
        <f t="shared" si="106"/>
        <v>0</v>
      </c>
      <c r="AL60" s="16">
        <f t="shared" si="107"/>
        <v>0</v>
      </c>
      <c r="AN60" s="16">
        <f t="shared" si="108"/>
        <v>0</v>
      </c>
      <c r="AO60" s="16">
        <f t="shared" si="109"/>
        <v>0</v>
      </c>
      <c r="AP60" s="16">
        <f t="shared" si="110"/>
        <v>0</v>
      </c>
      <c r="AQ60" s="16">
        <f t="shared" si="111"/>
        <v>0</v>
      </c>
      <c r="AR60" s="16">
        <f t="shared" si="112"/>
        <v>0</v>
      </c>
      <c r="AS60" s="16">
        <f t="shared" si="113"/>
        <v>0</v>
      </c>
      <c r="AT60" s="20"/>
      <c r="AU60" s="20">
        <f t="shared" si="114"/>
        <v>0</v>
      </c>
      <c r="AV60" s="20">
        <f t="shared" si="115"/>
        <v>0</v>
      </c>
      <c r="AW60" s="20">
        <f t="shared" si="116"/>
        <v>0</v>
      </c>
      <c r="AX60" s="20">
        <f t="shared" si="117"/>
        <v>0</v>
      </c>
      <c r="AY60" s="20">
        <f t="shared" si="118"/>
        <v>0</v>
      </c>
      <c r="AZ60" s="20">
        <f t="shared" si="119"/>
        <v>0</v>
      </c>
      <c r="BA60" s="20"/>
      <c r="BB60" s="20">
        <f t="shared" si="120"/>
        <v>0</v>
      </c>
      <c r="BC60" s="20">
        <f t="shared" si="121"/>
        <v>0</v>
      </c>
      <c r="BD60" s="20">
        <f t="shared" si="122"/>
        <v>0</v>
      </c>
      <c r="BE60" s="20">
        <f t="shared" si="123"/>
        <v>0</v>
      </c>
      <c r="BF60" s="20">
        <f t="shared" si="124"/>
        <v>0</v>
      </c>
      <c r="BG60" s="20">
        <f t="shared" si="125"/>
        <v>0</v>
      </c>
      <c r="BH60" s="20"/>
      <c r="BI60" s="20">
        <f t="shared" si="126"/>
        <v>0</v>
      </c>
      <c r="BJ60" s="20">
        <f t="shared" si="127"/>
        <v>0</v>
      </c>
      <c r="BK60" s="20">
        <f t="shared" si="128"/>
        <v>0</v>
      </c>
      <c r="BL60" s="20">
        <f t="shared" si="129"/>
        <v>0</v>
      </c>
      <c r="BM60" s="20">
        <f t="shared" si="130"/>
        <v>0</v>
      </c>
      <c r="BN60" s="20">
        <f t="shared" si="131"/>
        <v>0</v>
      </c>
      <c r="BO60" s="20"/>
      <c r="BP60" s="20">
        <f t="shared" si="132"/>
        <v>0</v>
      </c>
      <c r="BQ60" s="20">
        <f t="shared" si="133"/>
        <v>0</v>
      </c>
      <c r="BR60" s="20">
        <f t="shared" si="134"/>
        <v>0</v>
      </c>
      <c r="BS60" s="20">
        <f t="shared" si="135"/>
        <v>0</v>
      </c>
      <c r="BT60" s="20">
        <f t="shared" si="136"/>
        <v>0</v>
      </c>
      <c r="BU60" s="20">
        <f t="shared" si="137"/>
        <v>0</v>
      </c>
      <c r="BV60" s="20"/>
      <c r="BW60" s="20">
        <f t="shared" si="138"/>
        <v>0</v>
      </c>
      <c r="BX60" s="20">
        <f t="shared" si="139"/>
        <v>0</v>
      </c>
      <c r="BY60" s="20">
        <f t="shared" si="140"/>
        <v>0</v>
      </c>
      <c r="BZ60" s="20">
        <f t="shared" si="141"/>
        <v>0</v>
      </c>
      <c r="CA60" s="20">
        <f t="shared" si="142"/>
        <v>0</v>
      </c>
      <c r="CB60" s="20">
        <f t="shared" si="143"/>
        <v>0</v>
      </c>
      <c r="CC60" s="20"/>
      <c r="CD60" s="20">
        <f t="shared" si="144"/>
        <v>0</v>
      </c>
      <c r="CE60" s="20">
        <f t="shared" si="145"/>
        <v>0</v>
      </c>
      <c r="CF60" s="20">
        <f t="shared" si="146"/>
        <v>0</v>
      </c>
      <c r="CG60" s="20">
        <f t="shared" si="147"/>
        <v>0</v>
      </c>
      <c r="CH60" s="20">
        <f t="shared" si="148"/>
        <v>0</v>
      </c>
      <c r="CI60" s="20">
        <f t="shared" si="149"/>
        <v>0</v>
      </c>
    </row>
    <row r="61" spans="1:87" x14ac:dyDescent="0.25">
      <c r="A61">
        <v>55</v>
      </c>
      <c r="B61">
        <f>modules!B61</f>
        <v>0</v>
      </c>
      <c r="C61">
        <f>modules!C61</f>
        <v>0</v>
      </c>
      <c r="E61" s="16">
        <f t="shared" si="78"/>
        <v>0</v>
      </c>
      <c r="F61" s="16">
        <f t="shared" si="79"/>
        <v>0</v>
      </c>
      <c r="G61" s="16">
        <f t="shared" si="80"/>
        <v>0</v>
      </c>
      <c r="H61" s="16">
        <f t="shared" si="81"/>
        <v>0</v>
      </c>
      <c r="I61" s="16">
        <f t="shared" si="82"/>
        <v>0</v>
      </c>
      <c r="J61" s="16">
        <f t="shared" si="83"/>
        <v>0</v>
      </c>
      <c r="L61" s="16">
        <f t="shared" si="84"/>
        <v>0</v>
      </c>
      <c r="M61" s="16">
        <f t="shared" si="85"/>
        <v>0</v>
      </c>
      <c r="N61" s="16">
        <f t="shared" si="86"/>
        <v>0</v>
      </c>
      <c r="O61" s="16">
        <f t="shared" si="87"/>
        <v>0</v>
      </c>
      <c r="P61" s="16">
        <f t="shared" si="88"/>
        <v>0</v>
      </c>
      <c r="Q61" s="16">
        <f t="shared" si="89"/>
        <v>0</v>
      </c>
      <c r="S61" s="16">
        <f t="shared" si="90"/>
        <v>0</v>
      </c>
      <c r="T61" s="16">
        <f t="shared" si="91"/>
        <v>0</v>
      </c>
      <c r="U61" s="16">
        <f t="shared" si="92"/>
        <v>0</v>
      </c>
      <c r="V61" s="16">
        <f t="shared" si="93"/>
        <v>0</v>
      </c>
      <c r="W61" s="16">
        <f t="shared" si="94"/>
        <v>0</v>
      </c>
      <c r="X61" s="16">
        <f t="shared" si="95"/>
        <v>0</v>
      </c>
      <c r="Z61" s="16">
        <f t="shared" si="96"/>
        <v>0</v>
      </c>
      <c r="AA61" s="16">
        <f t="shared" si="97"/>
        <v>0</v>
      </c>
      <c r="AB61" s="16">
        <f t="shared" si="98"/>
        <v>0</v>
      </c>
      <c r="AC61" s="16">
        <f t="shared" si="99"/>
        <v>0</v>
      </c>
      <c r="AD61" s="16">
        <f t="shared" si="100"/>
        <v>0</v>
      </c>
      <c r="AE61" s="16">
        <f t="shared" si="101"/>
        <v>0</v>
      </c>
      <c r="AG61" s="16">
        <f t="shared" si="102"/>
        <v>0</v>
      </c>
      <c r="AH61" s="16">
        <f t="shared" si="103"/>
        <v>0</v>
      </c>
      <c r="AI61" s="16">
        <f t="shared" si="104"/>
        <v>0</v>
      </c>
      <c r="AJ61" s="16">
        <f t="shared" si="105"/>
        <v>0</v>
      </c>
      <c r="AK61" s="16">
        <f t="shared" si="106"/>
        <v>0</v>
      </c>
      <c r="AL61" s="16">
        <f t="shared" si="107"/>
        <v>0</v>
      </c>
      <c r="AN61" s="16">
        <f t="shared" si="108"/>
        <v>0</v>
      </c>
      <c r="AO61" s="16">
        <f t="shared" si="109"/>
        <v>0</v>
      </c>
      <c r="AP61" s="16">
        <f t="shared" si="110"/>
        <v>0</v>
      </c>
      <c r="AQ61" s="16">
        <f t="shared" si="111"/>
        <v>0</v>
      </c>
      <c r="AR61" s="16">
        <f t="shared" si="112"/>
        <v>0</v>
      </c>
      <c r="AS61" s="16">
        <f t="shared" si="113"/>
        <v>0</v>
      </c>
      <c r="AT61" s="20"/>
      <c r="AU61" s="20">
        <f t="shared" si="114"/>
        <v>0</v>
      </c>
      <c r="AV61" s="20">
        <f t="shared" si="115"/>
        <v>0</v>
      </c>
      <c r="AW61" s="20">
        <f t="shared" si="116"/>
        <v>0</v>
      </c>
      <c r="AX61" s="20">
        <f t="shared" si="117"/>
        <v>0</v>
      </c>
      <c r="AY61" s="20">
        <f t="shared" si="118"/>
        <v>0</v>
      </c>
      <c r="AZ61" s="20">
        <f t="shared" si="119"/>
        <v>0</v>
      </c>
      <c r="BA61" s="20"/>
      <c r="BB61" s="20">
        <f t="shared" si="120"/>
        <v>0</v>
      </c>
      <c r="BC61" s="20">
        <f t="shared" si="121"/>
        <v>0</v>
      </c>
      <c r="BD61" s="20">
        <f t="shared" si="122"/>
        <v>0</v>
      </c>
      <c r="BE61" s="20">
        <f t="shared" si="123"/>
        <v>0</v>
      </c>
      <c r="BF61" s="20">
        <f t="shared" si="124"/>
        <v>0</v>
      </c>
      <c r="BG61" s="20">
        <f t="shared" si="125"/>
        <v>0</v>
      </c>
      <c r="BH61" s="20"/>
      <c r="BI61" s="20">
        <f t="shared" si="126"/>
        <v>0</v>
      </c>
      <c r="BJ61" s="20">
        <f t="shared" si="127"/>
        <v>0</v>
      </c>
      <c r="BK61" s="20">
        <f t="shared" si="128"/>
        <v>0</v>
      </c>
      <c r="BL61" s="20">
        <f t="shared" si="129"/>
        <v>0</v>
      </c>
      <c r="BM61" s="20">
        <f t="shared" si="130"/>
        <v>0</v>
      </c>
      <c r="BN61" s="20">
        <f t="shared" si="131"/>
        <v>0</v>
      </c>
      <c r="BO61" s="20"/>
      <c r="BP61" s="20">
        <f t="shared" si="132"/>
        <v>0</v>
      </c>
      <c r="BQ61" s="20">
        <f t="shared" si="133"/>
        <v>0</v>
      </c>
      <c r="BR61" s="20">
        <f t="shared" si="134"/>
        <v>0</v>
      </c>
      <c r="BS61" s="20">
        <f t="shared" si="135"/>
        <v>0</v>
      </c>
      <c r="BT61" s="20">
        <f t="shared" si="136"/>
        <v>0</v>
      </c>
      <c r="BU61" s="20">
        <f t="shared" si="137"/>
        <v>0</v>
      </c>
      <c r="BV61" s="20"/>
      <c r="BW61" s="20">
        <f t="shared" si="138"/>
        <v>0</v>
      </c>
      <c r="BX61" s="20">
        <f t="shared" si="139"/>
        <v>0</v>
      </c>
      <c r="BY61" s="20">
        <f t="shared" si="140"/>
        <v>0</v>
      </c>
      <c r="BZ61" s="20">
        <f t="shared" si="141"/>
        <v>0</v>
      </c>
      <c r="CA61" s="20">
        <f t="shared" si="142"/>
        <v>0</v>
      </c>
      <c r="CB61" s="20">
        <f t="shared" si="143"/>
        <v>0</v>
      </c>
      <c r="CC61" s="20"/>
      <c r="CD61" s="20">
        <f t="shared" si="144"/>
        <v>0</v>
      </c>
      <c r="CE61" s="20">
        <f t="shared" si="145"/>
        <v>0</v>
      </c>
      <c r="CF61" s="20">
        <f t="shared" si="146"/>
        <v>0</v>
      </c>
      <c r="CG61" s="20">
        <f t="shared" si="147"/>
        <v>0</v>
      </c>
      <c r="CH61" s="20">
        <f t="shared" si="148"/>
        <v>0</v>
      </c>
      <c r="CI61" s="20">
        <f t="shared" si="149"/>
        <v>0</v>
      </c>
    </row>
    <row r="62" spans="1:87" x14ac:dyDescent="0.25">
      <c r="A62">
        <v>56</v>
      </c>
      <c r="B62">
        <f>modules!B62</f>
        <v>0</v>
      </c>
      <c r="C62">
        <f>modules!C62</f>
        <v>0</v>
      </c>
      <c r="E62" s="16">
        <f t="shared" si="78"/>
        <v>0</v>
      </c>
      <c r="F62" s="16">
        <f t="shared" si="79"/>
        <v>0</v>
      </c>
      <c r="G62" s="16">
        <f t="shared" si="80"/>
        <v>0</v>
      </c>
      <c r="H62" s="16">
        <f t="shared" si="81"/>
        <v>0</v>
      </c>
      <c r="I62" s="16">
        <f t="shared" si="82"/>
        <v>0</v>
      </c>
      <c r="J62" s="16">
        <f t="shared" si="83"/>
        <v>0</v>
      </c>
      <c r="L62" s="16">
        <f t="shared" si="84"/>
        <v>0</v>
      </c>
      <c r="M62" s="16">
        <f t="shared" si="85"/>
        <v>0</v>
      </c>
      <c r="N62" s="16">
        <f t="shared" si="86"/>
        <v>0</v>
      </c>
      <c r="O62" s="16">
        <f t="shared" si="87"/>
        <v>0</v>
      </c>
      <c r="P62" s="16">
        <f t="shared" si="88"/>
        <v>0</v>
      </c>
      <c r="Q62" s="16">
        <f t="shared" si="89"/>
        <v>0</v>
      </c>
      <c r="S62" s="16">
        <f t="shared" si="90"/>
        <v>0</v>
      </c>
      <c r="T62" s="16">
        <f t="shared" si="91"/>
        <v>0</v>
      </c>
      <c r="U62" s="16">
        <f t="shared" si="92"/>
        <v>0</v>
      </c>
      <c r="V62" s="16">
        <f t="shared" si="93"/>
        <v>0</v>
      </c>
      <c r="W62" s="16">
        <f t="shared" si="94"/>
        <v>0</v>
      </c>
      <c r="X62" s="16">
        <f t="shared" si="95"/>
        <v>0</v>
      </c>
      <c r="Z62" s="16">
        <f t="shared" si="96"/>
        <v>0</v>
      </c>
      <c r="AA62" s="16">
        <f t="shared" si="97"/>
        <v>0</v>
      </c>
      <c r="AB62" s="16">
        <f t="shared" si="98"/>
        <v>0</v>
      </c>
      <c r="AC62" s="16">
        <f t="shared" si="99"/>
        <v>0</v>
      </c>
      <c r="AD62" s="16">
        <f t="shared" si="100"/>
        <v>0</v>
      </c>
      <c r="AE62" s="16">
        <f t="shared" si="101"/>
        <v>0</v>
      </c>
      <c r="AG62" s="16">
        <f t="shared" si="102"/>
        <v>0</v>
      </c>
      <c r="AH62" s="16">
        <f t="shared" si="103"/>
        <v>0</v>
      </c>
      <c r="AI62" s="16">
        <f t="shared" si="104"/>
        <v>0</v>
      </c>
      <c r="AJ62" s="16">
        <f t="shared" si="105"/>
        <v>0</v>
      </c>
      <c r="AK62" s="16">
        <f t="shared" si="106"/>
        <v>0</v>
      </c>
      <c r="AL62" s="16">
        <f t="shared" si="107"/>
        <v>0</v>
      </c>
      <c r="AN62" s="16">
        <f t="shared" si="108"/>
        <v>0</v>
      </c>
      <c r="AO62" s="16">
        <f t="shared" si="109"/>
        <v>0</v>
      </c>
      <c r="AP62" s="16">
        <f t="shared" si="110"/>
        <v>0</v>
      </c>
      <c r="AQ62" s="16">
        <f t="shared" si="111"/>
        <v>0</v>
      </c>
      <c r="AR62" s="16">
        <f t="shared" si="112"/>
        <v>0</v>
      </c>
      <c r="AS62" s="16">
        <f t="shared" si="113"/>
        <v>0</v>
      </c>
      <c r="AT62" s="20"/>
      <c r="AU62" s="20">
        <f t="shared" si="114"/>
        <v>0</v>
      </c>
      <c r="AV62" s="20">
        <f t="shared" si="115"/>
        <v>0</v>
      </c>
      <c r="AW62" s="20">
        <f t="shared" si="116"/>
        <v>0</v>
      </c>
      <c r="AX62" s="20">
        <f t="shared" si="117"/>
        <v>0</v>
      </c>
      <c r="AY62" s="20">
        <f t="shared" si="118"/>
        <v>0</v>
      </c>
      <c r="AZ62" s="20">
        <f t="shared" si="119"/>
        <v>0</v>
      </c>
      <c r="BA62" s="20"/>
      <c r="BB62" s="20">
        <f t="shared" si="120"/>
        <v>0</v>
      </c>
      <c r="BC62" s="20">
        <f t="shared" si="121"/>
        <v>0</v>
      </c>
      <c r="BD62" s="20">
        <f t="shared" si="122"/>
        <v>0</v>
      </c>
      <c r="BE62" s="20">
        <f t="shared" si="123"/>
        <v>0</v>
      </c>
      <c r="BF62" s="20">
        <f t="shared" si="124"/>
        <v>0</v>
      </c>
      <c r="BG62" s="20">
        <f t="shared" si="125"/>
        <v>0</v>
      </c>
      <c r="BH62" s="20"/>
      <c r="BI62" s="20">
        <f t="shared" si="126"/>
        <v>0</v>
      </c>
      <c r="BJ62" s="20">
        <f t="shared" si="127"/>
        <v>0</v>
      </c>
      <c r="BK62" s="20">
        <f t="shared" si="128"/>
        <v>0</v>
      </c>
      <c r="BL62" s="20">
        <f t="shared" si="129"/>
        <v>0</v>
      </c>
      <c r="BM62" s="20">
        <f t="shared" si="130"/>
        <v>0</v>
      </c>
      <c r="BN62" s="20">
        <f t="shared" si="131"/>
        <v>0</v>
      </c>
      <c r="BO62" s="20"/>
      <c r="BP62" s="20">
        <f t="shared" si="132"/>
        <v>0</v>
      </c>
      <c r="BQ62" s="20">
        <f t="shared" si="133"/>
        <v>0</v>
      </c>
      <c r="BR62" s="20">
        <f t="shared" si="134"/>
        <v>0</v>
      </c>
      <c r="BS62" s="20">
        <f t="shared" si="135"/>
        <v>0</v>
      </c>
      <c r="BT62" s="20">
        <f t="shared" si="136"/>
        <v>0</v>
      </c>
      <c r="BU62" s="20">
        <f t="shared" si="137"/>
        <v>0</v>
      </c>
      <c r="BV62" s="20"/>
      <c r="BW62" s="20">
        <f t="shared" si="138"/>
        <v>0</v>
      </c>
      <c r="BX62" s="20">
        <f t="shared" si="139"/>
        <v>0</v>
      </c>
      <c r="BY62" s="20">
        <f t="shared" si="140"/>
        <v>0</v>
      </c>
      <c r="BZ62" s="20">
        <f t="shared" si="141"/>
        <v>0</v>
      </c>
      <c r="CA62" s="20">
        <f t="shared" si="142"/>
        <v>0</v>
      </c>
      <c r="CB62" s="20">
        <f t="shared" si="143"/>
        <v>0</v>
      </c>
      <c r="CC62" s="20"/>
      <c r="CD62" s="20">
        <f t="shared" si="144"/>
        <v>0</v>
      </c>
      <c r="CE62" s="20">
        <f t="shared" si="145"/>
        <v>0</v>
      </c>
      <c r="CF62" s="20">
        <f t="shared" si="146"/>
        <v>0</v>
      </c>
      <c r="CG62" s="20">
        <f t="shared" si="147"/>
        <v>0</v>
      </c>
      <c r="CH62" s="20">
        <f t="shared" si="148"/>
        <v>0</v>
      </c>
      <c r="CI62" s="20">
        <f t="shared" si="149"/>
        <v>0</v>
      </c>
    </row>
    <row r="63" spans="1:87" x14ac:dyDescent="0.25">
      <c r="A63">
        <v>57</v>
      </c>
      <c r="B63">
        <f>modules!B63</f>
        <v>0</v>
      </c>
      <c r="C63">
        <f>modules!C63</f>
        <v>0</v>
      </c>
      <c r="E63" s="16">
        <f t="shared" si="78"/>
        <v>0</v>
      </c>
      <c r="F63" s="16">
        <f t="shared" si="79"/>
        <v>0</v>
      </c>
      <c r="G63" s="16">
        <f t="shared" si="80"/>
        <v>0</v>
      </c>
      <c r="H63" s="16">
        <f t="shared" si="81"/>
        <v>0</v>
      </c>
      <c r="I63" s="16">
        <f t="shared" si="82"/>
        <v>0</v>
      </c>
      <c r="J63" s="16">
        <f t="shared" si="83"/>
        <v>0</v>
      </c>
      <c r="L63" s="16">
        <f t="shared" si="84"/>
        <v>0</v>
      </c>
      <c r="M63" s="16">
        <f t="shared" si="85"/>
        <v>0</v>
      </c>
      <c r="N63" s="16">
        <f t="shared" si="86"/>
        <v>0</v>
      </c>
      <c r="O63" s="16">
        <f t="shared" si="87"/>
        <v>0</v>
      </c>
      <c r="P63" s="16">
        <f t="shared" si="88"/>
        <v>0</v>
      </c>
      <c r="Q63" s="16">
        <f t="shared" si="89"/>
        <v>0</v>
      </c>
      <c r="S63" s="16">
        <f t="shared" si="90"/>
        <v>0</v>
      </c>
      <c r="T63" s="16">
        <f t="shared" si="91"/>
        <v>0</v>
      </c>
      <c r="U63" s="16">
        <f t="shared" si="92"/>
        <v>0</v>
      </c>
      <c r="V63" s="16">
        <f t="shared" si="93"/>
        <v>0</v>
      </c>
      <c r="W63" s="16">
        <f t="shared" si="94"/>
        <v>0</v>
      </c>
      <c r="X63" s="16">
        <f t="shared" si="95"/>
        <v>0</v>
      </c>
      <c r="Z63" s="16">
        <f t="shared" si="96"/>
        <v>0</v>
      </c>
      <c r="AA63" s="16">
        <f t="shared" si="97"/>
        <v>0</v>
      </c>
      <c r="AB63" s="16">
        <f t="shared" si="98"/>
        <v>0</v>
      </c>
      <c r="AC63" s="16">
        <f t="shared" si="99"/>
        <v>0</v>
      </c>
      <c r="AD63" s="16">
        <f t="shared" si="100"/>
        <v>0</v>
      </c>
      <c r="AE63" s="16">
        <f t="shared" si="101"/>
        <v>0</v>
      </c>
      <c r="AG63" s="16">
        <f t="shared" si="102"/>
        <v>0</v>
      </c>
      <c r="AH63" s="16">
        <f t="shared" si="103"/>
        <v>0</v>
      </c>
      <c r="AI63" s="16">
        <f t="shared" si="104"/>
        <v>0</v>
      </c>
      <c r="AJ63" s="16">
        <f t="shared" si="105"/>
        <v>0</v>
      </c>
      <c r="AK63" s="16">
        <f t="shared" si="106"/>
        <v>0</v>
      </c>
      <c r="AL63" s="16">
        <f t="shared" si="107"/>
        <v>0</v>
      </c>
      <c r="AN63" s="16">
        <f t="shared" si="108"/>
        <v>0</v>
      </c>
      <c r="AO63" s="16">
        <f t="shared" si="109"/>
        <v>0</v>
      </c>
      <c r="AP63" s="16">
        <f t="shared" si="110"/>
        <v>0</v>
      </c>
      <c r="AQ63" s="16">
        <f t="shared" si="111"/>
        <v>0</v>
      </c>
      <c r="AR63" s="16">
        <f t="shared" si="112"/>
        <v>0</v>
      </c>
      <c r="AS63" s="16">
        <f t="shared" si="113"/>
        <v>0</v>
      </c>
      <c r="AT63" s="20"/>
      <c r="AU63" s="20">
        <f t="shared" si="114"/>
        <v>0</v>
      </c>
      <c r="AV63" s="20">
        <f t="shared" si="115"/>
        <v>0</v>
      </c>
      <c r="AW63" s="20">
        <f t="shared" si="116"/>
        <v>0</v>
      </c>
      <c r="AX63" s="20">
        <f t="shared" si="117"/>
        <v>0</v>
      </c>
      <c r="AY63" s="20">
        <f t="shared" si="118"/>
        <v>0</v>
      </c>
      <c r="AZ63" s="20">
        <f t="shared" si="119"/>
        <v>0</v>
      </c>
      <c r="BA63" s="20"/>
      <c r="BB63" s="20">
        <f t="shared" si="120"/>
        <v>0</v>
      </c>
      <c r="BC63" s="20">
        <f t="shared" si="121"/>
        <v>0</v>
      </c>
      <c r="BD63" s="20">
        <f t="shared" si="122"/>
        <v>0</v>
      </c>
      <c r="BE63" s="20">
        <f t="shared" si="123"/>
        <v>0</v>
      </c>
      <c r="BF63" s="20">
        <f t="shared" si="124"/>
        <v>0</v>
      </c>
      <c r="BG63" s="20">
        <f t="shared" si="125"/>
        <v>0</v>
      </c>
      <c r="BH63" s="20"/>
      <c r="BI63" s="20">
        <f t="shared" si="126"/>
        <v>0</v>
      </c>
      <c r="BJ63" s="20">
        <f t="shared" si="127"/>
        <v>0</v>
      </c>
      <c r="BK63" s="20">
        <f t="shared" si="128"/>
        <v>0</v>
      </c>
      <c r="BL63" s="20">
        <f t="shared" si="129"/>
        <v>0</v>
      </c>
      <c r="BM63" s="20">
        <f t="shared" si="130"/>
        <v>0</v>
      </c>
      <c r="BN63" s="20">
        <f t="shared" si="131"/>
        <v>0</v>
      </c>
      <c r="BO63" s="20"/>
      <c r="BP63" s="20">
        <f t="shared" si="132"/>
        <v>0</v>
      </c>
      <c r="BQ63" s="20">
        <f t="shared" si="133"/>
        <v>0</v>
      </c>
      <c r="BR63" s="20">
        <f t="shared" si="134"/>
        <v>0</v>
      </c>
      <c r="BS63" s="20">
        <f t="shared" si="135"/>
        <v>0</v>
      </c>
      <c r="BT63" s="20">
        <f t="shared" si="136"/>
        <v>0</v>
      </c>
      <c r="BU63" s="20">
        <f t="shared" si="137"/>
        <v>0</v>
      </c>
      <c r="BV63" s="20"/>
      <c r="BW63" s="20">
        <f t="shared" si="138"/>
        <v>0</v>
      </c>
      <c r="BX63" s="20">
        <f t="shared" si="139"/>
        <v>0</v>
      </c>
      <c r="BY63" s="20">
        <f t="shared" si="140"/>
        <v>0</v>
      </c>
      <c r="BZ63" s="20">
        <f t="shared" si="141"/>
        <v>0</v>
      </c>
      <c r="CA63" s="20">
        <f t="shared" si="142"/>
        <v>0</v>
      </c>
      <c r="CB63" s="20">
        <f t="shared" si="143"/>
        <v>0</v>
      </c>
      <c r="CC63" s="20"/>
      <c r="CD63" s="20">
        <f t="shared" si="144"/>
        <v>0</v>
      </c>
      <c r="CE63" s="20">
        <f t="shared" si="145"/>
        <v>0</v>
      </c>
      <c r="CF63" s="20">
        <f t="shared" si="146"/>
        <v>0</v>
      </c>
      <c r="CG63" s="20">
        <f t="shared" si="147"/>
        <v>0</v>
      </c>
      <c r="CH63" s="20">
        <f t="shared" si="148"/>
        <v>0</v>
      </c>
      <c r="CI63" s="20">
        <f t="shared" si="149"/>
        <v>0</v>
      </c>
    </row>
    <row r="64" spans="1:87" x14ac:dyDescent="0.25">
      <c r="A64">
        <v>58</v>
      </c>
      <c r="B64">
        <f>modules!B64</f>
        <v>0</v>
      </c>
      <c r="C64">
        <f>modules!C64</f>
        <v>0</v>
      </c>
      <c r="E64" s="16">
        <f t="shared" si="78"/>
        <v>0</v>
      </c>
      <c r="F64" s="16">
        <f t="shared" si="79"/>
        <v>0</v>
      </c>
      <c r="G64" s="16">
        <f t="shared" si="80"/>
        <v>0</v>
      </c>
      <c r="H64" s="16">
        <f t="shared" si="81"/>
        <v>0</v>
      </c>
      <c r="I64" s="16">
        <f t="shared" si="82"/>
        <v>0</v>
      </c>
      <c r="J64" s="16">
        <f t="shared" si="83"/>
        <v>0</v>
      </c>
      <c r="L64" s="16">
        <f t="shared" si="84"/>
        <v>0</v>
      </c>
      <c r="M64" s="16">
        <f t="shared" si="85"/>
        <v>0</v>
      </c>
      <c r="N64" s="16">
        <f t="shared" si="86"/>
        <v>0</v>
      </c>
      <c r="O64" s="16">
        <f t="shared" si="87"/>
        <v>0</v>
      </c>
      <c r="P64" s="16">
        <f t="shared" si="88"/>
        <v>0</v>
      </c>
      <c r="Q64" s="16">
        <f t="shared" si="89"/>
        <v>0</v>
      </c>
      <c r="S64" s="16">
        <f t="shared" si="90"/>
        <v>0</v>
      </c>
      <c r="T64" s="16">
        <f t="shared" si="91"/>
        <v>0</v>
      </c>
      <c r="U64" s="16">
        <f t="shared" si="92"/>
        <v>0</v>
      </c>
      <c r="V64" s="16">
        <f t="shared" si="93"/>
        <v>0</v>
      </c>
      <c r="W64" s="16">
        <f t="shared" si="94"/>
        <v>0</v>
      </c>
      <c r="X64" s="16">
        <f t="shared" si="95"/>
        <v>0</v>
      </c>
      <c r="Z64" s="16">
        <f t="shared" si="96"/>
        <v>0</v>
      </c>
      <c r="AA64" s="16">
        <f t="shared" si="97"/>
        <v>0</v>
      </c>
      <c r="AB64" s="16">
        <f t="shared" si="98"/>
        <v>0</v>
      </c>
      <c r="AC64" s="16">
        <f t="shared" si="99"/>
        <v>0</v>
      </c>
      <c r="AD64" s="16">
        <f t="shared" si="100"/>
        <v>0</v>
      </c>
      <c r="AE64" s="16">
        <f t="shared" si="101"/>
        <v>0</v>
      </c>
      <c r="AG64" s="16">
        <f t="shared" si="102"/>
        <v>0</v>
      </c>
      <c r="AH64" s="16">
        <f t="shared" si="103"/>
        <v>0</v>
      </c>
      <c r="AI64" s="16">
        <f t="shared" si="104"/>
        <v>0</v>
      </c>
      <c r="AJ64" s="16">
        <f t="shared" si="105"/>
        <v>0</v>
      </c>
      <c r="AK64" s="16">
        <f t="shared" si="106"/>
        <v>0</v>
      </c>
      <c r="AL64" s="16">
        <f t="shared" si="107"/>
        <v>0</v>
      </c>
      <c r="AN64" s="16">
        <f t="shared" si="108"/>
        <v>0</v>
      </c>
      <c r="AO64" s="16">
        <f t="shared" si="109"/>
        <v>0</v>
      </c>
      <c r="AP64" s="16">
        <f t="shared" si="110"/>
        <v>0</v>
      </c>
      <c r="AQ64" s="16">
        <f t="shared" si="111"/>
        <v>0</v>
      </c>
      <c r="AR64" s="16">
        <f t="shared" si="112"/>
        <v>0</v>
      </c>
      <c r="AS64" s="16">
        <f t="shared" si="113"/>
        <v>0</v>
      </c>
      <c r="AT64" s="20"/>
      <c r="AU64" s="20">
        <f t="shared" si="114"/>
        <v>0</v>
      </c>
      <c r="AV64" s="20">
        <f t="shared" si="115"/>
        <v>0</v>
      </c>
      <c r="AW64" s="20">
        <f t="shared" si="116"/>
        <v>0</v>
      </c>
      <c r="AX64" s="20">
        <f t="shared" si="117"/>
        <v>0</v>
      </c>
      <c r="AY64" s="20">
        <f t="shared" si="118"/>
        <v>0</v>
      </c>
      <c r="AZ64" s="20">
        <f t="shared" si="119"/>
        <v>0</v>
      </c>
      <c r="BA64" s="20"/>
      <c r="BB64" s="20">
        <f t="shared" si="120"/>
        <v>0</v>
      </c>
      <c r="BC64" s="20">
        <f t="shared" si="121"/>
        <v>0</v>
      </c>
      <c r="BD64" s="20">
        <f t="shared" si="122"/>
        <v>0</v>
      </c>
      <c r="BE64" s="20">
        <f t="shared" si="123"/>
        <v>0</v>
      </c>
      <c r="BF64" s="20">
        <f t="shared" si="124"/>
        <v>0</v>
      </c>
      <c r="BG64" s="20">
        <f t="shared" si="125"/>
        <v>0</v>
      </c>
      <c r="BH64" s="20"/>
      <c r="BI64" s="20">
        <f t="shared" si="126"/>
        <v>0</v>
      </c>
      <c r="BJ64" s="20">
        <f t="shared" si="127"/>
        <v>0</v>
      </c>
      <c r="BK64" s="20">
        <f t="shared" si="128"/>
        <v>0</v>
      </c>
      <c r="BL64" s="20">
        <f t="shared" si="129"/>
        <v>0</v>
      </c>
      <c r="BM64" s="20">
        <f t="shared" si="130"/>
        <v>0</v>
      </c>
      <c r="BN64" s="20">
        <f t="shared" si="131"/>
        <v>0</v>
      </c>
      <c r="BO64" s="20"/>
      <c r="BP64" s="20">
        <f t="shared" si="132"/>
        <v>0</v>
      </c>
      <c r="BQ64" s="20">
        <f t="shared" si="133"/>
        <v>0</v>
      </c>
      <c r="BR64" s="20">
        <f t="shared" si="134"/>
        <v>0</v>
      </c>
      <c r="BS64" s="20">
        <f t="shared" si="135"/>
        <v>0</v>
      </c>
      <c r="BT64" s="20">
        <f t="shared" si="136"/>
        <v>0</v>
      </c>
      <c r="BU64" s="20">
        <f t="shared" si="137"/>
        <v>0</v>
      </c>
      <c r="BV64" s="20"/>
      <c r="BW64" s="20">
        <f t="shared" si="138"/>
        <v>0</v>
      </c>
      <c r="BX64" s="20">
        <f t="shared" si="139"/>
        <v>0</v>
      </c>
      <c r="BY64" s="20">
        <f t="shared" si="140"/>
        <v>0</v>
      </c>
      <c r="BZ64" s="20">
        <f t="shared" si="141"/>
        <v>0</v>
      </c>
      <c r="CA64" s="20">
        <f t="shared" si="142"/>
        <v>0</v>
      </c>
      <c r="CB64" s="20">
        <f t="shared" si="143"/>
        <v>0</v>
      </c>
      <c r="CC64" s="20"/>
      <c r="CD64" s="20">
        <f t="shared" si="144"/>
        <v>0</v>
      </c>
      <c r="CE64" s="20">
        <f t="shared" si="145"/>
        <v>0</v>
      </c>
      <c r="CF64" s="20">
        <f t="shared" si="146"/>
        <v>0</v>
      </c>
      <c r="CG64" s="20">
        <f t="shared" si="147"/>
        <v>0</v>
      </c>
      <c r="CH64" s="20">
        <f t="shared" si="148"/>
        <v>0</v>
      </c>
      <c r="CI64" s="20">
        <f t="shared" si="149"/>
        <v>0</v>
      </c>
    </row>
    <row r="65" spans="1:87" x14ac:dyDescent="0.25">
      <c r="A65">
        <v>59</v>
      </c>
      <c r="B65">
        <f>modules!B65</f>
        <v>0</v>
      </c>
      <c r="C65">
        <f>modules!C65</f>
        <v>0</v>
      </c>
      <c r="E65" s="16">
        <f t="shared" si="78"/>
        <v>0</v>
      </c>
      <c r="F65" s="16">
        <f t="shared" si="79"/>
        <v>0</v>
      </c>
      <c r="G65" s="16">
        <f t="shared" si="80"/>
        <v>0</v>
      </c>
      <c r="H65" s="16">
        <f t="shared" si="81"/>
        <v>0</v>
      </c>
      <c r="I65" s="16">
        <f t="shared" si="82"/>
        <v>0</v>
      </c>
      <c r="J65" s="16">
        <f t="shared" si="83"/>
        <v>0</v>
      </c>
      <c r="L65" s="16">
        <f t="shared" si="84"/>
        <v>0</v>
      </c>
      <c r="M65" s="16">
        <f t="shared" si="85"/>
        <v>0</v>
      </c>
      <c r="N65" s="16">
        <f t="shared" si="86"/>
        <v>0</v>
      </c>
      <c r="O65" s="16">
        <f t="shared" si="87"/>
        <v>0</v>
      </c>
      <c r="P65" s="16">
        <f t="shared" si="88"/>
        <v>0</v>
      </c>
      <c r="Q65" s="16">
        <f t="shared" si="89"/>
        <v>0</v>
      </c>
      <c r="S65" s="16">
        <f t="shared" si="90"/>
        <v>0</v>
      </c>
      <c r="T65" s="16">
        <f t="shared" si="91"/>
        <v>0</v>
      </c>
      <c r="U65" s="16">
        <f t="shared" si="92"/>
        <v>0</v>
      </c>
      <c r="V65" s="16">
        <f t="shared" si="93"/>
        <v>0</v>
      </c>
      <c r="W65" s="16">
        <f t="shared" si="94"/>
        <v>0</v>
      </c>
      <c r="X65" s="16">
        <f t="shared" si="95"/>
        <v>0</v>
      </c>
      <c r="Z65" s="16">
        <f t="shared" si="96"/>
        <v>0</v>
      </c>
      <c r="AA65" s="16">
        <f t="shared" si="97"/>
        <v>0</v>
      </c>
      <c r="AB65" s="16">
        <f t="shared" si="98"/>
        <v>0</v>
      </c>
      <c r="AC65" s="16">
        <f t="shared" si="99"/>
        <v>0</v>
      </c>
      <c r="AD65" s="16">
        <f t="shared" si="100"/>
        <v>0</v>
      </c>
      <c r="AE65" s="16">
        <f t="shared" si="101"/>
        <v>0</v>
      </c>
      <c r="AG65" s="16">
        <f t="shared" si="102"/>
        <v>0</v>
      </c>
      <c r="AH65" s="16">
        <f t="shared" si="103"/>
        <v>0</v>
      </c>
      <c r="AI65" s="16">
        <f t="shared" si="104"/>
        <v>0</v>
      </c>
      <c r="AJ65" s="16">
        <f t="shared" si="105"/>
        <v>0</v>
      </c>
      <c r="AK65" s="16">
        <f t="shared" si="106"/>
        <v>0</v>
      </c>
      <c r="AL65" s="16">
        <f t="shared" si="107"/>
        <v>0</v>
      </c>
      <c r="AN65" s="16">
        <f t="shared" si="108"/>
        <v>0</v>
      </c>
      <c r="AO65" s="16">
        <f t="shared" si="109"/>
        <v>0</v>
      </c>
      <c r="AP65" s="16">
        <f t="shared" si="110"/>
        <v>0</v>
      </c>
      <c r="AQ65" s="16">
        <f t="shared" si="111"/>
        <v>0</v>
      </c>
      <c r="AR65" s="16">
        <f t="shared" si="112"/>
        <v>0</v>
      </c>
      <c r="AS65" s="16">
        <f t="shared" si="113"/>
        <v>0</v>
      </c>
      <c r="AT65" s="20"/>
      <c r="AU65" s="20">
        <f t="shared" si="114"/>
        <v>0</v>
      </c>
      <c r="AV65" s="20">
        <f t="shared" si="115"/>
        <v>0</v>
      </c>
      <c r="AW65" s="20">
        <f t="shared" si="116"/>
        <v>0</v>
      </c>
      <c r="AX65" s="20">
        <f t="shared" si="117"/>
        <v>0</v>
      </c>
      <c r="AY65" s="20">
        <f t="shared" si="118"/>
        <v>0</v>
      </c>
      <c r="AZ65" s="20">
        <f t="shared" si="119"/>
        <v>0</v>
      </c>
      <c r="BA65" s="20"/>
      <c r="BB65" s="20">
        <f t="shared" si="120"/>
        <v>0</v>
      </c>
      <c r="BC65" s="20">
        <f t="shared" si="121"/>
        <v>0</v>
      </c>
      <c r="BD65" s="20">
        <f t="shared" si="122"/>
        <v>0</v>
      </c>
      <c r="BE65" s="20">
        <f t="shared" si="123"/>
        <v>0</v>
      </c>
      <c r="BF65" s="20">
        <f t="shared" si="124"/>
        <v>0</v>
      </c>
      <c r="BG65" s="20">
        <f t="shared" si="125"/>
        <v>0</v>
      </c>
      <c r="BH65" s="20"/>
      <c r="BI65" s="20">
        <f t="shared" si="126"/>
        <v>0</v>
      </c>
      <c r="BJ65" s="20">
        <f t="shared" si="127"/>
        <v>0</v>
      </c>
      <c r="BK65" s="20">
        <f t="shared" si="128"/>
        <v>0</v>
      </c>
      <c r="BL65" s="20">
        <f t="shared" si="129"/>
        <v>0</v>
      </c>
      <c r="BM65" s="20">
        <f t="shared" si="130"/>
        <v>0</v>
      </c>
      <c r="BN65" s="20">
        <f t="shared" si="131"/>
        <v>0</v>
      </c>
      <c r="BO65" s="20"/>
      <c r="BP65" s="20">
        <f t="shared" si="132"/>
        <v>0</v>
      </c>
      <c r="BQ65" s="20">
        <f t="shared" si="133"/>
        <v>0</v>
      </c>
      <c r="BR65" s="20">
        <f t="shared" si="134"/>
        <v>0</v>
      </c>
      <c r="BS65" s="20">
        <f t="shared" si="135"/>
        <v>0</v>
      </c>
      <c r="BT65" s="20">
        <f t="shared" si="136"/>
        <v>0</v>
      </c>
      <c r="BU65" s="20">
        <f t="shared" si="137"/>
        <v>0</v>
      </c>
      <c r="BV65" s="20"/>
      <c r="BW65" s="20">
        <f t="shared" si="138"/>
        <v>0</v>
      </c>
      <c r="BX65" s="20">
        <f t="shared" si="139"/>
        <v>0</v>
      </c>
      <c r="BY65" s="20">
        <f t="shared" si="140"/>
        <v>0</v>
      </c>
      <c r="BZ65" s="20">
        <f t="shared" si="141"/>
        <v>0</v>
      </c>
      <c r="CA65" s="20">
        <f t="shared" si="142"/>
        <v>0</v>
      </c>
      <c r="CB65" s="20">
        <f t="shared" si="143"/>
        <v>0</v>
      </c>
      <c r="CC65" s="20"/>
      <c r="CD65" s="20">
        <f t="shared" si="144"/>
        <v>0</v>
      </c>
      <c r="CE65" s="20">
        <f t="shared" si="145"/>
        <v>0</v>
      </c>
      <c r="CF65" s="20">
        <f t="shared" si="146"/>
        <v>0</v>
      </c>
      <c r="CG65" s="20">
        <f t="shared" si="147"/>
        <v>0</v>
      </c>
      <c r="CH65" s="20">
        <f t="shared" si="148"/>
        <v>0</v>
      </c>
      <c r="CI65" s="20">
        <f t="shared" si="149"/>
        <v>0</v>
      </c>
    </row>
    <row r="66" spans="1:87" x14ac:dyDescent="0.25">
      <c r="A66">
        <v>60</v>
      </c>
      <c r="B66">
        <f>modules!B66</f>
        <v>0</v>
      </c>
      <c r="C66">
        <f>modules!C66</f>
        <v>0</v>
      </c>
      <c r="E66" s="16">
        <f t="shared" si="78"/>
        <v>0</v>
      </c>
      <c r="F66" s="16">
        <f t="shared" si="79"/>
        <v>0</v>
      </c>
      <c r="G66" s="16">
        <f t="shared" si="80"/>
        <v>0</v>
      </c>
      <c r="H66" s="16">
        <f t="shared" si="81"/>
        <v>0</v>
      </c>
      <c r="I66" s="16">
        <f t="shared" si="82"/>
        <v>0</v>
      </c>
      <c r="J66" s="16">
        <f t="shared" si="83"/>
        <v>0</v>
      </c>
      <c r="L66" s="16">
        <f t="shared" si="84"/>
        <v>0</v>
      </c>
      <c r="M66" s="16">
        <f t="shared" si="85"/>
        <v>0</v>
      </c>
      <c r="N66" s="16">
        <f t="shared" si="86"/>
        <v>0</v>
      </c>
      <c r="O66" s="16">
        <f t="shared" si="87"/>
        <v>0</v>
      </c>
      <c r="P66" s="16">
        <f t="shared" si="88"/>
        <v>0</v>
      </c>
      <c r="Q66" s="16">
        <f t="shared" si="89"/>
        <v>0</v>
      </c>
      <c r="S66" s="16">
        <f t="shared" si="90"/>
        <v>0</v>
      </c>
      <c r="T66" s="16">
        <f t="shared" si="91"/>
        <v>0</v>
      </c>
      <c r="U66" s="16">
        <f t="shared" si="92"/>
        <v>0</v>
      </c>
      <c r="V66" s="16">
        <f t="shared" si="93"/>
        <v>0</v>
      </c>
      <c r="W66" s="16">
        <f t="shared" si="94"/>
        <v>0</v>
      </c>
      <c r="X66" s="16">
        <f t="shared" si="95"/>
        <v>0</v>
      </c>
      <c r="Z66" s="16">
        <f t="shared" si="96"/>
        <v>0</v>
      </c>
      <c r="AA66" s="16">
        <f t="shared" si="97"/>
        <v>0</v>
      </c>
      <c r="AB66" s="16">
        <f t="shared" si="98"/>
        <v>0</v>
      </c>
      <c r="AC66" s="16">
        <f t="shared" si="99"/>
        <v>0</v>
      </c>
      <c r="AD66" s="16">
        <f t="shared" si="100"/>
        <v>0</v>
      </c>
      <c r="AE66" s="16">
        <f t="shared" si="101"/>
        <v>0</v>
      </c>
      <c r="AG66" s="16">
        <f t="shared" si="102"/>
        <v>0</v>
      </c>
      <c r="AH66" s="16">
        <f t="shared" si="103"/>
        <v>0</v>
      </c>
      <c r="AI66" s="16">
        <f t="shared" si="104"/>
        <v>0</v>
      </c>
      <c r="AJ66" s="16">
        <f t="shared" si="105"/>
        <v>0</v>
      </c>
      <c r="AK66" s="16">
        <f t="shared" si="106"/>
        <v>0</v>
      </c>
      <c r="AL66" s="16">
        <f t="shared" si="107"/>
        <v>0</v>
      </c>
      <c r="AN66" s="16">
        <f t="shared" si="108"/>
        <v>0</v>
      </c>
      <c r="AO66" s="16">
        <f t="shared" si="109"/>
        <v>0</v>
      </c>
      <c r="AP66" s="16">
        <f t="shared" si="110"/>
        <v>0</v>
      </c>
      <c r="AQ66" s="16">
        <f t="shared" si="111"/>
        <v>0</v>
      </c>
      <c r="AR66" s="16">
        <f t="shared" si="112"/>
        <v>0</v>
      </c>
      <c r="AS66" s="16">
        <f t="shared" si="113"/>
        <v>0</v>
      </c>
      <c r="AT66" s="20"/>
      <c r="AU66" s="20">
        <f t="shared" si="114"/>
        <v>0</v>
      </c>
      <c r="AV66" s="20">
        <f t="shared" si="115"/>
        <v>0</v>
      </c>
      <c r="AW66" s="20">
        <f t="shared" si="116"/>
        <v>0</v>
      </c>
      <c r="AX66" s="20">
        <f t="shared" si="117"/>
        <v>0</v>
      </c>
      <c r="AY66" s="20">
        <f t="shared" si="118"/>
        <v>0</v>
      </c>
      <c r="AZ66" s="20">
        <f t="shared" si="119"/>
        <v>0</v>
      </c>
      <c r="BA66" s="20"/>
      <c r="BB66" s="20">
        <f t="shared" si="120"/>
        <v>0</v>
      </c>
      <c r="BC66" s="20">
        <f t="shared" si="121"/>
        <v>0</v>
      </c>
      <c r="BD66" s="20">
        <f t="shared" si="122"/>
        <v>0</v>
      </c>
      <c r="BE66" s="20">
        <f t="shared" si="123"/>
        <v>0</v>
      </c>
      <c r="BF66" s="20">
        <f t="shared" si="124"/>
        <v>0</v>
      </c>
      <c r="BG66" s="20">
        <f t="shared" si="125"/>
        <v>0</v>
      </c>
      <c r="BH66" s="20"/>
      <c r="BI66" s="20">
        <f t="shared" si="126"/>
        <v>0</v>
      </c>
      <c r="BJ66" s="20">
        <f t="shared" si="127"/>
        <v>0</v>
      </c>
      <c r="BK66" s="20">
        <f t="shared" si="128"/>
        <v>0</v>
      </c>
      <c r="BL66" s="20">
        <f t="shared" si="129"/>
        <v>0</v>
      </c>
      <c r="BM66" s="20">
        <f t="shared" si="130"/>
        <v>0</v>
      </c>
      <c r="BN66" s="20">
        <f t="shared" si="131"/>
        <v>0</v>
      </c>
      <c r="BO66" s="20"/>
      <c r="BP66" s="20">
        <f t="shared" si="132"/>
        <v>0</v>
      </c>
      <c r="BQ66" s="20">
        <f t="shared" si="133"/>
        <v>0</v>
      </c>
      <c r="BR66" s="20">
        <f t="shared" si="134"/>
        <v>0</v>
      </c>
      <c r="BS66" s="20">
        <f t="shared" si="135"/>
        <v>0</v>
      </c>
      <c r="BT66" s="20">
        <f t="shared" si="136"/>
        <v>0</v>
      </c>
      <c r="BU66" s="20">
        <f t="shared" si="137"/>
        <v>0</v>
      </c>
      <c r="BV66" s="20"/>
      <c r="BW66" s="20">
        <f t="shared" si="138"/>
        <v>0</v>
      </c>
      <c r="BX66" s="20">
        <f t="shared" si="139"/>
        <v>0</v>
      </c>
      <c r="BY66" s="20">
        <f t="shared" si="140"/>
        <v>0</v>
      </c>
      <c r="BZ66" s="20">
        <f t="shared" si="141"/>
        <v>0</v>
      </c>
      <c r="CA66" s="20">
        <f t="shared" si="142"/>
        <v>0</v>
      </c>
      <c r="CB66" s="20">
        <f t="shared" si="143"/>
        <v>0</v>
      </c>
      <c r="CC66" s="20"/>
      <c r="CD66" s="20">
        <f t="shared" si="144"/>
        <v>0</v>
      </c>
      <c r="CE66" s="20">
        <f t="shared" si="145"/>
        <v>0</v>
      </c>
      <c r="CF66" s="20">
        <f t="shared" si="146"/>
        <v>0</v>
      </c>
      <c r="CG66" s="20">
        <f t="shared" si="147"/>
        <v>0</v>
      </c>
      <c r="CH66" s="20">
        <f t="shared" si="148"/>
        <v>0</v>
      </c>
      <c r="CI66" s="20">
        <f t="shared" si="149"/>
        <v>0</v>
      </c>
    </row>
    <row r="67" spans="1:87" x14ac:dyDescent="0.25">
      <c r="A67">
        <v>61</v>
      </c>
      <c r="B67">
        <f>modules!B67</f>
        <v>0</v>
      </c>
      <c r="C67">
        <f>modules!C67</f>
        <v>0</v>
      </c>
      <c r="E67" s="16">
        <f t="shared" si="78"/>
        <v>0</v>
      </c>
      <c r="F67" s="16">
        <f t="shared" si="79"/>
        <v>0</v>
      </c>
      <c r="G67" s="16">
        <f t="shared" si="80"/>
        <v>0</v>
      </c>
      <c r="H67" s="16">
        <f t="shared" si="81"/>
        <v>0</v>
      </c>
      <c r="I67" s="16">
        <f t="shared" si="82"/>
        <v>0</v>
      </c>
      <c r="J67" s="16">
        <f t="shared" si="83"/>
        <v>0</v>
      </c>
      <c r="L67" s="16">
        <f t="shared" si="84"/>
        <v>0</v>
      </c>
      <c r="M67" s="16">
        <f t="shared" si="85"/>
        <v>0</v>
      </c>
      <c r="N67" s="16">
        <f t="shared" si="86"/>
        <v>0</v>
      </c>
      <c r="O67" s="16">
        <f t="shared" si="87"/>
        <v>0</v>
      </c>
      <c r="P67" s="16">
        <f t="shared" si="88"/>
        <v>0</v>
      </c>
      <c r="Q67" s="16">
        <f t="shared" si="89"/>
        <v>0</v>
      </c>
      <c r="S67" s="16">
        <f t="shared" si="90"/>
        <v>0</v>
      </c>
      <c r="T67" s="16">
        <f t="shared" si="91"/>
        <v>0</v>
      </c>
      <c r="U67" s="16">
        <f t="shared" si="92"/>
        <v>0</v>
      </c>
      <c r="V67" s="16">
        <f t="shared" si="93"/>
        <v>0</v>
      </c>
      <c r="W67" s="16">
        <f t="shared" si="94"/>
        <v>0</v>
      </c>
      <c r="X67" s="16">
        <f t="shared" si="95"/>
        <v>0</v>
      </c>
      <c r="Z67" s="16">
        <f t="shared" si="96"/>
        <v>0</v>
      </c>
      <c r="AA67" s="16">
        <f t="shared" si="97"/>
        <v>0</v>
      </c>
      <c r="AB67" s="16">
        <f t="shared" si="98"/>
        <v>0</v>
      </c>
      <c r="AC67" s="16">
        <f t="shared" si="99"/>
        <v>0</v>
      </c>
      <c r="AD67" s="16">
        <f t="shared" si="100"/>
        <v>0</v>
      </c>
      <c r="AE67" s="16">
        <f t="shared" si="101"/>
        <v>0</v>
      </c>
      <c r="AG67" s="16">
        <f t="shared" si="102"/>
        <v>0</v>
      </c>
      <c r="AH67" s="16">
        <f t="shared" si="103"/>
        <v>0</v>
      </c>
      <c r="AI67" s="16">
        <f t="shared" si="104"/>
        <v>0</v>
      </c>
      <c r="AJ67" s="16">
        <f t="shared" si="105"/>
        <v>0</v>
      </c>
      <c r="AK67" s="16">
        <f t="shared" si="106"/>
        <v>0</v>
      </c>
      <c r="AL67" s="16">
        <f t="shared" si="107"/>
        <v>0</v>
      </c>
      <c r="AN67" s="16">
        <f t="shared" si="108"/>
        <v>0</v>
      </c>
      <c r="AO67" s="16">
        <f t="shared" si="109"/>
        <v>0</v>
      </c>
      <c r="AP67" s="16">
        <f t="shared" si="110"/>
        <v>0</v>
      </c>
      <c r="AQ67" s="16">
        <f t="shared" si="111"/>
        <v>0</v>
      </c>
      <c r="AR67" s="16">
        <f t="shared" si="112"/>
        <v>0</v>
      </c>
      <c r="AS67" s="16">
        <f t="shared" si="113"/>
        <v>0</v>
      </c>
      <c r="AT67" s="20"/>
      <c r="AU67" s="20">
        <f t="shared" si="114"/>
        <v>0</v>
      </c>
      <c r="AV67" s="20">
        <f t="shared" si="115"/>
        <v>0</v>
      </c>
      <c r="AW67" s="20">
        <f t="shared" si="116"/>
        <v>0</v>
      </c>
      <c r="AX67" s="20">
        <f t="shared" si="117"/>
        <v>0</v>
      </c>
      <c r="AY67" s="20">
        <f t="shared" si="118"/>
        <v>0</v>
      </c>
      <c r="AZ67" s="20">
        <f t="shared" si="119"/>
        <v>0</v>
      </c>
      <c r="BA67" s="20"/>
      <c r="BB67" s="20">
        <f t="shared" si="120"/>
        <v>0</v>
      </c>
      <c r="BC67" s="20">
        <f t="shared" si="121"/>
        <v>0</v>
      </c>
      <c r="BD67" s="20">
        <f t="shared" si="122"/>
        <v>0</v>
      </c>
      <c r="BE67" s="20">
        <f t="shared" si="123"/>
        <v>0</v>
      </c>
      <c r="BF67" s="20">
        <f t="shared" si="124"/>
        <v>0</v>
      </c>
      <c r="BG67" s="20">
        <f t="shared" si="125"/>
        <v>0</v>
      </c>
      <c r="BH67" s="20"/>
      <c r="BI67" s="20">
        <f t="shared" si="126"/>
        <v>0</v>
      </c>
      <c r="BJ67" s="20">
        <f t="shared" si="127"/>
        <v>0</v>
      </c>
      <c r="BK67" s="20">
        <f t="shared" si="128"/>
        <v>0</v>
      </c>
      <c r="BL67" s="20">
        <f t="shared" si="129"/>
        <v>0</v>
      </c>
      <c r="BM67" s="20">
        <f t="shared" si="130"/>
        <v>0</v>
      </c>
      <c r="BN67" s="20">
        <f t="shared" si="131"/>
        <v>0</v>
      </c>
      <c r="BO67" s="20"/>
      <c r="BP67" s="20">
        <f t="shared" si="132"/>
        <v>0</v>
      </c>
      <c r="BQ67" s="20">
        <f t="shared" si="133"/>
        <v>0</v>
      </c>
      <c r="BR67" s="20">
        <f t="shared" si="134"/>
        <v>0</v>
      </c>
      <c r="BS67" s="20">
        <f t="shared" si="135"/>
        <v>0</v>
      </c>
      <c r="BT67" s="20">
        <f t="shared" si="136"/>
        <v>0</v>
      </c>
      <c r="BU67" s="20">
        <f t="shared" si="137"/>
        <v>0</v>
      </c>
      <c r="BV67" s="20"/>
      <c r="BW67" s="20">
        <f t="shared" si="138"/>
        <v>0</v>
      </c>
      <c r="BX67" s="20">
        <f t="shared" si="139"/>
        <v>0</v>
      </c>
      <c r="BY67" s="20">
        <f t="shared" si="140"/>
        <v>0</v>
      </c>
      <c r="BZ67" s="20">
        <f t="shared" si="141"/>
        <v>0</v>
      </c>
      <c r="CA67" s="20">
        <f t="shared" si="142"/>
        <v>0</v>
      </c>
      <c r="CB67" s="20">
        <f t="shared" si="143"/>
        <v>0</v>
      </c>
      <c r="CC67" s="20"/>
      <c r="CD67" s="20">
        <f t="shared" si="144"/>
        <v>0</v>
      </c>
      <c r="CE67" s="20">
        <f t="shared" si="145"/>
        <v>0</v>
      </c>
      <c r="CF67" s="20">
        <f t="shared" si="146"/>
        <v>0</v>
      </c>
      <c r="CG67" s="20">
        <f t="shared" si="147"/>
        <v>0</v>
      </c>
      <c r="CH67" s="20">
        <f t="shared" si="148"/>
        <v>0</v>
      </c>
      <c r="CI67" s="20">
        <f t="shared" si="149"/>
        <v>0</v>
      </c>
    </row>
    <row r="68" spans="1:87" x14ac:dyDescent="0.25"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</row>
    <row r="69" spans="1:87" x14ac:dyDescent="0.25">
      <c r="C69" s="86" t="s">
        <v>639</v>
      </c>
      <c r="D69" s="16">
        <f>SUM(D8:D67)</f>
        <v>0</v>
      </c>
      <c r="E69" s="16">
        <f t="shared" ref="E69:BP69" si="150">SUM(E8:E67)</f>
        <v>500</v>
      </c>
      <c r="F69" s="16">
        <f t="shared" si="150"/>
        <v>500</v>
      </c>
      <c r="G69" s="16">
        <f t="shared" si="150"/>
        <v>500</v>
      </c>
      <c r="H69" s="16">
        <f t="shared" si="150"/>
        <v>500</v>
      </c>
      <c r="I69" s="16">
        <f t="shared" si="150"/>
        <v>500</v>
      </c>
      <c r="J69" s="16">
        <f t="shared" si="150"/>
        <v>500</v>
      </c>
      <c r="K69" s="16">
        <f t="shared" si="150"/>
        <v>0</v>
      </c>
      <c r="L69" s="16">
        <f t="shared" si="150"/>
        <v>0</v>
      </c>
      <c r="M69" s="16">
        <f t="shared" si="150"/>
        <v>0</v>
      </c>
      <c r="N69" s="16">
        <f t="shared" si="150"/>
        <v>0</v>
      </c>
      <c r="O69" s="16">
        <f t="shared" si="150"/>
        <v>0</v>
      </c>
      <c r="P69" s="16">
        <f t="shared" si="150"/>
        <v>0</v>
      </c>
      <c r="Q69" s="16">
        <f t="shared" si="150"/>
        <v>0</v>
      </c>
      <c r="R69" s="16">
        <f t="shared" si="150"/>
        <v>0</v>
      </c>
      <c r="S69" s="16">
        <f t="shared" si="150"/>
        <v>0</v>
      </c>
      <c r="T69" s="16">
        <f t="shared" si="150"/>
        <v>0</v>
      </c>
      <c r="U69" s="16">
        <f t="shared" si="150"/>
        <v>0</v>
      </c>
      <c r="V69" s="16">
        <f t="shared" si="150"/>
        <v>0</v>
      </c>
      <c r="W69" s="16">
        <f t="shared" si="150"/>
        <v>0</v>
      </c>
      <c r="X69" s="16">
        <f t="shared" si="150"/>
        <v>0</v>
      </c>
      <c r="Y69" s="16">
        <f t="shared" si="150"/>
        <v>0</v>
      </c>
      <c r="Z69" s="16">
        <f t="shared" si="150"/>
        <v>0</v>
      </c>
      <c r="AA69" s="16">
        <f t="shared" si="150"/>
        <v>0</v>
      </c>
      <c r="AB69" s="16">
        <f t="shared" si="150"/>
        <v>0</v>
      </c>
      <c r="AC69" s="16">
        <f t="shared" si="150"/>
        <v>0</v>
      </c>
      <c r="AD69" s="16">
        <f t="shared" si="150"/>
        <v>0</v>
      </c>
      <c r="AE69" s="16">
        <f t="shared" si="150"/>
        <v>0</v>
      </c>
      <c r="AF69" s="16">
        <f t="shared" si="150"/>
        <v>0</v>
      </c>
      <c r="AG69" s="16">
        <f t="shared" si="150"/>
        <v>0</v>
      </c>
      <c r="AH69" s="16">
        <f t="shared" si="150"/>
        <v>0</v>
      </c>
      <c r="AI69" s="16">
        <f t="shared" si="150"/>
        <v>0</v>
      </c>
      <c r="AJ69" s="16">
        <f t="shared" si="150"/>
        <v>0</v>
      </c>
      <c r="AK69" s="16">
        <f t="shared" si="150"/>
        <v>0</v>
      </c>
      <c r="AL69" s="16">
        <f t="shared" si="150"/>
        <v>0</v>
      </c>
      <c r="AM69" s="16">
        <f t="shared" si="150"/>
        <v>0</v>
      </c>
      <c r="AN69" s="16">
        <f t="shared" si="150"/>
        <v>0</v>
      </c>
      <c r="AO69" s="16">
        <f t="shared" si="150"/>
        <v>0</v>
      </c>
      <c r="AP69" s="16">
        <f t="shared" si="150"/>
        <v>0</v>
      </c>
      <c r="AQ69" s="16">
        <f t="shared" si="150"/>
        <v>0</v>
      </c>
      <c r="AR69" s="16">
        <f t="shared" si="150"/>
        <v>0</v>
      </c>
      <c r="AS69" s="16">
        <f t="shared" si="150"/>
        <v>0</v>
      </c>
      <c r="AT69" s="20">
        <f t="shared" si="150"/>
        <v>0</v>
      </c>
      <c r="AU69" s="20">
        <f t="shared" si="150"/>
        <v>18722.27984848485</v>
      </c>
      <c r="AV69" s="20">
        <f t="shared" si="150"/>
        <v>18722.27984848485</v>
      </c>
      <c r="AW69" s="20">
        <f t="shared" si="150"/>
        <v>18722.27984848485</v>
      </c>
      <c r="AX69" s="20">
        <f t="shared" si="150"/>
        <v>18722.27984848485</v>
      </c>
      <c r="AY69" s="20">
        <f t="shared" si="150"/>
        <v>18722.27984848485</v>
      </c>
      <c r="AZ69" s="20">
        <f t="shared" si="150"/>
        <v>18722.27984848485</v>
      </c>
      <c r="BA69" s="20">
        <f t="shared" si="150"/>
        <v>0</v>
      </c>
      <c r="BB69" s="20">
        <f t="shared" si="150"/>
        <v>0</v>
      </c>
      <c r="BC69" s="20">
        <f t="shared" si="150"/>
        <v>0</v>
      </c>
      <c r="BD69" s="20">
        <f t="shared" si="150"/>
        <v>0</v>
      </c>
      <c r="BE69" s="20">
        <f t="shared" si="150"/>
        <v>0</v>
      </c>
      <c r="BF69" s="20">
        <f t="shared" si="150"/>
        <v>0</v>
      </c>
      <c r="BG69" s="20">
        <f t="shared" si="150"/>
        <v>0</v>
      </c>
      <c r="BH69" s="20">
        <f t="shared" si="150"/>
        <v>0</v>
      </c>
      <c r="BI69" s="20">
        <f t="shared" si="150"/>
        <v>0</v>
      </c>
      <c r="BJ69" s="20">
        <f t="shared" si="150"/>
        <v>0</v>
      </c>
      <c r="BK69" s="20">
        <f t="shared" si="150"/>
        <v>0</v>
      </c>
      <c r="BL69" s="20">
        <f t="shared" si="150"/>
        <v>0</v>
      </c>
      <c r="BM69" s="20">
        <f t="shared" si="150"/>
        <v>0</v>
      </c>
      <c r="BN69" s="20">
        <f t="shared" si="150"/>
        <v>0</v>
      </c>
      <c r="BO69" s="20">
        <f t="shared" si="150"/>
        <v>0</v>
      </c>
      <c r="BP69" s="20">
        <f t="shared" si="150"/>
        <v>0</v>
      </c>
      <c r="BQ69" s="20">
        <f t="shared" ref="BQ69:CI69" si="151">SUM(BQ8:BQ67)</f>
        <v>0</v>
      </c>
      <c r="BR69" s="20">
        <f t="shared" si="151"/>
        <v>0</v>
      </c>
      <c r="BS69" s="20">
        <f t="shared" si="151"/>
        <v>0</v>
      </c>
      <c r="BT69" s="20">
        <f t="shared" si="151"/>
        <v>0</v>
      </c>
      <c r="BU69" s="20">
        <f t="shared" si="151"/>
        <v>0</v>
      </c>
      <c r="BV69" s="20">
        <f t="shared" si="151"/>
        <v>0</v>
      </c>
      <c r="BW69" s="20">
        <f t="shared" si="151"/>
        <v>0</v>
      </c>
      <c r="BX69" s="20">
        <f t="shared" si="151"/>
        <v>0</v>
      </c>
      <c r="BY69" s="20">
        <f t="shared" si="151"/>
        <v>0</v>
      </c>
      <c r="BZ69" s="20">
        <f t="shared" si="151"/>
        <v>0</v>
      </c>
      <c r="CA69" s="20">
        <f t="shared" si="151"/>
        <v>0</v>
      </c>
      <c r="CB69" s="20">
        <f t="shared" si="151"/>
        <v>0</v>
      </c>
      <c r="CC69" s="20">
        <f t="shared" si="151"/>
        <v>0</v>
      </c>
      <c r="CD69" s="20">
        <f t="shared" si="151"/>
        <v>0</v>
      </c>
      <c r="CE69" s="20">
        <f t="shared" si="151"/>
        <v>0</v>
      </c>
      <c r="CF69" s="20">
        <f t="shared" si="151"/>
        <v>0</v>
      </c>
      <c r="CG69" s="20">
        <f t="shared" si="151"/>
        <v>0</v>
      </c>
      <c r="CH69" s="20">
        <f t="shared" si="151"/>
        <v>0</v>
      </c>
      <c r="CI69" s="20">
        <f t="shared" si="151"/>
        <v>0</v>
      </c>
    </row>
    <row r="70" spans="1:87" x14ac:dyDescent="0.25">
      <c r="C70" t="s">
        <v>640</v>
      </c>
      <c r="D70" s="16">
        <f>D69/1650</f>
        <v>0</v>
      </c>
      <c r="E70" s="16">
        <f t="shared" ref="E70:AS70" si="152">E69/1650</f>
        <v>0.30303030303030304</v>
      </c>
      <c r="F70" s="16">
        <f t="shared" si="152"/>
        <v>0.30303030303030304</v>
      </c>
      <c r="G70" s="16">
        <f t="shared" si="152"/>
        <v>0.30303030303030304</v>
      </c>
      <c r="H70" s="16">
        <f t="shared" si="152"/>
        <v>0.30303030303030304</v>
      </c>
      <c r="I70" s="16">
        <f t="shared" si="152"/>
        <v>0.30303030303030304</v>
      </c>
      <c r="J70" s="16">
        <f t="shared" si="152"/>
        <v>0.30303030303030304</v>
      </c>
      <c r="K70" s="16">
        <f t="shared" si="152"/>
        <v>0</v>
      </c>
      <c r="L70" s="16">
        <f t="shared" si="152"/>
        <v>0</v>
      </c>
      <c r="M70" s="16">
        <f t="shared" si="152"/>
        <v>0</v>
      </c>
      <c r="N70" s="16">
        <f t="shared" si="152"/>
        <v>0</v>
      </c>
      <c r="O70" s="16">
        <f t="shared" si="152"/>
        <v>0</v>
      </c>
      <c r="P70" s="16">
        <f t="shared" si="152"/>
        <v>0</v>
      </c>
      <c r="Q70" s="16">
        <f t="shared" si="152"/>
        <v>0</v>
      </c>
      <c r="R70" s="16">
        <f t="shared" si="152"/>
        <v>0</v>
      </c>
      <c r="S70" s="16">
        <f t="shared" si="152"/>
        <v>0</v>
      </c>
      <c r="T70" s="16">
        <f t="shared" si="152"/>
        <v>0</v>
      </c>
      <c r="U70" s="16">
        <f t="shared" si="152"/>
        <v>0</v>
      </c>
      <c r="V70" s="16">
        <f t="shared" si="152"/>
        <v>0</v>
      </c>
      <c r="W70" s="16">
        <f t="shared" si="152"/>
        <v>0</v>
      </c>
      <c r="X70" s="16">
        <f t="shared" si="152"/>
        <v>0</v>
      </c>
      <c r="Y70" s="16">
        <f t="shared" si="152"/>
        <v>0</v>
      </c>
      <c r="Z70" s="16">
        <f t="shared" si="152"/>
        <v>0</v>
      </c>
      <c r="AA70" s="16">
        <f t="shared" si="152"/>
        <v>0</v>
      </c>
      <c r="AB70" s="16">
        <f t="shared" si="152"/>
        <v>0</v>
      </c>
      <c r="AC70" s="16">
        <f t="shared" si="152"/>
        <v>0</v>
      </c>
      <c r="AD70" s="16">
        <f t="shared" si="152"/>
        <v>0</v>
      </c>
      <c r="AE70" s="16">
        <f t="shared" si="152"/>
        <v>0</v>
      </c>
      <c r="AF70" s="16">
        <f t="shared" si="152"/>
        <v>0</v>
      </c>
      <c r="AG70" s="16">
        <f t="shared" si="152"/>
        <v>0</v>
      </c>
      <c r="AH70" s="16">
        <f t="shared" si="152"/>
        <v>0</v>
      </c>
      <c r="AI70" s="16">
        <f t="shared" si="152"/>
        <v>0</v>
      </c>
      <c r="AJ70" s="16">
        <f t="shared" si="152"/>
        <v>0</v>
      </c>
      <c r="AK70" s="16">
        <f t="shared" si="152"/>
        <v>0</v>
      </c>
      <c r="AL70" s="16">
        <f t="shared" si="152"/>
        <v>0</v>
      </c>
      <c r="AM70" s="16">
        <f t="shared" si="152"/>
        <v>0</v>
      </c>
      <c r="AN70" s="16">
        <f t="shared" si="152"/>
        <v>0</v>
      </c>
      <c r="AO70" s="16">
        <f t="shared" si="152"/>
        <v>0</v>
      </c>
      <c r="AP70" s="16">
        <f t="shared" si="152"/>
        <v>0</v>
      </c>
      <c r="AQ70" s="16">
        <f t="shared" si="152"/>
        <v>0</v>
      </c>
      <c r="AR70" s="16">
        <f t="shared" si="152"/>
        <v>0</v>
      </c>
      <c r="AS70" s="16">
        <f t="shared" si="152"/>
        <v>0</v>
      </c>
    </row>
    <row r="72" spans="1:87" x14ac:dyDescent="0.25">
      <c r="C72" s="86" t="s">
        <v>641</v>
      </c>
      <c r="D72" s="16">
        <f>D70+K70+R70+Y70+AF70+AM70</f>
        <v>0</v>
      </c>
      <c r="E72" s="16">
        <f t="shared" ref="E72:J72" si="153">E70+L70+S70+Z70+AG70+AN70</f>
        <v>0.30303030303030304</v>
      </c>
      <c r="F72" s="16">
        <f t="shared" si="153"/>
        <v>0.30303030303030304</v>
      </c>
      <c r="G72" s="16">
        <f t="shared" si="153"/>
        <v>0.30303030303030304</v>
      </c>
      <c r="H72" s="16">
        <f t="shared" si="153"/>
        <v>0.30303030303030304</v>
      </c>
      <c r="I72" s="16">
        <f t="shared" si="153"/>
        <v>0.30303030303030304</v>
      </c>
      <c r="J72" s="16">
        <f t="shared" si="153"/>
        <v>0.30303030303030304</v>
      </c>
    </row>
    <row r="74" spans="1:87" x14ac:dyDescent="0.25">
      <c r="C74" s="86" t="s">
        <v>642</v>
      </c>
      <c r="D74" s="16">
        <f>IFERROR(IF(VLOOKUP('selections(hide)'!$A$4,'selections(hide)'!$D$24:$P$36,7,FALSE)="PGT",HLOOKUP(prog_header!$C$6,cost_rates!$N$3:$T$5,3,FALSE)*D69,IF(VLOOKUP('selections(hide)'!$A$4,'selections(hide)'!$D$24:$P$36,7,FALSE)="UG",HLOOKUP(prog_header!$C$6,cost_rates!$V$3:$AB$5,3,FALSE)*D69,0)),0)</f>
        <v>0</v>
      </c>
      <c r="E74" s="16">
        <f>IFERROR(IF(VLOOKUP('selections(hide)'!$A$4,'selections(hide)'!$D$24:$P$36,7,FALSE)="PGT",HLOOKUP(prog_header!$C$6,cost_rates!$N$3:$T$5,3,FALSE)*E69,IF(VLOOKUP('selections(hide)'!$A$4,'selections(hide)'!$D$24:$P$36,7,FALSE)="UG",HLOOKUP(prog_header!$C$6,cost_rates!$V$3:$AB$5,3,FALSE)*E69,0)),0)</f>
        <v>444.04089824205874</v>
      </c>
      <c r="F74" s="16">
        <f>IFERROR(IF(VLOOKUP('selections(hide)'!$A$4,'selections(hide)'!$D$24:$P$36,7,FALSE)="PGT",HLOOKUP(prog_header!$C$6,cost_rates!$N$3:$T$5,3,FALSE)*F69,IF(VLOOKUP('selections(hide)'!$A$4,'selections(hide)'!$D$24:$P$36,7,FALSE)="UG",HLOOKUP(prog_header!$C$6,cost_rates!$V$3:$AB$5,3,FALSE)*F69,0)),0)</f>
        <v>444.04089824205874</v>
      </c>
      <c r="G74" s="16">
        <f>IFERROR(IF(VLOOKUP('selections(hide)'!$A$4,'selections(hide)'!$D$24:$P$36,7,FALSE)="PGT",HLOOKUP(prog_header!$C$6,cost_rates!$N$3:$T$5,3,FALSE)*G69,IF(VLOOKUP('selections(hide)'!$A$4,'selections(hide)'!$D$24:$P$36,7,FALSE)="UG",HLOOKUP(prog_header!$C$6,cost_rates!$V$3:$AB$5,3,FALSE)*G69,0)),0)</f>
        <v>444.04089824205874</v>
      </c>
      <c r="H74" s="16">
        <f>IFERROR(IF(VLOOKUP('selections(hide)'!$A$4,'selections(hide)'!$D$24:$P$36,7,FALSE)="PGT",HLOOKUP(prog_header!$C$6,cost_rates!$N$3:$T$5,3,FALSE)*H69,IF(VLOOKUP('selections(hide)'!$A$4,'selections(hide)'!$D$24:$P$36,7,FALSE)="UG",HLOOKUP(prog_header!$C$6,cost_rates!$V$3:$AB$5,3,FALSE)*H69,0)),0)</f>
        <v>444.04089824205874</v>
      </c>
      <c r="I74" s="16">
        <f>IFERROR(IF(VLOOKUP('selections(hide)'!$A$4,'selections(hide)'!$D$24:$P$36,7,FALSE)="PGT",HLOOKUP(prog_header!$C$6,cost_rates!$N$3:$T$5,3,FALSE)*I69,IF(VLOOKUP('selections(hide)'!$A$4,'selections(hide)'!$D$24:$P$36,7,FALSE)="UG",HLOOKUP(prog_header!$C$6,cost_rates!$V$3:$AB$5,3,FALSE)*I69,0)),0)</f>
        <v>444.04089824205874</v>
      </c>
      <c r="J74" s="16">
        <f>IFERROR(IF(VLOOKUP('selections(hide)'!$A$4,'selections(hide)'!$D$24:$P$36,7,FALSE)="PGT",HLOOKUP(prog_header!$C$6,cost_rates!$N$3:$T$5,3,FALSE)*J69,IF(VLOOKUP('selections(hide)'!$A$4,'selections(hide)'!$D$24:$P$36,7,FALSE)="UG",HLOOKUP(prog_header!$C$6,cost_rates!$V$3:$AB$5,3,FALSE)*J69,0)),0)</f>
        <v>444.04089824205874</v>
      </c>
      <c r="K74" s="16">
        <f>IFERROR(IF(VLOOKUP('selections(hide)'!$A$4,'selections(hide)'!$D$24:$P$36,7,FALSE)="PGT",HLOOKUP(prog_header!$C$6,cost_rates!$N$3:$T$5,3,FALSE)*K69,IF(VLOOKUP('selections(hide)'!$A$4,'selections(hide)'!$D$24:$P$36,7,FALSE)="UG",HLOOKUP(prog_header!$C$6,cost_rates!$V$3:$AB$5,3,FALSE)*K69,0)),0)</f>
        <v>0</v>
      </c>
      <c r="L74" s="16">
        <f>IFERROR(IF(VLOOKUP('selections(hide)'!$A$4,'selections(hide)'!$D$24:$P$36,7,FALSE)="PGT",HLOOKUP(prog_header!$C$6,cost_rates!$N$3:$T$5,3,FALSE)*L69,IF(VLOOKUP('selections(hide)'!$A$4,'selections(hide)'!$D$24:$P$36,7,FALSE)="UG",HLOOKUP(prog_header!$C$6,cost_rates!$V$3:$AB$5,3,FALSE)*L69,0)),0)</f>
        <v>0</v>
      </c>
      <c r="M74" s="16">
        <f>IFERROR(IF(VLOOKUP('selections(hide)'!$A$4,'selections(hide)'!$D$24:$P$36,7,FALSE)="PGT",HLOOKUP(prog_header!$C$6,cost_rates!$N$3:$T$5,3,FALSE)*M69,IF(VLOOKUP('selections(hide)'!$A$4,'selections(hide)'!$D$24:$P$36,7,FALSE)="UG",HLOOKUP(prog_header!$C$6,cost_rates!$V$3:$AB$5,3,FALSE)*M69,0)),0)</f>
        <v>0</v>
      </c>
      <c r="N74" s="16">
        <f>IFERROR(IF(VLOOKUP('selections(hide)'!$A$4,'selections(hide)'!$D$24:$P$36,7,FALSE)="PGT",HLOOKUP(prog_header!$C$6,cost_rates!$N$3:$T$5,3,FALSE)*N69,IF(VLOOKUP('selections(hide)'!$A$4,'selections(hide)'!$D$24:$P$36,7,FALSE)="UG",HLOOKUP(prog_header!$C$6,cost_rates!$V$3:$AB$5,3,FALSE)*N69,0)),0)</f>
        <v>0</v>
      </c>
      <c r="O74" s="16">
        <f>IFERROR(IF(VLOOKUP('selections(hide)'!$A$4,'selections(hide)'!$D$24:$P$36,7,FALSE)="PGT",HLOOKUP(prog_header!$C$6,cost_rates!$N$3:$T$5,3,FALSE)*O69,IF(VLOOKUP('selections(hide)'!$A$4,'selections(hide)'!$D$24:$P$36,7,FALSE)="UG",HLOOKUP(prog_header!$C$6,cost_rates!$V$3:$AB$5,3,FALSE)*O69,0)),0)</f>
        <v>0</v>
      </c>
      <c r="P74" s="16">
        <f>IFERROR(IF(VLOOKUP('selections(hide)'!$A$4,'selections(hide)'!$D$24:$P$36,7,FALSE)="PGT",HLOOKUP(prog_header!$C$6,cost_rates!$N$3:$T$5,3,FALSE)*P69,IF(VLOOKUP('selections(hide)'!$A$4,'selections(hide)'!$D$24:$P$36,7,FALSE)="UG",HLOOKUP(prog_header!$C$6,cost_rates!$V$3:$AB$5,3,FALSE)*P69,0)),0)</f>
        <v>0</v>
      </c>
      <c r="Q74" s="16">
        <f>IFERROR(IF(VLOOKUP('selections(hide)'!$A$4,'selections(hide)'!$D$24:$P$36,7,FALSE)="PGT",HLOOKUP(prog_header!$C$6,cost_rates!$N$3:$T$5,3,FALSE)*Q69,IF(VLOOKUP('selections(hide)'!$A$4,'selections(hide)'!$D$24:$P$36,7,FALSE)="UG",HLOOKUP(prog_header!$C$6,cost_rates!$V$3:$AB$5,3,FALSE)*Q69,0)),0)</f>
        <v>0</v>
      </c>
      <c r="R74" s="16">
        <f>IFERROR(IF(VLOOKUP('selections(hide)'!$A$4,'selections(hide)'!$D$24:$P$36,7,FALSE)="PGT",HLOOKUP(prog_header!$C$6,cost_rates!$N$3:$T$5,3,FALSE)*R69,IF(VLOOKUP('selections(hide)'!$A$4,'selections(hide)'!$D$24:$P$36,7,FALSE)="UG",HLOOKUP(prog_header!$C$6,cost_rates!$V$3:$AB$5,3,FALSE)*R69,0)),0)</f>
        <v>0</v>
      </c>
      <c r="S74" s="16">
        <f>IFERROR(IF(VLOOKUP('selections(hide)'!$A$4,'selections(hide)'!$D$24:$P$36,7,FALSE)="PGT",HLOOKUP(prog_header!$C$6,cost_rates!$N$3:$T$5,3,FALSE)*S69,IF(VLOOKUP('selections(hide)'!$A$4,'selections(hide)'!$D$24:$P$36,7,FALSE)="UG",HLOOKUP(prog_header!$C$6,cost_rates!$V$3:$AB$5,3,FALSE)*S69,0)),0)</f>
        <v>0</v>
      </c>
      <c r="T74" s="16">
        <f>IFERROR(IF(VLOOKUP('selections(hide)'!$A$4,'selections(hide)'!$D$24:$P$36,7,FALSE)="PGT",HLOOKUP(prog_header!$C$6,cost_rates!$N$3:$T$5,3,FALSE)*T69,IF(VLOOKUP('selections(hide)'!$A$4,'selections(hide)'!$D$24:$P$36,7,FALSE)="UG",HLOOKUP(prog_header!$C$6,cost_rates!$V$3:$AB$5,3,FALSE)*T69,0)),0)</f>
        <v>0</v>
      </c>
      <c r="U74" s="16">
        <f>IFERROR(IF(VLOOKUP('selections(hide)'!$A$4,'selections(hide)'!$D$24:$P$36,7,FALSE)="PGT",HLOOKUP(prog_header!$C$6,cost_rates!$N$3:$T$5,3,FALSE)*U69,IF(VLOOKUP('selections(hide)'!$A$4,'selections(hide)'!$D$24:$P$36,7,FALSE)="UG",HLOOKUP(prog_header!$C$6,cost_rates!$V$3:$AB$5,3,FALSE)*U69,0)),0)</f>
        <v>0</v>
      </c>
      <c r="V74" s="16">
        <f>IFERROR(IF(VLOOKUP('selections(hide)'!$A$4,'selections(hide)'!$D$24:$P$36,7,FALSE)="PGT",HLOOKUP(prog_header!$C$6,cost_rates!$N$3:$T$5,3,FALSE)*V69,IF(VLOOKUP('selections(hide)'!$A$4,'selections(hide)'!$D$24:$P$36,7,FALSE)="UG",HLOOKUP(prog_header!$C$6,cost_rates!$V$3:$AB$5,3,FALSE)*V69,0)),0)</f>
        <v>0</v>
      </c>
      <c r="W74" s="16">
        <f>IFERROR(IF(VLOOKUP('selections(hide)'!$A$4,'selections(hide)'!$D$24:$P$36,7,FALSE)="PGT",HLOOKUP(prog_header!$C$6,cost_rates!$N$3:$T$5,3,FALSE)*W69,IF(VLOOKUP('selections(hide)'!$A$4,'selections(hide)'!$D$24:$P$36,7,FALSE)="UG",HLOOKUP(prog_header!$C$6,cost_rates!$V$3:$AB$5,3,FALSE)*W69,0)),0)</f>
        <v>0</v>
      </c>
      <c r="X74" s="16">
        <f>IFERROR(IF(VLOOKUP('selections(hide)'!$A$4,'selections(hide)'!$D$24:$P$36,7,FALSE)="PGT",HLOOKUP(prog_header!$C$6,cost_rates!$N$3:$T$5,3,FALSE)*X69,IF(VLOOKUP('selections(hide)'!$A$4,'selections(hide)'!$D$24:$P$36,7,FALSE)="UG",HLOOKUP(prog_header!$C$6,cost_rates!$V$3:$AB$5,3,FALSE)*X69,0)),0)</f>
        <v>0</v>
      </c>
      <c r="Y74" s="16">
        <f>IFERROR(IF(VLOOKUP('selections(hide)'!$A$4,'selections(hide)'!$D$24:$P$36,7,FALSE)="PGT",HLOOKUP(prog_header!$C$6,cost_rates!$N$3:$T$5,3,FALSE)*Y69,IF(VLOOKUP('selections(hide)'!$A$4,'selections(hide)'!$D$24:$P$36,7,FALSE)="UG",HLOOKUP(prog_header!$C$6,cost_rates!$V$3:$AB$5,3,FALSE)*Y69,0)),0)</f>
        <v>0</v>
      </c>
      <c r="Z74" s="16">
        <f>IFERROR(IF(VLOOKUP('selections(hide)'!$A$4,'selections(hide)'!$D$24:$P$36,7,FALSE)="PGT",HLOOKUP(prog_header!$C$6,cost_rates!$N$3:$T$5,3,FALSE)*Z69,IF(VLOOKUP('selections(hide)'!$A$4,'selections(hide)'!$D$24:$P$36,7,FALSE)="UG",HLOOKUP(prog_header!$C$6,cost_rates!$V$3:$AB$5,3,FALSE)*Z69,0)),0)</f>
        <v>0</v>
      </c>
      <c r="AA74" s="16">
        <f>IFERROR(IF(VLOOKUP('selections(hide)'!$A$4,'selections(hide)'!$D$24:$P$36,7,FALSE)="PGT",HLOOKUP(prog_header!$C$6,cost_rates!$N$3:$T$5,3,FALSE)*AA69,IF(VLOOKUP('selections(hide)'!$A$4,'selections(hide)'!$D$24:$P$36,7,FALSE)="UG",HLOOKUP(prog_header!$C$6,cost_rates!$V$3:$AB$5,3,FALSE)*AA69,0)),0)</f>
        <v>0</v>
      </c>
      <c r="AB74" s="16">
        <f>IFERROR(IF(VLOOKUP('selections(hide)'!$A$4,'selections(hide)'!$D$24:$P$36,7,FALSE)="PGT",HLOOKUP(prog_header!$C$6,cost_rates!$N$3:$T$5,3,FALSE)*AB69,IF(VLOOKUP('selections(hide)'!$A$4,'selections(hide)'!$D$24:$P$36,7,FALSE)="UG",HLOOKUP(prog_header!$C$6,cost_rates!$V$3:$AB$5,3,FALSE)*AB69,0)),0)</f>
        <v>0</v>
      </c>
      <c r="AC74" s="16">
        <f>IFERROR(IF(VLOOKUP('selections(hide)'!$A$4,'selections(hide)'!$D$24:$P$36,7,FALSE)="PGT",HLOOKUP(prog_header!$C$6,cost_rates!$N$3:$T$5,3,FALSE)*AC69,IF(VLOOKUP('selections(hide)'!$A$4,'selections(hide)'!$D$24:$P$36,7,FALSE)="UG",HLOOKUP(prog_header!$C$6,cost_rates!$V$3:$AB$5,3,FALSE)*AC69,0)),0)</f>
        <v>0</v>
      </c>
      <c r="AD74" s="16">
        <f>IFERROR(IF(VLOOKUP('selections(hide)'!$A$4,'selections(hide)'!$D$24:$P$36,7,FALSE)="PGT",HLOOKUP(prog_header!$C$6,cost_rates!$N$3:$T$5,3,FALSE)*AD69,IF(VLOOKUP('selections(hide)'!$A$4,'selections(hide)'!$D$24:$P$36,7,FALSE)="UG",HLOOKUP(prog_header!$C$6,cost_rates!$V$3:$AB$5,3,FALSE)*AD69,0)),0)</f>
        <v>0</v>
      </c>
      <c r="AE74" s="16">
        <f>IFERROR(IF(VLOOKUP('selections(hide)'!$A$4,'selections(hide)'!$D$24:$P$36,7,FALSE)="PGT",HLOOKUP(prog_header!$C$6,cost_rates!$N$3:$T$5,3,FALSE)*AE69,IF(VLOOKUP('selections(hide)'!$A$4,'selections(hide)'!$D$24:$P$36,7,FALSE)="UG",HLOOKUP(prog_header!$C$6,cost_rates!$V$3:$AB$5,3,FALSE)*AE69,0)),0)</f>
        <v>0</v>
      </c>
      <c r="AF74" s="16">
        <f>IFERROR(IF(VLOOKUP('selections(hide)'!$A$4,'selections(hide)'!$D$24:$P$36,7,FALSE)="PGT",HLOOKUP(prog_header!$C$6,cost_rates!$N$3:$T$5,3,FALSE)*AF69,IF(VLOOKUP('selections(hide)'!$A$4,'selections(hide)'!$D$24:$P$36,7,FALSE)="UG",HLOOKUP(prog_header!$C$6,cost_rates!$V$3:$AB$5,3,FALSE)*AF69,0)),0)</f>
        <v>0</v>
      </c>
      <c r="AG74" s="16">
        <f>IFERROR(IF(VLOOKUP('selections(hide)'!$A$4,'selections(hide)'!$D$24:$P$36,7,FALSE)="PGT",HLOOKUP(prog_header!$C$6,cost_rates!$N$3:$T$5,3,FALSE)*AG69,IF(VLOOKUP('selections(hide)'!$A$4,'selections(hide)'!$D$24:$P$36,7,FALSE)="UG",HLOOKUP(prog_header!$C$6,cost_rates!$V$3:$AB$5,3,FALSE)*AG69,0)),0)</f>
        <v>0</v>
      </c>
      <c r="AH74" s="16">
        <f>IFERROR(IF(VLOOKUP('selections(hide)'!$A$4,'selections(hide)'!$D$24:$P$36,7,FALSE)="PGT",HLOOKUP(prog_header!$C$6,cost_rates!$N$3:$T$5,3,FALSE)*AH69,IF(VLOOKUP('selections(hide)'!$A$4,'selections(hide)'!$D$24:$P$36,7,FALSE)="UG",HLOOKUP(prog_header!$C$6,cost_rates!$V$3:$AB$5,3,FALSE)*AH69,0)),0)</f>
        <v>0</v>
      </c>
      <c r="AI74" s="16">
        <f>IFERROR(IF(VLOOKUP('selections(hide)'!$A$4,'selections(hide)'!$D$24:$P$36,7,FALSE)="PGT",HLOOKUP(prog_header!$C$6,cost_rates!$N$3:$T$5,3,FALSE)*AI69,IF(VLOOKUP('selections(hide)'!$A$4,'selections(hide)'!$D$24:$P$36,7,FALSE)="UG",HLOOKUP(prog_header!$C$6,cost_rates!$V$3:$AB$5,3,FALSE)*AI69,0)),0)</f>
        <v>0</v>
      </c>
      <c r="AJ74" s="16">
        <f>IFERROR(IF(VLOOKUP('selections(hide)'!$A$4,'selections(hide)'!$D$24:$P$36,7,FALSE)="PGT",HLOOKUP(prog_header!$C$6,cost_rates!$N$3:$T$5,3,FALSE)*AJ69,IF(VLOOKUP('selections(hide)'!$A$4,'selections(hide)'!$D$24:$P$36,7,FALSE)="UG",HLOOKUP(prog_header!$C$6,cost_rates!$V$3:$AB$5,3,FALSE)*AJ69,0)),0)</f>
        <v>0</v>
      </c>
      <c r="AK74" s="16">
        <f>IFERROR(IF(VLOOKUP('selections(hide)'!$A$4,'selections(hide)'!$D$24:$P$36,7,FALSE)="PGT",HLOOKUP(prog_header!$C$6,cost_rates!$N$3:$T$5,3,FALSE)*AK69,IF(VLOOKUP('selections(hide)'!$A$4,'selections(hide)'!$D$24:$P$36,7,FALSE)="UG",HLOOKUP(prog_header!$C$6,cost_rates!$V$3:$AB$5,3,FALSE)*AK69,0)),0)</f>
        <v>0</v>
      </c>
      <c r="AL74" s="16">
        <f>IFERROR(IF(VLOOKUP('selections(hide)'!$A$4,'selections(hide)'!$D$24:$P$36,7,FALSE)="PGT",HLOOKUP(prog_header!$C$6,cost_rates!$N$3:$T$5,3,FALSE)*AL69,IF(VLOOKUP('selections(hide)'!$A$4,'selections(hide)'!$D$24:$P$36,7,FALSE)="UG",HLOOKUP(prog_header!$C$6,cost_rates!$V$3:$AB$5,3,FALSE)*AL69,0)),0)</f>
        <v>0</v>
      </c>
      <c r="AM74" s="16">
        <f>IFERROR(IF(VLOOKUP('selections(hide)'!$A$4,'selections(hide)'!$D$24:$P$36,7,FALSE)="PGT",HLOOKUP(prog_header!$C$6,cost_rates!$N$3:$T$5,3,FALSE)*AM69,IF(VLOOKUP('selections(hide)'!$A$4,'selections(hide)'!$D$24:$P$36,7,FALSE)="UG",HLOOKUP(prog_header!$C$6,cost_rates!$V$3:$AB$5,3,FALSE)*AM69,0)),0)</f>
        <v>0</v>
      </c>
      <c r="AN74" s="16">
        <f>IFERROR(IF(VLOOKUP('selections(hide)'!$A$4,'selections(hide)'!$D$24:$P$36,7,FALSE)="PGT",HLOOKUP(prog_header!$C$6,cost_rates!$N$3:$T$5,3,FALSE)*AN69,IF(VLOOKUP('selections(hide)'!$A$4,'selections(hide)'!$D$24:$P$36,7,FALSE)="UG",HLOOKUP(prog_header!$C$6,cost_rates!$V$3:$AB$5,3,FALSE)*AN69,0)),0)</f>
        <v>0</v>
      </c>
      <c r="AO74" s="16">
        <f>IFERROR(IF(VLOOKUP('selections(hide)'!$A$4,'selections(hide)'!$D$24:$P$36,7,FALSE)="PGT",HLOOKUP(prog_header!$C$6,cost_rates!$N$3:$T$5,3,FALSE)*AO69,IF(VLOOKUP('selections(hide)'!$A$4,'selections(hide)'!$D$24:$P$36,7,FALSE)="UG",HLOOKUP(prog_header!$C$6,cost_rates!$V$3:$AB$5,3,FALSE)*AO69,0)),0)</f>
        <v>0</v>
      </c>
      <c r="AP74" s="16">
        <f>IFERROR(IF(VLOOKUP('selections(hide)'!$A$4,'selections(hide)'!$D$24:$P$36,7,FALSE)="PGT",HLOOKUP(prog_header!$C$6,cost_rates!$N$3:$T$5,3,FALSE)*AP69,IF(VLOOKUP('selections(hide)'!$A$4,'selections(hide)'!$D$24:$P$36,7,FALSE)="UG",HLOOKUP(prog_header!$C$6,cost_rates!$V$3:$AB$5,3,FALSE)*AP69,0)),0)</f>
        <v>0</v>
      </c>
      <c r="AQ74" s="16">
        <f>IFERROR(IF(VLOOKUP('selections(hide)'!$A$4,'selections(hide)'!$D$24:$P$36,7,FALSE)="PGT",HLOOKUP(prog_header!$C$6,cost_rates!$N$3:$T$5,3,FALSE)*AQ69,IF(VLOOKUP('selections(hide)'!$A$4,'selections(hide)'!$D$24:$P$36,7,FALSE)="UG",HLOOKUP(prog_header!$C$6,cost_rates!$V$3:$AB$5,3,FALSE)*AQ69,0)),0)</f>
        <v>0</v>
      </c>
      <c r="AR74" s="16">
        <f>IFERROR(IF(VLOOKUP('selections(hide)'!$A$4,'selections(hide)'!$D$24:$P$36,7,FALSE)="PGT",HLOOKUP(prog_header!$C$6,cost_rates!$N$3:$T$5,3,FALSE)*AR69,IF(VLOOKUP('selections(hide)'!$A$4,'selections(hide)'!$D$24:$P$36,7,FALSE)="UG",HLOOKUP(prog_header!$C$6,cost_rates!$V$3:$AB$5,3,FALSE)*AR69,0)),0)</f>
        <v>0</v>
      </c>
      <c r="AS74" s="16">
        <f>IFERROR(IF(VLOOKUP('selections(hide)'!$A$4,'selections(hide)'!$D$24:$P$36,7,FALSE)="PGT",HLOOKUP(prog_header!$C$6,cost_rates!$N$3:$T$5,3,FALSE)*AS69,IF(VLOOKUP('selections(hide)'!$A$4,'selections(hide)'!$D$24:$P$36,7,FALSE)="UG",HLOOKUP(prog_header!$C$6,cost_rates!$V$3:$AB$5,3,FALSE)*AS69,0)),0)</f>
        <v>0</v>
      </c>
      <c r="AT74" s="16">
        <f>IFERROR(IF(VLOOKUP('selections(hide)'!$A$4,'selections(hide)'!$D$24:$P$36,7,FALSE)="PGT",HLOOKUP(prog_header!$C$6,cost_rates!$N$3:$T$5,3,FALSE)*AT69,IF(VLOOKUP('selections(hide)'!$A$4,'selections(hide)'!$D$24:$P$36,7,FALSE)="UG",HLOOKUP(prog_header!$C$6,cost_rates!$V$3:$AB$5,3,FALSE)*AT69,0)),0)</f>
        <v>0</v>
      </c>
      <c r="AU74" s="16">
        <f>IFERROR(IF(VLOOKUP('selections(hide)'!$A$4,'selections(hide)'!$D$24:$P$36,7,FALSE)="PGT",HLOOKUP(prog_header!$C$6,cost_rates!$N$3:$T$5,3,FALSE)*AU69,IF(VLOOKUP('selections(hide)'!$A$4,'selections(hide)'!$D$24:$P$36,7,FALSE)="UG",HLOOKUP(prog_header!$C$6,cost_rates!$V$3:$AB$5,3,FALSE)*AU69,0)),0)</f>
        <v>16626.915922120817</v>
      </c>
      <c r="AV74" s="16">
        <f>IFERROR(IF(VLOOKUP('selections(hide)'!$A$4,'selections(hide)'!$D$24:$P$36,7,FALSE)="PGT",HLOOKUP(prog_header!$C$6,cost_rates!$N$3:$T$5,3,FALSE)*AV69,IF(VLOOKUP('selections(hide)'!$A$4,'selections(hide)'!$D$24:$P$36,7,FALSE)="UG",HLOOKUP(prog_header!$C$6,cost_rates!$V$3:$AB$5,3,FALSE)*AV69,0)),0)</f>
        <v>16626.915922120817</v>
      </c>
      <c r="AW74" s="16">
        <f>IFERROR(IF(VLOOKUP('selections(hide)'!$A$4,'selections(hide)'!$D$24:$P$36,7,FALSE)="PGT",HLOOKUP(prog_header!$C$6,cost_rates!$N$3:$T$5,3,FALSE)*AW69,IF(VLOOKUP('selections(hide)'!$A$4,'selections(hide)'!$D$24:$P$36,7,FALSE)="UG",HLOOKUP(prog_header!$C$6,cost_rates!$V$3:$AB$5,3,FALSE)*AW69,0)),0)</f>
        <v>16626.915922120817</v>
      </c>
      <c r="AX74" s="16">
        <f>IFERROR(IF(VLOOKUP('selections(hide)'!$A$4,'selections(hide)'!$D$24:$P$36,7,FALSE)="PGT",HLOOKUP(prog_header!$C$6,cost_rates!$N$3:$T$5,3,FALSE)*AX69,IF(VLOOKUP('selections(hide)'!$A$4,'selections(hide)'!$D$24:$P$36,7,FALSE)="UG",HLOOKUP(prog_header!$C$6,cost_rates!$V$3:$AB$5,3,FALSE)*AX69,0)),0)</f>
        <v>16626.915922120817</v>
      </c>
      <c r="AY74" s="16">
        <f>IFERROR(IF(VLOOKUP('selections(hide)'!$A$4,'selections(hide)'!$D$24:$P$36,7,FALSE)="PGT",HLOOKUP(prog_header!$C$6,cost_rates!$N$3:$T$5,3,FALSE)*AY69,IF(VLOOKUP('selections(hide)'!$A$4,'selections(hide)'!$D$24:$P$36,7,FALSE)="UG",HLOOKUP(prog_header!$C$6,cost_rates!$V$3:$AB$5,3,FALSE)*AY69,0)),0)</f>
        <v>16626.915922120817</v>
      </c>
      <c r="AZ74" s="16">
        <f>IFERROR(IF(VLOOKUP('selections(hide)'!$A$4,'selections(hide)'!$D$24:$P$36,7,FALSE)="PGT",HLOOKUP(prog_header!$C$6,cost_rates!$N$3:$T$5,3,FALSE)*AZ69,IF(VLOOKUP('selections(hide)'!$A$4,'selections(hide)'!$D$24:$P$36,7,FALSE)="UG",HLOOKUP(prog_header!$C$6,cost_rates!$V$3:$AB$5,3,FALSE)*AZ69,0)),0)</f>
        <v>16626.915922120817</v>
      </c>
      <c r="BA74" s="16">
        <f>IFERROR(IF(VLOOKUP('selections(hide)'!$A$4,'selections(hide)'!$D$24:$P$36,7,FALSE)="PGT",HLOOKUP(prog_header!$C$6,cost_rates!$N$3:$T$5,3,FALSE)*BA69,IF(VLOOKUP('selections(hide)'!$A$4,'selections(hide)'!$D$24:$P$36,7,FALSE)="UG",HLOOKUP(prog_header!$C$6,cost_rates!$V$3:$AB$5,3,FALSE)*BA69,0)),0)</f>
        <v>0</v>
      </c>
      <c r="BB74" s="16">
        <f>IFERROR(IF(VLOOKUP('selections(hide)'!$A$4,'selections(hide)'!$D$24:$P$36,7,FALSE)="PGT",HLOOKUP(prog_header!$C$6,cost_rates!$N$3:$T$5,3,FALSE)*BB69,IF(VLOOKUP('selections(hide)'!$A$4,'selections(hide)'!$D$24:$P$36,7,FALSE)="UG",HLOOKUP(prog_header!$C$6,cost_rates!$V$3:$AB$5,3,FALSE)*BB69,0)),0)</f>
        <v>0</v>
      </c>
      <c r="BC74" s="16">
        <f>IFERROR(IF(VLOOKUP('selections(hide)'!$A$4,'selections(hide)'!$D$24:$P$36,7,FALSE)="PGT",HLOOKUP(prog_header!$C$6,cost_rates!$N$3:$T$5,3,FALSE)*BC69,IF(VLOOKUP('selections(hide)'!$A$4,'selections(hide)'!$D$24:$P$36,7,FALSE)="UG",HLOOKUP(prog_header!$C$6,cost_rates!$V$3:$AB$5,3,FALSE)*BC69,0)),0)</f>
        <v>0</v>
      </c>
      <c r="BD74" s="16">
        <f>IFERROR(IF(VLOOKUP('selections(hide)'!$A$4,'selections(hide)'!$D$24:$P$36,7,FALSE)="PGT",HLOOKUP(prog_header!$C$6,cost_rates!$N$3:$T$5,3,FALSE)*BD69,IF(VLOOKUP('selections(hide)'!$A$4,'selections(hide)'!$D$24:$P$36,7,FALSE)="UG",HLOOKUP(prog_header!$C$6,cost_rates!$V$3:$AB$5,3,FALSE)*BD69,0)),0)</f>
        <v>0</v>
      </c>
      <c r="BE74" s="16">
        <f>IFERROR(IF(VLOOKUP('selections(hide)'!$A$4,'selections(hide)'!$D$24:$P$36,7,FALSE)="PGT",HLOOKUP(prog_header!$C$6,cost_rates!$N$3:$T$5,3,FALSE)*BE69,IF(VLOOKUP('selections(hide)'!$A$4,'selections(hide)'!$D$24:$P$36,7,FALSE)="UG",HLOOKUP(prog_header!$C$6,cost_rates!$V$3:$AB$5,3,FALSE)*BE69,0)),0)</f>
        <v>0</v>
      </c>
      <c r="BF74" s="16">
        <f>IFERROR(IF(VLOOKUP('selections(hide)'!$A$4,'selections(hide)'!$D$24:$P$36,7,FALSE)="PGT",HLOOKUP(prog_header!$C$6,cost_rates!$N$3:$T$5,3,FALSE)*BF69,IF(VLOOKUP('selections(hide)'!$A$4,'selections(hide)'!$D$24:$P$36,7,FALSE)="UG",HLOOKUP(prog_header!$C$6,cost_rates!$V$3:$AB$5,3,FALSE)*BF69,0)),0)</f>
        <v>0</v>
      </c>
      <c r="BG74" s="16">
        <f>IFERROR(IF(VLOOKUP('selections(hide)'!$A$4,'selections(hide)'!$D$24:$P$36,7,FALSE)="PGT",HLOOKUP(prog_header!$C$6,cost_rates!$N$3:$T$5,3,FALSE)*BG69,IF(VLOOKUP('selections(hide)'!$A$4,'selections(hide)'!$D$24:$P$36,7,FALSE)="UG",HLOOKUP(prog_header!$C$6,cost_rates!$V$3:$AB$5,3,FALSE)*BG69,0)),0)</f>
        <v>0</v>
      </c>
      <c r="BH74" s="16">
        <f>IFERROR(IF(VLOOKUP('selections(hide)'!$A$4,'selections(hide)'!$D$24:$P$36,7,FALSE)="PGT",HLOOKUP(prog_header!$C$6,cost_rates!$N$3:$T$5,3,FALSE)*BH69,IF(VLOOKUP('selections(hide)'!$A$4,'selections(hide)'!$D$24:$P$36,7,FALSE)="UG",HLOOKUP(prog_header!$C$6,cost_rates!$V$3:$AB$5,3,FALSE)*BH69,0)),0)</f>
        <v>0</v>
      </c>
      <c r="BI74" s="16">
        <f>IFERROR(IF(VLOOKUP('selections(hide)'!$A$4,'selections(hide)'!$D$24:$P$36,7,FALSE)="PGT",HLOOKUP(prog_header!$C$6,cost_rates!$N$3:$T$5,3,FALSE)*BI69,IF(VLOOKUP('selections(hide)'!$A$4,'selections(hide)'!$D$24:$P$36,7,FALSE)="UG",HLOOKUP(prog_header!$C$6,cost_rates!$V$3:$AB$5,3,FALSE)*BI69,0)),0)</f>
        <v>0</v>
      </c>
      <c r="BJ74" s="16">
        <f>IFERROR(IF(VLOOKUP('selections(hide)'!$A$4,'selections(hide)'!$D$24:$P$36,7,FALSE)="PGT",HLOOKUP(prog_header!$C$6,cost_rates!$N$3:$T$5,3,FALSE)*BJ69,IF(VLOOKUP('selections(hide)'!$A$4,'selections(hide)'!$D$24:$P$36,7,FALSE)="UG",HLOOKUP(prog_header!$C$6,cost_rates!$V$3:$AB$5,3,FALSE)*BJ69,0)),0)</f>
        <v>0</v>
      </c>
      <c r="BK74" s="16">
        <f>IFERROR(IF(VLOOKUP('selections(hide)'!$A$4,'selections(hide)'!$D$24:$P$36,7,FALSE)="PGT",HLOOKUP(prog_header!$C$6,cost_rates!$N$3:$T$5,3,FALSE)*BK69,IF(VLOOKUP('selections(hide)'!$A$4,'selections(hide)'!$D$24:$P$36,7,FALSE)="UG",HLOOKUP(prog_header!$C$6,cost_rates!$V$3:$AB$5,3,FALSE)*BK69,0)),0)</f>
        <v>0</v>
      </c>
      <c r="BL74" s="16">
        <f>IFERROR(IF(VLOOKUP('selections(hide)'!$A$4,'selections(hide)'!$D$24:$P$36,7,FALSE)="PGT",HLOOKUP(prog_header!$C$6,cost_rates!$N$3:$T$5,3,FALSE)*BL69,IF(VLOOKUP('selections(hide)'!$A$4,'selections(hide)'!$D$24:$P$36,7,FALSE)="UG",HLOOKUP(prog_header!$C$6,cost_rates!$V$3:$AB$5,3,FALSE)*BL69,0)),0)</f>
        <v>0</v>
      </c>
      <c r="BM74" s="16">
        <f>IFERROR(IF(VLOOKUP('selections(hide)'!$A$4,'selections(hide)'!$D$24:$P$36,7,FALSE)="PGT",HLOOKUP(prog_header!$C$6,cost_rates!$N$3:$T$5,3,FALSE)*BM69,IF(VLOOKUP('selections(hide)'!$A$4,'selections(hide)'!$D$24:$P$36,7,FALSE)="UG",HLOOKUP(prog_header!$C$6,cost_rates!$V$3:$AB$5,3,FALSE)*BM69,0)),0)</f>
        <v>0</v>
      </c>
      <c r="BN74" s="16">
        <f>IFERROR(IF(VLOOKUP('selections(hide)'!$A$4,'selections(hide)'!$D$24:$P$36,7,FALSE)="PGT",HLOOKUP(prog_header!$C$6,cost_rates!$N$3:$T$5,3,FALSE)*BN69,IF(VLOOKUP('selections(hide)'!$A$4,'selections(hide)'!$D$24:$P$36,7,FALSE)="UG",HLOOKUP(prog_header!$C$6,cost_rates!$V$3:$AB$5,3,FALSE)*BN69,0)),0)</f>
        <v>0</v>
      </c>
      <c r="BO74" s="16">
        <f>IFERROR(IF(VLOOKUP('selections(hide)'!$A$4,'selections(hide)'!$D$24:$P$36,7,FALSE)="PGT",HLOOKUP(prog_header!$C$6,cost_rates!$N$3:$T$5,3,FALSE)*BO69,IF(VLOOKUP('selections(hide)'!$A$4,'selections(hide)'!$D$24:$P$36,7,FALSE)="UG",HLOOKUP(prog_header!$C$6,cost_rates!$V$3:$AB$5,3,FALSE)*BO69,0)),0)</f>
        <v>0</v>
      </c>
      <c r="BP74" s="16">
        <f>IFERROR(IF(VLOOKUP('selections(hide)'!$A$4,'selections(hide)'!$D$24:$P$36,7,FALSE)="PGT",HLOOKUP(prog_header!$C$6,cost_rates!$N$3:$T$5,3,FALSE)*BP69,IF(VLOOKUP('selections(hide)'!$A$4,'selections(hide)'!$D$24:$P$36,7,FALSE)="UG",HLOOKUP(prog_header!$C$6,cost_rates!$V$3:$AB$5,3,FALSE)*BP69,0)),0)</f>
        <v>0</v>
      </c>
      <c r="BQ74" s="16">
        <f>IFERROR(IF(VLOOKUP('selections(hide)'!$A$4,'selections(hide)'!$D$24:$P$36,7,FALSE)="PGT",HLOOKUP(prog_header!$C$6,cost_rates!$N$3:$T$5,3,FALSE)*BQ69,IF(VLOOKUP('selections(hide)'!$A$4,'selections(hide)'!$D$24:$P$36,7,FALSE)="UG",HLOOKUP(prog_header!$C$6,cost_rates!$V$3:$AB$5,3,FALSE)*BQ69,0)),0)</f>
        <v>0</v>
      </c>
      <c r="BR74" s="16">
        <f>IFERROR(IF(VLOOKUP('selections(hide)'!$A$4,'selections(hide)'!$D$24:$P$36,7,FALSE)="PGT",HLOOKUP(prog_header!$C$6,cost_rates!$N$3:$T$5,3,FALSE)*BR69,IF(VLOOKUP('selections(hide)'!$A$4,'selections(hide)'!$D$24:$P$36,7,FALSE)="UG",HLOOKUP(prog_header!$C$6,cost_rates!$V$3:$AB$5,3,FALSE)*BR69,0)),0)</f>
        <v>0</v>
      </c>
      <c r="BS74" s="16">
        <f>IFERROR(IF(VLOOKUP('selections(hide)'!$A$4,'selections(hide)'!$D$24:$P$36,7,FALSE)="PGT",HLOOKUP(prog_header!$C$6,cost_rates!$N$3:$T$5,3,FALSE)*BS69,IF(VLOOKUP('selections(hide)'!$A$4,'selections(hide)'!$D$24:$P$36,7,FALSE)="UG",HLOOKUP(prog_header!$C$6,cost_rates!$V$3:$AB$5,3,FALSE)*BS69,0)),0)</f>
        <v>0</v>
      </c>
      <c r="BT74" s="16">
        <f>IFERROR(IF(VLOOKUP('selections(hide)'!$A$4,'selections(hide)'!$D$24:$P$36,7,FALSE)="PGT",HLOOKUP(prog_header!$C$6,cost_rates!$N$3:$T$5,3,FALSE)*BT69,IF(VLOOKUP('selections(hide)'!$A$4,'selections(hide)'!$D$24:$P$36,7,FALSE)="UG",HLOOKUP(prog_header!$C$6,cost_rates!$V$3:$AB$5,3,FALSE)*BT69,0)),0)</f>
        <v>0</v>
      </c>
      <c r="BU74" s="16">
        <f>IFERROR(IF(VLOOKUP('selections(hide)'!$A$4,'selections(hide)'!$D$24:$P$36,7,FALSE)="PGT",HLOOKUP(prog_header!$C$6,cost_rates!$N$3:$T$5,3,FALSE)*BU69,IF(VLOOKUP('selections(hide)'!$A$4,'selections(hide)'!$D$24:$P$36,7,FALSE)="UG",HLOOKUP(prog_header!$C$6,cost_rates!$V$3:$AB$5,3,FALSE)*BU69,0)),0)</f>
        <v>0</v>
      </c>
      <c r="BV74" s="16">
        <f>IFERROR(IF(VLOOKUP('selections(hide)'!$A$4,'selections(hide)'!$D$24:$P$36,7,FALSE)="PGT",HLOOKUP(prog_header!$C$6,cost_rates!$N$3:$T$5,3,FALSE)*BV69,IF(VLOOKUP('selections(hide)'!$A$4,'selections(hide)'!$D$24:$P$36,7,FALSE)="UG",HLOOKUP(prog_header!$C$6,cost_rates!$V$3:$AB$5,3,FALSE)*BV69,0)),0)</f>
        <v>0</v>
      </c>
      <c r="BW74" s="16">
        <f>IFERROR(IF(VLOOKUP('selections(hide)'!$A$4,'selections(hide)'!$D$24:$P$36,7,FALSE)="PGT",HLOOKUP(prog_header!$C$6,cost_rates!$N$3:$T$5,3,FALSE)*BW69,IF(VLOOKUP('selections(hide)'!$A$4,'selections(hide)'!$D$24:$P$36,7,FALSE)="UG",HLOOKUP(prog_header!$C$6,cost_rates!$V$3:$AB$5,3,FALSE)*BW69,0)),0)</f>
        <v>0</v>
      </c>
      <c r="BX74" s="16">
        <f>IFERROR(IF(VLOOKUP('selections(hide)'!$A$4,'selections(hide)'!$D$24:$P$36,7,FALSE)="PGT",HLOOKUP(prog_header!$C$6,cost_rates!$N$3:$T$5,3,FALSE)*BX69,IF(VLOOKUP('selections(hide)'!$A$4,'selections(hide)'!$D$24:$P$36,7,FALSE)="UG",HLOOKUP(prog_header!$C$6,cost_rates!$V$3:$AB$5,3,FALSE)*BX69,0)),0)</f>
        <v>0</v>
      </c>
      <c r="BY74" s="16">
        <f>IFERROR(IF(VLOOKUP('selections(hide)'!$A$4,'selections(hide)'!$D$24:$P$36,7,FALSE)="PGT",HLOOKUP(prog_header!$C$6,cost_rates!$N$3:$T$5,3,FALSE)*BY69,IF(VLOOKUP('selections(hide)'!$A$4,'selections(hide)'!$D$24:$P$36,7,FALSE)="UG",HLOOKUP(prog_header!$C$6,cost_rates!$V$3:$AB$5,3,FALSE)*BY69,0)),0)</f>
        <v>0</v>
      </c>
      <c r="BZ74" s="16">
        <f>IFERROR(IF(VLOOKUP('selections(hide)'!$A$4,'selections(hide)'!$D$24:$P$36,7,FALSE)="PGT",HLOOKUP(prog_header!$C$6,cost_rates!$N$3:$T$5,3,FALSE)*BZ69,IF(VLOOKUP('selections(hide)'!$A$4,'selections(hide)'!$D$24:$P$36,7,FALSE)="UG",HLOOKUP(prog_header!$C$6,cost_rates!$V$3:$AB$5,3,FALSE)*BZ69,0)),0)</f>
        <v>0</v>
      </c>
      <c r="CA74" s="16">
        <f>IFERROR(IF(VLOOKUP('selections(hide)'!$A$4,'selections(hide)'!$D$24:$P$36,7,FALSE)="PGT",HLOOKUP(prog_header!$C$6,cost_rates!$N$3:$T$5,3,FALSE)*CA69,IF(VLOOKUP('selections(hide)'!$A$4,'selections(hide)'!$D$24:$P$36,7,FALSE)="UG",HLOOKUP(prog_header!$C$6,cost_rates!$V$3:$AB$5,3,FALSE)*CA69,0)),0)</f>
        <v>0</v>
      </c>
      <c r="CB74" s="16">
        <f>IFERROR(IF(VLOOKUP('selections(hide)'!$A$4,'selections(hide)'!$D$24:$P$36,7,FALSE)="PGT",HLOOKUP(prog_header!$C$6,cost_rates!$N$3:$T$5,3,FALSE)*CB69,IF(VLOOKUP('selections(hide)'!$A$4,'selections(hide)'!$D$24:$P$36,7,FALSE)="UG",HLOOKUP(prog_header!$C$6,cost_rates!$V$3:$AB$5,3,FALSE)*CB69,0)),0)</f>
        <v>0</v>
      </c>
      <c r="CC74" s="16">
        <f>IFERROR(IF(VLOOKUP('selections(hide)'!$A$4,'selections(hide)'!$D$24:$P$36,7,FALSE)="PGT",HLOOKUP(prog_header!$C$6,cost_rates!$N$3:$T$5,3,FALSE)*CC69,IF(VLOOKUP('selections(hide)'!$A$4,'selections(hide)'!$D$24:$P$36,7,FALSE)="UG",HLOOKUP(prog_header!$C$6,cost_rates!$V$3:$AB$5,3,FALSE)*CC69,0)),0)</f>
        <v>0</v>
      </c>
      <c r="CD74" s="16">
        <f>IFERROR(IF(VLOOKUP('selections(hide)'!$A$4,'selections(hide)'!$D$24:$P$36,7,FALSE)="PGT",HLOOKUP(prog_header!$C$6,cost_rates!$N$3:$T$5,3,FALSE)*CD69,IF(VLOOKUP('selections(hide)'!$A$4,'selections(hide)'!$D$24:$P$36,7,FALSE)="UG",HLOOKUP(prog_header!$C$6,cost_rates!$V$3:$AB$5,3,FALSE)*CD69,0)),0)</f>
        <v>0</v>
      </c>
      <c r="CE74" s="16">
        <f>IFERROR(IF(VLOOKUP('selections(hide)'!$A$4,'selections(hide)'!$D$24:$P$36,7,FALSE)="PGT",HLOOKUP(prog_header!$C$6,cost_rates!$N$3:$T$5,3,FALSE)*CE69,IF(VLOOKUP('selections(hide)'!$A$4,'selections(hide)'!$D$24:$P$36,7,FALSE)="UG",HLOOKUP(prog_header!$C$6,cost_rates!$V$3:$AB$5,3,FALSE)*CE69,0)),0)</f>
        <v>0</v>
      </c>
      <c r="CF74" s="16">
        <f>IFERROR(IF(VLOOKUP('selections(hide)'!$A$4,'selections(hide)'!$D$24:$P$36,7,FALSE)="PGT",HLOOKUP(prog_header!$C$6,cost_rates!$N$3:$T$5,3,FALSE)*CF69,IF(VLOOKUP('selections(hide)'!$A$4,'selections(hide)'!$D$24:$P$36,7,FALSE)="UG",HLOOKUP(prog_header!$C$6,cost_rates!$V$3:$AB$5,3,FALSE)*CF69,0)),0)</f>
        <v>0</v>
      </c>
      <c r="CG74" s="16">
        <f>IFERROR(IF(VLOOKUP('selections(hide)'!$A$4,'selections(hide)'!$D$24:$P$36,7,FALSE)="PGT",HLOOKUP(prog_header!$C$6,cost_rates!$N$3:$T$5,3,FALSE)*CG69,IF(VLOOKUP('selections(hide)'!$A$4,'selections(hide)'!$D$24:$P$36,7,FALSE)="UG",HLOOKUP(prog_header!$C$6,cost_rates!$V$3:$AB$5,3,FALSE)*CG69,0)),0)</f>
        <v>0</v>
      </c>
      <c r="CH74" s="16">
        <f>IFERROR(IF(VLOOKUP('selections(hide)'!$A$4,'selections(hide)'!$D$24:$P$36,7,FALSE)="PGT",HLOOKUP(prog_header!$C$6,cost_rates!$N$3:$T$5,3,FALSE)*CH69,IF(VLOOKUP('selections(hide)'!$A$4,'selections(hide)'!$D$24:$P$36,7,FALSE)="UG",HLOOKUP(prog_header!$C$6,cost_rates!$V$3:$AB$5,3,FALSE)*CH69,0)),0)</f>
        <v>0</v>
      </c>
      <c r="CI74" s="16">
        <f>IFERROR(IF(VLOOKUP('selections(hide)'!$A$4,'selections(hide)'!$D$24:$P$36,7,FALSE)="PGT",HLOOKUP(prog_header!$C$6,cost_rates!$N$3:$T$5,3,FALSE)*CI69,IF(VLOOKUP('selections(hide)'!$A$4,'selections(hide)'!$D$24:$P$36,7,FALSE)="UG",HLOOKUP(prog_header!$C$6,cost_rates!$V$3:$AB$5,3,FALSE)*CI69,0)),0)</f>
        <v>0</v>
      </c>
    </row>
    <row r="75" spans="1:87" x14ac:dyDescent="0.25">
      <c r="C75" s="86" t="s">
        <v>643</v>
      </c>
      <c r="D75" s="16">
        <f>D74/1650</f>
        <v>0</v>
      </c>
      <c r="E75" s="16">
        <f t="shared" ref="E75:AS75" si="154">E74/1650</f>
        <v>0.26911569590427803</v>
      </c>
      <c r="F75" s="16">
        <f t="shared" si="154"/>
        <v>0.26911569590427803</v>
      </c>
      <c r="G75" s="16">
        <f t="shared" si="154"/>
        <v>0.26911569590427803</v>
      </c>
      <c r="H75" s="16">
        <f t="shared" si="154"/>
        <v>0.26911569590427803</v>
      </c>
      <c r="I75" s="16">
        <f t="shared" si="154"/>
        <v>0.26911569590427803</v>
      </c>
      <c r="J75" s="16">
        <f t="shared" si="154"/>
        <v>0.26911569590427803</v>
      </c>
      <c r="K75" s="16">
        <f t="shared" si="154"/>
        <v>0</v>
      </c>
      <c r="L75" s="16">
        <f t="shared" si="154"/>
        <v>0</v>
      </c>
      <c r="M75" s="16">
        <f t="shared" si="154"/>
        <v>0</v>
      </c>
      <c r="N75" s="16">
        <f t="shared" si="154"/>
        <v>0</v>
      </c>
      <c r="O75" s="16">
        <f t="shared" si="154"/>
        <v>0</v>
      </c>
      <c r="P75" s="16">
        <f t="shared" si="154"/>
        <v>0</v>
      </c>
      <c r="Q75" s="16">
        <f t="shared" si="154"/>
        <v>0</v>
      </c>
      <c r="R75" s="16">
        <f t="shared" si="154"/>
        <v>0</v>
      </c>
      <c r="S75" s="16">
        <f t="shared" si="154"/>
        <v>0</v>
      </c>
      <c r="T75" s="16">
        <f t="shared" si="154"/>
        <v>0</v>
      </c>
      <c r="U75" s="16">
        <f t="shared" si="154"/>
        <v>0</v>
      </c>
      <c r="V75" s="16">
        <f t="shared" si="154"/>
        <v>0</v>
      </c>
      <c r="W75" s="16">
        <f t="shared" si="154"/>
        <v>0</v>
      </c>
      <c r="X75" s="16">
        <f t="shared" si="154"/>
        <v>0</v>
      </c>
      <c r="Y75" s="16">
        <f t="shared" si="154"/>
        <v>0</v>
      </c>
      <c r="Z75" s="16">
        <f t="shared" si="154"/>
        <v>0</v>
      </c>
      <c r="AA75" s="16">
        <f t="shared" si="154"/>
        <v>0</v>
      </c>
      <c r="AB75" s="16">
        <f t="shared" si="154"/>
        <v>0</v>
      </c>
      <c r="AC75" s="16">
        <f t="shared" si="154"/>
        <v>0</v>
      </c>
      <c r="AD75" s="16">
        <f t="shared" si="154"/>
        <v>0</v>
      </c>
      <c r="AE75" s="16">
        <f t="shared" si="154"/>
        <v>0</v>
      </c>
      <c r="AF75" s="16">
        <f t="shared" si="154"/>
        <v>0</v>
      </c>
      <c r="AG75" s="16">
        <f t="shared" si="154"/>
        <v>0</v>
      </c>
      <c r="AH75" s="16">
        <f t="shared" si="154"/>
        <v>0</v>
      </c>
      <c r="AI75" s="16">
        <f t="shared" si="154"/>
        <v>0</v>
      </c>
      <c r="AJ75" s="16">
        <f t="shared" si="154"/>
        <v>0</v>
      </c>
      <c r="AK75" s="16">
        <f t="shared" si="154"/>
        <v>0</v>
      </c>
      <c r="AL75" s="16">
        <f t="shared" si="154"/>
        <v>0</v>
      </c>
      <c r="AM75" s="16">
        <f t="shared" si="154"/>
        <v>0</v>
      </c>
      <c r="AN75" s="16">
        <f t="shared" si="154"/>
        <v>0</v>
      </c>
      <c r="AO75" s="16">
        <f t="shared" si="154"/>
        <v>0</v>
      </c>
      <c r="AP75" s="16">
        <f t="shared" si="154"/>
        <v>0</v>
      </c>
      <c r="AQ75" s="16">
        <f t="shared" si="154"/>
        <v>0</v>
      </c>
      <c r="AR75" s="16">
        <f t="shared" si="154"/>
        <v>0</v>
      </c>
      <c r="AS75" s="16">
        <f t="shared" si="154"/>
        <v>0</v>
      </c>
    </row>
    <row r="76" spans="1:87" x14ac:dyDescent="0.25">
      <c r="C76" s="86" t="s">
        <v>644</v>
      </c>
      <c r="D76" s="16">
        <f>D75+K75+R75+Y75+AF75+AM75</f>
        <v>0</v>
      </c>
      <c r="E76" s="16">
        <f t="shared" ref="E76:J76" si="155">E75+L75+S75+Z75+AG75+AN75</f>
        <v>0.26911569590427803</v>
      </c>
      <c r="F76" s="16">
        <f t="shared" si="155"/>
        <v>0.26911569590427803</v>
      </c>
      <c r="G76" s="16">
        <f t="shared" si="155"/>
        <v>0.26911569590427803</v>
      </c>
      <c r="H76" s="16">
        <f t="shared" si="155"/>
        <v>0.26911569590427803</v>
      </c>
      <c r="I76" s="16">
        <f t="shared" si="155"/>
        <v>0.26911569590427803</v>
      </c>
      <c r="J76" s="16">
        <f t="shared" si="155"/>
        <v>0.26911569590427803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I76"/>
  <sheetViews>
    <sheetView zoomScale="75" zoomScaleNormal="75" workbookViewId="0">
      <pane xSplit="3" ySplit="7" topLeftCell="D8" activePane="bottomRight" state="frozen"/>
      <selection pane="topRight" activeCell="N21" sqref="N21"/>
      <selection pane="bottomLeft" activeCell="N21" sqref="N21"/>
      <selection pane="bottomRight" activeCell="N21" sqref="N21"/>
    </sheetView>
  </sheetViews>
  <sheetFormatPr defaultRowHeight="15" x14ac:dyDescent="0.25"/>
  <cols>
    <col min="1" max="1" width="5.140625" bestFit="1" customWidth="1"/>
    <col min="2" max="2" width="20.85546875" bestFit="1" customWidth="1"/>
  </cols>
  <sheetData>
    <row r="1" spans="1:87" x14ac:dyDescent="0.25">
      <c r="B1" s="125" t="s">
        <v>196</v>
      </c>
      <c r="C1" s="236" t="str">
        <f>IF(prog_header!$C$8="existing","Yes","No")</f>
        <v>No</v>
      </c>
    </row>
    <row r="2" spans="1:87" x14ac:dyDescent="0.25">
      <c r="B2" t="s">
        <v>630</v>
      </c>
    </row>
    <row r="4" spans="1:87" x14ac:dyDescent="0.25">
      <c r="D4" s="128" t="s">
        <v>149</v>
      </c>
      <c r="E4" s="128" t="s">
        <v>673</v>
      </c>
      <c r="F4" s="128"/>
      <c r="G4" s="128"/>
      <c r="H4" s="128"/>
      <c r="I4" s="128"/>
      <c r="J4" s="128"/>
      <c r="K4" s="9" t="s">
        <v>264</v>
      </c>
      <c r="L4" s="9" t="s">
        <v>673</v>
      </c>
      <c r="M4" s="9"/>
      <c r="N4" s="9"/>
      <c r="O4" s="9"/>
      <c r="P4" s="9"/>
      <c r="Q4" s="9"/>
      <c r="R4" s="2" t="s">
        <v>265</v>
      </c>
      <c r="S4" s="2" t="s">
        <v>673</v>
      </c>
      <c r="T4" s="2"/>
      <c r="U4" s="2"/>
      <c r="V4" s="2"/>
      <c r="W4" s="2"/>
      <c r="X4" s="2"/>
      <c r="Y4" s="10" t="s">
        <v>266</v>
      </c>
      <c r="Z4" s="10" t="s">
        <v>673</v>
      </c>
      <c r="AA4" s="10"/>
      <c r="AB4" s="10"/>
      <c r="AC4" s="10"/>
      <c r="AD4" s="10"/>
      <c r="AE4" s="10"/>
      <c r="AF4" s="12" t="s">
        <v>267</v>
      </c>
      <c r="AG4" s="12" t="s">
        <v>673</v>
      </c>
      <c r="AH4" s="12"/>
      <c r="AI4" s="12"/>
      <c r="AJ4" s="12"/>
      <c r="AK4" s="12"/>
      <c r="AL4" s="12"/>
      <c r="AM4" s="11" t="s">
        <v>268</v>
      </c>
      <c r="AN4" s="11" t="s">
        <v>673</v>
      </c>
      <c r="AO4" s="11"/>
      <c r="AP4" s="11"/>
      <c r="AQ4" s="11"/>
      <c r="AR4" s="11"/>
      <c r="AS4" s="11"/>
      <c r="AT4" s="128" t="s">
        <v>149</v>
      </c>
      <c r="AU4" s="128" t="s">
        <v>674</v>
      </c>
      <c r="AV4" s="128"/>
      <c r="AW4" s="128"/>
      <c r="AX4" s="128"/>
      <c r="AY4" s="128"/>
      <c r="AZ4" s="128"/>
      <c r="BA4" s="9" t="s">
        <v>264</v>
      </c>
      <c r="BB4" s="9" t="s">
        <v>674</v>
      </c>
      <c r="BC4" s="9"/>
      <c r="BD4" s="9"/>
      <c r="BE4" s="9"/>
      <c r="BF4" s="9"/>
      <c r="BG4" s="9"/>
      <c r="BH4" s="2" t="s">
        <v>265</v>
      </c>
      <c r="BI4" s="2" t="s">
        <v>674</v>
      </c>
      <c r="BJ4" s="2"/>
      <c r="BK4" s="2"/>
      <c r="BL4" s="2"/>
      <c r="BM4" s="2"/>
      <c r="BN4" s="2"/>
      <c r="BO4" s="10" t="s">
        <v>266</v>
      </c>
      <c r="BP4" s="10" t="s">
        <v>674</v>
      </c>
      <c r="BQ4" s="10"/>
      <c r="BR4" s="10"/>
      <c r="BS4" s="10"/>
      <c r="BT4" s="10"/>
      <c r="BU4" s="10"/>
      <c r="BV4" s="12" t="s">
        <v>267</v>
      </c>
      <c r="BW4" s="12" t="s">
        <v>674</v>
      </c>
      <c r="BX4" s="12"/>
      <c r="BY4" s="12"/>
      <c r="BZ4" s="12"/>
      <c r="CA4" s="12"/>
      <c r="CB4" s="12"/>
      <c r="CC4" s="11" t="s">
        <v>268</v>
      </c>
      <c r="CD4" s="11" t="s">
        <v>674</v>
      </c>
      <c r="CE4" s="11"/>
      <c r="CF4" s="11"/>
      <c r="CG4" s="11"/>
      <c r="CH4" s="11"/>
      <c r="CI4" s="11"/>
    </row>
    <row r="5" spans="1:87" x14ac:dyDescent="0.25">
      <c r="D5" s="128">
        <v>0</v>
      </c>
      <c r="E5" s="128">
        <v>1</v>
      </c>
      <c r="F5" s="128">
        <v>2</v>
      </c>
      <c r="G5" s="128">
        <v>3</v>
      </c>
      <c r="H5" s="128">
        <v>4</v>
      </c>
      <c r="I5" s="128">
        <v>5</v>
      </c>
      <c r="J5" s="128">
        <v>6</v>
      </c>
      <c r="K5" s="9">
        <f>D5</f>
        <v>0</v>
      </c>
      <c r="L5" s="9">
        <f t="shared" ref="L5:AA7" si="0">E5</f>
        <v>1</v>
      </c>
      <c r="M5" s="9">
        <f t="shared" si="0"/>
        <v>2</v>
      </c>
      <c r="N5" s="9">
        <f t="shared" si="0"/>
        <v>3</v>
      </c>
      <c r="O5" s="9">
        <f t="shared" si="0"/>
        <v>4</v>
      </c>
      <c r="P5" s="9">
        <f t="shared" si="0"/>
        <v>5</v>
      </c>
      <c r="Q5" s="9">
        <f t="shared" si="0"/>
        <v>6</v>
      </c>
      <c r="R5" s="2">
        <f t="shared" si="0"/>
        <v>0</v>
      </c>
      <c r="S5" s="2">
        <f t="shared" si="0"/>
        <v>1</v>
      </c>
      <c r="T5" s="2">
        <f t="shared" si="0"/>
        <v>2</v>
      </c>
      <c r="U5" s="2">
        <f t="shared" si="0"/>
        <v>3</v>
      </c>
      <c r="V5" s="2">
        <f t="shared" si="0"/>
        <v>4</v>
      </c>
      <c r="W5" s="2">
        <f t="shared" si="0"/>
        <v>5</v>
      </c>
      <c r="X5" s="2">
        <f t="shared" si="0"/>
        <v>6</v>
      </c>
      <c r="Y5" s="10">
        <f t="shared" si="0"/>
        <v>0</v>
      </c>
      <c r="Z5" s="10">
        <f t="shared" si="0"/>
        <v>1</v>
      </c>
      <c r="AA5" s="10">
        <f t="shared" si="0"/>
        <v>2</v>
      </c>
      <c r="AB5" s="10">
        <f t="shared" ref="AB5:AQ7" si="1">U5</f>
        <v>3</v>
      </c>
      <c r="AC5" s="10">
        <f t="shared" si="1"/>
        <v>4</v>
      </c>
      <c r="AD5" s="10">
        <f t="shared" si="1"/>
        <v>5</v>
      </c>
      <c r="AE5" s="10">
        <f t="shared" si="1"/>
        <v>6</v>
      </c>
      <c r="AF5" s="12">
        <f t="shared" si="1"/>
        <v>0</v>
      </c>
      <c r="AG5" s="12">
        <f t="shared" si="1"/>
        <v>1</v>
      </c>
      <c r="AH5" s="12">
        <f t="shared" si="1"/>
        <v>2</v>
      </c>
      <c r="AI5" s="12">
        <f t="shared" si="1"/>
        <v>3</v>
      </c>
      <c r="AJ5" s="12">
        <f t="shared" si="1"/>
        <v>4</v>
      </c>
      <c r="AK5" s="12">
        <f t="shared" si="1"/>
        <v>5</v>
      </c>
      <c r="AL5" s="12">
        <f t="shared" si="1"/>
        <v>6</v>
      </c>
      <c r="AM5" s="11">
        <f t="shared" si="1"/>
        <v>0</v>
      </c>
      <c r="AN5" s="11">
        <f t="shared" si="1"/>
        <v>1</v>
      </c>
      <c r="AO5" s="11">
        <f t="shared" si="1"/>
        <v>2</v>
      </c>
      <c r="AP5" s="11">
        <f t="shared" si="1"/>
        <v>3</v>
      </c>
      <c r="AQ5" s="11">
        <f t="shared" si="1"/>
        <v>4</v>
      </c>
      <c r="AR5" s="11">
        <f t="shared" ref="AR5:AZ7" si="2">AK5</f>
        <v>5</v>
      </c>
      <c r="AS5" s="11">
        <f t="shared" si="2"/>
        <v>6</v>
      </c>
      <c r="AT5" s="128">
        <f t="shared" si="2"/>
        <v>0</v>
      </c>
      <c r="AU5" s="128">
        <f t="shared" si="2"/>
        <v>1</v>
      </c>
      <c r="AV5" s="128">
        <f t="shared" si="2"/>
        <v>2</v>
      </c>
      <c r="AW5" s="128">
        <f t="shared" si="2"/>
        <v>3</v>
      </c>
      <c r="AX5" s="128">
        <f t="shared" si="2"/>
        <v>4</v>
      </c>
      <c r="AY5" s="128">
        <f t="shared" si="2"/>
        <v>5</v>
      </c>
      <c r="AZ5" s="128">
        <f t="shared" si="2"/>
        <v>6</v>
      </c>
      <c r="BA5" s="9">
        <f>AT5</f>
        <v>0</v>
      </c>
      <c r="BB5" s="9">
        <f t="shared" ref="BB5:BQ7" si="3">AU5</f>
        <v>1</v>
      </c>
      <c r="BC5" s="9">
        <f t="shared" si="3"/>
        <v>2</v>
      </c>
      <c r="BD5" s="9">
        <f t="shared" si="3"/>
        <v>3</v>
      </c>
      <c r="BE5" s="9">
        <f t="shared" si="3"/>
        <v>4</v>
      </c>
      <c r="BF5" s="9">
        <f t="shared" si="3"/>
        <v>5</v>
      </c>
      <c r="BG5" s="9">
        <f t="shared" si="3"/>
        <v>6</v>
      </c>
      <c r="BH5" s="2">
        <f t="shared" si="3"/>
        <v>0</v>
      </c>
      <c r="BI5" s="2">
        <f t="shared" si="3"/>
        <v>1</v>
      </c>
      <c r="BJ5" s="2">
        <f t="shared" si="3"/>
        <v>2</v>
      </c>
      <c r="BK5" s="2">
        <f t="shared" si="3"/>
        <v>3</v>
      </c>
      <c r="BL5" s="2">
        <f t="shared" si="3"/>
        <v>4</v>
      </c>
      <c r="BM5" s="2">
        <f t="shared" si="3"/>
        <v>5</v>
      </c>
      <c r="BN5" s="2">
        <f t="shared" si="3"/>
        <v>6</v>
      </c>
      <c r="BO5" s="10">
        <f t="shared" si="3"/>
        <v>0</v>
      </c>
      <c r="BP5" s="10">
        <f t="shared" si="3"/>
        <v>1</v>
      </c>
      <c r="BQ5" s="10">
        <f t="shared" si="3"/>
        <v>2</v>
      </c>
      <c r="BR5" s="10">
        <f t="shared" ref="BR5:CG7" si="4">BK5</f>
        <v>3</v>
      </c>
      <c r="BS5" s="10">
        <f t="shared" si="4"/>
        <v>4</v>
      </c>
      <c r="BT5" s="10">
        <f t="shared" si="4"/>
        <v>5</v>
      </c>
      <c r="BU5" s="10">
        <f t="shared" si="4"/>
        <v>6</v>
      </c>
      <c r="BV5" s="12">
        <f t="shared" si="4"/>
        <v>0</v>
      </c>
      <c r="BW5" s="12">
        <f t="shared" si="4"/>
        <v>1</v>
      </c>
      <c r="BX5" s="12">
        <f t="shared" si="4"/>
        <v>2</v>
      </c>
      <c r="BY5" s="12">
        <f t="shared" si="4"/>
        <v>3</v>
      </c>
      <c r="BZ5" s="12">
        <f t="shared" si="4"/>
        <v>4</v>
      </c>
      <c r="CA5" s="12">
        <f t="shared" si="4"/>
        <v>5</v>
      </c>
      <c r="CB5" s="12">
        <f t="shared" si="4"/>
        <v>6</v>
      </c>
      <c r="CC5" s="11">
        <f t="shared" si="4"/>
        <v>0</v>
      </c>
      <c r="CD5" s="11">
        <f t="shared" si="4"/>
        <v>1</v>
      </c>
      <c r="CE5" s="11">
        <f t="shared" si="4"/>
        <v>2</v>
      </c>
      <c r="CF5" s="11">
        <f t="shared" si="4"/>
        <v>3</v>
      </c>
      <c r="CG5" s="11">
        <f t="shared" si="4"/>
        <v>4</v>
      </c>
      <c r="CH5" s="11">
        <f t="shared" ref="CH5:CI7" si="5">CA5</f>
        <v>5</v>
      </c>
      <c r="CI5" s="11">
        <f t="shared" si="5"/>
        <v>6</v>
      </c>
    </row>
    <row r="6" spans="1:87" x14ac:dyDescent="0.25">
      <c r="D6" s="128" t="s">
        <v>294</v>
      </c>
      <c r="E6" s="128" t="s">
        <v>295</v>
      </c>
      <c r="F6" s="128" t="s">
        <v>296</v>
      </c>
      <c r="G6" s="128" t="s">
        <v>297</v>
      </c>
      <c r="H6" s="128" t="s">
        <v>298</v>
      </c>
      <c r="I6" s="128" t="s">
        <v>299</v>
      </c>
      <c r="J6" s="128" t="s">
        <v>300</v>
      </c>
      <c r="K6" s="9" t="str">
        <f>D6</f>
        <v>Dev Yr</v>
      </c>
      <c r="L6" s="9" t="str">
        <f t="shared" si="0"/>
        <v>Launch Yr</v>
      </c>
      <c r="M6" s="9" t="str">
        <f t="shared" si="0"/>
        <v>Yr 2</v>
      </c>
      <c r="N6" s="9" t="str">
        <f t="shared" si="0"/>
        <v>Yr 3</v>
      </c>
      <c r="O6" s="9" t="str">
        <f t="shared" si="0"/>
        <v>Yr 4</v>
      </c>
      <c r="P6" s="9" t="str">
        <f t="shared" si="0"/>
        <v>Yr 5</v>
      </c>
      <c r="Q6" s="9" t="str">
        <f t="shared" si="0"/>
        <v>Yr 6</v>
      </c>
      <c r="R6" s="2" t="str">
        <f t="shared" si="0"/>
        <v>Dev Yr</v>
      </c>
      <c r="S6" s="2" t="str">
        <f t="shared" si="0"/>
        <v>Launch Yr</v>
      </c>
      <c r="T6" s="2" t="str">
        <f t="shared" si="0"/>
        <v>Yr 2</v>
      </c>
      <c r="U6" s="2" t="str">
        <f t="shared" si="0"/>
        <v>Yr 3</v>
      </c>
      <c r="V6" s="2" t="str">
        <f t="shared" si="0"/>
        <v>Yr 4</v>
      </c>
      <c r="W6" s="2" t="str">
        <f t="shared" si="0"/>
        <v>Yr 5</v>
      </c>
      <c r="X6" s="2" t="str">
        <f t="shared" si="0"/>
        <v>Yr 6</v>
      </c>
      <c r="Y6" s="10" t="str">
        <f t="shared" si="0"/>
        <v>Dev Yr</v>
      </c>
      <c r="Z6" s="10" t="str">
        <f t="shared" si="0"/>
        <v>Launch Yr</v>
      </c>
      <c r="AA6" s="10" t="str">
        <f t="shared" si="0"/>
        <v>Yr 2</v>
      </c>
      <c r="AB6" s="10" t="str">
        <f t="shared" si="1"/>
        <v>Yr 3</v>
      </c>
      <c r="AC6" s="10" t="str">
        <f t="shared" si="1"/>
        <v>Yr 4</v>
      </c>
      <c r="AD6" s="10" t="str">
        <f t="shared" si="1"/>
        <v>Yr 5</v>
      </c>
      <c r="AE6" s="10" t="str">
        <f t="shared" si="1"/>
        <v>Yr 6</v>
      </c>
      <c r="AF6" s="12" t="str">
        <f t="shared" si="1"/>
        <v>Dev Yr</v>
      </c>
      <c r="AG6" s="12" t="str">
        <f t="shared" si="1"/>
        <v>Launch Yr</v>
      </c>
      <c r="AH6" s="12" t="str">
        <f t="shared" si="1"/>
        <v>Yr 2</v>
      </c>
      <c r="AI6" s="12" t="str">
        <f t="shared" si="1"/>
        <v>Yr 3</v>
      </c>
      <c r="AJ6" s="12" t="str">
        <f t="shared" si="1"/>
        <v>Yr 4</v>
      </c>
      <c r="AK6" s="12" t="str">
        <f t="shared" si="1"/>
        <v>Yr 5</v>
      </c>
      <c r="AL6" s="12" t="str">
        <f t="shared" si="1"/>
        <v>Yr 6</v>
      </c>
      <c r="AM6" s="11" t="str">
        <f t="shared" si="1"/>
        <v>Dev Yr</v>
      </c>
      <c r="AN6" s="11" t="str">
        <f t="shared" si="1"/>
        <v>Launch Yr</v>
      </c>
      <c r="AO6" s="11" t="str">
        <f t="shared" si="1"/>
        <v>Yr 2</v>
      </c>
      <c r="AP6" s="11" t="str">
        <f t="shared" si="1"/>
        <v>Yr 3</v>
      </c>
      <c r="AQ6" s="11" t="str">
        <f t="shared" si="1"/>
        <v>Yr 4</v>
      </c>
      <c r="AR6" s="11" t="str">
        <f t="shared" si="2"/>
        <v>Yr 5</v>
      </c>
      <c r="AS6" s="11" t="str">
        <f t="shared" si="2"/>
        <v>Yr 6</v>
      </c>
      <c r="AT6" s="128" t="str">
        <f t="shared" si="2"/>
        <v>Dev Yr</v>
      </c>
      <c r="AU6" s="128" t="str">
        <f t="shared" si="2"/>
        <v>Launch Yr</v>
      </c>
      <c r="AV6" s="128" t="str">
        <f t="shared" si="2"/>
        <v>Yr 2</v>
      </c>
      <c r="AW6" s="128" t="str">
        <f t="shared" si="2"/>
        <v>Yr 3</v>
      </c>
      <c r="AX6" s="128" t="str">
        <f t="shared" si="2"/>
        <v>Yr 4</v>
      </c>
      <c r="AY6" s="128" t="str">
        <f t="shared" si="2"/>
        <v>Yr 5</v>
      </c>
      <c r="AZ6" s="128" t="str">
        <f t="shared" si="2"/>
        <v>Yr 6</v>
      </c>
      <c r="BA6" s="9" t="str">
        <f>AT6</f>
        <v>Dev Yr</v>
      </c>
      <c r="BB6" s="9" t="str">
        <f t="shared" si="3"/>
        <v>Launch Yr</v>
      </c>
      <c r="BC6" s="9" t="str">
        <f t="shared" si="3"/>
        <v>Yr 2</v>
      </c>
      <c r="BD6" s="9" t="str">
        <f t="shared" si="3"/>
        <v>Yr 3</v>
      </c>
      <c r="BE6" s="9" t="str">
        <f t="shared" si="3"/>
        <v>Yr 4</v>
      </c>
      <c r="BF6" s="9" t="str">
        <f t="shared" si="3"/>
        <v>Yr 5</v>
      </c>
      <c r="BG6" s="9" t="str">
        <f t="shared" si="3"/>
        <v>Yr 6</v>
      </c>
      <c r="BH6" s="2" t="str">
        <f t="shared" si="3"/>
        <v>Dev Yr</v>
      </c>
      <c r="BI6" s="2" t="str">
        <f t="shared" si="3"/>
        <v>Launch Yr</v>
      </c>
      <c r="BJ6" s="2" t="str">
        <f t="shared" si="3"/>
        <v>Yr 2</v>
      </c>
      <c r="BK6" s="2" t="str">
        <f t="shared" si="3"/>
        <v>Yr 3</v>
      </c>
      <c r="BL6" s="2" t="str">
        <f t="shared" si="3"/>
        <v>Yr 4</v>
      </c>
      <c r="BM6" s="2" t="str">
        <f t="shared" si="3"/>
        <v>Yr 5</v>
      </c>
      <c r="BN6" s="2" t="str">
        <f t="shared" si="3"/>
        <v>Yr 6</v>
      </c>
      <c r="BO6" s="10" t="str">
        <f t="shared" si="3"/>
        <v>Dev Yr</v>
      </c>
      <c r="BP6" s="10" t="str">
        <f t="shared" si="3"/>
        <v>Launch Yr</v>
      </c>
      <c r="BQ6" s="10" t="str">
        <f t="shared" si="3"/>
        <v>Yr 2</v>
      </c>
      <c r="BR6" s="10" t="str">
        <f t="shared" si="4"/>
        <v>Yr 3</v>
      </c>
      <c r="BS6" s="10" t="str">
        <f t="shared" si="4"/>
        <v>Yr 4</v>
      </c>
      <c r="BT6" s="10" t="str">
        <f t="shared" si="4"/>
        <v>Yr 5</v>
      </c>
      <c r="BU6" s="10" t="str">
        <f t="shared" si="4"/>
        <v>Yr 6</v>
      </c>
      <c r="BV6" s="12" t="str">
        <f t="shared" si="4"/>
        <v>Dev Yr</v>
      </c>
      <c r="BW6" s="12" t="str">
        <f t="shared" si="4"/>
        <v>Launch Yr</v>
      </c>
      <c r="BX6" s="12" t="str">
        <f t="shared" si="4"/>
        <v>Yr 2</v>
      </c>
      <c r="BY6" s="12" t="str">
        <f t="shared" si="4"/>
        <v>Yr 3</v>
      </c>
      <c r="BZ6" s="12" t="str">
        <f t="shared" si="4"/>
        <v>Yr 4</v>
      </c>
      <c r="CA6" s="12" t="str">
        <f t="shared" si="4"/>
        <v>Yr 5</v>
      </c>
      <c r="CB6" s="12" t="str">
        <f t="shared" si="4"/>
        <v>Yr 6</v>
      </c>
      <c r="CC6" s="11" t="str">
        <f t="shared" si="4"/>
        <v>Dev Yr</v>
      </c>
      <c r="CD6" s="11" t="str">
        <f t="shared" si="4"/>
        <v>Launch Yr</v>
      </c>
      <c r="CE6" s="11" t="str">
        <f t="shared" si="4"/>
        <v>Yr 2</v>
      </c>
      <c r="CF6" s="11" t="str">
        <f t="shared" si="4"/>
        <v>Yr 3</v>
      </c>
      <c r="CG6" s="11" t="str">
        <f t="shared" si="4"/>
        <v>Yr 4</v>
      </c>
      <c r="CH6" s="11" t="str">
        <f t="shared" si="5"/>
        <v>Yr 5</v>
      </c>
      <c r="CI6" s="11" t="str">
        <f t="shared" si="5"/>
        <v>Yr 6</v>
      </c>
    </row>
    <row r="7" spans="1:87" s="7" customFormat="1" ht="80.25" customHeight="1" x14ac:dyDescent="0.25">
      <c r="A7" s="7" t="s">
        <v>635</v>
      </c>
      <c r="B7" s="7" t="s">
        <v>234</v>
      </c>
      <c r="C7" s="7" t="s">
        <v>235</v>
      </c>
      <c r="D7" s="129" t="str">
        <f>IFERROR(VLOOKUP(E7,'selections(hide)'!$M$3:$N$18,2,FALSE),0)</f>
        <v>2024/25</v>
      </c>
      <c r="E7" s="129" t="str">
        <f>staff_students!E29</f>
        <v>2025/26</v>
      </c>
      <c r="F7" s="129" t="str">
        <f>staff_students!F29</f>
        <v>2026/27</v>
      </c>
      <c r="G7" s="129" t="str">
        <f>staff_students!G29</f>
        <v>2027/28</v>
      </c>
      <c r="H7" s="129" t="str">
        <f>staff_students!H29</f>
        <v>2028/29</v>
      </c>
      <c r="I7" s="129" t="str">
        <f>staff_students!I29</f>
        <v>2029/30</v>
      </c>
      <c r="J7" s="129" t="str">
        <f>staff_students!J29</f>
        <v>2030/31</v>
      </c>
      <c r="K7" s="130" t="str">
        <f>D7</f>
        <v>2024/25</v>
      </c>
      <c r="L7" s="130" t="str">
        <f t="shared" si="0"/>
        <v>2025/26</v>
      </c>
      <c r="M7" s="130" t="str">
        <f t="shared" si="0"/>
        <v>2026/27</v>
      </c>
      <c r="N7" s="130" t="str">
        <f t="shared" si="0"/>
        <v>2027/28</v>
      </c>
      <c r="O7" s="130" t="str">
        <f t="shared" si="0"/>
        <v>2028/29</v>
      </c>
      <c r="P7" s="130" t="str">
        <f t="shared" si="0"/>
        <v>2029/30</v>
      </c>
      <c r="Q7" s="130" t="str">
        <f t="shared" si="0"/>
        <v>2030/31</v>
      </c>
      <c r="R7" s="131" t="str">
        <f t="shared" si="0"/>
        <v>2024/25</v>
      </c>
      <c r="S7" s="131" t="str">
        <f t="shared" si="0"/>
        <v>2025/26</v>
      </c>
      <c r="T7" s="131" t="str">
        <f t="shared" si="0"/>
        <v>2026/27</v>
      </c>
      <c r="U7" s="131" t="str">
        <f t="shared" si="0"/>
        <v>2027/28</v>
      </c>
      <c r="V7" s="131" t="str">
        <f t="shared" si="0"/>
        <v>2028/29</v>
      </c>
      <c r="W7" s="131" t="str">
        <f t="shared" si="0"/>
        <v>2029/30</v>
      </c>
      <c r="X7" s="131" t="str">
        <f t="shared" si="0"/>
        <v>2030/31</v>
      </c>
      <c r="Y7" s="133" t="str">
        <f t="shared" si="0"/>
        <v>2024/25</v>
      </c>
      <c r="Z7" s="133" t="str">
        <f t="shared" si="0"/>
        <v>2025/26</v>
      </c>
      <c r="AA7" s="133" t="str">
        <f t="shared" si="0"/>
        <v>2026/27</v>
      </c>
      <c r="AB7" s="133" t="str">
        <f t="shared" si="1"/>
        <v>2027/28</v>
      </c>
      <c r="AC7" s="133" t="str">
        <f t="shared" si="1"/>
        <v>2028/29</v>
      </c>
      <c r="AD7" s="133" t="str">
        <f t="shared" si="1"/>
        <v>2029/30</v>
      </c>
      <c r="AE7" s="133" t="str">
        <f t="shared" si="1"/>
        <v>2030/31</v>
      </c>
      <c r="AF7" s="132" t="str">
        <f t="shared" si="1"/>
        <v>2024/25</v>
      </c>
      <c r="AG7" s="132" t="str">
        <f t="shared" si="1"/>
        <v>2025/26</v>
      </c>
      <c r="AH7" s="132" t="str">
        <f t="shared" si="1"/>
        <v>2026/27</v>
      </c>
      <c r="AI7" s="132" t="str">
        <f t="shared" si="1"/>
        <v>2027/28</v>
      </c>
      <c r="AJ7" s="132" t="str">
        <f t="shared" si="1"/>
        <v>2028/29</v>
      </c>
      <c r="AK7" s="132" t="str">
        <f t="shared" si="1"/>
        <v>2029/30</v>
      </c>
      <c r="AL7" s="132" t="str">
        <f t="shared" si="1"/>
        <v>2030/31</v>
      </c>
      <c r="AM7" s="60" t="str">
        <f t="shared" si="1"/>
        <v>2024/25</v>
      </c>
      <c r="AN7" s="60" t="str">
        <f t="shared" si="1"/>
        <v>2025/26</v>
      </c>
      <c r="AO7" s="60" t="str">
        <f t="shared" si="1"/>
        <v>2026/27</v>
      </c>
      <c r="AP7" s="60" t="str">
        <f t="shared" si="1"/>
        <v>2027/28</v>
      </c>
      <c r="AQ7" s="60" t="str">
        <f t="shared" si="1"/>
        <v>2028/29</v>
      </c>
      <c r="AR7" s="60" t="str">
        <f t="shared" si="2"/>
        <v>2029/30</v>
      </c>
      <c r="AS7" s="60" t="str">
        <f t="shared" si="2"/>
        <v>2030/31</v>
      </c>
      <c r="AT7" s="129" t="str">
        <f t="shared" si="2"/>
        <v>2024/25</v>
      </c>
      <c r="AU7" s="129" t="str">
        <f t="shared" si="2"/>
        <v>2025/26</v>
      </c>
      <c r="AV7" s="129" t="str">
        <f t="shared" si="2"/>
        <v>2026/27</v>
      </c>
      <c r="AW7" s="129" t="str">
        <f t="shared" si="2"/>
        <v>2027/28</v>
      </c>
      <c r="AX7" s="129" t="str">
        <f t="shared" si="2"/>
        <v>2028/29</v>
      </c>
      <c r="AY7" s="129" t="str">
        <f t="shared" si="2"/>
        <v>2029/30</v>
      </c>
      <c r="AZ7" s="129" t="str">
        <f t="shared" si="2"/>
        <v>2030/31</v>
      </c>
      <c r="BA7" s="130" t="str">
        <f>AT7</f>
        <v>2024/25</v>
      </c>
      <c r="BB7" s="130" t="str">
        <f t="shared" si="3"/>
        <v>2025/26</v>
      </c>
      <c r="BC7" s="130" t="str">
        <f t="shared" si="3"/>
        <v>2026/27</v>
      </c>
      <c r="BD7" s="130" t="str">
        <f t="shared" si="3"/>
        <v>2027/28</v>
      </c>
      <c r="BE7" s="130" t="str">
        <f t="shared" si="3"/>
        <v>2028/29</v>
      </c>
      <c r="BF7" s="130" t="str">
        <f t="shared" si="3"/>
        <v>2029/30</v>
      </c>
      <c r="BG7" s="130" t="str">
        <f t="shared" si="3"/>
        <v>2030/31</v>
      </c>
      <c r="BH7" s="131" t="str">
        <f t="shared" si="3"/>
        <v>2024/25</v>
      </c>
      <c r="BI7" s="131" t="str">
        <f t="shared" si="3"/>
        <v>2025/26</v>
      </c>
      <c r="BJ7" s="131" t="str">
        <f t="shared" si="3"/>
        <v>2026/27</v>
      </c>
      <c r="BK7" s="131" t="str">
        <f t="shared" si="3"/>
        <v>2027/28</v>
      </c>
      <c r="BL7" s="131" t="str">
        <f t="shared" si="3"/>
        <v>2028/29</v>
      </c>
      <c r="BM7" s="131" t="str">
        <f t="shared" si="3"/>
        <v>2029/30</v>
      </c>
      <c r="BN7" s="131" t="str">
        <f t="shared" si="3"/>
        <v>2030/31</v>
      </c>
      <c r="BO7" s="133" t="str">
        <f t="shared" si="3"/>
        <v>2024/25</v>
      </c>
      <c r="BP7" s="133" t="str">
        <f t="shared" si="3"/>
        <v>2025/26</v>
      </c>
      <c r="BQ7" s="133" t="str">
        <f t="shared" si="3"/>
        <v>2026/27</v>
      </c>
      <c r="BR7" s="133" t="str">
        <f t="shared" si="4"/>
        <v>2027/28</v>
      </c>
      <c r="BS7" s="133" t="str">
        <f t="shared" si="4"/>
        <v>2028/29</v>
      </c>
      <c r="BT7" s="133" t="str">
        <f t="shared" si="4"/>
        <v>2029/30</v>
      </c>
      <c r="BU7" s="133" t="str">
        <f t="shared" si="4"/>
        <v>2030/31</v>
      </c>
      <c r="BV7" s="132" t="str">
        <f t="shared" si="4"/>
        <v>2024/25</v>
      </c>
      <c r="BW7" s="132" t="str">
        <f t="shared" si="4"/>
        <v>2025/26</v>
      </c>
      <c r="BX7" s="132" t="str">
        <f t="shared" si="4"/>
        <v>2026/27</v>
      </c>
      <c r="BY7" s="132" t="str">
        <f t="shared" si="4"/>
        <v>2027/28</v>
      </c>
      <c r="BZ7" s="132" t="str">
        <f t="shared" si="4"/>
        <v>2028/29</v>
      </c>
      <c r="CA7" s="132" t="str">
        <f t="shared" si="4"/>
        <v>2029/30</v>
      </c>
      <c r="CB7" s="132" t="str">
        <f t="shared" si="4"/>
        <v>2030/31</v>
      </c>
      <c r="CC7" s="60" t="str">
        <f t="shared" si="4"/>
        <v>2024/25</v>
      </c>
      <c r="CD7" s="60" t="str">
        <f t="shared" si="4"/>
        <v>2025/26</v>
      </c>
      <c r="CE7" s="60" t="str">
        <f t="shared" si="4"/>
        <v>2026/27</v>
      </c>
      <c r="CF7" s="60" t="str">
        <f t="shared" si="4"/>
        <v>2027/28</v>
      </c>
      <c r="CG7" s="60" t="str">
        <f t="shared" si="4"/>
        <v>2028/29</v>
      </c>
      <c r="CH7" s="60" t="str">
        <f t="shared" si="5"/>
        <v>2029/30</v>
      </c>
      <c r="CI7" s="60" t="str">
        <f t="shared" si="5"/>
        <v>2030/31</v>
      </c>
    </row>
    <row r="8" spans="1:87" x14ac:dyDescent="0.25">
      <c r="A8">
        <v>2</v>
      </c>
      <c r="B8" t="str">
        <f>modules!B8</f>
        <v>Research Project (PSYM220)</v>
      </c>
      <c r="C8">
        <f>modules!C8</f>
        <v>1</v>
      </c>
      <c r="E8" s="16">
        <f t="shared" ref="E8:E39" si="6">IFERROR(IF($C$1="Yes",HLOOKUP(D$4,PHRS,$A8,FALSE),IF($C8&lt;=E$5,HLOOKUP(D$4,PHRS,$A8,FALSE),0)),0)</f>
        <v>0</v>
      </c>
      <c r="F8" s="16">
        <f t="shared" ref="F8:F39" si="7">IFERROR(IF($C$1="Yes",HLOOKUP(D$4,PHRS,$A8,FALSE),IF($C8&lt;=F$5,HLOOKUP(D$4,PHRS,$A8,FALSE),0)),0)</f>
        <v>0</v>
      </c>
      <c r="G8" s="16">
        <f t="shared" ref="G8:G39" si="8">IFERROR(IF($C$1="Yes",HLOOKUP(D$4,PHRS,$A8,FALSE),IF($C8&lt;=G$5,HLOOKUP(D$4,PHRS,$A8,FALSE),0)),0)</f>
        <v>0</v>
      </c>
      <c r="H8" s="16">
        <f t="shared" ref="H8:H39" si="9">IFERROR(IF($C$1="Yes",HLOOKUP(D$4,PHRS,$A8,FALSE),IF($C8&lt;=H$5,HLOOKUP(D$4,PHRS,$A8,FALSE),0)),0)</f>
        <v>0</v>
      </c>
      <c r="I8" s="16">
        <f t="shared" ref="I8:I39" si="10">IFERROR(IF($C$1="Yes",HLOOKUP(D$4,PHRS,$A8,FALSE),IF($C8&lt;=I$5,HLOOKUP(D$4,PHRS,$A8,FALSE),0)),0)</f>
        <v>0</v>
      </c>
      <c r="J8" s="16">
        <f t="shared" ref="J8:J39" si="11">IFERROR(IF($C$1="Yes",HLOOKUP(D$4,PHRS,$A8,FALSE),IF($C8&lt;=J$5,HLOOKUP(D$4,PHRS,$A8,FALSE),0)),0)</f>
        <v>0</v>
      </c>
      <c r="L8" s="16">
        <f t="shared" ref="L8:L39" si="12">IFERROR(IF($C$1="Yes",HLOOKUP(K$4,PHRS,$A8,FALSE),IF($C8&lt;=L$5,HLOOKUP(K$4,PHRS,$A8,FALSE),0)),0)</f>
        <v>0</v>
      </c>
      <c r="M8" s="16">
        <f t="shared" ref="M8:M39" si="13">IFERROR(IF($C$1="Yes",HLOOKUP(K$4,PHRS,$A8,FALSE),IF($C8&lt;=M$5,HLOOKUP(K$4,PHRS,$A8,FALSE),0)),0)</f>
        <v>0</v>
      </c>
      <c r="N8" s="16">
        <f t="shared" ref="N8:N39" si="14">IFERROR(IF($C$1="Yes",HLOOKUP(K$4,PHRS,$A8,FALSE),IF($C8&lt;=N$5,HLOOKUP(K$4,PHRS,$A8,FALSE),0)),0)</f>
        <v>0</v>
      </c>
      <c r="O8" s="16">
        <f t="shared" ref="O8:O39" si="15">IFERROR(IF($C$1="Yes",HLOOKUP(K$4,PHRS,$A8,FALSE),IF($C8&lt;=O$5,HLOOKUP(K$4,PHRS,$A8,FALSE),0)),0)</f>
        <v>0</v>
      </c>
      <c r="P8" s="16">
        <f t="shared" ref="P8:P39" si="16">IFERROR(IF($C$1="Yes",HLOOKUP(K$4,PHRS,$A8,FALSE),IF($C8&lt;=P$5,HLOOKUP(K$4,PHRS,$A8,FALSE),0)),0)</f>
        <v>0</v>
      </c>
      <c r="Q8" s="16">
        <f t="shared" ref="Q8:Q39" si="17">IFERROR(IF($C$1="Yes",HLOOKUP(K$4,PHRS,$A8,FALSE),IF($C8&lt;=Q$5,HLOOKUP(K$4,PHRS,$A8,FALSE),0)),0)</f>
        <v>0</v>
      </c>
      <c r="S8" s="16">
        <f t="shared" ref="S8:S39" si="18">IFERROR(IF($C$1="Yes",HLOOKUP(R$4,PHRS,$A8,FALSE),IF($C8&lt;=S$5,HLOOKUP(R$4,PHRS,$A8,FALSE),0)),0)</f>
        <v>0</v>
      </c>
      <c r="T8" s="16">
        <f t="shared" ref="T8:T39" si="19">IFERROR(IF($C$1="Yes",HLOOKUP(R$4,PHRS,$A8,FALSE),IF($C8&lt;=T$5,HLOOKUP(R$4,PHRS,$A8,FALSE),0)),0)</f>
        <v>0</v>
      </c>
      <c r="U8" s="16">
        <f t="shared" ref="U8:U39" si="20">IFERROR(IF($C$1="Yes",HLOOKUP(R$4,PHRS,$A8,FALSE),IF($C8&lt;=U$5,HLOOKUP(R$4,PHRS,$A8,FALSE),0)),0)</f>
        <v>0</v>
      </c>
      <c r="V8" s="16">
        <f t="shared" ref="V8:V39" si="21">IFERROR(IF($C$1="Yes",HLOOKUP(R$4,PHRS,$A8,FALSE),IF($C8&lt;=V$5,HLOOKUP(R$4,PHRS,$A8,FALSE),0)),0)</f>
        <v>0</v>
      </c>
      <c r="W8" s="16">
        <f t="shared" ref="W8:W39" si="22">IFERROR(IF($C$1="Yes",HLOOKUP(R$4,PHRS,$A8,FALSE),IF($C8&lt;=W$5,HLOOKUP(R$4,PHRS,$A8,FALSE),0)),0)</f>
        <v>0</v>
      </c>
      <c r="X8" s="16">
        <f t="shared" ref="X8:X39" si="23">IFERROR(IF($C$1="Yes",HLOOKUP(R$4,PHRS,$A8,FALSE),IF($C8&lt;=X$5,HLOOKUP(R$4,PHRS,$A8,FALSE),0)),0)</f>
        <v>0</v>
      </c>
      <c r="Z8" s="16">
        <f t="shared" ref="Z8:Z39" si="24">IFERROR(IF($C$1="Yes",HLOOKUP(Y$4,PHRS,$A8,FALSE),IF($C8&lt;=Z$5,HLOOKUP(Y$4,PHRS,$A8,FALSE),0)),0)</f>
        <v>0</v>
      </c>
      <c r="AA8" s="16">
        <f t="shared" ref="AA8:AA39" si="25">IFERROR(IF($C$1="Yes",HLOOKUP(Y$4,PHRS,$A8,FALSE),IF($C8&lt;=AA$5,HLOOKUP(Y$4,PHRS,$A8,FALSE),0)),0)</f>
        <v>0</v>
      </c>
      <c r="AB8" s="16">
        <f t="shared" ref="AB8:AB39" si="26">IFERROR(IF($C$1="Yes",HLOOKUP(Y$4,PHRS,$A8,FALSE),IF($C8&lt;=AB$5,HLOOKUP(Y$4,PHRS,$A8,FALSE),0)),0)</f>
        <v>0</v>
      </c>
      <c r="AC8" s="16">
        <f t="shared" ref="AC8:AC39" si="27">IFERROR(IF($C$1="Yes",HLOOKUP(Y$4,PHRS,$A8,FALSE),IF($C8&lt;=AC$5,HLOOKUP(Y$4,PHRS,$A8,FALSE),0)),0)</f>
        <v>0</v>
      </c>
      <c r="AD8" s="16">
        <f t="shared" ref="AD8:AD39" si="28">IFERROR(IF($C$1="Yes",HLOOKUP(Y$4,PHRS,$A8,FALSE),IF($C8&lt;=AD$5,HLOOKUP(Y$4,PHRS,$A8,FALSE),0)),0)</f>
        <v>0</v>
      </c>
      <c r="AE8" s="16">
        <f t="shared" ref="AE8:AE39" si="29">IFERROR(IF($C$1="Yes",HLOOKUP(Y$4,PHRS,$A8,FALSE),IF($C8&lt;=AE$5,HLOOKUP(Y$4,PHRS,$A8,FALSE),0)),0)</f>
        <v>0</v>
      </c>
      <c r="AG8" s="16">
        <f t="shared" ref="AG8:AG39" si="30">IFERROR(IF($C$1="Yes",HLOOKUP(AF$4,PHRS,$A8,FALSE),IF($C8&lt;=AG$5,HLOOKUP(AF$4,PHRS,$A8,FALSE),0)),0)</f>
        <v>0</v>
      </c>
      <c r="AH8" s="16">
        <f t="shared" ref="AH8:AH39" si="31">IFERROR(IF($C$1="Yes",HLOOKUP(AF$4,PHRS,$A8,FALSE),IF($C8&lt;=AH$5,HLOOKUP(AF$4,PHRS,$A8,FALSE),0)),0)</f>
        <v>0</v>
      </c>
      <c r="AI8" s="16">
        <f t="shared" ref="AI8:AI39" si="32">IFERROR(IF($C$1="Yes",HLOOKUP(AF$4,PHRS,$A8,FALSE),IF($C8&lt;=AI$5,HLOOKUP(AF$4,PHRS,$A8,FALSE),0)),0)</f>
        <v>0</v>
      </c>
      <c r="AJ8" s="16">
        <f t="shared" ref="AJ8:AJ39" si="33">IFERROR(IF($C$1="Yes",HLOOKUP(AF$4,PHRS,$A8,FALSE),IF($C8&lt;=AJ$5,HLOOKUP(AF$4,PHRS,$A8,FALSE),0)),0)</f>
        <v>0</v>
      </c>
      <c r="AK8" s="16">
        <f t="shared" ref="AK8:AK39" si="34">IFERROR(IF($C$1="Yes",HLOOKUP(AF$4,PHRS,$A8,FALSE),IF($C8&lt;=AK$5,HLOOKUP(AF$4,PHRS,$A8,FALSE),0)),0)</f>
        <v>0</v>
      </c>
      <c r="AL8" s="16">
        <f t="shared" ref="AL8:AL39" si="35">IFERROR(IF($C$1="Yes",HLOOKUP(AF$4,PHRS,$A8,FALSE),IF($C8&lt;=AL$5,HLOOKUP(AF$4,PHRS,$A8,FALSE),0)),0)</f>
        <v>0</v>
      </c>
      <c r="AN8" s="16">
        <f t="shared" ref="AN8:AN39" si="36">IFERROR(IF($C$1="Yes",HLOOKUP(AM$4,PHRS,$A8,FALSE),IF($C8&lt;=AN$5,HLOOKUP(AM$4,PHRS,$A8,FALSE),0)),0)</f>
        <v>0</v>
      </c>
      <c r="AO8" s="16">
        <f t="shared" ref="AO8:AO39" si="37">IFERROR(IF($C$1="Yes",HLOOKUP(AM$4,PHRS,$A8,FALSE),IF($C8&lt;=AO$5,HLOOKUP(AM$4,PHRS,$A8,FALSE),0)),0)</f>
        <v>0</v>
      </c>
      <c r="AP8" s="16">
        <f t="shared" ref="AP8:AP39" si="38">IFERROR(IF($C$1="Yes",HLOOKUP(AM$4,PHRS,$A8,FALSE),IF($C8&lt;=AP$5,HLOOKUP(AM$4,PHRS,$A8,FALSE),0)),0)</f>
        <v>0</v>
      </c>
      <c r="AQ8" s="16">
        <f t="shared" ref="AQ8:AQ39" si="39">IFERROR(IF($C$1="Yes",HLOOKUP(AM$4,PHRS,$A8,FALSE),IF($C8&lt;=AQ$5,HLOOKUP(AM$4,PHRS,$A8,FALSE),0)),0)</f>
        <v>0</v>
      </c>
      <c r="AR8" s="16">
        <f t="shared" ref="AR8:AR39" si="40">IFERROR(IF($C$1="Yes",HLOOKUP(AM$4,PHRS,$A8,FALSE),IF($C8&lt;=AR$5,HLOOKUP(AM$4,PHRS,$A8,FALSE),0)),0)</f>
        <v>0</v>
      </c>
      <c r="AS8" s="16">
        <f t="shared" ref="AS8:AS39" si="41">IFERROR(IF($C$1="Yes",HLOOKUP(AM$4,PHRS,$A8,FALSE),IF($C8&lt;=AS$5,HLOOKUP(AM$4,PHRS,$A8,FALSE),0)),0)</f>
        <v>0</v>
      </c>
      <c r="AT8" s="20"/>
      <c r="AU8" s="20">
        <f t="shared" ref="AU8:AU39" si="42">IFERROR(IF($C$1="Yes",HLOOKUP(AT$4,PCOST,$A8,FALSE),IF($C8&lt;=AU$5,HLOOKUP(AT$4,PCOST,$A8,FALSE),0)),0)</f>
        <v>0</v>
      </c>
      <c r="AV8" s="20">
        <f t="shared" ref="AV8:AV39" si="43">IFERROR(IF($C$1="Yes",HLOOKUP(AT$4,PCOST,$A8,FALSE),IF($C8&lt;=AV$5,HLOOKUP(AT$4,PCOST,$A8,FALSE),0)),0)</f>
        <v>0</v>
      </c>
      <c r="AW8" s="20">
        <f t="shared" ref="AW8:AW39" si="44">IFERROR(IF($C$1="Yes",HLOOKUP(AT$4,PCOST,$A8,FALSE),IF($C8&lt;=AW$5,HLOOKUP(AT$4,PCOST,$A8,FALSE),0)),0)</f>
        <v>0</v>
      </c>
      <c r="AX8" s="20">
        <f t="shared" ref="AX8:AX39" si="45">IFERROR(IF($C$1="Yes",HLOOKUP(AT$4,PCOST,$A8,FALSE),IF($C8&lt;=AX$5,HLOOKUP(AT$4,PCOST,$A8,FALSE),0)),0)</f>
        <v>0</v>
      </c>
      <c r="AY8" s="20">
        <f t="shared" ref="AY8:AY39" si="46">IFERROR(IF($C$1="Yes",HLOOKUP(AT$4,PCOST,$A8,FALSE),IF($C8&lt;=AY$5,HLOOKUP(AT$4,PCOST,$A8,FALSE),0)),0)</f>
        <v>0</v>
      </c>
      <c r="AZ8" s="20">
        <f t="shared" ref="AZ8:AZ39" si="47">IFERROR(IF($C$1="Yes",HLOOKUP(AT$4,PCOST,$A8,FALSE),IF($C8&lt;=AZ$5,HLOOKUP(AT$4,PCOST,$A8,FALSE),0)),0)</f>
        <v>0</v>
      </c>
      <c r="BA8" s="20"/>
      <c r="BB8" s="20">
        <f t="shared" ref="BB8:BB39" si="48">IFERROR(IF($C$1="Yes",HLOOKUP(BA$4,PCOST,$A8,FALSE),IF($C8&lt;=BB$5,HLOOKUP(BA$4,PCOST,$A8,FALSE),0)),0)</f>
        <v>0</v>
      </c>
      <c r="BC8" s="20">
        <f t="shared" ref="BC8:BC39" si="49">IFERROR(IF($C$1="Yes",HLOOKUP(BA$4,PCOST,$A8,FALSE),IF($C8&lt;=BC$5,HLOOKUP(BA$4,PCOST,$A8,FALSE),0)),0)</f>
        <v>0</v>
      </c>
      <c r="BD8" s="20">
        <f t="shared" ref="BD8:BD39" si="50">IFERROR(IF($C$1="Yes",HLOOKUP(BA$4,PCOST,$A8,FALSE),IF($C8&lt;=BD$5,HLOOKUP(BA$4,PCOST,$A8,FALSE),0)),0)</f>
        <v>0</v>
      </c>
      <c r="BE8" s="20">
        <f t="shared" ref="BE8:BE39" si="51">IFERROR(IF($C$1="Yes",HLOOKUP(BA$4,PCOST,$A8,FALSE),IF($C8&lt;=BE$5,HLOOKUP(BA$4,PCOST,$A8,FALSE),0)),0)</f>
        <v>0</v>
      </c>
      <c r="BF8" s="20">
        <f t="shared" ref="BF8:BF39" si="52">IFERROR(IF($C$1="Yes",HLOOKUP(BA$4,PCOST,$A8,FALSE),IF($C8&lt;=BF$5,HLOOKUP(BA$4,PCOST,$A8,FALSE),0)),0)</f>
        <v>0</v>
      </c>
      <c r="BG8" s="20">
        <f t="shared" ref="BG8:BG39" si="53">IFERROR(IF($C$1="Yes",HLOOKUP(BA$4,PCOST,$A8,FALSE),IF($C8&lt;=BG$5,HLOOKUP(BA$4,PCOST,$A8,FALSE),0)),0)</f>
        <v>0</v>
      </c>
      <c r="BH8" s="20"/>
      <c r="BI8" s="20">
        <f t="shared" ref="BI8:BI39" si="54">IFERROR(IF($C$1="Yes",HLOOKUP(BH$4,PCOST,$A8,FALSE),IF($C8&lt;=BI$5,HLOOKUP(BH$4,PCOST,$A8,FALSE),0)),0)</f>
        <v>0</v>
      </c>
      <c r="BJ8" s="20">
        <f t="shared" ref="BJ8:BJ39" si="55">IFERROR(IF($C$1="Yes",HLOOKUP(BH$4,PCOST,$A8,FALSE),IF($C8&lt;=BJ$5,HLOOKUP(BH$4,PCOST,$A8,FALSE),0)),0)</f>
        <v>0</v>
      </c>
      <c r="BK8" s="20">
        <f t="shared" ref="BK8:BK39" si="56">IFERROR(IF($C$1="Yes",HLOOKUP(BH$4,PCOST,$A8,FALSE),IF($C8&lt;=BK$5,HLOOKUP(BH$4,PCOST,$A8,FALSE),0)),0)</f>
        <v>0</v>
      </c>
      <c r="BL8" s="20">
        <f t="shared" ref="BL8:BL39" si="57">IFERROR(IF($C$1="Yes",HLOOKUP(BH$4,PCOST,$A8,FALSE),IF($C8&lt;=BL$5,HLOOKUP(BH$4,PCOST,$A8,FALSE),0)),0)</f>
        <v>0</v>
      </c>
      <c r="BM8" s="20">
        <f t="shared" ref="BM8:BM39" si="58">IFERROR(IF($C$1="Yes",HLOOKUP(BH$4,PCOST,$A8,FALSE),IF($C8&lt;=BM$5,HLOOKUP(BH$4,PCOST,$A8,FALSE),0)),0)</f>
        <v>0</v>
      </c>
      <c r="BN8" s="20">
        <f t="shared" ref="BN8:BN39" si="59">IFERROR(IF($C$1="Yes",HLOOKUP(BH$4,PCOST,$A8,FALSE),IF($C8&lt;=BN$5,HLOOKUP(BH$4,PCOST,$A8,FALSE),0)),0)</f>
        <v>0</v>
      </c>
      <c r="BO8" s="20"/>
      <c r="BP8" s="20">
        <f t="shared" ref="BP8:BP39" si="60">IFERROR(IF($C$1="Yes",HLOOKUP(BO$4,PCOST,$A8,FALSE),IF($C8&lt;=BP$5,HLOOKUP(BO$4,PCOST,$A8,FALSE),0)),0)</f>
        <v>0</v>
      </c>
      <c r="BQ8" s="20">
        <f t="shared" ref="BQ8:BQ39" si="61">IFERROR(IF($C$1="Yes",HLOOKUP(BO$4,PCOST,$A8,FALSE),IF($C8&lt;=BQ$5,HLOOKUP(BO$4,PCOST,$A8,FALSE),0)),0)</f>
        <v>0</v>
      </c>
      <c r="BR8" s="20">
        <f t="shared" ref="BR8:BR39" si="62">IFERROR(IF($C$1="Yes",HLOOKUP(BO$4,PCOST,$A8,FALSE),IF($C8&lt;=BR$5,HLOOKUP(BO$4,PCOST,$A8,FALSE),0)),0)</f>
        <v>0</v>
      </c>
      <c r="BS8" s="20">
        <f t="shared" ref="BS8:BS39" si="63">IFERROR(IF($C$1="Yes",HLOOKUP(BO$4,PCOST,$A8,FALSE),IF($C8&lt;=BS$5,HLOOKUP(BO$4,PCOST,$A8,FALSE),0)),0)</f>
        <v>0</v>
      </c>
      <c r="BT8" s="20">
        <f t="shared" ref="BT8:BT39" si="64">IFERROR(IF($C$1="Yes",HLOOKUP(BO$4,PCOST,$A8,FALSE),IF($C8&lt;=BT$5,HLOOKUP(BO$4,PCOST,$A8,FALSE),0)),0)</f>
        <v>0</v>
      </c>
      <c r="BU8" s="20">
        <f t="shared" ref="BU8:BU39" si="65">IFERROR(IF($C$1="Yes",HLOOKUP(BO$4,PCOST,$A8,FALSE),IF($C8&lt;=BU$5,HLOOKUP(BO$4,PCOST,$A8,FALSE),0)),0)</f>
        <v>0</v>
      </c>
      <c r="BV8" s="20"/>
      <c r="BW8" s="20">
        <f t="shared" ref="BW8:BW39" si="66">IFERROR(IF($C$1="Yes",HLOOKUP(BV$4,PCOST,$A8,FALSE),IF($C8&lt;=BW$5,HLOOKUP(BV$4,PCOST,$A8,FALSE),0)),0)</f>
        <v>0</v>
      </c>
      <c r="BX8" s="20">
        <f t="shared" ref="BX8:BX39" si="67">IFERROR(IF($C$1="Yes",HLOOKUP(BV$4,PCOST,$A8,FALSE),IF($C8&lt;=BX$5,HLOOKUP(BV$4,PCOST,$A8,FALSE),0)),0)</f>
        <v>0</v>
      </c>
      <c r="BY8" s="20">
        <f t="shared" ref="BY8:BY39" si="68">IFERROR(IF($C$1="Yes",HLOOKUP(BV$4,PCOST,$A8,FALSE),IF($C8&lt;=BY$5,HLOOKUP(BV$4,PCOST,$A8,FALSE),0)),0)</f>
        <v>0</v>
      </c>
      <c r="BZ8" s="20">
        <f t="shared" ref="BZ8:BZ39" si="69">IFERROR(IF($C$1="Yes",HLOOKUP(BV$4,PCOST,$A8,FALSE),IF($C8&lt;=BZ$5,HLOOKUP(BV$4,PCOST,$A8,FALSE),0)),0)</f>
        <v>0</v>
      </c>
      <c r="CA8" s="20">
        <f t="shared" ref="CA8:CA39" si="70">IFERROR(IF($C$1="Yes",HLOOKUP(BV$4,PCOST,$A8,FALSE),IF($C8&lt;=CA$5,HLOOKUP(BV$4,PCOST,$A8,FALSE),0)),0)</f>
        <v>0</v>
      </c>
      <c r="CB8" s="20">
        <f t="shared" ref="CB8:CB39" si="71">IFERROR(IF($C$1="Yes",HLOOKUP(BV$4,PCOST,$A8,FALSE),IF($C8&lt;=CB$5,HLOOKUP(BV$4,PCOST,$A8,FALSE),0)),0)</f>
        <v>0</v>
      </c>
      <c r="CC8" s="20"/>
      <c r="CD8" s="20">
        <f t="shared" ref="CD8:CD39" si="72">IFERROR(IF($C$1="Yes",HLOOKUP(CC$4,PCOST,$A8,FALSE),IF($C8&lt;=CD$5,HLOOKUP(CC$4,PCOST,$A8,FALSE),0)),0)</f>
        <v>0</v>
      </c>
      <c r="CE8" s="20">
        <f t="shared" ref="CE8:CE39" si="73">IFERROR(IF($C$1="Yes",HLOOKUP(CC$4,PCOST,$A8,FALSE),IF($C8&lt;=CE$5,HLOOKUP(CC$4,PCOST,$A8,FALSE),0)),0)</f>
        <v>0</v>
      </c>
      <c r="CF8" s="20">
        <f t="shared" ref="CF8:CF39" si="74">IFERROR(IF($C$1="Yes",HLOOKUP(CC$4,PCOST,$A8,FALSE),IF($C8&lt;=CF$5,HLOOKUP(CC$4,PCOST,$A8,FALSE),0)),0)</f>
        <v>0</v>
      </c>
      <c r="CG8" s="20">
        <f t="shared" ref="CG8:CG39" si="75">IFERROR(IF($C$1="Yes",HLOOKUP(CC$4,PCOST,$A8,FALSE),IF($C8&lt;=CG$5,HLOOKUP(CC$4,PCOST,$A8,FALSE),0)),0)</f>
        <v>0</v>
      </c>
      <c r="CH8" s="20">
        <f t="shared" ref="CH8:CH39" si="76">IFERROR(IF($C$1="Yes",HLOOKUP(CC$4,PCOST,$A8,FALSE),IF($C8&lt;=CH$5,HLOOKUP(CC$4,PCOST,$A8,FALSE),0)),0)</f>
        <v>0</v>
      </c>
      <c r="CI8" s="20">
        <f t="shared" ref="CI8:CI39" si="77">IFERROR(IF($C$1="Yes",HLOOKUP(CC$4,PCOST,$A8,FALSE),IF($C8&lt;=CI$5,HLOOKUP(CC$4,PCOST,$A8,FALSE),0)),0)</f>
        <v>0</v>
      </c>
    </row>
    <row r="9" spans="1:87" x14ac:dyDescent="0.25">
      <c r="A9">
        <v>3</v>
      </c>
      <c r="B9" t="str">
        <f>modules!B9</f>
        <v>Introduction to Statistics (PSYM221)</v>
      </c>
      <c r="C9">
        <f>modules!C9</f>
        <v>1</v>
      </c>
      <c r="E9" s="16">
        <f t="shared" si="6"/>
        <v>150</v>
      </c>
      <c r="F9" s="16">
        <f t="shared" si="7"/>
        <v>150</v>
      </c>
      <c r="G9" s="16">
        <f t="shared" si="8"/>
        <v>150</v>
      </c>
      <c r="H9" s="16">
        <f t="shared" si="9"/>
        <v>150</v>
      </c>
      <c r="I9" s="16">
        <f t="shared" si="10"/>
        <v>150</v>
      </c>
      <c r="J9" s="16">
        <f t="shared" si="11"/>
        <v>150</v>
      </c>
      <c r="L9" s="16">
        <f t="shared" si="12"/>
        <v>0</v>
      </c>
      <c r="M9" s="16">
        <f t="shared" si="13"/>
        <v>0</v>
      </c>
      <c r="N9" s="16">
        <f t="shared" si="14"/>
        <v>0</v>
      </c>
      <c r="O9" s="16">
        <f t="shared" si="15"/>
        <v>0</v>
      </c>
      <c r="P9" s="16">
        <f t="shared" si="16"/>
        <v>0</v>
      </c>
      <c r="Q9" s="16">
        <f t="shared" si="17"/>
        <v>0</v>
      </c>
      <c r="S9" s="16">
        <f t="shared" si="18"/>
        <v>0</v>
      </c>
      <c r="T9" s="16">
        <f t="shared" si="19"/>
        <v>0</v>
      </c>
      <c r="U9" s="16">
        <f t="shared" si="20"/>
        <v>0</v>
      </c>
      <c r="V9" s="16">
        <f t="shared" si="21"/>
        <v>0</v>
      </c>
      <c r="W9" s="16">
        <f t="shared" si="22"/>
        <v>0</v>
      </c>
      <c r="X9" s="16">
        <f t="shared" si="23"/>
        <v>0</v>
      </c>
      <c r="Z9" s="16">
        <f t="shared" si="24"/>
        <v>0</v>
      </c>
      <c r="AA9" s="16">
        <f t="shared" si="25"/>
        <v>0</v>
      </c>
      <c r="AB9" s="16">
        <f t="shared" si="26"/>
        <v>0</v>
      </c>
      <c r="AC9" s="16">
        <f t="shared" si="27"/>
        <v>0</v>
      </c>
      <c r="AD9" s="16">
        <f t="shared" si="28"/>
        <v>0</v>
      </c>
      <c r="AE9" s="16">
        <f t="shared" si="29"/>
        <v>0</v>
      </c>
      <c r="AG9" s="16">
        <f t="shared" si="30"/>
        <v>0</v>
      </c>
      <c r="AH9" s="16">
        <f t="shared" si="31"/>
        <v>0</v>
      </c>
      <c r="AI9" s="16">
        <f t="shared" si="32"/>
        <v>0</v>
      </c>
      <c r="AJ9" s="16">
        <f t="shared" si="33"/>
        <v>0</v>
      </c>
      <c r="AK9" s="16">
        <f t="shared" si="34"/>
        <v>0</v>
      </c>
      <c r="AL9" s="16">
        <f t="shared" si="35"/>
        <v>0</v>
      </c>
      <c r="AN9" s="16">
        <f t="shared" si="36"/>
        <v>0</v>
      </c>
      <c r="AO9" s="16">
        <f t="shared" si="37"/>
        <v>0</v>
      </c>
      <c r="AP9" s="16">
        <f t="shared" si="38"/>
        <v>0</v>
      </c>
      <c r="AQ9" s="16">
        <f t="shared" si="39"/>
        <v>0</v>
      </c>
      <c r="AR9" s="16">
        <f t="shared" si="40"/>
        <v>0</v>
      </c>
      <c r="AS9" s="16">
        <f t="shared" si="41"/>
        <v>0</v>
      </c>
      <c r="AT9" s="20"/>
      <c r="AU9" s="20">
        <f t="shared" si="42"/>
        <v>5616.683954545455</v>
      </c>
      <c r="AV9" s="20">
        <f t="shared" si="43"/>
        <v>5616.683954545455</v>
      </c>
      <c r="AW9" s="20">
        <f t="shared" si="44"/>
        <v>5616.683954545455</v>
      </c>
      <c r="AX9" s="20">
        <f t="shared" si="45"/>
        <v>5616.683954545455</v>
      </c>
      <c r="AY9" s="20">
        <f t="shared" si="46"/>
        <v>5616.683954545455</v>
      </c>
      <c r="AZ9" s="20">
        <f t="shared" si="47"/>
        <v>5616.683954545455</v>
      </c>
      <c r="BA9" s="20"/>
      <c r="BB9" s="20">
        <f t="shared" si="48"/>
        <v>0</v>
      </c>
      <c r="BC9" s="20">
        <f t="shared" si="49"/>
        <v>0</v>
      </c>
      <c r="BD9" s="20">
        <f t="shared" si="50"/>
        <v>0</v>
      </c>
      <c r="BE9" s="20">
        <f t="shared" si="51"/>
        <v>0</v>
      </c>
      <c r="BF9" s="20">
        <f t="shared" si="52"/>
        <v>0</v>
      </c>
      <c r="BG9" s="20">
        <f t="shared" si="53"/>
        <v>0</v>
      </c>
      <c r="BH9" s="20"/>
      <c r="BI9" s="20">
        <f t="shared" si="54"/>
        <v>0</v>
      </c>
      <c r="BJ9" s="20">
        <f t="shared" si="55"/>
        <v>0</v>
      </c>
      <c r="BK9" s="20">
        <f t="shared" si="56"/>
        <v>0</v>
      </c>
      <c r="BL9" s="20">
        <f t="shared" si="57"/>
        <v>0</v>
      </c>
      <c r="BM9" s="20">
        <f t="shared" si="58"/>
        <v>0</v>
      </c>
      <c r="BN9" s="20">
        <f t="shared" si="59"/>
        <v>0</v>
      </c>
      <c r="BO9" s="20"/>
      <c r="BP9" s="20">
        <f t="shared" si="60"/>
        <v>0</v>
      </c>
      <c r="BQ9" s="20">
        <f t="shared" si="61"/>
        <v>0</v>
      </c>
      <c r="BR9" s="20">
        <f t="shared" si="62"/>
        <v>0</v>
      </c>
      <c r="BS9" s="20">
        <f t="shared" si="63"/>
        <v>0</v>
      </c>
      <c r="BT9" s="20">
        <f t="shared" si="64"/>
        <v>0</v>
      </c>
      <c r="BU9" s="20">
        <f t="shared" si="65"/>
        <v>0</v>
      </c>
      <c r="BV9" s="20"/>
      <c r="BW9" s="20">
        <f t="shared" si="66"/>
        <v>0</v>
      </c>
      <c r="BX9" s="20">
        <f t="shared" si="67"/>
        <v>0</v>
      </c>
      <c r="BY9" s="20">
        <f t="shared" si="68"/>
        <v>0</v>
      </c>
      <c r="BZ9" s="20">
        <f t="shared" si="69"/>
        <v>0</v>
      </c>
      <c r="CA9" s="20">
        <f t="shared" si="70"/>
        <v>0</v>
      </c>
      <c r="CB9" s="20">
        <f t="shared" si="71"/>
        <v>0</v>
      </c>
      <c r="CC9" s="20"/>
      <c r="CD9" s="20">
        <f t="shared" si="72"/>
        <v>0</v>
      </c>
      <c r="CE9" s="20">
        <f t="shared" si="73"/>
        <v>0</v>
      </c>
      <c r="CF9" s="20">
        <f t="shared" si="74"/>
        <v>0</v>
      </c>
      <c r="CG9" s="20">
        <f t="shared" si="75"/>
        <v>0</v>
      </c>
      <c r="CH9" s="20">
        <f t="shared" si="76"/>
        <v>0</v>
      </c>
      <c r="CI9" s="20">
        <f t="shared" si="77"/>
        <v>0</v>
      </c>
    </row>
    <row r="10" spans="1:87" x14ac:dyDescent="0.25">
      <c r="A10">
        <v>4</v>
      </c>
      <c r="B10" t="str">
        <f>modules!B10</f>
        <v>Research Methods and Conceptual Issues in Psychology (PSYM222)</v>
      </c>
      <c r="C10">
        <f>modules!C10</f>
        <v>1</v>
      </c>
      <c r="E10" s="16">
        <f t="shared" si="6"/>
        <v>150</v>
      </c>
      <c r="F10" s="16">
        <f t="shared" si="7"/>
        <v>150</v>
      </c>
      <c r="G10" s="16">
        <f t="shared" si="8"/>
        <v>150</v>
      </c>
      <c r="H10" s="16">
        <f t="shared" si="9"/>
        <v>150</v>
      </c>
      <c r="I10" s="16">
        <f t="shared" si="10"/>
        <v>150</v>
      </c>
      <c r="J10" s="16">
        <f t="shared" si="11"/>
        <v>150</v>
      </c>
      <c r="L10" s="16">
        <f t="shared" si="12"/>
        <v>0</v>
      </c>
      <c r="M10" s="16">
        <f t="shared" si="13"/>
        <v>0</v>
      </c>
      <c r="N10" s="16">
        <f t="shared" si="14"/>
        <v>0</v>
      </c>
      <c r="O10" s="16">
        <f t="shared" si="15"/>
        <v>0</v>
      </c>
      <c r="P10" s="16">
        <f t="shared" si="16"/>
        <v>0</v>
      </c>
      <c r="Q10" s="16">
        <f t="shared" si="17"/>
        <v>0</v>
      </c>
      <c r="S10" s="16">
        <f t="shared" si="18"/>
        <v>0</v>
      </c>
      <c r="T10" s="16">
        <f t="shared" si="19"/>
        <v>0</v>
      </c>
      <c r="U10" s="16">
        <f t="shared" si="20"/>
        <v>0</v>
      </c>
      <c r="V10" s="16">
        <f t="shared" si="21"/>
        <v>0</v>
      </c>
      <c r="W10" s="16">
        <f t="shared" si="22"/>
        <v>0</v>
      </c>
      <c r="X10" s="16">
        <f t="shared" si="23"/>
        <v>0</v>
      </c>
      <c r="Z10" s="16">
        <f t="shared" si="24"/>
        <v>0</v>
      </c>
      <c r="AA10" s="16">
        <f t="shared" si="25"/>
        <v>0</v>
      </c>
      <c r="AB10" s="16">
        <f t="shared" si="26"/>
        <v>0</v>
      </c>
      <c r="AC10" s="16">
        <f t="shared" si="27"/>
        <v>0</v>
      </c>
      <c r="AD10" s="16">
        <f t="shared" si="28"/>
        <v>0</v>
      </c>
      <c r="AE10" s="16">
        <f t="shared" si="29"/>
        <v>0</v>
      </c>
      <c r="AG10" s="16">
        <f t="shared" si="30"/>
        <v>0</v>
      </c>
      <c r="AH10" s="16">
        <f t="shared" si="31"/>
        <v>0</v>
      </c>
      <c r="AI10" s="16">
        <f t="shared" si="32"/>
        <v>0</v>
      </c>
      <c r="AJ10" s="16">
        <f t="shared" si="33"/>
        <v>0</v>
      </c>
      <c r="AK10" s="16">
        <f t="shared" si="34"/>
        <v>0</v>
      </c>
      <c r="AL10" s="16">
        <f t="shared" si="35"/>
        <v>0</v>
      </c>
      <c r="AN10" s="16">
        <f t="shared" si="36"/>
        <v>0</v>
      </c>
      <c r="AO10" s="16">
        <f t="shared" si="37"/>
        <v>0</v>
      </c>
      <c r="AP10" s="16">
        <f t="shared" si="38"/>
        <v>0</v>
      </c>
      <c r="AQ10" s="16">
        <f t="shared" si="39"/>
        <v>0</v>
      </c>
      <c r="AR10" s="16">
        <f t="shared" si="40"/>
        <v>0</v>
      </c>
      <c r="AS10" s="16">
        <f t="shared" si="41"/>
        <v>0</v>
      </c>
      <c r="AT10" s="20"/>
      <c r="AU10" s="20">
        <f t="shared" si="42"/>
        <v>5616.683954545455</v>
      </c>
      <c r="AV10" s="20">
        <f t="shared" si="43"/>
        <v>5616.683954545455</v>
      </c>
      <c r="AW10" s="20">
        <f t="shared" si="44"/>
        <v>5616.683954545455</v>
      </c>
      <c r="AX10" s="20">
        <f t="shared" si="45"/>
        <v>5616.683954545455</v>
      </c>
      <c r="AY10" s="20">
        <f t="shared" si="46"/>
        <v>5616.683954545455</v>
      </c>
      <c r="AZ10" s="20">
        <f t="shared" si="47"/>
        <v>5616.683954545455</v>
      </c>
      <c r="BA10" s="20"/>
      <c r="BB10" s="20">
        <f t="shared" si="48"/>
        <v>0</v>
      </c>
      <c r="BC10" s="20">
        <f t="shared" si="49"/>
        <v>0</v>
      </c>
      <c r="BD10" s="20">
        <f t="shared" si="50"/>
        <v>0</v>
      </c>
      <c r="BE10" s="20">
        <f t="shared" si="51"/>
        <v>0</v>
      </c>
      <c r="BF10" s="20">
        <f t="shared" si="52"/>
        <v>0</v>
      </c>
      <c r="BG10" s="20">
        <f t="shared" si="53"/>
        <v>0</v>
      </c>
      <c r="BH10" s="20"/>
      <c r="BI10" s="20">
        <f t="shared" si="54"/>
        <v>0</v>
      </c>
      <c r="BJ10" s="20">
        <f t="shared" si="55"/>
        <v>0</v>
      </c>
      <c r="BK10" s="20">
        <f t="shared" si="56"/>
        <v>0</v>
      </c>
      <c r="BL10" s="20">
        <f t="shared" si="57"/>
        <v>0</v>
      </c>
      <c r="BM10" s="20">
        <f t="shared" si="58"/>
        <v>0</v>
      </c>
      <c r="BN10" s="20">
        <f t="shared" si="59"/>
        <v>0</v>
      </c>
      <c r="BO10" s="20"/>
      <c r="BP10" s="20">
        <f t="shared" si="60"/>
        <v>0</v>
      </c>
      <c r="BQ10" s="20">
        <f t="shared" si="61"/>
        <v>0</v>
      </c>
      <c r="BR10" s="20">
        <f t="shared" si="62"/>
        <v>0</v>
      </c>
      <c r="BS10" s="20">
        <f t="shared" si="63"/>
        <v>0</v>
      </c>
      <c r="BT10" s="20">
        <f t="shared" si="64"/>
        <v>0</v>
      </c>
      <c r="BU10" s="20">
        <f t="shared" si="65"/>
        <v>0</v>
      </c>
      <c r="BV10" s="20"/>
      <c r="BW10" s="20">
        <f t="shared" si="66"/>
        <v>0</v>
      </c>
      <c r="BX10" s="20">
        <f t="shared" si="67"/>
        <v>0</v>
      </c>
      <c r="BY10" s="20">
        <f t="shared" si="68"/>
        <v>0</v>
      </c>
      <c r="BZ10" s="20">
        <f t="shared" si="69"/>
        <v>0</v>
      </c>
      <c r="CA10" s="20">
        <f t="shared" si="70"/>
        <v>0</v>
      </c>
      <c r="CB10" s="20">
        <f t="shared" si="71"/>
        <v>0</v>
      </c>
      <c r="CC10" s="20"/>
      <c r="CD10" s="20">
        <f t="shared" si="72"/>
        <v>0</v>
      </c>
      <c r="CE10" s="20">
        <f t="shared" si="73"/>
        <v>0</v>
      </c>
      <c r="CF10" s="20">
        <f t="shared" si="74"/>
        <v>0</v>
      </c>
      <c r="CG10" s="20">
        <f t="shared" si="75"/>
        <v>0</v>
      </c>
      <c r="CH10" s="20">
        <f t="shared" si="76"/>
        <v>0</v>
      </c>
      <c r="CI10" s="20">
        <f t="shared" si="77"/>
        <v>0</v>
      </c>
    </row>
    <row r="11" spans="1:87" x14ac:dyDescent="0.25">
      <c r="A11">
        <v>5</v>
      </c>
      <c r="B11" t="str">
        <f>modules!B11</f>
        <v>Social Psychology (PSYM223)</v>
      </c>
      <c r="C11">
        <f>modules!C11</f>
        <v>1</v>
      </c>
      <c r="E11" s="16">
        <f t="shared" si="6"/>
        <v>150</v>
      </c>
      <c r="F11" s="16">
        <f t="shared" si="7"/>
        <v>150</v>
      </c>
      <c r="G11" s="16">
        <f t="shared" si="8"/>
        <v>150</v>
      </c>
      <c r="H11" s="16">
        <f t="shared" si="9"/>
        <v>150</v>
      </c>
      <c r="I11" s="16">
        <f t="shared" si="10"/>
        <v>150</v>
      </c>
      <c r="J11" s="16">
        <f t="shared" si="11"/>
        <v>150</v>
      </c>
      <c r="L11" s="16">
        <f t="shared" si="12"/>
        <v>0</v>
      </c>
      <c r="M11" s="16">
        <f t="shared" si="13"/>
        <v>0</v>
      </c>
      <c r="N11" s="16">
        <f t="shared" si="14"/>
        <v>0</v>
      </c>
      <c r="O11" s="16">
        <f t="shared" si="15"/>
        <v>0</v>
      </c>
      <c r="P11" s="16">
        <f t="shared" si="16"/>
        <v>0</v>
      </c>
      <c r="Q11" s="16">
        <f t="shared" si="17"/>
        <v>0</v>
      </c>
      <c r="S11" s="16">
        <f t="shared" si="18"/>
        <v>0</v>
      </c>
      <c r="T11" s="16">
        <f t="shared" si="19"/>
        <v>0</v>
      </c>
      <c r="U11" s="16">
        <f t="shared" si="20"/>
        <v>0</v>
      </c>
      <c r="V11" s="16">
        <f t="shared" si="21"/>
        <v>0</v>
      </c>
      <c r="W11" s="16">
        <f t="shared" si="22"/>
        <v>0</v>
      </c>
      <c r="X11" s="16">
        <f t="shared" si="23"/>
        <v>0</v>
      </c>
      <c r="Z11" s="16">
        <f t="shared" si="24"/>
        <v>0</v>
      </c>
      <c r="AA11" s="16">
        <f t="shared" si="25"/>
        <v>0</v>
      </c>
      <c r="AB11" s="16">
        <f t="shared" si="26"/>
        <v>0</v>
      </c>
      <c r="AC11" s="16">
        <f t="shared" si="27"/>
        <v>0</v>
      </c>
      <c r="AD11" s="16">
        <f t="shared" si="28"/>
        <v>0</v>
      </c>
      <c r="AE11" s="16">
        <f t="shared" si="29"/>
        <v>0</v>
      </c>
      <c r="AG11" s="16">
        <f t="shared" si="30"/>
        <v>0</v>
      </c>
      <c r="AH11" s="16">
        <f t="shared" si="31"/>
        <v>0</v>
      </c>
      <c r="AI11" s="16">
        <f t="shared" si="32"/>
        <v>0</v>
      </c>
      <c r="AJ11" s="16">
        <f t="shared" si="33"/>
        <v>0</v>
      </c>
      <c r="AK11" s="16">
        <f t="shared" si="34"/>
        <v>0</v>
      </c>
      <c r="AL11" s="16">
        <f t="shared" si="35"/>
        <v>0</v>
      </c>
      <c r="AN11" s="16">
        <f t="shared" si="36"/>
        <v>0</v>
      </c>
      <c r="AO11" s="16">
        <f t="shared" si="37"/>
        <v>0</v>
      </c>
      <c r="AP11" s="16">
        <f t="shared" si="38"/>
        <v>0</v>
      </c>
      <c r="AQ11" s="16">
        <f t="shared" si="39"/>
        <v>0</v>
      </c>
      <c r="AR11" s="16">
        <f t="shared" si="40"/>
        <v>0</v>
      </c>
      <c r="AS11" s="16">
        <f t="shared" si="41"/>
        <v>0</v>
      </c>
      <c r="AT11" s="20"/>
      <c r="AU11" s="20">
        <f t="shared" si="42"/>
        <v>5616.683954545455</v>
      </c>
      <c r="AV11" s="20">
        <f t="shared" si="43"/>
        <v>5616.683954545455</v>
      </c>
      <c r="AW11" s="20">
        <f t="shared" si="44"/>
        <v>5616.683954545455</v>
      </c>
      <c r="AX11" s="20">
        <f t="shared" si="45"/>
        <v>5616.683954545455</v>
      </c>
      <c r="AY11" s="20">
        <f t="shared" si="46"/>
        <v>5616.683954545455</v>
      </c>
      <c r="AZ11" s="20">
        <f t="shared" si="47"/>
        <v>5616.683954545455</v>
      </c>
      <c r="BA11" s="20"/>
      <c r="BB11" s="20">
        <f t="shared" si="48"/>
        <v>0</v>
      </c>
      <c r="BC11" s="20">
        <f t="shared" si="49"/>
        <v>0</v>
      </c>
      <c r="BD11" s="20">
        <f t="shared" si="50"/>
        <v>0</v>
      </c>
      <c r="BE11" s="20">
        <f t="shared" si="51"/>
        <v>0</v>
      </c>
      <c r="BF11" s="20">
        <f t="shared" si="52"/>
        <v>0</v>
      </c>
      <c r="BG11" s="20">
        <f t="shared" si="53"/>
        <v>0</v>
      </c>
      <c r="BH11" s="20"/>
      <c r="BI11" s="20">
        <f t="shared" si="54"/>
        <v>0</v>
      </c>
      <c r="BJ11" s="20">
        <f t="shared" si="55"/>
        <v>0</v>
      </c>
      <c r="BK11" s="20">
        <f t="shared" si="56"/>
        <v>0</v>
      </c>
      <c r="BL11" s="20">
        <f t="shared" si="57"/>
        <v>0</v>
      </c>
      <c r="BM11" s="20">
        <f t="shared" si="58"/>
        <v>0</v>
      </c>
      <c r="BN11" s="20">
        <f t="shared" si="59"/>
        <v>0</v>
      </c>
      <c r="BO11" s="20"/>
      <c r="BP11" s="20">
        <f t="shared" si="60"/>
        <v>0</v>
      </c>
      <c r="BQ11" s="20">
        <f t="shared" si="61"/>
        <v>0</v>
      </c>
      <c r="BR11" s="20">
        <f t="shared" si="62"/>
        <v>0</v>
      </c>
      <c r="BS11" s="20">
        <f t="shared" si="63"/>
        <v>0</v>
      </c>
      <c r="BT11" s="20">
        <f t="shared" si="64"/>
        <v>0</v>
      </c>
      <c r="BU11" s="20">
        <f t="shared" si="65"/>
        <v>0</v>
      </c>
      <c r="BV11" s="20"/>
      <c r="BW11" s="20">
        <f t="shared" si="66"/>
        <v>0</v>
      </c>
      <c r="BX11" s="20">
        <f t="shared" si="67"/>
        <v>0</v>
      </c>
      <c r="BY11" s="20">
        <f t="shared" si="68"/>
        <v>0</v>
      </c>
      <c r="BZ11" s="20">
        <f t="shared" si="69"/>
        <v>0</v>
      </c>
      <c r="CA11" s="20">
        <f t="shared" si="70"/>
        <v>0</v>
      </c>
      <c r="CB11" s="20">
        <f t="shared" si="71"/>
        <v>0</v>
      </c>
      <c r="CC11" s="20"/>
      <c r="CD11" s="20">
        <f t="shared" si="72"/>
        <v>0</v>
      </c>
      <c r="CE11" s="20">
        <f t="shared" si="73"/>
        <v>0</v>
      </c>
      <c r="CF11" s="20">
        <f t="shared" si="74"/>
        <v>0</v>
      </c>
      <c r="CG11" s="20">
        <f t="shared" si="75"/>
        <v>0</v>
      </c>
      <c r="CH11" s="20">
        <f t="shared" si="76"/>
        <v>0</v>
      </c>
      <c r="CI11" s="20">
        <f t="shared" si="77"/>
        <v>0</v>
      </c>
    </row>
    <row r="12" spans="1:87" x14ac:dyDescent="0.25">
      <c r="A12">
        <v>6</v>
      </c>
      <c r="B12" t="str">
        <f>modules!B12</f>
        <v>Cognitive and Developmental Psychology (ERPM006)</v>
      </c>
      <c r="C12">
        <f>modules!C12</f>
        <v>1</v>
      </c>
      <c r="E12" s="16">
        <f t="shared" si="6"/>
        <v>150</v>
      </c>
      <c r="F12" s="16">
        <f t="shared" si="7"/>
        <v>150</v>
      </c>
      <c r="G12" s="16">
        <f t="shared" si="8"/>
        <v>150</v>
      </c>
      <c r="H12" s="16">
        <f t="shared" si="9"/>
        <v>150</v>
      </c>
      <c r="I12" s="16">
        <f t="shared" si="10"/>
        <v>150</v>
      </c>
      <c r="J12" s="16">
        <f t="shared" si="11"/>
        <v>150</v>
      </c>
      <c r="L12" s="16">
        <f t="shared" si="12"/>
        <v>0</v>
      </c>
      <c r="M12" s="16">
        <f t="shared" si="13"/>
        <v>0</v>
      </c>
      <c r="N12" s="16">
        <f t="shared" si="14"/>
        <v>0</v>
      </c>
      <c r="O12" s="16">
        <f t="shared" si="15"/>
        <v>0</v>
      </c>
      <c r="P12" s="16">
        <f t="shared" si="16"/>
        <v>0</v>
      </c>
      <c r="Q12" s="16">
        <f t="shared" si="17"/>
        <v>0</v>
      </c>
      <c r="S12" s="16">
        <f t="shared" si="18"/>
        <v>0</v>
      </c>
      <c r="T12" s="16">
        <f t="shared" si="19"/>
        <v>0</v>
      </c>
      <c r="U12" s="16">
        <f t="shared" si="20"/>
        <v>0</v>
      </c>
      <c r="V12" s="16">
        <f t="shared" si="21"/>
        <v>0</v>
      </c>
      <c r="W12" s="16">
        <f t="shared" si="22"/>
        <v>0</v>
      </c>
      <c r="X12" s="16">
        <f t="shared" si="23"/>
        <v>0</v>
      </c>
      <c r="Z12" s="16">
        <f t="shared" si="24"/>
        <v>0</v>
      </c>
      <c r="AA12" s="16">
        <f t="shared" si="25"/>
        <v>0</v>
      </c>
      <c r="AB12" s="16">
        <f t="shared" si="26"/>
        <v>0</v>
      </c>
      <c r="AC12" s="16">
        <f t="shared" si="27"/>
        <v>0</v>
      </c>
      <c r="AD12" s="16">
        <f t="shared" si="28"/>
        <v>0</v>
      </c>
      <c r="AE12" s="16">
        <f t="shared" si="29"/>
        <v>0</v>
      </c>
      <c r="AG12" s="16">
        <f t="shared" si="30"/>
        <v>0</v>
      </c>
      <c r="AH12" s="16">
        <f t="shared" si="31"/>
        <v>0</v>
      </c>
      <c r="AI12" s="16">
        <f t="shared" si="32"/>
        <v>0</v>
      </c>
      <c r="AJ12" s="16">
        <f t="shared" si="33"/>
        <v>0</v>
      </c>
      <c r="AK12" s="16">
        <f t="shared" si="34"/>
        <v>0</v>
      </c>
      <c r="AL12" s="16">
        <f t="shared" si="35"/>
        <v>0</v>
      </c>
      <c r="AN12" s="16">
        <f t="shared" si="36"/>
        <v>0</v>
      </c>
      <c r="AO12" s="16">
        <f t="shared" si="37"/>
        <v>0</v>
      </c>
      <c r="AP12" s="16">
        <f t="shared" si="38"/>
        <v>0</v>
      </c>
      <c r="AQ12" s="16">
        <f t="shared" si="39"/>
        <v>0</v>
      </c>
      <c r="AR12" s="16">
        <f t="shared" si="40"/>
        <v>0</v>
      </c>
      <c r="AS12" s="16">
        <f t="shared" si="41"/>
        <v>0</v>
      </c>
      <c r="AT12" s="20"/>
      <c r="AU12" s="20">
        <f t="shared" si="42"/>
        <v>5616.683954545455</v>
      </c>
      <c r="AV12" s="20">
        <f t="shared" si="43"/>
        <v>5616.683954545455</v>
      </c>
      <c r="AW12" s="20">
        <f t="shared" si="44"/>
        <v>5616.683954545455</v>
      </c>
      <c r="AX12" s="20">
        <f t="shared" si="45"/>
        <v>5616.683954545455</v>
      </c>
      <c r="AY12" s="20">
        <f t="shared" si="46"/>
        <v>5616.683954545455</v>
      </c>
      <c r="AZ12" s="20">
        <f t="shared" si="47"/>
        <v>5616.683954545455</v>
      </c>
      <c r="BA12" s="20"/>
      <c r="BB12" s="20">
        <f t="shared" si="48"/>
        <v>0</v>
      </c>
      <c r="BC12" s="20">
        <f t="shared" si="49"/>
        <v>0</v>
      </c>
      <c r="BD12" s="20">
        <f t="shared" si="50"/>
        <v>0</v>
      </c>
      <c r="BE12" s="20">
        <f t="shared" si="51"/>
        <v>0</v>
      </c>
      <c r="BF12" s="20">
        <f t="shared" si="52"/>
        <v>0</v>
      </c>
      <c r="BG12" s="20">
        <f t="shared" si="53"/>
        <v>0</v>
      </c>
      <c r="BH12" s="20"/>
      <c r="BI12" s="20">
        <f t="shared" si="54"/>
        <v>0</v>
      </c>
      <c r="BJ12" s="20">
        <f t="shared" si="55"/>
        <v>0</v>
      </c>
      <c r="BK12" s="20">
        <f t="shared" si="56"/>
        <v>0</v>
      </c>
      <c r="BL12" s="20">
        <f t="shared" si="57"/>
        <v>0</v>
      </c>
      <c r="BM12" s="20">
        <f t="shared" si="58"/>
        <v>0</v>
      </c>
      <c r="BN12" s="20">
        <f t="shared" si="59"/>
        <v>0</v>
      </c>
      <c r="BO12" s="20"/>
      <c r="BP12" s="20">
        <f t="shared" si="60"/>
        <v>0</v>
      </c>
      <c r="BQ12" s="20">
        <f t="shared" si="61"/>
        <v>0</v>
      </c>
      <c r="BR12" s="20">
        <f t="shared" si="62"/>
        <v>0</v>
      </c>
      <c r="BS12" s="20">
        <f t="shared" si="63"/>
        <v>0</v>
      </c>
      <c r="BT12" s="20">
        <f t="shared" si="64"/>
        <v>0</v>
      </c>
      <c r="BU12" s="20">
        <f t="shared" si="65"/>
        <v>0</v>
      </c>
      <c r="BV12" s="20"/>
      <c r="BW12" s="20">
        <f t="shared" si="66"/>
        <v>0</v>
      </c>
      <c r="BX12" s="20">
        <f t="shared" si="67"/>
        <v>0</v>
      </c>
      <c r="BY12" s="20">
        <f t="shared" si="68"/>
        <v>0</v>
      </c>
      <c r="BZ12" s="20">
        <f t="shared" si="69"/>
        <v>0</v>
      </c>
      <c r="CA12" s="20">
        <f t="shared" si="70"/>
        <v>0</v>
      </c>
      <c r="CB12" s="20">
        <f t="shared" si="71"/>
        <v>0</v>
      </c>
      <c r="CC12" s="20"/>
      <c r="CD12" s="20">
        <f t="shared" si="72"/>
        <v>0</v>
      </c>
      <c r="CE12" s="20">
        <f t="shared" si="73"/>
        <v>0</v>
      </c>
      <c r="CF12" s="20">
        <f t="shared" si="74"/>
        <v>0</v>
      </c>
      <c r="CG12" s="20">
        <f t="shared" si="75"/>
        <v>0</v>
      </c>
      <c r="CH12" s="20">
        <f t="shared" si="76"/>
        <v>0</v>
      </c>
      <c r="CI12" s="20">
        <f t="shared" si="77"/>
        <v>0</v>
      </c>
    </row>
    <row r="13" spans="1:87" x14ac:dyDescent="0.25">
      <c r="A13">
        <v>7</v>
      </c>
      <c r="B13" t="str">
        <f>modules!B13</f>
        <v>Biological Psychology (PSYM225)</v>
      </c>
      <c r="C13">
        <f>modules!C13</f>
        <v>1</v>
      </c>
      <c r="E13" s="16">
        <f t="shared" si="6"/>
        <v>150</v>
      </c>
      <c r="F13" s="16">
        <f t="shared" si="7"/>
        <v>150</v>
      </c>
      <c r="G13" s="16">
        <f t="shared" si="8"/>
        <v>150</v>
      </c>
      <c r="H13" s="16">
        <f t="shared" si="9"/>
        <v>150</v>
      </c>
      <c r="I13" s="16">
        <f t="shared" si="10"/>
        <v>150</v>
      </c>
      <c r="J13" s="16">
        <f t="shared" si="11"/>
        <v>150</v>
      </c>
      <c r="L13" s="16">
        <f t="shared" si="12"/>
        <v>0</v>
      </c>
      <c r="M13" s="16">
        <f t="shared" si="13"/>
        <v>0</v>
      </c>
      <c r="N13" s="16">
        <f t="shared" si="14"/>
        <v>0</v>
      </c>
      <c r="O13" s="16">
        <f t="shared" si="15"/>
        <v>0</v>
      </c>
      <c r="P13" s="16">
        <f t="shared" si="16"/>
        <v>0</v>
      </c>
      <c r="Q13" s="16">
        <f t="shared" si="17"/>
        <v>0</v>
      </c>
      <c r="S13" s="16">
        <f t="shared" si="18"/>
        <v>0</v>
      </c>
      <c r="T13" s="16">
        <f t="shared" si="19"/>
        <v>0</v>
      </c>
      <c r="U13" s="16">
        <f t="shared" si="20"/>
        <v>0</v>
      </c>
      <c r="V13" s="16">
        <f t="shared" si="21"/>
        <v>0</v>
      </c>
      <c r="W13" s="16">
        <f t="shared" si="22"/>
        <v>0</v>
      </c>
      <c r="X13" s="16">
        <f t="shared" si="23"/>
        <v>0</v>
      </c>
      <c r="Z13" s="16">
        <f t="shared" si="24"/>
        <v>0</v>
      </c>
      <c r="AA13" s="16">
        <f t="shared" si="25"/>
        <v>0</v>
      </c>
      <c r="AB13" s="16">
        <f t="shared" si="26"/>
        <v>0</v>
      </c>
      <c r="AC13" s="16">
        <f t="shared" si="27"/>
        <v>0</v>
      </c>
      <c r="AD13" s="16">
        <f t="shared" si="28"/>
        <v>0</v>
      </c>
      <c r="AE13" s="16">
        <f t="shared" si="29"/>
        <v>0</v>
      </c>
      <c r="AG13" s="16">
        <f t="shared" si="30"/>
        <v>0</v>
      </c>
      <c r="AH13" s="16">
        <f t="shared" si="31"/>
        <v>0</v>
      </c>
      <c r="AI13" s="16">
        <f t="shared" si="32"/>
        <v>0</v>
      </c>
      <c r="AJ13" s="16">
        <f t="shared" si="33"/>
        <v>0</v>
      </c>
      <c r="AK13" s="16">
        <f t="shared" si="34"/>
        <v>0</v>
      </c>
      <c r="AL13" s="16">
        <f t="shared" si="35"/>
        <v>0</v>
      </c>
      <c r="AN13" s="16">
        <f t="shared" si="36"/>
        <v>0</v>
      </c>
      <c r="AO13" s="16">
        <f t="shared" si="37"/>
        <v>0</v>
      </c>
      <c r="AP13" s="16">
        <f t="shared" si="38"/>
        <v>0</v>
      </c>
      <c r="AQ13" s="16">
        <f t="shared" si="39"/>
        <v>0</v>
      </c>
      <c r="AR13" s="16">
        <f t="shared" si="40"/>
        <v>0</v>
      </c>
      <c r="AS13" s="16">
        <f t="shared" si="41"/>
        <v>0</v>
      </c>
      <c r="AT13" s="20"/>
      <c r="AU13" s="20">
        <f t="shared" si="42"/>
        <v>5616.683954545455</v>
      </c>
      <c r="AV13" s="20">
        <f t="shared" si="43"/>
        <v>5616.683954545455</v>
      </c>
      <c r="AW13" s="20">
        <f t="shared" si="44"/>
        <v>5616.683954545455</v>
      </c>
      <c r="AX13" s="20">
        <f t="shared" si="45"/>
        <v>5616.683954545455</v>
      </c>
      <c r="AY13" s="20">
        <f t="shared" si="46"/>
        <v>5616.683954545455</v>
      </c>
      <c r="AZ13" s="20">
        <f t="shared" si="47"/>
        <v>5616.683954545455</v>
      </c>
      <c r="BA13" s="20"/>
      <c r="BB13" s="20">
        <f t="shared" si="48"/>
        <v>0</v>
      </c>
      <c r="BC13" s="20">
        <f t="shared" si="49"/>
        <v>0</v>
      </c>
      <c r="BD13" s="20">
        <f t="shared" si="50"/>
        <v>0</v>
      </c>
      <c r="BE13" s="20">
        <f t="shared" si="51"/>
        <v>0</v>
      </c>
      <c r="BF13" s="20">
        <f t="shared" si="52"/>
        <v>0</v>
      </c>
      <c r="BG13" s="20">
        <f t="shared" si="53"/>
        <v>0</v>
      </c>
      <c r="BH13" s="20"/>
      <c r="BI13" s="20">
        <f t="shared" si="54"/>
        <v>0</v>
      </c>
      <c r="BJ13" s="20">
        <f t="shared" si="55"/>
        <v>0</v>
      </c>
      <c r="BK13" s="20">
        <f t="shared" si="56"/>
        <v>0</v>
      </c>
      <c r="BL13" s="20">
        <f t="shared" si="57"/>
        <v>0</v>
      </c>
      <c r="BM13" s="20">
        <f t="shared" si="58"/>
        <v>0</v>
      </c>
      <c r="BN13" s="20">
        <f t="shared" si="59"/>
        <v>0</v>
      </c>
      <c r="BO13" s="20"/>
      <c r="BP13" s="20">
        <f t="shared" si="60"/>
        <v>0</v>
      </c>
      <c r="BQ13" s="20">
        <f t="shared" si="61"/>
        <v>0</v>
      </c>
      <c r="BR13" s="20">
        <f t="shared" si="62"/>
        <v>0</v>
      </c>
      <c r="BS13" s="20">
        <f t="shared" si="63"/>
        <v>0</v>
      </c>
      <c r="BT13" s="20">
        <f t="shared" si="64"/>
        <v>0</v>
      </c>
      <c r="BU13" s="20">
        <f t="shared" si="65"/>
        <v>0</v>
      </c>
      <c r="BV13" s="20"/>
      <c r="BW13" s="20">
        <f t="shared" si="66"/>
        <v>0</v>
      </c>
      <c r="BX13" s="20">
        <f t="shared" si="67"/>
        <v>0</v>
      </c>
      <c r="BY13" s="20">
        <f t="shared" si="68"/>
        <v>0</v>
      </c>
      <c r="BZ13" s="20">
        <f t="shared" si="69"/>
        <v>0</v>
      </c>
      <c r="CA13" s="20">
        <f t="shared" si="70"/>
        <v>0</v>
      </c>
      <c r="CB13" s="20">
        <f t="shared" si="71"/>
        <v>0</v>
      </c>
      <c r="CC13" s="20"/>
      <c r="CD13" s="20">
        <f t="shared" si="72"/>
        <v>0</v>
      </c>
      <c r="CE13" s="20">
        <f t="shared" si="73"/>
        <v>0</v>
      </c>
      <c r="CF13" s="20">
        <f t="shared" si="74"/>
        <v>0</v>
      </c>
      <c r="CG13" s="20">
        <f t="shared" si="75"/>
        <v>0</v>
      </c>
      <c r="CH13" s="20">
        <f t="shared" si="76"/>
        <v>0</v>
      </c>
      <c r="CI13" s="20">
        <f t="shared" si="77"/>
        <v>0</v>
      </c>
    </row>
    <row r="14" spans="1:87" x14ac:dyDescent="0.25">
      <c r="A14">
        <v>8</v>
      </c>
      <c r="B14">
        <f>modules!B14</f>
        <v>0</v>
      </c>
      <c r="C14">
        <f>modules!C14</f>
        <v>0</v>
      </c>
      <c r="E14" s="16">
        <f t="shared" si="6"/>
        <v>0</v>
      </c>
      <c r="F14" s="16">
        <f t="shared" si="7"/>
        <v>0</v>
      </c>
      <c r="G14" s="16">
        <f t="shared" si="8"/>
        <v>0</v>
      </c>
      <c r="H14" s="16">
        <f t="shared" si="9"/>
        <v>0</v>
      </c>
      <c r="I14" s="16">
        <f t="shared" si="10"/>
        <v>0</v>
      </c>
      <c r="J14" s="16">
        <f t="shared" si="11"/>
        <v>0</v>
      </c>
      <c r="L14" s="16">
        <f t="shared" si="12"/>
        <v>0</v>
      </c>
      <c r="M14" s="16">
        <f t="shared" si="13"/>
        <v>0</v>
      </c>
      <c r="N14" s="16">
        <f t="shared" si="14"/>
        <v>0</v>
      </c>
      <c r="O14" s="16">
        <f t="shared" si="15"/>
        <v>0</v>
      </c>
      <c r="P14" s="16">
        <f t="shared" si="16"/>
        <v>0</v>
      </c>
      <c r="Q14" s="16">
        <f t="shared" si="17"/>
        <v>0</v>
      </c>
      <c r="S14" s="16">
        <f t="shared" si="18"/>
        <v>0</v>
      </c>
      <c r="T14" s="16">
        <f t="shared" si="19"/>
        <v>0</v>
      </c>
      <c r="U14" s="16">
        <f t="shared" si="20"/>
        <v>0</v>
      </c>
      <c r="V14" s="16">
        <f t="shared" si="21"/>
        <v>0</v>
      </c>
      <c r="W14" s="16">
        <f t="shared" si="22"/>
        <v>0</v>
      </c>
      <c r="X14" s="16">
        <f t="shared" si="23"/>
        <v>0</v>
      </c>
      <c r="Z14" s="16">
        <f t="shared" si="24"/>
        <v>0</v>
      </c>
      <c r="AA14" s="16">
        <f t="shared" si="25"/>
        <v>0</v>
      </c>
      <c r="AB14" s="16">
        <f t="shared" si="26"/>
        <v>0</v>
      </c>
      <c r="AC14" s="16">
        <f t="shared" si="27"/>
        <v>0</v>
      </c>
      <c r="AD14" s="16">
        <f t="shared" si="28"/>
        <v>0</v>
      </c>
      <c r="AE14" s="16">
        <f t="shared" si="29"/>
        <v>0</v>
      </c>
      <c r="AG14" s="16">
        <f t="shared" si="30"/>
        <v>0</v>
      </c>
      <c r="AH14" s="16">
        <f t="shared" si="31"/>
        <v>0</v>
      </c>
      <c r="AI14" s="16">
        <f t="shared" si="32"/>
        <v>0</v>
      </c>
      <c r="AJ14" s="16">
        <f t="shared" si="33"/>
        <v>0</v>
      </c>
      <c r="AK14" s="16">
        <f t="shared" si="34"/>
        <v>0</v>
      </c>
      <c r="AL14" s="16">
        <f t="shared" si="35"/>
        <v>0</v>
      </c>
      <c r="AN14" s="16">
        <f t="shared" si="36"/>
        <v>0</v>
      </c>
      <c r="AO14" s="16">
        <f t="shared" si="37"/>
        <v>0</v>
      </c>
      <c r="AP14" s="16">
        <f t="shared" si="38"/>
        <v>0</v>
      </c>
      <c r="AQ14" s="16">
        <f t="shared" si="39"/>
        <v>0</v>
      </c>
      <c r="AR14" s="16">
        <f t="shared" si="40"/>
        <v>0</v>
      </c>
      <c r="AS14" s="16">
        <f t="shared" si="41"/>
        <v>0</v>
      </c>
      <c r="AT14" s="20"/>
      <c r="AU14" s="20">
        <f t="shared" si="42"/>
        <v>0</v>
      </c>
      <c r="AV14" s="20">
        <f t="shared" si="43"/>
        <v>0</v>
      </c>
      <c r="AW14" s="20">
        <f t="shared" si="44"/>
        <v>0</v>
      </c>
      <c r="AX14" s="20">
        <f t="shared" si="45"/>
        <v>0</v>
      </c>
      <c r="AY14" s="20">
        <f t="shared" si="46"/>
        <v>0</v>
      </c>
      <c r="AZ14" s="20">
        <f t="shared" si="47"/>
        <v>0</v>
      </c>
      <c r="BA14" s="20"/>
      <c r="BB14" s="20">
        <f t="shared" si="48"/>
        <v>0</v>
      </c>
      <c r="BC14" s="20">
        <f t="shared" si="49"/>
        <v>0</v>
      </c>
      <c r="BD14" s="20">
        <f t="shared" si="50"/>
        <v>0</v>
      </c>
      <c r="BE14" s="20">
        <f t="shared" si="51"/>
        <v>0</v>
      </c>
      <c r="BF14" s="20">
        <f t="shared" si="52"/>
        <v>0</v>
      </c>
      <c r="BG14" s="20">
        <f t="shared" si="53"/>
        <v>0</v>
      </c>
      <c r="BH14" s="20"/>
      <c r="BI14" s="20">
        <f t="shared" si="54"/>
        <v>0</v>
      </c>
      <c r="BJ14" s="20">
        <f t="shared" si="55"/>
        <v>0</v>
      </c>
      <c r="BK14" s="20">
        <f t="shared" si="56"/>
        <v>0</v>
      </c>
      <c r="BL14" s="20">
        <f t="shared" si="57"/>
        <v>0</v>
      </c>
      <c r="BM14" s="20">
        <f t="shared" si="58"/>
        <v>0</v>
      </c>
      <c r="BN14" s="20">
        <f t="shared" si="59"/>
        <v>0</v>
      </c>
      <c r="BO14" s="20"/>
      <c r="BP14" s="20">
        <f t="shared" si="60"/>
        <v>0</v>
      </c>
      <c r="BQ14" s="20">
        <f t="shared" si="61"/>
        <v>0</v>
      </c>
      <c r="BR14" s="20">
        <f t="shared" si="62"/>
        <v>0</v>
      </c>
      <c r="BS14" s="20">
        <f t="shared" si="63"/>
        <v>0</v>
      </c>
      <c r="BT14" s="20">
        <f t="shared" si="64"/>
        <v>0</v>
      </c>
      <c r="BU14" s="20">
        <f t="shared" si="65"/>
        <v>0</v>
      </c>
      <c r="BV14" s="20"/>
      <c r="BW14" s="20">
        <f t="shared" si="66"/>
        <v>0</v>
      </c>
      <c r="BX14" s="20">
        <f t="shared" si="67"/>
        <v>0</v>
      </c>
      <c r="BY14" s="20">
        <f t="shared" si="68"/>
        <v>0</v>
      </c>
      <c r="BZ14" s="20">
        <f t="shared" si="69"/>
        <v>0</v>
      </c>
      <c r="CA14" s="20">
        <f t="shared" si="70"/>
        <v>0</v>
      </c>
      <c r="CB14" s="20">
        <f t="shared" si="71"/>
        <v>0</v>
      </c>
      <c r="CC14" s="20"/>
      <c r="CD14" s="20">
        <f t="shared" si="72"/>
        <v>0</v>
      </c>
      <c r="CE14" s="20">
        <f t="shared" si="73"/>
        <v>0</v>
      </c>
      <c r="CF14" s="20">
        <f t="shared" si="74"/>
        <v>0</v>
      </c>
      <c r="CG14" s="20">
        <f t="shared" si="75"/>
        <v>0</v>
      </c>
      <c r="CH14" s="20">
        <f t="shared" si="76"/>
        <v>0</v>
      </c>
      <c r="CI14" s="20">
        <f t="shared" si="77"/>
        <v>0</v>
      </c>
    </row>
    <row r="15" spans="1:87" x14ac:dyDescent="0.25">
      <c r="A15">
        <v>9</v>
      </c>
      <c r="B15">
        <f>modules!B15</f>
        <v>0</v>
      </c>
      <c r="C15">
        <f>modules!C15</f>
        <v>0</v>
      </c>
      <c r="E15" s="16">
        <f t="shared" si="6"/>
        <v>0</v>
      </c>
      <c r="F15" s="16">
        <f t="shared" si="7"/>
        <v>0</v>
      </c>
      <c r="G15" s="16">
        <f t="shared" si="8"/>
        <v>0</v>
      </c>
      <c r="H15" s="16">
        <f t="shared" si="9"/>
        <v>0</v>
      </c>
      <c r="I15" s="16">
        <f t="shared" si="10"/>
        <v>0</v>
      </c>
      <c r="J15" s="16">
        <f t="shared" si="11"/>
        <v>0</v>
      </c>
      <c r="L15" s="16">
        <f t="shared" si="12"/>
        <v>0</v>
      </c>
      <c r="M15" s="16">
        <f t="shared" si="13"/>
        <v>0</v>
      </c>
      <c r="N15" s="16">
        <f t="shared" si="14"/>
        <v>0</v>
      </c>
      <c r="O15" s="16">
        <f t="shared" si="15"/>
        <v>0</v>
      </c>
      <c r="P15" s="16">
        <f t="shared" si="16"/>
        <v>0</v>
      </c>
      <c r="Q15" s="16">
        <f t="shared" si="17"/>
        <v>0</v>
      </c>
      <c r="S15" s="16">
        <f t="shared" si="18"/>
        <v>0</v>
      </c>
      <c r="T15" s="16">
        <f t="shared" si="19"/>
        <v>0</v>
      </c>
      <c r="U15" s="16">
        <f t="shared" si="20"/>
        <v>0</v>
      </c>
      <c r="V15" s="16">
        <f t="shared" si="21"/>
        <v>0</v>
      </c>
      <c r="W15" s="16">
        <f t="shared" si="22"/>
        <v>0</v>
      </c>
      <c r="X15" s="16">
        <f t="shared" si="23"/>
        <v>0</v>
      </c>
      <c r="Z15" s="16">
        <f t="shared" si="24"/>
        <v>0</v>
      </c>
      <c r="AA15" s="16">
        <f t="shared" si="25"/>
        <v>0</v>
      </c>
      <c r="AB15" s="16">
        <f t="shared" si="26"/>
        <v>0</v>
      </c>
      <c r="AC15" s="16">
        <f t="shared" si="27"/>
        <v>0</v>
      </c>
      <c r="AD15" s="16">
        <f t="shared" si="28"/>
        <v>0</v>
      </c>
      <c r="AE15" s="16">
        <f t="shared" si="29"/>
        <v>0</v>
      </c>
      <c r="AG15" s="16">
        <f t="shared" si="30"/>
        <v>0</v>
      </c>
      <c r="AH15" s="16">
        <f t="shared" si="31"/>
        <v>0</v>
      </c>
      <c r="AI15" s="16">
        <f t="shared" si="32"/>
        <v>0</v>
      </c>
      <c r="AJ15" s="16">
        <f t="shared" si="33"/>
        <v>0</v>
      </c>
      <c r="AK15" s="16">
        <f t="shared" si="34"/>
        <v>0</v>
      </c>
      <c r="AL15" s="16">
        <f t="shared" si="35"/>
        <v>0</v>
      </c>
      <c r="AN15" s="16">
        <f t="shared" si="36"/>
        <v>0</v>
      </c>
      <c r="AO15" s="16">
        <f t="shared" si="37"/>
        <v>0</v>
      </c>
      <c r="AP15" s="16">
        <f t="shared" si="38"/>
        <v>0</v>
      </c>
      <c r="AQ15" s="16">
        <f t="shared" si="39"/>
        <v>0</v>
      </c>
      <c r="AR15" s="16">
        <f t="shared" si="40"/>
        <v>0</v>
      </c>
      <c r="AS15" s="16">
        <f t="shared" si="41"/>
        <v>0</v>
      </c>
      <c r="AT15" s="20"/>
      <c r="AU15" s="20">
        <f t="shared" si="42"/>
        <v>0</v>
      </c>
      <c r="AV15" s="20">
        <f t="shared" si="43"/>
        <v>0</v>
      </c>
      <c r="AW15" s="20">
        <f t="shared" si="44"/>
        <v>0</v>
      </c>
      <c r="AX15" s="20">
        <f t="shared" si="45"/>
        <v>0</v>
      </c>
      <c r="AY15" s="20">
        <f t="shared" si="46"/>
        <v>0</v>
      </c>
      <c r="AZ15" s="20">
        <f t="shared" si="47"/>
        <v>0</v>
      </c>
      <c r="BA15" s="20"/>
      <c r="BB15" s="20">
        <f t="shared" si="48"/>
        <v>0</v>
      </c>
      <c r="BC15" s="20">
        <f t="shared" si="49"/>
        <v>0</v>
      </c>
      <c r="BD15" s="20">
        <f t="shared" si="50"/>
        <v>0</v>
      </c>
      <c r="BE15" s="20">
        <f t="shared" si="51"/>
        <v>0</v>
      </c>
      <c r="BF15" s="20">
        <f t="shared" si="52"/>
        <v>0</v>
      </c>
      <c r="BG15" s="20">
        <f t="shared" si="53"/>
        <v>0</v>
      </c>
      <c r="BH15" s="20"/>
      <c r="BI15" s="20">
        <f t="shared" si="54"/>
        <v>0</v>
      </c>
      <c r="BJ15" s="20">
        <f t="shared" si="55"/>
        <v>0</v>
      </c>
      <c r="BK15" s="20">
        <f t="shared" si="56"/>
        <v>0</v>
      </c>
      <c r="BL15" s="20">
        <f t="shared" si="57"/>
        <v>0</v>
      </c>
      <c r="BM15" s="20">
        <f t="shared" si="58"/>
        <v>0</v>
      </c>
      <c r="BN15" s="20">
        <f t="shared" si="59"/>
        <v>0</v>
      </c>
      <c r="BO15" s="20"/>
      <c r="BP15" s="20">
        <f t="shared" si="60"/>
        <v>0</v>
      </c>
      <c r="BQ15" s="20">
        <f t="shared" si="61"/>
        <v>0</v>
      </c>
      <c r="BR15" s="20">
        <f t="shared" si="62"/>
        <v>0</v>
      </c>
      <c r="BS15" s="20">
        <f t="shared" si="63"/>
        <v>0</v>
      </c>
      <c r="BT15" s="20">
        <f t="shared" si="64"/>
        <v>0</v>
      </c>
      <c r="BU15" s="20">
        <f t="shared" si="65"/>
        <v>0</v>
      </c>
      <c r="BV15" s="20"/>
      <c r="BW15" s="20">
        <f t="shared" si="66"/>
        <v>0</v>
      </c>
      <c r="BX15" s="20">
        <f t="shared" si="67"/>
        <v>0</v>
      </c>
      <c r="BY15" s="20">
        <f t="shared" si="68"/>
        <v>0</v>
      </c>
      <c r="BZ15" s="20">
        <f t="shared" si="69"/>
        <v>0</v>
      </c>
      <c r="CA15" s="20">
        <f t="shared" si="70"/>
        <v>0</v>
      </c>
      <c r="CB15" s="20">
        <f t="shared" si="71"/>
        <v>0</v>
      </c>
      <c r="CC15" s="20"/>
      <c r="CD15" s="20">
        <f t="shared" si="72"/>
        <v>0</v>
      </c>
      <c r="CE15" s="20">
        <f t="shared" si="73"/>
        <v>0</v>
      </c>
      <c r="CF15" s="20">
        <f t="shared" si="74"/>
        <v>0</v>
      </c>
      <c r="CG15" s="20">
        <f t="shared" si="75"/>
        <v>0</v>
      </c>
      <c r="CH15" s="20">
        <f t="shared" si="76"/>
        <v>0</v>
      </c>
      <c r="CI15" s="20">
        <f t="shared" si="77"/>
        <v>0</v>
      </c>
    </row>
    <row r="16" spans="1:87" x14ac:dyDescent="0.25">
      <c r="A16">
        <v>10</v>
      </c>
      <c r="B16">
        <f>modules!B16</f>
        <v>0</v>
      </c>
      <c r="C16">
        <f>modules!C16</f>
        <v>0</v>
      </c>
      <c r="E16" s="16">
        <f t="shared" si="6"/>
        <v>0</v>
      </c>
      <c r="F16" s="16">
        <f t="shared" si="7"/>
        <v>0</v>
      </c>
      <c r="G16" s="16">
        <f t="shared" si="8"/>
        <v>0</v>
      </c>
      <c r="H16" s="16">
        <f t="shared" si="9"/>
        <v>0</v>
      </c>
      <c r="I16" s="16">
        <f t="shared" si="10"/>
        <v>0</v>
      </c>
      <c r="J16" s="16">
        <f t="shared" si="11"/>
        <v>0</v>
      </c>
      <c r="L16" s="16">
        <f t="shared" si="12"/>
        <v>0</v>
      </c>
      <c r="M16" s="16">
        <f t="shared" si="13"/>
        <v>0</v>
      </c>
      <c r="N16" s="16">
        <f t="shared" si="14"/>
        <v>0</v>
      </c>
      <c r="O16" s="16">
        <f t="shared" si="15"/>
        <v>0</v>
      </c>
      <c r="P16" s="16">
        <f t="shared" si="16"/>
        <v>0</v>
      </c>
      <c r="Q16" s="16">
        <f t="shared" si="17"/>
        <v>0</v>
      </c>
      <c r="S16" s="16">
        <f t="shared" si="18"/>
        <v>0</v>
      </c>
      <c r="T16" s="16">
        <f t="shared" si="19"/>
        <v>0</v>
      </c>
      <c r="U16" s="16">
        <f t="shared" si="20"/>
        <v>0</v>
      </c>
      <c r="V16" s="16">
        <f t="shared" si="21"/>
        <v>0</v>
      </c>
      <c r="W16" s="16">
        <f t="shared" si="22"/>
        <v>0</v>
      </c>
      <c r="X16" s="16">
        <f t="shared" si="23"/>
        <v>0</v>
      </c>
      <c r="Z16" s="16">
        <f t="shared" si="24"/>
        <v>0</v>
      </c>
      <c r="AA16" s="16">
        <f t="shared" si="25"/>
        <v>0</v>
      </c>
      <c r="AB16" s="16">
        <f t="shared" si="26"/>
        <v>0</v>
      </c>
      <c r="AC16" s="16">
        <f t="shared" si="27"/>
        <v>0</v>
      </c>
      <c r="AD16" s="16">
        <f t="shared" si="28"/>
        <v>0</v>
      </c>
      <c r="AE16" s="16">
        <f t="shared" si="29"/>
        <v>0</v>
      </c>
      <c r="AG16" s="16">
        <f t="shared" si="30"/>
        <v>0</v>
      </c>
      <c r="AH16" s="16">
        <f t="shared" si="31"/>
        <v>0</v>
      </c>
      <c r="AI16" s="16">
        <f t="shared" si="32"/>
        <v>0</v>
      </c>
      <c r="AJ16" s="16">
        <f t="shared" si="33"/>
        <v>0</v>
      </c>
      <c r="AK16" s="16">
        <f t="shared" si="34"/>
        <v>0</v>
      </c>
      <c r="AL16" s="16">
        <f t="shared" si="35"/>
        <v>0</v>
      </c>
      <c r="AN16" s="16">
        <f t="shared" si="36"/>
        <v>0</v>
      </c>
      <c r="AO16" s="16">
        <f t="shared" si="37"/>
        <v>0</v>
      </c>
      <c r="AP16" s="16">
        <f t="shared" si="38"/>
        <v>0</v>
      </c>
      <c r="AQ16" s="16">
        <f t="shared" si="39"/>
        <v>0</v>
      </c>
      <c r="AR16" s="16">
        <f t="shared" si="40"/>
        <v>0</v>
      </c>
      <c r="AS16" s="16">
        <f t="shared" si="41"/>
        <v>0</v>
      </c>
      <c r="AT16" s="20"/>
      <c r="AU16" s="20">
        <f t="shared" si="42"/>
        <v>0</v>
      </c>
      <c r="AV16" s="20">
        <f t="shared" si="43"/>
        <v>0</v>
      </c>
      <c r="AW16" s="20">
        <f t="shared" si="44"/>
        <v>0</v>
      </c>
      <c r="AX16" s="20">
        <f t="shared" si="45"/>
        <v>0</v>
      </c>
      <c r="AY16" s="20">
        <f t="shared" si="46"/>
        <v>0</v>
      </c>
      <c r="AZ16" s="20">
        <f t="shared" si="47"/>
        <v>0</v>
      </c>
      <c r="BA16" s="20"/>
      <c r="BB16" s="20">
        <f t="shared" si="48"/>
        <v>0</v>
      </c>
      <c r="BC16" s="20">
        <f t="shared" si="49"/>
        <v>0</v>
      </c>
      <c r="BD16" s="20">
        <f t="shared" si="50"/>
        <v>0</v>
      </c>
      <c r="BE16" s="20">
        <f t="shared" si="51"/>
        <v>0</v>
      </c>
      <c r="BF16" s="20">
        <f t="shared" si="52"/>
        <v>0</v>
      </c>
      <c r="BG16" s="20">
        <f t="shared" si="53"/>
        <v>0</v>
      </c>
      <c r="BH16" s="20"/>
      <c r="BI16" s="20">
        <f t="shared" si="54"/>
        <v>0</v>
      </c>
      <c r="BJ16" s="20">
        <f t="shared" si="55"/>
        <v>0</v>
      </c>
      <c r="BK16" s="20">
        <f t="shared" si="56"/>
        <v>0</v>
      </c>
      <c r="BL16" s="20">
        <f t="shared" si="57"/>
        <v>0</v>
      </c>
      <c r="BM16" s="20">
        <f t="shared" si="58"/>
        <v>0</v>
      </c>
      <c r="BN16" s="20">
        <f t="shared" si="59"/>
        <v>0</v>
      </c>
      <c r="BO16" s="20"/>
      <c r="BP16" s="20">
        <f t="shared" si="60"/>
        <v>0</v>
      </c>
      <c r="BQ16" s="20">
        <f t="shared" si="61"/>
        <v>0</v>
      </c>
      <c r="BR16" s="20">
        <f t="shared" si="62"/>
        <v>0</v>
      </c>
      <c r="BS16" s="20">
        <f t="shared" si="63"/>
        <v>0</v>
      </c>
      <c r="BT16" s="20">
        <f t="shared" si="64"/>
        <v>0</v>
      </c>
      <c r="BU16" s="20">
        <f t="shared" si="65"/>
        <v>0</v>
      </c>
      <c r="BV16" s="20"/>
      <c r="BW16" s="20">
        <f t="shared" si="66"/>
        <v>0</v>
      </c>
      <c r="BX16" s="20">
        <f t="shared" si="67"/>
        <v>0</v>
      </c>
      <c r="BY16" s="20">
        <f t="shared" si="68"/>
        <v>0</v>
      </c>
      <c r="BZ16" s="20">
        <f t="shared" si="69"/>
        <v>0</v>
      </c>
      <c r="CA16" s="20">
        <f t="shared" si="70"/>
        <v>0</v>
      </c>
      <c r="CB16" s="20">
        <f t="shared" si="71"/>
        <v>0</v>
      </c>
      <c r="CC16" s="20"/>
      <c r="CD16" s="20">
        <f t="shared" si="72"/>
        <v>0</v>
      </c>
      <c r="CE16" s="20">
        <f t="shared" si="73"/>
        <v>0</v>
      </c>
      <c r="CF16" s="20">
        <f t="shared" si="74"/>
        <v>0</v>
      </c>
      <c r="CG16" s="20">
        <f t="shared" si="75"/>
        <v>0</v>
      </c>
      <c r="CH16" s="20">
        <f t="shared" si="76"/>
        <v>0</v>
      </c>
      <c r="CI16" s="20">
        <f t="shared" si="77"/>
        <v>0</v>
      </c>
    </row>
    <row r="17" spans="1:87" x14ac:dyDescent="0.25">
      <c r="A17">
        <v>11</v>
      </c>
      <c r="B17">
        <f>modules!B17</f>
        <v>0</v>
      </c>
      <c r="C17">
        <f>modules!C17</f>
        <v>0</v>
      </c>
      <c r="E17" s="16">
        <f t="shared" si="6"/>
        <v>0</v>
      </c>
      <c r="F17" s="16">
        <f t="shared" si="7"/>
        <v>0</v>
      </c>
      <c r="G17" s="16">
        <f t="shared" si="8"/>
        <v>0</v>
      </c>
      <c r="H17" s="16">
        <f t="shared" si="9"/>
        <v>0</v>
      </c>
      <c r="I17" s="16">
        <f t="shared" si="10"/>
        <v>0</v>
      </c>
      <c r="J17" s="16">
        <f t="shared" si="11"/>
        <v>0</v>
      </c>
      <c r="L17" s="16">
        <f t="shared" si="12"/>
        <v>0</v>
      </c>
      <c r="M17" s="16">
        <f t="shared" si="13"/>
        <v>0</v>
      </c>
      <c r="N17" s="16">
        <f t="shared" si="14"/>
        <v>0</v>
      </c>
      <c r="O17" s="16">
        <f t="shared" si="15"/>
        <v>0</v>
      </c>
      <c r="P17" s="16">
        <f t="shared" si="16"/>
        <v>0</v>
      </c>
      <c r="Q17" s="16">
        <f t="shared" si="17"/>
        <v>0</v>
      </c>
      <c r="S17" s="16">
        <f t="shared" si="18"/>
        <v>0</v>
      </c>
      <c r="T17" s="16">
        <f t="shared" si="19"/>
        <v>0</v>
      </c>
      <c r="U17" s="16">
        <f t="shared" si="20"/>
        <v>0</v>
      </c>
      <c r="V17" s="16">
        <f t="shared" si="21"/>
        <v>0</v>
      </c>
      <c r="W17" s="16">
        <f t="shared" si="22"/>
        <v>0</v>
      </c>
      <c r="X17" s="16">
        <f t="shared" si="23"/>
        <v>0</v>
      </c>
      <c r="Z17" s="16">
        <f t="shared" si="24"/>
        <v>0</v>
      </c>
      <c r="AA17" s="16">
        <f t="shared" si="25"/>
        <v>0</v>
      </c>
      <c r="AB17" s="16">
        <f t="shared" si="26"/>
        <v>0</v>
      </c>
      <c r="AC17" s="16">
        <f t="shared" si="27"/>
        <v>0</v>
      </c>
      <c r="AD17" s="16">
        <f t="shared" si="28"/>
        <v>0</v>
      </c>
      <c r="AE17" s="16">
        <f t="shared" si="29"/>
        <v>0</v>
      </c>
      <c r="AG17" s="16">
        <f t="shared" si="30"/>
        <v>0</v>
      </c>
      <c r="AH17" s="16">
        <f t="shared" si="31"/>
        <v>0</v>
      </c>
      <c r="AI17" s="16">
        <f t="shared" si="32"/>
        <v>0</v>
      </c>
      <c r="AJ17" s="16">
        <f t="shared" si="33"/>
        <v>0</v>
      </c>
      <c r="AK17" s="16">
        <f t="shared" si="34"/>
        <v>0</v>
      </c>
      <c r="AL17" s="16">
        <f t="shared" si="35"/>
        <v>0</v>
      </c>
      <c r="AN17" s="16">
        <f t="shared" si="36"/>
        <v>0</v>
      </c>
      <c r="AO17" s="16">
        <f t="shared" si="37"/>
        <v>0</v>
      </c>
      <c r="AP17" s="16">
        <f t="shared" si="38"/>
        <v>0</v>
      </c>
      <c r="AQ17" s="16">
        <f t="shared" si="39"/>
        <v>0</v>
      </c>
      <c r="AR17" s="16">
        <f t="shared" si="40"/>
        <v>0</v>
      </c>
      <c r="AS17" s="16">
        <f t="shared" si="41"/>
        <v>0</v>
      </c>
      <c r="AT17" s="20"/>
      <c r="AU17" s="20">
        <f t="shared" si="42"/>
        <v>0</v>
      </c>
      <c r="AV17" s="20">
        <f t="shared" si="43"/>
        <v>0</v>
      </c>
      <c r="AW17" s="20">
        <f t="shared" si="44"/>
        <v>0</v>
      </c>
      <c r="AX17" s="20">
        <f t="shared" si="45"/>
        <v>0</v>
      </c>
      <c r="AY17" s="20">
        <f t="shared" si="46"/>
        <v>0</v>
      </c>
      <c r="AZ17" s="20">
        <f t="shared" si="47"/>
        <v>0</v>
      </c>
      <c r="BA17" s="20"/>
      <c r="BB17" s="20">
        <f t="shared" si="48"/>
        <v>0</v>
      </c>
      <c r="BC17" s="20">
        <f t="shared" si="49"/>
        <v>0</v>
      </c>
      <c r="BD17" s="20">
        <f t="shared" si="50"/>
        <v>0</v>
      </c>
      <c r="BE17" s="20">
        <f t="shared" si="51"/>
        <v>0</v>
      </c>
      <c r="BF17" s="20">
        <f t="shared" si="52"/>
        <v>0</v>
      </c>
      <c r="BG17" s="20">
        <f t="shared" si="53"/>
        <v>0</v>
      </c>
      <c r="BH17" s="20"/>
      <c r="BI17" s="20">
        <f t="shared" si="54"/>
        <v>0</v>
      </c>
      <c r="BJ17" s="20">
        <f t="shared" si="55"/>
        <v>0</v>
      </c>
      <c r="BK17" s="20">
        <f t="shared" si="56"/>
        <v>0</v>
      </c>
      <c r="BL17" s="20">
        <f t="shared" si="57"/>
        <v>0</v>
      </c>
      <c r="BM17" s="20">
        <f t="shared" si="58"/>
        <v>0</v>
      </c>
      <c r="BN17" s="20">
        <f t="shared" si="59"/>
        <v>0</v>
      </c>
      <c r="BO17" s="20"/>
      <c r="BP17" s="20">
        <f t="shared" si="60"/>
        <v>0</v>
      </c>
      <c r="BQ17" s="20">
        <f t="shared" si="61"/>
        <v>0</v>
      </c>
      <c r="BR17" s="20">
        <f t="shared" si="62"/>
        <v>0</v>
      </c>
      <c r="BS17" s="20">
        <f t="shared" si="63"/>
        <v>0</v>
      </c>
      <c r="BT17" s="20">
        <f t="shared" si="64"/>
        <v>0</v>
      </c>
      <c r="BU17" s="20">
        <f t="shared" si="65"/>
        <v>0</v>
      </c>
      <c r="BV17" s="20"/>
      <c r="BW17" s="20">
        <f t="shared" si="66"/>
        <v>0</v>
      </c>
      <c r="BX17" s="20">
        <f t="shared" si="67"/>
        <v>0</v>
      </c>
      <c r="BY17" s="20">
        <f t="shared" si="68"/>
        <v>0</v>
      </c>
      <c r="BZ17" s="20">
        <f t="shared" si="69"/>
        <v>0</v>
      </c>
      <c r="CA17" s="20">
        <f t="shared" si="70"/>
        <v>0</v>
      </c>
      <c r="CB17" s="20">
        <f t="shared" si="71"/>
        <v>0</v>
      </c>
      <c r="CC17" s="20"/>
      <c r="CD17" s="20">
        <f t="shared" si="72"/>
        <v>0</v>
      </c>
      <c r="CE17" s="20">
        <f t="shared" si="73"/>
        <v>0</v>
      </c>
      <c r="CF17" s="20">
        <f t="shared" si="74"/>
        <v>0</v>
      </c>
      <c r="CG17" s="20">
        <f t="shared" si="75"/>
        <v>0</v>
      </c>
      <c r="CH17" s="20">
        <f t="shared" si="76"/>
        <v>0</v>
      </c>
      <c r="CI17" s="20">
        <f t="shared" si="77"/>
        <v>0</v>
      </c>
    </row>
    <row r="18" spans="1:87" x14ac:dyDescent="0.25">
      <c r="A18">
        <v>12</v>
      </c>
      <c r="B18">
        <f>modules!B18</f>
        <v>0</v>
      </c>
      <c r="C18">
        <f>modules!C18</f>
        <v>0</v>
      </c>
      <c r="E18" s="16">
        <f t="shared" si="6"/>
        <v>0</v>
      </c>
      <c r="F18" s="16">
        <f t="shared" si="7"/>
        <v>0</v>
      </c>
      <c r="G18" s="16">
        <f t="shared" si="8"/>
        <v>0</v>
      </c>
      <c r="H18" s="16">
        <f t="shared" si="9"/>
        <v>0</v>
      </c>
      <c r="I18" s="16">
        <f t="shared" si="10"/>
        <v>0</v>
      </c>
      <c r="J18" s="16">
        <f t="shared" si="11"/>
        <v>0</v>
      </c>
      <c r="L18" s="16">
        <f t="shared" si="12"/>
        <v>0</v>
      </c>
      <c r="M18" s="16">
        <f t="shared" si="13"/>
        <v>0</v>
      </c>
      <c r="N18" s="16">
        <f t="shared" si="14"/>
        <v>0</v>
      </c>
      <c r="O18" s="16">
        <f t="shared" si="15"/>
        <v>0</v>
      </c>
      <c r="P18" s="16">
        <f t="shared" si="16"/>
        <v>0</v>
      </c>
      <c r="Q18" s="16">
        <f t="shared" si="17"/>
        <v>0</v>
      </c>
      <c r="S18" s="16">
        <f t="shared" si="18"/>
        <v>0</v>
      </c>
      <c r="T18" s="16">
        <f t="shared" si="19"/>
        <v>0</v>
      </c>
      <c r="U18" s="16">
        <f t="shared" si="20"/>
        <v>0</v>
      </c>
      <c r="V18" s="16">
        <f t="shared" si="21"/>
        <v>0</v>
      </c>
      <c r="W18" s="16">
        <f t="shared" si="22"/>
        <v>0</v>
      </c>
      <c r="X18" s="16">
        <f t="shared" si="23"/>
        <v>0</v>
      </c>
      <c r="Z18" s="16">
        <f t="shared" si="24"/>
        <v>0</v>
      </c>
      <c r="AA18" s="16">
        <f t="shared" si="25"/>
        <v>0</v>
      </c>
      <c r="AB18" s="16">
        <f t="shared" si="26"/>
        <v>0</v>
      </c>
      <c r="AC18" s="16">
        <f t="shared" si="27"/>
        <v>0</v>
      </c>
      <c r="AD18" s="16">
        <f t="shared" si="28"/>
        <v>0</v>
      </c>
      <c r="AE18" s="16">
        <f t="shared" si="29"/>
        <v>0</v>
      </c>
      <c r="AG18" s="16">
        <f t="shared" si="30"/>
        <v>0</v>
      </c>
      <c r="AH18" s="16">
        <f t="shared" si="31"/>
        <v>0</v>
      </c>
      <c r="AI18" s="16">
        <f t="shared" si="32"/>
        <v>0</v>
      </c>
      <c r="AJ18" s="16">
        <f t="shared" si="33"/>
        <v>0</v>
      </c>
      <c r="AK18" s="16">
        <f t="shared" si="34"/>
        <v>0</v>
      </c>
      <c r="AL18" s="16">
        <f t="shared" si="35"/>
        <v>0</v>
      </c>
      <c r="AN18" s="16">
        <f t="shared" si="36"/>
        <v>0</v>
      </c>
      <c r="AO18" s="16">
        <f t="shared" si="37"/>
        <v>0</v>
      </c>
      <c r="AP18" s="16">
        <f t="shared" si="38"/>
        <v>0</v>
      </c>
      <c r="AQ18" s="16">
        <f t="shared" si="39"/>
        <v>0</v>
      </c>
      <c r="AR18" s="16">
        <f t="shared" si="40"/>
        <v>0</v>
      </c>
      <c r="AS18" s="16">
        <f t="shared" si="41"/>
        <v>0</v>
      </c>
      <c r="AT18" s="20"/>
      <c r="AU18" s="20">
        <f t="shared" si="42"/>
        <v>0</v>
      </c>
      <c r="AV18" s="20">
        <f t="shared" si="43"/>
        <v>0</v>
      </c>
      <c r="AW18" s="20">
        <f t="shared" si="44"/>
        <v>0</v>
      </c>
      <c r="AX18" s="20">
        <f t="shared" si="45"/>
        <v>0</v>
      </c>
      <c r="AY18" s="20">
        <f t="shared" si="46"/>
        <v>0</v>
      </c>
      <c r="AZ18" s="20">
        <f t="shared" si="47"/>
        <v>0</v>
      </c>
      <c r="BA18" s="20"/>
      <c r="BB18" s="20">
        <f t="shared" si="48"/>
        <v>0</v>
      </c>
      <c r="BC18" s="20">
        <f t="shared" si="49"/>
        <v>0</v>
      </c>
      <c r="BD18" s="20">
        <f t="shared" si="50"/>
        <v>0</v>
      </c>
      <c r="BE18" s="20">
        <f t="shared" si="51"/>
        <v>0</v>
      </c>
      <c r="BF18" s="20">
        <f t="shared" si="52"/>
        <v>0</v>
      </c>
      <c r="BG18" s="20">
        <f t="shared" si="53"/>
        <v>0</v>
      </c>
      <c r="BH18" s="20"/>
      <c r="BI18" s="20">
        <f t="shared" si="54"/>
        <v>0</v>
      </c>
      <c r="BJ18" s="20">
        <f t="shared" si="55"/>
        <v>0</v>
      </c>
      <c r="BK18" s="20">
        <f t="shared" si="56"/>
        <v>0</v>
      </c>
      <c r="BL18" s="20">
        <f t="shared" si="57"/>
        <v>0</v>
      </c>
      <c r="BM18" s="20">
        <f t="shared" si="58"/>
        <v>0</v>
      </c>
      <c r="BN18" s="20">
        <f t="shared" si="59"/>
        <v>0</v>
      </c>
      <c r="BO18" s="20"/>
      <c r="BP18" s="20">
        <f t="shared" si="60"/>
        <v>0</v>
      </c>
      <c r="BQ18" s="20">
        <f t="shared" si="61"/>
        <v>0</v>
      </c>
      <c r="BR18" s="20">
        <f t="shared" si="62"/>
        <v>0</v>
      </c>
      <c r="BS18" s="20">
        <f t="shared" si="63"/>
        <v>0</v>
      </c>
      <c r="BT18" s="20">
        <f t="shared" si="64"/>
        <v>0</v>
      </c>
      <c r="BU18" s="20">
        <f t="shared" si="65"/>
        <v>0</v>
      </c>
      <c r="BV18" s="20"/>
      <c r="BW18" s="20">
        <f t="shared" si="66"/>
        <v>0</v>
      </c>
      <c r="BX18" s="20">
        <f t="shared" si="67"/>
        <v>0</v>
      </c>
      <c r="BY18" s="20">
        <f t="shared" si="68"/>
        <v>0</v>
      </c>
      <c r="BZ18" s="20">
        <f t="shared" si="69"/>
        <v>0</v>
      </c>
      <c r="CA18" s="20">
        <f t="shared" si="70"/>
        <v>0</v>
      </c>
      <c r="CB18" s="20">
        <f t="shared" si="71"/>
        <v>0</v>
      </c>
      <c r="CC18" s="20"/>
      <c r="CD18" s="20">
        <f t="shared" si="72"/>
        <v>0</v>
      </c>
      <c r="CE18" s="20">
        <f t="shared" si="73"/>
        <v>0</v>
      </c>
      <c r="CF18" s="20">
        <f t="shared" si="74"/>
        <v>0</v>
      </c>
      <c r="CG18" s="20">
        <f t="shared" si="75"/>
        <v>0</v>
      </c>
      <c r="CH18" s="20">
        <f t="shared" si="76"/>
        <v>0</v>
      </c>
      <c r="CI18" s="20">
        <f t="shared" si="77"/>
        <v>0</v>
      </c>
    </row>
    <row r="19" spans="1:87" x14ac:dyDescent="0.25">
      <c r="A19">
        <v>13</v>
      </c>
      <c r="B19">
        <f>modules!B19</f>
        <v>0</v>
      </c>
      <c r="C19">
        <f>modules!C19</f>
        <v>0</v>
      </c>
      <c r="E19" s="16">
        <f t="shared" si="6"/>
        <v>0</v>
      </c>
      <c r="F19" s="16">
        <f t="shared" si="7"/>
        <v>0</v>
      </c>
      <c r="G19" s="16">
        <f t="shared" si="8"/>
        <v>0</v>
      </c>
      <c r="H19" s="16">
        <f t="shared" si="9"/>
        <v>0</v>
      </c>
      <c r="I19" s="16">
        <f t="shared" si="10"/>
        <v>0</v>
      </c>
      <c r="J19" s="16">
        <f t="shared" si="11"/>
        <v>0</v>
      </c>
      <c r="L19" s="16">
        <f t="shared" si="12"/>
        <v>0</v>
      </c>
      <c r="M19" s="16">
        <f t="shared" si="13"/>
        <v>0</v>
      </c>
      <c r="N19" s="16">
        <f t="shared" si="14"/>
        <v>0</v>
      </c>
      <c r="O19" s="16">
        <f t="shared" si="15"/>
        <v>0</v>
      </c>
      <c r="P19" s="16">
        <f t="shared" si="16"/>
        <v>0</v>
      </c>
      <c r="Q19" s="16">
        <f t="shared" si="17"/>
        <v>0</v>
      </c>
      <c r="S19" s="16">
        <f t="shared" si="18"/>
        <v>0</v>
      </c>
      <c r="T19" s="16">
        <f t="shared" si="19"/>
        <v>0</v>
      </c>
      <c r="U19" s="16">
        <f t="shared" si="20"/>
        <v>0</v>
      </c>
      <c r="V19" s="16">
        <f t="shared" si="21"/>
        <v>0</v>
      </c>
      <c r="W19" s="16">
        <f t="shared" si="22"/>
        <v>0</v>
      </c>
      <c r="X19" s="16">
        <f t="shared" si="23"/>
        <v>0</v>
      </c>
      <c r="Z19" s="16">
        <f t="shared" si="24"/>
        <v>0</v>
      </c>
      <c r="AA19" s="16">
        <f t="shared" si="25"/>
        <v>0</v>
      </c>
      <c r="AB19" s="16">
        <f t="shared" si="26"/>
        <v>0</v>
      </c>
      <c r="AC19" s="16">
        <f t="shared" si="27"/>
        <v>0</v>
      </c>
      <c r="AD19" s="16">
        <f t="shared" si="28"/>
        <v>0</v>
      </c>
      <c r="AE19" s="16">
        <f t="shared" si="29"/>
        <v>0</v>
      </c>
      <c r="AG19" s="16">
        <f t="shared" si="30"/>
        <v>0</v>
      </c>
      <c r="AH19" s="16">
        <f t="shared" si="31"/>
        <v>0</v>
      </c>
      <c r="AI19" s="16">
        <f t="shared" si="32"/>
        <v>0</v>
      </c>
      <c r="AJ19" s="16">
        <f t="shared" si="33"/>
        <v>0</v>
      </c>
      <c r="AK19" s="16">
        <f t="shared" si="34"/>
        <v>0</v>
      </c>
      <c r="AL19" s="16">
        <f t="shared" si="35"/>
        <v>0</v>
      </c>
      <c r="AN19" s="16">
        <f t="shared" si="36"/>
        <v>0</v>
      </c>
      <c r="AO19" s="16">
        <f t="shared" si="37"/>
        <v>0</v>
      </c>
      <c r="AP19" s="16">
        <f t="shared" si="38"/>
        <v>0</v>
      </c>
      <c r="AQ19" s="16">
        <f t="shared" si="39"/>
        <v>0</v>
      </c>
      <c r="AR19" s="16">
        <f t="shared" si="40"/>
        <v>0</v>
      </c>
      <c r="AS19" s="16">
        <f t="shared" si="41"/>
        <v>0</v>
      </c>
      <c r="AT19" s="20"/>
      <c r="AU19" s="20">
        <f t="shared" si="42"/>
        <v>0</v>
      </c>
      <c r="AV19" s="20">
        <f t="shared" si="43"/>
        <v>0</v>
      </c>
      <c r="AW19" s="20">
        <f t="shared" si="44"/>
        <v>0</v>
      </c>
      <c r="AX19" s="20">
        <f t="shared" si="45"/>
        <v>0</v>
      </c>
      <c r="AY19" s="20">
        <f t="shared" si="46"/>
        <v>0</v>
      </c>
      <c r="AZ19" s="20">
        <f t="shared" si="47"/>
        <v>0</v>
      </c>
      <c r="BA19" s="20"/>
      <c r="BB19" s="20">
        <f t="shared" si="48"/>
        <v>0</v>
      </c>
      <c r="BC19" s="20">
        <f t="shared" si="49"/>
        <v>0</v>
      </c>
      <c r="BD19" s="20">
        <f t="shared" si="50"/>
        <v>0</v>
      </c>
      <c r="BE19" s="20">
        <f t="shared" si="51"/>
        <v>0</v>
      </c>
      <c r="BF19" s="20">
        <f t="shared" si="52"/>
        <v>0</v>
      </c>
      <c r="BG19" s="20">
        <f t="shared" si="53"/>
        <v>0</v>
      </c>
      <c r="BH19" s="20"/>
      <c r="BI19" s="20">
        <f t="shared" si="54"/>
        <v>0</v>
      </c>
      <c r="BJ19" s="20">
        <f t="shared" si="55"/>
        <v>0</v>
      </c>
      <c r="BK19" s="20">
        <f t="shared" si="56"/>
        <v>0</v>
      </c>
      <c r="BL19" s="20">
        <f t="shared" si="57"/>
        <v>0</v>
      </c>
      <c r="BM19" s="20">
        <f t="shared" si="58"/>
        <v>0</v>
      </c>
      <c r="BN19" s="20">
        <f t="shared" si="59"/>
        <v>0</v>
      </c>
      <c r="BO19" s="20"/>
      <c r="BP19" s="20">
        <f t="shared" si="60"/>
        <v>0</v>
      </c>
      <c r="BQ19" s="20">
        <f t="shared" si="61"/>
        <v>0</v>
      </c>
      <c r="BR19" s="20">
        <f t="shared" si="62"/>
        <v>0</v>
      </c>
      <c r="BS19" s="20">
        <f t="shared" si="63"/>
        <v>0</v>
      </c>
      <c r="BT19" s="20">
        <f t="shared" si="64"/>
        <v>0</v>
      </c>
      <c r="BU19" s="20">
        <f t="shared" si="65"/>
        <v>0</v>
      </c>
      <c r="BV19" s="20"/>
      <c r="BW19" s="20">
        <f t="shared" si="66"/>
        <v>0</v>
      </c>
      <c r="BX19" s="20">
        <f t="shared" si="67"/>
        <v>0</v>
      </c>
      <c r="BY19" s="20">
        <f t="shared" si="68"/>
        <v>0</v>
      </c>
      <c r="BZ19" s="20">
        <f t="shared" si="69"/>
        <v>0</v>
      </c>
      <c r="CA19" s="20">
        <f t="shared" si="70"/>
        <v>0</v>
      </c>
      <c r="CB19" s="20">
        <f t="shared" si="71"/>
        <v>0</v>
      </c>
      <c r="CC19" s="20"/>
      <c r="CD19" s="20">
        <f t="shared" si="72"/>
        <v>0</v>
      </c>
      <c r="CE19" s="20">
        <f t="shared" si="73"/>
        <v>0</v>
      </c>
      <c r="CF19" s="20">
        <f t="shared" si="74"/>
        <v>0</v>
      </c>
      <c r="CG19" s="20">
        <f t="shared" si="75"/>
        <v>0</v>
      </c>
      <c r="CH19" s="20">
        <f t="shared" si="76"/>
        <v>0</v>
      </c>
      <c r="CI19" s="20">
        <f t="shared" si="77"/>
        <v>0</v>
      </c>
    </row>
    <row r="20" spans="1:87" x14ac:dyDescent="0.25">
      <c r="A20">
        <v>14</v>
      </c>
      <c r="B20">
        <f>modules!B20</f>
        <v>0</v>
      </c>
      <c r="C20">
        <f>modules!C20</f>
        <v>0</v>
      </c>
      <c r="E20" s="16">
        <f t="shared" si="6"/>
        <v>0</v>
      </c>
      <c r="F20" s="16">
        <f t="shared" si="7"/>
        <v>0</v>
      </c>
      <c r="G20" s="16">
        <f t="shared" si="8"/>
        <v>0</v>
      </c>
      <c r="H20" s="16">
        <f t="shared" si="9"/>
        <v>0</v>
      </c>
      <c r="I20" s="16">
        <f t="shared" si="10"/>
        <v>0</v>
      </c>
      <c r="J20" s="16">
        <f t="shared" si="11"/>
        <v>0</v>
      </c>
      <c r="L20" s="16">
        <f t="shared" si="12"/>
        <v>0</v>
      </c>
      <c r="M20" s="16">
        <f t="shared" si="13"/>
        <v>0</v>
      </c>
      <c r="N20" s="16">
        <f t="shared" si="14"/>
        <v>0</v>
      </c>
      <c r="O20" s="16">
        <f t="shared" si="15"/>
        <v>0</v>
      </c>
      <c r="P20" s="16">
        <f t="shared" si="16"/>
        <v>0</v>
      </c>
      <c r="Q20" s="16">
        <f t="shared" si="17"/>
        <v>0</v>
      </c>
      <c r="S20" s="16">
        <f t="shared" si="18"/>
        <v>0</v>
      </c>
      <c r="T20" s="16">
        <f t="shared" si="19"/>
        <v>0</v>
      </c>
      <c r="U20" s="16">
        <f t="shared" si="20"/>
        <v>0</v>
      </c>
      <c r="V20" s="16">
        <f t="shared" si="21"/>
        <v>0</v>
      </c>
      <c r="W20" s="16">
        <f t="shared" si="22"/>
        <v>0</v>
      </c>
      <c r="X20" s="16">
        <f t="shared" si="23"/>
        <v>0</v>
      </c>
      <c r="Z20" s="16">
        <f t="shared" si="24"/>
        <v>0</v>
      </c>
      <c r="AA20" s="16">
        <f t="shared" si="25"/>
        <v>0</v>
      </c>
      <c r="AB20" s="16">
        <f t="shared" si="26"/>
        <v>0</v>
      </c>
      <c r="AC20" s="16">
        <f t="shared" si="27"/>
        <v>0</v>
      </c>
      <c r="AD20" s="16">
        <f t="shared" si="28"/>
        <v>0</v>
      </c>
      <c r="AE20" s="16">
        <f t="shared" si="29"/>
        <v>0</v>
      </c>
      <c r="AG20" s="16">
        <f t="shared" si="30"/>
        <v>0</v>
      </c>
      <c r="AH20" s="16">
        <f t="shared" si="31"/>
        <v>0</v>
      </c>
      <c r="AI20" s="16">
        <f t="shared" si="32"/>
        <v>0</v>
      </c>
      <c r="AJ20" s="16">
        <f t="shared" si="33"/>
        <v>0</v>
      </c>
      <c r="AK20" s="16">
        <f t="shared" si="34"/>
        <v>0</v>
      </c>
      <c r="AL20" s="16">
        <f t="shared" si="35"/>
        <v>0</v>
      </c>
      <c r="AN20" s="16">
        <f t="shared" si="36"/>
        <v>0</v>
      </c>
      <c r="AO20" s="16">
        <f t="shared" si="37"/>
        <v>0</v>
      </c>
      <c r="AP20" s="16">
        <f t="shared" si="38"/>
        <v>0</v>
      </c>
      <c r="AQ20" s="16">
        <f t="shared" si="39"/>
        <v>0</v>
      </c>
      <c r="AR20" s="16">
        <f t="shared" si="40"/>
        <v>0</v>
      </c>
      <c r="AS20" s="16">
        <f t="shared" si="41"/>
        <v>0</v>
      </c>
      <c r="AT20" s="20"/>
      <c r="AU20" s="20">
        <f t="shared" si="42"/>
        <v>0</v>
      </c>
      <c r="AV20" s="20">
        <f t="shared" si="43"/>
        <v>0</v>
      </c>
      <c r="AW20" s="20">
        <f t="shared" si="44"/>
        <v>0</v>
      </c>
      <c r="AX20" s="20">
        <f t="shared" si="45"/>
        <v>0</v>
      </c>
      <c r="AY20" s="20">
        <f t="shared" si="46"/>
        <v>0</v>
      </c>
      <c r="AZ20" s="20">
        <f t="shared" si="47"/>
        <v>0</v>
      </c>
      <c r="BA20" s="20"/>
      <c r="BB20" s="20">
        <f t="shared" si="48"/>
        <v>0</v>
      </c>
      <c r="BC20" s="20">
        <f t="shared" si="49"/>
        <v>0</v>
      </c>
      <c r="BD20" s="20">
        <f t="shared" si="50"/>
        <v>0</v>
      </c>
      <c r="BE20" s="20">
        <f t="shared" si="51"/>
        <v>0</v>
      </c>
      <c r="BF20" s="20">
        <f t="shared" si="52"/>
        <v>0</v>
      </c>
      <c r="BG20" s="20">
        <f t="shared" si="53"/>
        <v>0</v>
      </c>
      <c r="BH20" s="20"/>
      <c r="BI20" s="20">
        <f t="shared" si="54"/>
        <v>0</v>
      </c>
      <c r="BJ20" s="20">
        <f t="shared" si="55"/>
        <v>0</v>
      </c>
      <c r="BK20" s="20">
        <f t="shared" si="56"/>
        <v>0</v>
      </c>
      <c r="BL20" s="20">
        <f t="shared" si="57"/>
        <v>0</v>
      </c>
      <c r="BM20" s="20">
        <f t="shared" si="58"/>
        <v>0</v>
      </c>
      <c r="BN20" s="20">
        <f t="shared" si="59"/>
        <v>0</v>
      </c>
      <c r="BO20" s="20"/>
      <c r="BP20" s="20">
        <f t="shared" si="60"/>
        <v>0</v>
      </c>
      <c r="BQ20" s="20">
        <f t="shared" si="61"/>
        <v>0</v>
      </c>
      <c r="BR20" s="20">
        <f t="shared" si="62"/>
        <v>0</v>
      </c>
      <c r="BS20" s="20">
        <f t="shared" si="63"/>
        <v>0</v>
      </c>
      <c r="BT20" s="20">
        <f t="shared" si="64"/>
        <v>0</v>
      </c>
      <c r="BU20" s="20">
        <f t="shared" si="65"/>
        <v>0</v>
      </c>
      <c r="BV20" s="20"/>
      <c r="BW20" s="20">
        <f t="shared" si="66"/>
        <v>0</v>
      </c>
      <c r="BX20" s="20">
        <f t="shared" si="67"/>
        <v>0</v>
      </c>
      <c r="BY20" s="20">
        <f t="shared" si="68"/>
        <v>0</v>
      </c>
      <c r="BZ20" s="20">
        <f t="shared" si="69"/>
        <v>0</v>
      </c>
      <c r="CA20" s="20">
        <f t="shared" si="70"/>
        <v>0</v>
      </c>
      <c r="CB20" s="20">
        <f t="shared" si="71"/>
        <v>0</v>
      </c>
      <c r="CC20" s="20"/>
      <c r="CD20" s="20">
        <f t="shared" si="72"/>
        <v>0</v>
      </c>
      <c r="CE20" s="20">
        <f t="shared" si="73"/>
        <v>0</v>
      </c>
      <c r="CF20" s="20">
        <f t="shared" si="74"/>
        <v>0</v>
      </c>
      <c r="CG20" s="20">
        <f t="shared" si="75"/>
        <v>0</v>
      </c>
      <c r="CH20" s="20">
        <f t="shared" si="76"/>
        <v>0</v>
      </c>
      <c r="CI20" s="20">
        <f t="shared" si="77"/>
        <v>0</v>
      </c>
    </row>
    <row r="21" spans="1:87" x14ac:dyDescent="0.25">
      <c r="A21">
        <v>15</v>
      </c>
      <c r="B21">
        <f>modules!B21</f>
        <v>0</v>
      </c>
      <c r="C21">
        <f>modules!C21</f>
        <v>0</v>
      </c>
      <c r="E21" s="16">
        <f t="shared" si="6"/>
        <v>0</v>
      </c>
      <c r="F21" s="16">
        <f t="shared" si="7"/>
        <v>0</v>
      </c>
      <c r="G21" s="16">
        <f t="shared" si="8"/>
        <v>0</v>
      </c>
      <c r="H21" s="16">
        <f t="shared" si="9"/>
        <v>0</v>
      </c>
      <c r="I21" s="16">
        <f t="shared" si="10"/>
        <v>0</v>
      </c>
      <c r="J21" s="16">
        <f t="shared" si="11"/>
        <v>0</v>
      </c>
      <c r="L21" s="16">
        <f t="shared" si="12"/>
        <v>0</v>
      </c>
      <c r="M21" s="16">
        <f t="shared" si="13"/>
        <v>0</v>
      </c>
      <c r="N21" s="16">
        <f t="shared" si="14"/>
        <v>0</v>
      </c>
      <c r="O21" s="16">
        <f t="shared" si="15"/>
        <v>0</v>
      </c>
      <c r="P21" s="16">
        <f t="shared" si="16"/>
        <v>0</v>
      </c>
      <c r="Q21" s="16">
        <f t="shared" si="17"/>
        <v>0</v>
      </c>
      <c r="S21" s="16">
        <f t="shared" si="18"/>
        <v>0</v>
      </c>
      <c r="T21" s="16">
        <f t="shared" si="19"/>
        <v>0</v>
      </c>
      <c r="U21" s="16">
        <f t="shared" si="20"/>
        <v>0</v>
      </c>
      <c r="V21" s="16">
        <f t="shared" si="21"/>
        <v>0</v>
      </c>
      <c r="W21" s="16">
        <f t="shared" si="22"/>
        <v>0</v>
      </c>
      <c r="X21" s="16">
        <f t="shared" si="23"/>
        <v>0</v>
      </c>
      <c r="Z21" s="16">
        <f t="shared" si="24"/>
        <v>0</v>
      </c>
      <c r="AA21" s="16">
        <f t="shared" si="25"/>
        <v>0</v>
      </c>
      <c r="AB21" s="16">
        <f t="shared" si="26"/>
        <v>0</v>
      </c>
      <c r="AC21" s="16">
        <f t="shared" si="27"/>
        <v>0</v>
      </c>
      <c r="AD21" s="16">
        <f t="shared" si="28"/>
        <v>0</v>
      </c>
      <c r="AE21" s="16">
        <f t="shared" si="29"/>
        <v>0</v>
      </c>
      <c r="AG21" s="16">
        <f t="shared" si="30"/>
        <v>0</v>
      </c>
      <c r="AH21" s="16">
        <f t="shared" si="31"/>
        <v>0</v>
      </c>
      <c r="AI21" s="16">
        <f t="shared" si="32"/>
        <v>0</v>
      </c>
      <c r="AJ21" s="16">
        <f t="shared" si="33"/>
        <v>0</v>
      </c>
      <c r="AK21" s="16">
        <f t="shared" si="34"/>
        <v>0</v>
      </c>
      <c r="AL21" s="16">
        <f t="shared" si="35"/>
        <v>0</v>
      </c>
      <c r="AN21" s="16">
        <f t="shared" si="36"/>
        <v>0</v>
      </c>
      <c r="AO21" s="16">
        <f t="shared" si="37"/>
        <v>0</v>
      </c>
      <c r="AP21" s="16">
        <f t="shared" si="38"/>
        <v>0</v>
      </c>
      <c r="AQ21" s="16">
        <f t="shared" si="39"/>
        <v>0</v>
      </c>
      <c r="AR21" s="16">
        <f t="shared" si="40"/>
        <v>0</v>
      </c>
      <c r="AS21" s="16">
        <f t="shared" si="41"/>
        <v>0</v>
      </c>
      <c r="AT21" s="20"/>
      <c r="AU21" s="20">
        <f t="shared" si="42"/>
        <v>0</v>
      </c>
      <c r="AV21" s="20">
        <f t="shared" si="43"/>
        <v>0</v>
      </c>
      <c r="AW21" s="20">
        <f t="shared" si="44"/>
        <v>0</v>
      </c>
      <c r="AX21" s="20">
        <f t="shared" si="45"/>
        <v>0</v>
      </c>
      <c r="AY21" s="20">
        <f t="shared" si="46"/>
        <v>0</v>
      </c>
      <c r="AZ21" s="20">
        <f t="shared" si="47"/>
        <v>0</v>
      </c>
      <c r="BA21" s="20"/>
      <c r="BB21" s="20">
        <f t="shared" si="48"/>
        <v>0</v>
      </c>
      <c r="BC21" s="20">
        <f t="shared" si="49"/>
        <v>0</v>
      </c>
      <c r="BD21" s="20">
        <f t="shared" si="50"/>
        <v>0</v>
      </c>
      <c r="BE21" s="20">
        <f t="shared" si="51"/>
        <v>0</v>
      </c>
      <c r="BF21" s="20">
        <f t="shared" si="52"/>
        <v>0</v>
      </c>
      <c r="BG21" s="20">
        <f t="shared" si="53"/>
        <v>0</v>
      </c>
      <c r="BH21" s="20"/>
      <c r="BI21" s="20">
        <f t="shared" si="54"/>
        <v>0</v>
      </c>
      <c r="BJ21" s="20">
        <f t="shared" si="55"/>
        <v>0</v>
      </c>
      <c r="BK21" s="20">
        <f t="shared" si="56"/>
        <v>0</v>
      </c>
      <c r="BL21" s="20">
        <f t="shared" si="57"/>
        <v>0</v>
      </c>
      <c r="BM21" s="20">
        <f t="shared" si="58"/>
        <v>0</v>
      </c>
      <c r="BN21" s="20">
        <f t="shared" si="59"/>
        <v>0</v>
      </c>
      <c r="BO21" s="20"/>
      <c r="BP21" s="20">
        <f t="shared" si="60"/>
        <v>0</v>
      </c>
      <c r="BQ21" s="20">
        <f t="shared" si="61"/>
        <v>0</v>
      </c>
      <c r="BR21" s="20">
        <f t="shared" si="62"/>
        <v>0</v>
      </c>
      <c r="BS21" s="20">
        <f t="shared" si="63"/>
        <v>0</v>
      </c>
      <c r="BT21" s="20">
        <f t="shared" si="64"/>
        <v>0</v>
      </c>
      <c r="BU21" s="20">
        <f t="shared" si="65"/>
        <v>0</v>
      </c>
      <c r="BV21" s="20"/>
      <c r="BW21" s="20">
        <f t="shared" si="66"/>
        <v>0</v>
      </c>
      <c r="BX21" s="20">
        <f t="shared" si="67"/>
        <v>0</v>
      </c>
      <c r="BY21" s="20">
        <f t="shared" si="68"/>
        <v>0</v>
      </c>
      <c r="BZ21" s="20">
        <f t="shared" si="69"/>
        <v>0</v>
      </c>
      <c r="CA21" s="20">
        <f t="shared" si="70"/>
        <v>0</v>
      </c>
      <c r="CB21" s="20">
        <f t="shared" si="71"/>
        <v>0</v>
      </c>
      <c r="CC21" s="20"/>
      <c r="CD21" s="20">
        <f t="shared" si="72"/>
        <v>0</v>
      </c>
      <c r="CE21" s="20">
        <f t="shared" si="73"/>
        <v>0</v>
      </c>
      <c r="CF21" s="20">
        <f t="shared" si="74"/>
        <v>0</v>
      </c>
      <c r="CG21" s="20">
        <f t="shared" si="75"/>
        <v>0</v>
      </c>
      <c r="CH21" s="20">
        <f t="shared" si="76"/>
        <v>0</v>
      </c>
      <c r="CI21" s="20">
        <f t="shared" si="77"/>
        <v>0</v>
      </c>
    </row>
    <row r="22" spans="1:87" x14ac:dyDescent="0.25">
      <c r="A22">
        <v>16</v>
      </c>
      <c r="B22">
        <f>modules!B22</f>
        <v>0</v>
      </c>
      <c r="C22">
        <f>modules!C22</f>
        <v>0</v>
      </c>
      <c r="E22" s="16">
        <f t="shared" si="6"/>
        <v>0</v>
      </c>
      <c r="F22" s="16">
        <f t="shared" si="7"/>
        <v>0</v>
      </c>
      <c r="G22" s="16">
        <f t="shared" si="8"/>
        <v>0</v>
      </c>
      <c r="H22" s="16">
        <f t="shared" si="9"/>
        <v>0</v>
      </c>
      <c r="I22" s="16">
        <f t="shared" si="10"/>
        <v>0</v>
      </c>
      <c r="J22" s="16">
        <f t="shared" si="11"/>
        <v>0</v>
      </c>
      <c r="L22" s="16">
        <f t="shared" si="12"/>
        <v>0</v>
      </c>
      <c r="M22" s="16">
        <f t="shared" si="13"/>
        <v>0</v>
      </c>
      <c r="N22" s="16">
        <f t="shared" si="14"/>
        <v>0</v>
      </c>
      <c r="O22" s="16">
        <f t="shared" si="15"/>
        <v>0</v>
      </c>
      <c r="P22" s="16">
        <f t="shared" si="16"/>
        <v>0</v>
      </c>
      <c r="Q22" s="16">
        <f t="shared" si="17"/>
        <v>0</v>
      </c>
      <c r="S22" s="16">
        <f t="shared" si="18"/>
        <v>0</v>
      </c>
      <c r="T22" s="16">
        <f t="shared" si="19"/>
        <v>0</v>
      </c>
      <c r="U22" s="16">
        <f t="shared" si="20"/>
        <v>0</v>
      </c>
      <c r="V22" s="16">
        <f t="shared" si="21"/>
        <v>0</v>
      </c>
      <c r="W22" s="16">
        <f t="shared" si="22"/>
        <v>0</v>
      </c>
      <c r="X22" s="16">
        <f t="shared" si="23"/>
        <v>0</v>
      </c>
      <c r="Z22" s="16">
        <f t="shared" si="24"/>
        <v>0</v>
      </c>
      <c r="AA22" s="16">
        <f t="shared" si="25"/>
        <v>0</v>
      </c>
      <c r="AB22" s="16">
        <f t="shared" si="26"/>
        <v>0</v>
      </c>
      <c r="AC22" s="16">
        <f t="shared" si="27"/>
        <v>0</v>
      </c>
      <c r="AD22" s="16">
        <f t="shared" si="28"/>
        <v>0</v>
      </c>
      <c r="AE22" s="16">
        <f t="shared" si="29"/>
        <v>0</v>
      </c>
      <c r="AG22" s="16">
        <f t="shared" si="30"/>
        <v>0</v>
      </c>
      <c r="AH22" s="16">
        <f t="shared" si="31"/>
        <v>0</v>
      </c>
      <c r="AI22" s="16">
        <f t="shared" si="32"/>
        <v>0</v>
      </c>
      <c r="AJ22" s="16">
        <f t="shared" si="33"/>
        <v>0</v>
      </c>
      <c r="AK22" s="16">
        <f t="shared" si="34"/>
        <v>0</v>
      </c>
      <c r="AL22" s="16">
        <f t="shared" si="35"/>
        <v>0</v>
      </c>
      <c r="AN22" s="16">
        <f t="shared" si="36"/>
        <v>0</v>
      </c>
      <c r="AO22" s="16">
        <f t="shared" si="37"/>
        <v>0</v>
      </c>
      <c r="AP22" s="16">
        <f t="shared" si="38"/>
        <v>0</v>
      </c>
      <c r="AQ22" s="16">
        <f t="shared" si="39"/>
        <v>0</v>
      </c>
      <c r="AR22" s="16">
        <f t="shared" si="40"/>
        <v>0</v>
      </c>
      <c r="AS22" s="16">
        <f t="shared" si="41"/>
        <v>0</v>
      </c>
      <c r="AT22" s="20"/>
      <c r="AU22" s="20">
        <f t="shared" si="42"/>
        <v>0</v>
      </c>
      <c r="AV22" s="20">
        <f t="shared" si="43"/>
        <v>0</v>
      </c>
      <c r="AW22" s="20">
        <f t="shared" si="44"/>
        <v>0</v>
      </c>
      <c r="AX22" s="20">
        <f t="shared" si="45"/>
        <v>0</v>
      </c>
      <c r="AY22" s="20">
        <f t="shared" si="46"/>
        <v>0</v>
      </c>
      <c r="AZ22" s="20">
        <f t="shared" si="47"/>
        <v>0</v>
      </c>
      <c r="BA22" s="20"/>
      <c r="BB22" s="20">
        <f t="shared" si="48"/>
        <v>0</v>
      </c>
      <c r="BC22" s="20">
        <f t="shared" si="49"/>
        <v>0</v>
      </c>
      <c r="BD22" s="20">
        <f t="shared" si="50"/>
        <v>0</v>
      </c>
      <c r="BE22" s="20">
        <f t="shared" si="51"/>
        <v>0</v>
      </c>
      <c r="BF22" s="20">
        <f t="shared" si="52"/>
        <v>0</v>
      </c>
      <c r="BG22" s="20">
        <f t="shared" si="53"/>
        <v>0</v>
      </c>
      <c r="BH22" s="20"/>
      <c r="BI22" s="20">
        <f t="shared" si="54"/>
        <v>0</v>
      </c>
      <c r="BJ22" s="20">
        <f t="shared" si="55"/>
        <v>0</v>
      </c>
      <c r="BK22" s="20">
        <f t="shared" si="56"/>
        <v>0</v>
      </c>
      <c r="BL22" s="20">
        <f t="shared" si="57"/>
        <v>0</v>
      </c>
      <c r="BM22" s="20">
        <f t="shared" si="58"/>
        <v>0</v>
      </c>
      <c r="BN22" s="20">
        <f t="shared" si="59"/>
        <v>0</v>
      </c>
      <c r="BO22" s="20"/>
      <c r="BP22" s="20">
        <f t="shared" si="60"/>
        <v>0</v>
      </c>
      <c r="BQ22" s="20">
        <f t="shared" si="61"/>
        <v>0</v>
      </c>
      <c r="BR22" s="20">
        <f t="shared" si="62"/>
        <v>0</v>
      </c>
      <c r="BS22" s="20">
        <f t="shared" si="63"/>
        <v>0</v>
      </c>
      <c r="BT22" s="20">
        <f t="shared" si="64"/>
        <v>0</v>
      </c>
      <c r="BU22" s="20">
        <f t="shared" si="65"/>
        <v>0</v>
      </c>
      <c r="BV22" s="20"/>
      <c r="BW22" s="20">
        <f t="shared" si="66"/>
        <v>0</v>
      </c>
      <c r="BX22" s="20">
        <f t="shared" si="67"/>
        <v>0</v>
      </c>
      <c r="BY22" s="20">
        <f t="shared" si="68"/>
        <v>0</v>
      </c>
      <c r="BZ22" s="20">
        <f t="shared" si="69"/>
        <v>0</v>
      </c>
      <c r="CA22" s="20">
        <f t="shared" si="70"/>
        <v>0</v>
      </c>
      <c r="CB22" s="20">
        <f t="shared" si="71"/>
        <v>0</v>
      </c>
      <c r="CC22" s="20"/>
      <c r="CD22" s="20">
        <f t="shared" si="72"/>
        <v>0</v>
      </c>
      <c r="CE22" s="20">
        <f t="shared" si="73"/>
        <v>0</v>
      </c>
      <c r="CF22" s="20">
        <f t="shared" si="74"/>
        <v>0</v>
      </c>
      <c r="CG22" s="20">
        <f t="shared" si="75"/>
        <v>0</v>
      </c>
      <c r="CH22" s="20">
        <f t="shared" si="76"/>
        <v>0</v>
      </c>
      <c r="CI22" s="20">
        <f t="shared" si="77"/>
        <v>0</v>
      </c>
    </row>
    <row r="23" spans="1:87" x14ac:dyDescent="0.25">
      <c r="A23">
        <v>17</v>
      </c>
      <c r="B23">
        <f>modules!B23</f>
        <v>0</v>
      </c>
      <c r="C23">
        <f>modules!C23</f>
        <v>0</v>
      </c>
      <c r="E23" s="16">
        <f t="shared" si="6"/>
        <v>0</v>
      </c>
      <c r="F23" s="16">
        <f t="shared" si="7"/>
        <v>0</v>
      </c>
      <c r="G23" s="16">
        <f t="shared" si="8"/>
        <v>0</v>
      </c>
      <c r="H23" s="16">
        <f t="shared" si="9"/>
        <v>0</v>
      </c>
      <c r="I23" s="16">
        <f t="shared" si="10"/>
        <v>0</v>
      </c>
      <c r="J23" s="16">
        <f t="shared" si="11"/>
        <v>0</v>
      </c>
      <c r="L23" s="16">
        <f t="shared" si="12"/>
        <v>0</v>
      </c>
      <c r="M23" s="16">
        <f t="shared" si="13"/>
        <v>0</v>
      </c>
      <c r="N23" s="16">
        <f t="shared" si="14"/>
        <v>0</v>
      </c>
      <c r="O23" s="16">
        <f t="shared" si="15"/>
        <v>0</v>
      </c>
      <c r="P23" s="16">
        <f t="shared" si="16"/>
        <v>0</v>
      </c>
      <c r="Q23" s="16">
        <f t="shared" si="17"/>
        <v>0</v>
      </c>
      <c r="S23" s="16">
        <f t="shared" si="18"/>
        <v>0</v>
      </c>
      <c r="T23" s="16">
        <f t="shared" si="19"/>
        <v>0</v>
      </c>
      <c r="U23" s="16">
        <f t="shared" si="20"/>
        <v>0</v>
      </c>
      <c r="V23" s="16">
        <f t="shared" si="21"/>
        <v>0</v>
      </c>
      <c r="W23" s="16">
        <f t="shared" si="22"/>
        <v>0</v>
      </c>
      <c r="X23" s="16">
        <f t="shared" si="23"/>
        <v>0</v>
      </c>
      <c r="Z23" s="16">
        <f t="shared" si="24"/>
        <v>0</v>
      </c>
      <c r="AA23" s="16">
        <f t="shared" si="25"/>
        <v>0</v>
      </c>
      <c r="AB23" s="16">
        <f t="shared" si="26"/>
        <v>0</v>
      </c>
      <c r="AC23" s="16">
        <f t="shared" si="27"/>
        <v>0</v>
      </c>
      <c r="AD23" s="16">
        <f t="shared" si="28"/>
        <v>0</v>
      </c>
      <c r="AE23" s="16">
        <f t="shared" si="29"/>
        <v>0</v>
      </c>
      <c r="AG23" s="16">
        <f t="shared" si="30"/>
        <v>0</v>
      </c>
      <c r="AH23" s="16">
        <f t="shared" si="31"/>
        <v>0</v>
      </c>
      <c r="AI23" s="16">
        <f t="shared" si="32"/>
        <v>0</v>
      </c>
      <c r="AJ23" s="16">
        <f t="shared" si="33"/>
        <v>0</v>
      </c>
      <c r="AK23" s="16">
        <f t="shared" si="34"/>
        <v>0</v>
      </c>
      <c r="AL23" s="16">
        <f t="shared" si="35"/>
        <v>0</v>
      </c>
      <c r="AN23" s="16">
        <f t="shared" si="36"/>
        <v>0</v>
      </c>
      <c r="AO23" s="16">
        <f t="shared" si="37"/>
        <v>0</v>
      </c>
      <c r="AP23" s="16">
        <f t="shared" si="38"/>
        <v>0</v>
      </c>
      <c r="AQ23" s="16">
        <f t="shared" si="39"/>
        <v>0</v>
      </c>
      <c r="AR23" s="16">
        <f t="shared" si="40"/>
        <v>0</v>
      </c>
      <c r="AS23" s="16">
        <f t="shared" si="41"/>
        <v>0</v>
      </c>
      <c r="AT23" s="20"/>
      <c r="AU23" s="20">
        <f t="shared" si="42"/>
        <v>0</v>
      </c>
      <c r="AV23" s="20">
        <f t="shared" si="43"/>
        <v>0</v>
      </c>
      <c r="AW23" s="20">
        <f t="shared" si="44"/>
        <v>0</v>
      </c>
      <c r="AX23" s="20">
        <f t="shared" si="45"/>
        <v>0</v>
      </c>
      <c r="AY23" s="20">
        <f t="shared" si="46"/>
        <v>0</v>
      </c>
      <c r="AZ23" s="20">
        <f t="shared" si="47"/>
        <v>0</v>
      </c>
      <c r="BA23" s="20"/>
      <c r="BB23" s="20">
        <f t="shared" si="48"/>
        <v>0</v>
      </c>
      <c r="BC23" s="20">
        <f t="shared" si="49"/>
        <v>0</v>
      </c>
      <c r="BD23" s="20">
        <f t="shared" si="50"/>
        <v>0</v>
      </c>
      <c r="BE23" s="20">
        <f t="shared" si="51"/>
        <v>0</v>
      </c>
      <c r="BF23" s="20">
        <f t="shared" si="52"/>
        <v>0</v>
      </c>
      <c r="BG23" s="20">
        <f t="shared" si="53"/>
        <v>0</v>
      </c>
      <c r="BH23" s="20"/>
      <c r="BI23" s="20">
        <f t="shared" si="54"/>
        <v>0</v>
      </c>
      <c r="BJ23" s="20">
        <f t="shared" si="55"/>
        <v>0</v>
      </c>
      <c r="BK23" s="20">
        <f t="shared" si="56"/>
        <v>0</v>
      </c>
      <c r="BL23" s="20">
        <f t="shared" si="57"/>
        <v>0</v>
      </c>
      <c r="BM23" s="20">
        <f t="shared" si="58"/>
        <v>0</v>
      </c>
      <c r="BN23" s="20">
        <f t="shared" si="59"/>
        <v>0</v>
      </c>
      <c r="BO23" s="20"/>
      <c r="BP23" s="20">
        <f t="shared" si="60"/>
        <v>0</v>
      </c>
      <c r="BQ23" s="20">
        <f t="shared" si="61"/>
        <v>0</v>
      </c>
      <c r="BR23" s="20">
        <f t="shared" si="62"/>
        <v>0</v>
      </c>
      <c r="BS23" s="20">
        <f t="shared" si="63"/>
        <v>0</v>
      </c>
      <c r="BT23" s="20">
        <f t="shared" si="64"/>
        <v>0</v>
      </c>
      <c r="BU23" s="20">
        <f t="shared" si="65"/>
        <v>0</v>
      </c>
      <c r="BV23" s="20"/>
      <c r="BW23" s="20">
        <f t="shared" si="66"/>
        <v>0</v>
      </c>
      <c r="BX23" s="20">
        <f t="shared" si="67"/>
        <v>0</v>
      </c>
      <c r="BY23" s="20">
        <f t="shared" si="68"/>
        <v>0</v>
      </c>
      <c r="BZ23" s="20">
        <f t="shared" si="69"/>
        <v>0</v>
      </c>
      <c r="CA23" s="20">
        <f t="shared" si="70"/>
        <v>0</v>
      </c>
      <c r="CB23" s="20">
        <f t="shared" si="71"/>
        <v>0</v>
      </c>
      <c r="CC23" s="20"/>
      <c r="CD23" s="20">
        <f t="shared" si="72"/>
        <v>0</v>
      </c>
      <c r="CE23" s="20">
        <f t="shared" si="73"/>
        <v>0</v>
      </c>
      <c r="CF23" s="20">
        <f t="shared" si="74"/>
        <v>0</v>
      </c>
      <c r="CG23" s="20">
        <f t="shared" si="75"/>
        <v>0</v>
      </c>
      <c r="CH23" s="20">
        <f t="shared" si="76"/>
        <v>0</v>
      </c>
      <c r="CI23" s="20">
        <f t="shared" si="77"/>
        <v>0</v>
      </c>
    </row>
    <row r="24" spans="1:87" x14ac:dyDescent="0.25">
      <c r="A24">
        <v>18</v>
      </c>
      <c r="B24">
        <f>modules!B24</f>
        <v>0</v>
      </c>
      <c r="C24">
        <f>modules!C24</f>
        <v>0</v>
      </c>
      <c r="E24" s="16">
        <f t="shared" si="6"/>
        <v>0</v>
      </c>
      <c r="F24" s="16">
        <f t="shared" si="7"/>
        <v>0</v>
      </c>
      <c r="G24" s="16">
        <f t="shared" si="8"/>
        <v>0</v>
      </c>
      <c r="H24" s="16">
        <f t="shared" si="9"/>
        <v>0</v>
      </c>
      <c r="I24" s="16">
        <f t="shared" si="10"/>
        <v>0</v>
      </c>
      <c r="J24" s="16">
        <f t="shared" si="11"/>
        <v>0</v>
      </c>
      <c r="L24" s="16">
        <f t="shared" si="12"/>
        <v>0</v>
      </c>
      <c r="M24" s="16">
        <f t="shared" si="13"/>
        <v>0</v>
      </c>
      <c r="N24" s="16">
        <f t="shared" si="14"/>
        <v>0</v>
      </c>
      <c r="O24" s="16">
        <f t="shared" si="15"/>
        <v>0</v>
      </c>
      <c r="P24" s="16">
        <f t="shared" si="16"/>
        <v>0</v>
      </c>
      <c r="Q24" s="16">
        <f t="shared" si="17"/>
        <v>0</v>
      </c>
      <c r="S24" s="16">
        <f t="shared" si="18"/>
        <v>0</v>
      </c>
      <c r="T24" s="16">
        <f t="shared" si="19"/>
        <v>0</v>
      </c>
      <c r="U24" s="16">
        <f t="shared" si="20"/>
        <v>0</v>
      </c>
      <c r="V24" s="16">
        <f t="shared" si="21"/>
        <v>0</v>
      </c>
      <c r="W24" s="16">
        <f t="shared" si="22"/>
        <v>0</v>
      </c>
      <c r="X24" s="16">
        <f t="shared" si="23"/>
        <v>0</v>
      </c>
      <c r="Z24" s="16">
        <f t="shared" si="24"/>
        <v>0</v>
      </c>
      <c r="AA24" s="16">
        <f t="shared" si="25"/>
        <v>0</v>
      </c>
      <c r="AB24" s="16">
        <f t="shared" si="26"/>
        <v>0</v>
      </c>
      <c r="AC24" s="16">
        <f t="shared" si="27"/>
        <v>0</v>
      </c>
      <c r="AD24" s="16">
        <f t="shared" si="28"/>
        <v>0</v>
      </c>
      <c r="AE24" s="16">
        <f t="shared" si="29"/>
        <v>0</v>
      </c>
      <c r="AG24" s="16">
        <f t="shared" si="30"/>
        <v>0</v>
      </c>
      <c r="AH24" s="16">
        <f t="shared" si="31"/>
        <v>0</v>
      </c>
      <c r="AI24" s="16">
        <f t="shared" si="32"/>
        <v>0</v>
      </c>
      <c r="AJ24" s="16">
        <f t="shared" si="33"/>
        <v>0</v>
      </c>
      <c r="AK24" s="16">
        <f t="shared" si="34"/>
        <v>0</v>
      </c>
      <c r="AL24" s="16">
        <f t="shared" si="35"/>
        <v>0</v>
      </c>
      <c r="AN24" s="16">
        <f t="shared" si="36"/>
        <v>0</v>
      </c>
      <c r="AO24" s="16">
        <f t="shared" si="37"/>
        <v>0</v>
      </c>
      <c r="AP24" s="16">
        <f t="shared" si="38"/>
        <v>0</v>
      </c>
      <c r="AQ24" s="16">
        <f t="shared" si="39"/>
        <v>0</v>
      </c>
      <c r="AR24" s="16">
        <f t="shared" si="40"/>
        <v>0</v>
      </c>
      <c r="AS24" s="16">
        <f t="shared" si="41"/>
        <v>0</v>
      </c>
      <c r="AT24" s="20"/>
      <c r="AU24" s="20">
        <f t="shared" si="42"/>
        <v>0</v>
      </c>
      <c r="AV24" s="20">
        <f t="shared" si="43"/>
        <v>0</v>
      </c>
      <c r="AW24" s="20">
        <f t="shared" si="44"/>
        <v>0</v>
      </c>
      <c r="AX24" s="20">
        <f t="shared" si="45"/>
        <v>0</v>
      </c>
      <c r="AY24" s="20">
        <f t="shared" si="46"/>
        <v>0</v>
      </c>
      <c r="AZ24" s="20">
        <f t="shared" si="47"/>
        <v>0</v>
      </c>
      <c r="BA24" s="20"/>
      <c r="BB24" s="20">
        <f t="shared" si="48"/>
        <v>0</v>
      </c>
      <c r="BC24" s="20">
        <f t="shared" si="49"/>
        <v>0</v>
      </c>
      <c r="BD24" s="20">
        <f t="shared" si="50"/>
        <v>0</v>
      </c>
      <c r="BE24" s="20">
        <f t="shared" si="51"/>
        <v>0</v>
      </c>
      <c r="BF24" s="20">
        <f t="shared" si="52"/>
        <v>0</v>
      </c>
      <c r="BG24" s="20">
        <f t="shared" si="53"/>
        <v>0</v>
      </c>
      <c r="BH24" s="20"/>
      <c r="BI24" s="20">
        <f t="shared" si="54"/>
        <v>0</v>
      </c>
      <c r="BJ24" s="20">
        <f t="shared" si="55"/>
        <v>0</v>
      </c>
      <c r="BK24" s="20">
        <f t="shared" si="56"/>
        <v>0</v>
      </c>
      <c r="BL24" s="20">
        <f t="shared" si="57"/>
        <v>0</v>
      </c>
      <c r="BM24" s="20">
        <f t="shared" si="58"/>
        <v>0</v>
      </c>
      <c r="BN24" s="20">
        <f t="shared" si="59"/>
        <v>0</v>
      </c>
      <c r="BO24" s="20"/>
      <c r="BP24" s="20">
        <f t="shared" si="60"/>
        <v>0</v>
      </c>
      <c r="BQ24" s="20">
        <f t="shared" si="61"/>
        <v>0</v>
      </c>
      <c r="BR24" s="20">
        <f t="shared" si="62"/>
        <v>0</v>
      </c>
      <c r="BS24" s="20">
        <f t="shared" si="63"/>
        <v>0</v>
      </c>
      <c r="BT24" s="20">
        <f t="shared" si="64"/>
        <v>0</v>
      </c>
      <c r="BU24" s="20">
        <f t="shared" si="65"/>
        <v>0</v>
      </c>
      <c r="BV24" s="20"/>
      <c r="BW24" s="20">
        <f t="shared" si="66"/>
        <v>0</v>
      </c>
      <c r="BX24" s="20">
        <f t="shared" si="67"/>
        <v>0</v>
      </c>
      <c r="BY24" s="20">
        <f t="shared" si="68"/>
        <v>0</v>
      </c>
      <c r="BZ24" s="20">
        <f t="shared" si="69"/>
        <v>0</v>
      </c>
      <c r="CA24" s="20">
        <f t="shared" si="70"/>
        <v>0</v>
      </c>
      <c r="CB24" s="20">
        <f t="shared" si="71"/>
        <v>0</v>
      </c>
      <c r="CC24" s="20"/>
      <c r="CD24" s="20">
        <f t="shared" si="72"/>
        <v>0</v>
      </c>
      <c r="CE24" s="20">
        <f t="shared" si="73"/>
        <v>0</v>
      </c>
      <c r="CF24" s="20">
        <f t="shared" si="74"/>
        <v>0</v>
      </c>
      <c r="CG24" s="20">
        <f t="shared" si="75"/>
        <v>0</v>
      </c>
      <c r="CH24" s="20">
        <f t="shared" si="76"/>
        <v>0</v>
      </c>
      <c r="CI24" s="20">
        <f t="shared" si="77"/>
        <v>0</v>
      </c>
    </row>
    <row r="25" spans="1:87" x14ac:dyDescent="0.25">
      <c r="A25">
        <v>19</v>
      </c>
      <c r="B25">
        <f>modules!B25</f>
        <v>0</v>
      </c>
      <c r="C25">
        <f>modules!C25</f>
        <v>0</v>
      </c>
      <c r="E25" s="16">
        <f t="shared" si="6"/>
        <v>0</v>
      </c>
      <c r="F25" s="16">
        <f t="shared" si="7"/>
        <v>0</v>
      </c>
      <c r="G25" s="16">
        <f t="shared" si="8"/>
        <v>0</v>
      </c>
      <c r="H25" s="16">
        <f t="shared" si="9"/>
        <v>0</v>
      </c>
      <c r="I25" s="16">
        <f t="shared" si="10"/>
        <v>0</v>
      </c>
      <c r="J25" s="16">
        <f t="shared" si="11"/>
        <v>0</v>
      </c>
      <c r="L25" s="16">
        <f t="shared" si="12"/>
        <v>0</v>
      </c>
      <c r="M25" s="16">
        <f t="shared" si="13"/>
        <v>0</v>
      </c>
      <c r="N25" s="16">
        <f t="shared" si="14"/>
        <v>0</v>
      </c>
      <c r="O25" s="16">
        <f t="shared" si="15"/>
        <v>0</v>
      </c>
      <c r="P25" s="16">
        <f t="shared" si="16"/>
        <v>0</v>
      </c>
      <c r="Q25" s="16">
        <f t="shared" si="17"/>
        <v>0</v>
      </c>
      <c r="S25" s="16">
        <f t="shared" si="18"/>
        <v>0</v>
      </c>
      <c r="T25" s="16">
        <f t="shared" si="19"/>
        <v>0</v>
      </c>
      <c r="U25" s="16">
        <f t="shared" si="20"/>
        <v>0</v>
      </c>
      <c r="V25" s="16">
        <f t="shared" si="21"/>
        <v>0</v>
      </c>
      <c r="W25" s="16">
        <f t="shared" si="22"/>
        <v>0</v>
      </c>
      <c r="X25" s="16">
        <f t="shared" si="23"/>
        <v>0</v>
      </c>
      <c r="Z25" s="16">
        <f t="shared" si="24"/>
        <v>0</v>
      </c>
      <c r="AA25" s="16">
        <f t="shared" si="25"/>
        <v>0</v>
      </c>
      <c r="AB25" s="16">
        <f t="shared" si="26"/>
        <v>0</v>
      </c>
      <c r="AC25" s="16">
        <f t="shared" si="27"/>
        <v>0</v>
      </c>
      <c r="AD25" s="16">
        <f t="shared" si="28"/>
        <v>0</v>
      </c>
      <c r="AE25" s="16">
        <f t="shared" si="29"/>
        <v>0</v>
      </c>
      <c r="AG25" s="16">
        <f t="shared" si="30"/>
        <v>0</v>
      </c>
      <c r="AH25" s="16">
        <f t="shared" si="31"/>
        <v>0</v>
      </c>
      <c r="AI25" s="16">
        <f t="shared" si="32"/>
        <v>0</v>
      </c>
      <c r="AJ25" s="16">
        <f t="shared" si="33"/>
        <v>0</v>
      </c>
      <c r="AK25" s="16">
        <f t="shared" si="34"/>
        <v>0</v>
      </c>
      <c r="AL25" s="16">
        <f t="shared" si="35"/>
        <v>0</v>
      </c>
      <c r="AN25" s="16">
        <f t="shared" si="36"/>
        <v>0</v>
      </c>
      <c r="AO25" s="16">
        <f t="shared" si="37"/>
        <v>0</v>
      </c>
      <c r="AP25" s="16">
        <f t="shared" si="38"/>
        <v>0</v>
      </c>
      <c r="AQ25" s="16">
        <f t="shared" si="39"/>
        <v>0</v>
      </c>
      <c r="AR25" s="16">
        <f t="shared" si="40"/>
        <v>0</v>
      </c>
      <c r="AS25" s="16">
        <f t="shared" si="41"/>
        <v>0</v>
      </c>
      <c r="AT25" s="20"/>
      <c r="AU25" s="20">
        <f t="shared" si="42"/>
        <v>0</v>
      </c>
      <c r="AV25" s="20">
        <f t="shared" si="43"/>
        <v>0</v>
      </c>
      <c r="AW25" s="20">
        <f t="shared" si="44"/>
        <v>0</v>
      </c>
      <c r="AX25" s="20">
        <f t="shared" si="45"/>
        <v>0</v>
      </c>
      <c r="AY25" s="20">
        <f t="shared" si="46"/>
        <v>0</v>
      </c>
      <c r="AZ25" s="20">
        <f t="shared" si="47"/>
        <v>0</v>
      </c>
      <c r="BA25" s="20"/>
      <c r="BB25" s="20">
        <f t="shared" si="48"/>
        <v>0</v>
      </c>
      <c r="BC25" s="20">
        <f t="shared" si="49"/>
        <v>0</v>
      </c>
      <c r="BD25" s="20">
        <f t="shared" si="50"/>
        <v>0</v>
      </c>
      <c r="BE25" s="20">
        <f t="shared" si="51"/>
        <v>0</v>
      </c>
      <c r="BF25" s="20">
        <f t="shared" si="52"/>
        <v>0</v>
      </c>
      <c r="BG25" s="20">
        <f t="shared" si="53"/>
        <v>0</v>
      </c>
      <c r="BH25" s="20"/>
      <c r="BI25" s="20">
        <f t="shared" si="54"/>
        <v>0</v>
      </c>
      <c r="BJ25" s="20">
        <f t="shared" si="55"/>
        <v>0</v>
      </c>
      <c r="BK25" s="20">
        <f t="shared" si="56"/>
        <v>0</v>
      </c>
      <c r="BL25" s="20">
        <f t="shared" si="57"/>
        <v>0</v>
      </c>
      <c r="BM25" s="20">
        <f t="shared" si="58"/>
        <v>0</v>
      </c>
      <c r="BN25" s="20">
        <f t="shared" si="59"/>
        <v>0</v>
      </c>
      <c r="BO25" s="20"/>
      <c r="BP25" s="20">
        <f t="shared" si="60"/>
        <v>0</v>
      </c>
      <c r="BQ25" s="20">
        <f t="shared" si="61"/>
        <v>0</v>
      </c>
      <c r="BR25" s="20">
        <f t="shared" si="62"/>
        <v>0</v>
      </c>
      <c r="BS25" s="20">
        <f t="shared" si="63"/>
        <v>0</v>
      </c>
      <c r="BT25" s="20">
        <f t="shared" si="64"/>
        <v>0</v>
      </c>
      <c r="BU25" s="20">
        <f t="shared" si="65"/>
        <v>0</v>
      </c>
      <c r="BV25" s="20"/>
      <c r="BW25" s="20">
        <f t="shared" si="66"/>
        <v>0</v>
      </c>
      <c r="BX25" s="20">
        <f t="shared" si="67"/>
        <v>0</v>
      </c>
      <c r="BY25" s="20">
        <f t="shared" si="68"/>
        <v>0</v>
      </c>
      <c r="BZ25" s="20">
        <f t="shared" si="69"/>
        <v>0</v>
      </c>
      <c r="CA25" s="20">
        <f t="shared" si="70"/>
        <v>0</v>
      </c>
      <c r="CB25" s="20">
        <f t="shared" si="71"/>
        <v>0</v>
      </c>
      <c r="CC25" s="20"/>
      <c r="CD25" s="20">
        <f t="shared" si="72"/>
        <v>0</v>
      </c>
      <c r="CE25" s="20">
        <f t="shared" si="73"/>
        <v>0</v>
      </c>
      <c r="CF25" s="20">
        <f t="shared" si="74"/>
        <v>0</v>
      </c>
      <c r="CG25" s="20">
        <f t="shared" si="75"/>
        <v>0</v>
      </c>
      <c r="CH25" s="20">
        <f t="shared" si="76"/>
        <v>0</v>
      </c>
      <c r="CI25" s="20">
        <f t="shared" si="77"/>
        <v>0</v>
      </c>
    </row>
    <row r="26" spans="1:87" x14ac:dyDescent="0.25">
      <c r="A26">
        <v>20</v>
      </c>
      <c r="B26">
        <f>modules!B26</f>
        <v>0</v>
      </c>
      <c r="C26">
        <f>modules!C26</f>
        <v>0</v>
      </c>
      <c r="E26" s="16">
        <f t="shared" si="6"/>
        <v>0</v>
      </c>
      <c r="F26" s="16">
        <f t="shared" si="7"/>
        <v>0</v>
      </c>
      <c r="G26" s="16">
        <f t="shared" si="8"/>
        <v>0</v>
      </c>
      <c r="H26" s="16">
        <f t="shared" si="9"/>
        <v>0</v>
      </c>
      <c r="I26" s="16">
        <f t="shared" si="10"/>
        <v>0</v>
      </c>
      <c r="J26" s="16">
        <f t="shared" si="11"/>
        <v>0</v>
      </c>
      <c r="L26" s="16">
        <f t="shared" si="12"/>
        <v>0</v>
      </c>
      <c r="M26" s="16">
        <f t="shared" si="13"/>
        <v>0</v>
      </c>
      <c r="N26" s="16">
        <f t="shared" si="14"/>
        <v>0</v>
      </c>
      <c r="O26" s="16">
        <f t="shared" si="15"/>
        <v>0</v>
      </c>
      <c r="P26" s="16">
        <f t="shared" si="16"/>
        <v>0</v>
      </c>
      <c r="Q26" s="16">
        <f t="shared" si="17"/>
        <v>0</v>
      </c>
      <c r="S26" s="16">
        <f t="shared" si="18"/>
        <v>0</v>
      </c>
      <c r="T26" s="16">
        <f t="shared" si="19"/>
        <v>0</v>
      </c>
      <c r="U26" s="16">
        <f t="shared" si="20"/>
        <v>0</v>
      </c>
      <c r="V26" s="16">
        <f t="shared" si="21"/>
        <v>0</v>
      </c>
      <c r="W26" s="16">
        <f t="shared" si="22"/>
        <v>0</v>
      </c>
      <c r="X26" s="16">
        <f t="shared" si="23"/>
        <v>0</v>
      </c>
      <c r="Z26" s="16">
        <f t="shared" si="24"/>
        <v>0</v>
      </c>
      <c r="AA26" s="16">
        <f t="shared" si="25"/>
        <v>0</v>
      </c>
      <c r="AB26" s="16">
        <f t="shared" si="26"/>
        <v>0</v>
      </c>
      <c r="AC26" s="16">
        <f t="shared" si="27"/>
        <v>0</v>
      </c>
      <c r="AD26" s="16">
        <f t="shared" si="28"/>
        <v>0</v>
      </c>
      <c r="AE26" s="16">
        <f t="shared" si="29"/>
        <v>0</v>
      </c>
      <c r="AG26" s="16">
        <f t="shared" si="30"/>
        <v>0</v>
      </c>
      <c r="AH26" s="16">
        <f t="shared" si="31"/>
        <v>0</v>
      </c>
      <c r="AI26" s="16">
        <f t="shared" si="32"/>
        <v>0</v>
      </c>
      <c r="AJ26" s="16">
        <f t="shared" si="33"/>
        <v>0</v>
      </c>
      <c r="AK26" s="16">
        <f t="shared" si="34"/>
        <v>0</v>
      </c>
      <c r="AL26" s="16">
        <f t="shared" si="35"/>
        <v>0</v>
      </c>
      <c r="AN26" s="16">
        <f t="shared" si="36"/>
        <v>0</v>
      </c>
      <c r="AO26" s="16">
        <f t="shared" si="37"/>
        <v>0</v>
      </c>
      <c r="AP26" s="16">
        <f t="shared" si="38"/>
        <v>0</v>
      </c>
      <c r="AQ26" s="16">
        <f t="shared" si="39"/>
        <v>0</v>
      </c>
      <c r="AR26" s="16">
        <f t="shared" si="40"/>
        <v>0</v>
      </c>
      <c r="AS26" s="16">
        <f t="shared" si="41"/>
        <v>0</v>
      </c>
      <c r="AT26" s="20"/>
      <c r="AU26" s="20">
        <f t="shared" si="42"/>
        <v>0</v>
      </c>
      <c r="AV26" s="20">
        <f t="shared" si="43"/>
        <v>0</v>
      </c>
      <c r="AW26" s="20">
        <f t="shared" si="44"/>
        <v>0</v>
      </c>
      <c r="AX26" s="20">
        <f t="shared" si="45"/>
        <v>0</v>
      </c>
      <c r="AY26" s="20">
        <f t="shared" si="46"/>
        <v>0</v>
      </c>
      <c r="AZ26" s="20">
        <f t="shared" si="47"/>
        <v>0</v>
      </c>
      <c r="BA26" s="20"/>
      <c r="BB26" s="20">
        <f t="shared" si="48"/>
        <v>0</v>
      </c>
      <c r="BC26" s="20">
        <f t="shared" si="49"/>
        <v>0</v>
      </c>
      <c r="BD26" s="20">
        <f t="shared" si="50"/>
        <v>0</v>
      </c>
      <c r="BE26" s="20">
        <f t="shared" si="51"/>
        <v>0</v>
      </c>
      <c r="BF26" s="20">
        <f t="shared" si="52"/>
        <v>0</v>
      </c>
      <c r="BG26" s="20">
        <f t="shared" si="53"/>
        <v>0</v>
      </c>
      <c r="BH26" s="20"/>
      <c r="BI26" s="20">
        <f t="shared" si="54"/>
        <v>0</v>
      </c>
      <c r="BJ26" s="20">
        <f t="shared" si="55"/>
        <v>0</v>
      </c>
      <c r="BK26" s="20">
        <f t="shared" si="56"/>
        <v>0</v>
      </c>
      <c r="BL26" s="20">
        <f t="shared" si="57"/>
        <v>0</v>
      </c>
      <c r="BM26" s="20">
        <f t="shared" si="58"/>
        <v>0</v>
      </c>
      <c r="BN26" s="20">
        <f t="shared" si="59"/>
        <v>0</v>
      </c>
      <c r="BO26" s="20"/>
      <c r="BP26" s="20">
        <f t="shared" si="60"/>
        <v>0</v>
      </c>
      <c r="BQ26" s="20">
        <f t="shared" si="61"/>
        <v>0</v>
      </c>
      <c r="BR26" s="20">
        <f t="shared" si="62"/>
        <v>0</v>
      </c>
      <c r="BS26" s="20">
        <f t="shared" si="63"/>
        <v>0</v>
      </c>
      <c r="BT26" s="20">
        <f t="shared" si="64"/>
        <v>0</v>
      </c>
      <c r="BU26" s="20">
        <f t="shared" si="65"/>
        <v>0</v>
      </c>
      <c r="BV26" s="20"/>
      <c r="BW26" s="20">
        <f t="shared" si="66"/>
        <v>0</v>
      </c>
      <c r="BX26" s="20">
        <f t="shared" si="67"/>
        <v>0</v>
      </c>
      <c r="BY26" s="20">
        <f t="shared" si="68"/>
        <v>0</v>
      </c>
      <c r="BZ26" s="20">
        <f t="shared" si="69"/>
        <v>0</v>
      </c>
      <c r="CA26" s="20">
        <f t="shared" si="70"/>
        <v>0</v>
      </c>
      <c r="CB26" s="20">
        <f t="shared" si="71"/>
        <v>0</v>
      </c>
      <c r="CC26" s="20"/>
      <c r="CD26" s="20">
        <f t="shared" si="72"/>
        <v>0</v>
      </c>
      <c r="CE26" s="20">
        <f t="shared" si="73"/>
        <v>0</v>
      </c>
      <c r="CF26" s="20">
        <f t="shared" si="74"/>
        <v>0</v>
      </c>
      <c r="CG26" s="20">
        <f t="shared" si="75"/>
        <v>0</v>
      </c>
      <c r="CH26" s="20">
        <f t="shared" si="76"/>
        <v>0</v>
      </c>
      <c r="CI26" s="20">
        <f t="shared" si="77"/>
        <v>0</v>
      </c>
    </row>
    <row r="27" spans="1:87" x14ac:dyDescent="0.25">
      <c r="A27">
        <v>21</v>
      </c>
      <c r="B27">
        <f>modules!B27</f>
        <v>0</v>
      </c>
      <c r="C27">
        <f>modules!C27</f>
        <v>0</v>
      </c>
      <c r="E27" s="16">
        <f t="shared" si="6"/>
        <v>0</v>
      </c>
      <c r="F27" s="16">
        <f t="shared" si="7"/>
        <v>0</v>
      </c>
      <c r="G27" s="16">
        <f t="shared" si="8"/>
        <v>0</v>
      </c>
      <c r="H27" s="16">
        <f t="shared" si="9"/>
        <v>0</v>
      </c>
      <c r="I27" s="16">
        <f t="shared" si="10"/>
        <v>0</v>
      </c>
      <c r="J27" s="16">
        <f t="shared" si="11"/>
        <v>0</v>
      </c>
      <c r="L27" s="16">
        <f t="shared" si="12"/>
        <v>0</v>
      </c>
      <c r="M27" s="16">
        <f t="shared" si="13"/>
        <v>0</v>
      </c>
      <c r="N27" s="16">
        <f t="shared" si="14"/>
        <v>0</v>
      </c>
      <c r="O27" s="16">
        <f t="shared" si="15"/>
        <v>0</v>
      </c>
      <c r="P27" s="16">
        <f t="shared" si="16"/>
        <v>0</v>
      </c>
      <c r="Q27" s="16">
        <f t="shared" si="17"/>
        <v>0</v>
      </c>
      <c r="S27" s="16">
        <f t="shared" si="18"/>
        <v>0</v>
      </c>
      <c r="T27" s="16">
        <f t="shared" si="19"/>
        <v>0</v>
      </c>
      <c r="U27" s="16">
        <f t="shared" si="20"/>
        <v>0</v>
      </c>
      <c r="V27" s="16">
        <f t="shared" si="21"/>
        <v>0</v>
      </c>
      <c r="W27" s="16">
        <f t="shared" si="22"/>
        <v>0</v>
      </c>
      <c r="X27" s="16">
        <f t="shared" si="23"/>
        <v>0</v>
      </c>
      <c r="Z27" s="16">
        <f t="shared" si="24"/>
        <v>0</v>
      </c>
      <c r="AA27" s="16">
        <f t="shared" si="25"/>
        <v>0</v>
      </c>
      <c r="AB27" s="16">
        <f t="shared" si="26"/>
        <v>0</v>
      </c>
      <c r="AC27" s="16">
        <f t="shared" si="27"/>
        <v>0</v>
      </c>
      <c r="AD27" s="16">
        <f t="shared" si="28"/>
        <v>0</v>
      </c>
      <c r="AE27" s="16">
        <f t="shared" si="29"/>
        <v>0</v>
      </c>
      <c r="AG27" s="16">
        <f t="shared" si="30"/>
        <v>0</v>
      </c>
      <c r="AH27" s="16">
        <f t="shared" si="31"/>
        <v>0</v>
      </c>
      <c r="AI27" s="16">
        <f t="shared" si="32"/>
        <v>0</v>
      </c>
      <c r="AJ27" s="16">
        <f t="shared" si="33"/>
        <v>0</v>
      </c>
      <c r="AK27" s="16">
        <f t="shared" si="34"/>
        <v>0</v>
      </c>
      <c r="AL27" s="16">
        <f t="shared" si="35"/>
        <v>0</v>
      </c>
      <c r="AN27" s="16">
        <f t="shared" si="36"/>
        <v>0</v>
      </c>
      <c r="AO27" s="16">
        <f t="shared" si="37"/>
        <v>0</v>
      </c>
      <c r="AP27" s="16">
        <f t="shared" si="38"/>
        <v>0</v>
      </c>
      <c r="AQ27" s="16">
        <f t="shared" si="39"/>
        <v>0</v>
      </c>
      <c r="AR27" s="16">
        <f t="shared" si="40"/>
        <v>0</v>
      </c>
      <c r="AS27" s="16">
        <f t="shared" si="41"/>
        <v>0</v>
      </c>
      <c r="AT27" s="20"/>
      <c r="AU27" s="20">
        <f t="shared" si="42"/>
        <v>0</v>
      </c>
      <c r="AV27" s="20">
        <f t="shared" si="43"/>
        <v>0</v>
      </c>
      <c r="AW27" s="20">
        <f t="shared" si="44"/>
        <v>0</v>
      </c>
      <c r="AX27" s="20">
        <f t="shared" si="45"/>
        <v>0</v>
      </c>
      <c r="AY27" s="20">
        <f t="shared" si="46"/>
        <v>0</v>
      </c>
      <c r="AZ27" s="20">
        <f t="shared" si="47"/>
        <v>0</v>
      </c>
      <c r="BA27" s="20"/>
      <c r="BB27" s="20">
        <f t="shared" si="48"/>
        <v>0</v>
      </c>
      <c r="BC27" s="20">
        <f t="shared" si="49"/>
        <v>0</v>
      </c>
      <c r="BD27" s="20">
        <f t="shared" si="50"/>
        <v>0</v>
      </c>
      <c r="BE27" s="20">
        <f t="shared" si="51"/>
        <v>0</v>
      </c>
      <c r="BF27" s="20">
        <f t="shared" si="52"/>
        <v>0</v>
      </c>
      <c r="BG27" s="20">
        <f t="shared" si="53"/>
        <v>0</v>
      </c>
      <c r="BH27" s="20"/>
      <c r="BI27" s="20">
        <f t="shared" si="54"/>
        <v>0</v>
      </c>
      <c r="BJ27" s="20">
        <f t="shared" si="55"/>
        <v>0</v>
      </c>
      <c r="BK27" s="20">
        <f t="shared" si="56"/>
        <v>0</v>
      </c>
      <c r="BL27" s="20">
        <f t="shared" si="57"/>
        <v>0</v>
      </c>
      <c r="BM27" s="20">
        <f t="shared" si="58"/>
        <v>0</v>
      </c>
      <c r="BN27" s="20">
        <f t="shared" si="59"/>
        <v>0</v>
      </c>
      <c r="BO27" s="20"/>
      <c r="BP27" s="20">
        <f t="shared" si="60"/>
        <v>0</v>
      </c>
      <c r="BQ27" s="20">
        <f t="shared" si="61"/>
        <v>0</v>
      </c>
      <c r="BR27" s="20">
        <f t="shared" si="62"/>
        <v>0</v>
      </c>
      <c r="BS27" s="20">
        <f t="shared" si="63"/>
        <v>0</v>
      </c>
      <c r="BT27" s="20">
        <f t="shared" si="64"/>
        <v>0</v>
      </c>
      <c r="BU27" s="20">
        <f t="shared" si="65"/>
        <v>0</v>
      </c>
      <c r="BV27" s="20"/>
      <c r="BW27" s="20">
        <f t="shared" si="66"/>
        <v>0</v>
      </c>
      <c r="BX27" s="20">
        <f t="shared" si="67"/>
        <v>0</v>
      </c>
      <c r="BY27" s="20">
        <f t="shared" si="68"/>
        <v>0</v>
      </c>
      <c r="BZ27" s="20">
        <f t="shared" si="69"/>
        <v>0</v>
      </c>
      <c r="CA27" s="20">
        <f t="shared" si="70"/>
        <v>0</v>
      </c>
      <c r="CB27" s="20">
        <f t="shared" si="71"/>
        <v>0</v>
      </c>
      <c r="CC27" s="20"/>
      <c r="CD27" s="20">
        <f t="shared" si="72"/>
        <v>0</v>
      </c>
      <c r="CE27" s="20">
        <f t="shared" si="73"/>
        <v>0</v>
      </c>
      <c r="CF27" s="20">
        <f t="shared" si="74"/>
        <v>0</v>
      </c>
      <c r="CG27" s="20">
        <f t="shared" si="75"/>
        <v>0</v>
      </c>
      <c r="CH27" s="20">
        <f t="shared" si="76"/>
        <v>0</v>
      </c>
      <c r="CI27" s="20">
        <f t="shared" si="77"/>
        <v>0</v>
      </c>
    </row>
    <row r="28" spans="1:87" x14ac:dyDescent="0.25">
      <c r="A28">
        <v>22</v>
      </c>
      <c r="B28">
        <f>modules!B28</f>
        <v>0</v>
      </c>
      <c r="C28">
        <f>modules!C28</f>
        <v>0</v>
      </c>
      <c r="E28" s="16">
        <f t="shared" si="6"/>
        <v>0</v>
      </c>
      <c r="F28" s="16">
        <f t="shared" si="7"/>
        <v>0</v>
      </c>
      <c r="G28" s="16">
        <f t="shared" si="8"/>
        <v>0</v>
      </c>
      <c r="H28" s="16">
        <f t="shared" si="9"/>
        <v>0</v>
      </c>
      <c r="I28" s="16">
        <f t="shared" si="10"/>
        <v>0</v>
      </c>
      <c r="J28" s="16">
        <f t="shared" si="11"/>
        <v>0</v>
      </c>
      <c r="L28" s="16">
        <f t="shared" si="12"/>
        <v>0</v>
      </c>
      <c r="M28" s="16">
        <f t="shared" si="13"/>
        <v>0</v>
      </c>
      <c r="N28" s="16">
        <f t="shared" si="14"/>
        <v>0</v>
      </c>
      <c r="O28" s="16">
        <f t="shared" si="15"/>
        <v>0</v>
      </c>
      <c r="P28" s="16">
        <f t="shared" si="16"/>
        <v>0</v>
      </c>
      <c r="Q28" s="16">
        <f t="shared" si="17"/>
        <v>0</v>
      </c>
      <c r="S28" s="16">
        <f t="shared" si="18"/>
        <v>0</v>
      </c>
      <c r="T28" s="16">
        <f t="shared" si="19"/>
        <v>0</v>
      </c>
      <c r="U28" s="16">
        <f t="shared" si="20"/>
        <v>0</v>
      </c>
      <c r="V28" s="16">
        <f t="shared" si="21"/>
        <v>0</v>
      </c>
      <c r="W28" s="16">
        <f t="shared" si="22"/>
        <v>0</v>
      </c>
      <c r="X28" s="16">
        <f t="shared" si="23"/>
        <v>0</v>
      </c>
      <c r="Z28" s="16">
        <f t="shared" si="24"/>
        <v>0</v>
      </c>
      <c r="AA28" s="16">
        <f t="shared" si="25"/>
        <v>0</v>
      </c>
      <c r="AB28" s="16">
        <f t="shared" si="26"/>
        <v>0</v>
      </c>
      <c r="AC28" s="16">
        <f t="shared" si="27"/>
        <v>0</v>
      </c>
      <c r="AD28" s="16">
        <f t="shared" si="28"/>
        <v>0</v>
      </c>
      <c r="AE28" s="16">
        <f t="shared" si="29"/>
        <v>0</v>
      </c>
      <c r="AG28" s="16">
        <f t="shared" si="30"/>
        <v>0</v>
      </c>
      <c r="AH28" s="16">
        <f t="shared" si="31"/>
        <v>0</v>
      </c>
      <c r="AI28" s="16">
        <f t="shared" si="32"/>
        <v>0</v>
      </c>
      <c r="AJ28" s="16">
        <f t="shared" si="33"/>
        <v>0</v>
      </c>
      <c r="AK28" s="16">
        <f t="shared" si="34"/>
        <v>0</v>
      </c>
      <c r="AL28" s="16">
        <f t="shared" si="35"/>
        <v>0</v>
      </c>
      <c r="AN28" s="16">
        <f t="shared" si="36"/>
        <v>0</v>
      </c>
      <c r="AO28" s="16">
        <f t="shared" si="37"/>
        <v>0</v>
      </c>
      <c r="AP28" s="16">
        <f t="shared" si="38"/>
        <v>0</v>
      </c>
      <c r="AQ28" s="16">
        <f t="shared" si="39"/>
        <v>0</v>
      </c>
      <c r="AR28" s="16">
        <f t="shared" si="40"/>
        <v>0</v>
      </c>
      <c r="AS28" s="16">
        <f t="shared" si="41"/>
        <v>0</v>
      </c>
      <c r="AT28" s="20"/>
      <c r="AU28" s="20">
        <f t="shared" si="42"/>
        <v>0</v>
      </c>
      <c r="AV28" s="20">
        <f t="shared" si="43"/>
        <v>0</v>
      </c>
      <c r="AW28" s="20">
        <f t="shared" si="44"/>
        <v>0</v>
      </c>
      <c r="AX28" s="20">
        <f t="shared" si="45"/>
        <v>0</v>
      </c>
      <c r="AY28" s="20">
        <f t="shared" si="46"/>
        <v>0</v>
      </c>
      <c r="AZ28" s="20">
        <f t="shared" si="47"/>
        <v>0</v>
      </c>
      <c r="BA28" s="20"/>
      <c r="BB28" s="20">
        <f t="shared" si="48"/>
        <v>0</v>
      </c>
      <c r="BC28" s="20">
        <f t="shared" si="49"/>
        <v>0</v>
      </c>
      <c r="BD28" s="20">
        <f t="shared" si="50"/>
        <v>0</v>
      </c>
      <c r="BE28" s="20">
        <f t="shared" si="51"/>
        <v>0</v>
      </c>
      <c r="BF28" s="20">
        <f t="shared" si="52"/>
        <v>0</v>
      </c>
      <c r="BG28" s="20">
        <f t="shared" si="53"/>
        <v>0</v>
      </c>
      <c r="BH28" s="20"/>
      <c r="BI28" s="20">
        <f t="shared" si="54"/>
        <v>0</v>
      </c>
      <c r="BJ28" s="20">
        <f t="shared" si="55"/>
        <v>0</v>
      </c>
      <c r="BK28" s="20">
        <f t="shared" si="56"/>
        <v>0</v>
      </c>
      <c r="BL28" s="20">
        <f t="shared" si="57"/>
        <v>0</v>
      </c>
      <c r="BM28" s="20">
        <f t="shared" si="58"/>
        <v>0</v>
      </c>
      <c r="BN28" s="20">
        <f t="shared" si="59"/>
        <v>0</v>
      </c>
      <c r="BO28" s="20"/>
      <c r="BP28" s="20">
        <f t="shared" si="60"/>
        <v>0</v>
      </c>
      <c r="BQ28" s="20">
        <f t="shared" si="61"/>
        <v>0</v>
      </c>
      <c r="BR28" s="20">
        <f t="shared" si="62"/>
        <v>0</v>
      </c>
      <c r="BS28" s="20">
        <f t="shared" si="63"/>
        <v>0</v>
      </c>
      <c r="BT28" s="20">
        <f t="shared" si="64"/>
        <v>0</v>
      </c>
      <c r="BU28" s="20">
        <f t="shared" si="65"/>
        <v>0</v>
      </c>
      <c r="BV28" s="20"/>
      <c r="BW28" s="20">
        <f t="shared" si="66"/>
        <v>0</v>
      </c>
      <c r="BX28" s="20">
        <f t="shared" si="67"/>
        <v>0</v>
      </c>
      <c r="BY28" s="20">
        <f t="shared" si="68"/>
        <v>0</v>
      </c>
      <c r="BZ28" s="20">
        <f t="shared" si="69"/>
        <v>0</v>
      </c>
      <c r="CA28" s="20">
        <f t="shared" si="70"/>
        <v>0</v>
      </c>
      <c r="CB28" s="20">
        <f t="shared" si="71"/>
        <v>0</v>
      </c>
      <c r="CC28" s="20"/>
      <c r="CD28" s="20">
        <f t="shared" si="72"/>
        <v>0</v>
      </c>
      <c r="CE28" s="20">
        <f t="shared" si="73"/>
        <v>0</v>
      </c>
      <c r="CF28" s="20">
        <f t="shared" si="74"/>
        <v>0</v>
      </c>
      <c r="CG28" s="20">
        <f t="shared" si="75"/>
        <v>0</v>
      </c>
      <c r="CH28" s="20">
        <f t="shared" si="76"/>
        <v>0</v>
      </c>
      <c r="CI28" s="20">
        <f t="shared" si="77"/>
        <v>0</v>
      </c>
    </row>
    <row r="29" spans="1:87" x14ac:dyDescent="0.25">
      <c r="A29">
        <v>23</v>
      </c>
      <c r="B29">
        <f>modules!B29</f>
        <v>0</v>
      </c>
      <c r="C29">
        <f>modules!C29</f>
        <v>0</v>
      </c>
      <c r="E29" s="16">
        <f t="shared" si="6"/>
        <v>0</v>
      </c>
      <c r="F29" s="16">
        <f t="shared" si="7"/>
        <v>0</v>
      </c>
      <c r="G29" s="16">
        <f t="shared" si="8"/>
        <v>0</v>
      </c>
      <c r="H29" s="16">
        <f t="shared" si="9"/>
        <v>0</v>
      </c>
      <c r="I29" s="16">
        <f t="shared" si="10"/>
        <v>0</v>
      </c>
      <c r="J29" s="16">
        <f t="shared" si="11"/>
        <v>0</v>
      </c>
      <c r="L29" s="16">
        <f t="shared" si="12"/>
        <v>0</v>
      </c>
      <c r="M29" s="16">
        <f t="shared" si="13"/>
        <v>0</v>
      </c>
      <c r="N29" s="16">
        <f t="shared" si="14"/>
        <v>0</v>
      </c>
      <c r="O29" s="16">
        <f t="shared" si="15"/>
        <v>0</v>
      </c>
      <c r="P29" s="16">
        <f t="shared" si="16"/>
        <v>0</v>
      </c>
      <c r="Q29" s="16">
        <f t="shared" si="17"/>
        <v>0</v>
      </c>
      <c r="S29" s="16">
        <f t="shared" si="18"/>
        <v>0</v>
      </c>
      <c r="T29" s="16">
        <f t="shared" si="19"/>
        <v>0</v>
      </c>
      <c r="U29" s="16">
        <f t="shared" si="20"/>
        <v>0</v>
      </c>
      <c r="V29" s="16">
        <f t="shared" si="21"/>
        <v>0</v>
      </c>
      <c r="W29" s="16">
        <f t="shared" si="22"/>
        <v>0</v>
      </c>
      <c r="X29" s="16">
        <f t="shared" si="23"/>
        <v>0</v>
      </c>
      <c r="Z29" s="16">
        <f t="shared" si="24"/>
        <v>0</v>
      </c>
      <c r="AA29" s="16">
        <f t="shared" si="25"/>
        <v>0</v>
      </c>
      <c r="AB29" s="16">
        <f t="shared" si="26"/>
        <v>0</v>
      </c>
      <c r="AC29" s="16">
        <f t="shared" si="27"/>
        <v>0</v>
      </c>
      <c r="AD29" s="16">
        <f t="shared" si="28"/>
        <v>0</v>
      </c>
      <c r="AE29" s="16">
        <f t="shared" si="29"/>
        <v>0</v>
      </c>
      <c r="AG29" s="16">
        <f t="shared" si="30"/>
        <v>0</v>
      </c>
      <c r="AH29" s="16">
        <f t="shared" si="31"/>
        <v>0</v>
      </c>
      <c r="AI29" s="16">
        <f t="shared" si="32"/>
        <v>0</v>
      </c>
      <c r="AJ29" s="16">
        <f t="shared" si="33"/>
        <v>0</v>
      </c>
      <c r="AK29" s="16">
        <f t="shared" si="34"/>
        <v>0</v>
      </c>
      <c r="AL29" s="16">
        <f t="shared" si="35"/>
        <v>0</v>
      </c>
      <c r="AN29" s="16">
        <f t="shared" si="36"/>
        <v>0</v>
      </c>
      <c r="AO29" s="16">
        <f t="shared" si="37"/>
        <v>0</v>
      </c>
      <c r="AP29" s="16">
        <f t="shared" si="38"/>
        <v>0</v>
      </c>
      <c r="AQ29" s="16">
        <f t="shared" si="39"/>
        <v>0</v>
      </c>
      <c r="AR29" s="16">
        <f t="shared" si="40"/>
        <v>0</v>
      </c>
      <c r="AS29" s="16">
        <f t="shared" si="41"/>
        <v>0</v>
      </c>
      <c r="AT29" s="20"/>
      <c r="AU29" s="20">
        <f t="shared" si="42"/>
        <v>0</v>
      </c>
      <c r="AV29" s="20">
        <f t="shared" si="43"/>
        <v>0</v>
      </c>
      <c r="AW29" s="20">
        <f t="shared" si="44"/>
        <v>0</v>
      </c>
      <c r="AX29" s="20">
        <f t="shared" si="45"/>
        <v>0</v>
      </c>
      <c r="AY29" s="20">
        <f t="shared" si="46"/>
        <v>0</v>
      </c>
      <c r="AZ29" s="20">
        <f t="shared" si="47"/>
        <v>0</v>
      </c>
      <c r="BA29" s="20"/>
      <c r="BB29" s="20">
        <f t="shared" si="48"/>
        <v>0</v>
      </c>
      <c r="BC29" s="20">
        <f t="shared" si="49"/>
        <v>0</v>
      </c>
      <c r="BD29" s="20">
        <f t="shared" si="50"/>
        <v>0</v>
      </c>
      <c r="BE29" s="20">
        <f t="shared" si="51"/>
        <v>0</v>
      </c>
      <c r="BF29" s="20">
        <f t="shared" si="52"/>
        <v>0</v>
      </c>
      <c r="BG29" s="20">
        <f t="shared" si="53"/>
        <v>0</v>
      </c>
      <c r="BH29" s="20"/>
      <c r="BI29" s="20">
        <f t="shared" si="54"/>
        <v>0</v>
      </c>
      <c r="BJ29" s="20">
        <f t="shared" si="55"/>
        <v>0</v>
      </c>
      <c r="BK29" s="20">
        <f t="shared" si="56"/>
        <v>0</v>
      </c>
      <c r="BL29" s="20">
        <f t="shared" si="57"/>
        <v>0</v>
      </c>
      <c r="BM29" s="20">
        <f t="shared" si="58"/>
        <v>0</v>
      </c>
      <c r="BN29" s="20">
        <f t="shared" si="59"/>
        <v>0</v>
      </c>
      <c r="BO29" s="20"/>
      <c r="BP29" s="20">
        <f t="shared" si="60"/>
        <v>0</v>
      </c>
      <c r="BQ29" s="20">
        <f t="shared" si="61"/>
        <v>0</v>
      </c>
      <c r="BR29" s="20">
        <f t="shared" si="62"/>
        <v>0</v>
      </c>
      <c r="BS29" s="20">
        <f t="shared" si="63"/>
        <v>0</v>
      </c>
      <c r="BT29" s="20">
        <f t="shared" si="64"/>
        <v>0</v>
      </c>
      <c r="BU29" s="20">
        <f t="shared" si="65"/>
        <v>0</v>
      </c>
      <c r="BV29" s="20"/>
      <c r="BW29" s="20">
        <f t="shared" si="66"/>
        <v>0</v>
      </c>
      <c r="BX29" s="20">
        <f t="shared" si="67"/>
        <v>0</v>
      </c>
      <c r="BY29" s="20">
        <f t="shared" si="68"/>
        <v>0</v>
      </c>
      <c r="BZ29" s="20">
        <f t="shared" si="69"/>
        <v>0</v>
      </c>
      <c r="CA29" s="20">
        <f t="shared" si="70"/>
        <v>0</v>
      </c>
      <c r="CB29" s="20">
        <f t="shared" si="71"/>
        <v>0</v>
      </c>
      <c r="CC29" s="20"/>
      <c r="CD29" s="20">
        <f t="shared" si="72"/>
        <v>0</v>
      </c>
      <c r="CE29" s="20">
        <f t="shared" si="73"/>
        <v>0</v>
      </c>
      <c r="CF29" s="20">
        <f t="shared" si="74"/>
        <v>0</v>
      </c>
      <c r="CG29" s="20">
        <f t="shared" si="75"/>
        <v>0</v>
      </c>
      <c r="CH29" s="20">
        <f t="shared" si="76"/>
        <v>0</v>
      </c>
      <c r="CI29" s="20">
        <f t="shared" si="77"/>
        <v>0</v>
      </c>
    </row>
    <row r="30" spans="1:87" x14ac:dyDescent="0.25">
      <c r="A30">
        <v>24</v>
      </c>
      <c r="B30">
        <f>modules!B30</f>
        <v>0</v>
      </c>
      <c r="C30">
        <f>modules!C30</f>
        <v>0</v>
      </c>
      <c r="E30" s="16">
        <f t="shared" si="6"/>
        <v>0</v>
      </c>
      <c r="F30" s="16">
        <f t="shared" si="7"/>
        <v>0</v>
      </c>
      <c r="G30" s="16">
        <f t="shared" si="8"/>
        <v>0</v>
      </c>
      <c r="H30" s="16">
        <f t="shared" si="9"/>
        <v>0</v>
      </c>
      <c r="I30" s="16">
        <f t="shared" si="10"/>
        <v>0</v>
      </c>
      <c r="J30" s="16">
        <f t="shared" si="11"/>
        <v>0</v>
      </c>
      <c r="L30" s="16">
        <f t="shared" si="12"/>
        <v>0</v>
      </c>
      <c r="M30" s="16">
        <f t="shared" si="13"/>
        <v>0</v>
      </c>
      <c r="N30" s="16">
        <f t="shared" si="14"/>
        <v>0</v>
      </c>
      <c r="O30" s="16">
        <f t="shared" si="15"/>
        <v>0</v>
      </c>
      <c r="P30" s="16">
        <f t="shared" si="16"/>
        <v>0</v>
      </c>
      <c r="Q30" s="16">
        <f t="shared" si="17"/>
        <v>0</v>
      </c>
      <c r="S30" s="16">
        <f t="shared" si="18"/>
        <v>0</v>
      </c>
      <c r="T30" s="16">
        <f t="shared" si="19"/>
        <v>0</v>
      </c>
      <c r="U30" s="16">
        <f t="shared" si="20"/>
        <v>0</v>
      </c>
      <c r="V30" s="16">
        <f t="shared" si="21"/>
        <v>0</v>
      </c>
      <c r="W30" s="16">
        <f t="shared" si="22"/>
        <v>0</v>
      </c>
      <c r="X30" s="16">
        <f t="shared" si="23"/>
        <v>0</v>
      </c>
      <c r="Z30" s="16">
        <f t="shared" si="24"/>
        <v>0</v>
      </c>
      <c r="AA30" s="16">
        <f t="shared" si="25"/>
        <v>0</v>
      </c>
      <c r="AB30" s="16">
        <f t="shared" si="26"/>
        <v>0</v>
      </c>
      <c r="AC30" s="16">
        <f t="shared" si="27"/>
        <v>0</v>
      </c>
      <c r="AD30" s="16">
        <f t="shared" si="28"/>
        <v>0</v>
      </c>
      <c r="AE30" s="16">
        <f t="shared" si="29"/>
        <v>0</v>
      </c>
      <c r="AG30" s="16">
        <f t="shared" si="30"/>
        <v>0</v>
      </c>
      <c r="AH30" s="16">
        <f t="shared" si="31"/>
        <v>0</v>
      </c>
      <c r="AI30" s="16">
        <f t="shared" si="32"/>
        <v>0</v>
      </c>
      <c r="AJ30" s="16">
        <f t="shared" si="33"/>
        <v>0</v>
      </c>
      <c r="AK30" s="16">
        <f t="shared" si="34"/>
        <v>0</v>
      </c>
      <c r="AL30" s="16">
        <f t="shared" si="35"/>
        <v>0</v>
      </c>
      <c r="AN30" s="16">
        <f t="shared" si="36"/>
        <v>0</v>
      </c>
      <c r="AO30" s="16">
        <f t="shared" si="37"/>
        <v>0</v>
      </c>
      <c r="AP30" s="16">
        <f t="shared" si="38"/>
        <v>0</v>
      </c>
      <c r="AQ30" s="16">
        <f t="shared" si="39"/>
        <v>0</v>
      </c>
      <c r="AR30" s="16">
        <f t="shared" si="40"/>
        <v>0</v>
      </c>
      <c r="AS30" s="16">
        <f t="shared" si="41"/>
        <v>0</v>
      </c>
      <c r="AT30" s="20"/>
      <c r="AU30" s="20">
        <f t="shared" si="42"/>
        <v>0</v>
      </c>
      <c r="AV30" s="20">
        <f t="shared" si="43"/>
        <v>0</v>
      </c>
      <c r="AW30" s="20">
        <f t="shared" si="44"/>
        <v>0</v>
      </c>
      <c r="AX30" s="20">
        <f t="shared" si="45"/>
        <v>0</v>
      </c>
      <c r="AY30" s="20">
        <f t="shared" si="46"/>
        <v>0</v>
      </c>
      <c r="AZ30" s="20">
        <f t="shared" si="47"/>
        <v>0</v>
      </c>
      <c r="BA30" s="20"/>
      <c r="BB30" s="20">
        <f t="shared" si="48"/>
        <v>0</v>
      </c>
      <c r="BC30" s="20">
        <f t="shared" si="49"/>
        <v>0</v>
      </c>
      <c r="BD30" s="20">
        <f t="shared" si="50"/>
        <v>0</v>
      </c>
      <c r="BE30" s="20">
        <f t="shared" si="51"/>
        <v>0</v>
      </c>
      <c r="BF30" s="20">
        <f t="shared" si="52"/>
        <v>0</v>
      </c>
      <c r="BG30" s="20">
        <f t="shared" si="53"/>
        <v>0</v>
      </c>
      <c r="BH30" s="20"/>
      <c r="BI30" s="20">
        <f t="shared" si="54"/>
        <v>0</v>
      </c>
      <c r="BJ30" s="20">
        <f t="shared" si="55"/>
        <v>0</v>
      </c>
      <c r="BK30" s="20">
        <f t="shared" si="56"/>
        <v>0</v>
      </c>
      <c r="BL30" s="20">
        <f t="shared" si="57"/>
        <v>0</v>
      </c>
      <c r="BM30" s="20">
        <f t="shared" si="58"/>
        <v>0</v>
      </c>
      <c r="BN30" s="20">
        <f t="shared" si="59"/>
        <v>0</v>
      </c>
      <c r="BO30" s="20"/>
      <c r="BP30" s="20">
        <f t="shared" si="60"/>
        <v>0</v>
      </c>
      <c r="BQ30" s="20">
        <f t="shared" si="61"/>
        <v>0</v>
      </c>
      <c r="BR30" s="20">
        <f t="shared" si="62"/>
        <v>0</v>
      </c>
      <c r="BS30" s="20">
        <f t="shared" si="63"/>
        <v>0</v>
      </c>
      <c r="BT30" s="20">
        <f t="shared" si="64"/>
        <v>0</v>
      </c>
      <c r="BU30" s="20">
        <f t="shared" si="65"/>
        <v>0</v>
      </c>
      <c r="BV30" s="20"/>
      <c r="BW30" s="20">
        <f t="shared" si="66"/>
        <v>0</v>
      </c>
      <c r="BX30" s="20">
        <f t="shared" si="67"/>
        <v>0</v>
      </c>
      <c r="BY30" s="20">
        <f t="shared" si="68"/>
        <v>0</v>
      </c>
      <c r="BZ30" s="20">
        <f t="shared" si="69"/>
        <v>0</v>
      </c>
      <c r="CA30" s="20">
        <f t="shared" si="70"/>
        <v>0</v>
      </c>
      <c r="CB30" s="20">
        <f t="shared" si="71"/>
        <v>0</v>
      </c>
      <c r="CC30" s="20"/>
      <c r="CD30" s="20">
        <f t="shared" si="72"/>
        <v>0</v>
      </c>
      <c r="CE30" s="20">
        <f t="shared" si="73"/>
        <v>0</v>
      </c>
      <c r="CF30" s="20">
        <f t="shared" si="74"/>
        <v>0</v>
      </c>
      <c r="CG30" s="20">
        <f t="shared" si="75"/>
        <v>0</v>
      </c>
      <c r="CH30" s="20">
        <f t="shared" si="76"/>
        <v>0</v>
      </c>
      <c r="CI30" s="20">
        <f t="shared" si="77"/>
        <v>0</v>
      </c>
    </row>
    <row r="31" spans="1:87" x14ac:dyDescent="0.25">
      <c r="A31">
        <v>25</v>
      </c>
      <c r="B31">
        <f>modules!B31</f>
        <v>0</v>
      </c>
      <c r="C31">
        <f>modules!C31</f>
        <v>0</v>
      </c>
      <c r="E31" s="16">
        <f t="shared" si="6"/>
        <v>0</v>
      </c>
      <c r="F31" s="16">
        <f t="shared" si="7"/>
        <v>0</v>
      </c>
      <c r="G31" s="16">
        <f t="shared" si="8"/>
        <v>0</v>
      </c>
      <c r="H31" s="16">
        <f t="shared" si="9"/>
        <v>0</v>
      </c>
      <c r="I31" s="16">
        <f t="shared" si="10"/>
        <v>0</v>
      </c>
      <c r="J31" s="16">
        <f t="shared" si="11"/>
        <v>0</v>
      </c>
      <c r="L31" s="16">
        <f t="shared" si="12"/>
        <v>0</v>
      </c>
      <c r="M31" s="16">
        <f t="shared" si="13"/>
        <v>0</v>
      </c>
      <c r="N31" s="16">
        <f t="shared" si="14"/>
        <v>0</v>
      </c>
      <c r="O31" s="16">
        <f t="shared" si="15"/>
        <v>0</v>
      </c>
      <c r="P31" s="16">
        <f t="shared" si="16"/>
        <v>0</v>
      </c>
      <c r="Q31" s="16">
        <f t="shared" si="17"/>
        <v>0</v>
      </c>
      <c r="S31" s="16">
        <f t="shared" si="18"/>
        <v>0</v>
      </c>
      <c r="T31" s="16">
        <f t="shared" si="19"/>
        <v>0</v>
      </c>
      <c r="U31" s="16">
        <f t="shared" si="20"/>
        <v>0</v>
      </c>
      <c r="V31" s="16">
        <f t="shared" si="21"/>
        <v>0</v>
      </c>
      <c r="W31" s="16">
        <f t="shared" si="22"/>
        <v>0</v>
      </c>
      <c r="X31" s="16">
        <f t="shared" si="23"/>
        <v>0</v>
      </c>
      <c r="Z31" s="16">
        <f t="shared" si="24"/>
        <v>0</v>
      </c>
      <c r="AA31" s="16">
        <f t="shared" si="25"/>
        <v>0</v>
      </c>
      <c r="AB31" s="16">
        <f t="shared" si="26"/>
        <v>0</v>
      </c>
      <c r="AC31" s="16">
        <f t="shared" si="27"/>
        <v>0</v>
      </c>
      <c r="AD31" s="16">
        <f t="shared" si="28"/>
        <v>0</v>
      </c>
      <c r="AE31" s="16">
        <f t="shared" si="29"/>
        <v>0</v>
      </c>
      <c r="AG31" s="16">
        <f t="shared" si="30"/>
        <v>0</v>
      </c>
      <c r="AH31" s="16">
        <f t="shared" si="31"/>
        <v>0</v>
      </c>
      <c r="AI31" s="16">
        <f t="shared" si="32"/>
        <v>0</v>
      </c>
      <c r="AJ31" s="16">
        <f t="shared" si="33"/>
        <v>0</v>
      </c>
      <c r="AK31" s="16">
        <f t="shared" si="34"/>
        <v>0</v>
      </c>
      <c r="AL31" s="16">
        <f t="shared" si="35"/>
        <v>0</v>
      </c>
      <c r="AN31" s="16">
        <f t="shared" si="36"/>
        <v>0</v>
      </c>
      <c r="AO31" s="16">
        <f t="shared" si="37"/>
        <v>0</v>
      </c>
      <c r="AP31" s="16">
        <f t="shared" si="38"/>
        <v>0</v>
      </c>
      <c r="AQ31" s="16">
        <f t="shared" si="39"/>
        <v>0</v>
      </c>
      <c r="AR31" s="16">
        <f t="shared" si="40"/>
        <v>0</v>
      </c>
      <c r="AS31" s="16">
        <f t="shared" si="41"/>
        <v>0</v>
      </c>
      <c r="AT31" s="20"/>
      <c r="AU31" s="20">
        <f t="shared" si="42"/>
        <v>0</v>
      </c>
      <c r="AV31" s="20">
        <f t="shared" si="43"/>
        <v>0</v>
      </c>
      <c r="AW31" s="20">
        <f t="shared" si="44"/>
        <v>0</v>
      </c>
      <c r="AX31" s="20">
        <f t="shared" si="45"/>
        <v>0</v>
      </c>
      <c r="AY31" s="20">
        <f t="shared" si="46"/>
        <v>0</v>
      </c>
      <c r="AZ31" s="20">
        <f t="shared" si="47"/>
        <v>0</v>
      </c>
      <c r="BA31" s="20"/>
      <c r="BB31" s="20">
        <f t="shared" si="48"/>
        <v>0</v>
      </c>
      <c r="BC31" s="20">
        <f t="shared" si="49"/>
        <v>0</v>
      </c>
      <c r="BD31" s="20">
        <f t="shared" si="50"/>
        <v>0</v>
      </c>
      <c r="BE31" s="20">
        <f t="shared" si="51"/>
        <v>0</v>
      </c>
      <c r="BF31" s="20">
        <f t="shared" si="52"/>
        <v>0</v>
      </c>
      <c r="BG31" s="20">
        <f t="shared" si="53"/>
        <v>0</v>
      </c>
      <c r="BH31" s="20"/>
      <c r="BI31" s="20">
        <f t="shared" si="54"/>
        <v>0</v>
      </c>
      <c r="BJ31" s="20">
        <f t="shared" si="55"/>
        <v>0</v>
      </c>
      <c r="BK31" s="20">
        <f t="shared" si="56"/>
        <v>0</v>
      </c>
      <c r="BL31" s="20">
        <f t="shared" si="57"/>
        <v>0</v>
      </c>
      <c r="BM31" s="20">
        <f t="shared" si="58"/>
        <v>0</v>
      </c>
      <c r="BN31" s="20">
        <f t="shared" si="59"/>
        <v>0</v>
      </c>
      <c r="BO31" s="20"/>
      <c r="BP31" s="20">
        <f t="shared" si="60"/>
        <v>0</v>
      </c>
      <c r="BQ31" s="20">
        <f t="shared" si="61"/>
        <v>0</v>
      </c>
      <c r="BR31" s="20">
        <f t="shared" si="62"/>
        <v>0</v>
      </c>
      <c r="BS31" s="20">
        <f t="shared" si="63"/>
        <v>0</v>
      </c>
      <c r="BT31" s="20">
        <f t="shared" si="64"/>
        <v>0</v>
      </c>
      <c r="BU31" s="20">
        <f t="shared" si="65"/>
        <v>0</v>
      </c>
      <c r="BV31" s="20"/>
      <c r="BW31" s="20">
        <f t="shared" si="66"/>
        <v>0</v>
      </c>
      <c r="BX31" s="20">
        <f t="shared" si="67"/>
        <v>0</v>
      </c>
      <c r="BY31" s="20">
        <f t="shared" si="68"/>
        <v>0</v>
      </c>
      <c r="BZ31" s="20">
        <f t="shared" si="69"/>
        <v>0</v>
      </c>
      <c r="CA31" s="20">
        <f t="shared" si="70"/>
        <v>0</v>
      </c>
      <c r="CB31" s="20">
        <f t="shared" si="71"/>
        <v>0</v>
      </c>
      <c r="CC31" s="20"/>
      <c r="CD31" s="20">
        <f t="shared" si="72"/>
        <v>0</v>
      </c>
      <c r="CE31" s="20">
        <f t="shared" si="73"/>
        <v>0</v>
      </c>
      <c r="CF31" s="20">
        <f t="shared" si="74"/>
        <v>0</v>
      </c>
      <c r="CG31" s="20">
        <f t="shared" si="75"/>
        <v>0</v>
      </c>
      <c r="CH31" s="20">
        <f t="shared" si="76"/>
        <v>0</v>
      </c>
      <c r="CI31" s="20">
        <f t="shared" si="77"/>
        <v>0</v>
      </c>
    </row>
    <row r="32" spans="1:87" x14ac:dyDescent="0.25">
      <c r="A32">
        <v>26</v>
      </c>
      <c r="B32">
        <f>modules!B32</f>
        <v>0</v>
      </c>
      <c r="C32">
        <f>modules!C32</f>
        <v>0</v>
      </c>
      <c r="E32" s="16">
        <f t="shared" si="6"/>
        <v>0</v>
      </c>
      <c r="F32" s="16">
        <f t="shared" si="7"/>
        <v>0</v>
      </c>
      <c r="G32" s="16">
        <f t="shared" si="8"/>
        <v>0</v>
      </c>
      <c r="H32" s="16">
        <f t="shared" si="9"/>
        <v>0</v>
      </c>
      <c r="I32" s="16">
        <f t="shared" si="10"/>
        <v>0</v>
      </c>
      <c r="J32" s="16">
        <f t="shared" si="11"/>
        <v>0</v>
      </c>
      <c r="L32" s="16">
        <f t="shared" si="12"/>
        <v>0</v>
      </c>
      <c r="M32" s="16">
        <f t="shared" si="13"/>
        <v>0</v>
      </c>
      <c r="N32" s="16">
        <f t="shared" si="14"/>
        <v>0</v>
      </c>
      <c r="O32" s="16">
        <f t="shared" si="15"/>
        <v>0</v>
      </c>
      <c r="P32" s="16">
        <f t="shared" si="16"/>
        <v>0</v>
      </c>
      <c r="Q32" s="16">
        <f t="shared" si="17"/>
        <v>0</v>
      </c>
      <c r="S32" s="16">
        <f t="shared" si="18"/>
        <v>0</v>
      </c>
      <c r="T32" s="16">
        <f t="shared" si="19"/>
        <v>0</v>
      </c>
      <c r="U32" s="16">
        <f t="shared" si="20"/>
        <v>0</v>
      </c>
      <c r="V32" s="16">
        <f t="shared" si="21"/>
        <v>0</v>
      </c>
      <c r="W32" s="16">
        <f t="shared" si="22"/>
        <v>0</v>
      </c>
      <c r="X32" s="16">
        <f t="shared" si="23"/>
        <v>0</v>
      </c>
      <c r="Z32" s="16">
        <f t="shared" si="24"/>
        <v>0</v>
      </c>
      <c r="AA32" s="16">
        <f t="shared" si="25"/>
        <v>0</v>
      </c>
      <c r="AB32" s="16">
        <f t="shared" si="26"/>
        <v>0</v>
      </c>
      <c r="AC32" s="16">
        <f t="shared" si="27"/>
        <v>0</v>
      </c>
      <c r="AD32" s="16">
        <f t="shared" si="28"/>
        <v>0</v>
      </c>
      <c r="AE32" s="16">
        <f t="shared" si="29"/>
        <v>0</v>
      </c>
      <c r="AG32" s="16">
        <f t="shared" si="30"/>
        <v>0</v>
      </c>
      <c r="AH32" s="16">
        <f t="shared" si="31"/>
        <v>0</v>
      </c>
      <c r="AI32" s="16">
        <f t="shared" si="32"/>
        <v>0</v>
      </c>
      <c r="AJ32" s="16">
        <f t="shared" si="33"/>
        <v>0</v>
      </c>
      <c r="AK32" s="16">
        <f t="shared" si="34"/>
        <v>0</v>
      </c>
      <c r="AL32" s="16">
        <f t="shared" si="35"/>
        <v>0</v>
      </c>
      <c r="AN32" s="16">
        <f t="shared" si="36"/>
        <v>0</v>
      </c>
      <c r="AO32" s="16">
        <f t="shared" si="37"/>
        <v>0</v>
      </c>
      <c r="AP32" s="16">
        <f t="shared" si="38"/>
        <v>0</v>
      </c>
      <c r="AQ32" s="16">
        <f t="shared" si="39"/>
        <v>0</v>
      </c>
      <c r="AR32" s="16">
        <f t="shared" si="40"/>
        <v>0</v>
      </c>
      <c r="AS32" s="16">
        <f t="shared" si="41"/>
        <v>0</v>
      </c>
      <c r="AT32" s="20"/>
      <c r="AU32" s="20">
        <f t="shared" si="42"/>
        <v>0</v>
      </c>
      <c r="AV32" s="20">
        <f t="shared" si="43"/>
        <v>0</v>
      </c>
      <c r="AW32" s="20">
        <f t="shared" si="44"/>
        <v>0</v>
      </c>
      <c r="AX32" s="20">
        <f t="shared" si="45"/>
        <v>0</v>
      </c>
      <c r="AY32" s="20">
        <f t="shared" si="46"/>
        <v>0</v>
      </c>
      <c r="AZ32" s="20">
        <f t="shared" si="47"/>
        <v>0</v>
      </c>
      <c r="BA32" s="20"/>
      <c r="BB32" s="20">
        <f t="shared" si="48"/>
        <v>0</v>
      </c>
      <c r="BC32" s="20">
        <f t="shared" si="49"/>
        <v>0</v>
      </c>
      <c r="BD32" s="20">
        <f t="shared" si="50"/>
        <v>0</v>
      </c>
      <c r="BE32" s="20">
        <f t="shared" si="51"/>
        <v>0</v>
      </c>
      <c r="BF32" s="20">
        <f t="shared" si="52"/>
        <v>0</v>
      </c>
      <c r="BG32" s="20">
        <f t="shared" si="53"/>
        <v>0</v>
      </c>
      <c r="BH32" s="20"/>
      <c r="BI32" s="20">
        <f t="shared" si="54"/>
        <v>0</v>
      </c>
      <c r="BJ32" s="20">
        <f t="shared" si="55"/>
        <v>0</v>
      </c>
      <c r="BK32" s="20">
        <f t="shared" si="56"/>
        <v>0</v>
      </c>
      <c r="BL32" s="20">
        <f t="shared" si="57"/>
        <v>0</v>
      </c>
      <c r="BM32" s="20">
        <f t="shared" si="58"/>
        <v>0</v>
      </c>
      <c r="BN32" s="20">
        <f t="shared" si="59"/>
        <v>0</v>
      </c>
      <c r="BO32" s="20"/>
      <c r="BP32" s="20">
        <f t="shared" si="60"/>
        <v>0</v>
      </c>
      <c r="BQ32" s="20">
        <f t="shared" si="61"/>
        <v>0</v>
      </c>
      <c r="BR32" s="20">
        <f t="shared" si="62"/>
        <v>0</v>
      </c>
      <c r="BS32" s="20">
        <f t="shared" si="63"/>
        <v>0</v>
      </c>
      <c r="BT32" s="20">
        <f t="shared" si="64"/>
        <v>0</v>
      </c>
      <c r="BU32" s="20">
        <f t="shared" si="65"/>
        <v>0</v>
      </c>
      <c r="BV32" s="20"/>
      <c r="BW32" s="20">
        <f t="shared" si="66"/>
        <v>0</v>
      </c>
      <c r="BX32" s="20">
        <f t="shared" si="67"/>
        <v>0</v>
      </c>
      <c r="BY32" s="20">
        <f t="shared" si="68"/>
        <v>0</v>
      </c>
      <c r="BZ32" s="20">
        <f t="shared" si="69"/>
        <v>0</v>
      </c>
      <c r="CA32" s="20">
        <f t="shared" si="70"/>
        <v>0</v>
      </c>
      <c r="CB32" s="20">
        <f t="shared" si="71"/>
        <v>0</v>
      </c>
      <c r="CC32" s="20"/>
      <c r="CD32" s="20">
        <f t="shared" si="72"/>
        <v>0</v>
      </c>
      <c r="CE32" s="20">
        <f t="shared" si="73"/>
        <v>0</v>
      </c>
      <c r="CF32" s="20">
        <f t="shared" si="74"/>
        <v>0</v>
      </c>
      <c r="CG32" s="20">
        <f t="shared" si="75"/>
        <v>0</v>
      </c>
      <c r="CH32" s="20">
        <f t="shared" si="76"/>
        <v>0</v>
      </c>
      <c r="CI32" s="20">
        <f t="shared" si="77"/>
        <v>0</v>
      </c>
    </row>
    <row r="33" spans="1:87" x14ac:dyDescent="0.25">
      <c r="A33">
        <v>27</v>
      </c>
      <c r="B33">
        <f>modules!B33</f>
        <v>0</v>
      </c>
      <c r="C33">
        <f>modules!C33</f>
        <v>0</v>
      </c>
      <c r="E33" s="16">
        <f t="shared" si="6"/>
        <v>0</v>
      </c>
      <c r="F33" s="16">
        <f t="shared" si="7"/>
        <v>0</v>
      </c>
      <c r="G33" s="16">
        <f t="shared" si="8"/>
        <v>0</v>
      </c>
      <c r="H33" s="16">
        <f t="shared" si="9"/>
        <v>0</v>
      </c>
      <c r="I33" s="16">
        <f t="shared" si="10"/>
        <v>0</v>
      </c>
      <c r="J33" s="16">
        <f t="shared" si="11"/>
        <v>0</v>
      </c>
      <c r="L33" s="16">
        <f t="shared" si="12"/>
        <v>0</v>
      </c>
      <c r="M33" s="16">
        <f t="shared" si="13"/>
        <v>0</v>
      </c>
      <c r="N33" s="16">
        <f t="shared" si="14"/>
        <v>0</v>
      </c>
      <c r="O33" s="16">
        <f t="shared" si="15"/>
        <v>0</v>
      </c>
      <c r="P33" s="16">
        <f t="shared" si="16"/>
        <v>0</v>
      </c>
      <c r="Q33" s="16">
        <f t="shared" si="17"/>
        <v>0</v>
      </c>
      <c r="S33" s="16">
        <f t="shared" si="18"/>
        <v>0</v>
      </c>
      <c r="T33" s="16">
        <f t="shared" si="19"/>
        <v>0</v>
      </c>
      <c r="U33" s="16">
        <f t="shared" si="20"/>
        <v>0</v>
      </c>
      <c r="V33" s="16">
        <f t="shared" si="21"/>
        <v>0</v>
      </c>
      <c r="W33" s="16">
        <f t="shared" si="22"/>
        <v>0</v>
      </c>
      <c r="X33" s="16">
        <f t="shared" si="23"/>
        <v>0</v>
      </c>
      <c r="Z33" s="16">
        <f t="shared" si="24"/>
        <v>0</v>
      </c>
      <c r="AA33" s="16">
        <f t="shared" si="25"/>
        <v>0</v>
      </c>
      <c r="AB33" s="16">
        <f t="shared" si="26"/>
        <v>0</v>
      </c>
      <c r="AC33" s="16">
        <f t="shared" si="27"/>
        <v>0</v>
      </c>
      <c r="AD33" s="16">
        <f t="shared" si="28"/>
        <v>0</v>
      </c>
      <c r="AE33" s="16">
        <f t="shared" si="29"/>
        <v>0</v>
      </c>
      <c r="AG33" s="16">
        <f t="shared" si="30"/>
        <v>0</v>
      </c>
      <c r="AH33" s="16">
        <f t="shared" si="31"/>
        <v>0</v>
      </c>
      <c r="AI33" s="16">
        <f t="shared" si="32"/>
        <v>0</v>
      </c>
      <c r="AJ33" s="16">
        <f t="shared" si="33"/>
        <v>0</v>
      </c>
      <c r="AK33" s="16">
        <f t="shared" si="34"/>
        <v>0</v>
      </c>
      <c r="AL33" s="16">
        <f t="shared" si="35"/>
        <v>0</v>
      </c>
      <c r="AN33" s="16">
        <f t="shared" si="36"/>
        <v>0</v>
      </c>
      <c r="AO33" s="16">
        <f t="shared" si="37"/>
        <v>0</v>
      </c>
      <c r="AP33" s="16">
        <f t="shared" si="38"/>
        <v>0</v>
      </c>
      <c r="AQ33" s="16">
        <f t="shared" si="39"/>
        <v>0</v>
      </c>
      <c r="AR33" s="16">
        <f t="shared" si="40"/>
        <v>0</v>
      </c>
      <c r="AS33" s="16">
        <f t="shared" si="41"/>
        <v>0</v>
      </c>
      <c r="AT33" s="20"/>
      <c r="AU33" s="20">
        <f t="shared" si="42"/>
        <v>0</v>
      </c>
      <c r="AV33" s="20">
        <f t="shared" si="43"/>
        <v>0</v>
      </c>
      <c r="AW33" s="20">
        <f t="shared" si="44"/>
        <v>0</v>
      </c>
      <c r="AX33" s="20">
        <f t="shared" si="45"/>
        <v>0</v>
      </c>
      <c r="AY33" s="20">
        <f t="shared" si="46"/>
        <v>0</v>
      </c>
      <c r="AZ33" s="20">
        <f t="shared" si="47"/>
        <v>0</v>
      </c>
      <c r="BA33" s="20"/>
      <c r="BB33" s="20">
        <f t="shared" si="48"/>
        <v>0</v>
      </c>
      <c r="BC33" s="20">
        <f t="shared" si="49"/>
        <v>0</v>
      </c>
      <c r="BD33" s="20">
        <f t="shared" si="50"/>
        <v>0</v>
      </c>
      <c r="BE33" s="20">
        <f t="shared" si="51"/>
        <v>0</v>
      </c>
      <c r="BF33" s="20">
        <f t="shared" si="52"/>
        <v>0</v>
      </c>
      <c r="BG33" s="20">
        <f t="shared" si="53"/>
        <v>0</v>
      </c>
      <c r="BH33" s="20"/>
      <c r="BI33" s="20">
        <f t="shared" si="54"/>
        <v>0</v>
      </c>
      <c r="BJ33" s="20">
        <f t="shared" si="55"/>
        <v>0</v>
      </c>
      <c r="BK33" s="20">
        <f t="shared" si="56"/>
        <v>0</v>
      </c>
      <c r="BL33" s="20">
        <f t="shared" si="57"/>
        <v>0</v>
      </c>
      <c r="BM33" s="20">
        <f t="shared" si="58"/>
        <v>0</v>
      </c>
      <c r="BN33" s="20">
        <f t="shared" si="59"/>
        <v>0</v>
      </c>
      <c r="BO33" s="20"/>
      <c r="BP33" s="20">
        <f t="shared" si="60"/>
        <v>0</v>
      </c>
      <c r="BQ33" s="20">
        <f t="shared" si="61"/>
        <v>0</v>
      </c>
      <c r="BR33" s="20">
        <f t="shared" si="62"/>
        <v>0</v>
      </c>
      <c r="BS33" s="20">
        <f t="shared" si="63"/>
        <v>0</v>
      </c>
      <c r="BT33" s="20">
        <f t="shared" si="64"/>
        <v>0</v>
      </c>
      <c r="BU33" s="20">
        <f t="shared" si="65"/>
        <v>0</v>
      </c>
      <c r="BV33" s="20"/>
      <c r="BW33" s="20">
        <f t="shared" si="66"/>
        <v>0</v>
      </c>
      <c r="BX33" s="20">
        <f t="shared" si="67"/>
        <v>0</v>
      </c>
      <c r="BY33" s="20">
        <f t="shared" si="68"/>
        <v>0</v>
      </c>
      <c r="BZ33" s="20">
        <f t="shared" si="69"/>
        <v>0</v>
      </c>
      <c r="CA33" s="20">
        <f t="shared" si="70"/>
        <v>0</v>
      </c>
      <c r="CB33" s="20">
        <f t="shared" si="71"/>
        <v>0</v>
      </c>
      <c r="CC33" s="20"/>
      <c r="CD33" s="20">
        <f t="shared" si="72"/>
        <v>0</v>
      </c>
      <c r="CE33" s="20">
        <f t="shared" si="73"/>
        <v>0</v>
      </c>
      <c r="CF33" s="20">
        <f t="shared" si="74"/>
        <v>0</v>
      </c>
      <c r="CG33" s="20">
        <f t="shared" si="75"/>
        <v>0</v>
      </c>
      <c r="CH33" s="20">
        <f t="shared" si="76"/>
        <v>0</v>
      </c>
      <c r="CI33" s="20">
        <f t="shared" si="77"/>
        <v>0</v>
      </c>
    </row>
    <row r="34" spans="1:87" x14ac:dyDescent="0.25">
      <c r="A34">
        <v>28</v>
      </c>
      <c r="B34">
        <f>modules!B34</f>
        <v>0</v>
      </c>
      <c r="C34">
        <f>modules!C34</f>
        <v>0</v>
      </c>
      <c r="E34" s="16">
        <f t="shared" si="6"/>
        <v>0</v>
      </c>
      <c r="F34" s="16">
        <f t="shared" si="7"/>
        <v>0</v>
      </c>
      <c r="G34" s="16">
        <f t="shared" si="8"/>
        <v>0</v>
      </c>
      <c r="H34" s="16">
        <f t="shared" si="9"/>
        <v>0</v>
      </c>
      <c r="I34" s="16">
        <f t="shared" si="10"/>
        <v>0</v>
      </c>
      <c r="J34" s="16">
        <f t="shared" si="11"/>
        <v>0</v>
      </c>
      <c r="L34" s="16">
        <f t="shared" si="12"/>
        <v>0</v>
      </c>
      <c r="M34" s="16">
        <f t="shared" si="13"/>
        <v>0</v>
      </c>
      <c r="N34" s="16">
        <f t="shared" si="14"/>
        <v>0</v>
      </c>
      <c r="O34" s="16">
        <f t="shared" si="15"/>
        <v>0</v>
      </c>
      <c r="P34" s="16">
        <f t="shared" si="16"/>
        <v>0</v>
      </c>
      <c r="Q34" s="16">
        <f t="shared" si="17"/>
        <v>0</v>
      </c>
      <c r="S34" s="16">
        <f t="shared" si="18"/>
        <v>0</v>
      </c>
      <c r="T34" s="16">
        <f t="shared" si="19"/>
        <v>0</v>
      </c>
      <c r="U34" s="16">
        <f t="shared" si="20"/>
        <v>0</v>
      </c>
      <c r="V34" s="16">
        <f t="shared" si="21"/>
        <v>0</v>
      </c>
      <c r="W34" s="16">
        <f t="shared" si="22"/>
        <v>0</v>
      </c>
      <c r="X34" s="16">
        <f t="shared" si="23"/>
        <v>0</v>
      </c>
      <c r="Z34" s="16">
        <f t="shared" si="24"/>
        <v>0</v>
      </c>
      <c r="AA34" s="16">
        <f t="shared" si="25"/>
        <v>0</v>
      </c>
      <c r="AB34" s="16">
        <f t="shared" si="26"/>
        <v>0</v>
      </c>
      <c r="AC34" s="16">
        <f t="shared" si="27"/>
        <v>0</v>
      </c>
      <c r="AD34" s="16">
        <f t="shared" si="28"/>
        <v>0</v>
      </c>
      <c r="AE34" s="16">
        <f t="shared" si="29"/>
        <v>0</v>
      </c>
      <c r="AG34" s="16">
        <f t="shared" si="30"/>
        <v>0</v>
      </c>
      <c r="AH34" s="16">
        <f t="shared" si="31"/>
        <v>0</v>
      </c>
      <c r="AI34" s="16">
        <f t="shared" si="32"/>
        <v>0</v>
      </c>
      <c r="AJ34" s="16">
        <f t="shared" si="33"/>
        <v>0</v>
      </c>
      <c r="AK34" s="16">
        <f t="shared" si="34"/>
        <v>0</v>
      </c>
      <c r="AL34" s="16">
        <f t="shared" si="35"/>
        <v>0</v>
      </c>
      <c r="AN34" s="16">
        <f t="shared" si="36"/>
        <v>0</v>
      </c>
      <c r="AO34" s="16">
        <f t="shared" si="37"/>
        <v>0</v>
      </c>
      <c r="AP34" s="16">
        <f t="shared" si="38"/>
        <v>0</v>
      </c>
      <c r="AQ34" s="16">
        <f t="shared" si="39"/>
        <v>0</v>
      </c>
      <c r="AR34" s="16">
        <f t="shared" si="40"/>
        <v>0</v>
      </c>
      <c r="AS34" s="16">
        <f t="shared" si="41"/>
        <v>0</v>
      </c>
      <c r="AT34" s="20"/>
      <c r="AU34" s="20">
        <f t="shared" si="42"/>
        <v>0</v>
      </c>
      <c r="AV34" s="20">
        <f t="shared" si="43"/>
        <v>0</v>
      </c>
      <c r="AW34" s="20">
        <f t="shared" si="44"/>
        <v>0</v>
      </c>
      <c r="AX34" s="20">
        <f t="shared" si="45"/>
        <v>0</v>
      </c>
      <c r="AY34" s="20">
        <f t="shared" si="46"/>
        <v>0</v>
      </c>
      <c r="AZ34" s="20">
        <f t="shared" si="47"/>
        <v>0</v>
      </c>
      <c r="BA34" s="20"/>
      <c r="BB34" s="20">
        <f t="shared" si="48"/>
        <v>0</v>
      </c>
      <c r="BC34" s="20">
        <f t="shared" si="49"/>
        <v>0</v>
      </c>
      <c r="BD34" s="20">
        <f t="shared" si="50"/>
        <v>0</v>
      </c>
      <c r="BE34" s="20">
        <f t="shared" si="51"/>
        <v>0</v>
      </c>
      <c r="BF34" s="20">
        <f t="shared" si="52"/>
        <v>0</v>
      </c>
      <c r="BG34" s="20">
        <f t="shared" si="53"/>
        <v>0</v>
      </c>
      <c r="BH34" s="20"/>
      <c r="BI34" s="20">
        <f t="shared" si="54"/>
        <v>0</v>
      </c>
      <c r="BJ34" s="20">
        <f t="shared" si="55"/>
        <v>0</v>
      </c>
      <c r="BK34" s="20">
        <f t="shared" si="56"/>
        <v>0</v>
      </c>
      <c r="BL34" s="20">
        <f t="shared" si="57"/>
        <v>0</v>
      </c>
      <c r="BM34" s="20">
        <f t="shared" si="58"/>
        <v>0</v>
      </c>
      <c r="BN34" s="20">
        <f t="shared" si="59"/>
        <v>0</v>
      </c>
      <c r="BO34" s="20"/>
      <c r="BP34" s="20">
        <f t="shared" si="60"/>
        <v>0</v>
      </c>
      <c r="BQ34" s="20">
        <f t="shared" si="61"/>
        <v>0</v>
      </c>
      <c r="BR34" s="20">
        <f t="shared" si="62"/>
        <v>0</v>
      </c>
      <c r="BS34" s="20">
        <f t="shared" si="63"/>
        <v>0</v>
      </c>
      <c r="BT34" s="20">
        <f t="shared" si="64"/>
        <v>0</v>
      </c>
      <c r="BU34" s="20">
        <f t="shared" si="65"/>
        <v>0</v>
      </c>
      <c r="BV34" s="20"/>
      <c r="BW34" s="20">
        <f t="shared" si="66"/>
        <v>0</v>
      </c>
      <c r="BX34" s="20">
        <f t="shared" si="67"/>
        <v>0</v>
      </c>
      <c r="BY34" s="20">
        <f t="shared" si="68"/>
        <v>0</v>
      </c>
      <c r="BZ34" s="20">
        <f t="shared" si="69"/>
        <v>0</v>
      </c>
      <c r="CA34" s="20">
        <f t="shared" si="70"/>
        <v>0</v>
      </c>
      <c r="CB34" s="20">
        <f t="shared" si="71"/>
        <v>0</v>
      </c>
      <c r="CC34" s="20"/>
      <c r="CD34" s="20">
        <f t="shared" si="72"/>
        <v>0</v>
      </c>
      <c r="CE34" s="20">
        <f t="shared" si="73"/>
        <v>0</v>
      </c>
      <c r="CF34" s="20">
        <f t="shared" si="74"/>
        <v>0</v>
      </c>
      <c r="CG34" s="20">
        <f t="shared" si="75"/>
        <v>0</v>
      </c>
      <c r="CH34" s="20">
        <f t="shared" si="76"/>
        <v>0</v>
      </c>
      <c r="CI34" s="20">
        <f t="shared" si="77"/>
        <v>0</v>
      </c>
    </row>
    <row r="35" spans="1:87" x14ac:dyDescent="0.25">
      <c r="A35">
        <v>29</v>
      </c>
      <c r="B35">
        <f>modules!B35</f>
        <v>0</v>
      </c>
      <c r="C35">
        <f>modules!C35</f>
        <v>0</v>
      </c>
      <c r="E35" s="16">
        <f t="shared" si="6"/>
        <v>0</v>
      </c>
      <c r="F35" s="16">
        <f t="shared" si="7"/>
        <v>0</v>
      </c>
      <c r="G35" s="16">
        <f t="shared" si="8"/>
        <v>0</v>
      </c>
      <c r="H35" s="16">
        <f t="shared" si="9"/>
        <v>0</v>
      </c>
      <c r="I35" s="16">
        <f t="shared" si="10"/>
        <v>0</v>
      </c>
      <c r="J35" s="16">
        <f t="shared" si="11"/>
        <v>0</v>
      </c>
      <c r="L35" s="16">
        <f t="shared" si="12"/>
        <v>0</v>
      </c>
      <c r="M35" s="16">
        <f t="shared" si="13"/>
        <v>0</v>
      </c>
      <c r="N35" s="16">
        <f t="shared" si="14"/>
        <v>0</v>
      </c>
      <c r="O35" s="16">
        <f t="shared" si="15"/>
        <v>0</v>
      </c>
      <c r="P35" s="16">
        <f t="shared" si="16"/>
        <v>0</v>
      </c>
      <c r="Q35" s="16">
        <f t="shared" si="17"/>
        <v>0</v>
      </c>
      <c r="S35" s="16">
        <f t="shared" si="18"/>
        <v>0</v>
      </c>
      <c r="T35" s="16">
        <f t="shared" si="19"/>
        <v>0</v>
      </c>
      <c r="U35" s="16">
        <f t="shared" si="20"/>
        <v>0</v>
      </c>
      <c r="V35" s="16">
        <f t="shared" si="21"/>
        <v>0</v>
      </c>
      <c r="W35" s="16">
        <f t="shared" si="22"/>
        <v>0</v>
      </c>
      <c r="X35" s="16">
        <f t="shared" si="23"/>
        <v>0</v>
      </c>
      <c r="Z35" s="16">
        <f t="shared" si="24"/>
        <v>0</v>
      </c>
      <c r="AA35" s="16">
        <f t="shared" si="25"/>
        <v>0</v>
      </c>
      <c r="AB35" s="16">
        <f t="shared" si="26"/>
        <v>0</v>
      </c>
      <c r="AC35" s="16">
        <f t="shared" si="27"/>
        <v>0</v>
      </c>
      <c r="AD35" s="16">
        <f t="shared" si="28"/>
        <v>0</v>
      </c>
      <c r="AE35" s="16">
        <f t="shared" si="29"/>
        <v>0</v>
      </c>
      <c r="AG35" s="16">
        <f t="shared" si="30"/>
        <v>0</v>
      </c>
      <c r="AH35" s="16">
        <f t="shared" si="31"/>
        <v>0</v>
      </c>
      <c r="AI35" s="16">
        <f t="shared" si="32"/>
        <v>0</v>
      </c>
      <c r="AJ35" s="16">
        <f t="shared" si="33"/>
        <v>0</v>
      </c>
      <c r="AK35" s="16">
        <f t="shared" si="34"/>
        <v>0</v>
      </c>
      <c r="AL35" s="16">
        <f t="shared" si="35"/>
        <v>0</v>
      </c>
      <c r="AN35" s="16">
        <f t="shared" si="36"/>
        <v>0</v>
      </c>
      <c r="AO35" s="16">
        <f t="shared" si="37"/>
        <v>0</v>
      </c>
      <c r="AP35" s="16">
        <f t="shared" si="38"/>
        <v>0</v>
      </c>
      <c r="AQ35" s="16">
        <f t="shared" si="39"/>
        <v>0</v>
      </c>
      <c r="AR35" s="16">
        <f t="shared" si="40"/>
        <v>0</v>
      </c>
      <c r="AS35" s="16">
        <f t="shared" si="41"/>
        <v>0</v>
      </c>
      <c r="AT35" s="20"/>
      <c r="AU35" s="20">
        <f t="shared" si="42"/>
        <v>0</v>
      </c>
      <c r="AV35" s="20">
        <f t="shared" si="43"/>
        <v>0</v>
      </c>
      <c r="AW35" s="20">
        <f t="shared" si="44"/>
        <v>0</v>
      </c>
      <c r="AX35" s="20">
        <f t="shared" si="45"/>
        <v>0</v>
      </c>
      <c r="AY35" s="20">
        <f t="shared" si="46"/>
        <v>0</v>
      </c>
      <c r="AZ35" s="20">
        <f t="shared" si="47"/>
        <v>0</v>
      </c>
      <c r="BA35" s="20"/>
      <c r="BB35" s="20">
        <f t="shared" si="48"/>
        <v>0</v>
      </c>
      <c r="BC35" s="20">
        <f t="shared" si="49"/>
        <v>0</v>
      </c>
      <c r="BD35" s="20">
        <f t="shared" si="50"/>
        <v>0</v>
      </c>
      <c r="BE35" s="20">
        <f t="shared" si="51"/>
        <v>0</v>
      </c>
      <c r="BF35" s="20">
        <f t="shared" si="52"/>
        <v>0</v>
      </c>
      <c r="BG35" s="20">
        <f t="shared" si="53"/>
        <v>0</v>
      </c>
      <c r="BH35" s="20"/>
      <c r="BI35" s="20">
        <f t="shared" si="54"/>
        <v>0</v>
      </c>
      <c r="BJ35" s="20">
        <f t="shared" si="55"/>
        <v>0</v>
      </c>
      <c r="BK35" s="20">
        <f t="shared" si="56"/>
        <v>0</v>
      </c>
      <c r="BL35" s="20">
        <f t="shared" si="57"/>
        <v>0</v>
      </c>
      <c r="BM35" s="20">
        <f t="shared" si="58"/>
        <v>0</v>
      </c>
      <c r="BN35" s="20">
        <f t="shared" si="59"/>
        <v>0</v>
      </c>
      <c r="BO35" s="20"/>
      <c r="BP35" s="20">
        <f t="shared" si="60"/>
        <v>0</v>
      </c>
      <c r="BQ35" s="20">
        <f t="shared" si="61"/>
        <v>0</v>
      </c>
      <c r="BR35" s="20">
        <f t="shared" si="62"/>
        <v>0</v>
      </c>
      <c r="BS35" s="20">
        <f t="shared" si="63"/>
        <v>0</v>
      </c>
      <c r="BT35" s="20">
        <f t="shared" si="64"/>
        <v>0</v>
      </c>
      <c r="BU35" s="20">
        <f t="shared" si="65"/>
        <v>0</v>
      </c>
      <c r="BV35" s="20"/>
      <c r="BW35" s="20">
        <f t="shared" si="66"/>
        <v>0</v>
      </c>
      <c r="BX35" s="20">
        <f t="shared" si="67"/>
        <v>0</v>
      </c>
      <c r="BY35" s="20">
        <f t="shared" si="68"/>
        <v>0</v>
      </c>
      <c r="BZ35" s="20">
        <f t="shared" si="69"/>
        <v>0</v>
      </c>
      <c r="CA35" s="20">
        <f t="shared" si="70"/>
        <v>0</v>
      </c>
      <c r="CB35" s="20">
        <f t="shared" si="71"/>
        <v>0</v>
      </c>
      <c r="CC35" s="20"/>
      <c r="CD35" s="20">
        <f t="shared" si="72"/>
        <v>0</v>
      </c>
      <c r="CE35" s="20">
        <f t="shared" si="73"/>
        <v>0</v>
      </c>
      <c r="CF35" s="20">
        <f t="shared" si="74"/>
        <v>0</v>
      </c>
      <c r="CG35" s="20">
        <f t="shared" si="75"/>
        <v>0</v>
      </c>
      <c r="CH35" s="20">
        <f t="shared" si="76"/>
        <v>0</v>
      </c>
      <c r="CI35" s="20">
        <f t="shared" si="77"/>
        <v>0</v>
      </c>
    </row>
    <row r="36" spans="1:87" x14ac:dyDescent="0.25">
      <c r="A36">
        <v>30</v>
      </c>
      <c r="B36">
        <f>modules!B36</f>
        <v>0</v>
      </c>
      <c r="C36">
        <f>modules!C36</f>
        <v>0</v>
      </c>
      <c r="E36" s="16">
        <f t="shared" si="6"/>
        <v>0</v>
      </c>
      <c r="F36" s="16">
        <f t="shared" si="7"/>
        <v>0</v>
      </c>
      <c r="G36" s="16">
        <f t="shared" si="8"/>
        <v>0</v>
      </c>
      <c r="H36" s="16">
        <f t="shared" si="9"/>
        <v>0</v>
      </c>
      <c r="I36" s="16">
        <f t="shared" si="10"/>
        <v>0</v>
      </c>
      <c r="J36" s="16">
        <f t="shared" si="11"/>
        <v>0</v>
      </c>
      <c r="L36" s="16">
        <f t="shared" si="12"/>
        <v>0</v>
      </c>
      <c r="M36" s="16">
        <f t="shared" si="13"/>
        <v>0</v>
      </c>
      <c r="N36" s="16">
        <f t="shared" si="14"/>
        <v>0</v>
      </c>
      <c r="O36" s="16">
        <f t="shared" si="15"/>
        <v>0</v>
      </c>
      <c r="P36" s="16">
        <f t="shared" si="16"/>
        <v>0</v>
      </c>
      <c r="Q36" s="16">
        <f t="shared" si="17"/>
        <v>0</v>
      </c>
      <c r="S36" s="16">
        <f t="shared" si="18"/>
        <v>0</v>
      </c>
      <c r="T36" s="16">
        <f t="shared" si="19"/>
        <v>0</v>
      </c>
      <c r="U36" s="16">
        <f t="shared" si="20"/>
        <v>0</v>
      </c>
      <c r="V36" s="16">
        <f t="shared" si="21"/>
        <v>0</v>
      </c>
      <c r="W36" s="16">
        <f t="shared" si="22"/>
        <v>0</v>
      </c>
      <c r="X36" s="16">
        <f t="shared" si="23"/>
        <v>0</v>
      </c>
      <c r="Z36" s="16">
        <f t="shared" si="24"/>
        <v>0</v>
      </c>
      <c r="AA36" s="16">
        <f t="shared" si="25"/>
        <v>0</v>
      </c>
      <c r="AB36" s="16">
        <f t="shared" si="26"/>
        <v>0</v>
      </c>
      <c r="AC36" s="16">
        <f t="shared" si="27"/>
        <v>0</v>
      </c>
      <c r="AD36" s="16">
        <f t="shared" si="28"/>
        <v>0</v>
      </c>
      <c r="AE36" s="16">
        <f t="shared" si="29"/>
        <v>0</v>
      </c>
      <c r="AG36" s="16">
        <f t="shared" si="30"/>
        <v>0</v>
      </c>
      <c r="AH36" s="16">
        <f t="shared" si="31"/>
        <v>0</v>
      </c>
      <c r="AI36" s="16">
        <f t="shared" si="32"/>
        <v>0</v>
      </c>
      <c r="AJ36" s="16">
        <f t="shared" si="33"/>
        <v>0</v>
      </c>
      <c r="AK36" s="16">
        <f t="shared" si="34"/>
        <v>0</v>
      </c>
      <c r="AL36" s="16">
        <f t="shared" si="35"/>
        <v>0</v>
      </c>
      <c r="AN36" s="16">
        <f t="shared" si="36"/>
        <v>0</v>
      </c>
      <c r="AO36" s="16">
        <f t="shared" si="37"/>
        <v>0</v>
      </c>
      <c r="AP36" s="16">
        <f t="shared" si="38"/>
        <v>0</v>
      </c>
      <c r="AQ36" s="16">
        <f t="shared" si="39"/>
        <v>0</v>
      </c>
      <c r="AR36" s="16">
        <f t="shared" si="40"/>
        <v>0</v>
      </c>
      <c r="AS36" s="16">
        <f t="shared" si="41"/>
        <v>0</v>
      </c>
      <c r="AT36" s="20"/>
      <c r="AU36" s="20">
        <f t="shared" si="42"/>
        <v>0</v>
      </c>
      <c r="AV36" s="20">
        <f t="shared" si="43"/>
        <v>0</v>
      </c>
      <c r="AW36" s="20">
        <f t="shared" si="44"/>
        <v>0</v>
      </c>
      <c r="AX36" s="20">
        <f t="shared" si="45"/>
        <v>0</v>
      </c>
      <c r="AY36" s="20">
        <f t="shared" si="46"/>
        <v>0</v>
      </c>
      <c r="AZ36" s="20">
        <f t="shared" si="47"/>
        <v>0</v>
      </c>
      <c r="BA36" s="20"/>
      <c r="BB36" s="20">
        <f t="shared" si="48"/>
        <v>0</v>
      </c>
      <c r="BC36" s="20">
        <f t="shared" si="49"/>
        <v>0</v>
      </c>
      <c r="BD36" s="20">
        <f t="shared" si="50"/>
        <v>0</v>
      </c>
      <c r="BE36" s="20">
        <f t="shared" si="51"/>
        <v>0</v>
      </c>
      <c r="BF36" s="20">
        <f t="shared" si="52"/>
        <v>0</v>
      </c>
      <c r="BG36" s="20">
        <f t="shared" si="53"/>
        <v>0</v>
      </c>
      <c r="BH36" s="20"/>
      <c r="BI36" s="20">
        <f t="shared" si="54"/>
        <v>0</v>
      </c>
      <c r="BJ36" s="20">
        <f t="shared" si="55"/>
        <v>0</v>
      </c>
      <c r="BK36" s="20">
        <f t="shared" si="56"/>
        <v>0</v>
      </c>
      <c r="BL36" s="20">
        <f t="shared" si="57"/>
        <v>0</v>
      </c>
      <c r="BM36" s="20">
        <f t="shared" si="58"/>
        <v>0</v>
      </c>
      <c r="BN36" s="20">
        <f t="shared" si="59"/>
        <v>0</v>
      </c>
      <c r="BO36" s="20"/>
      <c r="BP36" s="20">
        <f t="shared" si="60"/>
        <v>0</v>
      </c>
      <c r="BQ36" s="20">
        <f t="shared" si="61"/>
        <v>0</v>
      </c>
      <c r="BR36" s="20">
        <f t="shared" si="62"/>
        <v>0</v>
      </c>
      <c r="BS36" s="20">
        <f t="shared" si="63"/>
        <v>0</v>
      </c>
      <c r="BT36" s="20">
        <f t="shared" si="64"/>
        <v>0</v>
      </c>
      <c r="BU36" s="20">
        <f t="shared" si="65"/>
        <v>0</v>
      </c>
      <c r="BV36" s="20"/>
      <c r="BW36" s="20">
        <f t="shared" si="66"/>
        <v>0</v>
      </c>
      <c r="BX36" s="20">
        <f t="shared" si="67"/>
        <v>0</v>
      </c>
      <c r="BY36" s="20">
        <f t="shared" si="68"/>
        <v>0</v>
      </c>
      <c r="BZ36" s="20">
        <f t="shared" si="69"/>
        <v>0</v>
      </c>
      <c r="CA36" s="20">
        <f t="shared" si="70"/>
        <v>0</v>
      </c>
      <c r="CB36" s="20">
        <f t="shared" si="71"/>
        <v>0</v>
      </c>
      <c r="CC36" s="20"/>
      <c r="CD36" s="20">
        <f t="shared" si="72"/>
        <v>0</v>
      </c>
      <c r="CE36" s="20">
        <f t="shared" si="73"/>
        <v>0</v>
      </c>
      <c r="CF36" s="20">
        <f t="shared" si="74"/>
        <v>0</v>
      </c>
      <c r="CG36" s="20">
        <f t="shared" si="75"/>
        <v>0</v>
      </c>
      <c r="CH36" s="20">
        <f t="shared" si="76"/>
        <v>0</v>
      </c>
      <c r="CI36" s="20">
        <f t="shared" si="77"/>
        <v>0</v>
      </c>
    </row>
    <row r="37" spans="1:87" x14ac:dyDescent="0.25">
      <c r="A37">
        <v>31</v>
      </c>
      <c r="B37">
        <f>modules!B37</f>
        <v>0</v>
      </c>
      <c r="C37">
        <f>modules!C37</f>
        <v>0</v>
      </c>
      <c r="E37" s="16">
        <f t="shared" si="6"/>
        <v>0</v>
      </c>
      <c r="F37" s="16">
        <f t="shared" si="7"/>
        <v>0</v>
      </c>
      <c r="G37" s="16">
        <f t="shared" si="8"/>
        <v>0</v>
      </c>
      <c r="H37" s="16">
        <f t="shared" si="9"/>
        <v>0</v>
      </c>
      <c r="I37" s="16">
        <f t="shared" si="10"/>
        <v>0</v>
      </c>
      <c r="J37" s="16">
        <f t="shared" si="11"/>
        <v>0</v>
      </c>
      <c r="L37" s="16">
        <f t="shared" si="12"/>
        <v>0</v>
      </c>
      <c r="M37" s="16">
        <f t="shared" si="13"/>
        <v>0</v>
      </c>
      <c r="N37" s="16">
        <f t="shared" si="14"/>
        <v>0</v>
      </c>
      <c r="O37" s="16">
        <f t="shared" si="15"/>
        <v>0</v>
      </c>
      <c r="P37" s="16">
        <f t="shared" si="16"/>
        <v>0</v>
      </c>
      <c r="Q37" s="16">
        <f t="shared" si="17"/>
        <v>0</v>
      </c>
      <c r="S37" s="16">
        <f t="shared" si="18"/>
        <v>0</v>
      </c>
      <c r="T37" s="16">
        <f t="shared" si="19"/>
        <v>0</v>
      </c>
      <c r="U37" s="16">
        <f t="shared" si="20"/>
        <v>0</v>
      </c>
      <c r="V37" s="16">
        <f t="shared" si="21"/>
        <v>0</v>
      </c>
      <c r="W37" s="16">
        <f t="shared" si="22"/>
        <v>0</v>
      </c>
      <c r="X37" s="16">
        <f t="shared" si="23"/>
        <v>0</v>
      </c>
      <c r="Z37" s="16">
        <f t="shared" si="24"/>
        <v>0</v>
      </c>
      <c r="AA37" s="16">
        <f t="shared" si="25"/>
        <v>0</v>
      </c>
      <c r="AB37" s="16">
        <f t="shared" si="26"/>
        <v>0</v>
      </c>
      <c r="AC37" s="16">
        <f t="shared" si="27"/>
        <v>0</v>
      </c>
      <c r="AD37" s="16">
        <f t="shared" si="28"/>
        <v>0</v>
      </c>
      <c r="AE37" s="16">
        <f t="shared" si="29"/>
        <v>0</v>
      </c>
      <c r="AG37" s="16">
        <f t="shared" si="30"/>
        <v>0</v>
      </c>
      <c r="AH37" s="16">
        <f t="shared" si="31"/>
        <v>0</v>
      </c>
      <c r="AI37" s="16">
        <f t="shared" si="32"/>
        <v>0</v>
      </c>
      <c r="AJ37" s="16">
        <f t="shared" si="33"/>
        <v>0</v>
      </c>
      <c r="AK37" s="16">
        <f t="shared" si="34"/>
        <v>0</v>
      </c>
      <c r="AL37" s="16">
        <f t="shared" si="35"/>
        <v>0</v>
      </c>
      <c r="AN37" s="16">
        <f t="shared" si="36"/>
        <v>0</v>
      </c>
      <c r="AO37" s="16">
        <f t="shared" si="37"/>
        <v>0</v>
      </c>
      <c r="AP37" s="16">
        <f t="shared" si="38"/>
        <v>0</v>
      </c>
      <c r="AQ37" s="16">
        <f t="shared" si="39"/>
        <v>0</v>
      </c>
      <c r="AR37" s="16">
        <f t="shared" si="40"/>
        <v>0</v>
      </c>
      <c r="AS37" s="16">
        <f t="shared" si="41"/>
        <v>0</v>
      </c>
      <c r="AT37" s="20"/>
      <c r="AU37" s="20">
        <f t="shared" si="42"/>
        <v>0</v>
      </c>
      <c r="AV37" s="20">
        <f t="shared" si="43"/>
        <v>0</v>
      </c>
      <c r="AW37" s="20">
        <f t="shared" si="44"/>
        <v>0</v>
      </c>
      <c r="AX37" s="20">
        <f t="shared" si="45"/>
        <v>0</v>
      </c>
      <c r="AY37" s="20">
        <f t="shared" si="46"/>
        <v>0</v>
      </c>
      <c r="AZ37" s="20">
        <f t="shared" si="47"/>
        <v>0</v>
      </c>
      <c r="BA37" s="20"/>
      <c r="BB37" s="20">
        <f t="shared" si="48"/>
        <v>0</v>
      </c>
      <c r="BC37" s="20">
        <f t="shared" si="49"/>
        <v>0</v>
      </c>
      <c r="BD37" s="20">
        <f t="shared" si="50"/>
        <v>0</v>
      </c>
      <c r="BE37" s="20">
        <f t="shared" si="51"/>
        <v>0</v>
      </c>
      <c r="BF37" s="20">
        <f t="shared" si="52"/>
        <v>0</v>
      </c>
      <c r="BG37" s="20">
        <f t="shared" si="53"/>
        <v>0</v>
      </c>
      <c r="BH37" s="20"/>
      <c r="BI37" s="20">
        <f t="shared" si="54"/>
        <v>0</v>
      </c>
      <c r="BJ37" s="20">
        <f t="shared" si="55"/>
        <v>0</v>
      </c>
      <c r="BK37" s="20">
        <f t="shared" si="56"/>
        <v>0</v>
      </c>
      <c r="BL37" s="20">
        <f t="shared" si="57"/>
        <v>0</v>
      </c>
      <c r="BM37" s="20">
        <f t="shared" si="58"/>
        <v>0</v>
      </c>
      <c r="BN37" s="20">
        <f t="shared" si="59"/>
        <v>0</v>
      </c>
      <c r="BO37" s="20"/>
      <c r="BP37" s="20">
        <f t="shared" si="60"/>
        <v>0</v>
      </c>
      <c r="BQ37" s="20">
        <f t="shared" si="61"/>
        <v>0</v>
      </c>
      <c r="BR37" s="20">
        <f t="shared" si="62"/>
        <v>0</v>
      </c>
      <c r="BS37" s="20">
        <f t="shared" si="63"/>
        <v>0</v>
      </c>
      <c r="BT37" s="20">
        <f t="shared" si="64"/>
        <v>0</v>
      </c>
      <c r="BU37" s="20">
        <f t="shared" si="65"/>
        <v>0</v>
      </c>
      <c r="BV37" s="20"/>
      <c r="BW37" s="20">
        <f t="shared" si="66"/>
        <v>0</v>
      </c>
      <c r="BX37" s="20">
        <f t="shared" si="67"/>
        <v>0</v>
      </c>
      <c r="BY37" s="20">
        <f t="shared" si="68"/>
        <v>0</v>
      </c>
      <c r="BZ37" s="20">
        <f t="shared" si="69"/>
        <v>0</v>
      </c>
      <c r="CA37" s="20">
        <f t="shared" si="70"/>
        <v>0</v>
      </c>
      <c r="CB37" s="20">
        <f t="shared" si="71"/>
        <v>0</v>
      </c>
      <c r="CC37" s="20"/>
      <c r="CD37" s="20">
        <f t="shared" si="72"/>
        <v>0</v>
      </c>
      <c r="CE37" s="20">
        <f t="shared" si="73"/>
        <v>0</v>
      </c>
      <c r="CF37" s="20">
        <f t="shared" si="74"/>
        <v>0</v>
      </c>
      <c r="CG37" s="20">
        <f t="shared" si="75"/>
        <v>0</v>
      </c>
      <c r="CH37" s="20">
        <f t="shared" si="76"/>
        <v>0</v>
      </c>
      <c r="CI37" s="20">
        <f t="shared" si="77"/>
        <v>0</v>
      </c>
    </row>
    <row r="38" spans="1:87" x14ac:dyDescent="0.25">
      <c r="A38">
        <v>32</v>
      </c>
      <c r="B38">
        <f>modules!B38</f>
        <v>0</v>
      </c>
      <c r="C38">
        <f>modules!C38</f>
        <v>0</v>
      </c>
      <c r="E38" s="16">
        <f t="shared" si="6"/>
        <v>0</v>
      </c>
      <c r="F38" s="16">
        <f t="shared" si="7"/>
        <v>0</v>
      </c>
      <c r="G38" s="16">
        <f t="shared" si="8"/>
        <v>0</v>
      </c>
      <c r="H38" s="16">
        <f t="shared" si="9"/>
        <v>0</v>
      </c>
      <c r="I38" s="16">
        <f t="shared" si="10"/>
        <v>0</v>
      </c>
      <c r="J38" s="16">
        <f t="shared" si="11"/>
        <v>0</v>
      </c>
      <c r="L38" s="16">
        <f t="shared" si="12"/>
        <v>0</v>
      </c>
      <c r="M38" s="16">
        <f t="shared" si="13"/>
        <v>0</v>
      </c>
      <c r="N38" s="16">
        <f t="shared" si="14"/>
        <v>0</v>
      </c>
      <c r="O38" s="16">
        <f t="shared" si="15"/>
        <v>0</v>
      </c>
      <c r="P38" s="16">
        <f t="shared" si="16"/>
        <v>0</v>
      </c>
      <c r="Q38" s="16">
        <f t="shared" si="17"/>
        <v>0</v>
      </c>
      <c r="S38" s="16">
        <f t="shared" si="18"/>
        <v>0</v>
      </c>
      <c r="T38" s="16">
        <f t="shared" si="19"/>
        <v>0</v>
      </c>
      <c r="U38" s="16">
        <f t="shared" si="20"/>
        <v>0</v>
      </c>
      <c r="V38" s="16">
        <f t="shared" si="21"/>
        <v>0</v>
      </c>
      <c r="W38" s="16">
        <f t="shared" si="22"/>
        <v>0</v>
      </c>
      <c r="X38" s="16">
        <f t="shared" si="23"/>
        <v>0</v>
      </c>
      <c r="Z38" s="16">
        <f t="shared" si="24"/>
        <v>0</v>
      </c>
      <c r="AA38" s="16">
        <f t="shared" si="25"/>
        <v>0</v>
      </c>
      <c r="AB38" s="16">
        <f t="shared" si="26"/>
        <v>0</v>
      </c>
      <c r="AC38" s="16">
        <f t="shared" si="27"/>
        <v>0</v>
      </c>
      <c r="AD38" s="16">
        <f t="shared" si="28"/>
        <v>0</v>
      </c>
      <c r="AE38" s="16">
        <f t="shared" si="29"/>
        <v>0</v>
      </c>
      <c r="AG38" s="16">
        <f t="shared" si="30"/>
        <v>0</v>
      </c>
      <c r="AH38" s="16">
        <f t="shared" si="31"/>
        <v>0</v>
      </c>
      <c r="AI38" s="16">
        <f t="shared" si="32"/>
        <v>0</v>
      </c>
      <c r="AJ38" s="16">
        <f t="shared" si="33"/>
        <v>0</v>
      </c>
      <c r="AK38" s="16">
        <f t="shared" si="34"/>
        <v>0</v>
      </c>
      <c r="AL38" s="16">
        <f t="shared" si="35"/>
        <v>0</v>
      </c>
      <c r="AN38" s="16">
        <f t="shared" si="36"/>
        <v>0</v>
      </c>
      <c r="AO38" s="16">
        <f t="shared" si="37"/>
        <v>0</v>
      </c>
      <c r="AP38" s="16">
        <f t="shared" si="38"/>
        <v>0</v>
      </c>
      <c r="AQ38" s="16">
        <f t="shared" si="39"/>
        <v>0</v>
      </c>
      <c r="AR38" s="16">
        <f t="shared" si="40"/>
        <v>0</v>
      </c>
      <c r="AS38" s="16">
        <f t="shared" si="41"/>
        <v>0</v>
      </c>
      <c r="AT38" s="20"/>
      <c r="AU38" s="20">
        <f t="shared" si="42"/>
        <v>0</v>
      </c>
      <c r="AV38" s="20">
        <f t="shared" si="43"/>
        <v>0</v>
      </c>
      <c r="AW38" s="20">
        <f t="shared" si="44"/>
        <v>0</v>
      </c>
      <c r="AX38" s="20">
        <f t="shared" si="45"/>
        <v>0</v>
      </c>
      <c r="AY38" s="20">
        <f t="shared" si="46"/>
        <v>0</v>
      </c>
      <c r="AZ38" s="20">
        <f t="shared" si="47"/>
        <v>0</v>
      </c>
      <c r="BA38" s="20"/>
      <c r="BB38" s="20">
        <f t="shared" si="48"/>
        <v>0</v>
      </c>
      <c r="BC38" s="20">
        <f t="shared" si="49"/>
        <v>0</v>
      </c>
      <c r="BD38" s="20">
        <f t="shared" si="50"/>
        <v>0</v>
      </c>
      <c r="BE38" s="20">
        <f t="shared" si="51"/>
        <v>0</v>
      </c>
      <c r="BF38" s="20">
        <f t="shared" si="52"/>
        <v>0</v>
      </c>
      <c r="BG38" s="20">
        <f t="shared" si="53"/>
        <v>0</v>
      </c>
      <c r="BH38" s="20"/>
      <c r="BI38" s="20">
        <f t="shared" si="54"/>
        <v>0</v>
      </c>
      <c r="BJ38" s="20">
        <f t="shared" si="55"/>
        <v>0</v>
      </c>
      <c r="BK38" s="20">
        <f t="shared" si="56"/>
        <v>0</v>
      </c>
      <c r="BL38" s="20">
        <f t="shared" si="57"/>
        <v>0</v>
      </c>
      <c r="BM38" s="20">
        <f t="shared" si="58"/>
        <v>0</v>
      </c>
      <c r="BN38" s="20">
        <f t="shared" si="59"/>
        <v>0</v>
      </c>
      <c r="BO38" s="20"/>
      <c r="BP38" s="20">
        <f t="shared" si="60"/>
        <v>0</v>
      </c>
      <c r="BQ38" s="20">
        <f t="shared" si="61"/>
        <v>0</v>
      </c>
      <c r="BR38" s="20">
        <f t="shared" si="62"/>
        <v>0</v>
      </c>
      <c r="BS38" s="20">
        <f t="shared" si="63"/>
        <v>0</v>
      </c>
      <c r="BT38" s="20">
        <f t="shared" si="64"/>
        <v>0</v>
      </c>
      <c r="BU38" s="20">
        <f t="shared" si="65"/>
        <v>0</v>
      </c>
      <c r="BV38" s="20"/>
      <c r="BW38" s="20">
        <f t="shared" si="66"/>
        <v>0</v>
      </c>
      <c r="BX38" s="20">
        <f t="shared" si="67"/>
        <v>0</v>
      </c>
      <c r="BY38" s="20">
        <f t="shared" si="68"/>
        <v>0</v>
      </c>
      <c r="BZ38" s="20">
        <f t="shared" si="69"/>
        <v>0</v>
      </c>
      <c r="CA38" s="20">
        <f t="shared" si="70"/>
        <v>0</v>
      </c>
      <c r="CB38" s="20">
        <f t="shared" si="71"/>
        <v>0</v>
      </c>
      <c r="CC38" s="20"/>
      <c r="CD38" s="20">
        <f t="shared" si="72"/>
        <v>0</v>
      </c>
      <c r="CE38" s="20">
        <f t="shared" si="73"/>
        <v>0</v>
      </c>
      <c r="CF38" s="20">
        <f t="shared" si="74"/>
        <v>0</v>
      </c>
      <c r="CG38" s="20">
        <f t="shared" si="75"/>
        <v>0</v>
      </c>
      <c r="CH38" s="20">
        <f t="shared" si="76"/>
        <v>0</v>
      </c>
      <c r="CI38" s="20">
        <f t="shared" si="77"/>
        <v>0</v>
      </c>
    </row>
    <row r="39" spans="1:87" x14ac:dyDescent="0.25">
      <c r="A39">
        <v>33</v>
      </c>
      <c r="B39">
        <f>modules!B39</f>
        <v>0</v>
      </c>
      <c r="C39">
        <f>modules!C39</f>
        <v>0</v>
      </c>
      <c r="E39" s="16">
        <f t="shared" si="6"/>
        <v>0</v>
      </c>
      <c r="F39" s="16">
        <f t="shared" si="7"/>
        <v>0</v>
      </c>
      <c r="G39" s="16">
        <f t="shared" si="8"/>
        <v>0</v>
      </c>
      <c r="H39" s="16">
        <f t="shared" si="9"/>
        <v>0</v>
      </c>
      <c r="I39" s="16">
        <f t="shared" si="10"/>
        <v>0</v>
      </c>
      <c r="J39" s="16">
        <f t="shared" si="11"/>
        <v>0</v>
      </c>
      <c r="L39" s="16">
        <f t="shared" si="12"/>
        <v>0</v>
      </c>
      <c r="M39" s="16">
        <f t="shared" si="13"/>
        <v>0</v>
      </c>
      <c r="N39" s="16">
        <f t="shared" si="14"/>
        <v>0</v>
      </c>
      <c r="O39" s="16">
        <f t="shared" si="15"/>
        <v>0</v>
      </c>
      <c r="P39" s="16">
        <f t="shared" si="16"/>
        <v>0</v>
      </c>
      <c r="Q39" s="16">
        <f t="shared" si="17"/>
        <v>0</v>
      </c>
      <c r="S39" s="16">
        <f t="shared" si="18"/>
        <v>0</v>
      </c>
      <c r="T39" s="16">
        <f t="shared" si="19"/>
        <v>0</v>
      </c>
      <c r="U39" s="16">
        <f t="shared" si="20"/>
        <v>0</v>
      </c>
      <c r="V39" s="16">
        <f t="shared" si="21"/>
        <v>0</v>
      </c>
      <c r="W39" s="16">
        <f t="shared" si="22"/>
        <v>0</v>
      </c>
      <c r="X39" s="16">
        <f t="shared" si="23"/>
        <v>0</v>
      </c>
      <c r="Z39" s="16">
        <f t="shared" si="24"/>
        <v>0</v>
      </c>
      <c r="AA39" s="16">
        <f t="shared" si="25"/>
        <v>0</v>
      </c>
      <c r="AB39" s="16">
        <f t="shared" si="26"/>
        <v>0</v>
      </c>
      <c r="AC39" s="16">
        <f t="shared" si="27"/>
        <v>0</v>
      </c>
      <c r="AD39" s="16">
        <f t="shared" si="28"/>
        <v>0</v>
      </c>
      <c r="AE39" s="16">
        <f t="shared" si="29"/>
        <v>0</v>
      </c>
      <c r="AG39" s="16">
        <f t="shared" si="30"/>
        <v>0</v>
      </c>
      <c r="AH39" s="16">
        <f t="shared" si="31"/>
        <v>0</v>
      </c>
      <c r="AI39" s="16">
        <f t="shared" si="32"/>
        <v>0</v>
      </c>
      <c r="AJ39" s="16">
        <f t="shared" si="33"/>
        <v>0</v>
      </c>
      <c r="AK39" s="16">
        <f t="shared" si="34"/>
        <v>0</v>
      </c>
      <c r="AL39" s="16">
        <f t="shared" si="35"/>
        <v>0</v>
      </c>
      <c r="AN39" s="16">
        <f t="shared" si="36"/>
        <v>0</v>
      </c>
      <c r="AO39" s="16">
        <f t="shared" si="37"/>
        <v>0</v>
      </c>
      <c r="AP39" s="16">
        <f t="shared" si="38"/>
        <v>0</v>
      </c>
      <c r="AQ39" s="16">
        <f t="shared" si="39"/>
        <v>0</v>
      </c>
      <c r="AR39" s="16">
        <f t="shared" si="40"/>
        <v>0</v>
      </c>
      <c r="AS39" s="16">
        <f t="shared" si="41"/>
        <v>0</v>
      </c>
      <c r="AT39" s="20"/>
      <c r="AU39" s="20">
        <f t="shared" si="42"/>
        <v>0</v>
      </c>
      <c r="AV39" s="20">
        <f t="shared" si="43"/>
        <v>0</v>
      </c>
      <c r="AW39" s="20">
        <f t="shared" si="44"/>
        <v>0</v>
      </c>
      <c r="AX39" s="20">
        <f t="shared" si="45"/>
        <v>0</v>
      </c>
      <c r="AY39" s="20">
        <f t="shared" si="46"/>
        <v>0</v>
      </c>
      <c r="AZ39" s="20">
        <f t="shared" si="47"/>
        <v>0</v>
      </c>
      <c r="BA39" s="20"/>
      <c r="BB39" s="20">
        <f t="shared" si="48"/>
        <v>0</v>
      </c>
      <c r="BC39" s="20">
        <f t="shared" si="49"/>
        <v>0</v>
      </c>
      <c r="BD39" s="20">
        <f t="shared" si="50"/>
        <v>0</v>
      </c>
      <c r="BE39" s="20">
        <f t="shared" si="51"/>
        <v>0</v>
      </c>
      <c r="BF39" s="20">
        <f t="shared" si="52"/>
        <v>0</v>
      </c>
      <c r="BG39" s="20">
        <f t="shared" si="53"/>
        <v>0</v>
      </c>
      <c r="BH39" s="20"/>
      <c r="BI39" s="20">
        <f t="shared" si="54"/>
        <v>0</v>
      </c>
      <c r="BJ39" s="20">
        <f t="shared" si="55"/>
        <v>0</v>
      </c>
      <c r="BK39" s="20">
        <f t="shared" si="56"/>
        <v>0</v>
      </c>
      <c r="BL39" s="20">
        <f t="shared" si="57"/>
        <v>0</v>
      </c>
      <c r="BM39" s="20">
        <f t="shared" si="58"/>
        <v>0</v>
      </c>
      <c r="BN39" s="20">
        <f t="shared" si="59"/>
        <v>0</v>
      </c>
      <c r="BO39" s="20"/>
      <c r="BP39" s="20">
        <f t="shared" si="60"/>
        <v>0</v>
      </c>
      <c r="BQ39" s="20">
        <f t="shared" si="61"/>
        <v>0</v>
      </c>
      <c r="BR39" s="20">
        <f t="shared" si="62"/>
        <v>0</v>
      </c>
      <c r="BS39" s="20">
        <f t="shared" si="63"/>
        <v>0</v>
      </c>
      <c r="BT39" s="20">
        <f t="shared" si="64"/>
        <v>0</v>
      </c>
      <c r="BU39" s="20">
        <f t="shared" si="65"/>
        <v>0</v>
      </c>
      <c r="BV39" s="20"/>
      <c r="BW39" s="20">
        <f t="shared" si="66"/>
        <v>0</v>
      </c>
      <c r="BX39" s="20">
        <f t="shared" si="67"/>
        <v>0</v>
      </c>
      <c r="BY39" s="20">
        <f t="shared" si="68"/>
        <v>0</v>
      </c>
      <c r="BZ39" s="20">
        <f t="shared" si="69"/>
        <v>0</v>
      </c>
      <c r="CA39" s="20">
        <f t="shared" si="70"/>
        <v>0</v>
      </c>
      <c r="CB39" s="20">
        <f t="shared" si="71"/>
        <v>0</v>
      </c>
      <c r="CC39" s="20"/>
      <c r="CD39" s="20">
        <f t="shared" si="72"/>
        <v>0</v>
      </c>
      <c r="CE39" s="20">
        <f t="shared" si="73"/>
        <v>0</v>
      </c>
      <c r="CF39" s="20">
        <f t="shared" si="74"/>
        <v>0</v>
      </c>
      <c r="CG39" s="20">
        <f t="shared" si="75"/>
        <v>0</v>
      </c>
      <c r="CH39" s="20">
        <f t="shared" si="76"/>
        <v>0</v>
      </c>
      <c r="CI39" s="20">
        <f t="shared" si="77"/>
        <v>0</v>
      </c>
    </row>
    <row r="40" spans="1:87" x14ac:dyDescent="0.25">
      <c r="A40">
        <v>34</v>
      </c>
      <c r="B40">
        <f>modules!B40</f>
        <v>0</v>
      </c>
      <c r="C40">
        <f>modules!C40</f>
        <v>0</v>
      </c>
      <c r="E40" s="16">
        <f t="shared" ref="E40:E67" si="78">IFERROR(IF($C$1="Yes",HLOOKUP(D$4,PHRS,$A40,FALSE),IF($C40&lt;=E$5,HLOOKUP(D$4,PHRS,$A40,FALSE),0)),0)</f>
        <v>0</v>
      </c>
      <c r="F40" s="16">
        <f t="shared" ref="F40:F67" si="79">IFERROR(IF($C$1="Yes",HLOOKUP(D$4,PHRS,$A40,FALSE),IF($C40&lt;=F$5,HLOOKUP(D$4,PHRS,$A40,FALSE),0)),0)</f>
        <v>0</v>
      </c>
      <c r="G40" s="16">
        <f t="shared" ref="G40:G67" si="80">IFERROR(IF($C$1="Yes",HLOOKUP(D$4,PHRS,$A40,FALSE),IF($C40&lt;=G$5,HLOOKUP(D$4,PHRS,$A40,FALSE),0)),0)</f>
        <v>0</v>
      </c>
      <c r="H40" s="16">
        <f t="shared" ref="H40:H67" si="81">IFERROR(IF($C$1="Yes",HLOOKUP(D$4,PHRS,$A40,FALSE),IF($C40&lt;=H$5,HLOOKUP(D$4,PHRS,$A40,FALSE),0)),0)</f>
        <v>0</v>
      </c>
      <c r="I40" s="16">
        <f t="shared" ref="I40:I67" si="82">IFERROR(IF($C$1="Yes",HLOOKUP(D$4,PHRS,$A40,FALSE),IF($C40&lt;=I$5,HLOOKUP(D$4,PHRS,$A40,FALSE),0)),0)</f>
        <v>0</v>
      </c>
      <c r="J40" s="16">
        <f t="shared" ref="J40:J67" si="83">IFERROR(IF($C$1="Yes",HLOOKUP(D$4,PHRS,$A40,FALSE),IF($C40&lt;=J$5,HLOOKUP(D$4,PHRS,$A40,FALSE),0)),0)</f>
        <v>0</v>
      </c>
      <c r="L40" s="16">
        <f t="shared" ref="L40:L67" si="84">IFERROR(IF($C$1="Yes",HLOOKUP(K$4,PHRS,$A40,FALSE),IF($C40&lt;=L$5,HLOOKUP(K$4,PHRS,$A40,FALSE),0)),0)</f>
        <v>0</v>
      </c>
      <c r="M40" s="16">
        <f t="shared" ref="M40:M67" si="85">IFERROR(IF($C$1="Yes",HLOOKUP(K$4,PHRS,$A40,FALSE),IF($C40&lt;=M$5,HLOOKUP(K$4,PHRS,$A40,FALSE),0)),0)</f>
        <v>0</v>
      </c>
      <c r="N40" s="16">
        <f t="shared" ref="N40:N67" si="86">IFERROR(IF($C$1="Yes",HLOOKUP(K$4,PHRS,$A40,FALSE),IF($C40&lt;=N$5,HLOOKUP(K$4,PHRS,$A40,FALSE),0)),0)</f>
        <v>0</v>
      </c>
      <c r="O40" s="16">
        <f t="shared" ref="O40:O67" si="87">IFERROR(IF($C$1="Yes",HLOOKUP(K$4,PHRS,$A40,FALSE),IF($C40&lt;=O$5,HLOOKUP(K$4,PHRS,$A40,FALSE),0)),0)</f>
        <v>0</v>
      </c>
      <c r="P40" s="16">
        <f t="shared" ref="P40:P67" si="88">IFERROR(IF($C$1="Yes",HLOOKUP(K$4,PHRS,$A40,FALSE),IF($C40&lt;=P$5,HLOOKUP(K$4,PHRS,$A40,FALSE),0)),0)</f>
        <v>0</v>
      </c>
      <c r="Q40" s="16">
        <f t="shared" ref="Q40:Q67" si="89">IFERROR(IF($C$1="Yes",HLOOKUP(K$4,PHRS,$A40,FALSE),IF($C40&lt;=Q$5,HLOOKUP(K$4,PHRS,$A40,FALSE),0)),0)</f>
        <v>0</v>
      </c>
      <c r="S40" s="16">
        <f t="shared" ref="S40:S67" si="90">IFERROR(IF($C$1="Yes",HLOOKUP(R$4,PHRS,$A40,FALSE),IF($C40&lt;=S$5,HLOOKUP(R$4,PHRS,$A40,FALSE),0)),0)</f>
        <v>0</v>
      </c>
      <c r="T40" s="16">
        <f t="shared" ref="T40:T67" si="91">IFERROR(IF($C$1="Yes",HLOOKUP(R$4,PHRS,$A40,FALSE),IF($C40&lt;=T$5,HLOOKUP(R$4,PHRS,$A40,FALSE),0)),0)</f>
        <v>0</v>
      </c>
      <c r="U40" s="16">
        <f t="shared" ref="U40:U67" si="92">IFERROR(IF($C$1="Yes",HLOOKUP(R$4,PHRS,$A40,FALSE),IF($C40&lt;=U$5,HLOOKUP(R$4,PHRS,$A40,FALSE),0)),0)</f>
        <v>0</v>
      </c>
      <c r="V40" s="16">
        <f t="shared" ref="V40:V67" si="93">IFERROR(IF($C$1="Yes",HLOOKUP(R$4,PHRS,$A40,FALSE),IF($C40&lt;=V$5,HLOOKUP(R$4,PHRS,$A40,FALSE),0)),0)</f>
        <v>0</v>
      </c>
      <c r="W40" s="16">
        <f t="shared" ref="W40:W67" si="94">IFERROR(IF($C$1="Yes",HLOOKUP(R$4,PHRS,$A40,FALSE),IF($C40&lt;=W$5,HLOOKUP(R$4,PHRS,$A40,FALSE),0)),0)</f>
        <v>0</v>
      </c>
      <c r="X40" s="16">
        <f t="shared" ref="X40:X67" si="95">IFERROR(IF($C$1="Yes",HLOOKUP(R$4,PHRS,$A40,FALSE),IF($C40&lt;=X$5,HLOOKUP(R$4,PHRS,$A40,FALSE),0)),0)</f>
        <v>0</v>
      </c>
      <c r="Z40" s="16">
        <f t="shared" ref="Z40:Z67" si="96">IFERROR(IF($C$1="Yes",HLOOKUP(Y$4,PHRS,$A40,FALSE),IF($C40&lt;=Z$5,HLOOKUP(Y$4,PHRS,$A40,FALSE),0)),0)</f>
        <v>0</v>
      </c>
      <c r="AA40" s="16">
        <f t="shared" ref="AA40:AA67" si="97">IFERROR(IF($C$1="Yes",HLOOKUP(Y$4,PHRS,$A40,FALSE),IF($C40&lt;=AA$5,HLOOKUP(Y$4,PHRS,$A40,FALSE),0)),0)</f>
        <v>0</v>
      </c>
      <c r="AB40" s="16">
        <f t="shared" ref="AB40:AB67" si="98">IFERROR(IF($C$1="Yes",HLOOKUP(Y$4,PHRS,$A40,FALSE),IF($C40&lt;=AB$5,HLOOKUP(Y$4,PHRS,$A40,FALSE),0)),0)</f>
        <v>0</v>
      </c>
      <c r="AC40" s="16">
        <f t="shared" ref="AC40:AC67" si="99">IFERROR(IF($C$1="Yes",HLOOKUP(Y$4,PHRS,$A40,FALSE),IF($C40&lt;=AC$5,HLOOKUP(Y$4,PHRS,$A40,FALSE),0)),0)</f>
        <v>0</v>
      </c>
      <c r="AD40" s="16">
        <f t="shared" ref="AD40:AD67" si="100">IFERROR(IF($C$1="Yes",HLOOKUP(Y$4,PHRS,$A40,FALSE),IF($C40&lt;=AD$5,HLOOKUP(Y$4,PHRS,$A40,FALSE),0)),0)</f>
        <v>0</v>
      </c>
      <c r="AE40" s="16">
        <f t="shared" ref="AE40:AE67" si="101">IFERROR(IF($C$1="Yes",HLOOKUP(Y$4,PHRS,$A40,FALSE),IF($C40&lt;=AE$5,HLOOKUP(Y$4,PHRS,$A40,FALSE),0)),0)</f>
        <v>0</v>
      </c>
      <c r="AG40" s="16">
        <f t="shared" ref="AG40:AG67" si="102">IFERROR(IF($C$1="Yes",HLOOKUP(AF$4,PHRS,$A40,FALSE),IF($C40&lt;=AG$5,HLOOKUP(AF$4,PHRS,$A40,FALSE),0)),0)</f>
        <v>0</v>
      </c>
      <c r="AH40" s="16">
        <f t="shared" ref="AH40:AH67" si="103">IFERROR(IF($C$1="Yes",HLOOKUP(AF$4,PHRS,$A40,FALSE),IF($C40&lt;=AH$5,HLOOKUP(AF$4,PHRS,$A40,FALSE),0)),0)</f>
        <v>0</v>
      </c>
      <c r="AI40" s="16">
        <f t="shared" ref="AI40:AI67" si="104">IFERROR(IF($C$1="Yes",HLOOKUP(AF$4,PHRS,$A40,FALSE),IF($C40&lt;=AI$5,HLOOKUP(AF$4,PHRS,$A40,FALSE),0)),0)</f>
        <v>0</v>
      </c>
      <c r="AJ40" s="16">
        <f t="shared" ref="AJ40:AJ67" si="105">IFERROR(IF($C$1="Yes",HLOOKUP(AF$4,PHRS,$A40,FALSE),IF($C40&lt;=AJ$5,HLOOKUP(AF$4,PHRS,$A40,FALSE),0)),0)</f>
        <v>0</v>
      </c>
      <c r="AK40" s="16">
        <f t="shared" ref="AK40:AK67" si="106">IFERROR(IF($C$1="Yes",HLOOKUP(AF$4,PHRS,$A40,FALSE),IF($C40&lt;=AK$5,HLOOKUP(AF$4,PHRS,$A40,FALSE),0)),0)</f>
        <v>0</v>
      </c>
      <c r="AL40" s="16">
        <f t="shared" ref="AL40:AL67" si="107">IFERROR(IF($C$1="Yes",HLOOKUP(AF$4,PHRS,$A40,FALSE),IF($C40&lt;=AL$5,HLOOKUP(AF$4,PHRS,$A40,FALSE),0)),0)</f>
        <v>0</v>
      </c>
      <c r="AN40" s="16">
        <f t="shared" ref="AN40:AN67" si="108">IFERROR(IF($C$1="Yes",HLOOKUP(AM$4,PHRS,$A40,FALSE),IF($C40&lt;=AN$5,HLOOKUP(AM$4,PHRS,$A40,FALSE),0)),0)</f>
        <v>0</v>
      </c>
      <c r="AO40" s="16">
        <f t="shared" ref="AO40:AO67" si="109">IFERROR(IF($C$1="Yes",HLOOKUP(AM$4,PHRS,$A40,FALSE),IF($C40&lt;=AO$5,HLOOKUP(AM$4,PHRS,$A40,FALSE),0)),0)</f>
        <v>0</v>
      </c>
      <c r="AP40" s="16">
        <f t="shared" ref="AP40:AP67" si="110">IFERROR(IF($C$1="Yes",HLOOKUP(AM$4,PHRS,$A40,FALSE),IF($C40&lt;=AP$5,HLOOKUP(AM$4,PHRS,$A40,FALSE),0)),0)</f>
        <v>0</v>
      </c>
      <c r="AQ40" s="16">
        <f t="shared" ref="AQ40:AQ67" si="111">IFERROR(IF($C$1="Yes",HLOOKUP(AM$4,PHRS,$A40,FALSE),IF($C40&lt;=AQ$5,HLOOKUP(AM$4,PHRS,$A40,FALSE),0)),0)</f>
        <v>0</v>
      </c>
      <c r="AR40" s="16">
        <f t="shared" ref="AR40:AR67" si="112">IFERROR(IF($C$1="Yes",HLOOKUP(AM$4,PHRS,$A40,FALSE),IF($C40&lt;=AR$5,HLOOKUP(AM$4,PHRS,$A40,FALSE),0)),0)</f>
        <v>0</v>
      </c>
      <c r="AS40" s="16">
        <f t="shared" ref="AS40:AS67" si="113">IFERROR(IF($C$1="Yes",HLOOKUP(AM$4,PHRS,$A40,FALSE),IF($C40&lt;=AS$5,HLOOKUP(AM$4,PHRS,$A40,FALSE),0)),0)</f>
        <v>0</v>
      </c>
      <c r="AT40" s="20"/>
      <c r="AU40" s="20">
        <f t="shared" ref="AU40:AU67" si="114">IFERROR(IF($C$1="Yes",HLOOKUP(AT$4,PCOST,$A40,FALSE),IF($C40&lt;=AU$5,HLOOKUP(AT$4,PCOST,$A40,FALSE),0)),0)</f>
        <v>0</v>
      </c>
      <c r="AV40" s="20">
        <f t="shared" ref="AV40:AV67" si="115">IFERROR(IF($C$1="Yes",HLOOKUP(AT$4,PCOST,$A40,FALSE),IF($C40&lt;=AV$5,HLOOKUP(AT$4,PCOST,$A40,FALSE),0)),0)</f>
        <v>0</v>
      </c>
      <c r="AW40" s="20">
        <f t="shared" ref="AW40:AW67" si="116">IFERROR(IF($C$1="Yes",HLOOKUP(AT$4,PCOST,$A40,FALSE),IF($C40&lt;=AW$5,HLOOKUP(AT$4,PCOST,$A40,FALSE),0)),0)</f>
        <v>0</v>
      </c>
      <c r="AX40" s="20">
        <f t="shared" ref="AX40:AX67" si="117">IFERROR(IF($C$1="Yes",HLOOKUP(AT$4,PCOST,$A40,FALSE),IF($C40&lt;=AX$5,HLOOKUP(AT$4,PCOST,$A40,FALSE),0)),0)</f>
        <v>0</v>
      </c>
      <c r="AY40" s="20">
        <f t="shared" ref="AY40:AY67" si="118">IFERROR(IF($C$1="Yes",HLOOKUP(AT$4,PCOST,$A40,FALSE),IF($C40&lt;=AY$5,HLOOKUP(AT$4,PCOST,$A40,FALSE),0)),0)</f>
        <v>0</v>
      </c>
      <c r="AZ40" s="20">
        <f t="shared" ref="AZ40:AZ67" si="119">IFERROR(IF($C$1="Yes",HLOOKUP(AT$4,PCOST,$A40,FALSE),IF($C40&lt;=AZ$5,HLOOKUP(AT$4,PCOST,$A40,FALSE),0)),0)</f>
        <v>0</v>
      </c>
      <c r="BA40" s="20"/>
      <c r="BB40" s="20">
        <f t="shared" ref="BB40:BB67" si="120">IFERROR(IF($C$1="Yes",HLOOKUP(BA$4,PCOST,$A40,FALSE),IF($C40&lt;=BB$5,HLOOKUP(BA$4,PCOST,$A40,FALSE),0)),0)</f>
        <v>0</v>
      </c>
      <c r="BC40" s="20">
        <f t="shared" ref="BC40:BC67" si="121">IFERROR(IF($C$1="Yes",HLOOKUP(BA$4,PCOST,$A40,FALSE),IF($C40&lt;=BC$5,HLOOKUP(BA$4,PCOST,$A40,FALSE),0)),0)</f>
        <v>0</v>
      </c>
      <c r="BD40" s="20">
        <f t="shared" ref="BD40:BD67" si="122">IFERROR(IF($C$1="Yes",HLOOKUP(BA$4,PCOST,$A40,FALSE),IF($C40&lt;=BD$5,HLOOKUP(BA$4,PCOST,$A40,FALSE),0)),0)</f>
        <v>0</v>
      </c>
      <c r="BE40" s="20">
        <f t="shared" ref="BE40:BE67" si="123">IFERROR(IF($C$1="Yes",HLOOKUP(BA$4,PCOST,$A40,FALSE),IF($C40&lt;=BE$5,HLOOKUP(BA$4,PCOST,$A40,FALSE),0)),0)</f>
        <v>0</v>
      </c>
      <c r="BF40" s="20">
        <f t="shared" ref="BF40:BF67" si="124">IFERROR(IF($C$1="Yes",HLOOKUP(BA$4,PCOST,$A40,FALSE),IF($C40&lt;=BF$5,HLOOKUP(BA$4,PCOST,$A40,FALSE),0)),0)</f>
        <v>0</v>
      </c>
      <c r="BG40" s="20">
        <f t="shared" ref="BG40:BG67" si="125">IFERROR(IF($C$1="Yes",HLOOKUP(BA$4,PCOST,$A40,FALSE),IF($C40&lt;=BG$5,HLOOKUP(BA$4,PCOST,$A40,FALSE),0)),0)</f>
        <v>0</v>
      </c>
      <c r="BH40" s="20"/>
      <c r="BI40" s="20">
        <f t="shared" ref="BI40:BI67" si="126">IFERROR(IF($C$1="Yes",HLOOKUP(BH$4,PCOST,$A40,FALSE),IF($C40&lt;=BI$5,HLOOKUP(BH$4,PCOST,$A40,FALSE),0)),0)</f>
        <v>0</v>
      </c>
      <c r="BJ40" s="20">
        <f t="shared" ref="BJ40:BJ67" si="127">IFERROR(IF($C$1="Yes",HLOOKUP(BH$4,PCOST,$A40,FALSE),IF($C40&lt;=BJ$5,HLOOKUP(BH$4,PCOST,$A40,FALSE),0)),0)</f>
        <v>0</v>
      </c>
      <c r="BK40" s="20">
        <f t="shared" ref="BK40:BK67" si="128">IFERROR(IF($C$1="Yes",HLOOKUP(BH$4,PCOST,$A40,FALSE),IF($C40&lt;=BK$5,HLOOKUP(BH$4,PCOST,$A40,FALSE),0)),0)</f>
        <v>0</v>
      </c>
      <c r="BL40" s="20">
        <f t="shared" ref="BL40:BL67" si="129">IFERROR(IF($C$1="Yes",HLOOKUP(BH$4,PCOST,$A40,FALSE),IF($C40&lt;=BL$5,HLOOKUP(BH$4,PCOST,$A40,FALSE),0)),0)</f>
        <v>0</v>
      </c>
      <c r="BM40" s="20">
        <f t="shared" ref="BM40:BM67" si="130">IFERROR(IF($C$1="Yes",HLOOKUP(BH$4,PCOST,$A40,FALSE),IF($C40&lt;=BM$5,HLOOKUP(BH$4,PCOST,$A40,FALSE),0)),0)</f>
        <v>0</v>
      </c>
      <c r="BN40" s="20">
        <f t="shared" ref="BN40:BN67" si="131">IFERROR(IF($C$1="Yes",HLOOKUP(BH$4,PCOST,$A40,FALSE),IF($C40&lt;=BN$5,HLOOKUP(BH$4,PCOST,$A40,FALSE),0)),0)</f>
        <v>0</v>
      </c>
      <c r="BO40" s="20"/>
      <c r="BP40" s="20">
        <f t="shared" ref="BP40:BP67" si="132">IFERROR(IF($C$1="Yes",HLOOKUP(BO$4,PCOST,$A40,FALSE),IF($C40&lt;=BP$5,HLOOKUP(BO$4,PCOST,$A40,FALSE),0)),0)</f>
        <v>0</v>
      </c>
      <c r="BQ40" s="20">
        <f t="shared" ref="BQ40:BQ67" si="133">IFERROR(IF($C$1="Yes",HLOOKUP(BO$4,PCOST,$A40,FALSE),IF($C40&lt;=BQ$5,HLOOKUP(BO$4,PCOST,$A40,FALSE),0)),0)</f>
        <v>0</v>
      </c>
      <c r="BR40" s="20">
        <f t="shared" ref="BR40:BR67" si="134">IFERROR(IF($C$1="Yes",HLOOKUP(BO$4,PCOST,$A40,FALSE),IF($C40&lt;=BR$5,HLOOKUP(BO$4,PCOST,$A40,FALSE),0)),0)</f>
        <v>0</v>
      </c>
      <c r="BS40" s="20">
        <f t="shared" ref="BS40:BS67" si="135">IFERROR(IF($C$1="Yes",HLOOKUP(BO$4,PCOST,$A40,FALSE),IF($C40&lt;=BS$5,HLOOKUP(BO$4,PCOST,$A40,FALSE),0)),0)</f>
        <v>0</v>
      </c>
      <c r="BT40" s="20">
        <f t="shared" ref="BT40:BT67" si="136">IFERROR(IF($C$1="Yes",HLOOKUP(BO$4,PCOST,$A40,FALSE),IF($C40&lt;=BT$5,HLOOKUP(BO$4,PCOST,$A40,FALSE),0)),0)</f>
        <v>0</v>
      </c>
      <c r="BU40" s="20">
        <f t="shared" ref="BU40:BU67" si="137">IFERROR(IF($C$1="Yes",HLOOKUP(BO$4,PCOST,$A40,FALSE),IF($C40&lt;=BU$5,HLOOKUP(BO$4,PCOST,$A40,FALSE),0)),0)</f>
        <v>0</v>
      </c>
      <c r="BV40" s="20"/>
      <c r="BW40" s="20">
        <f t="shared" ref="BW40:BW67" si="138">IFERROR(IF($C$1="Yes",HLOOKUP(BV$4,PCOST,$A40,FALSE),IF($C40&lt;=BW$5,HLOOKUP(BV$4,PCOST,$A40,FALSE),0)),0)</f>
        <v>0</v>
      </c>
      <c r="BX40" s="20">
        <f t="shared" ref="BX40:BX67" si="139">IFERROR(IF($C$1="Yes",HLOOKUP(BV$4,PCOST,$A40,FALSE),IF($C40&lt;=BX$5,HLOOKUP(BV$4,PCOST,$A40,FALSE),0)),0)</f>
        <v>0</v>
      </c>
      <c r="BY40" s="20">
        <f t="shared" ref="BY40:BY67" si="140">IFERROR(IF($C$1="Yes",HLOOKUP(BV$4,PCOST,$A40,FALSE),IF($C40&lt;=BY$5,HLOOKUP(BV$4,PCOST,$A40,FALSE),0)),0)</f>
        <v>0</v>
      </c>
      <c r="BZ40" s="20">
        <f t="shared" ref="BZ40:BZ67" si="141">IFERROR(IF($C$1="Yes",HLOOKUP(BV$4,PCOST,$A40,FALSE),IF($C40&lt;=BZ$5,HLOOKUP(BV$4,PCOST,$A40,FALSE),0)),0)</f>
        <v>0</v>
      </c>
      <c r="CA40" s="20">
        <f t="shared" ref="CA40:CA67" si="142">IFERROR(IF($C$1="Yes",HLOOKUP(BV$4,PCOST,$A40,FALSE),IF($C40&lt;=CA$5,HLOOKUP(BV$4,PCOST,$A40,FALSE),0)),0)</f>
        <v>0</v>
      </c>
      <c r="CB40" s="20">
        <f t="shared" ref="CB40:CB67" si="143">IFERROR(IF($C$1="Yes",HLOOKUP(BV$4,PCOST,$A40,FALSE),IF($C40&lt;=CB$5,HLOOKUP(BV$4,PCOST,$A40,FALSE),0)),0)</f>
        <v>0</v>
      </c>
      <c r="CC40" s="20"/>
      <c r="CD40" s="20">
        <f t="shared" ref="CD40:CD67" si="144">IFERROR(IF($C$1="Yes",HLOOKUP(CC$4,PCOST,$A40,FALSE),IF($C40&lt;=CD$5,HLOOKUP(CC$4,PCOST,$A40,FALSE),0)),0)</f>
        <v>0</v>
      </c>
      <c r="CE40" s="20">
        <f t="shared" ref="CE40:CE67" si="145">IFERROR(IF($C$1="Yes",HLOOKUP(CC$4,PCOST,$A40,FALSE),IF($C40&lt;=CE$5,HLOOKUP(CC$4,PCOST,$A40,FALSE),0)),0)</f>
        <v>0</v>
      </c>
      <c r="CF40" s="20">
        <f t="shared" ref="CF40:CF67" si="146">IFERROR(IF($C$1="Yes",HLOOKUP(CC$4,PCOST,$A40,FALSE),IF($C40&lt;=CF$5,HLOOKUP(CC$4,PCOST,$A40,FALSE),0)),0)</f>
        <v>0</v>
      </c>
      <c r="CG40" s="20">
        <f t="shared" ref="CG40:CG67" si="147">IFERROR(IF($C$1="Yes",HLOOKUP(CC$4,PCOST,$A40,FALSE),IF($C40&lt;=CG$5,HLOOKUP(CC$4,PCOST,$A40,FALSE),0)),0)</f>
        <v>0</v>
      </c>
      <c r="CH40" s="20">
        <f t="shared" ref="CH40:CH67" si="148">IFERROR(IF($C$1="Yes",HLOOKUP(CC$4,PCOST,$A40,FALSE),IF($C40&lt;=CH$5,HLOOKUP(CC$4,PCOST,$A40,FALSE),0)),0)</f>
        <v>0</v>
      </c>
      <c r="CI40" s="20">
        <f t="shared" ref="CI40:CI67" si="149">IFERROR(IF($C$1="Yes",HLOOKUP(CC$4,PCOST,$A40,FALSE),IF($C40&lt;=CI$5,HLOOKUP(CC$4,PCOST,$A40,FALSE),0)),0)</f>
        <v>0</v>
      </c>
    </row>
    <row r="41" spans="1:87" x14ac:dyDescent="0.25">
      <c r="A41">
        <v>35</v>
      </c>
      <c r="B41">
        <f>modules!B41</f>
        <v>0</v>
      </c>
      <c r="C41">
        <f>modules!C41</f>
        <v>0</v>
      </c>
      <c r="E41" s="16">
        <f t="shared" si="78"/>
        <v>0</v>
      </c>
      <c r="F41" s="16">
        <f t="shared" si="79"/>
        <v>0</v>
      </c>
      <c r="G41" s="16">
        <f t="shared" si="80"/>
        <v>0</v>
      </c>
      <c r="H41" s="16">
        <f t="shared" si="81"/>
        <v>0</v>
      </c>
      <c r="I41" s="16">
        <f t="shared" si="82"/>
        <v>0</v>
      </c>
      <c r="J41" s="16">
        <f t="shared" si="83"/>
        <v>0</v>
      </c>
      <c r="L41" s="16">
        <f t="shared" si="84"/>
        <v>0</v>
      </c>
      <c r="M41" s="16">
        <f t="shared" si="85"/>
        <v>0</v>
      </c>
      <c r="N41" s="16">
        <f t="shared" si="86"/>
        <v>0</v>
      </c>
      <c r="O41" s="16">
        <f t="shared" si="87"/>
        <v>0</v>
      </c>
      <c r="P41" s="16">
        <f t="shared" si="88"/>
        <v>0</v>
      </c>
      <c r="Q41" s="16">
        <f t="shared" si="89"/>
        <v>0</v>
      </c>
      <c r="S41" s="16">
        <f t="shared" si="90"/>
        <v>0</v>
      </c>
      <c r="T41" s="16">
        <f t="shared" si="91"/>
        <v>0</v>
      </c>
      <c r="U41" s="16">
        <f t="shared" si="92"/>
        <v>0</v>
      </c>
      <c r="V41" s="16">
        <f t="shared" si="93"/>
        <v>0</v>
      </c>
      <c r="W41" s="16">
        <f t="shared" si="94"/>
        <v>0</v>
      </c>
      <c r="X41" s="16">
        <f t="shared" si="95"/>
        <v>0</v>
      </c>
      <c r="Z41" s="16">
        <f t="shared" si="96"/>
        <v>0</v>
      </c>
      <c r="AA41" s="16">
        <f t="shared" si="97"/>
        <v>0</v>
      </c>
      <c r="AB41" s="16">
        <f t="shared" si="98"/>
        <v>0</v>
      </c>
      <c r="AC41" s="16">
        <f t="shared" si="99"/>
        <v>0</v>
      </c>
      <c r="AD41" s="16">
        <f t="shared" si="100"/>
        <v>0</v>
      </c>
      <c r="AE41" s="16">
        <f t="shared" si="101"/>
        <v>0</v>
      </c>
      <c r="AG41" s="16">
        <f t="shared" si="102"/>
        <v>0</v>
      </c>
      <c r="AH41" s="16">
        <f t="shared" si="103"/>
        <v>0</v>
      </c>
      <c r="AI41" s="16">
        <f t="shared" si="104"/>
        <v>0</v>
      </c>
      <c r="AJ41" s="16">
        <f t="shared" si="105"/>
        <v>0</v>
      </c>
      <c r="AK41" s="16">
        <f t="shared" si="106"/>
        <v>0</v>
      </c>
      <c r="AL41" s="16">
        <f t="shared" si="107"/>
        <v>0</v>
      </c>
      <c r="AN41" s="16">
        <f t="shared" si="108"/>
        <v>0</v>
      </c>
      <c r="AO41" s="16">
        <f t="shared" si="109"/>
        <v>0</v>
      </c>
      <c r="AP41" s="16">
        <f t="shared" si="110"/>
        <v>0</v>
      </c>
      <c r="AQ41" s="16">
        <f t="shared" si="111"/>
        <v>0</v>
      </c>
      <c r="AR41" s="16">
        <f t="shared" si="112"/>
        <v>0</v>
      </c>
      <c r="AS41" s="16">
        <f t="shared" si="113"/>
        <v>0</v>
      </c>
      <c r="AT41" s="20"/>
      <c r="AU41" s="20">
        <f t="shared" si="114"/>
        <v>0</v>
      </c>
      <c r="AV41" s="20">
        <f t="shared" si="115"/>
        <v>0</v>
      </c>
      <c r="AW41" s="20">
        <f t="shared" si="116"/>
        <v>0</v>
      </c>
      <c r="AX41" s="20">
        <f t="shared" si="117"/>
        <v>0</v>
      </c>
      <c r="AY41" s="20">
        <f t="shared" si="118"/>
        <v>0</v>
      </c>
      <c r="AZ41" s="20">
        <f t="shared" si="119"/>
        <v>0</v>
      </c>
      <c r="BA41" s="20"/>
      <c r="BB41" s="20">
        <f t="shared" si="120"/>
        <v>0</v>
      </c>
      <c r="BC41" s="20">
        <f t="shared" si="121"/>
        <v>0</v>
      </c>
      <c r="BD41" s="20">
        <f t="shared" si="122"/>
        <v>0</v>
      </c>
      <c r="BE41" s="20">
        <f t="shared" si="123"/>
        <v>0</v>
      </c>
      <c r="BF41" s="20">
        <f t="shared" si="124"/>
        <v>0</v>
      </c>
      <c r="BG41" s="20">
        <f t="shared" si="125"/>
        <v>0</v>
      </c>
      <c r="BH41" s="20"/>
      <c r="BI41" s="20">
        <f t="shared" si="126"/>
        <v>0</v>
      </c>
      <c r="BJ41" s="20">
        <f t="shared" si="127"/>
        <v>0</v>
      </c>
      <c r="BK41" s="20">
        <f t="shared" si="128"/>
        <v>0</v>
      </c>
      <c r="BL41" s="20">
        <f t="shared" si="129"/>
        <v>0</v>
      </c>
      <c r="BM41" s="20">
        <f t="shared" si="130"/>
        <v>0</v>
      </c>
      <c r="BN41" s="20">
        <f t="shared" si="131"/>
        <v>0</v>
      </c>
      <c r="BO41" s="20"/>
      <c r="BP41" s="20">
        <f t="shared" si="132"/>
        <v>0</v>
      </c>
      <c r="BQ41" s="20">
        <f t="shared" si="133"/>
        <v>0</v>
      </c>
      <c r="BR41" s="20">
        <f t="shared" si="134"/>
        <v>0</v>
      </c>
      <c r="BS41" s="20">
        <f t="shared" si="135"/>
        <v>0</v>
      </c>
      <c r="BT41" s="20">
        <f t="shared" si="136"/>
        <v>0</v>
      </c>
      <c r="BU41" s="20">
        <f t="shared" si="137"/>
        <v>0</v>
      </c>
      <c r="BV41" s="20"/>
      <c r="BW41" s="20">
        <f t="shared" si="138"/>
        <v>0</v>
      </c>
      <c r="BX41" s="20">
        <f t="shared" si="139"/>
        <v>0</v>
      </c>
      <c r="BY41" s="20">
        <f t="shared" si="140"/>
        <v>0</v>
      </c>
      <c r="BZ41" s="20">
        <f t="shared" si="141"/>
        <v>0</v>
      </c>
      <c r="CA41" s="20">
        <f t="shared" si="142"/>
        <v>0</v>
      </c>
      <c r="CB41" s="20">
        <f t="shared" si="143"/>
        <v>0</v>
      </c>
      <c r="CC41" s="20"/>
      <c r="CD41" s="20">
        <f t="shared" si="144"/>
        <v>0</v>
      </c>
      <c r="CE41" s="20">
        <f t="shared" si="145"/>
        <v>0</v>
      </c>
      <c r="CF41" s="20">
        <f t="shared" si="146"/>
        <v>0</v>
      </c>
      <c r="CG41" s="20">
        <f t="shared" si="147"/>
        <v>0</v>
      </c>
      <c r="CH41" s="20">
        <f t="shared" si="148"/>
        <v>0</v>
      </c>
      <c r="CI41" s="20">
        <f t="shared" si="149"/>
        <v>0</v>
      </c>
    </row>
    <row r="42" spans="1:87" x14ac:dyDescent="0.25">
      <c r="A42">
        <v>36</v>
      </c>
      <c r="B42">
        <f>modules!B42</f>
        <v>0</v>
      </c>
      <c r="C42">
        <f>modules!C42</f>
        <v>0</v>
      </c>
      <c r="E42" s="16">
        <f t="shared" si="78"/>
        <v>0</v>
      </c>
      <c r="F42" s="16">
        <f t="shared" si="79"/>
        <v>0</v>
      </c>
      <c r="G42" s="16">
        <f t="shared" si="80"/>
        <v>0</v>
      </c>
      <c r="H42" s="16">
        <f t="shared" si="81"/>
        <v>0</v>
      </c>
      <c r="I42" s="16">
        <f t="shared" si="82"/>
        <v>0</v>
      </c>
      <c r="J42" s="16">
        <f t="shared" si="83"/>
        <v>0</v>
      </c>
      <c r="L42" s="16">
        <f t="shared" si="84"/>
        <v>0</v>
      </c>
      <c r="M42" s="16">
        <f t="shared" si="85"/>
        <v>0</v>
      </c>
      <c r="N42" s="16">
        <f t="shared" si="86"/>
        <v>0</v>
      </c>
      <c r="O42" s="16">
        <f t="shared" si="87"/>
        <v>0</v>
      </c>
      <c r="P42" s="16">
        <f t="shared" si="88"/>
        <v>0</v>
      </c>
      <c r="Q42" s="16">
        <f t="shared" si="89"/>
        <v>0</v>
      </c>
      <c r="S42" s="16">
        <f t="shared" si="90"/>
        <v>0</v>
      </c>
      <c r="T42" s="16">
        <f t="shared" si="91"/>
        <v>0</v>
      </c>
      <c r="U42" s="16">
        <f t="shared" si="92"/>
        <v>0</v>
      </c>
      <c r="V42" s="16">
        <f t="shared" si="93"/>
        <v>0</v>
      </c>
      <c r="W42" s="16">
        <f t="shared" si="94"/>
        <v>0</v>
      </c>
      <c r="X42" s="16">
        <f t="shared" si="95"/>
        <v>0</v>
      </c>
      <c r="Z42" s="16">
        <f t="shared" si="96"/>
        <v>0</v>
      </c>
      <c r="AA42" s="16">
        <f t="shared" si="97"/>
        <v>0</v>
      </c>
      <c r="AB42" s="16">
        <f t="shared" si="98"/>
        <v>0</v>
      </c>
      <c r="AC42" s="16">
        <f t="shared" si="99"/>
        <v>0</v>
      </c>
      <c r="AD42" s="16">
        <f t="shared" si="100"/>
        <v>0</v>
      </c>
      <c r="AE42" s="16">
        <f t="shared" si="101"/>
        <v>0</v>
      </c>
      <c r="AG42" s="16">
        <f t="shared" si="102"/>
        <v>0</v>
      </c>
      <c r="AH42" s="16">
        <f t="shared" si="103"/>
        <v>0</v>
      </c>
      <c r="AI42" s="16">
        <f t="shared" si="104"/>
        <v>0</v>
      </c>
      <c r="AJ42" s="16">
        <f t="shared" si="105"/>
        <v>0</v>
      </c>
      <c r="AK42" s="16">
        <f t="shared" si="106"/>
        <v>0</v>
      </c>
      <c r="AL42" s="16">
        <f t="shared" si="107"/>
        <v>0</v>
      </c>
      <c r="AN42" s="16">
        <f t="shared" si="108"/>
        <v>0</v>
      </c>
      <c r="AO42" s="16">
        <f t="shared" si="109"/>
        <v>0</v>
      </c>
      <c r="AP42" s="16">
        <f t="shared" si="110"/>
        <v>0</v>
      </c>
      <c r="AQ42" s="16">
        <f t="shared" si="111"/>
        <v>0</v>
      </c>
      <c r="AR42" s="16">
        <f t="shared" si="112"/>
        <v>0</v>
      </c>
      <c r="AS42" s="16">
        <f t="shared" si="113"/>
        <v>0</v>
      </c>
      <c r="AT42" s="20"/>
      <c r="AU42" s="20">
        <f t="shared" si="114"/>
        <v>0</v>
      </c>
      <c r="AV42" s="20">
        <f t="shared" si="115"/>
        <v>0</v>
      </c>
      <c r="AW42" s="20">
        <f t="shared" si="116"/>
        <v>0</v>
      </c>
      <c r="AX42" s="20">
        <f t="shared" si="117"/>
        <v>0</v>
      </c>
      <c r="AY42" s="20">
        <f t="shared" si="118"/>
        <v>0</v>
      </c>
      <c r="AZ42" s="20">
        <f t="shared" si="119"/>
        <v>0</v>
      </c>
      <c r="BA42" s="20"/>
      <c r="BB42" s="20">
        <f t="shared" si="120"/>
        <v>0</v>
      </c>
      <c r="BC42" s="20">
        <f t="shared" si="121"/>
        <v>0</v>
      </c>
      <c r="BD42" s="20">
        <f t="shared" si="122"/>
        <v>0</v>
      </c>
      <c r="BE42" s="20">
        <f t="shared" si="123"/>
        <v>0</v>
      </c>
      <c r="BF42" s="20">
        <f t="shared" si="124"/>
        <v>0</v>
      </c>
      <c r="BG42" s="20">
        <f t="shared" si="125"/>
        <v>0</v>
      </c>
      <c r="BH42" s="20"/>
      <c r="BI42" s="20">
        <f t="shared" si="126"/>
        <v>0</v>
      </c>
      <c r="BJ42" s="20">
        <f t="shared" si="127"/>
        <v>0</v>
      </c>
      <c r="BK42" s="20">
        <f t="shared" si="128"/>
        <v>0</v>
      </c>
      <c r="BL42" s="20">
        <f t="shared" si="129"/>
        <v>0</v>
      </c>
      <c r="BM42" s="20">
        <f t="shared" si="130"/>
        <v>0</v>
      </c>
      <c r="BN42" s="20">
        <f t="shared" si="131"/>
        <v>0</v>
      </c>
      <c r="BO42" s="20"/>
      <c r="BP42" s="20">
        <f t="shared" si="132"/>
        <v>0</v>
      </c>
      <c r="BQ42" s="20">
        <f t="shared" si="133"/>
        <v>0</v>
      </c>
      <c r="BR42" s="20">
        <f t="shared" si="134"/>
        <v>0</v>
      </c>
      <c r="BS42" s="20">
        <f t="shared" si="135"/>
        <v>0</v>
      </c>
      <c r="BT42" s="20">
        <f t="shared" si="136"/>
        <v>0</v>
      </c>
      <c r="BU42" s="20">
        <f t="shared" si="137"/>
        <v>0</v>
      </c>
      <c r="BV42" s="20"/>
      <c r="BW42" s="20">
        <f t="shared" si="138"/>
        <v>0</v>
      </c>
      <c r="BX42" s="20">
        <f t="shared" si="139"/>
        <v>0</v>
      </c>
      <c r="BY42" s="20">
        <f t="shared" si="140"/>
        <v>0</v>
      </c>
      <c r="BZ42" s="20">
        <f t="shared" si="141"/>
        <v>0</v>
      </c>
      <c r="CA42" s="20">
        <f t="shared" si="142"/>
        <v>0</v>
      </c>
      <c r="CB42" s="20">
        <f t="shared" si="143"/>
        <v>0</v>
      </c>
      <c r="CC42" s="20"/>
      <c r="CD42" s="20">
        <f t="shared" si="144"/>
        <v>0</v>
      </c>
      <c r="CE42" s="20">
        <f t="shared" si="145"/>
        <v>0</v>
      </c>
      <c r="CF42" s="20">
        <f t="shared" si="146"/>
        <v>0</v>
      </c>
      <c r="CG42" s="20">
        <f t="shared" si="147"/>
        <v>0</v>
      </c>
      <c r="CH42" s="20">
        <f t="shared" si="148"/>
        <v>0</v>
      </c>
      <c r="CI42" s="20">
        <f t="shared" si="149"/>
        <v>0</v>
      </c>
    </row>
    <row r="43" spans="1:87" x14ac:dyDescent="0.25">
      <c r="A43">
        <v>37</v>
      </c>
      <c r="B43">
        <f>modules!B43</f>
        <v>0</v>
      </c>
      <c r="C43">
        <f>modules!C43</f>
        <v>0</v>
      </c>
      <c r="E43" s="16">
        <f t="shared" si="78"/>
        <v>0</v>
      </c>
      <c r="F43" s="16">
        <f t="shared" si="79"/>
        <v>0</v>
      </c>
      <c r="G43" s="16">
        <f t="shared" si="80"/>
        <v>0</v>
      </c>
      <c r="H43" s="16">
        <f t="shared" si="81"/>
        <v>0</v>
      </c>
      <c r="I43" s="16">
        <f t="shared" si="82"/>
        <v>0</v>
      </c>
      <c r="J43" s="16">
        <f t="shared" si="83"/>
        <v>0</v>
      </c>
      <c r="L43" s="16">
        <f t="shared" si="84"/>
        <v>0</v>
      </c>
      <c r="M43" s="16">
        <f t="shared" si="85"/>
        <v>0</v>
      </c>
      <c r="N43" s="16">
        <f t="shared" si="86"/>
        <v>0</v>
      </c>
      <c r="O43" s="16">
        <f t="shared" si="87"/>
        <v>0</v>
      </c>
      <c r="P43" s="16">
        <f t="shared" si="88"/>
        <v>0</v>
      </c>
      <c r="Q43" s="16">
        <f t="shared" si="89"/>
        <v>0</v>
      </c>
      <c r="S43" s="16">
        <f t="shared" si="90"/>
        <v>0</v>
      </c>
      <c r="T43" s="16">
        <f t="shared" si="91"/>
        <v>0</v>
      </c>
      <c r="U43" s="16">
        <f t="shared" si="92"/>
        <v>0</v>
      </c>
      <c r="V43" s="16">
        <f t="shared" si="93"/>
        <v>0</v>
      </c>
      <c r="W43" s="16">
        <f t="shared" si="94"/>
        <v>0</v>
      </c>
      <c r="X43" s="16">
        <f t="shared" si="95"/>
        <v>0</v>
      </c>
      <c r="Z43" s="16">
        <f t="shared" si="96"/>
        <v>0</v>
      </c>
      <c r="AA43" s="16">
        <f t="shared" si="97"/>
        <v>0</v>
      </c>
      <c r="AB43" s="16">
        <f t="shared" si="98"/>
        <v>0</v>
      </c>
      <c r="AC43" s="16">
        <f t="shared" si="99"/>
        <v>0</v>
      </c>
      <c r="AD43" s="16">
        <f t="shared" si="100"/>
        <v>0</v>
      </c>
      <c r="AE43" s="16">
        <f t="shared" si="101"/>
        <v>0</v>
      </c>
      <c r="AG43" s="16">
        <f t="shared" si="102"/>
        <v>0</v>
      </c>
      <c r="AH43" s="16">
        <f t="shared" si="103"/>
        <v>0</v>
      </c>
      <c r="AI43" s="16">
        <f t="shared" si="104"/>
        <v>0</v>
      </c>
      <c r="AJ43" s="16">
        <f t="shared" si="105"/>
        <v>0</v>
      </c>
      <c r="AK43" s="16">
        <f t="shared" si="106"/>
        <v>0</v>
      </c>
      <c r="AL43" s="16">
        <f t="shared" si="107"/>
        <v>0</v>
      </c>
      <c r="AN43" s="16">
        <f t="shared" si="108"/>
        <v>0</v>
      </c>
      <c r="AO43" s="16">
        <f t="shared" si="109"/>
        <v>0</v>
      </c>
      <c r="AP43" s="16">
        <f t="shared" si="110"/>
        <v>0</v>
      </c>
      <c r="AQ43" s="16">
        <f t="shared" si="111"/>
        <v>0</v>
      </c>
      <c r="AR43" s="16">
        <f t="shared" si="112"/>
        <v>0</v>
      </c>
      <c r="AS43" s="16">
        <f t="shared" si="113"/>
        <v>0</v>
      </c>
      <c r="AT43" s="20"/>
      <c r="AU43" s="20">
        <f t="shared" si="114"/>
        <v>0</v>
      </c>
      <c r="AV43" s="20">
        <f t="shared" si="115"/>
        <v>0</v>
      </c>
      <c r="AW43" s="20">
        <f t="shared" si="116"/>
        <v>0</v>
      </c>
      <c r="AX43" s="20">
        <f t="shared" si="117"/>
        <v>0</v>
      </c>
      <c r="AY43" s="20">
        <f t="shared" si="118"/>
        <v>0</v>
      </c>
      <c r="AZ43" s="20">
        <f t="shared" si="119"/>
        <v>0</v>
      </c>
      <c r="BA43" s="20"/>
      <c r="BB43" s="20">
        <f t="shared" si="120"/>
        <v>0</v>
      </c>
      <c r="BC43" s="20">
        <f t="shared" si="121"/>
        <v>0</v>
      </c>
      <c r="BD43" s="20">
        <f t="shared" si="122"/>
        <v>0</v>
      </c>
      <c r="BE43" s="20">
        <f t="shared" si="123"/>
        <v>0</v>
      </c>
      <c r="BF43" s="20">
        <f t="shared" si="124"/>
        <v>0</v>
      </c>
      <c r="BG43" s="20">
        <f t="shared" si="125"/>
        <v>0</v>
      </c>
      <c r="BH43" s="20"/>
      <c r="BI43" s="20">
        <f t="shared" si="126"/>
        <v>0</v>
      </c>
      <c r="BJ43" s="20">
        <f t="shared" si="127"/>
        <v>0</v>
      </c>
      <c r="BK43" s="20">
        <f t="shared" si="128"/>
        <v>0</v>
      </c>
      <c r="BL43" s="20">
        <f t="shared" si="129"/>
        <v>0</v>
      </c>
      <c r="BM43" s="20">
        <f t="shared" si="130"/>
        <v>0</v>
      </c>
      <c r="BN43" s="20">
        <f t="shared" si="131"/>
        <v>0</v>
      </c>
      <c r="BO43" s="20"/>
      <c r="BP43" s="20">
        <f t="shared" si="132"/>
        <v>0</v>
      </c>
      <c r="BQ43" s="20">
        <f t="shared" si="133"/>
        <v>0</v>
      </c>
      <c r="BR43" s="20">
        <f t="shared" si="134"/>
        <v>0</v>
      </c>
      <c r="BS43" s="20">
        <f t="shared" si="135"/>
        <v>0</v>
      </c>
      <c r="BT43" s="20">
        <f t="shared" si="136"/>
        <v>0</v>
      </c>
      <c r="BU43" s="20">
        <f t="shared" si="137"/>
        <v>0</v>
      </c>
      <c r="BV43" s="20"/>
      <c r="BW43" s="20">
        <f t="shared" si="138"/>
        <v>0</v>
      </c>
      <c r="BX43" s="20">
        <f t="shared" si="139"/>
        <v>0</v>
      </c>
      <c r="BY43" s="20">
        <f t="shared" si="140"/>
        <v>0</v>
      </c>
      <c r="BZ43" s="20">
        <f t="shared" si="141"/>
        <v>0</v>
      </c>
      <c r="CA43" s="20">
        <f t="shared" si="142"/>
        <v>0</v>
      </c>
      <c r="CB43" s="20">
        <f t="shared" si="143"/>
        <v>0</v>
      </c>
      <c r="CC43" s="20"/>
      <c r="CD43" s="20">
        <f t="shared" si="144"/>
        <v>0</v>
      </c>
      <c r="CE43" s="20">
        <f t="shared" si="145"/>
        <v>0</v>
      </c>
      <c r="CF43" s="20">
        <f t="shared" si="146"/>
        <v>0</v>
      </c>
      <c r="CG43" s="20">
        <f t="shared" si="147"/>
        <v>0</v>
      </c>
      <c r="CH43" s="20">
        <f t="shared" si="148"/>
        <v>0</v>
      </c>
      <c r="CI43" s="20">
        <f t="shared" si="149"/>
        <v>0</v>
      </c>
    </row>
    <row r="44" spans="1:87" x14ac:dyDescent="0.25">
      <c r="A44">
        <v>38</v>
      </c>
      <c r="B44">
        <f>modules!B44</f>
        <v>0</v>
      </c>
      <c r="C44">
        <f>modules!C44</f>
        <v>0</v>
      </c>
      <c r="E44" s="16">
        <f t="shared" si="78"/>
        <v>0</v>
      </c>
      <c r="F44" s="16">
        <f t="shared" si="79"/>
        <v>0</v>
      </c>
      <c r="G44" s="16">
        <f t="shared" si="80"/>
        <v>0</v>
      </c>
      <c r="H44" s="16">
        <f t="shared" si="81"/>
        <v>0</v>
      </c>
      <c r="I44" s="16">
        <f t="shared" si="82"/>
        <v>0</v>
      </c>
      <c r="J44" s="16">
        <f t="shared" si="83"/>
        <v>0</v>
      </c>
      <c r="L44" s="16">
        <f t="shared" si="84"/>
        <v>0</v>
      </c>
      <c r="M44" s="16">
        <f t="shared" si="85"/>
        <v>0</v>
      </c>
      <c r="N44" s="16">
        <f t="shared" si="86"/>
        <v>0</v>
      </c>
      <c r="O44" s="16">
        <f t="shared" si="87"/>
        <v>0</v>
      </c>
      <c r="P44" s="16">
        <f t="shared" si="88"/>
        <v>0</v>
      </c>
      <c r="Q44" s="16">
        <f t="shared" si="89"/>
        <v>0</v>
      </c>
      <c r="S44" s="16">
        <f t="shared" si="90"/>
        <v>0</v>
      </c>
      <c r="T44" s="16">
        <f t="shared" si="91"/>
        <v>0</v>
      </c>
      <c r="U44" s="16">
        <f t="shared" si="92"/>
        <v>0</v>
      </c>
      <c r="V44" s="16">
        <f t="shared" si="93"/>
        <v>0</v>
      </c>
      <c r="W44" s="16">
        <f t="shared" si="94"/>
        <v>0</v>
      </c>
      <c r="X44" s="16">
        <f t="shared" si="95"/>
        <v>0</v>
      </c>
      <c r="Z44" s="16">
        <f t="shared" si="96"/>
        <v>0</v>
      </c>
      <c r="AA44" s="16">
        <f t="shared" si="97"/>
        <v>0</v>
      </c>
      <c r="AB44" s="16">
        <f t="shared" si="98"/>
        <v>0</v>
      </c>
      <c r="AC44" s="16">
        <f t="shared" si="99"/>
        <v>0</v>
      </c>
      <c r="AD44" s="16">
        <f t="shared" si="100"/>
        <v>0</v>
      </c>
      <c r="AE44" s="16">
        <f t="shared" si="101"/>
        <v>0</v>
      </c>
      <c r="AG44" s="16">
        <f t="shared" si="102"/>
        <v>0</v>
      </c>
      <c r="AH44" s="16">
        <f t="shared" si="103"/>
        <v>0</v>
      </c>
      <c r="AI44" s="16">
        <f t="shared" si="104"/>
        <v>0</v>
      </c>
      <c r="AJ44" s="16">
        <f t="shared" si="105"/>
        <v>0</v>
      </c>
      <c r="AK44" s="16">
        <f t="shared" si="106"/>
        <v>0</v>
      </c>
      <c r="AL44" s="16">
        <f t="shared" si="107"/>
        <v>0</v>
      </c>
      <c r="AN44" s="16">
        <f t="shared" si="108"/>
        <v>0</v>
      </c>
      <c r="AO44" s="16">
        <f t="shared" si="109"/>
        <v>0</v>
      </c>
      <c r="AP44" s="16">
        <f t="shared" si="110"/>
        <v>0</v>
      </c>
      <c r="AQ44" s="16">
        <f t="shared" si="111"/>
        <v>0</v>
      </c>
      <c r="AR44" s="16">
        <f t="shared" si="112"/>
        <v>0</v>
      </c>
      <c r="AS44" s="16">
        <f t="shared" si="113"/>
        <v>0</v>
      </c>
      <c r="AT44" s="20"/>
      <c r="AU44" s="20">
        <f t="shared" si="114"/>
        <v>0</v>
      </c>
      <c r="AV44" s="20">
        <f t="shared" si="115"/>
        <v>0</v>
      </c>
      <c r="AW44" s="20">
        <f t="shared" si="116"/>
        <v>0</v>
      </c>
      <c r="AX44" s="20">
        <f t="shared" si="117"/>
        <v>0</v>
      </c>
      <c r="AY44" s="20">
        <f t="shared" si="118"/>
        <v>0</v>
      </c>
      <c r="AZ44" s="20">
        <f t="shared" si="119"/>
        <v>0</v>
      </c>
      <c r="BA44" s="20"/>
      <c r="BB44" s="20">
        <f t="shared" si="120"/>
        <v>0</v>
      </c>
      <c r="BC44" s="20">
        <f t="shared" si="121"/>
        <v>0</v>
      </c>
      <c r="BD44" s="20">
        <f t="shared" si="122"/>
        <v>0</v>
      </c>
      <c r="BE44" s="20">
        <f t="shared" si="123"/>
        <v>0</v>
      </c>
      <c r="BF44" s="20">
        <f t="shared" si="124"/>
        <v>0</v>
      </c>
      <c r="BG44" s="20">
        <f t="shared" si="125"/>
        <v>0</v>
      </c>
      <c r="BH44" s="20"/>
      <c r="BI44" s="20">
        <f t="shared" si="126"/>
        <v>0</v>
      </c>
      <c r="BJ44" s="20">
        <f t="shared" si="127"/>
        <v>0</v>
      </c>
      <c r="BK44" s="20">
        <f t="shared" si="128"/>
        <v>0</v>
      </c>
      <c r="BL44" s="20">
        <f t="shared" si="129"/>
        <v>0</v>
      </c>
      <c r="BM44" s="20">
        <f t="shared" si="130"/>
        <v>0</v>
      </c>
      <c r="BN44" s="20">
        <f t="shared" si="131"/>
        <v>0</v>
      </c>
      <c r="BO44" s="20"/>
      <c r="BP44" s="20">
        <f t="shared" si="132"/>
        <v>0</v>
      </c>
      <c r="BQ44" s="20">
        <f t="shared" si="133"/>
        <v>0</v>
      </c>
      <c r="BR44" s="20">
        <f t="shared" si="134"/>
        <v>0</v>
      </c>
      <c r="BS44" s="20">
        <f t="shared" si="135"/>
        <v>0</v>
      </c>
      <c r="BT44" s="20">
        <f t="shared" si="136"/>
        <v>0</v>
      </c>
      <c r="BU44" s="20">
        <f t="shared" si="137"/>
        <v>0</v>
      </c>
      <c r="BV44" s="20"/>
      <c r="BW44" s="20">
        <f t="shared" si="138"/>
        <v>0</v>
      </c>
      <c r="BX44" s="20">
        <f t="shared" si="139"/>
        <v>0</v>
      </c>
      <c r="BY44" s="20">
        <f t="shared" si="140"/>
        <v>0</v>
      </c>
      <c r="BZ44" s="20">
        <f t="shared" si="141"/>
        <v>0</v>
      </c>
      <c r="CA44" s="20">
        <f t="shared" si="142"/>
        <v>0</v>
      </c>
      <c r="CB44" s="20">
        <f t="shared" si="143"/>
        <v>0</v>
      </c>
      <c r="CC44" s="20"/>
      <c r="CD44" s="20">
        <f t="shared" si="144"/>
        <v>0</v>
      </c>
      <c r="CE44" s="20">
        <f t="shared" si="145"/>
        <v>0</v>
      </c>
      <c r="CF44" s="20">
        <f t="shared" si="146"/>
        <v>0</v>
      </c>
      <c r="CG44" s="20">
        <f t="shared" si="147"/>
        <v>0</v>
      </c>
      <c r="CH44" s="20">
        <f t="shared" si="148"/>
        <v>0</v>
      </c>
      <c r="CI44" s="20">
        <f t="shared" si="149"/>
        <v>0</v>
      </c>
    </row>
    <row r="45" spans="1:87" x14ac:dyDescent="0.25">
      <c r="A45">
        <v>39</v>
      </c>
      <c r="B45">
        <f>modules!B45</f>
        <v>0</v>
      </c>
      <c r="C45">
        <f>modules!C45</f>
        <v>0</v>
      </c>
      <c r="E45" s="16">
        <f t="shared" si="78"/>
        <v>0</v>
      </c>
      <c r="F45" s="16">
        <f t="shared" si="79"/>
        <v>0</v>
      </c>
      <c r="G45" s="16">
        <f t="shared" si="80"/>
        <v>0</v>
      </c>
      <c r="H45" s="16">
        <f t="shared" si="81"/>
        <v>0</v>
      </c>
      <c r="I45" s="16">
        <f t="shared" si="82"/>
        <v>0</v>
      </c>
      <c r="J45" s="16">
        <f t="shared" si="83"/>
        <v>0</v>
      </c>
      <c r="L45" s="16">
        <f t="shared" si="84"/>
        <v>0</v>
      </c>
      <c r="M45" s="16">
        <f t="shared" si="85"/>
        <v>0</v>
      </c>
      <c r="N45" s="16">
        <f t="shared" si="86"/>
        <v>0</v>
      </c>
      <c r="O45" s="16">
        <f t="shared" si="87"/>
        <v>0</v>
      </c>
      <c r="P45" s="16">
        <f t="shared" si="88"/>
        <v>0</v>
      </c>
      <c r="Q45" s="16">
        <f t="shared" si="89"/>
        <v>0</v>
      </c>
      <c r="S45" s="16">
        <f t="shared" si="90"/>
        <v>0</v>
      </c>
      <c r="T45" s="16">
        <f t="shared" si="91"/>
        <v>0</v>
      </c>
      <c r="U45" s="16">
        <f t="shared" si="92"/>
        <v>0</v>
      </c>
      <c r="V45" s="16">
        <f t="shared" si="93"/>
        <v>0</v>
      </c>
      <c r="W45" s="16">
        <f t="shared" si="94"/>
        <v>0</v>
      </c>
      <c r="X45" s="16">
        <f t="shared" si="95"/>
        <v>0</v>
      </c>
      <c r="Z45" s="16">
        <f t="shared" si="96"/>
        <v>0</v>
      </c>
      <c r="AA45" s="16">
        <f t="shared" si="97"/>
        <v>0</v>
      </c>
      <c r="AB45" s="16">
        <f t="shared" si="98"/>
        <v>0</v>
      </c>
      <c r="AC45" s="16">
        <f t="shared" si="99"/>
        <v>0</v>
      </c>
      <c r="AD45" s="16">
        <f t="shared" si="100"/>
        <v>0</v>
      </c>
      <c r="AE45" s="16">
        <f t="shared" si="101"/>
        <v>0</v>
      </c>
      <c r="AG45" s="16">
        <f t="shared" si="102"/>
        <v>0</v>
      </c>
      <c r="AH45" s="16">
        <f t="shared" si="103"/>
        <v>0</v>
      </c>
      <c r="AI45" s="16">
        <f t="shared" si="104"/>
        <v>0</v>
      </c>
      <c r="AJ45" s="16">
        <f t="shared" si="105"/>
        <v>0</v>
      </c>
      <c r="AK45" s="16">
        <f t="shared" si="106"/>
        <v>0</v>
      </c>
      <c r="AL45" s="16">
        <f t="shared" si="107"/>
        <v>0</v>
      </c>
      <c r="AN45" s="16">
        <f t="shared" si="108"/>
        <v>0</v>
      </c>
      <c r="AO45" s="16">
        <f t="shared" si="109"/>
        <v>0</v>
      </c>
      <c r="AP45" s="16">
        <f t="shared" si="110"/>
        <v>0</v>
      </c>
      <c r="AQ45" s="16">
        <f t="shared" si="111"/>
        <v>0</v>
      </c>
      <c r="AR45" s="16">
        <f t="shared" si="112"/>
        <v>0</v>
      </c>
      <c r="AS45" s="16">
        <f t="shared" si="113"/>
        <v>0</v>
      </c>
      <c r="AT45" s="20"/>
      <c r="AU45" s="20">
        <f t="shared" si="114"/>
        <v>0</v>
      </c>
      <c r="AV45" s="20">
        <f t="shared" si="115"/>
        <v>0</v>
      </c>
      <c r="AW45" s="20">
        <f t="shared" si="116"/>
        <v>0</v>
      </c>
      <c r="AX45" s="20">
        <f t="shared" si="117"/>
        <v>0</v>
      </c>
      <c r="AY45" s="20">
        <f t="shared" si="118"/>
        <v>0</v>
      </c>
      <c r="AZ45" s="20">
        <f t="shared" si="119"/>
        <v>0</v>
      </c>
      <c r="BA45" s="20"/>
      <c r="BB45" s="20">
        <f t="shared" si="120"/>
        <v>0</v>
      </c>
      <c r="BC45" s="20">
        <f t="shared" si="121"/>
        <v>0</v>
      </c>
      <c r="BD45" s="20">
        <f t="shared" si="122"/>
        <v>0</v>
      </c>
      <c r="BE45" s="20">
        <f t="shared" si="123"/>
        <v>0</v>
      </c>
      <c r="BF45" s="20">
        <f t="shared" si="124"/>
        <v>0</v>
      </c>
      <c r="BG45" s="20">
        <f t="shared" si="125"/>
        <v>0</v>
      </c>
      <c r="BH45" s="20"/>
      <c r="BI45" s="20">
        <f t="shared" si="126"/>
        <v>0</v>
      </c>
      <c r="BJ45" s="20">
        <f t="shared" si="127"/>
        <v>0</v>
      </c>
      <c r="BK45" s="20">
        <f t="shared" si="128"/>
        <v>0</v>
      </c>
      <c r="BL45" s="20">
        <f t="shared" si="129"/>
        <v>0</v>
      </c>
      <c r="BM45" s="20">
        <f t="shared" si="130"/>
        <v>0</v>
      </c>
      <c r="BN45" s="20">
        <f t="shared" si="131"/>
        <v>0</v>
      </c>
      <c r="BO45" s="20"/>
      <c r="BP45" s="20">
        <f t="shared" si="132"/>
        <v>0</v>
      </c>
      <c r="BQ45" s="20">
        <f t="shared" si="133"/>
        <v>0</v>
      </c>
      <c r="BR45" s="20">
        <f t="shared" si="134"/>
        <v>0</v>
      </c>
      <c r="BS45" s="20">
        <f t="shared" si="135"/>
        <v>0</v>
      </c>
      <c r="BT45" s="20">
        <f t="shared" si="136"/>
        <v>0</v>
      </c>
      <c r="BU45" s="20">
        <f t="shared" si="137"/>
        <v>0</v>
      </c>
      <c r="BV45" s="20"/>
      <c r="BW45" s="20">
        <f t="shared" si="138"/>
        <v>0</v>
      </c>
      <c r="BX45" s="20">
        <f t="shared" si="139"/>
        <v>0</v>
      </c>
      <c r="BY45" s="20">
        <f t="shared" si="140"/>
        <v>0</v>
      </c>
      <c r="BZ45" s="20">
        <f t="shared" si="141"/>
        <v>0</v>
      </c>
      <c r="CA45" s="20">
        <f t="shared" si="142"/>
        <v>0</v>
      </c>
      <c r="CB45" s="20">
        <f t="shared" si="143"/>
        <v>0</v>
      </c>
      <c r="CC45" s="20"/>
      <c r="CD45" s="20">
        <f t="shared" si="144"/>
        <v>0</v>
      </c>
      <c r="CE45" s="20">
        <f t="shared" si="145"/>
        <v>0</v>
      </c>
      <c r="CF45" s="20">
        <f t="shared" si="146"/>
        <v>0</v>
      </c>
      <c r="CG45" s="20">
        <f t="shared" si="147"/>
        <v>0</v>
      </c>
      <c r="CH45" s="20">
        <f t="shared" si="148"/>
        <v>0</v>
      </c>
      <c r="CI45" s="20">
        <f t="shared" si="149"/>
        <v>0</v>
      </c>
    </row>
    <row r="46" spans="1:87" x14ac:dyDescent="0.25">
      <c r="A46">
        <v>40</v>
      </c>
      <c r="B46">
        <f>modules!B46</f>
        <v>0</v>
      </c>
      <c r="C46">
        <f>modules!C46</f>
        <v>0</v>
      </c>
      <c r="E46" s="16">
        <f t="shared" si="78"/>
        <v>0</v>
      </c>
      <c r="F46" s="16">
        <f t="shared" si="79"/>
        <v>0</v>
      </c>
      <c r="G46" s="16">
        <f t="shared" si="80"/>
        <v>0</v>
      </c>
      <c r="H46" s="16">
        <f t="shared" si="81"/>
        <v>0</v>
      </c>
      <c r="I46" s="16">
        <f t="shared" si="82"/>
        <v>0</v>
      </c>
      <c r="J46" s="16">
        <f t="shared" si="83"/>
        <v>0</v>
      </c>
      <c r="L46" s="16">
        <f t="shared" si="84"/>
        <v>0</v>
      </c>
      <c r="M46" s="16">
        <f t="shared" si="85"/>
        <v>0</v>
      </c>
      <c r="N46" s="16">
        <f t="shared" si="86"/>
        <v>0</v>
      </c>
      <c r="O46" s="16">
        <f t="shared" si="87"/>
        <v>0</v>
      </c>
      <c r="P46" s="16">
        <f t="shared" si="88"/>
        <v>0</v>
      </c>
      <c r="Q46" s="16">
        <f t="shared" si="89"/>
        <v>0</v>
      </c>
      <c r="S46" s="16">
        <f t="shared" si="90"/>
        <v>0</v>
      </c>
      <c r="T46" s="16">
        <f t="shared" si="91"/>
        <v>0</v>
      </c>
      <c r="U46" s="16">
        <f t="shared" si="92"/>
        <v>0</v>
      </c>
      <c r="V46" s="16">
        <f t="shared" si="93"/>
        <v>0</v>
      </c>
      <c r="W46" s="16">
        <f t="shared" si="94"/>
        <v>0</v>
      </c>
      <c r="X46" s="16">
        <f t="shared" si="95"/>
        <v>0</v>
      </c>
      <c r="Z46" s="16">
        <f t="shared" si="96"/>
        <v>0</v>
      </c>
      <c r="AA46" s="16">
        <f t="shared" si="97"/>
        <v>0</v>
      </c>
      <c r="AB46" s="16">
        <f t="shared" si="98"/>
        <v>0</v>
      </c>
      <c r="AC46" s="16">
        <f t="shared" si="99"/>
        <v>0</v>
      </c>
      <c r="AD46" s="16">
        <f t="shared" si="100"/>
        <v>0</v>
      </c>
      <c r="AE46" s="16">
        <f t="shared" si="101"/>
        <v>0</v>
      </c>
      <c r="AG46" s="16">
        <f t="shared" si="102"/>
        <v>0</v>
      </c>
      <c r="AH46" s="16">
        <f t="shared" si="103"/>
        <v>0</v>
      </c>
      <c r="AI46" s="16">
        <f t="shared" si="104"/>
        <v>0</v>
      </c>
      <c r="AJ46" s="16">
        <f t="shared" si="105"/>
        <v>0</v>
      </c>
      <c r="AK46" s="16">
        <f t="shared" si="106"/>
        <v>0</v>
      </c>
      <c r="AL46" s="16">
        <f t="shared" si="107"/>
        <v>0</v>
      </c>
      <c r="AN46" s="16">
        <f t="shared" si="108"/>
        <v>0</v>
      </c>
      <c r="AO46" s="16">
        <f t="shared" si="109"/>
        <v>0</v>
      </c>
      <c r="AP46" s="16">
        <f t="shared" si="110"/>
        <v>0</v>
      </c>
      <c r="AQ46" s="16">
        <f t="shared" si="111"/>
        <v>0</v>
      </c>
      <c r="AR46" s="16">
        <f t="shared" si="112"/>
        <v>0</v>
      </c>
      <c r="AS46" s="16">
        <f t="shared" si="113"/>
        <v>0</v>
      </c>
      <c r="AT46" s="20"/>
      <c r="AU46" s="20">
        <f t="shared" si="114"/>
        <v>0</v>
      </c>
      <c r="AV46" s="20">
        <f t="shared" si="115"/>
        <v>0</v>
      </c>
      <c r="AW46" s="20">
        <f t="shared" si="116"/>
        <v>0</v>
      </c>
      <c r="AX46" s="20">
        <f t="shared" si="117"/>
        <v>0</v>
      </c>
      <c r="AY46" s="20">
        <f t="shared" si="118"/>
        <v>0</v>
      </c>
      <c r="AZ46" s="20">
        <f t="shared" si="119"/>
        <v>0</v>
      </c>
      <c r="BA46" s="20"/>
      <c r="BB46" s="20">
        <f t="shared" si="120"/>
        <v>0</v>
      </c>
      <c r="BC46" s="20">
        <f t="shared" si="121"/>
        <v>0</v>
      </c>
      <c r="BD46" s="20">
        <f t="shared" si="122"/>
        <v>0</v>
      </c>
      <c r="BE46" s="20">
        <f t="shared" si="123"/>
        <v>0</v>
      </c>
      <c r="BF46" s="20">
        <f t="shared" si="124"/>
        <v>0</v>
      </c>
      <c r="BG46" s="20">
        <f t="shared" si="125"/>
        <v>0</v>
      </c>
      <c r="BH46" s="20"/>
      <c r="BI46" s="20">
        <f t="shared" si="126"/>
        <v>0</v>
      </c>
      <c r="BJ46" s="20">
        <f t="shared" si="127"/>
        <v>0</v>
      </c>
      <c r="BK46" s="20">
        <f t="shared" si="128"/>
        <v>0</v>
      </c>
      <c r="BL46" s="20">
        <f t="shared" si="129"/>
        <v>0</v>
      </c>
      <c r="BM46" s="20">
        <f t="shared" si="130"/>
        <v>0</v>
      </c>
      <c r="BN46" s="20">
        <f t="shared" si="131"/>
        <v>0</v>
      </c>
      <c r="BO46" s="20"/>
      <c r="BP46" s="20">
        <f t="shared" si="132"/>
        <v>0</v>
      </c>
      <c r="BQ46" s="20">
        <f t="shared" si="133"/>
        <v>0</v>
      </c>
      <c r="BR46" s="20">
        <f t="shared" si="134"/>
        <v>0</v>
      </c>
      <c r="BS46" s="20">
        <f t="shared" si="135"/>
        <v>0</v>
      </c>
      <c r="BT46" s="20">
        <f t="shared" si="136"/>
        <v>0</v>
      </c>
      <c r="BU46" s="20">
        <f t="shared" si="137"/>
        <v>0</v>
      </c>
      <c r="BV46" s="20"/>
      <c r="BW46" s="20">
        <f t="shared" si="138"/>
        <v>0</v>
      </c>
      <c r="BX46" s="20">
        <f t="shared" si="139"/>
        <v>0</v>
      </c>
      <c r="BY46" s="20">
        <f t="shared" si="140"/>
        <v>0</v>
      </c>
      <c r="BZ46" s="20">
        <f t="shared" si="141"/>
        <v>0</v>
      </c>
      <c r="CA46" s="20">
        <f t="shared" si="142"/>
        <v>0</v>
      </c>
      <c r="CB46" s="20">
        <f t="shared" si="143"/>
        <v>0</v>
      </c>
      <c r="CC46" s="20"/>
      <c r="CD46" s="20">
        <f t="shared" si="144"/>
        <v>0</v>
      </c>
      <c r="CE46" s="20">
        <f t="shared" si="145"/>
        <v>0</v>
      </c>
      <c r="CF46" s="20">
        <f t="shared" si="146"/>
        <v>0</v>
      </c>
      <c r="CG46" s="20">
        <f t="shared" si="147"/>
        <v>0</v>
      </c>
      <c r="CH46" s="20">
        <f t="shared" si="148"/>
        <v>0</v>
      </c>
      <c r="CI46" s="20">
        <f t="shared" si="149"/>
        <v>0</v>
      </c>
    </row>
    <row r="47" spans="1:87" x14ac:dyDescent="0.25">
      <c r="A47">
        <v>41</v>
      </c>
      <c r="B47">
        <f>modules!B47</f>
        <v>0</v>
      </c>
      <c r="C47">
        <f>modules!C47</f>
        <v>0</v>
      </c>
      <c r="E47" s="16">
        <f t="shared" si="78"/>
        <v>0</v>
      </c>
      <c r="F47" s="16">
        <f t="shared" si="79"/>
        <v>0</v>
      </c>
      <c r="G47" s="16">
        <f t="shared" si="80"/>
        <v>0</v>
      </c>
      <c r="H47" s="16">
        <f t="shared" si="81"/>
        <v>0</v>
      </c>
      <c r="I47" s="16">
        <f t="shared" si="82"/>
        <v>0</v>
      </c>
      <c r="J47" s="16">
        <f t="shared" si="83"/>
        <v>0</v>
      </c>
      <c r="L47" s="16">
        <f t="shared" si="84"/>
        <v>0</v>
      </c>
      <c r="M47" s="16">
        <f t="shared" si="85"/>
        <v>0</v>
      </c>
      <c r="N47" s="16">
        <f t="shared" si="86"/>
        <v>0</v>
      </c>
      <c r="O47" s="16">
        <f t="shared" si="87"/>
        <v>0</v>
      </c>
      <c r="P47" s="16">
        <f t="shared" si="88"/>
        <v>0</v>
      </c>
      <c r="Q47" s="16">
        <f t="shared" si="89"/>
        <v>0</v>
      </c>
      <c r="S47" s="16">
        <f t="shared" si="90"/>
        <v>0</v>
      </c>
      <c r="T47" s="16">
        <f t="shared" si="91"/>
        <v>0</v>
      </c>
      <c r="U47" s="16">
        <f t="shared" si="92"/>
        <v>0</v>
      </c>
      <c r="V47" s="16">
        <f t="shared" si="93"/>
        <v>0</v>
      </c>
      <c r="W47" s="16">
        <f t="shared" si="94"/>
        <v>0</v>
      </c>
      <c r="X47" s="16">
        <f t="shared" si="95"/>
        <v>0</v>
      </c>
      <c r="Z47" s="16">
        <f t="shared" si="96"/>
        <v>0</v>
      </c>
      <c r="AA47" s="16">
        <f t="shared" si="97"/>
        <v>0</v>
      </c>
      <c r="AB47" s="16">
        <f t="shared" si="98"/>
        <v>0</v>
      </c>
      <c r="AC47" s="16">
        <f t="shared" si="99"/>
        <v>0</v>
      </c>
      <c r="AD47" s="16">
        <f t="shared" si="100"/>
        <v>0</v>
      </c>
      <c r="AE47" s="16">
        <f t="shared" si="101"/>
        <v>0</v>
      </c>
      <c r="AG47" s="16">
        <f t="shared" si="102"/>
        <v>0</v>
      </c>
      <c r="AH47" s="16">
        <f t="shared" si="103"/>
        <v>0</v>
      </c>
      <c r="AI47" s="16">
        <f t="shared" si="104"/>
        <v>0</v>
      </c>
      <c r="AJ47" s="16">
        <f t="shared" si="105"/>
        <v>0</v>
      </c>
      <c r="AK47" s="16">
        <f t="shared" si="106"/>
        <v>0</v>
      </c>
      <c r="AL47" s="16">
        <f t="shared" si="107"/>
        <v>0</v>
      </c>
      <c r="AN47" s="16">
        <f t="shared" si="108"/>
        <v>0</v>
      </c>
      <c r="AO47" s="16">
        <f t="shared" si="109"/>
        <v>0</v>
      </c>
      <c r="AP47" s="16">
        <f t="shared" si="110"/>
        <v>0</v>
      </c>
      <c r="AQ47" s="16">
        <f t="shared" si="111"/>
        <v>0</v>
      </c>
      <c r="AR47" s="16">
        <f t="shared" si="112"/>
        <v>0</v>
      </c>
      <c r="AS47" s="16">
        <f t="shared" si="113"/>
        <v>0</v>
      </c>
      <c r="AT47" s="20"/>
      <c r="AU47" s="20">
        <f t="shared" si="114"/>
        <v>0</v>
      </c>
      <c r="AV47" s="20">
        <f t="shared" si="115"/>
        <v>0</v>
      </c>
      <c r="AW47" s="20">
        <f t="shared" si="116"/>
        <v>0</v>
      </c>
      <c r="AX47" s="20">
        <f t="shared" si="117"/>
        <v>0</v>
      </c>
      <c r="AY47" s="20">
        <f t="shared" si="118"/>
        <v>0</v>
      </c>
      <c r="AZ47" s="20">
        <f t="shared" si="119"/>
        <v>0</v>
      </c>
      <c r="BA47" s="20"/>
      <c r="BB47" s="20">
        <f t="shared" si="120"/>
        <v>0</v>
      </c>
      <c r="BC47" s="20">
        <f t="shared" si="121"/>
        <v>0</v>
      </c>
      <c r="BD47" s="20">
        <f t="shared" si="122"/>
        <v>0</v>
      </c>
      <c r="BE47" s="20">
        <f t="shared" si="123"/>
        <v>0</v>
      </c>
      <c r="BF47" s="20">
        <f t="shared" si="124"/>
        <v>0</v>
      </c>
      <c r="BG47" s="20">
        <f t="shared" si="125"/>
        <v>0</v>
      </c>
      <c r="BH47" s="20"/>
      <c r="BI47" s="20">
        <f t="shared" si="126"/>
        <v>0</v>
      </c>
      <c r="BJ47" s="20">
        <f t="shared" si="127"/>
        <v>0</v>
      </c>
      <c r="BK47" s="20">
        <f t="shared" si="128"/>
        <v>0</v>
      </c>
      <c r="BL47" s="20">
        <f t="shared" si="129"/>
        <v>0</v>
      </c>
      <c r="BM47" s="20">
        <f t="shared" si="130"/>
        <v>0</v>
      </c>
      <c r="BN47" s="20">
        <f t="shared" si="131"/>
        <v>0</v>
      </c>
      <c r="BO47" s="20"/>
      <c r="BP47" s="20">
        <f t="shared" si="132"/>
        <v>0</v>
      </c>
      <c r="BQ47" s="20">
        <f t="shared" si="133"/>
        <v>0</v>
      </c>
      <c r="BR47" s="20">
        <f t="shared" si="134"/>
        <v>0</v>
      </c>
      <c r="BS47" s="20">
        <f t="shared" si="135"/>
        <v>0</v>
      </c>
      <c r="BT47" s="20">
        <f t="shared" si="136"/>
        <v>0</v>
      </c>
      <c r="BU47" s="20">
        <f t="shared" si="137"/>
        <v>0</v>
      </c>
      <c r="BV47" s="20"/>
      <c r="BW47" s="20">
        <f t="shared" si="138"/>
        <v>0</v>
      </c>
      <c r="BX47" s="20">
        <f t="shared" si="139"/>
        <v>0</v>
      </c>
      <c r="BY47" s="20">
        <f t="shared" si="140"/>
        <v>0</v>
      </c>
      <c r="BZ47" s="20">
        <f t="shared" si="141"/>
        <v>0</v>
      </c>
      <c r="CA47" s="20">
        <f t="shared" si="142"/>
        <v>0</v>
      </c>
      <c r="CB47" s="20">
        <f t="shared" si="143"/>
        <v>0</v>
      </c>
      <c r="CC47" s="20"/>
      <c r="CD47" s="20">
        <f t="shared" si="144"/>
        <v>0</v>
      </c>
      <c r="CE47" s="20">
        <f t="shared" si="145"/>
        <v>0</v>
      </c>
      <c r="CF47" s="20">
        <f t="shared" si="146"/>
        <v>0</v>
      </c>
      <c r="CG47" s="20">
        <f t="shared" si="147"/>
        <v>0</v>
      </c>
      <c r="CH47" s="20">
        <f t="shared" si="148"/>
        <v>0</v>
      </c>
      <c r="CI47" s="20">
        <f t="shared" si="149"/>
        <v>0</v>
      </c>
    </row>
    <row r="48" spans="1:87" x14ac:dyDescent="0.25">
      <c r="A48">
        <v>42</v>
      </c>
      <c r="B48">
        <f>modules!B48</f>
        <v>0</v>
      </c>
      <c r="C48">
        <f>modules!C48</f>
        <v>0</v>
      </c>
      <c r="E48" s="16">
        <f t="shared" si="78"/>
        <v>0</v>
      </c>
      <c r="F48" s="16">
        <f t="shared" si="79"/>
        <v>0</v>
      </c>
      <c r="G48" s="16">
        <f t="shared" si="80"/>
        <v>0</v>
      </c>
      <c r="H48" s="16">
        <f t="shared" si="81"/>
        <v>0</v>
      </c>
      <c r="I48" s="16">
        <f t="shared" si="82"/>
        <v>0</v>
      </c>
      <c r="J48" s="16">
        <f t="shared" si="83"/>
        <v>0</v>
      </c>
      <c r="L48" s="16">
        <f t="shared" si="84"/>
        <v>0</v>
      </c>
      <c r="M48" s="16">
        <f t="shared" si="85"/>
        <v>0</v>
      </c>
      <c r="N48" s="16">
        <f t="shared" si="86"/>
        <v>0</v>
      </c>
      <c r="O48" s="16">
        <f t="shared" si="87"/>
        <v>0</v>
      </c>
      <c r="P48" s="16">
        <f t="shared" si="88"/>
        <v>0</v>
      </c>
      <c r="Q48" s="16">
        <f t="shared" si="89"/>
        <v>0</v>
      </c>
      <c r="S48" s="16">
        <f t="shared" si="90"/>
        <v>0</v>
      </c>
      <c r="T48" s="16">
        <f t="shared" si="91"/>
        <v>0</v>
      </c>
      <c r="U48" s="16">
        <f t="shared" si="92"/>
        <v>0</v>
      </c>
      <c r="V48" s="16">
        <f t="shared" si="93"/>
        <v>0</v>
      </c>
      <c r="W48" s="16">
        <f t="shared" si="94"/>
        <v>0</v>
      </c>
      <c r="X48" s="16">
        <f t="shared" si="95"/>
        <v>0</v>
      </c>
      <c r="Z48" s="16">
        <f t="shared" si="96"/>
        <v>0</v>
      </c>
      <c r="AA48" s="16">
        <f t="shared" si="97"/>
        <v>0</v>
      </c>
      <c r="AB48" s="16">
        <f t="shared" si="98"/>
        <v>0</v>
      </c>
      <c r="AC48" s="16">
        <f t="shared" si="99"/>
        <v>0</v>
      </c>
      <c r="AD48" s="16">
        <f t="shared" si="100"/>
        <v>0</v>
      </c>
      <c r="AE48" s="16">
        <f t="shared" si="101"/>
        <v>0</v>
      </c>
      <c r="AG48" s="16">
        <f t="shared" si="102"/>
        <v>0</v>
      </c>
      <c r="AH48" s="16">
        <f t="shared" si="103"/>
        <v>0</v>
      </c>
      <c r="AI48" s="16">
        <f t="shared" si="104"/>
        <v>0</v>
      </c>
      <c r="AJ48" s="16">
        <f t="shared" si="105"/>
        <v>0</v>
      </c>
      <c r="AK48" s="16">
        <f t="shared" si="106"/>
        <v>0</v>
      </c>
      <c r="AL48" s="16">
        <f t="shared" si="107"/>
        <v>0</v>
      </c>
      <c r="AN48" s="16">
        <f t="shared" si="108"/>
        <v>0</v>
      </c>
      <c r="AO48" s="16">
        <f t="shared" si="109"/>
        <v>0</v>
      </c>
      <c r="AP48" s="16">
        <f t="shared" si="110"/>
        <v>0</v>
      </c>
      <c r="AQ48" s="16">
        <f t="shared" si="111"/>
        <v>0</v>
      </c>
      <c r="AR48" s="16">
        <f t="shared" si="112"/>
        <v>0</v>
      </c>
      <c r="AS48" s="16">
        <f t="shared" si="113"/>
        <v>0</v>
      </c>
      <c r="AT48" s="20"/>
      <c r="AU48" s="20">
        <f t="shared" si="114"/>
        <v>0</v>
      </c>
      <c r="AV48" s="20">
        <f t="shared" si="115"/>
        <v>0</v>
      </c>
      <c r="AW48" s="20">
        <f t="shared" si="116"/>
        <v>0</v>
      </c>
      <c r="AX48" s="20">
        <f t="shared" si="117"/>
        <v>0</v>
      </c>
      <c r="AY48" s="20">
        <f t="shared" si="118"/>
        <v>0</v>
      </c>
      <c r="AZ48" s="20">
        <f t="shared" si="119"/>
        <v>0</v>
      </c>
      <c r="BA48" s="20"/>
      <c r="BB48" s="20">
        <f t="shared" si="120"/>
        <v>0</v>
      </c>
      <c r="BC48" s="20">
        <f t="shared" si="121"/>
        <v>0</v>
      </c>
      <c r="BD48" s="20">
        <f t="shared" si="122"/>
        <v>0</v>
      </c>
      <c r="BE48" s="20">
        <f t="shared" si="123"/>
        <v>0</v>
      </c>
      <c r="BF48" s="20">
        <f t="shared" si="124"/>
        <v>0</v>
      </c>
      <c r="BG48" s="20">
        <f t="shared" si="125"/>
        <v>0</v>
      </c>
      <c r="BH48" s="20"/>
      <c r="BI48" s="20">
        <f t="shared" si="126"/>
        <v>0</v>
      </c>
      <c r="BJ48" s="20">
        <f t="shared" si="127"/>
        <v>0</v>
      </c>
      <c r="BK48" s="20">
        <f t="shared" si="128"/>
        <v>0</v>
      </c>
      <c r="BL48" s="20">
        <f t="shared" si="129"/>
        <v>0</v>
      </c>
      <c r="BM48" s="20">
        <f t="shared" si="130"/>
        <v>0</v>
      </c>
      <c r="BN48" s="20">
        <f t="shared" si="131"/>
        <v>0</v>
      </c>
      <c r="BO48" s="20"/>
      <c r="BP48" s="20">
        <f t="shared" si="132"/>
        <v>0</v>
      </c>
      <c r="BQ48" s="20">
        <f t="shared" si="133"/>
        <v>0</v>
      </c>
      <c r="BR48" s="20">
        <f t="shared" si="134"/>
        <v>0</v>
      </c>
      <c r="BS48" s="20">
        <f t="shared" si="135"/>
        <v>0</v>
      </c>
      <c r="BT48" s="20">
        <f t="shared" si="136"/>
        <v>0</v>
      </c>
      <c r="BU48" s="20">
        <f t="shared" si="137"/>
        <v>0</v>
      </c>
      <c r="BV48" s="20"/>
      <c r="BW48" s="20">
        <f t="shared" si="138"/>
        <v>0</v>
      </c>
      <c r="BX48" s="20">
        <f t="shared" si="139"/>
        <v>0</v>
      </c>
      <c r="BY48" s="20">
        <f t="shared" si="140"/>
        <v>0</v>
      </c>
      <c r="BZ48" s="20">
        <f t="shared" si="141"/>
        <v>0</v>
      </c>
      <c r="CA48" s="20">
        <f t="shared" si="142"/>
        <v>0</v>
      </c>
      <c r="CB48" s="20">
        <f t="shared" si="143"/>
        <v>0</v>
      </c>
      <c r="CC48" s="20"/>
      <c r="CD48" s="20">
        <f t="shared" si="144"/>
        <v>0</v>
      </c>
      <c r="CE48" s="20">
        <f t="shared" si="145"/>
        <v>0</v>
      </c>
      <c r="CF48" s="20">
        <f t="shared" si="146"/>
        <v>0</v>
      </c>
      <c r="CG48" s="20">
        <f t="shared" si="147"/>
        <v>0</v>
      </c>
      <c r="CH48" s="20">
        <f t="shared" si="148"/>
        <v>0</v>
      </c>
      <c r="CI48" s="20">
        <f t="shared" si="149"/>
        <v>0</v>
      </c>
    </row>
    <row r="49" spans="1:87" x14ac:dyDescent="0.25">
      <c r="A49">
        <v>43</v>
      </c>
      <c r="B49">
        <f>modules!B49</f>
        <v>0</v>
      </c>
      <c r="C49">
        <f>modules!C49</f>
        <v>0</v>
      </c>
      <c r="E49" s="16">
        <f t="shared" si="78"/>
        <v>0</v>
      </c>
      <c r="F49" s="16">
        <f t="shared" si="79"/>
        <v>0</v>
      </c>
      <c r="G49" s="16">
        <f t="shared" si="80"/>
        <v>0</v>
      </c>
      <c r="H49" s="16">
        <f t="shared" si="81"/>
        <v>0</v>
      </c>
      <c r="I49" s="16">
        <f t="shared" si="82"/>
        <v>0</v>
      </c>
      <c r="J49" s="16">
        <f t="shared" si="83"/>
        <v>0</v>
      </c>
      <c r="L49" s="16">
        <f t="shared" si="84"/>
        <v>0</v>
      </c>
      <c r="M49" s="16">
        <f t="shared" si="85"/>
        <v>0</v>
      </c>
      <c r="N49" s="16">
        <f t="shared" si="86"/>
        <v>0</v>
      </c>
      <c r="O49" s="16">
        <f t="shared" si="87"/>
        <v>0</v>
      </c>
      <c r="P49" s="16">
        <f t="shared" si="88"/>
        <v>0</v>
      </c>
      <c r="Q49" s="16">
        <f t="shared" si="89"/>
        <v>0</v>
      </c>
      <c r="S49" s="16">
        <f t="shared" si="90"/>
        <v>0</v>
      </c>
      <c r="T49" s="16">
        <f t="shared" si="91"/>
        <v>0</v>
      </c>
      <c r="U49" s="16">
        <f t="shared" si="92"/>
        <v>0</v>
      </c>
      <c r="V49" s="16">
        <f t="shared" si="93"/>
        <v>0</v>
      </c>
      <c r="W49" s="16">
        <f t="shared" si="94"/>
        <v>0</v>
      </c>
      <c r="X49" s="16">
        <f t="shared" si="95"/>
        <v>0</v>
      </c>
      <c r="Z49" s="16">
        <f t="shared" si="96"/>
        <v>0</v>
      </c>
      <c r="AA49" s="16">
        <f t="shared" si="97"/>
        <v>0</v>
      </c>
      <c r="AB49" s="16">
        <f t="shared" si="98"/>
        <v>0</v>
      </c>
      <c r="AC49" s="16">
        <f t="shared" si="99"/>
        <v>0</v>
      </c>
      <c r="AD49" s="16">
        <f t="shared" si="100"/>
        <v>0</v>
      </c>
      <c r="AE49" s="16">
        <f t="shared" si="101"/>
        <v>0</v>
      </c>
      <c r="AG49" s="16">
        <f t="shared" si="102"/>
        <v>0</v>
      </c>
      <c r="AH49" s="16">
        <f t="shared" si="103"/>
        <v>0</v>
      </c>
      <c r="AI49" s="16">
        <f t="shared" si="104"/>
        <v>0</v>
      </c>
      <c r="AJ49" s="16">
        <f t="shared" si="105"/>
        <v>0</v>
      </c>
      <c r="AK49" s="16">
        <f t="shared" si="106"/>
        <v>0</v>
      </c>
      <c r="AL49" s="16">
        <f t="shared" si="107"/>
        <v>0</v>
      </c>
      <c r="AN49" s="16">
        <f t="shared" si="108"/>
        <v>0</v>
      </c>
      <c r="AO49" s="16">
        <f t="shared" si="109"/>
        <v>0</v>
      </c>
      <c r="AP49" s="16">
        <f t="shared" si="110"/>
        <v>0</v>
      </c>
      <c r="AQ49" s="16">
        <f t="shared" si="111"/>
        <v>0</v>
      </c>
      <c r="AR49" s="16">
        <f t="shared" si="112"/>
        <v>0</v>
      </c>
      <c r="AS49" s="16">
        <f t="shared" si="113"/>
        <v>0</v>
      </c>
      <c r="AT49" s="20"/>
      <c r="AU49" s="20">
        <f t="shared" si="114"/>
        <v>0</v>
      </c>
      <c r="AV49" s="20">
        <f t="shared" si="115"/>
        <v>0</v>
      </c>
      <c r="AW49" s="20">
        <f t="shared" si="116"/>
        <v>0</v>
      </c>
      <c r="AX49" s="20">
        <f t="shared" si="117"/>
        <v>0</v>
      </c>
      <c r="AY49" s="20">
        <f t="shared" si="118"/>
        <v>0</v>
      </c>
      <c r="AZ49" s="20">
        <f t="shared" si="119"/>
        <v>0</v>
      </c>
      <c r="BA49" s="20"/>
      <c r="BB49" s="20">
        <f t="shared" si="120"/>
        <v>0</v>
      </c>
      <c r="BC49" s="20">
        <f t="shared" si="121"/>
        <v>0</v>
      </c>
      <c r="BD49" s="20">
        <f t="shared" si="122"/>
        <v>0</v>
      </c>
      <c r="BE49" s="20">
        <f t="shared" si="123"/>
        <v>0</v>
      </c>
      <c r="BF49" s="20">
        <f t="shared" si="124"/>
        <v>0</v>
      </c>
      <c r="BG49" s="20">
        <f t="shared" si="125"/>
        <v>0</v>
      </c>
      <c r="BH49" s="20"/>
      <c r="BI49" s="20">
        <f t="shared" si="126"/>
        <v>0</v>
      </c>
      <c r="BJ49" s="20">
        <f t="shared" si="127"/>
        <v>0</v>
      </c>
      <c r="BK49" s="20">
        <f t="shared" si="128"/>
        <v>0</v>
      </c>
      <c r="BL49" s="20">
        <f t="shared" si="129"/>
        <v>0</v>
      </c>
      <c r="BM49" s="20">
        <f t="shared" si="130"/>
        <v>0</v>
      </c>
      <c r="BN49" s="20">
        <f t="shared" si="131"/>
        <v>0</v>
      </c>
      <c r="BO49" s="20"/>
      <c r="BP49" s="20">
        <f t="shared" si="132"/>
        <v>0</v>
      </c>
      <c r="BQ49" s="20">
        <f t="shared" si="133"/>
        <v>0</v>
      </c>
      <c r="BR49" s="20">
        <f t="shared" si="134"/>
        <v>0</v>
      </c>
      <c r="BS49" s="20">
        <f t="shared" si="135"/>
        <v>0</v>
      </c>
      <c r="BT49" s="20">
        <f t="shared" si="136"/>
        <v>0</v>
      </c>
      <c r="BU49" s="20">
        <f t="shared" si="137"/>
        <v>0</v>
      </c>
      <c r="BV49" s="20"/>
      <c r="BW49" s="20">
        <f t="shared" si="138"/>
        <v>0</v>
      </c>
      <c r="BX49" s="20">
        <f t="shared" si="139"/>
        <v>0</v>
      </c>
      <c r="BY49" s="20">
        <f t="shared" si="140"/>
        <v>0</v>
      </c>
      <c r="BZ49" s="20">
        <f t="shared" si="141"/>
        <v>0</v>
      </c>
      <c r="CA49" s="20">
        <f t="shared" si="142"/>
        <v>0</v>
      </c>
      <c r="CB49" s="20">
        <f t="shared" si="143"/>
        <v>0</v>
      </c>
      <c r="CC49" s="20"/>
      <c r="CD49" s="20">
        <f t="shared" si="144"/>
        <v>0</v>
      </c>
      <c r="CE49" s="20">
        <f t="shared" si="145"/>
        <v>0</v>
      </c>
      <c r="CF49" s="20">
        <f t="shared" si="146"/>
        <v>0</v>
      </c>
      <c r="CG49" s="20">
        <f t="shared" si="147"/>
        <v>0</v>
      </c>
      <c r="CH49" s="20">
        <f t="shared" si="148"/>
        <v>0</v>
      </c>
      <c r="CI49" s="20">
        <f t="shared" si="149"/>
        <v>0</v>
      </c>
    </row>
    <row r="50" spans="1:87" x14ac:dyDescent="0.25">
      <c r="A50">
        <v>44</v>
      </c>
      <c r="B50">
        <f>modules!B50</f>
        <v>0</v>
      </c>
      <c r="C50">
        <f>modules!C50</f>
        <v>0</v>
      </c>
      <c r="E50" s="16">
        <f t="shared" si="78"/>
        <v>0</v>
      </c>
      <c r="F50" s="16">
        <f t="shared" si="79"/>
        <v>0</v>
      </c>
      <c r="G50" s="16">
        <f t="shared" si="80"/>
        <v>0</v>
      </c>
      <c r="H50" s="16">
        <f t="shared" si="81"/>
        <v>0</v>
      </c>
      <c r="I50" s="16">
        <f t="shared" si="82"/>
        <v>0</v>
      </c>
      <c r="J50" s="16">
        <f t="shared" si="83"/>
        <v>0</v>
      </c>
      <c r="L50" s="16">
        <f t="shared" si="84"/>
        <v>0</v>
      </c>
      <c r="M50" s="16">
        <f t="shared" si="85"/>
        <v>0</v>
      </c>
      <c r="N50" s="16">
        <f t="shared" si="86"/>
        <v>0</v>
      </c>
      <c r="O50" s="16">
        <f t="shared" si="87"/>
        <v>0</v>
      </c>
      <c r="P50" s="16">
        <f t="shared" si="88"/>
        <v>0</v>
      </c>
      <c r="Q50" s="16">
        <f t="shared" si="89"/>
        <v>0</v>
      </c>
      <c r="S50" s="16">
        <f t="shared" si="90"/>
        <v>0</v>
      </c>
      <c r="T50" s="16">
        <f t="shared" si="91"/>
        <v>0</v>
      </c>
      <c r="U50" s="16">
        <f t="shared" si="92"/>
        <v>0</v>
      </c>
      <c r="V50" s="16">
        <f t="shared" si="93"/>
        <v>0</v>
      </c>
      <c r="W50" s="16">
        <f t="shared" si="94"/>
        <v>0</v>
      </c>
      <c r="X50" s="16">
        <f t="shared" si="95"/>
        <v>0</v>
      </c>
      <c r="Z50" s="16">
        <f t="shared" si="96"/>
        <v>0</v>
      </c>
      <c r="AA50" s="16">
        <f t="shared" si="97"/>
        <v>0</v>
      </c>
      <c r="AB50" s="16">
        <f t="shared" si="98"/>
        <v>0</v>
      </c>
      <c r="AC50" s="16">
        <f t="shared" si="99"/>
        <v>0</v>
      </c>
      <c r="AD50" s="16">
        <f t="shared" si="100"/>
        <v>0</v>
      </c>
      <c r="AE50" s="16">
        <f t="shared" si="101"/>
        <v>0</v>
      </c>
      <c r="AG50" s="16">
        <f t="shared" si="102"/>
        <v>0</v>
      </c>
      <c r="AH50" s="16">
        <f t="shared" si="103"/>
        <v>0</v>
      </c>
      <c r="AI50" s="16">
        <f t="shared" si="104"/>
        <v>0</v>
      </c>
      <c r="AJ50" s="16">
        <f t="shared" si="105"/>
        <v>0</v>
      </c>
      <c r="AK50" s="16">
        <f t="shared" si="106"/>
        <v>0</v>
      </c>
      <c r="AL50" s="16">
        <f t="shared" si="107"/>
        <v>0</v>
      </c>
      <c r="AN50" s="16">
        <f t="shared" si="108"/>
        <v>0</v>
      </c>
      <c r="AO50" s="16">
        <f t="shared" si="109"/>
        <v>0</v>
      </c>
      <c r="AP50" s="16">
        <f t="shared" si="110"/>
        <v>0</v>
      </c>
      <c r="AQ50" s="16">
        <f t="shared" si="111"/>
        <v>0</v>
      </c>
      <c r="AR50" s="16">
        <f t="shared" si="112"/>
        <v>0</v>
      </c>
      <c r="AS50" s="16">
        <f t="shared" si="113"/>
        <v>0</v>
      </c>
      <c r="AT50" s="20"/>
      <c r="AU50" s="20">
        <f t="shared" si="114"/>
        <v>0</v>
      </c>
      <c r="AV50" s="20">
        <f t="shared" si="115"/>
        <v>0</v>
      </c>
      <c r="AW50" s="20">
        <f t="shared" si="116"/>
        <v>0</v>
      </c>
      <c r="AX50" s="20">
        <f t="shared" si="117"/>
        <v>0</v>
      </c>
      <c r="AY50" s="20">
        <f t="shared" si="118"/>
        <v>0</v>
      </c>
      <c r="AZ50" s="20">
        <f t="shared" si="119"/>
        <v>0</v>
      </c>
      <c r="BA50" s="20"/>
      <c r="BB50" s="20">
        <f t="shared" si="120"/>
        <v>0</v>
      </c>
      <c r="BC50" s="20">
        <f t="shared" si="121"/>
        <v>0</v>
      </c>
      <c r="BD50" s="20">
        <f t="shared" si="122"/>
        <v>0</v>
      </c>
      <c r="BE50" s="20">
        <f t="shared" si="123"/>
        <v>0</v>
      </c>
      <c r="BF50" s="20">
        <f t="shared" si="124"/>
        <v>0</v>
      </c>
      <c r="BG50" s="20">
        <f t="shared" si="125"/>
        <v>0</v>
      </c>
      <c r="BH50" s="20"/>
      <c r="BI50" s="20">
        <f t="shared" si="126"/>
        <v>0</v>
      </c>
      <c r="BJ50" s="20">
        <f t="shared" si="127"/>
        <v>0</v>
      </c>
      <c r="BK50" s="20">
        <f t="shared" si="128"/>
        <v>0</v>
      </c>
      <c r="BL50" s="20">
        <f t="shared" si="129"/>
        <v>0</v>
      </c>
      <c r="BM50" s="20">
        <f t="shared" si="130"/>
        <v>0</v>
      </c>
      <c r="BN50" s="20">
        <f t="shared" si="131"/>
        <v>0</v>
      </c>
      <c r="BO50" s="20"/>
      <c r="BP50" s="20">
        <f t="shared" si="132"/>
        <v>0</v>
      </c>
      <c r="BQ50" s="20">
        <f t="shared" si="133"/>
        <v>0</v>
      </c>
      <c r="BR50" s="20">
        <f t="shared" si="134"/>
        <v>0</v>
      </c>
      <c r="BS50" s="20">
        <f t="shared" si="135"/>
        <v>0</v>
      </c>
      <c r="BT50" s="20">
        <f t="shared" si="136"/>
        <v>0</v>
      </c>
      <c r="BU50" s="20">
        <f t="shared" si="137"/>
        <v>0</v>
      </c>
      <c r="BV50" s="20"/>
      <c r="BW50" s="20">
        <f t="shared" si="138"/>
        <v>0</v>
      </c>
      <c r="BX50" s="20">
        <f t="shared" si="139"/>
        <v>0</v>
      </c>
      <c r="BY50" s="20">
        <f t="shared" si="140"/>
        <v>0</v>
      </c>
      <c r="BZ50" s="20">
        <f t="shared" si="141"/>
        <v>0</v>
      </c>
      <c r="CA50" s="20">
        <f t="shared" si="142"/>
        <v>0</v>
      </c>
      <c r="CB50" s="20">
        <f t="shared" si="143"/>
        <v>0</v>
      </c>
      <c r="CC50" s="20"/>
      <c r="CD50" s="20">
        <f t="shared" si="144"/>
        <v>0</v>
      </c>
      <c r="CE50" s="20">
        <f t="shared" si="145"/>
        <v>0</v>
      </c>
      <c r="CF50" s="20">
        <f t="shared" si="146"/>
        <v>0</v>
      </c>
      <c r="CG50" s="20">
        <f t="shared" si="147"/>
        <v>0</v>
      </c>
      <c r="CH50" s="20">
        <f t="shared" si="148"/>
        <v>0</v>
      </c>
      <c r="CI50" s="20">
        <f t="shared" si="149"/>
        <v>0</v>
      </c>
    </row>
    <row r="51" spans="1:87" x14ac:dyDescent="0.25">
      <c r="A51">
        <v>45</v>
      </c>
      <c r="B51">
        <f>modules!B51</f>
        <v>0</v>
      </c>
      <c r="C51">
        <f>modules!C51</f>
        <v>0</v>
      </c>
      <c r="E51" s="16">
        <f t="shared" si="78"/>
        <v>0</v>
      </c>
      <c r="F51" s="16">
        <f t="shared" si="79"/>
        <v>0</v>
      </c>
      <c r="G51" s="16">
        <f t="shared" si="80"/>
        <v>0</v>
      </c>
      <c r="H51" s="16">
        <f t="shared" si="81"/>
        <v>0</v>
      </c>
      <c r="I51" s="16">
        <f t="shared" si="82"/>
        <v>0</v>
      </c>
      <c r="J51" s="16">
        <f t="shared" si="83"/>
        <v>0</v>
      </c>
      <c r="L51" s="16">
        <f t="shared" si="84"/>
        <v>0</v>
      </c>
      <c r="M51" s="16">
        <f t="shared" si="85"/>
        <v>0</v>
      </c>
      <c r="N51" s="16">
        <f t="shared" si="86"/>
        <v>0</v>
      </c>
      <c r="O51" s="16">
        <f t="shared" si="87"/>
        <v>0</v>
      </c>
      <c r="P51" s="16">
        <f t="shared" si="88"/>
        <v>0</v>
      </c>
      <c r="Q51" s="16">
        <f t="shared" si="89"/>
        <v>0</v>
      </c>
      <c r="S51" s="16">
        <f t="shared" si="90"/>
        <v>0</v>
      </c>
      <c r="T51" s="16">
        <f t="shared" si="91"/>
        <v>0</v>
      </c>
      <c r="U51" s="16">
        <f t="shared" si="92"/>
        <v>0</v>
      </c>
      <c r="V51" s="16">
        <f t="shared" si="93"/>
        <v>0</v>
      </c>
      <c r="W51" s="16">
        <f t="shared" si="94"/>
        <v>0</v>
      </c>
      <c r="X51" s="16">
        <f t="shared" si="95"/>
        <v>0</v>
      </c>
      <c r="Z51" s="16">
        <f t="shared" si="96"/>
        <v>0</v>
      </c>
      <c r="AA51" s="16">
        <f t="shared" si="97"/>
        <v>0</v>
      </c>
      <c r="AB51" s="16">
        <f t="shared" si="98"/>
        <v>0</v>
      </c>
      <c r="AC51" s="16">
        <f t="shared" si="99"/>
        <v>0</v>
      </c>
      <c r="AD51" s="16">
        <f t="shared" si="100"/>
        <v>0</v>
      </c>
      <c r="AE51" s="16">
        <f t="shared" si="101"/>
        <v>0</v>
      </c>
      <c r="AG51" s="16">
        <f t="shared" si="102"/>
        <v>0</v>
      </c>
      <c r="AH51" s="16">
        <f t="shared" si="103"/>
        <v>0</v>
      </c>
      <c r="AI51" s="16">
        <f t="shared" si="104"/>
        <v>0</v>
      </c>
      <c r="AJ51" s="16">
        <f t="shared" si="105"/>
        <v>0</v>
      </c>
      <c r="AK51" s="16">
        <f t="shared" si="106"/>
        <v>0</v>
      </c>
      <c r="AL51" s="16">
        <f t="shared" si="107"/>
        <v>0</v>
      </c>
      <c r="AN51" s="16">
        <f t="shared" si="108"/>
        <v>0</v>
      </c>
      <c r="AO51" s="16">
        <f t="shared" si="109"/>
        <v>0</v>
      </c>
      <c r="AP51" s="16">
        <f t="shared" si="110"/>
        <v>0</v>
      </c>
      <c r="AQ51" s="16">
        <f t="shared" si="111"/>
        <v>0</v>
      </c>
      <c r="AR51" s="16">
        <f t="shared" si="112"/>
        <v>0</v>
      </c>
      <c r="AS51" s="16">
        <f t="shared" si="113"/>
        <v>0</v>
      </c>
      <c r="AT51" s="20"/>
      <c r="AU51" s="20">
        <f t="shared" si="114"/>
        <v>0</v>
      </c>
      <c r="AV51" s="20">
        <f t="shared" si="115"/>
        <v>0</v>
      </c>
      <c r="AW51" s="20">
        <f t="shared" si="116"/>
        <v>0</v>
      </c>
      <c r="AX51" s="20">
        <f t="shared" si="117"/>
        <v>0</v>
      </c>
      <c r="AY51" s="20">
        <f t="shared" si="118"/>
        <v>0</v>
      </c>
      <c r="AZ51" s="20">
        <f t="shared" si="119"/>
        <v>0</v>
      </c>
      <c r="BA51" s="20"/>
      <c r="BB51" s="20">
        <f t="shared" si="120"/>
        <v>0</v>
      </c>
      <c r="BC51" s="20">
        <f t="shared" si="121"/>
        <v>0</v>
      </c>
      <c r="BD51" s="20">
        <f t="shared" si="122"/>
        <v>0</v>
      </c>
      <c r="BE51" s="20">
        <f t="shared" si="123"/>
        <v>0</v>
      </c>
      <c r="BF51" s="20">
        <f t="shared" si="124"/>
        <v>0</v>
      </c>
      <c r="BG51" s="20">
        <f t="shared" si="125"/>
        <v>0</v>
      </c>
      <c r="BH51" s="20"/>
      <c r="BI51" s="20">
        <f t="shared" si="126"/>
        <v>0</v>
      </c>
      <c r="BJ51" s="20">
        <f t="shared" si="127"/>
        <v>0</v>
      </c>
      <c r="BK51" s="20">
        <f t="shared" si="128"/>
        <v>0</v>
      </c>
      <c r="BL51" s="20">
        <f t="shared" si="129"/>
        <v>0</v>
      </c>
      <c r="BM51" s="20">
        <f t="shared" si="130"/>
        <v>0</v>
      </c>
      <c r="BN51" s="20">
        <f t="shared" si="131"/>
        <v>0</v>
      </c>
      <c r="BO51" s="20"/>
      <c r="BP51" s="20">
        <f t="shared" si="132"/>
        <v>0</v>
      </c>
      <c r="BQ51" s="20">
        <f t="shared" si="133"/>
        <v>0</v>
      </c>
      <c r="BR51" s="20">
        <f t="shared" si="134"/>
        <v>0</v>
      </c>
      <c r="BS51" s="20">
        <f t="shared" si="135"/>
        <v>0</v>
      </c>
      <c r="BT51" s="20">
        <f t="shared" si="136"/>
        <v>0</v>
      </c>
      <c r="BU51" s="20">
        <f t="shared" si="137"/>
        <v>0</v>
      </c>
      <c r="BV51" s="20"/>
      <c r="BW51" s="20">
        <f t="shared" si="138"/>
        <v>0</v>
      </c>
      <c r="BX51" s="20">
        <f t="shared" si="139"/>
        <v>0</v>
      </c>
      <c r="BY51" s="20">
        <f t="shared" si="140"/>
        <v>0</v>
      </c>
      <c r="BZ51" s="20">
        <f t="shared" si="141"/>
        <v>0</v>
      </c>
      <c r="CA51" s="20">
        <f t="shared" si="142"/>
        <v>0</v>
      </c>
      <c r="CB51" s="20">
        <f t="shared" si="143"/>
        <v>0</v>
      </c>
      <c r="CC51" s="20"/>
      <c r="CD51" s="20">
        <f t="shared" si="144"/>
        <v>0</v>
      </c>
      <c r="CE51" s="20">
        <f t="shared" si="145"/>
        <v>0</v>
      </c>
      <c r="CF51" s="20">
        <f t="shared" si="146"/>
        <v>0</v>
      </c>
      <c r="CG51" s="20">
        <f t="shared" si="147"/>
        <v>0</v>
      </c>
      <c r="CH51" s="20">
        <f t="shared" si="148"/>
        <v>0</v>
      </c>
      <c r="CI51" s="20">
        <f t="shared" si="149"/>
        <v>0</v>
      </c>
    </row>
    <row r="52" spans="1:87" x14ac:dyDescent="0.25">
      <c r="A52">
        <v>46</v>
      </c>
      <c r="B52">
        <f>modules!B52</f>
        <v>0</v>
      </c>
      <c r="C52">
        <f>modules!C52</f>
        <v>0</v>
      </c>
      <c r="E52" s="16">
        <f t="shared" si="78"/>
        <v>0</v>
      </c>
      <c r="F52" s="16">
        <f t="shared" si="79"/>
        <v>0</v>
      </c>
      <c r="G52" s="16">
        <f t="shared" si="80"/>
        <v>0</v>
      </c>
      <c r="H52" s="16">
        <f t="shared" si="81"/>
        <v>0</v>
      </c>
      <c r="I52" s="16">
        <f t="shared" si="82"/>
        <v>0</v>
      </c>
      <c r="J52" s="16">
        <f t="shared" si="83"/>
        <v>0</v>
      </c>
      <c r="L52" s="16">
        <f t="shared" si="84"/>
        <v>0</v>
      </c>
      <c r="M52" s="16">
        <f t="shared" si="85"/>
        <v>0</v>
      </c>
      <c r="N52" s="16">
        <f t="shared" si="86"/>
        <v>0</v>
      </c>
      <c r="O52" s="16">
        <f t="shared" si="87"/>
        <v>0</v>
      </c>
      <c r="P52" s="16">
        <f t="shared" si="88"/>
        <v>0</v>
      </c>
      <c r="Q52" s="16">
        <f t="shared" si="89"/>
        <v>0</v>
      </c>
      <c r="S52" s="16">
        <f t="shared" si="90"/>
        <v>0</v>
      </c>
      <c r="T52" s="16">
        <f t="shared" si="91"/>
        <v>0</v>
      </c>
      <c r="U52" s="16">
        <f t="shared" si="92"/>
        <v>0</v>
      </c>
      <c r="V52" s="16">
        <f t="shared" si="93"/>
        <v>0</v>
      </c>
      <c r="W52" s="16">
        <f t="shared" si="94"/>
        <v>0</v>
      </c>
      <c r="X52" s="16">
        <f t="shared" si="95"/>
        <v>0</v>
      </c>
      <c r="Z52" s="16">
        <f t="shared" si="96"/>
        <v>0</v>
      </c>
      <c r="AA52" s="16">
        <f t="shared" si="97"/>
        <v>0</v>
      </c>
      <c r="AB52" s="16">
        <f t="shared" si="98"/>
        <v>0</v>
      </c>
      <c r="AC52" s="16">
        <f t="shared" si="99"/>
        <v>0</v>
      </c>
      <c r="AD52" s="16">
        <f t="shared" si="100"/>
        <v>0</v>
      </c>
      <c r="AE52" s="16">
        <f t="shared" si="101"/>
        <v>0</v>
      </c>
      <c r="AG52" s="16">
        <f t="shared" si="102"/>
        <v>0</v>
      </c>
      <c r="AH52" s="16">
        <f t="shared" si="103"/>
        <v>0</v>
      </c>
      <c r="AI52" s="16">
        <f t="shared" si="104"/>
        <v>0</v>
      </c>
      <c r="AJ52" s="16">
        <f t="shared" si="105"/>
        <v>0</v>
      </c>
      <c r="AK52" s="16">
        <f t="shared" si="106"/>
        <v>0</v>
      </c>
      <c r="AL52" s="16">
        <f t="shared" si="107"/>
        <v>0</v>
      </c>
      <c r="AN52" s="16">
        <f t="shared" si="108"/>
        <v>0</v>
      </c>
      <c r="AO52" s="16">
        <f t="shared" si="109"/>
        <v>0</v>
      </c>
      <c r="AP52" s="16">
        <f t="shared" si="110"/>
        <v>0</v>
      </c>
      <c r="AQ52" s="16">
        <f t="shared" si="111"/>
        <v>0</v>
      </c>
      <c r="AR52" s="16">
        <f t="shared" si="112"/>
        <v>0</v>
      </c>
      <c r="AS52" s="16">
        <f t="shared" si="113"/>
        <v>0</v>
      </c>
      <c r="AT52" s="20"/>
      <c r="AU52" s="20">
        <f t="shared" si="114"/>
        <v>0</v>
      </c>
      <c r="AV52" s="20">
        <f t="shared" si="115"/>
        <v>0</v>
      </c>
      <c r="AW52" s="20">
        <f t="shared" si="116"/>
        <v>0</v>
      </c>
      <c r="AX52" s="20">
        <f t="shared" si="117"/>
        <v>0</v>
      </c>
      <c r="AY52" s="20">
        <f t="shared" si="118"/>
        <v>0</v>
      </c>
      <c r="AZ52" s="20">
        <f t="shared" si="119"/>
        <v>0</v>
      </c>
      <c r="BA52" s="20"/>
      <c r="BB52" s="20">
        <f t="shared" si="120"/>
        <v>0</v>
      </c>
      <c r="BC52" s="20">
        <f t="shared" si="121"/>
        <v>0</v>
      </c>
      <c r="BD52" s="20">
        <f t="shared" si="122"/>
        <v>0</v>
      </c>
      <c r="BE52" s="20">
        <f t="shared" si="123"/>
        <v>0</v>
      </c>
      <c r="BF52" s="20">
        <f t="shared" si="124"/>
        <v>0</v>
      </c>
      <c r="BG52" s="20">
        <f t="shared" si="125"/>
        <v>0</v>
      </c>
      <c r="BH52" s="20"/>
      <c r="BI52" s="20">
        <f t="shared" si="126"/>
        <v>0</v>
      </c>
      <c r="BJ52" s="20">
        <f t="shared" si="127"/>
        <v>0</v>
      </c>
      <c r="BK52" s="20">
        <f t="shared" si="128"/>
        <v>0</v>
      </c>
      <c r="BL52" s="20">
        <f t="shared" si="129"/>
        <v>0</v>
      </c>
      <c r="BM52" s="20">
        <f t="shared" si="130"/>
        <v>0</v>
      </c>
      <c r="BN52" s="20">
        <f t="shared" si="131"/>
        <v>0</v>
      </c>
      <c r="BO52" s="20"/>
      <c r="BP52" s="20">
        <f t="shared" si="132"/>
        <v>0</v>
      </c>
      <c r="BQ52" s="20">
        <f t="shared" si="133"/>
        <v>0</v>
      </c>
      <c r="BR52" s="20">
        <f t="shared" si="134"/>
        <v>0</v>
      </c>
      <c r="BS52" s="20">
        <f t="shared" si="135"/>
        <v>0</v>
      </c>
      <c r="BT52" s="20">
        <f t="shared" si="136"/>
        <v>0</v>
      </c>
      <c r="BU52" s="20">
        <f t="shared" si="137"/>
        <v>0</v>
      </c>
      <c r="BV52" s="20"/>
      <c r="BW52" s="20">
        <f t="shared" si="138"/>
        <v>0</v>
      </c>
      <c r="BX52" s="20">
        <f t="shared" si="139"/>
        <v>0</v>
      </c>
      <c r="BY52" s="20">
        <f t="shared" si="140"/>
        <v>0</v>
      </c>
      <c r="BZ52" s="20">
        <f t="shared" si="141"/>
        <v>0</v>
      </c>
      <c r="CA52" s="20">
        <f t="shared" si="142"/>
        <v>0</v>
      </c>
      <c r="CB52" s="20">
        <f t="shared" si="143"/>
        <v>0</v>
      </c>
      <c r="CC52" s="20"/>
      <c r="CD52" s="20">
        <f t="shared" si="144"/>
        <v>0</v>
      </c>
      <c r="CE52" s="20">
        <f t="shared" si="145"/>
        <v>0</v>
      </c>
      <c r="CF52" s="20">
        <f t="shared" si="146"/>
        <v>0</v>
      </c>
      <c r="CG52" s="20">
        <f t="shared" si="147"/>
        <v>0</v>
      </c>
      <c r="CH52" s="20">
        <f t="shared" si="148"/>
        <v>0</v>
      </c>
      <c r="CI52" s="20">
        <f t="shared" si="149"/>
        <v>0</v>
      </c>
    </row>
    <row r="53" spans="1:87" x14ac:dyDescent="0.25">
      <c r="A53">
        <v>47</v>
      </c>
      <c r="B53">
        <f>modules!B53</f>
        <v>0</v>
      </c>
      <c r="C53">
        <f>modules!C53</f>
        <v>0</v>
      </c>
      <c r="E53" s="16">
        <f t="shared" si="78"/>
        <v>0</v>
      </c>
      <c r="F53" s="16">
        <f t="shared" si="79"/>
        <v>0</v>
      </c>
      <c r="G53" s="16">
        <f t="shared" si="80"/>
        <v>0</v>
      </c>
      <c r="H53" s="16">
        <f t="shared" si="81"/>
        <v>0</v>
      </c>
      <c r="I53" s="16">
        <f t="shared" si="82"/>
        <v>0</v>
      </c>
      <c r="J53" s="16">
        <f t="shared" si="83"/>
        <v>0</v>
      </c>
      <c r="L53" s="16">
        <f t="shared" si="84"/>
        <v>0</v>
      </c>
      <c r="M53" s="16">
        <f t="shared" si="85"/>
        <v>0</v>
      </c>
      <c r="N53" s="16">
        <f t="shared" si="86"/>
        <v>0</v>
      </c>
      <c r="O53" s="16">
        <f t="shared" si="87"/>
        <v>0</v>
      </c>
      <c r="P53" s="16">
        <f t="shared" si="88"/>
        <v>0</v>
      </c>
      <c r="Q53" s="16">
        <f t="shared" si="89"/>
        <v>0</v>
      </c>
      <c r="S53" s="16">
        <f t="shared" si="90"/>
        <v>0</v>
      </c>
      <c r="T53" s="16">
        <f t="shared" si="91"/>
        <v>0</v>
      </c>
      <c r="U53" s="16">
        <f t="shared" si="92"/>
        <v>0</v>
      </c>
      <c r="V53" s="16">
        <f t="shared" si="93"/>
        <v>0</v>
      </c>
      <c r="W53" s="16">
        <f t="shared" si="94"/>
        <v>0</v>
      </c>
      <c r="X53" s="16">
        <f t="shared" si="95"/>
        <v>0</v>
      </c>
      <c r="Z53" s="16">
        <f t="shared" si="96"/>
        <v>0</v>
      </c>
      <c r="AA53" s="16">
        <f t="shared" si="97"/>
        <v>0</v>
      </c>
      <c r="AB53" s="16">
        <f t="shared" si="98"/>
        <v>0</v>
      </c>
      <c r="AC53" s="16">
        <f t="shared" si="99"/>
        <v>0</v>
      </c>
      <c r="AD53" s="16">
        <f t="shared" si="100"/>
        <v>0</v>
      </c>
      <c r="AE53" s="16">
        <f t="shared" si="101"/>
        <v>0</v>
      </c>
      <c r="AG53" s="16">
        <f t="shared" si="102"/>
        <v>0</v>
      </c>
      <c r="AH53" s="16">
        <f t="shared" si="103"/>
        <v>0</v>
      </c>
      <c r="AI53" s="16">
        <f t="shared" si="104"/>
        <v>0</v>
      </c>
      <c r="AJ53" s="16">
        <f t="shared" si="105"/>
        <v>0</v>
      </c>
      <c r="AK53" s="16">
        <f t="shared" si="106"/>
        <v>0</v>
      </c>
      <c r="AL53" s="16">
        <f t="shared" si="107"/>
        <v>0</v>
      </c>
      <c r="AN53" s="16">
        <f t="shared" si="108"/>
        <v>0</v>
      </c>
      <c r="AO53" s="16">
        <f t="shared" si="109"/>
        <v>0</v>
      </c>
      <c r="AP53" s="16">
        <f t="shared" si="110"/>
        <v>0</v>
      </c>
      <c r="AQ53" s="16">
        <f t="shared" si="111"/>
        <v>0</v>
      </c>
      <c r="AR53" s="16">
        <f t="shared" si="112"/>
        <v>0</v>
      </c>
      <c r="AS53" s="16">
        <f t="shared" si="113"/>
        <v>0</v>
      </c>
      <c r="AT53" s="20"/>
      <c r="AU53" s="20">
        <f t="shared" si="114"/>
        <v>0</v>
      </c>
      <c r="AV53" s="20">
        <f t="shared" si="115"/>
        <v>0</v>
      </c>
      <c r="AW53" s="20">
        <f t="shared" si="116"/>
        <v>0</v>
      </c>
      <c r="AX53" s="20">
        <f t="shared" si="117"/>
        <v>0</v>
      </c>
      <c r="AY53" s="20">
        <f t="shared" si="118"/>
        <v>0</v>
      </c>
      <c r="AZ53" s="20">
        <f t="shared" si="119"/>
        <v>0</v>
      </c>
      <c r="BA53" s="20"/>
      <c r="BB53" s="20">
        <f t="shared" si="120"/>
        <v>0</v>
      </c>
      <c r="BC53" s="20">
        <f t="shared" si="121"/>
        <v>0</v>
      </c>
      <c r="BD53" s="20">
        <f t="shared" si="122"/>
        <v>0</v>
      </c>
      <c r="BE53" s="20">
        <f t="shared" si="123"/>
        <v>0</v>
      </c>
      <c r="BF53" s="20">
        <f t="shared" si="124"/>
        <v>0</v>
      </c>
      <c r="BG53" s="20">
        <f t="shared" si="125"/>
        <v>0</v>
      </c>
      <c r="BH53" s="20"/>
      <c r="BI53" s="20">
        <f t="shared" si="126"/>
        <v>0</v>
      </c>
      <c r="BJ53" s="20">
        <f t="shared" si="127"/>
        <v>0</v>
      </c>
      <c r="BK53" s="20">
        <f t="shared" si="128"/>
        <v>0</v>
      </c>
      <c r="BL53" s="20">
        <f t="shared" si="129"/>
        <v>0</v>
      </c>
      <c r="BM53" s="20">
        <f t="shared" si="130"/>
        <v>0</v>
      </c>
      <c r="BN53" s="20">
        <f t="shared" si="131"/>
        <v>0</v>
      </c>
      <c r="BO53" s="20"/>
      <c r="BP53" s="20">
        <f t="shared" si="132"/>
        <v>0</v>
      </c>
      <c r="BQ53" s="20">
        <f t="shared" si="133"/>
        <v>0</v>
      </c>
      <c r="BR53" s="20">
        <f t="shared" si="134"/>
        <v>0</v>
      </c>
      <c r="BS53" s="20">
        <f t="shared" si="135"/>
        <v>0</v>
      </c>
      <c r="BT53" s="20">
        <f t="shared" si="136"/>
        <v>0</v>
      </c>
      <c r="BU53" s="20">
        <f t="shared" si="137"/>
        <v>0</v>
      </c>
      <c r="BV53" s="20"/>
      <c r="BW53" s="20">
        <f t="shared" si="138"/>
        <v>0</v>
      </c>
      <c r="BX53" s="20">
        <f t="shared" si="139"/>
        <v>0</v>
      </c>
      <c r="BY53" s="20">
        <f t="shared" si="140"/>
        <v>0</v>
      </c>
      <c r="BZ53" s="20">
        <f t="shared" si="141"/>
        <v>0</v>
      </c>
      <c r="CA53" s="20">
        <f t="shared" si="142"/>
        <v>0</v>
      </c>
      <c r="CB53" s="20">
        <f t="shared" si="143"/>
        <v>0</v>
      </c>
      <c r="CC53" s="20"/>
      <c r="CD53" s="20">
        <f t="shared" si="144"/>
        <v>0</v>
      </c>
      <c r="CE53" s="20">
        <f t="shared" si="145"/>
        <v>0</v>
      </c>
      <c r="CF53" s="20">
        <f t="shared" si="146"/>
        <v>0</v>
      </c>
      <c r="CG53" s="20">
        <f t="shared" si="147"/>
        <v>0</v>
      </c>
      <c r="CH53" s="20">
        <f t="shared" si="148"/>
        <v>0</v>
      </c>
      <c r="CI53" s="20">
        <f t="shared" si="149"/>
        <v>0</v>
      </c>
    </row>
    <row r="54" spans="1:87" x14ac:dyDescent="0.25">
      <c r="A54">
        <v>48</v>
      </c>
      <c r="B54">
        <f>modules!B54</f>
        <v>0</v>
      </c>
      <c r="C54">
        <f>modules!C54</f>
        <v>0</v>
      </c>
      <c r="E54" s="16">
        <f t="shared" si="78"/>
        <v>0</v>
      </c>
      <c r="F54" s="16">
        <f t="shared" si="79"/>
        <v>0</v>
      </c>
      <c r="G54" s="16">
        <f t="shared" si="80"/>
        <v>0</v>
      </c>
      <c r="H54" s="16">
        <f t="shared" si="81"/>
        <v>0</v>
      </c>
      <c r="I54" s="16">
        <f t="shared" si="82"/>
        <v>0</v>
      </c>
      <c r="J54" s="16">
        <f t="shared" si="83"/>
        <v>0</v>
      </c>
      <c r="L54" s="16">
        <f t="shared" si="84"/>
        <v>0</v>
      </c>
      <c r="M54" s="16">
        <f t="shared" si="85"/>
        <v>0</v>
      </c>
      <c r="N54" s="16">
        <f t="shared" si="86"/>
        <v>0</v>
      </c>
      <c r="O54" s="16">
        <f t="shared" si="87"/>
        <v>0</v>
      </c>
      <c r="P54" s="16">
        <f t="shared" si="88"/>
        <v>0</v>
      </c>
      <c r="Q54" s="16">
        <f t="shared" si="89"/>
        <v>0</v>
      </c>
      <c r="S54" s="16">
        <f t="shared" si="90"/>
        <v>0</v>
      </c>
      <c r="T54" s="16">
        <f t="shared" si="91"/>
        <v>0</v>
      </c>
      <c r="U54" s="16">
        <f t="shared" si="92"/>
        <v>0</v>
      </c>
      <c r="V54" s="16">
        <f t="shared" si="93"/>
        <v>0</v>
      </c>
      <c r="W54" s="16">
        <f t="shared" si="94"/>
        <v>0</v>
      </c>
      <c r="X54" s="16">
        <f t="shared" si="95"/>
        <v>0</v>
      </c>
      <c r="Z54" s="16">
        <f t="shared" si="96"/>
        <v>0</v>
      </c>
      <c r="AA54" s="16">
        <f t="shared" si="97"/>
        <v>0</v>
      </c>
      <c r="AB54" s="16">
        <f t="shared" si="98"/>
        <v>0</v>
      </c>
      <c r="AC54" s="16">
        <f t="shared" si="99"/>
        <v>0</v>
      </c>
      <c r="AD54" s="16">
        <f t="shared" si="100"/>
        <v>0</v>
      </c>
      <c r="AE54" s="16">
        <f t="shared" si="101"/>
        <v>0</v>
      </c>
      <c r="AG54" s="16">
        <f t="shared" si="102"/>
        <v>0</v>
      </c>
      <c r="AH54" s="16">
        <f t="shared" si="103"/>
        <v>0</v>
      </c>
      <c r="AI54" s="16">
        <f t="shared" si="104"/>
        <v>0</v>
      </c>
      <c r="AJ54" s="16">
        <f t="shared" si="105"/>
        <v>0</v>
      </c>
      <c r="AK54" s="16">
        <f t="shared" si="106"/>
        <v>0</v>
      </c>
      <c r="AL54" s="16">
        <f t="shared" si="107"/>
        <v>0</v>
      </c>
      <c r="AN54" s="16">
        <f t="shared" si="108"/>
        <v>0</v>
      </c>
      <c r="AO54" s="16">
        <f t="shared" si="109"/>
        <v>0</v>
      </c>
      <c r="AP54" s="16">
        <f t="shared" si="110"/>
        <v>0</v>
      </c>
      <c r="AQ54" s="16">
        <f t="shared" si="111"/>
        <v>0</v>
      </c>
      <c r="AR54" s="16">
        <f t="shared" si="112"/>
        <v>0</v>
      </c>
      <c r="AS54" s="16">
        <f t="shared" si="113"/>
        <v>0</v>
      </c>
      <c r="AT54" s="20"/>
      <c r="AU54" s="20">
        <f t="shared" si="114"/>
        <v>0</v>
      </c>
      <c r="AV54" s="20">
        <f t="shared" si="115"/>
        <v>0</v>
      </c>
      <c r="AW54" s="20">
        <f t="shared" si="116"/>
        <v>0</v>
      </c>
      <c r="AX54" s="20">
        <f t="shared" si="117"/>
        <v>0</v>
      </c>
      <c r="AY54" s="20">
        <f t="shared" si="118"/>
        <v>0</v>
      </c>
      <c r="AZ54" s="20">
        <f t="shared" si="119"/>
        <v>0</v>
      </c>
      <c r="BA54" s="20"/>
      <c r="BB54" s="20">
        <f t="shared" si="120"/>
        <v>0</v>
      </c>
      <c r="BC54" s="20">
        <f t="shared" si="121"/>
        <v>0</v>
      </c>
      <c r="BD54" s="20">
        <f t="shared" si="122"/>
        <v>0</v>
      </c>
      <c r="BE54" s="20">
        <f t="shared" si="123"/>
        <v>0</v>
      </c>
      <c r="BF54" s="20">
        <f t="shared" si="124"/>
        <v>0</v>
      </c>
      <c r="BG54" s="20">
        <f t="shared" si="125"/>
        <v>0</v>
      </c>
      <c r="BH54" s="20"/>
      <c r="BI54" s="20">
        <f t="shared" si="126"/>
        <v>0</v>
      </c>
      <c r="BJ54" s="20">
        <f t="shared" si="127"/>
        <v>0</v>
      </c>
      <c r="BK54" s="20">
        <f t="shared" si="128"/>
        <v>0</v>
      </c>
      <c r="BL54" s="20">
        <f t="shared" si="129"/>
        <v>0</v>
      </c>
      <c r="BM54" s="20">
        <f t="shared" si="130"/>
        <v>0</v>
      </c>
      <c r="BN54" s="20">
        <f t="shared" si="131"/>
        <v>0</v>
      </c>
      <c r="BO54" s="20"/>
      <c r="BP54" s="20">
        <f t="shared" si="132"/>
        <v>0</v>
      </c>
      <c r="BQ54" s="20">
        <f t="shared" si="133"/>
        <v>0</v>
      </c>
      <c r="BR54" s="20">
        <f t="shared" si="134"/>
        <v>0</v>
      </c>
      <c r="BS54" s="20">
        <f t="shared" si="135"/>
        <v>0</v>
      </c>
      <c r="BT54" s="20">
        <f t="shared" si="136"/>
        <v>0</v>
      </c>
      <c r="BU54" s="20">
        <f t="shared" si="137"/>
        <v>0</v>
      </c>
      <c r="BV54" s="20"/>
      <c r="BW54" s="20">
        <f t="shared" si="138"/>
        <v>0</v>
      </c>
      <c r="BX54" s="20">
        <f t="shared" si="139"/>
        <v>0</v>
      </c>
      <c r="BY54" s="20">
        <f t="shared" si="140"/>
        <v>0</v>
      </c>
      <c r="BZ54" s="20">
        <f t="shared" si="141"/>
        <v>0</v>
      </c>
      <c r="CA54" s="20">
        <f t="shared" si="142"/>
        <v>0</v>
      </c>
      <c r="CB54" s="20">
        <f t="shared" si="143"/>
        <v>0</v>
      </c>
      <c r="CC54" s="20"/>
      <c r="CD54" s="20">
        <f t="shared" si="144"/>
        <v>0</v>
      </c>
      <c r="CE54" s="20">
        <f t="shared" si="145"/>
        <v>0</v>
      </c>
      <c r="CF54" s="20">
        <f t="shared" si="146"/>
        <v>0</v>
      </c>
      <c r="CG54" s="20">
        <f t="shared" si="147"/>
        <v>0</v>
      </c>
      <c r="CH54" s="20">
        <f t="shared" si="148"/>
        <v>0</v>
      </c>
      <c r="CI54" s="20">
        <f t="shared" si="149"/>
        <v>0</v>
      </c>
    </row>
    <row r="55" spans="1:87" x14ac:dyDescent="0.25">
      <c r="A55">
        <v>49</v>
      </c>
      <c r="B55">
        <f>modules!B55</f>
        <v>0</v>
      </c>
      <c r="C55">
        <f>modules!C55</f>
        <v>0</v>
      </c>
      <c r="E55" s="16">
        <f t="shared" si="78"/>
        <v>0</v>
      </c>
      <c r="F55" s="16">
        <f t="shared" si="79"/>
        <v>0</v>
      </c>
      <c r="G55" s="16">
        <f t="shared" si="80"/>
        <v>0</v>
      </c>
      <c r="H55" s="16">
        <f t="shared" si="81"/>
        <v>0</v>
      </c>
      <c r="I55" s="16">
        <f t="shared" si="82"/>
        <v>0</v>
      </c>
      <c r="J55" s="16">
        <f t="shared" si="83"/>
        <v>0</v>
      </c>
      <c r="L55" s="16">
        <f t="shared" si="84"/>
        <v>0</v>
      </c>
      <c r="M55" s="16">
        <f t="shared" si="85"/>
        <v>0</v>
      </c>
      <c r="N55" s="16">
        <f t="shared" si="86"/>
        <v>0</v>
      </c>
      <c r="O55" s="16">
        <f t="shared" si="87"/>
        <v>0</v>
      </c>
      <c r="P55" s="16">
        <f t="shared" si="88"/>
        <v>0</v>
      </c>
      <c r="Q55" s="16">
        <f t="shared" si="89"/>
        <v>0</v>
      </c>
      <c r="S55" s="16">
        <f t="shared" si="90"/>
        <v>0</v>
      </c>
      <c r="T55" s="16">
        <f t="shared" si="91"/>
        <v>0</v>
      </c>
      <c r="U55" s="16">
        <f t="shared" si="92"/>
        <v>0</v>
      </c>
      <c r="V55" s="16">
        <f t="shared" si="93"/>
        <v>0</v>
      </c>
      <c r="W55" s="16">
        <f t="shared" si="94"/>
        <v>0</v>
      </c>
      <c r="X55" s="16">
        <f t="shared" si="95"/>
        <v>0</v>
      </c>
      <c r="Z55" s="16">
        <f t="shared" si="96"/>
        <v>0</v>
      </c>
      <c r="AA55" s="16">
        <f t="shared" si="97"/>
        <v>0</v>
      </c>
      <c r="AB55" s="16">
        <f t="shared" si="98"/>
        <v>0</v>
      </c>
      <c r="AC55" s="16">
        <f t="shared" si="99"/>
        <v>0</v>
      </c>
      <c r="AD55" s="16">
        <f t="shared" si="100"/>
        <v>0</v>
      </c>
      <c r="AE55" s="16">
        <f t="shared" si="101"/>
        <v>0</v>
      </c>
      <c r="AG55" s="16">
        <f t="shared" si="102"/>
        <v>0</v>
      </c>
      <c r="AH55" s="16">
        <f t="shared" si="103"/>
        <v>0</v>
      </c>
      <c r="AI55" s="16">
        <f t="shared" si="104"/>
        <v>0</v>
      </c>
      <c r="AJ55" s="16">
        <f t="shared" si="105"/>
        <v>0</v>
      </c>
      <c r="AK55" s="16">
        <f t="shared" si="106"/>
        <v>0</v>
      </c>
      <c r="AL55" s="16">
        <f t="shared" si="107"/>
        <v>0</v>
      </c>
      <c r="AN55" s="16">
        <f t="shared" si="108"/>
        <v>0</v>
      </c>
      <c r="AO55" s="16">
        <f t="shared" si="109"/>
        <v>0</v>
      </c>
      <c r="AP55" s="16">
        <f t="shared" si="110"/>
        <v>0</v>
      </c>
      <c r="AQ55" s="16">
        <f t="shared" si="111"/>
        <v>0</v>
      </c>
      <c r="AR55" s="16">
        <f t="shared" si="112"/>
        <v>0</v>
      </c>
      <c r="AS55" s="16">
        <f t="shared" si="113"/>
        <v>0</v>
      </c>
      <c r="AT55" s="20"/>
      <c r="AU55" s="20">
        <f t="shared" si="114"/>
        <v>0</v>
      </c>
      <c r="AV55" s="20">
        <f t="shared" si="115"/>
        <v>0</v>
      </c>
      <c r="AW55" s="20">
        <f t="shared" si="116"/>
        <v>0</v>
      </c>
      <c r="AX55" s="20">
        <f t="shared" si="117"/>
        <v>0</v>
      </c>
      <c r="AY55" s="20">
        <f t="shared" si="118"/>
        <v>0</v>
      </c>
      <c r="AZ55" s="20">
        <f t="shared" si="119"/>
        <v>0</v>
      </c>
      <c r="BA55" s="20"/>
      <c r="BB55" s="20">
        <f t="shared" si="120"/>
        <v>0</v>
      </c>
      <c r="BC55" s="20">
        <f t="shared" si="121"/>
        <v>0</v>
      </c>
      <c r="BD55" s="20">
        <f t="shared" si="122"/>
        <v>0</v>
      </c>
      <c r="BE55" s="20">
        <f t="shared" si="123"/>
        <v>0</v>
      </c>
      <c r="BF55" s="20">
        <f t="shared" si="124"/>
        <v>0</v>
      </c>
      <c r="BG55" s="20">
        <f t="shared" si="125"/>
        <v>0</v>
      </c>
      <c r="BH55" s="20"/>
      <c r="BI55" s="20">
        <f t="shared" si="126"/>
        <v>0</v>
      </c>
      <c r="BJ55" s="20">
        <f t="shared" si="127"/>
        <v>0</v>
      </c>
      <c r="BK55" s="20">
        <f t="shared" si="128"/>
        <v>0</v>
      </c>
      <c r="BL55" s="20">
        <f t="shared" si="129"/>
        <v>0</v>
      </c>
      <c r="BM55" s="20">
        <f t="shared" si="130"/>
        <v>0</v>
      </c>
      <c r="BN55" s="20">
        <f t="shared" si="131"/>
        <v>0</v>
      </c>
      <c r="BO55" s="20"/>
      <c r="BP55" s="20">
        <f t="shared" si="132"/>
        <v>0</v>
      </c>
      <c r="BQ55" s="20">
        <f t="shared" si="133"/>
        <v>0</v>
      </c>
      <c r="BR55" s="20">
        <f t="shared" si="134"/>
        <v>0</v>
      </c>
      <c r="BS55" s="20">
        <f t="shared" si="135"/>
        <v>0</v>
      </c>
      <c r="BT55" s="20">
        <f t="shared" si="136"/>
        <v>0</v>
      </c>
      <c r="BU55" s="20">
        <f t="shared" si="137"/>
        <v>0</v>
      </c>
      <c r="BV55" s="20"/>
      <c r="BW55" s="20">
        <f t="shared" si="138"/>
        <v>0</v>
      </c>
      <c r="BX55" s="20">
        <f t="shared" si="139"/>
        <v>0</v>
      </c>
      <c r="BY55" s="20">
        <f t="shared" si="140"/>
        <v>0</v>
      </c>
      <c r="BZ55" s="20">
        <f t="shared" si="141"/>
        <v>0</v>
      </c>
      <c r="CA55" s="20">
        <f t="shared" si="142"/>
        <v>0</v>
      </c>
      <c r="CB55" s="20">
        <f t="shared" si="143"/>
        <v>0</v>
      </c>
      <c r="CC55" s="20"/>
      <c r="CD55" s="20">
        <f t="shared" si="144"/>
        <v>0</v>
      </c>
      <c r="CE55" s="20">
        <f t="shared" si="145"/>
        <v>0</v>
      </c>
      <c r="CF55" s="20">
        <f t="shared" si="146"/>
        <v>0</v>
      </c>
      <c r="CG55" s="20">
        <f t="shared" si="147"/>
        <v>0</v>
      </c>
      <c r="CH55" s="20">
        <f t="shared" si="148"/>
        <v>0</v>
      </c>
      <c r="CI55" s="20">
        <f t="shared" si="149"/>
        <v>0</v>
      </c>
    </row>
    <row r="56" spans="1:87" x14ac:dyDescent="0.25">
      <c r="A56">
        <v>50</v>
      </c>
      <c r="B56">
        <f>modules!B56</f>
        <v>0</v>
      </c>
      <c r="C56">
        <f>modules!C56</f>
        <v>0</v>
      </c>
      <c r="E56" s="16">
        <f t="shared" si="78"/>
        <v>0</v>
      </c>
      <c r="F56" s="16">
        <f t="shared" si="79"/>
        <v>0</v>
      </c>
      <c r="G56" s="16">
        <f t="shared" si="80"/>
        <v>0</v>
      </c>
      <c r="H56" s="16">
        <f t="shared" si="81"/>
        <v>0</v>
      </c>
      <c r="I56" s="16">
        <f t="shared" si="82"/>
        <v>0</v>
      </c>
      <c r="J56" s="16">
        <f t="shared" si="83"/>
        <v>0</v>
      </c>
      <c r="L56" s="16">
        <f t="shared" si="84"/>
        <v>0</v>
      </c>
      <c r="M56" s="16">
        <f t="shared" si="85"/>
        <v>0</v>
      </c>
      <c r="N56" s="16">
        <f t="shared" si="86"/>
        <v>0</v>
      </c>
      <c r="O56" s="16">
        <f t="shared" si="87"/>
        <v>0</v>
      </c>
      <c r="P56" s="16">
        <f t="shared" si="88"/>
        <v>0</v>
      </c>
      <c r="Q56" s="16">
        <f t="shared" si="89"/>
        <v>0</v>
      </c>
      <c r="S56" s="16">
        <f t="shared" si="90"/>
        <v>0</v>
      </c>
      <c r="T56" s="16">
        <f t="shared" si="91"/>
        <v>0</v>
      </c>
      <c r="U56" s="16">
        <f t="shared" si="92"/>
        <v>0</v>
      </c>
      <c r="V56" s="16">
        <f t="shared" si="93"/>
        <v>0</v>
      </c>
      <c r="W56" s="16">
        <f t="shared" si="94"/>
        <v>0</v>
      </c>
      <c r="X56" s="16">
        <f t="shared" si="95"/>
        <v>0</v>
      </c>
      <c r="Z56" s="16">
        <f t="shared" si="96"/>
        <v>0</v>
      </c>
      <c r="AA56" s="16">
        <f t="shared" si="97"/>
        <v>0</v>
      </c>
      <c r="AB56" s="16">
        <f t="shared" si="98"/>
        <v>0</v>
      </c>
      <c r="AC56" s="16">
        <f t="shared" si="99"/>
        <v>0</v>
      </c>
      <c r="AD56" s="16">
        <f t="shared" si="100"/>
        <v>0</v>
      </c>
      <c r="AE56" s="16">
        <f t="shared" si="101"/>
        <v>0</v>
      </c>
      <c r="AG56" s="16">
        <f t="shared" si="102"/>
        <v>0</v>
      </c>
      <c r="AH56" s="16">
        <f t="shared" si="103"/>
        <v>0</v>
      </c>
      <c r="AI56" s="16">
        <f t="shared" si="104"/>
        <v>0</v>
      </c>
      <c r="AJ56" s="16">
        <f t="shared" si="105"/>
        <v>0</v>
      </c>
      <c r="AK56" s="16">
        <f t="shared" si="106"/>
        <v>0</v>
      </c>
      <c r="AL56" s="16">
        <f t="shared" si="107"/>
        <v>0</v>
      </c>
      <c r="AN56" s="16">
        <f t="shared" si="108"/>
        <v>0</v>
      </c>
      <c r="AO56" s="16">
        <f t="shared" si="109"/>
        <v>0</v>
      </c>
      <c r="AP56" s="16">
        <f t="shared" si="110"/>
        <v>0</v>
      </c>
      <c r="AQ56" s="16">
        <f t="shared" si="111"/>
        <v>0</v>
      </c>
      <c r="AR56" s="16">
        <f t="shared" si="112"/>
        <v>0</v>
      </c>
      <c r="AS56" s="16">
        <f t="shared" si="113"/>
        <v>0</v>
      </c>
      <c r="AT56" s="20"/>
      <c r="AU56" s="20">
        <f t="shared" si="114"/>
        <v>0</v>
      </c>
      <c r="AV56" s="20">
        <f t="shared" si="115"/>
        <v>0</v>
      </c>
      <c r="AW56" s="20">
        <f t="shared" si="116"/>
        <v>0</v>
      </c>
      <c r="AX56" s="20">
        <f t="shared" si="117"/>
        <v>0</v>
      </c>
      <c r="AY56" s="20">
        <f t="shared" si="118"/>
        <v>0</v>
      </c>
      <c r="AZ56" s="20">
        <f t="shared" si="119"/>
        <v>0</v>
      </c>
      <c r="BA56" s="20"/>
      <c r="BB56" s="20">
        <f t="shared" si="120"/>
        <v>0</v>
      </c>
      <c r="BC56" s="20">
        <f t="shared" si="121"/>
        <v>0</v>
      </c>
      <c r="BD56" s="20">
        <f t="shared" si="122"/>
        <v>0</v>
      </c>
      <c r="BE56" s="20">
        <f t="shared" si="123"/>
        <v>0</v>
      </c>
      <c r="BF56" s="20">
        <f t="shared" si="124"/>
        <v>0</v>
      </c>
      <c r="BG56" s="20">
        <f t="shared" si="125"/>
        <v>0</v>
      </c>
      <c r="BH56" s="20"/>
      <c r="BI56" s="20">
        <f t="shared" si="126"/>
        <v>0</v>
      </c>
      <c r="BJ56" s="20">
        <f t="shared" si="127"/>
        <v>0</v>
      </c>
      <c r="BK56" s="20">
        <f t="shared" si="128"/>
        <v>0</v>
      </c>
      <c r="BL56" s="20">
        <f t="shared" si="129"/>
        <v>0</v>
      </c>
      <c r="BM56" s="20">
        <f t="shared" si="130"/>
        <v>0</v>
      </c>
      <c r="BN56" s="20">
        <f t="shared" si="131"/>
        <v>0</v>
      </c>
      <c r="BO56" s="20"/>
      <c r="BP56" s="20">
        <f t="shared" si="132"/>
        <v>0</v>
      </c>
      <c r="BQ56" s="20">
        <f t="shared" si="133"/>
        <v>0</v>
      </c>
      <c r="BR56" s="20">
        <f t="shared" si="134"/>
        <v>0</v>
      </c>
      <c r="BS56" s="20">
        <f t="shared" si="135"/>
        <v>0</v>
      </c>
      <c r="BT56" s="20">
        <f t="shared" si="136"/>
        <v>0</v>
      </c>
      <c r="BU56" s="20">
        <f t="shared" si="137"/>
        <v>0</v>
      </c>
      <c r="BV56" s="20"/>
      <c r="BW56" s="20">
        <f t="shared" si="138"/>
        <v>0</v>
      </c>
      <c r="BX56" s="20">
        <f t="shared" si="139"/>
        <v>0</v>
      </c>
      <c r="BY56" s="20">
        <f t="shared" si="140"/>
        <v>0</v>
      </c>
      <c r="BZ56" s="20">
        <f t="shared" si="141"/>
        <v>0</v>
      </c>
      <c r="CA56" s="20">
        <f t="shared" si="142"/>
        <v>0</v>
      </c>
      <c r="CB56" s="20">
        <f t="shared" si="143"/>
        <v>0</v>
      </c>
      <c r="CC56" s="20"/>
      <c r="CD56" s="20">
        <f t="shared" si="144"/>
        <v>0</v>
      </c>
      <c r="CE56" s="20">
        <f t="shared" si="145"/>
        <v>0</v>
      </c>
      <c r="CF56" s="20">
        <f t="shared" si="146"/>
        <v>0</v>
      </c>
      <c r="CG56" s="20">
        <f t="shared" si="147"/>
        <v>0</v>
      </c>
      <c r="CH56" s="20">
        <f t="shared" si="148"/>
        <v>0</v>
      </c>
      <c r="CI56" s="20">
        <f t="shared" si="149"/>
        <v>0</v>
      </c>
    </row>
    <row r="57" spans="1:87" x14ac:dyDescent="0.25">
      <c r="A57">
        <v>51</v>
      </c>
      <c r="B57">
        <f>modules!B57</f>
        <v>0</v>
      </c>
      <c r="C57">
        <f>modules!C57</f>
        <v>0</v>
      </c>
      <c r="E57" s="16">
        <f t="shared" si="78"/>
        <v>0</v>
      </c>
      <c r="F57" s="16">
        <f t="shared" si="79"/>
        <v>0</v>
      </c>
      <c r="G57" s="16">
        <f t="shared" si="80"/>
        <v>0</v>
      </c>
      <c r="H57" s="16">
        <f t="shared" si="81"/>
        <v>0</v>
      </c>
      <c r="I57" s="16">
        <f t="shared" si="82"/>
        <v>0</v>
      </c>
      <c r="J57" s="16">
        <f t="shared" si="83"/>
        <v>0</v>
      </c>
      <c r="L57" s="16">
        <f t="shared" si="84"/>
        <v>0</v>
      </c>
      <c r="M57" s="16">
        <f t="shared" si="85"/>
        <v>0</v>
      </c>
      <c r="N57" s="16">
        <f t="shared" si="86"/>
        <v>0</v>
      </c>
      <c r="O57" s="16">
        <f t="shared" si="87"/>
        <v>0</v>
      </c>
      <c r="P57" s="16">
        <f t="shared" si="88"/>
        <v>0</v>
      </c>
      <c r="Q57" s="16">
        <f t="shared" si="89"/>
        <v>0</v>
      </c>
      <c r="S57" s="16">
        <f t="shared" si="90"/>
        <v>0</v>
      </c>
      <c r="T57" s="16">
        <f t="shared" si="91"/>
        <v>0</v>
      </c>
      <c r="U57" s="16">
        <f t="shared" si="92"/>
        <v>0</v>
      </c>
      <c r="V57" s="16">
        <f t="shared" si="93"/>
        <v>0</v>
      </c>
      <c r="W57" s="16">
        <f t="shared" si="94"/>
        <v>0</v>
      </c>
      <c r="X57" s="16">
        <f t="shared" si="95"/>
        <v>0</v>
      </c>
      <c r="Z57" s="16">
        <f t="shared" si="96"/>
        <v>0</v>
      </c>
      <c r="AA57" s="16">
        <f t="shared" si="97"/>
        <v>0</v>
      </c>
      <c r="AB57" s="16">
        <f t="shared" si="98"/>
        <v>0</v>
      </c>
      <c r="AC57" s="16">
        <f t="shared" si="99"/>
        <v>0</v>
      </c>
      <c r="AD57" s="16">
        <f t="shared" si="100"/>
        <v>0</v>
      </c>
      <c r="AE57" s="16">
        <f t="shared" si="101"/>
        <v>0</v>
      </c>
      <c r="AG57" s="16">
        <f t="shared" si="102"/>
        <v>0</v>
      </c>
      <c r="AH57" s="16">
        <f t="shared" si="103"/>
        <v>0</v>
      </c>
      <c r="AI57" s="16">
        <f t="shared" si="104"/>
        <v>0</v>
      </c>
      <c r="AJ57" s="16">
        <f t="shared" si="105"/>
        <v>0</v>
      </c>
      <c r="AK57" s="16">
        <f t="shared" si="106"/>
        <v>0</v>
      </c>
      <c r="AL57" s="16">
        <f t="shared" si="107"/>
        <v>0</v>
      </c>
      <c r="AN57" s="16">
        <f t="shared" si="108"/>
        <v>0</v>
      </c>
      <c r="AO57" s="16">
        <f t="shared" si="109"/>
        <v>0</v>
      </c>
      <c r="AP57" s="16">
        <f t="shared" si="110"/>
        <v>0</v>
      </c>
      <c r="AQ57" s="16">
        <f t="shared" si="111"/>
        <v>0</v>
      </c>
      <c r="AR57" s="16">
        <f t="shared" si="112"/>
        <v>0</v>
      </c>
      <c r="AS57" s="16">
        <f t="shared" si="113"/>
        <v>0</v>
      </c>
      <c r="AT57" s="20"/>
      <c r="AU57" s="20">
        <f t="shared" si="114"/>
        <v>0</v>
      </c>
      <c r="AV57" s="20">
        <f t="shared" si="115"/>
        <v>0</v>
      </c>
      <c r="AW57" s="20">
        <f t="shared" si="116"/>
        <v>0</v>
      </c>
      <c r="AX57" s="20">
        <f t="shared" si="117"/>
        <v>0</v>
      </c>
      <c r="AY57" s="20">
        <f t="shared" si="118"/>
        <v>0</v>
      </c>
      <c r="AZ57" s="20">
        <f t="shared" si="119"/>
        <v>0</v>
      </c>
      <c r="BA57" s="20"/>
      <c r="BB57" s="20">
        <f t="shared" si="120"/>
        <v>0</v>
      </c>
      <c r="BC57" s="20">
        <f t="shared" si="121"/>
        <v>0</v>
      </c>
      <c r="BD57" s="20">
        <f t="shared" si="122"/>
        <v>0</v>
      </c>
      <c r="BE57" s="20">
        <f t="shared" si="123"/>
        <v>0</v>
      </c>
      <c r="BF57" s="20">
        <f t="shared" si="124"/>
        <v>0</v>
      </c>
      <c r="BG57" s="20">
        <f t="shared" si="125"/>
        <v>0</v>
      </c>
      <c r="BH57" s="20"/>
      <c r="BI57" s="20">
        <f t="shared" si="126"/>
        <v>0</v>
      </c>
      <c r="BJ57" s="20">
        <f t="shared" si="127"/>
        <v>0</v>
      </c>
      <c r="BK57" s="20">
        <f t="shared" si="128"/>
        <v>0</v>
      </c>
      <c r="BL57" s="20">
        <f t="shared" si="129"/>
        <v>0</v>
      </c>
      <c r="BM57" s="20">
        <f t="shared" si="130"/>
        <v>0</v>
      </c>
      <c r="BN57" s="20">
        <f t="shared" si="131"/>
        <v>0</v>
      </c>
      <c r="BO57" s="20"/>
      <c r="BP57" s="20">
        <f t="shared" si="132"/>
        <v>0</v>
      </c>
      <c r="BQ57" s="20">
        <f t="shared" si="133"/>
        <v>0</v>
      </c>
      <c r="BR57" s="20">
        <f t="shared" si="134"/>
        <v>0</v>
      </c>
      <c r="BS57" s="20">
        <f t="shared" si="135"/>
        <v>0</v>
      </c>
      <c r="BT57" s="20">
        <f t="shared" si="136"/>
        <v>0</v>
      </c>
      <c r="BU57" s="20">
        <f t="shared" si="137"/>
        <v>0</v>
      </c>
      <c r="BV57" s="20"/>
      <c r="BW57" s="20">
        <f t="shared" si="138"/>
        <v>0</v>
      </c>
      <c r="BX57" s="20">
        <f t="shared" si="139"/>
        <v>0</v>
      </c>
      <c r="BY57" s="20">
        <f t="shared" si="140"/>
        <v>0</v>
      </c>
      <c r="BZ57" s="20">
        <f t="shared" si="141"/>
        <v>0</v>
      </c>
      <c r="CA57" s="20">
        <f t="shared" si="142"/>
        <v>0</v>
      </c>
      <c r="CB57" s="20">
        <f t="shared" si="143"/>
        <v>0</v>
      </c>
      <c r="CC57" s="20"/>
      <c r="CD57" s="20">
        <f t="shared" si="144"/>
        <v>0</v>
      </c>
      <c r="CE57" s="20">
        <f t="shared" si="145"/>
        <v>0</v>
      </c>
      <c r="CF57" s="20">
        <f t="shared" si="146"/>
        <v>0</v>
      </c>
      <c r="CG57" s="20">
        <f t="shared" si="147"/>
        <v>0</v>
      </c>
      <c r="CH57" s="20">
        <f t="shared" si="148"/>
        <v>0</v>
      </c>
      <c r="CI57" s="20">
        <f t="shared" si="149"/>
        <v>0</v>
      </c>
    </row>
    <row r="58" spans="1:87" x14ac:dyDescent="0.25">
      <c r="A58">
        <v>52</v>
      </c>
      <c r="B58">
        <f>modules!B58</f>
        <v>0</v>
      </c>
      <c r="C58">
        <f>modules!C58</f>
        <v>0</v>
      </c>
      <c r="E58" s="16">
        <f t="shared" si="78"/>
        <v>0</v>
      </c>
      <c r="F58" s="16">
        <f t="shared" si="79"/>
        <v>0</v>
      </c>
      <c r="G58" s="16">
        <f t="shared" si="80"/>
        <v>0</v>
      </c>
      <c r="H58" s="16">
        <f t="shared" si="81"/>
        <v>0</v>
      </c>
      <c r="I58" s="16">
        <f t="shared" si="82"/>
        <v>0</v>
      </c>
      <c r="J58" s="16">
        <f t="shared" si="83"/>
        <v>0</v>
      </c>
      <c r="L58" s="16">
        <f t="shared" si="84"/>
        <v>0</v>
      </c>
      <c r="M58" s="16">
        <f t="shared" si="85"/>
        <v>0</v>
      </c>
      <c r="N58" s="16">
        <f t="shared" si="86"/>
        <v>0</v>
      </c>
      <c r="O58" s="16">
        <f t="shared" si="87"/>
        <v>0</v>
      </c>
      <c r="P58" s="16">
        <f t="shared" si="88"/>
        <v>0</v>
      </c>
      <c r="Q58" s="16">
        <f t="shared" si="89"/>
        <v>0</v>
      </c>
      <c r="S58" s="16">
        <f t="shared" si="90"/>
        <v>0</v>
      </c>
      <c r="T58" s="16">
        <f t="shared" si="91"/>
        <v>0</v>
      </c>
      <c r="U58" s="16">
        <f t="shared" si="92"/>
        <v>0</v>
      </c>
      <c r="V58" s="16">
        <f t="shared" si="93"/>
        <v>0</v>
      </c>
      <c r="W58" s="16">
        <f t="shared" si="94"/>
        <v>0</v>
      </c>
      <c r="X58" s="16">
        <f t="shared" si="95"/>
        <v>0</v>
      </c>
      <c r="Z58" s="16">
        <f t="shared" si="96"/>
        <v>0</v>
      </c>
      <c r="AA58" s="16">
        <f t="shared" si="97"/>
        <v>0</v>
      </c>
      <c r="AB58" s="16">
        <f t="shared" si="98"/>
        <v>0</v>
      </c>
      <c r="AC58" s="16">
        <f t="shared" si="99"/>
        <v>0</v>
      </c>
      <c r="AD58" s="16">
        <f t="shared" si="100"/>
        <v>0</v>
      </c>
      <c r="AE58" s="16">
        <f t="shared" si="101"/>
        <v>0</v>
      </c>
      <c r="AG58" s="16">
        <f t="shared" si="102"/>
        <v>0</v>
      </c>
      <c r="AH58" s="16">
        <f t="shared" si="103"/>
        <v>0</v>
      </c>
      <c r="AI58" s="16">
        <f t="shared" si="104"/>
        <v>0</v>
      </c>
      <c r="AJ58" s="16">
        <f t="shared" si="105"/>
        <v>0</v>
      </c>
      <c r="AK58" s="16">
        <f t="shared" si="106"/>
        <v>0</v>
      </c>
      <c r="AL58" s="16">
        <f t="shared" si="107"/>
        <v>0</v>
      </c>
      <c r="AN58" s="16">
        <f t="shared" si="108"/>
        <v>0</v>
      </c>
      <c r="AO58" s="16">
        <f t="shared" si="109"/>
        <v>0</v>
      </c>
      <c r="AP58" s="16">
        <f t="shared" si="110"/>
        <v>0</v>
      </c>
      <c r="AQ58" s="16">
        <f t="shared" si="111"/>
        <v>0</v>
      </c>
      <c r="AR58" s="16">
        <f t="shared" si="112"/>
        <v>0</v>
      </c>
      <c r="AS58" s="16">
        <f t="shared" si="113"/>
        <v>0</v>
      </c>
      <c r="AT58" s="20"/>
      <c r="AU58" s="20">
        <f t="shared" si="114"/>
        <v>0</v>
      </c>
      <c r="AV58" s="20">
        <f t="shared" si="115"/>
        <v>0</v>
      </c>
      <c r="AW58" s="20">
        <f t="shared" si="116"/>
        <v>0</v>
      </c>
      <c r="AX58" s="20">
        <f t="shared" si="117"/>
        <v>0</v>
      </c>
      <c r="AY58" s="20">
        <f t="shared" si="118"/>
        <v>0</v>
      </c>
      <c r="AZ58" s="20">
        <f t="shared" si="119"/>
        <v>0</v>
      </c>
      <c r="BA58" s="20"/>
      <c r="BB58" s="20">
        <f t="shared" si="120"/>
        <v>0</v>
      </c>
      <c r="BC58" s="20">
        <f t="shared" si="121"/>
        <v>0</v>
      </c>
      <c r="BD58" s="20">
        <f t="shared" si="122"/>
        <v>0</v>
      </c>
      <c r="BE58" s="20">
        <f t="shared" si="123"/>
        <v>0</v>
      </c>
      <c r="BF58" s="20">
        <f t="shared" si="124"/>
        <v>0</v>
      </c>
      <c r="BG58" s="20">
        <f t="shared" si="125"/>
        <v>0</v>
      </c>
      <c r="BH58" s="20"/>
      <c r="BI58" s="20">
        <f t="shared" si="126"/>
        <v>0</v>
      </c>
      <c r="BJ58" s="20">
        <f t="shared" si="127"/>
        <v>0</v>
      </c>
      <c r="BK58" s="20">
        <f t="shared" si="128"/>
        <v>0</v>
      </c>
      <c r="BL58" s="20">
        <f t="shared" si="129"/>
        <v>0</v>
      </c>
      <c r="BM58" s="20">
        <f t="shared" si="130"/>
        <v>0</v>
      </c>
      <c r="BN58" s="20">
        <f t="shared" si="131"/>
        <v>0</v>
      </c>
      <c r="BO58" s="20"/>
      <c r="BP58" s="20">
        <f t="shared" si="132"/>
        <v>0</v>
      </c>
      <c r="BQ58" s="20">
        <f t="shared" si="133"/>
        <v>0</v>
      </c>
      <c r="BR58" s="20">
        <f t="shared" si="134"/>
        <v>0</v>
      </c>
      <c r="BS58" s="20">
        <f t="shared" si="135"/>
        <v>0</v>
      </c>
      <c r="BT58" s="20">
        <f t="shared" si="136"/>
        <v>0</v>
      </c>
      <c r="BU58" s="20">
        <f t="shared" si="137"/>
        <v>0</v>
      </c>
      <c r="BV58" s="20"/>
      <c r="BW58" s="20">
        <f t="shared" si="138"/>
        <v>0</v>
      </c>
      <c r="BX58" s="20">
        <f t="shared" si="139"/>
        <v>0</v>
      </c>
      <c r="BY58" s="20">
        <f t="shared" si="140"/>
        <v>0</v>
      </c>
      <c r="BZ58" s="20">
        <f t="shared" si="141"/>
        <v>0</v>
      </c>
      <c r="CA58" s="20">
        <f t="shared" si="142"/>
        <v>0</v>
      </c>
      <c r="CB58" s="20">
        <f t="shared" si="143"/>
        <v>0</v>
      </c>
      <c r="CC58" s="20"/>
      <c r="CD58" s="20">
        <f t="shared" si="144"/>
        <v>0</v>
      </c>
      <c r="CE58" s="20">
        <f t="shared" si="145"/>
        <v>0</v>
      </c>
      <c r="CF58" s="20">
        <f t="shared" si="146"/>
        <v>0</v>
      </c>
      <c r="CG58" s="20">
        <f t="shared" si="147"/>
        <v>0</v>
      </c>
      <c r="CH58" s="20">
        <f t="shared" si="148"/>
        <v>0</v>
      </c>
      <c r="CI58" s="20">
        <f t="shared" si="149"/>
        <v>0</v>
      </c>
    </row>
    <row r="59" spans="1:87" x14ac:dyDescent="0.25">
      <c r="A59">
        <v>53</v>
      </c>
      <c r="B59">
        <f>modules!B59</f>
        <v>0</v>
      </c>
      <c r="C59">
        <f>modules!C59</f>
        <v>0</v>
      </c>
      <c r="E59" s="16">
        <f t="shared" si="78"/>
        <v>0</v>
      </c>
      <c r="F59" s="16">
        <f t="shared" si="79"/>
        <v>0</v>
      </c>
      <c r="G59" s="16">
        <f t="shared" si="80"/>
        <v>0</v>
      </c>
      <c r="H59" s="16">
        <f t="shared" si="81"/>
        <v>0</v>
      </c>
      <c r="I59" s="16">
        <f t="shared" si="82"/>
        <v>0</v>
      </c>
      <c r="J59" s="16">
        <f t="shared" si="83"/>
        <v>0</v>
      </c>
      <c r="L59" s="16">
        <f t="shared" si="84"/>
        <v>0</v>
      </c>
      <c r="M59" s="16">
        <f t="shared" si="85"/>
        <v>0</v>
      </c>
      <c r="N59" s="16">
        <f t="shared" si="86"/>
        <v>0</v>
      </c>
      <c r="O59" s="16">
        <f t="shared" si="87"/>
        <v>0</v>
      </c>
      <c r="P59" s="16">
        <f t="shared" si="88"/>
        <v>0</v>
      </c>
      <c r="Q59" s="16">
        <f t="shared" si="89"/>
        <v>0</v>
      </c>
      <c r="S59" s="16">
        <f t="shared" si="90"/>
        <v>0</v>
      </c>
      <c r="T59" s="16">
        <f t="shared" si="91"/>
        <v>0</v>
      </c>
      <c r="U59" s="16">
        <f t="shared" si="92"/>
        <v>0</v>
      </c>
      <c r="V59" s="16">
        <f t="shared" si="93"/>
        <v>0</v>
      </c>
      <c r="W59" s="16">
        <f t="shared" si="94"/>
        <v>0</v>
      </c>
      <c r="X59" s="16">
        <f t="shared" si="95"/>
        <v>0</v>
      </c>
      <c r="Z59" s="16">
        <f t="shared" si="96"/>
        <v>0</v>
      </c>
      <c r="AA59" s="16">
        <f t="shared" si="97"/>
        <v>0</v>
      </c>
      <c r="AB59" s="16">
        <f t="shared" si="98"/>
        <v>0</v>
      </c>
      <c r="AC59" s="16">
        <f t="shared" si="99"/>
        <v>0</v>
      </c>
      <c r="AD59" s="16">
        <f t="shared" si="100"/>
        <v>0</v>
      </c>
      <c r="AE59" s="16">
        <f t="shared" si="101"/>
        <v>0</v>
      </c>
      <c r="AG59" s="16">
        <f t="shared" si="102"/>
        <v>0</v>
      </c>
      <c r="AH59" s="16">
        <f t="shared" si="103"/>
        <v>0</v>
      </c>
      <c r="AI59" s="16">
        <f t="shared" si="104"/>
        <v>0</v>
      </c>
      <c r="AJ59" s="16">
        <f t="shared" si="105"/>
        <v>0</v>
      </c>
      <c r="AK59" s="16">
        <f t="shared" si="106"/>
        <v>0</v>
      </c>
      <c r="AL59" s="16">
        <f t="shared" si="107"/>
        <v>0</v>
      </c>
      <c r="AN59" s="16">
        <f t="shared" si="108"/>
        <v>0</v>
      </c>
      <c r="AO59" s="16">
        <f t="shared" si="109"/>
        <v>0</v>
      </c>
      <c r="AP59" s="16">
        <f t="shared" si="110"/>
        <v>0</v>
      </c>
      <c r="AQ59" s="16">
        <f t="shared" si="111"/>
        <v>0</v>
      </c>
      <c r="AR59" s="16">
        <f t="shared" si="112"/>
        <v>0</v>
      </c>
      <c r="AS59" s="16">
        <f t="shared" si="113"/>
        <v>0</v>
      </c>
      <c r="AT59" s="20"/>
      <c r="AU59" s="20">
        <f t="shared" si="114"/>
        <v>0</v>
      </c>
      <c r="AV59" s="20">
        <f t="shared" si="115"/>
        <v>0</v>
      </c>
      <c r="AW59" s="20">
        <f t="shared" si="116"/>
        <v>0</v>
      </c>
      <c r="AX59" s="20">
        <f t="shared" si="117"/>
        <v>0</v>
      </c>
      <c r="AY59" s="20">
        <f t="shared" si="118"/>
        <v>0</v>
      </c>
      <c r="AZ59" s="20">
        <f t="shared" si="119"/>
        <v>0</v>
      </c>
      <c r="BA59" s="20"/>
      <c r="BB59" s="20">
        <f t="shared" si="120"/>
        <v>0</v>
      </c>
      <c r="BC59" s="20">
        <f t="shared" si="121"/>
        <v>0</v>
      </c>
      <c r="BD59" s="20">
        <f t="shared" si="122"/>
        <v>0</v>
      </c>
      <c r="BE59" s="20">
        <f t="shared" si="123"/>
        <v>0</v>
      </c>
      <c r="BF59" s="20">
        <f t="shared" si="124"/>
        <v>0</v>
      </c>
      <c r="BG59" s="20">
        <f t="shared" si="125"/>
        <v>0</v>
      </c>
      <c r="BH59" s="20"/>
      <c r="BI59" s="20">
        <f t="shared" si="126"/>
        <v>0</v>
      </c>
      <c r="BJ59" s="20">
        <f t="shared" si="127"/>
        <v>0</v>
      </c>
      <c r="BK59" s="20">
        <f t="shared" si="128"/>
        <v>0</v>
      </c>
      <c r="BL59" s="20">
        <f t="shared" si="129"/>
        <v>0</v>
      </c>
      <c r="BM59" s="20">
        <f t="shared" si="130"/>
        <v>0</v>
      </c>
      <c r="BN59" s="20">
        <f t="shared" si="131"/>
        <v>0</v>
      </c>
      <c r="BO59" s="20"/>
      <c r="BP59" s="20">
        <f t="shared" si="132"/>
        <v>0</v>
      </c>
      <c r="BQ59" s="20">
        <f t="shared" si="133"/>
        <v>0</v>
      </c>
      <c r="BR59" s="20">
        <f t="shared" si="134"/>
        <v>0</v>
      </c>
      <c r="BS59" s="20">
        <f t="shared" si="135"/>
        <v>0</v>
      </c>
      <c r="BT59" s="20">
        <f t="shared" si="136"/>
        <v>0</v>
      </c>
      <c r="BU59" s="20">
        <f t="shared" si="137"/>
        <v>0</v>
      </c>
      <c r="BV59" s="20"/>
      <c r="BW59" s="20">
        <f t="shared" si="138"/>
        <v>0</v>
      </c>
      <c r="BX59" s="20">
        <f t="shared" si="139"/>
        <v>0</v>
      </c>
      <c r="BY59" s="20">
        <f t="shared" si="140"/>
        <v>0</v>
      </c>
      <c r="BZ59" s="20">
        <f t="shared" si="141"/>
        <v>0</v>
      </c>
      <c r="CA59" s="20">
        <f t="shared" si="142"/>
        <v>0</v>
      </c>
      <c r="CB59" s="20">
        <f t="shared" si="143"/>
        <v>0</v>
      </c>
      <c r="CC59" s="20"/>
      <c r="CD59" s="20">
        <f t="shared" si="144"/>
        <v>0</v>
      </c>
      <c r="CE59" s="20">
        <f t="shared" si="145"/>
        <v>0</v>
      </c>
      <c r="CF59" s="20">
        <f t="shared" si="146"/>
        <v>0</v>
      </c>
      <c r="CG59" s="20">
        <f t="shared" si="147"/>
        <v>0</v>
      </c>
      <c r="CH59" s="20">
        <f t="shared" si="148"/>
        <v>0</v>
      </c>
      <c r="CI59" s="20">
        <f t="shared" si="149"/>
        <v>0</v>
      </c>
    </row>
    <row r="60" spans="1:87" x14ac:dyDescent="0.25">
      <c r="A60">
        <v>54</v>
      </c>
      <c r="B60">
        <f>modules!B60</f>
        <v>0</v>
      </c>
      <c r="C60">
        <f>modules!C60</f>
        <v>0</v>
      </c>
      <c r="E60" s="16">
        <f t="shared" si="78"/>
        <v>0</v>
      </c>
      <c r="F60" s="16">
        <f t="shared" si="79"/>
        <v>0</v>
      </c>
      <c r="G60" s="16">
        <f t="shared" si="80"/>
        <v>0</v>
      </c>
      <c r="H60" s="16">
        <f t="shared" si="81"/>
        <v>0</v>
      </c>
      <c r="I60" s="16">
        <f t="shared" si="82"/>
        <v>0</v>
      </c>
      <c r="J60" s="16">
        <f t="shared" si="83"/>
        <v>0</v>
      </c>
      <c r="L60" s="16">
        <f t="shared" si="84"/>
        <v>0</v>
      </c>
      <c r="M60" s="16">
        <f t="shared" si="85"/>
        <v>0</v>
      </c>
      <c r="N60" s="16">
        <f t="shared" si="86"/>
        <v>0</v>
      </c>
      <c r="O60" s="16">
        <f t="shared" si="87"/>
        <v>0</v>
      </c>
      <c r="P60" s="16">
        <f t="shared" si="88"/>
        <v>0</v>
      </c>
      <c r="Q60" s="16">
        <f t="shared" si="89"/>
        <v>0</v>
      </c>
      <c r="S60" s="16">
        <f t="shared" si="90"/>
        <v>0</v>
      </c>
      <c r="T60" s="16">
        <f t="shared" si="91"/>
        <v>0</v>
      </c>
      <c r="U60" s="16">
        <f t="shared" si="92"/>
        <v>0</v>
      </c>
      <c r="V60" s="16">
        <f t="shared" si="93"/>
        <v>0</v>
      </c>
      <c r="W60" s="16">
        <f t="shared" si="94"/>
        <v>0</v>
      </c>
      <c r="X60" s="16">
        <f t="shared" si="95"/>
        <v>0</v>
      </c>
      <c r="Z60" s="16">
        <f t="shared" si="96"/>
        <v>0</v>
      </c>
      <c r="AA60" s="16">
        <f t="shared" si="97"/>
        <v>0</v>
      </c>
      <c r="AB60" s="16">
        <f t="shared" si="98"/>
        <v>0</v>
      </c>
      <c r="AC60" s="16">
        <f t="shared" si="99"/>
        <v>0</v>
      </c>
      <c r="AD60" s="16">
        <f t="shared" si="100"/>
        <v>0</v>
      </c>
      <c r="AE60" s="16">
        <f t="shared" si="101"/>
        <v>0</v>
      </c>
      <c r="AG60" s="16">
        <f t="shared" si="102"/>
        <v>0</v>
      </c>
      <c r="AH60" s="16">
        <f t="shared" si="103"/>
        <v>0</v>
      </c>
      <c r="AI60" s="16">
        <f t="shared" si="104"/>
        <v>0</v>
      </c>
      <c r="AJ60" s="16">
        <f t="shared" si="105"/>
        <v>0</v>
      </c>
      <c r="AK60" s="16">
        <f t="shared" si="106"/>
        <v>0</v>
      </c>
      <c r="AL60" s="16">
        <f t="shared" si="107"/>
        <v>0</v>
      </c>
      <c r="AN60" s="16">
        <f t="shared" si="108"/>
        <v>0</v>
      </c>
      <c r="AO60" s="16">
        <f t="shared" si="109"/>
        <v>0</v>
      </c>
      <c r="AP60" s="16">
        <f t="shared" si="110"/>
        <v>0</v>
      </c>
      <c r="AQ60" s="16">
        <f t="shared" si="111"/>
        <v>0</v>
      </c>
      <c r="AR60" s="16">
        <f t="shared" si="112"/>
        <v>0</v>
      </c>
      <c r="AS60" s="16">
        <f t="shared" si="113"/>
        <v>0</v>
      </c>
      <c r="AT60" s="20"/>
      <c r="AU60" s="20">
        <f t="shared" si="114"/>
        <v>0</v>
      </c>
      <c r="AV60" s="20">
        <f t="shared" si="115"/>
        <v>0</v>
      </c>
      <c r="AW60" s="20">
        <f t="shared" si="116"/>
        <v>0</v>
      </c>
      <c r="AX60" s="20">
        <f t="shared" si="117"/>
        <v>0</v>
      </c>
      <c r="AY60" s="20">
        <f t="shared" si="118"/>
        <v>0</v>
      </c>
      <c r="AZ60" s="20">
        <f t="shared" si="119"/>
        <v>0</v>
      </c>
      <c r="BA60" s="20"/>
      <c r="BB60" s="20">
        <f t="shared" si="120"/>
        <v>0</v>
      </c>
      <c r="BC60" s="20">
        <f t="shared" si="121"/>
        <v>0</v>
      </c>
      <c r="BD60" s="20">
        <f t="shared" si="122"/>
        <v>0</v>
      </c>
      <c r="BE60" s="20">
        <f t="shared" si="123"/>
        <v>0</v>
      </c>
      <c r="BF60" s="20">
        <f t="shared" si="124"/>
        <v>0</v>
      </c>
      <c r="BG60" s="20">
        <f t="shared" si="125"/>
        <v>0</v>
      </c>
      <c r="BH60" s="20"/>
      <c r="BI60" s="20">
        <f t="shared" si="126"/>
        <v>0</v>
      </c>
      <c r="BJ60" s="20">
        <f t="shared" si="127"/>
        <v>0</v>
      </c>
      <c r="BK60" s="20">
        <f t="shared" si="128"/>
        <v>0</v>
      </c>
      <c r="BL60" s="20">
        <f t="shared" si="129"/>
        <v>0</v>
      </c>
      <c r="BM60" s="20">
        <f t="shared" si="130"/>
        <v>0</v>
      </c>
      <c r="BN60" s="20">
        <f t="shared" si="131"/>
        <v>0</v>
      </c>
      <c r="BO60" s="20"/>
      <c r="BP60" s="20">
        <f t="shared" si="132"/>
        <v>0</v>
      </c>
      <c r="BQ60" s="20">
        <f t="shared" si="133"/>
        <v>0</v>
      </c>
      <c r="BR60" s="20">
        <f t="shared" si="134"/>
        <v>0</v>
      </c>
      <c r="BS60" s="20">
        <f t="shared" si="135"/>
        <v>0</v>
      </c>
      <c r="BT60" s="20">
        <f t="shared" si="136"/>
        <v>0</v>
      </c>
      <c r="BU60" s="20">
        <f t="shared" si="137"/>
        <v>0</v>
      </c>
      <c r="BV60" s="20"/>
      <c r="BW60" s="20">
        <f t="shared" si="138"/>
        <v>0</v>
      </c>
      <c r="BX60" s="20">
        <f t="shared" si="139"/>
        <v>0</v>
      </c>
      <c r="BY60" s="20">
        <f t="shared" si="140"/>
        <v>0</v>
      </c>
      <c r="BZ60" s="20">
        <f t="shared" si="141"/>
        <v>0</v>
      </c>
      <c r="CA60" s="20">
        <f t="shared" si="142"/>
        <v>0</v>
      </c>
      <c r="CB60" s="20">
        <f t="shared" si="143"/>
        <v>0</v>
      </c>
      <c r="CC60" s="20"/>
      <c r="CD60" s="20">
        <f t="shared" si="144"/>
        <v>0</v>
      </c>
      <c r="CE60" s="20">
        <f t="shared" si="145"/>
        <v>0</v>
      </c>
      <c r="CF60" s="20">
        <f t="shared" si="146"/>
        <v>0</v>
      </c>
      <c r="CG60" s="20">
        <f t="shared" si="147"/>
        <v>0</v>
      </c>
      <c r="CH60" s="20">
        <f t="shared" si="148"/>
        <v>0</v>
      </c>
      <c r="CI60" s="20">
        <f t="shared" si="149"/>
        <v>0</v>
      </c>
    </row>
    <row r="61" spans="1:87" x14ac:dyDescent="0.25">
      <c r="A61">
        <v>55</v>
      </c>
      <c r="B61">
        <f>modules!B61</f>
        <v>0</v>
      </c>
      <c r="C61">
        <f>modules!C61</f>
        <v>0</v>
      </c>
      <c r="E61" s="16">
        <f t="shared" si="78"/>
        <v>0</v>
      </c>
      <c r="F61" s="16">
        <f t="shared" si="79"/>
        <v>0</v>
      </c>
      <c r="G61" s="16">
        <f t="shared" si="80"/>
        <v>0</v>
      </c>
      <c r="H61" s="16">
        <f t="shared" si="81"/>
        <v>0</v>
      </c>
      <c r="I61" s="16">
        <f t="shared" si="82"/>
        <v>0</v>
      </c>
      <c r="J61" s="16">
        <f t="shared" si="83"/>
        <v>0</v>
      </c>
      <c r="L61" s="16">
        <f t="shared" si="84"/>
        <v>0</v>
      </c>
      <c r="M61" s="16">
        <f t="shared" si="85"/>
        <v>0</v>
      </c>
      <c r="N61" s="16">
        <f t="shared" si="86"/>
        <v>0</v>
      </c>
      <c r="O61" s="16">
        <f t="shared" si="87"/>
        <v>0</v>
      </c>
      <c r="P61" s="16">
        <f t="shared" si="88"/>
        <v>0</v>
      </c>
      <c r="Q61" s="16">
        <f t="shared" si="89"/>
        <v>0</v>
      </c>
      <c r="S61" s="16">
        <f t="shared" si="90"/>
        <v>0</v>
      </c>
      <c r="T61" s="16">
        <f t="shared" si="91"/>
        <v>0</v>
      </c>
      <c r="U61" s="16">
        <f t="shared" si="92"/>
        <v>0</v>
      </c>
      <c r="V61" s="16">
        <f t="shared" si="93"/>
        <v>0</v>
      </c>
      <c r="W61" s="16">
        <f t="shared" si="94"/>
        <v>0</v>
      </c>
      <c r="X61" s="16">
        <f t="shared" si="95"/>
        <v>0</v>
      </c>
      <c r="Z61" s="16">
        <f t="shared" si="96"/>
        <v>0</v>
      </c>
      <c r="AA61" s="16">
        <f t="shared" si="97"/>
        <v>0</v>
      </c>
      <c r="AB61" s="16">
        <f t="shared" si="98"/>
        <v>0</v>
      </c>
      <c r="AC61" s="16">
        <f t="shared" si="99"/>
        <v>0</v>
      </c>
      <c r="AD61" s="16">
        <f t="shared" si="100"/>
        <v>0</v>
      </c>
      <c r="AE61" s="16">
        <f t="shared" si="101"/>
        <v>0</v>
      </c>
      <c r="AG61" s="16">
        <f t="shared" si="102"/>
        <v>0</v>
      </c>
      <c r="AH61" s="16">
        <f t="shared" si="103"/>
        <v>0</v>
      </c>
      <c r="AI61" s="16">
        <f t="shared" si="104"/>
        <v>0</v>
      </c>
      <c r="AJ61" s="16">
        <f t="shared" si="105"/>
        <v>0</v>
      </c>
      <c r="AK61" s="16">
        <f t="shared" si="106"/>
        <v>0</v>
      </c>
      <c r="AL61" s="16">
        <f t="shared" si="107"/>
        <v>0</v>
      </c>
      <c r="AN61" s="16">
        <f t="shared" si="108"/>
        <v>0</v>
      </c>
      <c r="AO61" s="16">
        <f t="shared" si="109"/>
        <v>0</v>
      </c>
      <c r="AP61" s="16">
        <f t="shared" si="110"/>
        <v>0</v>
      </c>
      <c r="AQ61" s="16">
        <f t="shared" si="111"/>
        <v>0</v>
      </c>
      <c r="AR61" s="16">
        <f t="shared" si="112"/>
        <v>0</v>
      </c>
      <c r="AS61" s="16">
        <f t="shared" si="113"/>
        <v>0</v>
      </c>
      <c r="AT61" s="20"/>
      <c r="AU61" s="20">
        <f t="shared" si="114"/>
        <v>0</v>
      </c>
      <c r="AV61" s="20">
        <f t="shared" si="115"/>
        <v>0</v>
      </c>
      <c r="AW61" s="20">
        <f t="shared" si="116"/>
        <v>0</v>
      </c>
      <c r="AX61" s="20">
        <f t="shared" si="117"/>
        <v>0</v>
      </c>
      <c r="AY61" s="20">
        <f t="shared" si="118"/>
        <v>0</v>
      </c>
      <c r="AZ61" s="20">
        <f t="shared" si="119"/>
        <v>0</v>
      </c>
      <c r="BA61" s="20"/>
      <c r="BB61" s="20">
        <f t="shared" si="120"/>
        <v>0</v>
      </c>
      <c r="BC61" s="20">
        <f t="shared" si="121"/>
        <v>0</v>
      </c>
      <c r="BD61" s="20">
        <f t="shared" si="122"/>
        <v>0</v>
      </c>
      <c r="BE61" s="20">
        <f t="shared" si="123"/>
        <v>0</v>
      </c>
      <c r="BF61" s="20">
        <f t="shared" si="124"/>
        <v>0</v>
      </c>
      <c r="BG61" s="20">
        <f t="shared" si="125"/>
        <v>0</v>
      </c>
      <c r="BH61" s="20"/>
      <c r="BI61" s="20">
        <f t="shared" si="126"/>
        <v>0</v>
      </c>
      <c r="BJ61" s="20">
        <f t="shared" si="127"/>
        <v>0</v>
      </c>
      <c r="BK61" s="20">
        <f t="shared" si="128"/>
        <v>0</v>
      </c>
      <c r="BL61" s="20">
        <f t="shared" si="129"/>
        <v>0</v>
      </c>
      <c r="BM61" s="20">
        <f t="shared" si="130"/>
        <v>0</v>
      </c>
      <c r="BN61" s="20">
        <f t="shared" si="131"/>
        <v>0</v>
      </c>
      <c r="BO61" s="20"/>
      <c r="BP61" s="20">
        <f t="shared" si="132"/>
        <v>0</v>
      </c>
      <c r="BQ61" s="20">
        <f t="shared" si="133"/>
        <v>0</v>
      </c>
      <c r="BR61" s="20">
        <f t="shared" si="134"/>
        <v>0</v>
      </c>
      <c r="BS61" s="20">
        <f t="shared" si="135"/>
        <v>0</v>
      </c>
      <c r="BT61" s="20">
        <f t="shared" si="136"/>
        <v>0</v>
      </c>
      <c r="BU61" s="20">
        <f t="shared" si="137"/>
        <v>0</v>
      </c>
      <c r="BV61" s="20"/>
      <c r="BW61" s="20">
        <f t="shared" si="138"/>
        <v>0</v>
      </c>
      <c r="BX61" s="20">
        <f t="shared" si="139"/>
        <v>0</v>
      </c>
      <c r="BY61" s="20">
        <f t="shared" si="140"/>
        <v>0</v>
      </c>
      <c r="BZ61" s="20">
        <f t="shared" si="141"/>
        <v>0</v>
      </c>
      <c r="CA61" s="20">
        <f t="shared" si="142"/>
        <v>0</v>
      </c>
      <c r="CB61" s="20">
        <f t="shared" si="143"/>
        <v>0</v>
      </c>
      <c r="CC61" s="20"/>
      <c r="CD61" s="20">
        <f t="shared" si="144"/>
        <v>0</v>
      </c>
      <c r="CE61" s="20">
        <f t="shared" si="145"/>
        <v>0</v>
      </c>
      <c r="CF61" s="20">
        <f t="shared" si="146"/>
        <v>0</v>
      </c>
      <c r="CG61" s="20">
        <f t="shared" si="147"/>
        <v>0</v>
      </c>
      <c r="CH61" s="20">
        <f t="shared" si="148"/>
        <v>0</v>
      </c>
      <c r="CI61" s="20">
        <f t="shared" si="149"/>
        <v>0</v>
      </c>
    </row>
    <row r="62" spans="1:87" x14ac:dyDescent="0.25">
      <c r="A62">
        <v>56</v>
      </c>
      <c r="B62">
        <f>modules!B62</f>
        <v>0</v>
      </c>
      <c r="C62">
        <f>modules!C62</f>
        <v>0</v>
      </c>
      <c r="E62" s="16">
        <f t="shared" si="78"/>
        <v>0</v>
      </c>
      <c r="F62" s="16">
        <f t="shared" si="79"/>
        <v>0</v>
      </c>
      <c r="G62" s="16">
        <f t="shared" si="80"/>
        <v>0</v>
      </c>
      <c r="H62" s="16">
        <f t="shared" si="81"/>
        <v>0</v>
      </c>
      <c r="I62" s="16">
        <f t="shared" si="82"/>
        <v>0</v>
      </c>
      <c r="J62" s="16">
        <f t="shared" si="83"/>
        <v>0</v>
      </c>
      <c r="L62" s="16">
        <f t="shared" si="84"/>
        <v>0</v>
      </c>
      <c r="M62" s="16">
        <f t="shared" si="85"/>
        <v>0</v>
      </c>
      <c r="N62" s="16">
        <f t="shared" si="86"/>
        <v>0</v>
      </c>
      <c r="O62" s="16">
        <f t="shared" si="87"/>
        <v>0</v>
      </c>
      <c r="P62" s="16">
        <f t="shared" si="88"/>
        <v>0</v>
      </c>
      <c r="Q62" s="16">
        <f t="shared" si="89"/>
        <v>0</v>
      </c>
      <c r="S62" s="16">
        <f t="shared" si="90"/>
        <v>0</v>
      </c>
      <c r="T62" s="16">
        <f t="shared" si="91"/>
        <v>0</v>
      </c>
      <c r="U62" s="16">
        <f t="shared" si="92"/>
        <v>0</v>
      </c>
      <c r="V62" s="16">
        <f t="shared" si="93"/>
        <v>0</v>
      </c>
      <c r="W62" s="16">
        <f t="shared" si="94"/>
        <v>0</v>
      </c>
      <c r="X62" s="16">
        <f t="shared" si="95"/>
        <v>0</v>
      </c>
      <c r="Z62" s="16">
        <f t="shared" si="96"/>
        <v>0</v>
      </c>
      <c r="AA62" s="16">
        <f t="shared" si="97"/>
        <v>0</v>
      </c>
      <c r="AB62" s="16">
        <f t="shared" si="98"/>
        <v>0</v>
      </c>
      <c r="AC62" s="16">
        <f t="shared" si="99"/>
        <v>0</v>
      </c>
      <c r="AD62" s="16">
        <f t="shared" si="100"/>
        <v>0</v>
      </c>
      <c r="AE62" s="16">
        <f t="shared" si="101"/>
        <v>0</v>
      </c>
      <c r="AG62" s="16">
        <f t="shared" si="102"/>
        <v>0</v>
      </c>
      <c r="AH62" s="16">
        <f t="shared" si="103"/>
        <v>0</v>
      </c>
      <c r="AI62" s="16">
        <f t="shared" si="104"/>
        <v>0</v>
      </c>
      <c r="AJ62" s="16">
        <f t="shared" si="105"/>
        <v>0</v>
      </c>
      <c r="AK62" s="16">
        <f t="shared" si="106"/>
        <v>0</v>
      </c>
      <c r="AL62" s="16">
        <f t="shared" si="107"/>
        <v>0</v>
      </c>
      <c r="AN62" s="16">
        <f t="shared" si="108"/>
        <v>0</v>
      </c>
      <c r="AO62" s="16">
        <f t="shared" si="109"/>
        <v>0</v>
      </c>
      <c r="AP62" s="16">
        <f t="shared" si="110"/>
        <v>0</v>
      </c>
      <c r="AQ62" s="16">
        <f t="shared" si="111"/>
        <v>0</v>
      </c>
      <c r="AR62" s="16">
        <f t="shared" si="112"/>
        <v>0</v>
      </c>
      <c r="AS62" s="16">
        <f t="shared" si="113"/>
        <v>0</v>
      </c>
      <c r="AT62" s="20"/>
      <c r="AU62" s="20">
        <f t="shared" si="114"/>
        <v>0</v>
      </c>
      <c r="AV62" s="20">
        <f t="shared" si="115"/>
        <v>0</v>
      </c>
      <c r="AW62" s="20">
        <f t="shared" si="116"/>
        <v>0</v>
      </c>
      <c r="AX62" s="20">
        <f t="shared" si="117"/>
        <v>0</v>
      </c>
      <c r="AY62" s="20">
        <f t="shared" si="118"/>
        <v>0</v>
      </c>
      <c r="AZ62" s="20">
        <f t="shared" si="119"/>
        <v>0</v>
      </c>
      <c r="BA62" s="20"/>
      <c r="BB62" s="20">
        <f t="shared" si="120"/>
        <v>0</v>
      </c>
      <c r="BC62" s="20">
        <f t="shared" si="121"/>
        <v>0</v>
      </c>
      <c r="BD62" s="20">
        <f t="shared" si="122"/>
        <v>0</v>
      </c>
      <c r="BE62" s="20">
        <f t="shared" si="123"/>
        <v>0</v>
      </c>
      <c r="BF62" s="20">
        <f t="shared" si="124"/>
        <v>0</v>
      </c>
      <c r="BG62" s="20">
        <f t="shared" si="125"/>
        <v>0</v>
      </c>
      <c r="BH62" s="20"/>
      <c r="BI62" s="20">
        <f t="shared" si="126"/>
        <v>0</v>
      </c>
      <c r="BJ62" s="20">
        <f t="shared" si="127"/>
        <v>0</v>
      </c>
      <c r="BK62" s="20">
        <f t="shared" si="128"/>
        <v>0</v>
      </c>
      <c r="BL62" s="20">
        <f t="shared" si="129"/>
        <v>0</v>
      </c>
      <c r="BM62" s="20">
        <f t="shared" si="130"/>
        <v>0</v>
      </c>
      <c r="BN62" s="20">
        <f t="shared" si="131"/>
        <v>0</v>
      </c>
      <c r="BO62" s="20"/>
      <c r="BP62" s="20">
        <f t="shared" si="132"/>
        <v>0</v>
      </c>
      <c r="BQ62" s="20">
        <f t="shared" si="133"/>
        <v>0</v>
      </c>
      <c r="BR62" s="20">
        <f t="shared" si="134"/>
        <v>0</v>
      </c>
      <c r="BS62" s="20">
        <f t="shared" si="135"/>
        <v>0</v>
      </c>
      <c r="BT62" s="20">
        <f t="shared" si="136"/>
        <v>0</v>
      </c>
      <c r="BU62" s="20">
        <f t="shared" si="137"/>
        <v>0</v>
      </c>
      <c r="BV62" s="20"/>
      <c r="BW62" s="20">
        <f t="shared" si="138"/>
        <v>0</v>
      </c>
      <c r="BX62" s="20">
        <f t="shared" si="139"/>
        <v>0</v>
      </c>
      <c r="BY62" s="20">
        <f t="shared" si="140"/>
        <v>0</v>
      </c>
      <c r="BZ62" s="20">
        <f t="shared" si="141"/>
        <v>0</v>
      </c>
      <c r="CA62" s="20">
        <f t="shared" si="142"/>
        <v>0</v>
      </c>
      <c r="CB62" s="20">
        <f t="shared" si="143"/>
        <v>0</v>
      </c>
      <c r="CC62" s="20"/>
      <c r="CD62" s="20">
        <f t="shared" si="144"/>
        <v>0</v>
      </c>
      <c r="CE62" s="20">
        <f t="shared" si="145"/>
        <v>0</v>
      </c>
      <c r="CF62" s="20">
        <f t="shared" si="146"/>
        <v>0</v>
      </c>
      <c r="CG62" s="20">
        <f t="shared" si="147"/>
        <v>0</v>
      </c>
      <c r="CH62" s="20">
        <f t="shared" si="148"/>
        <v>0</v>
      </c>
      <c r="CI62" s="20">
        <f t="shared" si="149"/>
        <v>0</v>
      </c>
    </row>
    <row r="63" spans="1:87" x14ac:dyDescent="0.25">
      <c r="A63">
        <v>57</v>
      </c>
      <c r="B63">
        <f>modules!B63</f>
        <v>0</v>
      </c>
      <c r="C63">
        <f>modules!C63</f>
        <v>0</v>
      </c>
      <c r="E63" s="16">
        <f t="shared" si="78"/>
        <v>0</v>
      </c>
      <c r="F63" s="16">
        <f t="shared" si="79"/>
        <v>0</v>
      </c>
      <c r="G63" s="16">
        <f t="shared" si="80"/>
        <v>0</v>
      </c>
      <c r="H63" s="16">
        <f t="shared" si="81"/>
        <v>0</v>
      </c>
      <c r="I63" s="16">
        <f t="shared" si="82"/>
        <v>0</v>
      </c>
      <c r="J63" s="16">
        <f t="shared" si="83"/>
        <v>0</v>
      </c>
      <c r="L63" s="16">
        <f t="shared" si="84"/>
        <v>0</v>
      </c>
      <c r="M63" s="16">
        <f t="shared" si="85"/>
        <v>0</v>
      </c>
      <c r="N63" s="16">
        <f t="shared" si="86"/>
        <v>0</v>
      </c>
      <c r="O63" s="16">
        <f t="shared" si="87"/>
        <v>0</v>
      </c>
      <c r="P63" s="16">
        <f t="shared" si="88"/>
        <v>0</v>
      </c>
      <c r="Q63" s="16">
        <f t="shared" si="89"/>
        <v>0</v>
      </c>
      <c r="S63" s="16">
        <f t="shared" si="90"/>
        <v>0</v>
      </c>
      <c r="T63" s="16">
        <f t="shared" si="91"/>
        <v>0</v>
      </c>
      <c r="U63" s="16">
        <f t="shared" si="92"/>
        <v>0</v>
      </c>
      <c r="V63" s="16">
        <f t="shared" si="93"/>
        <v>0</v>
      </c>
      <c r="W63" s="16">
        <f t="shared" si="94"/>
        <v>0</v>
      </c>
      <c r="X63" s="16">
        <f t="shared" si="95"/>
        <v>0</v>
      </c>
      <c r="Z63" s="16">
        <f t="shared" si="96"/>
        <v>0</v>
      </c>
      <c r="AA63" s="16">
        <f t="shared" si="97"/>
        <v>0</v>
      </c>
      <c r="AB63" s="16">
        <f t="shared" si="98"/>
        <v>0</v>
      </c>
      <c r="AC63" s="16">
        <f t="shared" si="99"/>
        <v>0</v>
      </c>
      <c r="AD63" s="16">
        <f t="shared" si="100"/>
        <v>0</v>
      </c>
      <c r="AE63" s="16">
        <f t="shared" si="101"/>
        <v>0</v>
      </c>
      <c r="AG63" s="16">
        <f t="shared" si="102"/>
        <v>0</v>
      </c>
      <c r="AH63" s="16">
        <f t="shared" si="103"/>
        <v>0</v>
      </c>
      <c r="AI63" s="16">
        <f t="shared" si="104"/>
        <v>0</v>
      </c>
      <c r="AJ63" s="16">
        <f t="shared" si="105"/>
        <v>0</v>
      </c>
      <c r="AK63" s="16">
        <f t="shared" si="106"/>
        <v>0</v>
      </c>
      <c r="AL63" s="16">
        <f t="shared" si="107"/>
        <v>0</v>
      </c>
      <c r="AN63" s="16">
        <f t="shared" si="108"/>
        <v>0</v>
      </c>
      <c r="AO63" s="16">
        <f t="shared" si="109"/>
        <v>0</v>
      </c>
      <c r="AP63" s="16">
        <f t="shared" si="110"/>
        <v>0</v>
      </c>
      <c r="AQ63" s="16">
        <f t="shared" si="111"/>
        <v>0</v>
      </c>
      <c r="AR63" s="16">
        <f t="shared" si="112"/>
        <v>0</v>
      </c>
      <c r="AS63" s="16">
        <f t="shared" si="113"/>
        <v>0</v>
      </c>
      <c r="AT63" s="20"/>
      <c r="AU63" s="20">
        <f t="shared" si="114"/>
        <v>0</v>
      </c>
      <c r="AV63" s="20">
        <f t="shared" si="115"/>
        <v>0</v>
      </c>
      <c r="AW63" s="20">
        <f t="shared" si="116"/>
        <v>0</v>
      </c>
      <c r="AX63" s="20">
        <f t="shared" si="117"/>
        <v>0</v>
      </c>
      <c r="AY63" s="20">
        <f t="shared" si="118"/>
        <v>0</v>
      </c>
      <c r="AZ63" s="20">
        <f t="shared" si="119"/>
        <v>0</v>
      </c>
      <c r="BA63" s="20"/>
      <c r="BB63" s="20">
        <f t="shared" si="120"/>
        <v>0</v>
      </c>
      <c r="BC63" s="20">
        <f t="shared" si="121"/>
        <v>0</v>
      </c>
      <c r="BD63" s="20">
        <f t="shared" si="122"/>
        <v>0</v>
      </c>
      <c r="BE63" s="20">
        <f t="shared" si="123"/>
        <v>0</v>
      </c>
      <c r="BF63" s="20">
        <f t="shared" si="124"/>
        <v>0</v>
      </c>
      <c r="BG63" s="20">
        <f t="shared" si="125"/>
        <v>0</v>
      </c>
      <c r="BH63" s="20"/>
      <c r="BI63" s="20">
        <f t="shared" si="126"/>
        <v>0</v>
      </c>
      <c r="BJ63" s="20">
        <f t="shared" si="127"/>
        <v>0</v>
      </c>
      <c r="BK63" s="20">
        <f t="shared" si="128"/>
        <v>0</v>
      </c>
      <c r="BL63" s="20">
        <f t="shared" si="129"/>
        <v>0</v>
      </c>
      <c r="BM63" s="20">
        <f t="shared" si="130"/>
        <v>0</v>
      </c>
      <c r="BN63" s="20">
        <f t="shared" si="131"/>
        <v>0</v>
      </c>
      <c r="BO63" s="20"/>
      <c r="BP63" s="20">
        <f t="shared" si="132"/>
        <v>0</v>
      </c>
      <c r="BQ63" s="20">
        <f t="shared" si="133"/>
        <v>0</v>
      </c>
      <c r="BR63" s="20">
        <f t="shared" si="134"/>
        <v>0</v>
      </c>
      <c r="BS63" s="20">
        <f t="shared" si="135"/>
        <v>0</v>
      </c>
      <c r="BT63" s="20">
        <f t="shared" si="136"/>
        <v>0</v>
      </c>
      <c r="BU63" s="20">
        <f t="shared" si="137"/>
        <v>0</v>
      </c>
      <c r="BV63" s="20"/>
      <c r="BW63" s="20">
        <f t="shared" si="138"/>
        <v>0</v>
      </c>
      <c r="BX63" s="20">
        <f t="shared" si="139"/>
        <v>0</v>
      </c>
      <c r="BY63" s="20">
        <f t="shared" si="140"/>
        <v>0</v>
      </c>
      <c r="BZ63" s="20">
        <f t="shared" si="141"/>
        <v>0</v>
      </c>
      <c r="CA63" s="20">
        <f t="shared" si="142"/>
        <v>0</v>
      </c>
      <c r="CB63" s="20">
        <f t="shared" si="143"/>
        <v>0</v>
      </c>
      <c r="CC63" s="20"/>
      <c r="CD63" s="20">
        <f t="shared" si="144"/>
        <v>0</v>
      </c>
      <c r="CE63" s="20">
        <f t="shared" si="145"/>
        <v>0</v>
      </c>
      <c r="CF63" s="20">
        <f t="shared" si="146"/>
        <v>0</v>
      </c>
      <c r="CG63" s="20">
        <f t="shared" si="147"/>
        <v>0</v>
      </c>
      <c r="CH63" s="20">
        <f t="shared" si="148"/>
        <v>0</v>
      </c>
      <c r="CI63" s="20">
        <f t="shared" si="149"/>
        <v>0</v>
      </c>
    </row>
    <row r="64" spans="1:87" x14ac:dyDescent="0.25">
      <c r="A64">
        <v>58</v>
      </c>
      <c r="B64">
        <f>modules!B64</f>
        <v>0</v>
      </c>
      <c r="C64">
        <f>modules!C64</f>
        <v>0</v>
      </c>
      <c r="E64" s="16">
        <f t="shared" si="78"/>
        <v>0</v>
      </c>
      <c r="F64" s="16">
        <f t="shared" si="79"/>
        <v>0</v>
      </c>
      <c r="G64" s="16">
        <f t="shared" si="80"/>
        <v>0</v>
      </c>
      <c r="H64" s="16">
        <f t="shared" si="81"/>
        <v>0</v>
      </c>
      <c r="I64" s="16">
        <f t="shared" si="82"/>
        <v>0</v>
      </c>
      <c r="J64" s="16">
        <f t="shared" si="83"/>
        <v>0</v>
      </c>
      <c r="L64" s="16">
        <f t="shared" si="84"/>
        <v>0</v>
      </c>
      <c r="M64" s="16">
        <f t="shared" si="85"/>
        <v>0</v>
      </c>
      <c r="N64" s="16">
        <f t="shared" si="86"/>
        <v>0</v>
      </c>
      <c r="O64" s="16">
        <f t="shared" si="87"/>
        <v>0</v>
      </c>
      <c r="P64" s="16">
        <f t="shared" si="88"/>
        <v>0</v>
      </c>
      <c r="Q64" s="16">
        <f t="shared" si="89"/>
        <v>0</v>
      </c>
      <c r="S64" s="16">
        <f t="shared" si="90"/>
        <v>0</v>
      </c>
      <c r="T64" s="16">
        <f t="shared" si="91"/>
        <v>0</v>
      </c>
      <c r="U64" s="16">
        <f t="shared" si="92"/>
        <v>0</v>
      </c>
      <c r="V64" s="16">
        <f t="shared" si="93"/>
        <v>0</v>
      </c>
      <c r="W64" s="16">
        <f t="shared" si="94"/>
        <v>0</v>
      </c>
      <c r="X64" s="16">
        <f t="shared" si="95"/>
        <v>0</v>
      </c>
      <c r="Z64" s="16">
        <f t="shared" si="96"/>
        <v>0</v>
      </c>
      <c r="AA64" s="16">
        <f t="shared" si="97"/>
        <v>0</v>
      </c>
      <c r="AB64" s="16">
        <f t="shared" si="98"/>
        <v>0</v>
      </c>
      <c r="AC64" s="16">
        <f t="shared" si="99"/>
        <v>0</v>
      </c>
      <c r="AD64" s="16">
        <f t="shared" si="100"/>
        <v>0</v>
      </c>
      <c r="AE64" s="16">
        <f t="shared" si="101"/>
        <v>0</v>
      </c>
      <c r="AG64" s="16">
        <f t="shared" si="102"/>
        <v>0</v>
      </c>
      <c r="AH64" s="16">
        <f t="shared" si="103"/>
        <v>0</v>
      </c>
      <c r="AI64" s="16">
        <f t="shared" si="104"/>
        <v>0</v>
      </c>
      <c r="AJ64" s="16">
        <f t="shared" si="105"/>
        <v>0</v>
      </c>
      <c r="AK64" s="16">
        <f t="shared" si="106"/>
        <v>0</v>
      </c>
      <c r="AL64" s="16">
        <f t="shared" si="107"/>
        <v>0</v>
      </c>
      <c r="AN64" s="16">
        <f t="shared" si="108"/>
        <v>0</v>
      </c>
      <c r="AO64" s="16">
        <f t="shared" si="109"/>
        <v>0</v>
      </c>
      <c r="AP64" s="16">
        <f t="shared" si="110"/>
        <v>0</v>
      </c>
      <c r="AQ64" s="16">
        <f t="shared" si="111"/>
        <v>0</v>
      </c>
      <c r="AR64" s="16">
        <f t="shared" si="112"/>
        <v>0</v>
      </c>
      <c r="AS64" s="16">
        <f t="shared" si="113"/>
        <v>0</v>
      </c>
      <c r="AT64" s="20"/>
      <c r="AU64" s="20">
        <f t="shared" si="114"/>
        <v>0</v>
      </c>
      <c r="AV64" s="20">
        <f t="shared" si="115"/>
        <v>0</v>
      </c>
      <c r="AW64" s="20">
        <f t="shared" si="116"/>
        <v>0</v>
      </c>
      <c r="AX64" s="20">
        <f t="shared" si="117"/>
        <v>0</v>
      </c>
      <c r="AY64" s="20">
        <f t="shared" si="118"/>
        <v>0</v>
      </c>
      <c r="AZ64" s="20">
        <f t="shared" si="119"/>
        <v>0</v>
      </c>
      <c r="BA64" s="20"/>
      <c r="BB64" s="20">
        <f t="shared" si="120"/>
        <v>0</v>
      </c>
      <c r="BC64" s="20">
        <f t="shared" si="121"/>
        <v>0</v>
      </c>
      <c r="BD64" s="20">
        <f t="shared" si="122"/>
        <v>0</v>
      </c>
      <c r="BE64" s="20">
        <f t="shared" si="123"/>
        <v>0</v>
      </c>
      <c r="BF64" s="20">
        <f t="shared" si="124"/>
        <v>0</v>
      </c>
      <c r="BG64" s="20">
        <f t="shared" si="125"/>
        <v>0</v>
      </c>
      <c r="BH64" s="20"/>
      <c r="BI64" s="20">
        <f t="shared" si="126"/>
        <v>0</v>
      </c>
      <c r="BJ64" s="20">
        <f t="shared" si="127"/>
        <v>0</v>
      </c>
      <c r="BK64" s="20">
        <f t="shared" si="128"/>
        <v>0</v>
      </c>
      <c r="BL64" s="20">
        <f t="shared" si="129"/>
        <v>0</v>
      </c>
      <c r="BM64" s="20">
        <f t="shared" si="130"/>
        <v>0</v>
      </c>
      <c r="BN64" s="20">
        <f t="shared" si="131"/>
        <v>0</v>
      </c>
      <c r="BO64" s="20"/>
      <c r="BP64" s="20">
        <f t="shared" si="132"/>
        <v>0</v>
      </c>
      <c r="BQ64" s="20">
        <f t="shared" si="133"/>
        <v>0</v>
      </c>
      <c r="BR64" s="20">
        <f t="shared" si="134"/>
        <v>0</v>
      </c>
      <c r="BS64" s="20">
        <f t="shared" si="135"/>
        <v>0</v>
      </c>
      <c r="BT64" s="20">
        <f t="shared" si="136"/>
        <v>0</v>
      </c>
      <c r="BU64" s="20">
        <f t="shared" si="137"/>
        <v>0</v>
      </c>
      <c r="BV64" s="20"/>
      <c r="BW64" s="20">
        <f t="shared" si="138"/>
        <v>0</v>
      </c>
      <c r="BX64" s="20">
        <f t="shared" si="139"/>
        <v>0</v>
      </c>
      <c r="BY64" s="20">
        <f t="shared" si="140"/>
        <v>0</v>
      </c>
      <c r="BZ64" s="20">
        <f t="shared" si="141"/>
        <v>0</v>
      </c>
      <c r="CA64" s="20">
        <f t="shared" si="142"/>
        <v>0</v>
      </c>
      <c r="CB64" s="20">
        <f t="shared" si="143"/>
        <v>0</v>
      </c>
      <c r="CC64" s="20"/>
      <c r="CD64" s="20">
        <f t="shared" si="144"/>
        <v>0</v>
      </c>
      <c r="CE64" s="20">
        <f t="shared" si="145"/>
        <v>0</v>
      </c>
      <c r="CF64" s="20">
        <f t="shared" si="146"/>
        <v>0</v>
      </c>
      <c r="CG64" s="20">
        <f t="shared" si="147"/>
        <v>0</v>
      </c>
      <c r="CH64" s="20">
        <f t="shared" si="148"/>
        <v>0</v>
      </c>
      <c r="CI64" s="20">
        <f t="shared" si="149"/>
        <v>0</v>
      </c>
    </row>
    <row r="65" spans="1:87" x14ac:dyDescent="0.25">
      <c r="A65">
        <v>59</v>
      </c>
      <c r="B65">
        <f>modules!B65</f>
        <v>0</v>
      </c>
      <c r="C65">
        <f>modules!C65</f>
        <v>0</v>
      </c>
      <c r="E65" s="16">
        <f t="shared" si="78"/>
        <v>0</v>
      </c>
      <c r="F65" s="16">
        <f t="shared" si="79"/>
        <v>0</v>
      </c>
      <c r="G65" s="16">
        <f t="shared" si="80"/>
        <v>0</v>
      </c>
      <c r="H65" s="16">
        <f t="shared" si="81"/>
        <v>0</v>
      </c>
      <c r="I65" s="16">
        <f t="shared" si="82"/>
        <v>0</v>
      </c>
      <c r="J65" s="16">
        <f t="shared" si="83"/>
        <v>0</v>
      </c>
      <c r="L65" s="16">
        <f t="shared" si="84"/>
        <v>0</v>
      </c>
      <c r="M65" s="16">
        <f t="shared" si="85"/>
        <v>0</v>
      </c>
      <c r="N65" s="16">
        <f t="shared" si="86"/>
        <v>0</v>
      </c>
      <c r="O65" s="16">
        <f t="shared" si="87"/>
        <v>0</v>
      </c>
      <c r="P65" s="16">
        <f t="shared" si="88"/>
        <v>0</v>
      </c>
      <c r="Q65" s="16">
        <f t="shared" si="89"/>
        <v>0</v>
      </c>
      <c r="S65" s="16">
        <f t="shared" si="90"/>
        <v>0</v>
      </c>
      <c r="T65" s="16">
        <f t="shared" si="91"/>
        <v>0</v>
      </c>
      <c r="U65" s="16">
        <f t="shared" si="92"/>
        <v>0</v>
      </c>
      <c r="V65" s="16">
        <f t="shared" si="93"/>
        <v>0</v>
      </c>
      <c r="W65" s="16">
        <f t="shared" si="94"/>
        <v>0</v>
      </c>
      <c r="X65" s="16">
        <f t="shared" si="95"/>
        <v>0</v>
      </c>
      <c r="Z65" s="16">
        <f t="shared" si="96"/>
        <v>0</v>
      </c>
      <c r="AA65" s="16">
        <f t="shared" si="97"/>
        <v>0</v>
      </c>
      <c r="AB65" s="16">
        <f t="shared" si="98"/>
        <v>0</v>
      </c>
      <c r="AC65" s="16">
        <f t="shared" si="99"/>
        <v>0</v>
      </c>
      <c r="AD65" s="16">
        <f t="shared" si="100"/>
        <v>0</v>
      </c>
      <c r="AE65" s="16">
        <f t="shared" si="101"/>
        <v>0</v>
      </c>
      <c r="AG65" s="16">
        <f t="shared" si="102"/>
        <v>0</v>
      </c>
      <c r="AH65" s="16">
        <f t="shared" si="103"/>
        <v>0</v>
      </c>
      <c r="AI65" s="16">
        <f t="shared" si="104"/>
        <v>0</v>
      </c>
      <c r="AJ65" s="16">
        <f t="shared" si="105"/>
        <v>0</v>
      </c>
      <c r="AK65" s="16">
        <f t="shared" si="106"/>
        <v>0</v>
      </c>
      <c r="AL65" s="16">
        <f t="shared" si="107"/>
        <v>0</v>
      </c>
      <c r="AN65" s="16">
        <f t="shared" si="108"/>
        <v>0</v>
      </c>
      <c r="AO65" s="16">
        <f t="shared" si="109"/>
        <v>0</v>
      </c>
      <c r="AP65" s="16">
        <f t="shared" si="110"/>
        <v>0</v>
      </c>
      <c r="AQ65" s="16">
        <f t="shared" si="111"/>
        <v>0</v>
      </c>
      <c r="AR65" s="16">
        <f t="shared" si="112"/>
        <v>0</v>
      </c>
      <c r="AS65" s="16">
        <f t="shared" si="113"/>
        <v>0</v>
      </c>
      <c r="AT65" s="20"/>
      <c r="AU65" s="20">
        <f t="shared" si="114"/>
        <v>0</v>
      </c>
      <c r="AV65" s="20">
        <f t="shared" si="115"/>
        <v>0</v>
      </c>
      <c r="AW65" s="20">
        <f t="shared" si="116"/>
        <v>0</v>
      </c>
      <c r="AX65" s="20">
        <f t="shared" si="117"/>
        <v>0</v>
      </c>
      <c r="AY65" s="20">
        <f t="shared" si="118"/>
        <v>0</v>
      </c>
      <c r="AZ65" s="20">
        <f t="shared" si="119"/>
        <v>0</v>
      </c>
      <c r="BA65" s="20"/>
      <c r="BB65" s="20">
        <f t="shared" si="120"/>
        <v>0</v>
      </c>
      <c r="BC65" s="20">
        <f t="shared" si="121"/>
        <v>0</v>
      </c>
      <c r="BD65" s="20">
        <f t="shared" si="122"/>
        <v>0</v>
      </c>
      <c r="BE65" s="20">
        <f t="shared" si="123"/>
        <v>0</v>
      </c>
      <c r="BF65" s="20">
        <f t="shared" si="124"/>
        <v>0</v>
      </c>
      <c r="BG65" s="20">
        <f t="shared" si="125"/>
        <v>0</v>
      </c>
      <c r="BH65" s="20"/>
      <c r="BI65" s="20">
        <f t="shared" si="126"/>
        <v>0</v>
      </c>
      <c r="BJ65" s="20">
        <f t="shared" si="127"/>
        <v>0</v>
      </c>
      <c r="BK65" s="20">
        <f t="shared" si="128"/>
        <v>0</v>
      </c>
      <c r="BL65" s="20">
        <f t="shared" si="129"/>
        <v>0</v>
      </c>
      <c r="BM65" s="20">
        <f t="shared" si="130"/>
        <v>0</v>
      </c>
      <c r="BN65" s="20">
        <f t="shared" si="131"/>
        <v>0</v>
      </c>
      <c r="BO65" s="20"/>
      <c r="BP65" s="20">
        <f t="shared" si="132"/>
        <v>0</v>
      </c>
      <c r="BQ65" s="20">
        <f t="shared" si="133"/>
        <v>0</v>
      </c>
      <c r="BR65" s="20">
        <f t="shared" si="134"/>
        <v>0</v>
      </c>
      <c r="BS65" s="20">
        <f t="shared" si="135"/>
        <v>0</v>
      </c>
      <c r="BT65" s="20">
        <f t="shared" si="136"/>
        <v>0</v>
      </c>
      <c r="BU65" s="20">
        <f t="shared" si="137"/>
        <v>0</v>
      </c>
      <c r="BV65" s="20"/>
      <c r="BW65" s="20">
        <f t="shared" si="138"/>
        <v>0</v>
      </c>
      <c r="BX65" s="20">
        <f t="shared" si="139"/>
        <v>0</v>
      </c>
      <c r="BY65" s="20">
        <f t="shared" si="140"/>
        <v>0</v>
      </c>
      <c r="BZ65" s="20">
        <f t="shared" si="141"/>
        <v>0</v>
      </c>
      <c r="CA65" s="20">
        <f t="shared" si="142"/>
        <v>0</v>
      </c>
      <c r="CB65" s="20">
        <f t="shared" si="143"/>
        <v>0</v>
      </c>
      <c r="CC65" s="20"/>
      <c r="CD65" s="20">
        <f t="shared" si="144"/>
        <v>0</v>
      </c>
      <c r="CE65" s="20">
        <f t="shared" si="145"/>
        <v>0</v>
      </c>
      <c r="CF65" s="20">
        <f t="shared" si="146"/>
        <v>0</v>
      </c>
      <c r="CG65" s="20">
        <f t="shared" si="147"/>
        <v>0</v>
      </c>
      <c r="CH65" s="20">
        <f t="shared" si="148"/>
        <v>0</v>
      </c>
      <c r="CI65" s="20">
        <f t="shared" si="149"/>
        <v>0</v>
      </c>
    </row>
    <row r="66" spans="1:87" x14ac:dyDescent="0.25">
      <c r="A66">
        <v>60</v>
      </c>
      <c r="B66">
        <f>modules!B66</f>
        <v>0</v>
      </c>
      <c r="C66">
        <f>modules!C66</f>
        <v>0</v>
      </c>
      <c r="E66" s="16">
        <f t="shared" si="78"/>
        <v>0</v>
      </c>
      <c r="F66" s="16">
        <f t="shared" si="79"/>
        <v>0</v>
      </c>
      <c r="G66" s="16">
        <f t="shared" si="80"/>
        <v>0</v>
      </c>
      <c r="H66" s="16">
        <f t="shared" si="81"/>
        <v>0</v>
      </c>
      <c r="I66" s="16">
        <f t="shared" si="82"/>
        <v>0</v>
      </c>
      <c r="J66" s="16">
        <f t="shared" si="83"/>
        <v>0</v>
      </c>
      <c r="L66" s="16">
        <f t="shared" si="84"/>
        <v>0</v>
      </c>
      <c r="M66" s="16">
        <f t="shared" si="85"/>
        <v>0</v>
      </c>
      <c r="N66" s="16">
        <f t="shared" si="86"/>
        <v>0</v>
      </c>
      <c r="O66" s="16">
        <f t="shared" si="87"/>
        <v>0</v>
      </c>
      <c r="P66" s="16">
        <f t="shared" si="88"/>
        <v>0</v>
      </c>
      <c r="Q66" s="16">
        <f t="shared" si="89"/>
        <v>0</v>
      </c>
      <c r="S66" s="16">
        <f t="shared" si="90"/>
        <v>0</v>
      </c>
      <c r="T66" s="16">
        <f t="shared" si="91"/>
        <v>0</v>
      </c>
      <c r="U66" s="16">
        <f t="shared" si="92"/>
        <v>0</v>
      </c>
      <c r="V66" s="16">
        <f t="shared" si="93"/>
        <v>0</v>
      </c>
      <c r="W66" s="16">
        <f t="shared" si="94"/>
        <v>0</v>
      </c>
      <c r="X66" s="16">
        <f t="shared" si="95"/>
        <v>0</v>
      </c>
      <c r="Z66" s="16">
        <f t="shared" si="96"/>
        <v>0</v>
      </c>
      <c r="AA66" s="16">
        <f t="shared" si="97"/>
        <v>0</v>
      </c>
      <c r="AB66" s="16">
        <f t="shared" si="98"/>
        <v>0</v>
      </c>
      <c r="AC66" s="16">
        <f t="shared" si="99"/>
        <v>0</v>
      </c>
      <c r="AD66" s="16">
        <f t="shared" si="100"/>
        <v>0</v>
      </c>
      <c r="AE66" s="16">
        <f t="shared" si="101"/>
        <v>0</v>
      </c>
      <c r="AG66" s="16">
        <f t="shared" si="102"/>
        <v>0</v>
      </c>
      <c r="AH66" s="16">
        <f t="shared" si="103"/>
        <v>0</v>
      </c>
      <c r="AI66" s="16">
        <f t="shared" si="104"/>
        <v>0</v>
      </c>
      <c r="AJ66" s="16">
        <f t="shared" si="105"/>
        <v>0</v>
      </c>
      <c r="AK66" s="16">
        <f t="shared" si="106"/>
        <v>0</v>
      </c>
      <c r="AL66" s="16">
        <f t="shared" si="107"/>
        <v>0</v>
      </c>
      <c r="AN66" s="16">
        <f t="shared" si="108"/>
        <v>0</v>
      </c>
      <c r="AO66" s="16">
        <f t="shared" si="109"/>
        <v>0</v>
      </c>
      <c r="AP66" s="16">
        <f t="shared" si="110"/>
        <v>0</v>
      </c>
      <c r="AQ66" s="16">
        <f t="shared" si="111"/>
        <v>0</v>
      </c>
      <c r="AR66" s="16">
        <f t="shared" si="112"/>
        <v>0</v>
      </c>
      <c r="AS66" s="16">
        <f t="shared" si="113"/>
        <v>0</v>
      </c>
      <c r="AT66" s="20"/>
      <c r="AU66" s="20">
        <f t="shared" si="114"/>
        <v>0</v>
      </c>
      <c r="AV66" s="20">
        <f t="shared" si="115"/>
        <v>0</v>
      </c>
      <c r="AW66" s="20">
        <f t="shared" si="116"/>
        <v>0</v>
      </c>
      <c r="AX66" s="20">
        <f t="shared" si="117"/>
        <v>0</v>
      </c>
      <c r="AY66" s="20">
        <f t="shared" si="118"/>
        <v>0</v>
      </c>
      <c r="AZ66" s="20">
        <f t="shared" si="119"/>
        <v>0</v>
      </c>
      <c r="BA66" s="20"/>
      <c r="BB66" s="20">
        <f t="shared" si="120"/>
        <v>0</v>
      </c>
      <c r="BC66" s="20">
        <f t="shared" si="121"/>
        <v>0</v>
      </c>
      <c r="BD66" s="20">
        <f t="shared" si="122"/>
        <v>0</v>
      </c>
      <c r="BE66" s="20">
        <f t="shared" si="123"/>
        <v>0</v>
      </c>
      <c r="BF66" s="20">
        <f t="shared" si="124"/>
        <v>0</v>
      </c>
      <c r="BG66" s="20">
        <f t="shared" si="125"/>
        <v>0</v>
      </c>
      <c r="BH66" s="20"/>
      <c r="BI66" s="20">
        <f t="shared" si="126"/>
        <v>0</v>
      </c>
      <c r="BJ66" s="20">
        <f t="shared" si="127"/>
        <v>0</v>
      </c>
      <c r="BK66" s="20">
        <f t="shared" si="128"/>
        <v>0</v>
      </c>
      <c r="BL66" s="20">
        <f t="shared" si="129"/>
        <v>0</v>
      </c>
      <c r="BM66" s="20">
        <f t="shared" si="130"/>
        <v>0</v>
      </c>
      <c r="BN66" s="20">
        <f t="shared" si="131"/>
        <v>0</v>
      </c>
      <c r="BO66" s="20"/>
      <c r="BP66" s="20">
        <f t="shared" si="132"/>
        <v>0</v>
      </c>
      <c r="BQ66" s="20">
        <f t="shared" si="133"/>
        <v>0</v>
      </c>
      <c r="BR66" s="20">
        <f t="shared" si="134"/>
        <v>0</v>
      </c>
      <c r="BS66" s="20">
        <f t="shared" si="135"/>
        <v>0</v>
      </c>
      <c r="BT66" s="20">
        <f t="shared" si="136"/>
        <v>0</v>
      </c>
      <c r="BU66" s="20">
        <f t="shared" si="137"/>
        <v>0</v>
      </c>
      <c r="BV66" s="20"/>
      <c r="BW66" s="20">
        <f t="shared" si="138"/>
        <v>0</v>
      </c>
      <c r="BX66" s="20">
        <f t="shared" si="139"/>
        <v>0</v>
      </c>
      <c r="BY66" s="20">
        <f t="shared" si="140"/>
        <v>0</v>
      </c>
      <c r="BZ66" s="20">
        <f t="shared" si="141"/>
        <v>0</v>
      </c>
      <c r="CA66" s="20">
        <f t="shared" si="142"/>
        <v>0</v>
      </c>
      <c r="CB66" s="20">
        <f t="shared" si="143"/>
        <v>0</v>
      </c>
      <c r="CC66" s="20"/>
      <c r="CD66" s="20">
        <f t="shared" si="144"/>
        <v>0</v>
      </c>
      <c r="CE66" s="20">
        <f t="shared" si="145"/>
        <v>0</v>
      </c>
      <c r="CF66" s="20">
        <f t="shared" si="146"/>
        <v>0</v>
      </c>
      <c r="CG66" s="20">
        <f t="shared" si="147"/>
        <v>0</v>
      </c>
      <c r="CH66" s="20">
        <f t="shared" si="148"/>
        <v>0</v>
      </c>
      <c r="CI66" s="20">
        <f t="shared" si="149"/>
        <v>0</v>
      </c>
    </row>
    <row r="67" spans="1:87" x14ac:dyDescent="0.25">
      <c r="A67">
        <v>61</v>
      </c>
      <c r="B67">
        <f>modules!B67</f>
        <v>0</v>
      </c>
      <c r="C67">
        <f>modules!C67</f>
        <v>0</v>
      </c>
      <c r="E67" s="16">
        <f t="shared" si="78"/>
        <v>0</v>
      </c>
      <c r="F67" s="16">
        <f t="shared" si="79"/>
        <v>0</v>
      </c>
      <c r="G67" s="16">
        <f t="shared" si="80"/>
        <v>0</v>
      </c>
      <c r="H67" s="16">
        <f t="shared" si="81"/>
        <v>0</v>
      </c>
      <c r="I67" s="16">
        <f t="shared" si="82"/>
        <v>0</v>
      </c>
      <c r="J67" s="16">
        <f t="shared" si="83"/>
        <v>0</v>
      </c>
      <c r="L67" s="16">
        <f t="shared" si="84"/>
        <v>0</v>
      </c>
      <c r="M67" s="16">
        <f t="shared" si="85"/>
        <v>0</v>
      </c>
      <c r="N67" s="16">
        <f t="shared" si="86"/>
        <v>0</v>
      </c>
      <c r="O67" s="16">
        <f t="shared" si="87"/>
        <v>0</v>
      </c>
      <c r="P67" s="16">
        <f t="shared" si="88"/>
        <v>0</v>
      </c>
      <c r="Q67" s="16">
        <f t="shared" si="89"/>
        <v>0</v>
      </c>
      <c r="S67" s="16">
        <f t="shared" si="90"/>
        <v>0</v>
      </c>
      <c r="T67" s="16">
        <f t="shared" si="91"/>
        <v>0</v>
      </c>
      <c r="U67" s="16">
        <f t="shared" si="92"/>
        <v>0</v>
      </c>
      <c r="V67" s="16">
        <f t="shared" si="93"/>
        <v>0</v>
      </c>
      <c r="W67" s="16">
        <f t="shared" si="94"/>
        <v>0</v>
      </c>
      <c r="X67" s="16">
        <f t="shared" si="95"/>
        <v>0</v>
      </c>
      <c r="Z67" s="16">
        <f t="shared" si="96"/>
        <v>0</v>
      </c>
      <c r="AA67" s="16">
        <f t="shared" si="97"/>
        <v>0</v>
      </c>
      <c r="AB67" s="16">
        <f t="shared" si="98"/>
        <v>0</v>
      </c>
      <c r="AC67" s="16">
        <f t="shared" si="99"/>
        <v>0</v>
      </c>
      <c r="AD67" s="16">
        <f t="shared" si="100"/>
        <v>0</v>
      </c>
      <c r="AE67" s="16">
        <f t="shared" si="101"/>
        <v>0</v>
      </c>
      <c r="AG67" s="16">
        <f t="shared" si="102"/>
        <v>0</v>
      </c>
      <c r="AH67" s="16">
        <f t="shared" si="103"/>
        <v>0</v>
      </c>
      <c r="AI67" s="16">
        <f t="shared" si="104"/>
        <v>0</v>
      </c>
      <c r="AJ67" s="16">
        <f t="shared" si="105"/>
        <v>0</v>
      </c>
      <c r="AK67" s="16">
        <f t="shared" si="106"/>
        <v>0</v>
      </c>
      <c r="AL67" s="16">
        <f t="shared" si="107"/>
        <v>0</v>
      </c>
      <c r="AN67" s="16">
        <f t="shared" si="108"/>
        <v>0</v>
      </c>
      <c r="AO67" s="16">
        <f t="shared" si="109"/>
        <v>0</v>
      </c>
      <c r="AP67" s="16">
        <f t="shared" si="110"/>
        <v>0</v>
      </c>
      <c r="AQ67" s="16">
        <f t="shared" si="111"/>
        <v>0</v>
      </c>
      <c r="AR67" s="16">
        <f t="shared" si="112"/>
        <v>0</v>
      </c>
      <c r="AS67" s="16">
        <f t="shared" si="113"/>
        <v>0</v>
      </c>
      <c r="AT67" s="20"/>
      <c r="AU67" s="20">
        <f t="shared" si="114"/>
        <v>0</v>
      </c>
      <c r="AV67" s="20">
        <f t="shared" si="115"/>
        <v>0</v>
      </c>
      <c r="AW67" s="20">
        <f t="shared" si="116"/>
        <v>0</v>
      </c>
      <c r="AX67" s="20">
        <f t="shared" si="117"/>
        <v>0</v>
      </c>
      <c r="AY67" s="20">
        <f t="shared" si="118"/>
        <v>0</v>
      </c>
      <c r="AZ67" s="20">
        <f t="shared" si="119"/>
        <v>0</v>
      </c>
      <c r="BA67" s="20"/>
      <c r="BB67" s="20">
        <f t="shared" si="120"/>
        <v>0</v>
      </c>
      <c r="BC67" s="20">
        <f t="shared" si="121"/>
        <v>0</v>
      </c>
      <c r="BD67" s="20">
        <f t="shared" si="122"/>
        <v>0</v>
      </c>
      <c r="BE67" s="20">
        <f t="shared" si="123"/>
        <v>0</v>
      </c>
      <c r="BF67" s="20">
        <f t="shared" si="124"/>
        <v>0</v>
      </c>
      <c r="BG67" s="20">
        <f t="shared" si="125"/>
        <v>0</v>
      </c>
      <c r="BH67" s="20"/>
      <c r="BI67" s="20">
        <f t="shared" si="126"/>
        <v>0</v>
      </c>
      <c r="BJ67" s="20">
        <f t="shared" si="127"/>
        <v>0</v>
      </c>
      <c r="BK67" s="20">
        <f t="shared" si="128"/>
        <v>0</v>
      </c>
      <c r="BL67" s="20">
        <f t="shared" si="129"/>
        <v>0</v>
      </c>
      <c r="BM67" s="20">
        <f t="shared" si="130"/>
        <v>0</v>
      </c>
      <c r="BN67" s="20">
        <f t="shared" si="131"/>
        <v>0</v>
      </c>
      <c r="BO67" s="20"/>
      <c r="BP67" s="20">
        <f t="shared" si="132"/>
        <v>0</v>
      </c>
      <c r="BQ67" s="20">
        <f t="shared" si="133"/>
        <v>0</v>
      </c>
      <c r="BR67" s="20">
        <f t="shared" si="134"/>
        <v>0</v>
      </c>
      <c r="BS67" s="20">
        <f t="shared" si="135"/>
        <v>0</v>
      </c>
      <c r="BT67" s="20">
        <f t="shared" si="136"/>
        <v>0</v>
      </c>
      <c r="BU67" s="20">
        <f t="shared" si="137"/>
        <v>0</v>
      </c>
      <c r="BV67" s="20"/>
      <c r="BW67" s="20">
        <f t="shared" si="138"/>
        <v>0</v>
      </c>
      <c r="BX67" s="20">
        <f t="shared" si="139"/>
        <v>0</v>
      </c>
      <c r="BY67" s="20">
        <f t="shared" si="140"/>
        <v>0</v>
      </c>
      <c r="BZ67" s="20">
        <f t="shared" si="141"/>
        <v>0</v>
      </c>
      <c r="CA67" s="20">
        <f t="shared" si="142"/>
        <v>0</v>
      </c>
      <c r="CB67" s="20">
        <f t="shared" si="143"/>
        <v>0</v>
      </c>
      <c r="CC67" s="20"/>
      <c r="CD67" s="20">
        <f t="shared" si="144"/>
        <v>0</v>
      </c>
      <c r="CE67" s="20">
        <f t="shared" si="145"/>
        <v>0</v>
      </c>
      <c r="CF67" s="20">
        <f t="shared" si="146"/>
        <v>0</v>
      </c>
      <c r="CG67" s="20">
        <f t="shared" si="147"/>
        <v>0</v>
      </c>
      <c r="CH67" s="20">
        <f t="shared" si="148"/>
        <v>0</v>
      </c>
      <c r="CI67" s="20">
        <f t="shared" si="149"/>
        <v>0</v>
      </c>
    </row>
    <row r="68" spans="1:87" x14ac:dyDescent="0.25"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</row>
    <row r="69" spans="1:87" x14ac:dyDescent="0.25">
      <c r="C69" s="86" t="s">
        <v>639</v>
      </c>
      <c r="D69" s="16">
        <f>SUM(D8:D67)</f>
        <v>0</v>
      </c>
      <c r="E69" s="16">
        <f t="shared" ref="E69:BP69" si="150">SUM(E8:E67)</f>
        <v>750</v>
      </c>
      <c r="F69" s="16">
        <f t="shared" si="150"/>
        <v>750</v>
      </c>
      <c r="G69" s="16">
        <f t="shared" si="150"/>
        <v>750</v>
      </c>
      <c r="H69" s="16">
        <f t="shared" si="150"/>
        <v>750</v>
      </c>
      <c r="I69" s="16">
        <f t="shared" si="150"/>
        <v>750</v>
      </c>
      <c r="J69" s="16">
        <f t="shared" si="150"/>
        <v>750</v>
      </c>
      <c r="K69" s="16">
        <f t="shared" si="150"/>
        <v>0</v>
      </c>
      <c r="L69" s="16">
        <f t="shared" si="150"/>
        <v>0</v>
      </c>
      <c r="M69" s="16">
        <f t="shared" si="150"/>
        <v>0</v>
      </c>
      <c r="N69" s="16">
        <f t="shared" si="150"/>
        <v>0</v>
      </c>
      <c r="O69" s="16">
        <f t="shared" si="150"/>
        <v>0</v>
      </c>
      <c r="P69" s="16">
        <f t="shared" si="150"/>
        <v>0</v>
      </c>
      <c r="Q69" s="16">
        <f t="shared" si="150"/>
        <v>0</v>
      </c>
      <c r="R69" s="16">
        <f t="shared" si="150"/>
        <v>0</v>
      </c>
      <c r="S69" s="16">
        <f t="shared" si="150"/>
        <v>0</v>
      </c>
      <c r="T69" s="16">
        <f t="shared" si="150"/>
        <v>0</v>
      </c>
      <c r="U69" s="16">
        <f t="shared" si="150"/>
        <v>0</v>
      </c>
      <c r="V69" s="16">
        <f t="shared" si="150"/>
        <v>0</v>
      </c>
      <c r="W69" s="16">
        <f t="shared" si="150"/>
        <v>0</v>
      </c>
      <c r="X69" s="16">
        <f t="shared" si="150"/>
        <v>0</v>
      </c>
      <c r="Y69" s="16">
        <f t="shared" si="150"/>
        <v>0</v>
      </c>
      <c r="Z69" s="16">
        <f t="shared" si="150"/>
        <v>0</v>
      </c>
      <c r="AA69" s="16">
        <f t="shared" si="150"/>
        <v>0</v>
      </c>
      <c r="AB69" s="16">
        <f t="shared" si="150"/>
        <v>0</v>
      </c>
      <c r="AC69" s="16">
        <f t="shared" si="150"/>
        <v>0</v>
      </c>
      <c r="AD69" s="16">
        <f t="shared" si="150"/>
        <v>0</v>
      </c>
      <c r="AE69" s="16">
        <f t="shared" si="150"/>
        <v>0</v>
      </c>
      <c r="AF69" s="16">
        <f t="shared" si="150"/>
        <v>0</v>
      </c>
      <c r="AG69" s="16">
        <f t="shared" si="150"/>
        <v>0</v>
      </c>
      <c r="AH69" s="16">
        <f t="shared" si="150"/>
        <v>0</v>
      </c>
      <c r="AI69" s="16">
        <f t="shared" si="150"/>
        <v>0</v>
      </c>
      <c r="AJ69" s="16">
        <f t="shared" si="150"/>
        <v>0</v>
      </c>
      <c r="AK69" s="16">
        <f t="shared" si="150"/>
        <v>0</v>
      </c>
      <c r="AL69" s="16">
        <f t="shared" si="150"/>
        <v>0</v>
      </c>
      <c r="AM69" s="16">
        <f t="shared" si="150"/>
        <v>0</v>
      </c>
      <c r="AN69" s="16">
        <f t="shared" si="150"/>
        <v>0</v>
      </c>
      <c r="AO69" s="16">
        <f t="shared" si="150"/>
        <v>0</v>
      </c>
      <c r="AP69" s="16">
        <f t="shared" si="150"/>
        <v>0</v>
      </c>
      <c r="AQ69" s="16">
        <f t="shared" si="150"/>
        <v>0</v>
      </c>
      <c r="AR69" s="16">
        <f t="shared" si="150"/>
        <v>0</v>
      </c>
      <c r="AS69" s="16">
        <f t="shared" si="150"/>
        <v>0</v>
      </c>
      <c r="AT69" s="20">
        <f t="shared" si="150"/>
        <v>0</v>
      </c>
      <c r="AU69" s="20">
        <f t="shared" si="150"/>
        <v>28083.419772727277</v>
      </c>
      <c r="AV69" s="20">
        <f t="shared" si="150"/>
        <v>28083.419772727277</v>
      </c>
      <c r="AW69" s="20">
        <f t="shared" si="150"/>
        <v>28083.419772727277</v>
      </c>
      <c r="AX69" s="20">
        <f t="shared" si="150"/>
        <v>28083.419772727277</v>
      </c>
      <c r="AY69" s="20">
        <f t="shared" si="150"/>
        <v>28083.419772727277</v>
      </c>
      <c r="AZ69" s="20">
        <f t="shared" si="150"/>
        <v>28083.419772727277</v>
      </c>
      <c r="BA69" s="20">
        <f t="shared" si="150"/>
        <v>0</v>
      </c>
      <c r="BB69" s="20">
        <f t="shared" si="150"/>
        <v>0</v>
      </c>
      <c r="BC69" s="20">
        <f t="shared" si="150"/>
        <v>0</v>
      </c>
      <c r="BD69" s="20">
        <f t="shared" si="150"/>
        <v>0</v>
      </c>
      <c r="BE69" s="20">
        <f t="shared" si="150"/>
        <v>0</v>
      </c>
      <c r="BF69" s="20">
        <f t="shared" si="150"/>
        <v>0</v>
      </c>
      <c r="BG69" s="20">
        <f t="shared" si="150"/>
        <v>0</v>
      </c>
      <c r="BH69" s="20">
        <f t="shared" si="150"/>
        <v>0</v>
      </c>
      <c r="BI69" s="20">
        <f t="shared" si="150"/>
        <v>0</v>
      </c>
      <c r="BJ69" s="20">
        <f t="shared" si="150"/>
        <v>0</v>
      </c>
      <c r="BK69" s="20">
        <f t="shared" si="150"/>
        <v>0</v>
      </c>
      <c r="BL69" s="20">
        <f t="shared" si="150"/>
        <v>0</v>
      </c>
      <c r="BM69" s="20">
        <f t="shared" si="150"/>
        <v>0</v>
      </c>
      <c r="BN69" s="20">
        <f t="shared" si="150"/>
        <v>0</v>
      </c>
      <c r="BO69" s="20">
        <f t="shared" si="150"/>
        <v>0</v>
      </c>
      <c r="BP69" s="20">
        <f t="shared" si="150"/>
        <v>0</v>
      </c>
      <c r="BQ69" s="20">
        <f t="shared" ref="BQ69:CI69" si="151">SUM(BQ8:BQ67)</f>
        <v>0</v>
      </c>
      <c r="BR69" s="20">
        <f t="shared" si="151"/>
        <v>0</v>
      </c>
      <c r="BS69" s="20">
        <f t="shared" si="151"/>
        <v>0</v>
      </c>
      <c r="BT69" s="20">
        <f t="shared" si="151"/>
        <v>0</v>
      </c>
      <c r="BU69" s="20">
        <f t="shared" si="151"/>
        <v>0</v>
      </c>
      <c r="BV69" s="20">
        <f t="shared" si="151"/>
        <v>0</v>
      </c>
      <c r="BW69" s="20">
        <f t="shared" si="151"/>
        <v>0</v>
      </c>
      <c r="BX69" s="20">
        <f t="shared" si="151"/>
        <v>0</v>
      </c>
      <c r="BY69" s="20">
        <f t="shared" si="151"/>
        <v>0</v>
      </c>
      <c r="BZ69" s="20">
        <f t="shared" si="151"/>
        <v>0</v>
      </c>
      <c r="CA69" s="20">
        <f t="shared" si="151"/>
        <v>0</v>
      </c>
      <c r="CB69" s="20">
        <f t="shared" si="151"/>
        <v>0</v>
      </c>
      <c r="CC69" s="20">
        <f t="shared" si="151"/>
        <v>0</v>
      </c>
      <c r="CD69" s="20">
        <f t="shared" si="151"/>
        <v>0</v>
      </c>
      <c r="CE69" s="20">
        <f t="shared" si="151"/>
        <v>0</v>
      </c>
      <c r="CF69" s="20">
        <f t="shared" si="151"/>
        <v>0</v>
      </c>
      <c r="CG69" s="20">
        <f t="shared" si="151"/>
        <v>0</v>
      </c>
      <c r="CH69" s="20">
        <f t="shared" si="151"/>
        <v>0</v>
      </c>
      <c r="CI69" s="20">
        <f t="shared" si="151"/>
        <v>0</v>
      </c>
    </row>
    <row r="70" spans="1:87" x14ac:dyDescent="0.25">
      <c r="C70" t="s">
        <v>640</v>
      </c>
      <c r="D70" s="16">
        <f>D69/1650</f>
        <v>0</v>
      </c>
      <c r="E70" s="16">
        <f t="shared" ref="E70:AS70" si="152">E69/1650</f>
        <v>0.45454545454545453</v>
      </c>
      <c r="F70" s="16">
        <f t="shared" si="152"/>
        <v>0.45454545454545453</v>
      </c>
      <c r="G70" s="16">
        <f t="shared" si="152"/>
        <v>0.45454545454545453</v>
      </c>
      <c r="H70" s="16">
        <f t="shared" si="152"/>
        <v>0.45454545454545453</v>
      </c>
      <c r="I70" s="16">
        <f t="shared" si="152"/>
        <v>0.45454545454545453</v>
      </c>
      <c r="J70" s="16">
        <f t="shared" si="152"/>
        <v>0.45454545454545453</v>
      </c>
      <c r="K70" s="16">
        <f t="shared" si="152"/>
        <v>0</v>
      </c>
      <c r="L70" s="16">
        <f t="shared" si="152"/>
        <v>0</v>
      </c>
      <c r="M70" s="16">
        <f t="shared" si="152"/>
        <v>0</v>
      </c>
      <c r="N70" s="16">
        <f t="shared" si="152"/>
        <v>0</v>
      </c>
      <c r="O70" s="16">
        <f t="shared" si="152"/>
        <v>0</v>
      </c>
      <c r="P70" s="16">
        <f t="shared" si="152"/>
        <v>0</v>
      </c>
      <c r="Q70" s="16">
        <f t="shared" si="152"/>
        <v>0</v>
      </c>
      <c r="R70" s="16">
        <f t="shared" si="152"/>
        <v>0</v>
      </c>
      <c r="S70" s="16">
        <f t="shared" si="152"/>
        <v>0</v>
      </c>
      <c r="T70" s="16">
        <f t="shared" si="152"/>
        <v>0</v>
      </c>
      <c r="U70" s="16">
        <f t="shared" si="152"/>
        <v>0</v>
      </c>
      <c r="V70" s="16">
        <f t="shared" si="152"/>
        <v>0</v>
      </c>
      <c r="W70" s="16">
        <f t="shared" si="152"/>
        <v>0</v>
      </c>
      <c r="X70" s="16">
        <f t="shared" si="152"/>
        <v>0</v>
      </c>
      <c r="Y70" s="16">
        <f t="shared" si="152"/>
        <v>0</v>
      </c>
      <c r="Z70" s="16">
        <f t="shared" si="152"/>
        <v>0</v>
      </c>
      <c r="AA70" s="16">
        <f t="shared" si="152"/>
        <v>0</v>
      </c>
      <c r="AB70" s="16">
        <f t="shared" si="152"/>
        <v>0</v>
      </c>
      <c r="AC70" s="16">
        <f t="shared" si="152"/>
        <v>0</v>
      </c>
      <c r="AD70" s="16">
        <f t="shared" si="152"/>
        <v>0</v>
      </c>
      <c r="AE70" s="16">
        <f t="shared" si="152"/>
        <v>0</v>
      </c>
      <c r="AF70" s="16">
        <f t="shared" si="152"/>
        <v>0</v>
      </c>
      <c r="AG70" s="16">
        <f t="shared" si="152"/>
        <v>0</v>
      </c>
      <c r="AH70" s="16">
        <f t="shared" si="152"/>
        <v>0</v>
      </c>
      <c r="AI70" s="16">
        <f t="shared" si="152"/>
        <v>0</v>
      </c>
      <c r="AJ70" s="16">
        <f t="shared" si="152"/>
        <v>0</v>
      </c>
      <c r="AK70" s="16">
        <f t="shared" si="152"/>
        <v>0</v>
      </c>
      <c r="AL70" s="16">
        <f t="shared" si="152"/>
        <v>0</v>
      </c>
      <c r="AM70" s="16">
        <f t="shared" si="152"/>
        <v>0</v>
      </c>
      <c r="AN70" s="16">
        <f t="shared" si="152"/>
        <v>0</v>
      </c>
      <c r="AO70" s="16">
        <f t="shared" si="152"/>
        <v>0</v>
      </c>
      <c r="AP70" s="16">
        <f t="shared" si="152"/>
        <v>0</v>
      </c>
      <c r="AQ70" s="16">
        <f t="shared" si="152"/>
        <v>0</v>
      </c>
      <c r="AR70" s="16">
        <f t="shared" si="152"/>
        <v>0</v>
      </c>
      <c r="AS70" s="16">
        <f t="shared" si="152"/>
        <v>0</v>
      </c>
    </row>
    <row r="72" spans="1:87" x14ac:dyDescent="0.25">
      <c r="C72" s="86" t="s">
        <v>641</v>
      </c>
      <c r="D72" s="16">
        <f>D70+K70+R70+Y70+AF70+AM70</f>
        <v>0</v>
      </c>
      <c r="E72" s="16">
        <f t="shared" ref="E72:J72" si="153">E70+L70+S70+Z70+AG70+AN70</f>
        <v>0.45454545454545453</v>
      </c>
      <c r="F72" s="16">
        <f t="shared" si="153"/>
        <v>0.45454545454545453</v>
      </c>
      <c r="G72" s="16">
        <f t="shared" si="153"/>
        <v>0.45454545454545453</v>
      </c>
      <c r="H72" s="16">
        <f t="shared" si="153"/>
        <v>0.45454545454545453</v>
      </c>
      <c r="I72" s="16">
        <f t="shared" si="153"/>
        <v>0.45454545454545453</v>
      </c>
      <c r="J72" s="16">
        <f t="shared" si="153"/>
        <v>0.45454545454545453</v>
      </c>
    </row>
    <row r="74" spans="1:87" x14ac:dyDescent="0.25">
      <c r="C74" s="86" t="s">
        <v>642</v>
      </c>
      <c r="D74" s="16">
        <f>IFERROR(IF(VLOOKUP('selections(hide)'!$A$4,'selections(hide)'!$D$24:$P$36,7,FALSE)="PGT",HLOOKUP(prog_header!$C$6,cost_rates!$N$3:$T$5,3,FALSE)*D69,IF(VLOOKUP('selections(hide)'!$A$4,'selections(hide)'!$D$24:$P$36,7,FALSE)="UG",HLOOKUP(prog_header!$C$6,cost_rates!$V$3:$AB$5,3,FALSE)*D69,0)),0)</f>
        <v>0</v>
      </c>
      <c r="E74" s="16">
        <f>IFERROR(IF(VLOOKUP('selections(hide)'!$A$4,'selections(hide)'!$D$24:$P$36,7,FALSE)="PGT",HLOOKUP(prog_header!$C$6,cost_rates!$N$3:$T$5,3,FALSE)*E69,IF(VLOOKUP('selections(hide)'!$A$4,'selections(hide)'!$D$24:$P$36,7,FALSE)="UG",HLOOKUP(prog_header!$C$6,cost_rates!$V$3:$AB$5,3,FALSE)*E69,0)),0)</f>
        <v>666.06134736308809</v>
      </c>
      <c r="F74" s="16">
        <f>IFERROR(IF(VLOOKUP('selections(hide)'!$A$4,'selections(hide)'!$D$24:$P$36,7,FALSE)="PGT",HLOOKUP(prog_header!$C$6,cost_rates!$N$3:$T$5,3,FALSE)*F69,IF(VLOOKUP('selections(hide)'!$A$4,'selections(hide)'!$D$24:$P$36,7,FALSE)="UG",HLOOKUP(prog_header!$C$6,cost_rates!$V$3:$AB$5,3,FALSE)*F69,0)),0)</f>
        <v>666.06134736308809</v>
      </c>
      <c r="G74" s="16">
        <f>IFERROR(IF(VLOOKUP('selections(hide)'!$A$4,'selections(hide)'!$D$24:$P$36,7,FALSE)="PGT",HLOOKUP(prog_header!$C$6,cost_rates!$N$3:$T$5,3,FALSE)*G69,IF(VLOOKUP('selections(hide)'!$A$4,'selections(hide)'!$D$24:$P$36,7,FALSE)="UG",HLOOKUP(prog_header!$C$6,cost_rates!$V$3:$AB$5,3,FALSE)*G69,0)),0)</f>
        <v>666.06134736308809</v>
      </c>
      <c r="H74" s="16">
        <f>IFERROR(IF(VLOOKUP('selections(hide)'!$A$4,'selections(hide)'!$D$24:$P$36,7,FALSE)="PGT",HLOOKUP(prog_header!$C$6,cost_rates!$N$3:$T$5,3,FALSE)*H69,IF(VLOOKUP('selections(hide)'!$A$4,'selections(hide)'!$D$24:$P$36,7,FALSE)="UG",HLOOKUP(prog_header!$C$6,cost_rates!$V$3:$AB$5,3,FALSE)*H69,0)),0)</f>
        <v>666.06134736308809</v>
      </c>
      <c r="I74" s="16">
        <f>IFERROR(IF(VLOOKUP('selections(hide)'!$A$4,'selections(hide)'!$D$24:$P$36,7,FALSE)="PGT",HLOOKUP(prog_header!$C$6,cost_rates!$N$3:$T$5,3,FALSE)*I69,IF(VLOOKUP('selections(hide)'!$A$4,'selections(hide)'!$D$24:$P$36,7,FALSE)="UG",HLOOKUP(prog_header!$C$6,cost_rates!$V$3:$AB$5,3,FALSE)*I69,0)),0)</f>
        <v>666.06134736308809</v>
      </c>
      <c r="J74" s="16">
        <f>IFERROR(IF(VLOOKUP('selections(hide)'!$A$4,'selections(hide)'!$D$24:$P$36,7,FALSE)="PGT",HLOOKUP(prog_header!$C$6,cost_rates!$N$3:$T$5,3,FALSE)*J69,IF(VLOOKUP('selections(hide)'!$A$4,'selections(hide)'!$D$24:$P$36,7,FALSE)="UG",HLOOKUP(prog_header!$C$6,cost_rates!$V$3:$AB$5,3,FALSE)*J69,0)),0)</f>
        <v>666.06134736308809</v>
      </c>
      <c r="K74" s="16">
        <f>IFERROR(IF(VLOOKUP('selections(hide)'!$A$4,'selections(hide)'!$D$24:$P$36,7,FALSE)="PGT",HLOOKUP(prog_header!$C$6,cost_rates!$N$3:$T$5,3,FALSE)*K69,IF(VLOOKUP('selections(hide)'!$A$4,'selections(hide)'!$D$24:$P$36,7,FALSE)="UG",HLOOKUP(prog_header!$C$6,cost_rates!$V$3:$AB$5,3,FALSE)*K69,0)),0)</f>
        <v>0</v>
      </c>
      <c r="L74" s="16">
        <f>IFERROR(IF(VLOOKUP('selections(hide)'!$A$4,'selections(hide)'!$D$24:$P$36,7,FALSE)="PGT",HLOOKUP(prog_header!$C$6,cost_rates!$N$3:$T$5,3,FALSE)*L69,IF(VLOOKUP('selections(hide)'!$A$4,'selections(hide)'!$D$24:$P$36,7,FALSE)="UG",HLOOKUP(prog_header!$C$6,cost_rates!$V$3:$AB$5,3,FALSE)*L69,0)),0)</f>
        <v>0</v>
      </c>
      <c r="M74" s="16">
        <f>IFERROR(IF(VLOOKUP('selections(hide)'!$A$4,'selections(hide)'!$D$24:$P$36,7,FALSE)="PGT",HLOOKUP(prog_header!$C$6,cost_rates!$N$3:$T$5,3,FALSE)*M69,IF(VLOOKUP('selections(hide)'!$A$4,'selections(hide)'!$D$24:$P$36,7,FALSE)="UG",HLOOKUP(prog_header!$C$6,cost_rates!$V$3:$AB$5,3,FALSE)*M69,0)),0)</f>
        <v>0</v>
      </c>
      <c r="N74" s="16">
        <f>IFERROR(IF(VLOOKUP('selections(hide)'!$A$4,'selections(hide)'!$D$24:$P$36,7,FALSE)="PGT",HLOOKUP(prog_header!$C$6,cost_rates!$N$3:$T$5,3,FALSE)*N69,IF(VLOOKUP('selections(hide)'!$A$4,'selections(hide)'!$D$24:$P$36,7,FALSE)="UG",HLOOKUP(prog_header!$C$6,cost_rates!$V$3:$AB$5,3,FALSE)*N69,0)),0)</f>
        <v>0</v>
      </c>
      <c r="O74" s="16">
        <f>IFERROR(IF(VLOOKUP('selections(hide)'!$A$4,'selections(hide)'!$D$24:$P$36,7,FALSE)="PGT",HLOOKUP(prog_header!$C$6,cost_rates!$N$3:$T$5,3,FALSE)*O69,IF(VLOOKUP('selections(hide)'!$A$4,'selections(hide)'!$D$24:$P$36,7,FALSE)="UG",HLOOKUP(prog_header!$C$6,cost_rates!$V$3:$AB$5,3,FALSE)*O69,0)),0)</f>
        <v>0</v>
      </c>
      <c r="P74" s="16">
        <f>IFERROR(IF(VLOOKUP('selections(hide)'!$A$4,'selections(hide)'!$D$24:$P$36,7,FALSE)="PGT",HLOOKUP(prog_header!$C$6,cost_rates!$N$3:$T$5,3,FALSE)*P69,IF(VLOOKUP('selections(hide)'!$A$4,'selections(hide)'!$D$24:$P$36,7,FALSE)="UG",HLOOKUP(prog_header!$C$6,cost_rates!$V$3:$AB$5,3,FALSE)*P69,0)),0)</f>
        <v>0</v>
      </c>
      <c r="Q74" s="16">
        <f>IFERROR(IF(VLOOKUP('selections(hide)'!$A$4,'selections(hide)'!$D$24:$P$36,7,FALSE)="PGT",HLOOKUP(prog_header!$C$6,cost_rates!$N$3:$T$5,3,FALSE)*Q69,IF(VLOOKUP('selections(hide)'!$A$4,'selections(hide)'!$D$24:$P$36,7,FALSE)="UG",HLOOKUP(prog_header!$C$6,cost_rates!$V$3:$AB$5,3,FALSE)*Q69,0)),0)</f>
        <v>0</v>
      </c>
      <c r="R74" s="16">
        <f>IFERROR(IF(VLOOKUP('selections(hide)'!$A$4,'selections(hide)'!$D$24:$P$36,7,FALSE)="PGT",HLOOKUP(prog_header!$C$6,cost_rates!$N$3:$T$5,3,FALSE)*R69,IF(VLOOKUP('selections(hide)'!$A$4,'selections(hide)'!$D$24:$P$36,7,FALSE)="UG",HLOOKUP(prog_header!$C$6,cost_rates!$V$3:$AB$5,3,FALSE)*R69,0)),0)</f>
        <v>0</v>
      </c>
      <c r="S74" s="16">
        <f>IFERROR(IF(VLOOKUP('selections(hide)'!$A$4,'selections(hide)'!$D$24:$P$36,7,FALSE)="PGT",HLOOKUP(prog_header!$C$6,cost_rates!$N$3:$T$5,3,FALSE)*S69,IF(VLOOKUP('selections(hide)'!$A$4,'selections(hide)'!$D$24:$P$36,7,FALSE)="UG",HLOOKUP(prog_header!$C$6,cost_rates!$V$3:$AB$5,3,FALSE)*S69,0)),0)</f>
        <v>0</v>
      </c>
      <c r="T74" s="16">
        <f>IFERROR(IF(VLOOKUP('selections(hide)'!$A$4,'selections(hide)'!$D$24:$P$36,7,FALSE)="PGT",HLOOKUP(prog_header!$C$6,cost_rates!$N$3:$T$5,3,FALSE)*T69,IF(VLOOKUP('selections(hide)'!$A$4,'selections(hide)'!$D$24:$P$36,7,FALSE)="UG",HLOOKUP(prog_header!$C$6,cost_rates!$V$3:$AB$5,3,FALSE)*T69,0)),0)</f>
        <v>0</v>
      </c>
      <c r="U74" s="16">
        <f>IFERROR(IF(VLOOKUP('selections(hide)'!$A$4,'selections(hide)'!$D$24:$P$36,7,FALSE)="PGT",HLOOKUP(prog_header!$C$6,cost_rates!$N$3:$T$5,3,FALSE)*U69,IF(VLOOKUP('selections(hide)'!$A$4,'selections(hide)'!$D$24:$P$36,7,FALSE)="UG",HLOOKUP(prog_header!$C$6,cost_rates!$V$3:$AB$5,3,FALSE)*U69,0)),0)</f>
        <v>0</v>
      </c>
      <c r="V74" s="16">
        <f>IFERROR(IF(VLOOKUP('selections(hide)'!$A$4,'selections(hide)'!$D$24:$P$36,7,FALSE)="PGT",HLOOKUP(prog_header!$C$6,cost_rates!$N$3:$T$5,3,FALSE)*V69,IF(VLOOKUP('selections(hide)'!$A$4,'selections(hide)'!$D$24:$P$36,7,FALSE)="UG",HLOOKUP(prog_header!$C$6,cost_rates!$V$3:$AB$5,3,FALSE)*V69,0)),0)</f>
        <v>0</v>
      </c>
      <c r="W74" s="16">
        <f>IFERROR(IF(VLOOKUP('selections(hide)'!$A$4,'selections(hide)'!$D$24:$P$36,7,FALSE)="PGT",HLOOKUP(prog_header!$C$6,cost_rates!$N$3:$T$5,3,FALSE)*W69,IF(VLOOKUP('selections(hide)'!$A$4,'selections(hide)'!$D$24:$P$36,7,FALSE)="UG",HLOOKUP(prog_header!$C$6,cost_rates!$V$3:$AB$5,3,FALSE)*W69,0)),0)</f>
        <v>0</v>
      </c>
      <c r="X74" s="16">
        <f>IFERROR(IF(VLOOKUP('selections(hide)'!$A$4,'selections(hide)'!$D$24:$P$36,7,FALSE)="PGT",HLOOKUP(prog_header!$C$6,cost_rates!$N$3:$T$5,3,FALSE)*X69,IF(VLOOKUP('selections(hide)'!$A$4,'selections(hide)'!$D$24:$P$36,7,FALSE)="UG",HLOOKUP(prog_header!$C$6,cost_rates!$V$3:$AB$5,3,FALSE)*X69,0)),0)</f>
        <v>0</v>
      </c>
      <c r="Y74" s="16">
        <f>IFERROR(IF(VLOOKUP('selections(hide)'!$A$4,'selections(hide)'!$D$24:$P$36,7,FALSE)="PGT",HLOOKUP(prog_header!$C$6,cost_rates!$N$3:$T$5,3,FALSE)*Y69,IF(VLOOKUP('selections(hide)'!$A$4,'selections(hide)'!$D$24:$P$36,7,FALSE)="UG",HLOOKUP(prog_header!$C$6,cost_rates!$V$3:$AB$5,3,FALSE)*Y69,0)),0)</f>
        <v>0</v>
      </c>
      <c r="Z74" s="16">
        <f>IFERROR(IF(VLOOKUP('selections(hide)'!$A$4,'selections(hide)'!$D$24:$P$36,7,FALSE)="PGT",HLOOKUP(prog_header!$C$6,cost_rates!$N$3:$T$5,3,FALSE)*Z69,IF(VLOOKUP('selections(hide)'!$A$4,'selections(hide)'!$D$24:$P$36,7,FALSE)="UG",HLOOKUP(prog_header!$C$6,cost_rates!$V$3:$AB$5,3,FALSE)*Z69,0)),0)</f>
        <v>0</v>
      </c>
      <c r="AA74" s="16">
        <f>IFERROR(IF(VLOOKUP('selections(hide)'!$A$4,'selections(hide)'!$D$24:$P$36,7,FALSE)="PGT",HLOOKUP(prog_header!$C$6,cost_rates!$N$3:$T$5,3,FALSE)*AA69,IF(VLOOKUP('selections(hide)'!$A$4,'selections(hide)'!$D$24:$P$36,7,FALSE)="UG",HLOOKUP(prog_header!$C$6,cost_rates!$V$3:$AB$5,3,FALSE)*AA69,0)),0)</f>
        <v>0</v>
      </c>
      <c r="AB74" s="16">
        <f>IFERROR(IF(VLOOKUP('selections(hide)'!$A$4,'selections(hide)'!$D$24:$P$36,7,FALSE)="PGT",HLOOKUP(prog_header!$C$6,cost_rates!$N$3:$T$5,3,FALSE)*AB69,IF(VLOOKUP('selections(hide)'!$A$4,'selections(hide)'!$D$24:$P$36,7,FALSE)="UG",HLOOKUP(prog_header!$C$6,cost_rates!$V$3:$AB$5,3,FALSE)*AB69,0)),0)</f>
        <v>0</v>
      </c>
      <c r="AC74" s="16">
        <f>IFERROR(IF(VLOOKUP('selections(hide)'!$A$4,'selections(hide)'!$D$24:$P$36,7,FALSE)="PGT",HLOOKUP(prog_header!$C$6,cost_rates!$N$3:$T$5,3,FALSE)*AC69,IF(VLOOKUP('selections(hide)'!$A$4,'selections(hide)'!$D$24:$P$36,7,FALSE)="UG",HLOOKUP(prog_header!$C$6,cost_rates!$V$3:$AB$5,3,FALSE)*AC69,0)),0)</f>
        <v>0</v>
      </c>
      <c r="AD74" s="16">
        <f>IFERROR(IF(VLOOKUP('selections(hide)'!$A$4,'selections(hide)'!$D$24:$P$36,7,FALSE)="PGT",HLOOKUP(prog_header!$C$6,cost_rates!$N$3:$T$5,3,FALSE)*AD69,IF(VLOOKUP('selections(hide)'!$A$4,'selections(hide)'!$D$24:$P$36,7,FALSE)="UG",HLOOKUP(prog_header!$C$6,cost_rates!$V$3:$AB$5,3,FALSE)*AD69,0)),0)</f>
        <v>0</v>
      </c>
      <c r="AE74" s="16">
        <f>IFERROR(IF(VLOOKUP('selections(hide)'!$A$4,'selections(hide)'!$D$24:$P$36,7,FALSE)="PGT",HLOOKUP(prog_header!$C$6,cost_rates!$N$3:$T$5,3,FALSE)*AE69,IF(VLOOKUP('selections(hide)'!$A$4,'selections(hide)'!$D$24:$P$36,7,FALSE)="UG",HLOOKUP(prog_header!$C$6,cost_rates!$V$3:$AB$5,3,FALSE)*AE69,0)),0)</f>
        <v>0</v>
      </c>
      <c r="AF74" s="16">
        <f>IFERROR(IF(VLOOKUP('selections(hide)'!$A$4,'selections(hide)'!$D$24:$P$36,7,FALSE)="PGT",HLOOKUP(prog_header!$C$6,cost_rates!$N$3:$T$5,3,FALSE)*AF69,IF(VLOOKUP('selections(hide)'!$A$4,'selections(hide)'!$D$24:$P$36,7,FALSE)="UG",HLOOKUP(prog_header!$C$6,cost_rates!$V$3:$AB$5,3,FALSE)*AF69,0)),0)</f>
        <v>0</v>
      </c>
      <c r="AG74" s="16">
        <f>IFERROR(IF(VLOOKUP('selections(hide)'!$A$4,'selections(hide)'!$D$24:$P$36,7,FALSE)="PGT",HLOOKUP(prog_header!$C$6,cost_rates!$N$3:$T$5,3,FALSE)*AG69,IF(VLOOKUP('selections(hide)'!$A$4,'selections(hide)'!$D$24:$P$36,7,FALSE)="UG",HLOOKUP(prog_header!$C$6,cost_rates!$V$3:$AB$5,3,FALSE)*AG69,0)),0)</f>
        <v>0</v>
      </c>
      <c r="AH74" s="16">
        <f>IFERROR(IF(VLOOKUP('selections(hide)'!$A$4,'selections(hide)'!$D$24:$P$36,7,FALSE)="PGT",HLOOKUP(prog_header!$C$6,cost_rates!$N$3:$T$5,3,FALSE)*AH69,IF(VLOOKUP('selections(hide)'!$A$4,'selections(hide)'!$D$24:$P$36,7,FALSE)="UG",HLOOKUP(prog_header!$C$6,cost_rates!$V$3:$AB$5,3,FALSE)*AH69,0)),0)</f>
        <v>0</v>
      </c>
      <c r="AI74" s="16">
        <f>IFERROR(IF(VLOOKUP('selections(hide)'!$A$4,'selections(hide)'!$D$24:$P$36,7,FALSE)="PGT",HLOOKUP(prog_header!$C$6,cost_rates!$N$3:$T$5,3,FALSE)*AI69,IF(VLOOKUP('selections(hide)'!$A$4,'selections(hide)'!$D$24:$P$36,7,FALSE)="UG",HLOOKUP(prog_header!$C$6,cost_rates!$V$3:$AB$5,3,FALSE)*AI69,0)),0)</f>
        <v>0</v>
      </c>
      <c r="AJ74" s="16">
        <f>IFERROR(IF(VLOOKUP('selections(hide)'!$A$4,'selections(hide)'!$D$24:$P$36,7,FALSE)="PGT",HLOOKUP(prog_header!$C$6,cost_rates!$N$3:$T$5,3,FALSE)*AJ69,IF(VLOOKUP('selections(hide)'!$A$4,'selections(hide)'!$D$24:$P$36,7,FALSE)="UG",HLOOKUP(prog_header!$C$6,cost_rates!$V$3:$AB$5,3,FALSE)*AJ69,0)),0)</f>
        <v>0</v>
      </c>
      <c r="AK74" s="16">
        <f>IFERROR(IF(VLOOKUP('selections(hide)'!$A$4,'selections(hide)'!$D$24:$P$36,7,FALSE)="PGT",HLOOKUP(prog_header!$C$6,cost_rates!$N$3:$T$5,3,FALSE)*AK69,IF(VLOOKUP('selections(hide)'!$A$4,'selections(hide)'!$D$24:$P$36,7,FALSE)="UG",HLOOKUP(prog_header!$C$6,cost_rates!$V$3:$AB$5,3,FALSE)*AK69,0)),0)</f>
        <v>0</v>
      </c>
      <c r="AL74" s="16">
        <f>IFERROR(IF(VLOOKUP('selections(hide)'!$A$4,'selections(hide)'!$D$24:$P$36,7,FALSE)="PGT",HLOOKUP(prog_header!$C$6,cost_rates!$N$3:$T$5,3,FALSE)*AL69,IF(VLOOKUP('selections(hide)'!$A$4,'selections(hide)'!$D$24:$P$36,7,FALSE)="UG",HLOOKUP(prog_header!$C$6,cost_rates!$V$3:$AB$5,3,FALSE)*AL69,0)),0)</f>
        <v>0</v>
      </c>
      <c r="AM74" s="16">
        <f>IFERROR(IF(VLOOKUP('selections(hide)'!$A$4,'selections(hide)'!$D$24:$P$36,7,FALSE)="PGT",HLOOKUP(prog_header!$C$6,cost_rates!$N$3:$T$5,3,FALSE)*AM69,IF(VLOOKUP('selections(hide)'!$A$4,'selections(hide)'!$D$24:$P$36,7,FALSE)="UG",HLOOKUP(prog_header!$C$6,cost_rates!$V$3:$AB$5,3,FALSE)*AM69,0)),0)</f>
        <v>0</v>
      </c>
      <c r="AN74" s="16">
        <f>IFERROR(IF(VLOOKUP('selections(hide)'!$A$4,'selections(hide)'!$D$24:$P$36,7,FALSE)="PGT",HLOOKUP(prog_header!$C$6,cost_rates!$N$3:$T$5,3,FALSE)*AN69,IF(VLOOKUP('selections(hide)'!$A$4,'selections(hide)'!$D$24:$P$36,7,FALSE)="UG",HLOOKUP(prog_header!$C$6,cost_rates!$V$3:$AB$5,3,FALSE)*AN69,0)),0)</f>
        <v>0</v>
      </c>
      <c r="AO74" s="16">
        <f>IFERROR(IF(VLOOKUP('selections(hide)'!$A$4,'selections(hide)'!$D$24:$P$36,7,FALSE)="PGT",HLOOKUP(prog_header!$C$6,cost_rates!$N$3:$T$5,3,FALSE)*AO69,IF(VLOOKUP('selections(hide)'!$A$4,'selections(hide)'!$D$24:$P$36,7,FALSE)="UG",HLOOKUP(prog_header!$C$6,cost_rates!$V$3:$AB$5,3,FALSE)*AO69,0)),0)</f>
        <v>0</v>
      </c>
      <c r="AP74" s="16">
        <f>IFERROR(IF(VLOOKUP('selections(hide)'!$A$4,'selections(hide)'!$D$24:$P$36,7,FALSE)="PGT",HLOOKUP(prog_header!$C$6,cost_rates!$N$3:$T$5,3,FALSE)*AP69,IF(VLOOKUP('selections(hide)'!$A$4,'selections(hide)'!$D$24:$P$36,7,FALSE)="UG",HLOOKUP(prog_header!$C$6,cost_rates!$V$3:$AB$5,3,FALSE)*AP69,0)),0)</f>
        <v>0</v>
      </c>
      <c r="AQ74" s="16">
        <f>IFERROR(IF(VLOOKUP('selections(hide)'!$A$4,'selections(hide)'!$D$24:$P$36,7,FALSE)="PGT",HLOOKUP(prog_header!$C$6,cost_rates!$N$3:$T$5,3,FALSE)*AQ69,IF(VLOOKUP('selections(hide)'!$A$4,'selections(hide)'!$D$24:$P$36,7,FALSE)="UG",HLOOKUP(prog_header!$C$6,cost_rates!$V$3:$AB$5,3,FALSE)*AQ69,0)),0)</f>
        <v>0</v>
      </c>
      <c r="AR74" s="16">
        <f>IFERROR(IF(VLOOKUP('selections(hide)'!$A$4,'selections(hide)'!$D$24:$P$36,7,FALSE)="PGT",HLOOKUP(prog_header!$C$6,cost_rates!$N$3:$T$5,3,FALSE)*AR69,IF(VLOOKUP('selections(hide)'!$A$4,'selections(hide)'!$D$24:$P$36,7,FALSE)="UG",HLOOKUP(prog_header!$C$6,cost_rates!$V$3:$AB$5,3,FALSE)*AR69,0)),0)</f>
        <v>0</v>
      </c>
      <c r="AS74" s="16">
        <f>IFERROR(IF(VLOOKUP('selections(hide)'!$A$4,'selections(hide)'!$D$24:$P$36,7,FALSE)="PGT",HLOOKUP(prog_header!$C$6,cost_rates!$N$3:$T$5,3,FALSE)*AS69,IF(VLOOKUP('selections(hide)'!$A$4,'selections(hide)'!$D$24:$P$36,7,FALSE)="UG",HLOOKUP(prog_header!$C$6,cost_rates!$V$3:$AB$5,3,FALSE)*AS69,0)),0)</f>
        <v>0</v>
      </c>
      <c r="AT74" s="16">
        <f>IFERROR(IF(VLOOKUP('selections(hide)'!$A$4,'selections(hide)'!$D$24:$P$36,7,FALSE)="PGT",HLOOKUP(prog_header!$C$6,cost_rates!$N$3:$T$5,3,FALSE)*AT69,IF(VLOOKUP('selections(hide)'!$A$4,'selections(hide)'!$D$24:$P$36,7,FALSE)="UG",HLOOKUP(prog_header!$C$6,cost_rates!$V$3:$AB$5,3,FALSE)*AT69,0)),0)</f>
        <v>0</v>
      </c>
      <c r="AU74" s="16">
        <f>IFERROR(IF(VLOOKUP('selections(hide)'!$A$4,'selections(hide)'!$D$24:$P$36,7,FALSE)="PGT",HLOOKUP(prog_header!$C$6,cost_rates!$N$3:$T$5,3,FALSE)*AU69,IF(VLOOKUP('selections(hide)'!$A$4,'selections(hide)'!$D$24:$P$36,7,FALSE)="UG",HLOOKUP(prog_header!$C$6,cost_rates!$V$3:$AB$5,3,FALSE)*AU69,0)),0)</f>
        <v>24940.373883181226</v>
      </c>
      <c r="AV74" s="16">
        <f>IFERROR(IF(VLOOKUP('selections(hide)'!$A$4,'selections(hide)'!$D$24:$P$36,7,FALSE)="PGT",HLOOKUP(prog_header!$C$6,cost_rates!$N$3:$T$5,3,FALSE)*AV69,IF(VLOOKUP('selections(hide)'!$A$4,'selections(hide)'!$D$24:$P$36,7,FALSE)="UG",HLOOKUP(prog_header!$C$6,cost_rates!$V$3:$AB$5,3,FALSE)*AV69,0)),0)</f>
        <v>24940.373883181226</v>
      </c>
      <c r="AW74" s="16">
        <f>IFERROR(IF(VLOOKUP('selections(hide)'!$A$4,'selections(hide)'!$D$24:$P$36,7,FALSE)="PGT",HLOOKUP(prog_header!$C$6,cost_rates!$N$3:$T$5,3,FALSE)*AW69,IF(VLOOKUP('selections(hide)'!$A$4,'selections(hide)'!$D$24:$P$36,7,FALSE)="UG",HLOOKUP(prog_header!$C$6,cost_rates!$V$3:$AB$5,3,FALSE)*AW69,0)),0)</f>
        <v>24940.373883181226</v>
      </c>
      <c r="AX74" s="16">
        <f>IFERROR(IF(VLOOKUP('selections(hide)'!$A$4,'selections(hide)'!$D$24:$P$36,7,FALSE)="PGT",HLOOKUP(prog_header!$C$6,cost_rates!$N$3:$T$5,3,FALSE)*AX69,IF(VLOOKUP('selections(hide)'!$A$4,'selections(hide)'!$D$24:$P$36,7,FALSE)="UG",HLOOKUP(prog_header!$C$6,cost_rates!$V$3:$AB$5,3,FALSE)*AX69,0)),0)</f>
        <v>24940.373883181226</v>
      </c>
      <c r="AY74" s="16">
        <f>IFERROR(IF(VLOOKUP('selections(hide)'!$A$4,'selections(hide)'!$D$24:$P$36,7,FALSE)="PGT",HLOOKUP(prog_header!$C$6,cost_rates!$N$3:$T$5,3,FALSE)*AY69,IF(VLOOKUP('selections(hide)'!$A$4,'selections(hide)'!$D$24:$P$36,7,FALSE)="UG",HLOOKUP(prog_header!$C$6,cost_rates!$V$3:$AB$5,3,FALSE)*AY69,0)),0)</f>
        <v>24940.373883181226</v>
      </c>
      <c r="AZ74" s="16">
        <f>IFERROR(IF(VLOOKUP('selections(hide)'!$A$4,'selections(hide)'!$D$24:$P$36,7,FALSE)="PGT",HLOOKUP(prog_header!$C$6,cost_rates!$N$3:$T$5,3,FALSE)*AZ69,IF(VLOOKUP('selections(hide)'!$A$4,'selections(hide)'!$D$24:$P$36,7,FALSE)="UG",HLOOKUP(prog_header!$C$6,cost_rates!$V$3:$AB$5,3,FALSE)*AZ69,0)),0)</f>
        <v>24940.373883181226</v>
      </c>
      <c r="BA74" s="16">
        <f>IFERROR(IF(VLOOKUP('selections(hide)'!$A$4,'selections(hide)'!$D$24:$P$36,7,FALSE)="PGT",HLOOKUP(prog_header!$C$6,cost_rates!$N$3:$T$5,3,FALSE)*BA69,IF(VLOOKUP('selections(hide)'!$A$4,'selections(hide)'!$D$24:$P$36,7,FALSE)="UG",HLOOKUP(prog_header!$C$6,cost_rates!$V$3:$AB$5,3,FALSE)*BA69,0)),0)</f>
        <v>0</v>
      </c>
      <c r="BB74" s="16">
        <f>IFERROR(IF(VLOOKUP('selections(hide)'!$A$4,'selections(hide)'!$D$24:$P$36,7,FALSE)="PGT",HLOOKUP(prog_header!$C$6,cost_rates!$N$3:$T$5,3,FALSE)*BB69,IF(VLOOKUP('selections(hide)'!$A$4,'selections(hide)'!$D$24:$P$36,7,FALSE)="UG",HLOOKUP(prog_header!$C$6,cost_rates!$V$3:$AB$5,3,FALSE)*BB69,0)),0)</f>
        <v>0</v>
      </c>
      <c r="BC74" s="16">
        <f>IFERROR(IF(VLOOKUP('selections(hide)'!$A$4,'selections(hide)'!$D$24:$P$36,7,FALSE)="PGT",HLOOKUP(prog_header!$C$6,cost_rates!$N$3:$T$5,3,FALSE)*BC69,IF(VLOOKUP('selections(hide)'!$A$4,'selections(hide)'!$D$24:$P$36,7,FALSE)="UG",HLOOKUP(prog_header!$C$6,cost_rates!$V$3:$AB$5,3,FALSE)*BC69,0)),0)</f>
        <v>0</v>
      </c>
      <c r="BD74" s="16">
        <f>IFERROR(IF(VLOOKUP('selections(hide)'!$A$4,'selections(hide)'!$D$24:$P$36,7,FALSE)="PGT",HLOOKUP(prog_header!$C$6,cost_rates!$N$3:$T$5,3,FALSE)*BD69,IF(VLOOKUP('selections(hide)'!$A$4,'selections(hide)'!$D$24:$P$36,7,FALSE)="UG",HLOOKUP(prog_header!$C$6,cost_rates!$V$3:$AB$5,3,FALSE)*BD69,0)),0)</f>
        <v>0</v>
      </c>
      <c r="BE74" s="16">
        <f>IFERROR(IF(VLOOKUP('selections(hide)'!$A$4,'selections(hide)'!$D$24:$P$36,7,FALSE)="PGT",HLOOKUP(prog_header!$C$6,cost_rates!$N$3:$T$5,3,FALSE)*BE69,IF(VLOOKUP('selections(hide)'!$A$4,'selections(hide)'!$D$24:$P$36,7,FALSE)="UG",HLOOKUP(prog_header!$C$6,cost_rates!$V$3:$AB$5,3,FALSE)*BE69,0)),0)</f>
        <v>0</v>
      </c>
      <c r="BF74" s="16">
        <f>IFERROR(IF(VLOOKUP('selections(hide)'!$A$4,'selections(hide)'!$D$24:$P$36,7,FALSE)="PGT",HLOOKUP(prog_header!$C$6,cost_rates!$N$3:$T$5,3,FALSE)*BF69,IF(VLOOKUP('selections(hide)'!$A$4,'selections(hide)'!$D$24:$P$36,7,FALSE)="UG",HLOOKUP(prog_header!$C$6,cost_rates!$V$3:$AB$5,3,FALSE)*BF69,0)),0)</f>
        <v>0</v>
      </c>
      <c r="BG74" s="16">
        <f>IFERROR(IF(VLOOKUP('selections(hide)'!$A$4,'selections(hide)'!$D$24:$P$36,7,FALSE)="PGT",HLOOKUP(prog_header!$C$6,cost_rates!$N$3:$T$5,3,FALSE)*BG69,IF(VLOOKUP('selections(hide)'!$A$4,'selections(hide)'!$D$24:$P$36,7,FALSE)="UG",HLOOKUP(prog_header!$C$6,cost_rates!$V$3:$AB$5,3,FALSE)*BG69,0)),0)</f>
        <v>0</v>
      </c>
      <c r="BH74" s="16">
        <f>IFERROR(IF(VLOOKUP('selections(hide)'!$A$4,'selections(hide)'!$D$24:$P$36,7,FALSE)="PGT",HLOOKUP(prog_header!$C$6,cost_rates!$N$3:$T$5,3,FALSE)*BH69,IF(VLOOKUP('selections(hide)'!$A$4,'selections(hide)'!$D$24:$P$36,7,FALSE)="UG",HLOOKUP(prog_header!$C$6,cost_rates!$V$3:$AB$5,3,FALSE)*BH69,0)),0)</f>
        <v>0</v>
      </c>
      <c r="BI74" s="16">
        <f>IFERROR(IF(VLOOKUP('selections(hide)'!$A$4,'selections(hide)'!$D$24:$P$36,7,FALSE)="PGT",HLOOKUP(prog_header!$C$6,cost_rates!$N$3:$T$5,3,FALSE)*BI69,IF(VLOOKUP('selections(hide)'!$A$4,'selections(hide)'!$D$24:$P$36,7,FALSE)="UG",HLOOKUP(prog_header!$C$6,cost_rates!$V$3:$AB$5,3,FALSE)*BI69,0)),0)</f>
        <v>0</v>
      </c>
      <c r="BJ74" s="16">
        <f>IFERROR(IF(VLOOKUP('selections(hide)'!$A$4,'selections(hide)'!$D$24:$P$36,7,FALSE)="PGT",HLOOKUP(prog_header!$C$6,cost_rates!$N$3:$T$5,3,FALSE)*BJ69,IF(VLOOKUP('selections(hide)'!$A$4,'selections(hide)'!$D$24:$P$36,7,FALSE)="UG",HLOOKUP(prog_header!$C$6,cost_rates!$V$3:$AB$5,3,FALSE)*BJ69,0)),0)</f>
        <v>0</v>
      </c>
      <c r="BK74" s="16">
        <f>IFERROR(IF(VLOOKUP('selections(hide)'!$A$4,'selections(hide)'!$D$24:$P$36,7,FALSE)="PGT",HLOOKUP(prog_header!$C$6,cost_rates!$N$3:$T$5,3,FALSE)*BK69,IF(VLOOKUP('selections(hide)'!$A$4,'selections(hide)'!$D$24:$P$36,7,FALSE)="UG",HLOOKUP(prog_header!$C$6,cost_rates!$V$3:$AB$5,3,FALSE)*BK69,0)),0)</f>
        <v>0</v>
      </c>
      <c r="BL74" s="16">
        <f>IFERROR(IF(VLOOKUP('selections(hide)'!$A$4,'selections(hide)'!$D$24:$P$36,7,FALSE)="PGT",HLOOKUP(prog_header!$C$6,cost_rates!$N$3:$T$5,3,FALSE)*BL69,IF(VLOOKUP('selections(hide)'!$A$4,'selections(hide)'!$D$24:$P$36,7,FALSE)="UG",HLOOKUP(prog_header!$C$6,cost_rates!$V$3:$AB$5,3,FALSE)*BL69,0)),0)</f>
        <v>0</v>
      </c>
      <c r="BM74" s="16">
        <f>IFERROR(IF(VLOOKUP('selections(hide)'!$A$4,'selections(hide)'!$D$24:$P$36,7,FALSE)="PGT",HLOOKUP(prog_header!$C$6,cost_rates!$N$3:$T$5,3,FALSE)*BM69,IF(VLOOKUP('selections(hide)'!$A$4,'selections(hide)'!$D$24:$P$36,7,FALSE)="UG",HLOOKUP(prog_header!$C$6,cost_rates!$V$3:$AB$5,3,FALSE)*BM69,0)),0)</f>
        <v>0</v>
      </c>
      <c r="BN74" s="16">
        <f>IFERROR(IF(VLOOKUP('selections(hide)'!$A$4,'selections(hide)'!$D$24:$P$36,7,FALSE)="PGT",HLOOKUP(prog_header!$C$6,cost_rates!$N$3:$T$5,3,FALSE)*BN69,IF(VLOOKUP('selections(hide)'!$A$4,'selections(hide)'!$D$24:$P$36,7,FALSE)="UG",HLOOKUP(prog_header!$C$6,cost_rates!$V$3:$AB$5,3,FALSE)*BN69,0)),0)</f>
        <v>0</v>
      </c>
      <c r="BO74" s="16">
        <f>IFERROR(IF(VLOOKUP('selections(hide)'!$A$4,'selections(hide)'!$D$24:$P$36,7,FALSE)="PGT",HLOOKUP(prog_header!$C$6,cost_rates!$N$3:$T$5,3,FALSE)*BO69,IF(VLOOKUP('selections(hide)'!$A$4,'selections(hide)'!$D$24:$P$36,7,FALSE)="UG",HLOOKUP(prog_header!$C$6,cost_rates!$V$3:$AB$5,3,FALSE)*BO69,0)),0)</f>
        <v>0</v>
      </c>
      <c r="BP74" s="16">
        <f>IFERROR(IF(VLOOKUP('selections(hide)'!$A$4,'selections(hide)'!$D$24:$P$36,7,FALSE)="PGT",HLOOKUP(prog_header!$C$6,cost_rates!$N$3:$T$5,3,FALSE)*BP69,IF(VLOOKUP('selections(hide)'!$A$4,'selections(hide)'!$D$24:$P$36,7,FALSE)="UG",HLOOKUP(prog_header!$C$6,cost_rates!$V$3:$AB$5,3,FALSE)*BP69,0)),0)</f>
        <v>0</v>
      </c>
      <c r="BQ74" s="16">
        <f>IFERROR(IF(VLOOKUP('selections(hide)'!$A$4,'selections(hide)'!$D$24:$P$36,7,FALSE)="PGT",HLOOKUP(prog_header!$C$6,cost_rates!$N$3:$T$5,3,FALSE)*BQ69,IF(VLOOKUP('selections(hide)'!$A$4,'selections(hide)'!$D$24:$P$36,7,FALSE)="UG",HLOOKUP(prog_header!$C$6,cost_rates!$V$3:$AB$5,3,FALSE)*BQ69,0)),0)</f>
        <v>0</v>
      </c>
      <c r="BR74" s="16">
        <f>IFERROR(IF(VLOOKUP('selections(hide)'!$A$4,'selections(hide)'!$D$24:$P$36,7,FALSE)="PGT",HLOOKUP(prog_header!$C$6,cost_rates!$N$3:$T$5,3,FALSE)*BR69,IF(VLOOKUP('selections(hide)'!$A$4,'selections(hide)'!$D$24:$P$36,7,FALSE)="UG",HLOOKUP(prog_header!$C$6,cost_rates!$V$3:$AB$5,3,FALSE)*BR69,0)),0)</f>
        <v>0</v>
      </c>
      <c r="BS74" s="16">
        <f>IFERROR(IF(VLOOKUP('selections(hide)'!$A$4,'selections(hide)'!$D$24:$P$36,7,FALSE)="PGT",HLOOKUP(prog_header!$C$6,cost_rates!$N$3:$T$5,3,FALSE)*BS69,IF(VLOOKUP('selections(hide)'!$A$4,'selections(hide)'!$D$24:$P$36,7,FALSE)="UG",HLOOKUP(prog_header!$C$6,cost_rates!$V$3:$AB$5,3,FALSE)*BS69,0)),0)</f>
        <v>0</v>
      </c>
      <c r="BT74" s="16">
        <f>IFERROR(IF(VLOOKUP('selections(hide)'!$A$4,'selections(hide)'!$D$24:$P$36,7,FALSE)="PGT",HLOOKUP(prog_header!$C$6,cost_rates!$N$3:$T$5,3,FALSE)*BT69,IF(VLOOKUP('selections(hide)'!$A$4,'selections(hide)'!$D$24:$P$36,7,FALSE)="UG",HLOOKUP(prog_header!$C$6,cost_rates!$V$3:$AB$5,3,FALSE)*BT69,0)),0)</f>
        <v>0</v>
      </c>
      <c r="BU74" s="16">
        <f>IFERROR(IF(VLOOKUP('selections(hide)'!$A$4,'selections(hide)'!$D$24:$P$36,7,FALSE)="PGT",HLOOKUP(prog_header!$C$6,cost_rates!$N$3:$T$5,3,FALSE)*BU69,IF(VLOOKUP('selections(hide)'!$A$4,'selections(hide)'!$D$24:$P$36,7,FALSE)="UG",HLOOKUP(prog_header!$C$6,cost_rates!$V$3:$AB$5,3,FALSE)*BU69,0)),0)</f>
        <v>0</v>
      </c>
      <c r="BV74" s="16">
        <f>IFERROR(IF(VLOOKUP('selections(hide)'!$A$4,'selections(hide)'!$D$24:$P$36,7,FALSE)="PGT",HLOOKUP(prog_header!$C$6,cost_rates!$N$3:$T$5,3,FALSE)*BV69,IF(VLOOKUP('selections(hide)'!$A$4,'selections(hide)'!$D$24:$P$36,7,FALSE)="UG",HLOOKUP(prog_header!$C$6,cost_rates!$V$3:$AB$5,3,FALSE)*BV69,0)),0)</f>
        <v>0</v>
      </c>
      <c r="BW74" s="16">
        <f>IFERROR(IF(VLOOKUP('selections(hide)'!$A$4,'selections(hide)'!$D$24:$P$36,7,FALSE)="PGT",HLOOKUP(prog_header!$C$6,cost_rates!$N$3:$T$5,3,FALSE)*BW69,IF(VLOOKUP('selections(hide)'!$A$4,'selections(hide)'!$D$24:$P$36,7,FALSE)="UG",HLOOKUP(prog_header!$C$6,cost_rates!$V$3:$AB$5,3,FALSE)*BW69,0)),0)</f>
        <v>0</v>
      </c>
      <c r="BX74" s="16">
        <f>IFERROR(IF(VLOOKUP('selections(hide)'!$A$4,'selections(hide)'!$D$24:$P$36,7,FALSE)="PGT",HLOOKUP(prog_header!$C$6,cost_rates!$N$3:$T$5,3,FALSE)*BX69,IF(VLOOKUP('selections(hide)'!$A$4,'selections(hide)'!$D$24:$P$36,7,FALSE)="UG",HLOOKUP(prog_header!$C$6,cost_rates!$V$3:$AB$5,3,FALSE)*BX69,0)),0)</f>
        <v>0</v>
      </c>
      <c r="BY74" s="16">
        <f>IFERROR(IF(VLOOKUP('selections(hide)'!$A$4,'selections(hide)'!$D$24:$P$36,7,FALSE)="PGT",HLOOKUP(prog_header!$C$6,cost_rates!$N$3:$T$5,3,FALSE)*BY69,IF(VLOOKUP('selections(hide)'!$A$4,'selections(hide)'!$D$24:$P$36,7,FALSE)="UG",HLOOKUP(prog_header!$C$6,cost_rates!$V$3:$AB$5,3,FALSE)*BY69,0)),0)</f>
        <v>0</v>
      </c>
      <c r="BZ74" s="16">
        <f>IFERROR(IF(VLOOKUP('selections(hide)'!$A$4,'selections(hide)'!$D$24:$P$36,7,FALSE)="PGT",HLOOKUP(prog_header!$C$6,cost_rates!$N$3:$T$5,3,FALSE)*BZ69,IF(VLOOKUP('selections(hide)'!$A$4,'selections(hide)'!$D$24:$P$36,7,FALSE)="UG",HLOOKUP(prog_header!$C$6,cost_rates!$V$3:$AB$5,3,FALSE)*BZ69,0)),0)</f>
        <v>0</v>
      </c>
      <c r="CA74" s="16">
        <f>IFERROR(IF(VLOOKUP('selections(hide)'!$A$4,'selections(hide)'!$D$24:$P$36,7,FALSE)="PGT",HLOOKUP(prog_header!$C$6,cost_rates!$N$3:$T$5,3,FALSE)*CA69,IF(VLOOKUP('selections(hide)'!$A$4,'selections(hide)'!$D$24:$P$36,7,FALSE)="UG",HLOOKUP(prog_header!$C$6,cost_rates!$V$3:$AB$5,3,FALSE)*CA69,0)),0)</f>
        <v>0</v>
      </c>
      <c r="CB74" s="16">
        <f>IFERROR(IF(VLOOKUP('selections(hide)'!$A$4,'selections(hide)'!$D$24:$P$36,7,FALSE)="PGT",HLOOKUP(prog_header!$C$6,cost_rates!$N$3:$T$5,3,FALSE)*CB69,IF(VLOOKUP('selections(hide)'!$A$4,'selections(hide)'!$D$24:$P$36,7,FALSE)="UG",HLOOKUP(prog_header!$C$6,cost_rates!$V$3:$AB$5,3,FALSE)*CB69,0)),0)</f>
        <v>0</v>
      </c>
      <c r="CC74" s="16">
        <f>IFERROR(IF(VLOOKUP('selections(hide)'!$A$4,'selections(hide)'!$D$24:$P$36,7,FALSE)="PGT",HLOOKUP(prog_header!$C$6,cost_rates!$N$3:$T$5,3,FALSE)*CC69,IF(VLOOKUP('selections(hide)'!$A$4,'selections(hide)'!$D$24:$P$36,7,FALSE)="UG",HLOOKUP(prog_header!$C$6,cost_rates!$V$3:$AB$5,3,FALSE)*CC69,0)),0)</f>
        <v>0</v>
      </c>
      <c r="CD74" s="16">
        <f>IFERROR(IF(VLOOKUP('selections(hide)'!$A$4,'selections(hide)'!$D$24:$P$36,7,FALSE)="PGT",HLOOKUP(prog_header!$C$6,cost_rates!$N$3:$T$5,3,FALSE)*CD69,IF(VLOOKUP('selections(hide)'!$A$4,'selections(hide)'!$D$24:$P$36,7,FALSE)="UG",HLOOKUP(prog_header!$C$6,cost_rates!$V$3:$AB$5,3,FALSE)*CD69,0)),0)</f>
        <v>0</v>
      </c>
      <c r="CE74" s="16">
        <f>IFERROR(IF(VLOOKUP('selections(hide)'!$A$4,'selections(hide)'!$D$24:$P$36,7,FALSE)="PGT",HLOOKUP(prog_header!$C$6,cost_rates!$N$3:$T$5,3,FALSE)*CE69,IF(VLOOKUP('selections(hide)'!$A$4,'selections(hide)'!$D$24:$P$36,7,FALSE)="UG",HLOOKUP(prog_header!$C$6,cost_rates!$V$3:$AB$5,3,FALSE)*CE69,0)),0)</f>
        <v>0</v>
      </c>
      <c r="CF74" s="16">
        <f>IFERROR(IF(VLOOKUP('selections(hide)'!$A$4,'selections(hide)'!$D$24:$P$36,7,FALSE)="PGT",HLOOKUP(prog_header!$C$6,cost_rates!$N$3:$T$5,3,FALSE)*CF69,IF(VLOOKUP('selections(hide)'!$A$4,'selections(hide)'!$D$24:$P$36,7,FALSE)="UG",HLOOKUP(prog_header!$C$6,cost_rates!$V$3:$AB$5,3,FALSE)*CF69,0)),0)</f>
        <v>0</v>
      </c>
      <c r="CG74" s="16">
        <f>IFERROR(IF(VLOOKUP('selections(hide)'!$A$4,'selections(hide)'!$D$24:$P$36,7,FALSE)="PGT",HLOOKUP(prog_header!$C$6,cost_rates!$N$3:$T$5,3,FALSE)*CG69,IF(VLOOKUP('selections(hide)'!$A$4,'selections(hide)'!$D$24:$P$36,7,FALSE)="UG",HLOOKUP(prog_header!$C$6,cost_rates!$V$3:$AB$5,3,FALSE)*CG69,0)),0)</f>
        <v>0</v>
      </c>
      <c r="CH74" s="16">
        <f>IFERROR(IF(VLOOKUP('selections(hide)'!$A$4,'selections(hide)'!$D$24:$P$36,7,FALSE)="PGT",HLOOKUP(prog_header!$C$6,cost_rates!$N$3:$T$5,3,FALSE)*CH69,IF(VLOOKUP('selections(hide)'!$A$4,'selections(hide)'!$D$24:$P$36,7,FALSE)="UG",HLOOKUP(prog_header!$C$6,cost_rates!$V$3:$AB$5,3,FALSE)*CH69,0)),0)</f>
        <v>0</v>
      </c>
      <c r="CI74" s="16">
        <f>IFERROR(IF(VLOOKUP('selections(hide)'!$A$4,'selections(hide)'!$D$24:$P$36,7,FALSE)="PGT",HLOOKUP(prog_header!$C$6,cost_rates!$N$3:$T$5,3,FALSE)*CI69,IF(VLOOKUP('selections(hide)'!$A$4,'selections(hide)'!$D$24:$P$36,7,FALSE)="UG",HLOOKUP(prog_header!$C$6,cost_rates!$V$3:$AB$5,3,FALSE)*CI69,0)),0)</f>
        <v>0</v>
      </c>
    </row>
    <row r="75" spans="1:87" x14ac:dyDescent="0.25">
      <c r="C75" s="86" t="s">
        <v>643</v>
      </c>
      <c r="D75" s="16">
        <f>D74/1650</f>
        <v>0</v>
      </c>
      <c r="E75" s="16">
        <f t="shared" ref="E75:AS75" si="154">E74/1650</f>
        <v>0.40367354385641702</v>
      </c>
      <c r="F75" s="16">
        <f t="shared" si="154"/>
        <v>0.40367354385641702</v>
      </c>
      <c r="G75" s="16">
        <f t="shared" si="154"/>
        <v>0.40367354385641702</v>
      </c>
      <c r="H75" s="16">
        <f t="shared" si="154"/>
        <v>0.40367354385641702</v>
      </c>
      <c r="I75" s="16">
        <f t="shared" si="154"/>
        <v>0.40367354385641702</v>
      </c>
      <c r="J75" s="16">
        <f t="shared" si="154"/>
        <v>0.40367354385641702</v>
      </c>
      <c r="K75" s="16">
        <f t="shared" si="154"/>
        <v>0</v>
      </c>
      <c r="L75" s="16">
        <f t="shared" si="154"/>
        <v>0</v>
      </c>
      <c r="M75" s="16">
        <f t="shared" si="154"/>
        <v>0</v>
      </c>
      <c r="N75" s="16">
        <f t="shared" si="154"/>
        <v>0</v>
      </c>
      <c r="O75" s="16">
        <f t="shared" si="154"/>
        <v>0</v>
      </c>
      <c r="P75" s="16">
        <f t="shared" si="154"/>
        <v>0</v>
      </c>
      <c r="Q75" s="16">
        <f t="shared" si="154"/>
        <v>0</v>
      </c>
      <c r="R75" s="16">
        <f t="shared" si="154"/>
        <v>0</v>
      </c>
      <c r="S75" s="16">
        <f t="shared" si="154"/>
        <v>0</v>
      </c>
      <c r="T75" s="16">
        <f t="shared" si="154"/>
        <v>0</v>
      </c>
      <c r="U75" s="16">
        <f t="shared" si="154"/>
        <v>0</v>
      </c>
      <c r="V75" s="16">
        <f t="shared" si="154"/>
        <v>0</v>
      </c>
      <c r="W75" s="16">
        <f t="shared" si="154"/>
        <v>0</v>
      </c>
      <c r="X75" s="16">
        <f t="shared" si="154"/>
        <v>0</v>
      </c>
      <c r="Y75" s="16">
        <f t="shared" si="154"/>
        <v>0</v>
      </c>
      <c r="Z75" s="16">
        <f t="shared" si="154"/>
        <v>0</v>
      </c>
      <c r="AA75" s="16">
        <f t="shared" si="154"/>
        <v>0</v>
      </c>
      <c r="AB75" s="16">
        <f t="shared" si="154"/>
        <v>0</v>
      </c>
      <c r="AC75" s="16">
        <f t="shared" si="154"/>
        <v>0</v>
      </c>
      <c r="AD75" s="16">
        <f t="shared" si="154"/>
        <v>0</v>
      </c>
      <c r="AE75" s="16">
        <f t="shared" si="154"/>
        <v>0</v>
      </c>
      <c r="AF75" s="16">
        <f t="shared" si="154"/>
        <v>0</v>
      </c>
      <c r="AG75" s="16">
        <f t="shared" si="154"/>
        <v>0</v>
      </c>
      <c r="AH75" s="16">
        <f t="shared" si="154"/>
        <v>0</v>
      </c>
      <c r="AI75" s="16">
        <f t="shared" si="154"/>
        <v>0</v>
      </c>
      <c r="AJ75" s="16">
        <f t="shared" si="154"/>
        <v>0</v>
      </c>
      <c r="AK75" s="16">
        <f t="shared" si="154"/>
        <v>0</v>
      </c>
      <c r="AL75" s="16">
        <f t="shared" si="154"/>
        <v>0</v>
      </c>
      <c r="AM75" s="16">
        <f t="shared" si="154"/>
        <v>0</v>
      </c>
      <c r="AN75" s="16">
        <f t="shared" si="154"/>
        <v>0</v>
      </c>
      <c r="AO75" s="16">
        <f t="shared" si="154"/>
        <v>0</v>
      </c>
      <c r="AP75" s="16">
        <f t="shared" si="154"/>
        <v>0</v>
      </c>
      <c r="AQ75" s="16">
        <f t="shared" si="154"/>
        <v>0</v>
      </c>
      <c r="AR75" s="16">
        <f t="shared" si="154"/>
        <v>0</v>
      </c>
      <c r="AS75" s="16">
        <f t="shared" si="154"/>
        <v>0</v>
      </c>
    </row>
    <row r="76" spans="1:87" x14ac:dyDescent="0.25">
      <c r="C76" s="86" t="s">
        <v>644</v>
      </c>
      <c r="D76" s="16">
        <f>D75+K75+R75+Y75+AF75+AM75</f>
        <v>0</v>
      </c>
      <c r="E76" s="16">
        <f t="shared" ref="E76:J76" si="155">E75+L75+S75+Z75+AG75+AN75</f>
        <v>0.40367354385641702</v>
      </c>
      <c r="F76" s="16">
        <f t="shared" si="155"/>
        <v>0.40367354385641702</v>
      </c>
      <c r="G76" s="16">
        <f t="shared" si="155"/>
        <v>0.40367354385641702</v>
      </c>
      <c r="H76" s="16">
        <f t="shared" si="155"/>
        <v>0.40367354385641702</v>
      </c>
      <c r="I76" s="16">
        <f t="shared" si="155"/>
        <v>0.40367354385641702</v>
      </c>
      <c r="J76" s="16">
        <f t="shared" si="155"/>
        <v>0.40367354385641702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I76"/>
  <sheetViews>
    <sheetView zoomScale="75" zoomScaleNormal="75" workbookViewId="0">
      <pane xSplit="3" ySplit="7" topLeftCell="D49" activePane="bottomRight" state="frozen"/>
      <selection pane="topRight" activeCell="N21" sqref="N21"/>
      <selection pane="bottomLeft" activeCell="N21" sqref="N21"/>
      <selection pane="bottomRight" activeCell="N21" sqref="N21"/>
    </sheetView>
  </sheetViews>
  <sheetFormatPr defaultRowHeight="15" x14ac:dyDescent="0.25"/>
  <cols>
    <col min="1" max="1" width="5.140625" bestFit="1" customWidth="1"/>
    <col min="2" max="2" width="20.85546875" bestFit="1" customWidth="1"/>
  </cols>
  <sheetData>
    <row r="1" spans="1:87" x14ac:dyDescent="0.25">
      <c r="B1" s="125" t="s">
        <v>196</v>
      </c>
      <c r="C1" s="236" t="str">
        <f>IF(prog_header!$C$8="existing","Yes","No")</f>
        <v>No</v>
      </c>
    </row>
    <row r="2" spans="1:87" x14ac:dyDescent="0.25">
      <c r="B2" t="s">
        <v>630</v>
      </c>
    </row>
    <row r="4" spans="1:87" x14ac:dyDescent="0.25">
      <c r="D4" s="128" t="s">
        <v>149</v>
      </c>
      <c r="E4" s="128" t="s">
        <v>675</v>
      </c>
      <c r="F4" s="128"/>
      <c r="G4" s="128"/>
      <c r="H4" s="128"/>
      <c r="I4" s="128"/>
      <c r="J4" s="128"/>
      <c r="K4" s="9" t="s">
        <v>264</v>
      </c>
      <c r="L4" s="9" t="s">
        <v>675</v>
      </c>
      <c r="M4" s="9"/>
      <c r="N4" s="9"/>
      <c r="O4" s="9"/>
      <c r="P4" s="9"/>
      <c r="Q4" s="9"/>
      <c r="R4" s="2" t="s">
        <v>265</v>
      </c>
      <c r="S4" s="2" t="s">
        <v>675</v>
      </c>
      <c r="T4" s="2"/>
      <c r="U4" s="2"/>
      <c r="V4" s="2"/>
      <c r="W4" s="2"/>
      <c r="X4" s="2"/>
      <c r="Y4" s="10" t="s">
        <v>266</v>
      </c>
      <c r="Z4" s="10" t="s">
        <v>675</v>
      </c>
      <c r="AA4" s="10"/>
      <c r="AB4" s="10"/>
      <c r="AC4" s="10"/>
      <c r="AD4" s="10"/>
      <c r="AE4" s="10"/>
      <c r="AF4" s="12" t="s">
        <v>267</v>
      </c>
      <c r="AG4" s="12" t="s">
        <v>675</v>
      </c>
      <c r="AH4" s="12"/>
      <c r="AI4" s="12"/>
      <c r="AJ4" s="12"/>
      <c r="AK4" s="12"/>
      <c r="AL4" s="12"/>
      <c r="AM4" s="11" t="s">
        <v>268</v>
      </c>
      <c r="AN4" s="11" t="s">
        <v>675</v>
      </c>
      <c r="AO4" s="11"/>
      <c r="AP4" s="11"/>
      <c r="AQ4" s="11"/>
      <c r="AR4" s="11"/>
      <c r="AS4" s="11"/>
      <c r="AT4" s="128" t="s">
        <v>149</v>
      </c>
      <c r="AU4" s="128" t="s">
        <v>676</v>
      </c>
      <c r="AV4" s="128"/>
      <c r="AW4" s="128"/>
      <c r="AX4" s="128"/>
      <c r="AY4" s="128"/>
      <c r="AZ4" s="128"/>
      <c r="BA4" s="9" t="s">
        <v>264</v>
      </c>
      <c r="BB4" s="9" t="s">
        <v>676</v>
      </c>
      <c r="BC4" s="9"/>
      <c r="BD4" s="9"/>
      <c r="BE4" s="9"/>
      <c r="BF4" s="9"/>
      <c r="BG4" s="9"/>
      <c r="BH4" s="2" t="s">
        <v>265</v>
      </c>
      <c r="BI4" s="2" t="s">
        <v>676</v>
      </c>
      <c r="BJ4" s="2"/>
      <c r="BK4" s="2"/>
      <c r="BL4" s="2"/>
      <c r="BM4" s="2"/>
      <c r="BN4" s="2"/>
      <c r="BO4" s="10" t="s">
        <v>266</v>
      </c>
      <c r="BP4" s="10" t="s">
        <v>676</v>
      </c>
      <c r="BQ4" s="10"/>
      <c r="BR4" s="10"/>
      <c r="BS4" s="10"/>
      <c r="BT4" s="10"/>
      <c r="BU4" s="10"/>
      <c r="BV4" s="12" t="s">
        <v>267</v>
      </c>
      <c r="BW4" s="12" t="s">
        <v>676</v>
      </c>
      <c r="BX4" s="12"/>
      <c r="BY4" s="12"/>
      <c r="BZ4" s="12"/>
      <c r="CA4" s="12"/>
      <c r="CB4" s="12"/>
      <c r="CC4" s="11" t="s">
        <v>268</v>
      </c>
      <c r="CD4" s="11" t="s">
        <v>676</v>
      </c>
      <c r="CE4" s="11"/>
      <c r="CF4" s="11"/>
      <c r="CG4" s="11"/>
      <c r="CH4" s="11"/>
      <c r="CI4" s="11"/>
    </row>
    <row r="5" spans="1:87" x14ac:dyDescent="0.25">
      <c r="D5" s="128">
        <v>0</v>
      </c>
      <c r="E5" s="128">
        <v>1</v>
      </c>
      <c r="F5" s="128">
        <v>2</v>
      </c>
      <c r="G5" s="128">
        <v>3</v>
      </c>
      <c r="H5" s="128">
        <v>4</v>
      </c>
      <c r="I5" s="128">
        <v>5</v>
      </c>
      <c r="J5" s="128">
        <v>6</v>
      </c>
      <c r="K5" s="9">
        <f>D5</f>
        <v>0</v>
      </c>
      <c r="L5" s="9">
        <f t="shared" ref="L5:AA7" si="0">E5</f>
        <v>1</v>
      </c>
      <c r="M5" s="9">
        <f t="shared" si="0"/>
        <v>2</v>
      </c>
      <c r="N5" s="9">
        <f t="shared" si="0"/>
        <v>3</v>
      </c>
      <c r="O5" s="9">
        <f t="shared" si="0"/>
        <v>4</v>
      </c>
      <c r="P5" s="9">
        <f t="shared" si="0"/>
        <v>5</v>
      </c>
      <c r="Q5" s="9">
        <f t="shared" si="0"/>
        <v>6</v>
      </c>
      <c r="R5" s="2">
        <f t="shared" si="0"/>
        <v>0</v>
      </c>
      <c r="S5" s="2">
        <f t="shared" si="0"/>
        <v>1</v>
      </c>
      <c r="T5" s="2">
        <f t="shared" si="0"/>
        <v>2</v>
      </c>
      <c r="U5" s="2">
        <f t="shared" si="0"/>
        <v>3</v>
      </c>
      <c r="V5" s="2">
        <f t="shared" si="0"/>
        <v>4</v>
      </c>
      <c r="W5" s="2">
        <f t="shared" si="0"/>
        <v>5</v>
      </c>
      <c r="X5" s="2">
        <f t="shared" si="0"/>
        <v>6</v>
      </c>
      <c r="Y5" s="10">
        <f t="shared" si="0"/>
        <v>0</v>
      </c>
      <c r="Z5" s="10">
        <f t="shared" si="0"/>
        <v>1</v>
      </c>
      <c r="AA5" s="10">
        <f t="shared" si="0"/>
        <v>2</v>
      </c>
      <c r="AB5" s="10">
        <f t="shared" ref="AB5:AQ7" si="1">U5</f>
        <v>3</v>
      </c>
      <c r="AC5" s="10">
        <f t="shared" si="1"/>
        <v>4</v>
      </c>
      <c r="AD5" s="10">
        <f t="shared" si="1"/>
        <v>5</v>
      </c>
      <c r="AE5" s="10">
        <f t="shared" si="1"/>
        <v>6</v>
      </c>
      <c r="AF5" s="12">
        <f t="shared" si="1"/>
        <v>0</v>
      </c>
      <c r="AG5" s="12">
        <f t="shared" si="1"/>
        <v>1</v>
      </c>
      <c r="AH5" s="12">
        <f t="shared" si="1"/>
        <v>2</v>
      </c>
      <c r="AI5" s="12">
        <f t="shared" si="1"/>
        <v>3</v>
      </c>
      <c r="AJ5" s="12">
        <f t="shared" si="1"/>
        <v>4</v>
      </c>
      <c r="AK5" s="12">
        <f t="shared" si="1"/>
        <v>5</v>
      </c>
      <c r="AL5" s="12">
        <f t="shared" si="1"/>
        <v>6</v>
      </c>
      <c r="AM5" s="11">
        <f t="shared" si="1"/>
        <v>0</v>
      </c>
      <c r="AN5" s="11">
        <f t="shared" si="1"/>
        <v>1</v>
      </c>
      <c r="AO5" s="11">
        <f t="shared" si="1"/>
        <v>2</v>
      </c>
      <c r="AP5" s="11">
        <f t="shared" si="1"/>
        <v>3</v>
      </c>
      <c r="AQ5" s="11">
        <f t="shared" si="1"/>
        <v>4</v>
      </c>
      <c r="AR5" s="11">
        <f t="shared" ref="AR5:AZ7" si="2">AK5</f>
        <v>5</v>
      </c>
      <c r="AS5" s="11">
        <f t="shared" si="2"/>
        <v>6</v>
      </c>
      <c r="AT5" s="128">
        <f t="shared" si="2"/>
        <v>0</v>
      </c>
      <c r="AU5" s="128">
        <f t="shared" si="2"/>
        <v>1</v>
      </c>
      <c r="AV5" s="128">
        <f t="shared" si="2"/>
        <v>2</v>
      </c>
      <c r="AW5" s="128">
        <f t="shared" si="2"/>
        <v>3</v>
      </c>
      <c r="AX5" s="128">
        <f t="shared" si="2"/>
        <v>4</v>
      </c>
      <c r="AY5" s="128">
        <f t="shared" si="2"/>
        <v>5</v>
      </c>
      <c r="AZ5" s="128">
        <f t="shared" si="2"/>
        <v>6</v>
      </c>
      <c r="BA5" s="9">
        <f>AT5</f>
        <v>0</v>
      </c>
      <c r="BB5" s="9">
        <f t="shared" ref="BB5:BQ7" si="3">AU5</f>
        <v>1</v>
      </c>
      <c r="BC5" s="9">
        <f t="shared" si="3"/>
        <v>2</v>
      </c>
      <c r="BD5" s="9">
        <f t="shared" si="3"/>
        <v>3</v>
      </c>
      <c r="BE5" s="9">
        <f t="shared" si="3"/>
        <v>4</v>
      </c>
      <c r="BF5" s="9">
        <f t="shared" si="3"/>
        <v>5</v>
      </c>
      <c r="BG5" s="9">
        <f t="shared" si="3"/>
        <v>6</v>
      </c>
      <c r="BH5" s="2">
        <f t="shared" si="3"/>
        <v>0</v>
      </c>
      <c r="BI5" s="2">
        <f t="shared" si="3"/>
        <v>1</v>
      </c>
      <c r="BJ5" s="2">
        <f t="shared" si="3"/>
        <v>2</v>
      </c>
      <c r="BK5" s="2">
        <f t="shared" si="3"/>
        <v>3</v>
      </c>
      <c r="BL5" s="2">
        <f t="shared" si="3"/>
        <v>4</v>
      </c>
      <c r="BM5" s="2">
        <f t="shared" si="3"/>
        <v>5</v>
      </c>
      <c r="BN5" s="2">
        <f t="shared" si="3"/>
        <v>6</v>
      </c>
      <c r="BO5" s="10">
        <f t="shared" si="3"/>
        <v>0</v>
      </c>
      <c r="BP5" s="10">
        <f t="shared" si="3"/>
        <v>1</v>
      </c>
      <c r="BQ5" s="10">
        <f t="shared" si="3"/>
        <v>2</v>
      </c>
      <c r="BR5" s="10">
        <f t="shared" ref="BR5:CG7" si="4">BK5</f>
        <v>3</v>
      </c>
      <c r="BS5" s="10">
        <f t="shared" si="4"/>
        <v>4</v>
      </c>
      <c r="BT5" s="10">
        <f t="shared" si="4"/>
        <v>5</v>
      </c>
      <c r="BU5" s="10">
        <f t="shared" si="4"/>
        <v>6</v>
      </c>
      <c r="BV5" s="12">
        <f t="shared" si="4"/>
        <v>0</v>
      </c>
      <c r="BW5" s="12">
        <f t="shared" si="4"/>
        <v>1</v>
      </c>
      <c r="BX5" s="12">
        <f t="shared" si="4"/>
        <v>2</v>
      </c>
      <c r="BY5" s="12">
        <f t="shared" si="4"/>
        <v>3</v>
      </c>
      <c r="BZ5" s="12">
        <f t="shared" si="4"/>
        <v>4</v>
      </c>
      <c r="CA5" s="12">
        <f t="shared" si="4"/>
        <v>5</v>
      </c>
      <c r="CB5" s="12">
        <f t="shared" si="4"/>
        <v>6</v>
      </c>
      <c r="CC5" s="11">
        <f t="shared" si="4"/>
        <v>0</v>
      </c>
      <c r="CD5" s="11">
        <f t="shared" si="4"/>
        <v>1</v>
      </c>
      <c r="CE5" s="11">
        <f t="shared" si="4"/>
        <v>2</v>
      </c>
      <c r="CF5" s="11">
        <f t="shared" si="4"/>
        <v>3</v>
      </c>
      <c r="CG5" s="11">
        <f t="shared" si="4"/>
        <v>4</v>
      </c>
      <c r="CH5" s="11">
        <f t="shared" ref="CH5:CI7" si="5">CA5</f>
        <v>5</v>
      </c>
      <c r="CI5" s="11">
        <f t="shared" si="5"/>
        <v>6</v>
      </c>
    </row>
    <row r="6" spans="1:87" x14ac:dyDescent="0.25">
      <c r="D6" s="128" t="s">
        <v>294</v>
      </c>
      <c r="E6" s="128" t="s">
        <v>295</v>
      </c>
      <c r="F6" s="128" t="s">
        <v>296</v>
      </c>
      <c r="G6" s="128" t="s">
        <v>297</v>
      </c>
      <c r="H6" s="128" t="s">
        <v>298</v>
      </c>
      <c r="I6" s="128" t="s">
        <v>299</v>
      </c>
      <c r="J6" s="128" t="s">
        <v>300</v>
      </c>
      <c r="K6" s="9" t="str">
        <f>D6</f>
        <v>Dev Yr</v>
      </c>
      <c r="L6" s="9" t="str">
        <f t="shared" si="0"/>
        <v>Launch Yr</v>
      </c>
      <c r="M6" s="9" t="str">
        <f t="shared" si="0"/>
        <v>Yr 2</v>
      </c>
      <c r="N6" s="9" t="str">
        <f t="shared" si="0"/>
        <v>Yr 3</v>
      </c>
      <c r="O6" s="9" t="str">
        <f t="shared" si="0"/>
        <v>Yr 4</v>
      </c>
      <c r="P6" s="9" t="str">
        <f t="shared" si="0"/>
        <v>Yr 5</v>
      </c>
      <c r="Q6" s="9" t="str">
        <f t="shared" si="0"/>
        <v>Yr 6</v>
      </c>
      <c r="R6" s="2" t="str">
        <f t="shared" si="0"/>
        <v>Dev Yr</v>
      </c>
      <c r="S6" s="2" t="str">
        <f t="shared" si="0"/>
        <v>Launch Yr</v>
      </c>
      <c r="T6" s="2" t="str">
        <f t="shared" si="0"/>
        <v>Yr 2</v>
      </c>
      <c r="U6" s="2" t="str">
        <f t="shared" si="0"/>
        <v>Yr 3</v>
      </c>
      <c r="V6" s="2" t="str">
        <f t="shared" si="0"/>
        <v>Yr 4</v>
      </c>
      <c r="W6" s="2" t="str">
        <f t="shared" si="0"/>
        <v>Yr 5</v>
      </c>
      <c r="X6" s="2" t="str">
        <f t="shared" si="0"/>
        <v>Yr 6</v>
      </c>
      <c r="Y6" s="10" t="str">
        <f t="shared" si="0"/>
        <v>Dev Yr</v>
      </c>
      <c r="Z6" s="10" t="str">
        <f t="shared" si="0"/>
        <v>Launch Yr</v>
      </c>
      <c r="AA6" s="10" t="str">
        <f t="shared" si="0"/>
        <v>Yr 2</v>
      </c>
      <c r="AB6" s="10" t="str">
        <f t="shared" si="1"/>
        <v>Yr 3</v>
      </c>
      <c r="AC6" s="10" t="str">
        <f t="shared" si="1"/>
        <v>Yr 4</v>
      </c>
      <c r="AD6" s="10" t="str">
        <f t="shared" si="1"/>
        <v>Yr 5</v>
      </c>
      <c r="AE6" s="10" t="str">
        <f t="shared" si="1"/>
        <v>Yr 6</v>
      </c>
      <c r="AF6" s="12" t="str">
        <f t="shared" si="1"/>
        <v>Dev Yr</v>
      </c>
      <c r="AG6" s="12" t="str">
        <f t="shared" si="1"/>
        <v>Launch Yr</v>
      </c>
      <c r="AH6" s="12" t="str">
        <f t="shared" si="1"/>
        <v>Yr 2</v>
      </c>
      <c r="AI6" s="12" t="str">
        <f t="shared" si="1"/>
        <v>Yr 3</v>
      </c>
      <c r="AJ6" s="12" t="str">
        <f t="shared" si="1"/>
        <v>Yr 4</v>
      </c>
      <c r="AK6" s="12" t="str">
        <f t="shared" si="1"/>
        <v>Yr 5</v>
      </c>
      <c r="AL6" s="12" t="str">
        <f t="shared" si="1"/>
        <v>Yr 6</v>
      </c>
      <c r="AM6" s="11" t="str">
        <f t="shared" si="1"/>
        <v>Dev Yr</v>
      </c>
      <c r="AN6" s="11" t="str">
        <f t="shared" si="1"/>
        <v>Launch Yr</v>
      </c>
      <c r="AO6" s="11" t="str">
        <f t="shared" si="1"/>
        <v>Yr 2</v>
      </c>
      <c r="AP6" s="11" t="str">
        <f t="shared" si="1"/>
        <v>Yr 3</v>
      </c>
      <c r="AQ6" s="11" t="str">
        <f t="shared" si="1"/>
        <v>Yr 4</v>
      </c>
      <c r="AR6" s="11" t="str">
        <f t="shared" si="2"/>
        <v>Yr 5</v>
      </c>
      <c r="AS6" s="11" t="str">
        <f t="shared" si="2"/>
        <v>Yr 6</v>
      </c>
      <c r="AT6" s="128" t="str">
        <f t="shared" si="2"/>
        <v>Dev Yr</v>
      </c>
      <c r="AU6" s="128" t="str">
        <f t="shared" si="2"/>
        <v>Launch Yr</v>
      </c>
      <c r="AV6" s="128" t="str">
        <f t="shared" si="2"/>
        <v>Yr 2</v>
      </c>
      <c r="AW6" s="128" t="str">
        <f t="shared" si="2"/>
        <v>Yr 3</v>
      </c>
      <c r="AX6" s="128" t="str">
        <f t="shared" si="2"/>
        <v>Yr 4</v>
      </c>
      <c r="AY6" s="128" t="str">
        <f t="shared" si="2"/>
        <v>Yr 5</v>
      </c>
      <c r="AZ6" s="128" t="str">
        <f t="shared" si="2"/>
        <v>Yr 6</v>
      </c>
      <c r="BA6" s="9" t="str">
        <f>AT6</f>
        <v>Dev Yr</v>
      </c>
      <c r="BB6" s="9" t="str">
        <f t="shared" si="3"/>
        <v>Launch Yr</v>
      </c>
      <c r="BC6" s="9" t="str">
        <f t="shared" si="3"/>
        <v>Yr 2</v>
      </c>
      <c r="BD6" s="9" t="str">
        <f t="shared" si="3"/>
        <v>Yr 3</v>
      </c>
      <c r="BE6" s="9" t="str">
        <f t="shared" si="3"/>
        <v>Yr 4</v>
      </c>
      <c r="BF6" s="9" t="str">
        <f t="shared" si="3"/>
        <v>Yr 5</v>
      </c>
      <c r="BG6" s="9" t="str">
        <f t="shared" si="3"/>
        <v>Yr 6</v>
      </c>
      <c r="BH6" s="2" t="str">
        <f t="shared" si="3"/>
        <v>Dev Yr</v>
      </c>
      <c r="BI6" s="2" t="str">
        <f t="shared" si="3"/>
        <v>Launch Yr</v>
      </c>
      <c r="BJ6" s="2" t="str">
        <f t="shared" si="3"/>
        <v>Yr 2</v>
      </c>
      <c r="BK6" s="2" t="str">
        <f t="shared" si="3"/>
        <v>Yr 3</v>
      </c>
      <c r="BL6" s="2" t="str">
        <f t="shared" si="3"/>
        <v>Yr 4</v>
      </c>
      <c r="BM6" s="2" t="str">
        <f t="shared" si="3"/>
        <v>Yr 5</v>
      </c>
      <c r="BN6" s="2" t="str">
        <f t="shared" si="3"/>
        <v>Yr 6</v>
      </c>
      <c r="BO6" s="10" t="str">
        <f t="shared" si="3"/>
        <v>Dev Yr</v>
      </c>
      <c r="BP6" s="10" t="str">
        <f t="shared" si="3"/>
        <v>Launch Yr</v>
      </c>
      <c r="BQ6" s="10" t="str">
        <f t="shared" si="3"/>
        <v>Yr 2</v>
      </c>
      <c r="BR6" s="10" t="str">
        <f t="shared" si="4"/>
        <v>Yr 3</v>
      </c>
      <c r="BS6" s="10" t="str">
        <f t="shared" si="4"/>
        <v>Yr 4</v>
      </c>
      <c r="BT6" s="10" t="str">
        <f t="shared" si="4"/>
        <v>Yr 5</v>
      </c>
      <c r="BU6" s="10" t="str">
        <f t="shared" si="4"/>
        <v>Yr 6</v>
      </c>
      <c r="BV6" s="12" t="str">
        <f t="shared" si="4"/>
        <v>Dev Yr</v>
      </c>
      <c r="BW6" s="12" t="str">
        <f t="shared" si="4"/>
        <v>Launch Yr</v>
      </c>
      <c r="BX6" s="12" t="str">
        <f t="shared" si="4"/>
        <v>Yr 2</v>
      </c>
      <c r="BY6" s="12" t="str">
        <f t="shared" si="4"/>
        <v>Yr 3</v>
      </c>
      <c r="BZ6" s="12" t="str">
        <f t="shared" si="4"/>
        <v>Yr 4</v>
      </c>
      <c r="CA6" s="12" t="str">
        <f t="shared" si="4"/>
        <v>Yr 5</v>
      </c>
      <c r="CB6" s="12" t="str">
        <f t="shared" si="4"/>
        <v>Yr 6</v>
      </c>
      <c r="CC6" s="11" t="str">
        <f t="shared" si="4"/>
        <v>Dev Yr</v>
      </c>
      <c r="CD6" s="11" t="str">
        <f t="shared" si="4"/>
        <v>Launch Yr</v>
      </c>
      <c r="CE6" s="11" t="str">
        <f t="shared" si="4"/>
        <v>Yr 2</v>
      </c>
      <c r="CF6" s="11" t="str">
        <f t="shared" si="4"/>
        <v>Yr 3</v>
      </c>
      <c r="CG6" s="11" t="str">
        <f t="shared" si="4"/>
        <v>Yr 4</v>
      </c>
      <c r="CH6" s="11" t="str">
        <f t="shared" si="5"/>
        <v>Yr 5</v>
      </c>
      <c r="CI6" s="11" t="str">
        <f t="shared" si="5"/>
        <v>Yr 6</v>
      </c>
    </row>
    <row r="7" spans="1:87" s="7" customFormat="1" ht="80.25" customHeight="1" x14ac:dyDescent="0.25">
      <c r="A7" s="7" t="s">
        <v>635</v>
      </c>
      <c r="B7" s="7" t="s">
        <v>234</v>
      </c>
      <c r="C7" s="7" t="s">
        <v>235</v>
      </c>
      <c r="D7" s="129" t="str">
        <f>IFERROR(VLOOKUP(E7,'selections(hide)'!$M$3:$N$18,2,FALSE),0)</f>
        <v>2024/25</v>
      </c>
      <c r="E7" s="129" t="str">
        <f>staff_students!E29</f>
        <v>2025/26</v>
      </c>
      <c r="F7" s="129" t="str">
        <f>staff_students!F29</f>
        <v>2026/27</v>
      </c>
      <c r="G7" s="129" t="str">
        <f>staff_students!G29</f>
        <v>2027/28</v>
      </c>
      <c r="H7" s="129" t="str">
        <f>staff_students!H29</f>
        <v>2028/29</v>
      </c>
      <c r="I7" s="129" t="str">
        <f>staff_students!I29</f>
        <v>2029/30</v>
      </c>
      <c r="J7" s="129" t="str">
        <f>staff_students!J29</f>
        <v>2030/31</v>
      </c>
      <c r="K7" s="130" t="str">
        <f>D7</f>
        <v>2024/25</v>
      </c>
      <c r="L7" s="130" t="str">
        <f t="shared" si="0"/>
        <v>2025/26</v>
      </c>
      <c r="M7" s="130" t="str">
        <f t="shared" si="0"/>
        <v>2026/27</v>
      </c>
      <c r="N7" s="130" t="str">
        <f t="shared" si="0"/>
        <v>2027/28</v>
      </c>
      <c r="O7" s="130" t="str">
        <f t="shared" si="0"/>
        <v>2028/29</v>
      </c>
      <c r="P7" s="130" t="str">
        <f t="shared" si="0"/>
        <v>2029/30</v>
      </c>
      <c r="Q7" s="130" t="str">
        <f t="shared" si="0"/>
        <v>2030/31</v>
      </c>
      <c r="R7" s="131" t="str">
        <f t="shared" si="0"/>
        <v>2024/25</v>
      </c>
      <c r="S7" s="131" t="str">
        <f t="shared" si="0"/>
        <v>2025/26</v>
      </c>
      <c r="T7" s="131" t="str">
        <f t="shared" si="0"/>
        <v>2026/27</v>
      </c>
      <c r="U7" s="131" t="str">
        <f t="shared" si="0"/>
        <v>2027/28</v>
      </c>
      <c r="V7" s="131" t="str">
        <f t="shared" si="0"/>
        <v>2028/29</v>
      </c>
      <c r="W7" s="131" t="str">
        <f t="shared" si="0"/>
        <v>2029/30</v>
      </c>
      <c r="X7" s="131" t="str">
        <f t="shared" si="0"/>
        <v>2030/31</v>
      </c>
      <c r="Y7" s="133" t="str">
        <f t="shared" si="0"/>
        <v>2024/25</v>
      </c>
      <c r="Z7" s="133" t="str">
        <f t="shared" si="0"/>
        <v>2025/26</v>
      </c>
      <c r="AA7" s="133" t="str">
        <f t="shared" si="0"/>
        <v>2026/27</v>
      </c>
      <c r="AB7" s="133" t="str">
        <f t="shared" si="1"/>
        <v>2027/28</v>
      </c>
      <c r="AC7" s="133" t="str">
        <f t="shared" si="1"/>
        <v>2028/29</v>
      </c>
      <c r="AD7" s="133" t="str">
        <f t="shared" si="1"/>
        <v>2029/30</v>
      </c>
      <c r="AE7" s="133" t="str">
        <f t="shared" si="1"/>
        <v>2030/31</v>
      </c>
      <c r="AF7" s="132" t="str">
        <f t="shared" si="1"/>
        <v>2024/25</v>
      </c>
      <c r="AG7" s="132" t="str">
        <f t="shared" si="1"/>
        <v>2025/26</v>
      </c>
      <c r="AH7" s="132" t="str">
        <f t="shared" si="1"/>
        <v>2026/27</v>
      </c>
      <c r="AI7" s="132" t="str">
        <f t="shared" si="1"/>
        <v>2027/28</v>
      </c>
      <c r="AJ7" s="132" t="str">
        <f t="shared" si="1"/>
        <v>2028/29</v>
      </c>
      <c r="AK7" s="132" t="str">
        <f t="shared" si="1"/>
        <v>2029/30</v>
      </c>
      <c r="AL7" s="132" t="str">
        <f t="shared" si="1"/>
        <v>2030/31</v>
      </c>
      <c r="AM7" s="60" t="str">
        <f t="shared" si="1"/>
        <v>2024/25</v>
      </c>
      <c r="AN7" s="60" t="str">
        <f t="shared" si="1"/>
        <v>2025/26</v>
      </c>
      <c r="AO7" s="60" t="str">
        <f t="shared" si="1"/>
        <v>2026/27</v>
      </c>
      <c r="AP7" s="60" t="str">
        <f t="shared" si="1"/>
        <v>2027/28</v>
      </c>
      <c r="AQ7" s="60" t="str">
        <f t="shared" si="1"/>
        <v>2028/29</v>
      </c>
      <c r="AR7" s="60" t="str">
        <f t="shared" si="2"/>
        <v>2029/30</v>
      </c>
      <c r="AS7" s="60" t="str">
        <f t="shared" si="2"/>
        <v>2030/31</v>
      </c>
      <c r="AT7" s="129" t="str">
        <f t="shared" si="2"/>
        <v>2024/25</v>
      </c>
      <c r="AU7" s="129" t="str">
        <f t="shared" si="2"/>
        <v>2025/26</v>
      </c>
      <c r="AV7" s="129" t="str">
        <f t="shared" si="2"/>
        <v>2026/27</v>
      </c>
      <c r="AW7" s="129" t="str">
        <f t="shared" si="2"/>
        <v>2027/28</v>
      </c>
      <c r="AX7" s="129" t="str">
        <f t="shared" si="2"/>
        <v>2028/29</v>
      </c>
      <c r="AY7" s="129" t="str">
        <f t="shared" si="2"/>
        <v>2029/30</v>
      </c>
      <c r="AZ7" s="129" t="str">
        <f t="shared" si="2"/>
        <v>2030/31</v>
      </c>
      <c r="BA7" s="130" t="str">
        <f>AT7</f>
        <v>2024/25</v>
      </c>
      <c r="BB7" s="130" t="str">
        <f t="shared" si="3"/>
        <v>2025/26</v>
      </c>
      <c r="BC7" s="130" t="str">
        <f t="shared" si="3"/>
        <v>2026/27</v>
      </c>
      <c r="BD7" s="130" t="str">
        <f t="shared" si="3"/>
        <v>2027/28</v>
      </c>
      <c r="BE7" s="130" t="str">
        <f t="shared" si="3"/>
        <v>2028/29</v>
      </c>
      <c r="BF7" s="130" t="str">
        <f t="shared" si="3"/>
        <v>2029/30</v>
      </c>
      <c r="BG7" s="130" t="str">
        <f t="shared" si="3"/>
        <v>2030/31</v>
      </c>
      <c r="BH7" s="131" t="str">
        <f t="shared" si="3"/>
        <v>2024/25</v>
      </c>
      <c r="BI7" s="131" t="str">
        <f t="shared" si="3"/>
        <v>2025/26</v>
      </c>
      <c r="BJ7" s="131" t="str">
        <f t="shared" si="3"/>
        <v>2026/27</v>
      </c>
      <c r="BK7" s="131" t="str">
        <f t="shared" si="3"/>
        <v>2027/28</v>
      </c>
      <c r="BL7" s="131" t="str">
        <f t="shared" si="3"/>
        <v>2028/29</v>
      </c>
      <c r="BM7" s="131" t="str">
        <f t="shared" si="3"/>
        <v>2029/30</v>
      </c>
      <c r="BN7" s="131" t="str">
        <f t="shared" si="3"/>
        <v>2030/31</v>
      </c>
      <c r="BO7" s="133" t="str">
        <f t="shared" si="3"/>
        <v>2024/25</v>
      </c>
      <c r="BP7" s="133" t="str">
        <f t="shared" si="3"/>
        <v>2025/26</v>
      </c>
      <c r="BQ7" s="133" t="str">
        <f t="shared" si="3"/>
        <v>2026/27</v>
      </c>
      <c r="BR7" s="133" t="str">
        <f t="shared" si="4"/>
        <v>2027/28</v>
      </c>
      <c r="BS7" s="133" t="str">
        <f t="shared" si="4"/>
        <v>2028/29</v>
      </c>
      <c r="BT7" s="133" t="str">
        <f t="shared" si="4"/>
        <v>2029/30</v>
      </c>
      <c r="BU7" s="133" t="str">
        <f t="shared" si="4"/>
        <v>2030/31</v>
      </c>
      <c r="BV7" s="132" t="str">
        <f t="shared" si="4"/>
        <v>2024/25</v>
      </c>
      <c r="BW7" s="132" t="str">
        <f t="shared" si="4"/>
        <v>2025/26</v>
      </c>
      <c r="BX7" s="132" t="str">
        <f t="shared" si="4"/>
        <v>2026/27</v>
      </c>
      <c r="BY7" s="132" t="str">
        <f t="shared" si="4"/>
        <v>2027/28</v>
      </c>
      <c r="BZ7" s="132" t="str">
        <f t="shared" si="4"/>
        <v>2028/29</v>
      </c>
      <c r="CA7" s="132" t="str">
        <f t="shared" si="4"/>
        <v>2029/30</v>
      </c>
      <c r="CB7" s="132" t="str">
        <f t="shared" si="4"/>
        <v>2030/31</v>
      </c>
      <c r="CC7" s="60" t="str">
        <f t="shared" si="4"/>
        <v>2024/25</v>
      </c>
      <c r="CD7" s="60" t="str">
        <f t="shared" si="4"/>
        <v>2025/26</v>
      </c>
      <c r="CE7" s="60" t="str">
        <f t="shared" si="4"/>
        <v>2026/27</v>
      </c>
      <c r="CF7" s="60" t="str">
        <f t="shared" si="4"/>
        <v>2027/28</v>
      </c>
      <c r="CG7" s="60" t="str">
        <f t="shared" si="4"/>
        <v>2028/29</v>
      </c>
      <c r="CH7" s="60" t="str">
        <f t="shared" si="5"/>
        <v>2029/30</v>
      </c>
      <c r="CI7" s="60" t="str">
        <f t="shared" si="5"/>
        <v>2030/31</v>
      </c>
    </row>
    <row r="8" spans="1:87" x14ac:dyDescent="0.25">
      <c r="A8">
        <v>2</v>
      </c>
      <c r="B8" t="str">
        <f>modules!B8</f>
        <v>Research Project (PSYM220)</v>
      </c>
      <c r="C8">
        <f>modules!C8</f>
        <v>1</v>
      </c>
      <c r="D8" s="16">
        <f t="shared" ref="D8:D39" si="6">IFERROR(IF($C$1="Yes",0,IF($C8=E$5,HLOOKUP(D$4,DHRS,$A8,FALSE),0)),0)</f>
        <v>0</v>
      </c>
      <c r="E8" s="16">
        <f t="shared" ref="E8:E39" si="7">IFERROR(IF($C$1="Yes",0,IF($C8=F$5,HLOOKUP(D$4,DHRS,$A8,FALSE),0)),0)</f>
        <v>0</v>
      </c>
      <c r="F8" s="16">
        <f t="shared" ref="F8:F39" si="8">IFERROR(IF($C$1="Yes",0,IF($C8=G$5,HLOOKUP(D$4,DHRS,$A8,FALSE),0)),0)</f>
        <v>0</v>
      </c>
      <c r="G8" s="16">
        <f t="shared" ref="G8:G39" si="9">IFERROR(IF($C$1="Yes",0,IF($C8=H$5,HLOOKUP(D$4,DHRS,$A8,FALSE),0)),0)</f>
        <v>0</v>
      </c>
      <c r="H8" s="16">
        <f t="shared" ref="H8:H39" si="10">IFERROR(IF($C$1="Yes",0,IF($C8=I$5,HLOOKUP(D$4,DHRS,$A8,FALSE),0)),0)</f>
        <v>0</v>
      </c>
      <c r="I8" s="16">
        <f t="shared" ref="I8:I39" si="11">IFERROR(IF($C$1="Yes",0,IF($C8=J$5,HLOOKUP(D$4,DHRS,$A8,FALSE),0)),0)</f>
        <v>0</v>
      </c>
      <c r="J8" s="16">
        <f t="shared" ref="J8:J39" si="12">IFERROR(IF($C$1="Yes",0,IF($C8=K$5,HLOOKUP(D$4,DHRS,$A8,FALSE),0)),0)</f>
        <v>0</v>
      </c>
      <c r="K8" s="16">
        <f t="shared" ref="K8:K39" si="13">IFERROR(IF($C$1="Yes",0,IF($C8=L$5,HLOOKUP(K$4,DHRS,$A8,FALSE),0)),0)</f>
        <v>0</v>
      </c>
      <c r="L8" s="16">
        <f t="shared" ref="L8:L39" si="14">IFERROR(IF($C$1="Yes",0,IF($C8=M$5,HLOOKUP(K$4,DHRS,$A8,FALSE),0)),0)</f>
        <v>0</v>
      </c>
      <c r="M8" s="16">
        <f t="shared" ref="M8:M39" si="15">IFERROR(IF($C$1="Yes",0,IF($C8=N$5,HLOOKUP(K$4,DHRS,$A8,FALSE),0)),0)</f>
        <v>0</v>
      </c>
      <c r="N8" s="16">
        <f t="shared" ref="N8:N39" si="16">IFERROR(IF($C$1="Yes",0,IF($C8=O$5,HLOOKUP(K$4,DHRS,$A8,FALSE),0)),0)</f>
        <v>0</v>
      </c>
      <c r="O8" s="16">
        <f t="shared" ref="O8:O39" si="17">IFERROR(IF($C$1="Yes",0,IF($C8=P$5,HLOOKUP(K$4,DHRS,$A8,FALSE),0)),0)</f>
        <v>0</v>
      </c>
      <c r="P8" s="16">
        <f t="shared" ref="P8:P39" si="18">IFERROR(IF($C$1="Yes",0,IF($C8=Q$5,HLOOKUP(K$4,DHRS,$A8,FALSE),0)),0)</f>
        <v>0</v>
      </c>
      <c r="Q8" s="16">
        <f t="shared" ref="Q8:Q39" si="19">IFERROR(IF($C$1="Yes",0,IF($C8=R$5,HLOOKUP(K$4,DHRS,$A8,FALSE),0)),0)</f>
        <v>0</v>
      </c>
      <c r="R8" s="16">
        <f t="shared" ref="R8:R39" si="20">IFERROR(IF($C$1="Yes",0,IF($C8=S$5,HLOOKUP(R$4,DHRS,$A8,FALSE),0)),0)</f>
        <v>0</v>
      </c>
      <c r="S8" s="16">
        <f t="shared" ref="S8:S39" si="21">IFERROR(IF($C$1="Yes",0,IF($C8=T$5,HLOOKUP(R$4,DHRS,$A8,FALSE),0)),0)</f>
        <v>0</v>
      </c>
      <c r="T8" s="16">
        <f t="shared" ref="T8:T39" si="22">IFERROR(IF($C$1="Yes",0,IF($C8=U$5,HLOOKUP(R$4,DHRS,$A8,FALSE),0)),0)</f>
        <v>0</v>
      </c>
      <c r="U8" s="16">
        <f t="shared" ref="U8:U39" si="23">IFERROR(IF($C$1="Yes",0,IF($C8=V$5,HLOOKUP(R$4,DHRS,$A8,FALSE),0)),0)</f>
        <v>0</v>
      </c>
      <c r="V8" s="16">
        <f t="shared" ref="V8:V39" si="24">IFERROR(IF($C$1="Yes",0,IF($C8=W$5,HLOOKUP(R$4,DHRS,$A8,FALSE),0)),0)</f>
        <v>0</v>
      </c>
      <c r="W8" s="16">
        <f t="shared" ref="W8:W39" si="25">IFERROR(IF($C$1="Yes",0,IF($C8=X$5,HLOOKUP(R$4,DHRS,$A8,FALSE),0)),0)</f>
        <v>0</v>
      </c>
      <c r="X8" s="16">
        <f t="shared" ref="X8:X39" si="26">IFERROR(IF($C$1="Yes",0,IF($C8=Y$5,HLOOKUP(R$4,DHRS,$A8,FALSE),0)),0)</f>
        <v>0</v>
      </c>
      <c r="Y8" s="16">
        <f t="shared" ref="Y8:Y39" si="27">IFERROR(IF($C$1="Yes",0,IF($C8=Z$5,HLOOKUP(Y$4,DHRS,$A8,FALSE),0)),0)</f>
        <v>0</v>
      </c>
      <c r="Z8" s="16">
        <f t="shared" ref="Z8:Z39" si="28">IFERROR(IF($C$1="Yes",0,IF($C8=AA$5,HLOOKUP(Y$4,DHRS,$A8,FALSE),0)),0)</f>
        <v>0</v>
      </c>
      <c r="AA8" s="16">
        <f t="shared" ref="AA8:AA39" si="29">IFERROR(IF($C$1="Yes",0,IF($C8=AB$5,HLOOKUP(Y$4,DHRS,$A8,FALSE),0)),0)</f>
        <v>0</v>
      </c>
      <c r="AB8" s="16">
        <f t="shared" ref="AB8:AB39" si="30">IFERROR(IF($C$1="Yes",0,IF($C8=AC$5,HLOOKUP(Y$4,DHRS,$A8,FALSE),0)),0)</f>
        <v>0</v>
      </c>
      <c r="AC8" s="16">
        <f t="shared" ref="AC8:AC39" si="31">IFERROR(IF($C$1="Yes",0,IF($C8=AD$5,HLOOKUP(Y$4,DHRS,$A8,FALSE),0)),0)</f>
        <v>0</v>
      </c>
      <c r="AD8" s="16">
        <f t="shared" ref="AD8:AD39" si="32">IFERROR(IF($C$1="Yes",0,IF($C8=AE$5,HLOOKUP(Y$4,DHRS,$A8,FALSE),0)),0)</f>
        <v>0</v>
      </c>
      <c r="AE8" s="16">
        <f t="shared" ref="AE8:AE39" si="33">IFERROR(IF($C$1="Yes",0,IF($C8=AF$5,HLOOKUP(Y$4,DHRS,$A8,FALSE),0)),0)</f>
        <v>0</v>
      </c>
      <c r="AF8" s="16">
        <f t="shared" ref="AF8:AF39" si="34">IFERROR(IF($C$1="Yes",0,IF($C8=AG$5,HLOOKUP(AF$4,DHRS,$A8,FALSE),0)),0)</f>
        <v>0</v>
      </c>
      <c r="AG8" s="16">
        <f t="shared" ref="AG8:AG39" si="35">IFERROR(IF($C$1="Yes",0,IF($C8=AH$5,HLOOKUP(AF$4,DHRS,$A8,FALSE),0)),0)</f>
        <v>0</v>
      </c>
      <c r="AH8" s="16">
        <f t="shared" ref="AH8:AH39" si="36">IFERROR(IF($C$1="Yes",0,IF($C8=AI$5,HLOOKUP(AF$4,DHRS,$A8,FALSE),0)),0)</f>
        <v>0</v>
      </c>
      <c r="AI8" s="16">
        <f t="shared" ref="AI8:AI39" si="37">IFERROR(IF($C$1="Yes",0,IF($C8=AJ$5,HLOOKUP(AF$4,DHRS,$A8,FALSE),0)),0)</f>
        <v>0</v>
      </c>
      <c r="AJ8" s="16">
        <f t="shared" ref="AJ8:AJ39" si="38">IFERROR(IF($C$1="Yes",0,IF($C8=AK$5,HLOOKUP(AF$4,DHRS,$A8,FALSE),0)),0)</f>
        <v>0</v>
      </c>
      <c r="AK8" s="16">
        <f t="shared" ref="AK8:AK39" si="39">IFERROR(IF($C$1="Yes",0,IF($C8=AL$5,HLOOKUP(AF$4,DHRS,$A8,FALSE),0)),0)</f>
        <v>0</v>
      </c>
      <c r="AL8" s="16">
        <f t="shared" ref="AL8:AL39" si="40">IFERROR(IF($C$1="Yes",0,IF($C8=AM$5,HLOOKUP(AF$4,DHRS,$A8,FALSE),0)),0)</f>
        <v>0</v>
      </c>
      <c r="AM8" s="16">
        <f t="shared" ref="AM8:AM39" si="41">IFERROR(IF($C$1="Yes",0,IF($C8=AN$5,HLOOKUP(AM$4,DHRS,$A8,FALSE),0)),0)</f>
        <v>0</v>
      </c>
      <c r="AN8" s="16">
        <f t="shared" ref="AN8:AN39" si="42">IFERROR(IF($C$1="Yes",0,IF($C8=AO$5,HLOOKUP(AM$4,DHRS,$A8,FALSE),0)),0)</f>
        <v>0</v>
      </c>
      <c r="AO8" s="16">
        <f t="shared" ref="AO8:AO39" si="43">IFERROR(IF($C$1="Yes",0,IF($C8=AP$5,HLOOKUP(AM$4,DHRS,$A8,FALSE),0)),0)</f>
        <v>0</v>
      </c>
      <c r="AP8" s="16">
        <f t="shared" ref="AP8:AP39" si="44">IFERROR(IF($C$1="Yes",0,IF($C8=AQ$5,HLOOKUP(AM$4,DHRS,$A8,FALSE),0)),0)</f>
        <v>0</v>
      </c>
      <c r="AQ8" s="16">
        <f t="shared" ref="AQ8:AQ39" si="45">IFERROR(IF($C$1="Yes",0,IF($C8=AR$5,HLOOKUP(AM$4,DHRS,$A8,FALSE),0)),0)</f>
        <v>0</v>
      </c>
      <c r="AR8" s="16">
        <f t="shared" ref="AR8:AR39" si="46">IFERROR(IF($C$1="Yes",0,IF($C8=AS$5,HLOOKUP(AM$4,DHRS,$A8,FALSE),0)),0)</f>
        <v>0</v>
      </c>
      <c r="AS8" s="16">
        <f t="shared" ref="AS8:AS39" si="47">IFERROR(IF($C$1="Yes",0,IF($C8=AT$5,HLOOKUP(AM$4,DHRS,$A8,FALSE),0)),0)</f>
        <v>0</v>
      </c>
      <c r="AT8" s="20">
        <f t="shared" ref="AT8:AT39" si="48">IFERROR(IF($C$1="Yes",0,IF($C8=AU$5,HLOOKUP(AT$4,DCOST,$A8,FALSE),0)),0)</f>
        <v>0</v>
      </c>
      <c r="AU8" s="20">
        <f t="shared" ref="AU8:AU39" si="49">IFERROR(IF($C$1="Yes",0,IF($C8=AV$5,HLOOKUP(AT$4,DCOST,$A8,FALSE),0)),0)</f>
        <v>0</v>
      </c>
      <c r="AV8" s="20">
        <f t="shared" ref="AV8:AV39" si="50">IFERROR(IF($C$1="Yes",0,IF($C8=AW$5,HLOOKUP(AT$4,DCOST,$A8,FALSE),0)),0)</f>
        <v>0</v>
      </c>
      <c r="AW8" s="20">
        <f t="shared" ref="AW8:AW39" si="51">IFERROR(IF($C$1="Yes",0,IF($C8=AX$5,HLOOKUP(AT$4,DCOST,$A8,FALSE),0)),0)</f>
        <v>0</v>
      </c>
      <c r="AX8" s="20">
        <f t="shared" ref="AX8:AX39" si="52">IFERROR(IF($C$1="Yes",0,IF($C8=AY$5,HLOOKUP(AT$4,DCOST,$A8,FALSE),0)),0)</f>
        <v>0</v>
      </c>
      <c r="AY8" s="20">
        <f t="shared" ref="AY8:AY39" si="53">IFERROR(IF($C$1="Yes",0,IF($C8=AZ$5,HLOOKUP(AT$4,DCOST,$A8,FALSE),0)),0)</f>
        <v>0</v>
      </c>
      <c r="AZ8" s="20">
        <f t="shared" ref="AZ8:AZ39" si="54">IFERROR(IF($C$1="Yes",0,IF($C8=BA$5,HLOOKUP(AT$4,DCOST,$A8,FALSE),0)),0)</f>
        <v>0</v>
      </c>
      <c r="BA8" s="20">
        <f t="shared" ref="BA8:BA39" si="55">IFERROR(IF($C$1="Yes",0,IF($C8=BB$5,HLOOKUP(BA$4,DCOST,$A8,FALSE),0)),0)</f>
        <v>0</v>
      </c>
      <c r="BB8" s="20">
        <f t="shared" ref="BB8:BB39" si="56">IFERROR(IF($C$1="Yes",0,IF($C8=BC$5,HLOOKUP(BA$4,DCOST,$A8,FALSE),0)),0)</f>
        <v>0</v>
      </c>
      <c r="BC8" s="20">
        <f t="shared" ref="BC8:BC39" si="57">IFERROR(IF($C$1="Yes",0,IF($C8=BD$5,HLOOKUP(BA$4,DCOST,$A8,FALSE),0)),0)</f>
        <v>0</v>
      </c>
      <c r="BD8" s="20">
        <f t="shared" ref="BD8:BD39" si="58">IFERROR(IF($C$1="Yes",0,IF($C8=BE$5,HLOOKUP(BA$4,DCOST,$A8,FALSE),0)),0)</f>
        <v>0</v>
      </c>
      <c r="BE8" s="20">
        <f t="shared" ref="BE8:BE39" si="59">IFERROR(IF($C$1="Yes",0,IF($C8=BF$5,HLOOKUP(BA$4,DCOST,$A8,FALSE),0)),0)</f>
        <v>0</v>
      </c>
      <c r="BF8" s="20">
        <f t="shared" ref="BF8:BF39" si="60">IFERROR(IF($C$1="Yes",0,IF($C8=BG$5,HLOOKUP(BA$4,DCOST,$A8,FALSE),0)),0)</f>
        <v>0</v>
      </c>
      <c r="BG8" s="20">
        <f t="shared" ref="BG8:BG39" si="61">IFERROR(IF($C$1="Yes",0,IF($C8=BH$5,HLOOKUP(BA$4,DCOST,$A8,FALSE),0)),0)</f>
        <v>0</v>
      </c>
      <c r="BH8" s="20">
        <f t="shared" ref="BH8:BH39" si="62">IFERROR(IF($C$1="Yes",0,IF($C8=BI$5,HLOOKUP(BH$4,DCOST,$A8,FALSE),0)),0)</f>
        <v>0</v>
      </c>
      <c r="BI8" s="20">
        <f t="shared" ref="BI8:BI39" si="63">IFERROR(IF($C$1="Yes",0,IF($C8=BJ$5,HLOOKUP(BH$4,DCOST,$A8,FALSE),0)),0)</f>
        <v>0</v>
      </c>
      <c r="BJ8" s="20">
        <f t="shared" ref="BJ8:BJ39" si="64">IFERROR(IF($C$1="Yes",0,IF($C8=BK$5,HLOOKUP(BH$4,DCOST,$A8,FALSE),0)),0)</f>
        <v>0</v>
      </c>
      <c r="BK8" s="20">
        <f t="shared" ref="BK8:BK39" si="65">IFERROR(IF($C$1="Yes",0,IF($C8=BL$5,HLOOKUP(BH$4,DCOST,$A8,FALSE),0)),0)</f>
        <v>0</v>
      </c>
      <c r="BL8" s="20">
        <f t="shared" ref="BL8:BL39" si="66">IFERROR(IF($C$1="Yes",0,IF($C8=BM$5,HLOOKUP(BH$4,DCOST,$A8,FALSE),0)),0)</f>
        <v>0</v>
      </c>
      <c r="BM8" s="20">
        <f t="shared" ref="BM8:BM39" si="67">IFERROR(IF($C$1="Yes",0,IF($C8=BN$5,HLOOKUP(BH$4,DCOST,$A8,FALSE),0)),0)</f>
        <v>0</v>
      </c>
      <c r="BN8" s="20">
        <f t="shared" ref="BN8:BN39" si="68">IFERROR(IF($C$1="Yes",0,IF($C8=BO$5,HLOOKUP(BH$4,DCOST,$A8,FALSE),0)),0)</f>
        <v>0</v>
      </c>
      <c r="BO8" s="20">
        <f t="shared" ref="BO8:BO39" si="69">IFERROR(IF($C$1="Yes",0,IF($C8=BP$5,HLOOKUP(BO$4,DCOST,$A8,FALSE),0)),0)</f>
        <v>0</v>
      </c>
      <c r="BP8" s="20">
        <f t="shared" ref="BP8:BP39" si="70">IFERROR(IF($C$1="Yes",0,IF($C8=BQ$5,HLOOKUP(BO$4,DCOST,$A8,FALSE),0)),0)</f>
        <v>0</v>
      </c>
      <c r="BQ8" s="20">
        <f t="shared" ref="BQ8:BQ39" si="71">IFERROR(IF($C$1="Yes",0,IF($C8=BR$5,HLOOKUP(BO$4,DCOST,$A8,FALSE),0)),0)</f>
        <v>0</v>
      </c>
      <c r="BR8" s="20">
        <f t="shared" ref="BR8:BR39" si="72">IFERROR(IF($C$1="Yes",0,IF($C8=BS$5,HLOOKUP(BO$4,DCOST,$A8,FALSE),0)),0)</f>
        <v>0</v>
      </c>
      <c r="BS8" s="20">
        <f t="shared" ref="BS8:BS39" si="73">IFERROR(IF($C$1="Yes",0,IF($C8=BT$5,HLOOKUP(BO$4,DCOST,$A8,FALSE),0)),0)</f>
        <v>0</v>
      </c>
      <c r="BT8" s="20">
        <f t="shared" ref="BT8:BT39" si="74">IFERROR(IF($C$1="Yes",0,IF($C8=BU$5,HLOOKUP(BO$4,DCOST,$A8,FALSE),0)),0)</f>
        <v>0</v>
      </c>
      <c r="BU8" s="20">
        <f t="shared" ref="BU8:BU39" si="75">IFERROR(IF($C$1="Yes",0,IF($C8=BV$5,HLOOKUP(BO$4,DCOST,$A8,FALSE),0)),0)</f>
        <v>0</v>
      </c>
      <c r="BV8" s="20">
        <f t="shared" ref="BV8:BV39" si="76">IFERROR(IF($C$1="Yes",0,IF($C8=BW$5,HLOOKUP(BV$4,DCOST,$A8,FALSE),0)),0)</f>
        <v>0</v>
      </c>
      <c r="BW8" s="20">
        <f t="shared" ref="BW8:BW39" si="77">IFERROR(IF($C$1="Yes",0,IF($C8=BX$5,HLOOKUP(BV$4,DCOST,$A8,FALSE),0)),0)</f>
        <v>0</v>
      </c>
      <c r="BX8" s="20">
        <f t="shared" ref="BX8:BX39" si="78">IFERROR(IF($C$1="Yes",0,IF($C8=BY$5,HLOOKUP(BV$4,DCOST,$A8,FALSE),0)),0)</f>
        <v>0</v>
      </c>
      <c r="BY8" s="20">
        <f t="shared" ref="BY8:BY39" si="79">IFERROR(IF($C$1="Yes",0,IF($C8=BZ$5,HLOOKUP(BV$4,DCOST,$A8,FALSE),0)),0)</f>
        <v>0</v>
      </c>
      <c r="BZ8" s="20">
        <f t="shared" ref="BZ8:BZ39" si="80">IFERROR(IF($C$1="Yes",0,IF($C8=CA$5,HLOOKUP(BV$4,DCOST,$A8,FALSE),0)),0)</f>
        <v>0</v>
      </c>
      <c r="CA8" s="20">
        <f t="shared" ref="CA8:CA39" si="81">IFERROR(IF($C$1="Yes",0,IF($C8=CB$5,HLOOKUP(BV$4,DCOST,$A8,FALSE),0)),0)</f>
        <v>0</v>
      </c>
      <c r="CB8" s="20">
        <f t="shared" ref="CB8:CB39" si="82">IFERROR(IF($C$1="Yes",0,IF($C8=CC$5,HLOOKUP(BV$4,DCOST,$A8,FALSE),0)),0)</f>
        <v>0</v>
      </c>
      <c r="CC8" s="20">
        <f t="shared" ref="CC8:CC39" si="83">IFERROR(IF($C$1="Yes",0,IF($C8=CD$5,HLOOKUP(CC$4,DCOST,$A8,FALSE),0)),0)</f>
        <v>0</v>
      </c>
      <c r="CD8" s="20">
        <f t="shared" ref="CD8:CD39" si="84">IFERROR(IF($C$1="Yes",0,IF($C8=CE$5,HLOOKUP(CC$4,DCOST,$A8,FALSE),0)),0)</f>
        <v>0</v>
      </c>
      <c r="CE8" s="20">
        <f t="shared" ref="CE8:CE39" si="85">IFERROR(IF($C$1="Yes",0,IF($C8=CF$5,HLOOKUP(CC$4,DCOST,$A8,FALSE),0)),0)</f>
        <v>0</v>
      </c>
      <c r="CF8" s="20">
        <f t="shared" ref="CF8:CF39" si="86">IFERROR(IF($C$1="Yes",0,IF($C8=CG$5,HLOOKUP(CC$4,DCOST,$A8,FALSE),0)),0)</f>
        <v>0</v>
      </c>
      <c r="CG8" s="20">
        <f t="shared" ref="CG8:CG39" si="87">IFERROR(IF($C$1="Yes",0,IF($C8=CH$5,HLOOKUP(CC$4,DCOST,$A8,FALSE),0)),0)</f>
        <v>0</v>
      </c>
      <c r="CH8" s="20">
        <f t="shared" ref="CH8:CH39" si="88">IFERROR(IF($C$1="Yes",0,IF($C8=CI$5,HLOOKUP(CC$4,DCOST,$A8,FALSE),0)),0)</f>
        <v>0</v>
      </c>
      <c r="CI8" s="20">
        <f t="shared" ref="CI8:CI39" si="89">IFERROR(IF($C$1="Yes",0,IF($C8=CJ$5,HLOOKUP(CC$4,DCOST,$A8,FALSE),0)),0)</f>
        <v>0</v>
      </c>
    </row>
    <row r="9" spans="1:87" x14ac:dyDescent="0.25">
      <c r="A9">
        <v>3</v>
      </c>
      <c r="B9" t="str">
        <f>modules!B9</f>
        <v>Introduction to Statistics (PSYM221)</v>
      </c>
      <c r="C9">
        <f>modules!C9</f>
        <v>1</v>
      </c>
      <c r="D9" s="16">
        <f t="shared" si="6"/>
        <v>300</v>
      </c>
      <c r="E9" s="16">
        <f t="shared" si="7"/>
        <v>0</v>
      </c>
      <c r="F9" s="16">
        <f t="shared" si="8"/>
        <v>0</v>
      </c>
      <c r="G9" s="16">
        <f t="shared" si="9"/>
        <v>0</v>
      </c>
      <c r="H9" s="16">
        <f t="shared" si="10"/>
        <v>0</v>
      </c>
      <c r="I9" s="16">
        <f t="shared" si="11"/>
        <v>0</v>
      </c>
      <c r="J9" s="16">
        <f t="shared" si="12"/>
        <v>0</v>
      </c>
      <c r="K9" s="16">
        <f t="shared" si="13"/>
        <v>0</v>
      </c>
      <c r="L9" s="16">
        <f t="shared" si="14"/>
        <v>0</v>
      </c>
      <c r="M9" s="16">
        <f t="shared" si="15"/>
        <v>0</v>
      </c>
      <c r="N9" s="16">
        <f t="shared" si="16"/>
        <v>0</v>
      </c>
      <c r="O9" s="16">
        <f t="shared" si="17"/>
        <v>0</v>
      </c>
      <c r="P9" s="16">
        <f t="shared" si="18"/>
        <v>0</v>
      </c>
      <c r="Q9" s="16">
        <f t="shared" si="19"/>
        <v>0</v>
      </c>
      <c r="R9" s="16">
        <f t="shared" si="20"/>
        <v>0</v>
      </c>
      <c r="S9" s="16">
        <f t="shared" si="21"/>
        <v>0</v>
      </c>
      <c r="T9" s="16">
        <f t="shared" si="22"/>
        <v>0</v>
      </c>
      <c r="U9" s="16">
        <f t="shared" si="23"/>
        <v>0</v>
      </c>
      <c r="V9" s="16">
        <f t="shared" si="24"/>
        <v>0</v>
      </c>
      <c r="W9" s="16">
        <f t="shared" si="25"/>
        <v>0</v>
      </c>
      <c r="X9" s="16">
        <f t="shared" si="26"/>
        <v>0</v>
      </c>
      <c r="Y9" s="16">
        <f t="shared" si="27"/>
        <v>0</v>
      </c>
      <c r="Z9" s="16">
        <f t="shared" si="28"/>
        <v>0</v>
      </c>
      <c r="AA9" s="16">
        <f t="shared" si="29"/>
        <v>0</v>
      </c>
      <c r="AB9" s="16">
        <f t="shared" si="30"/>
        <v>0</v>
      </c>
      <c r="AC9" s="16">
        <f t="shared" si="31"/>
        <v>0</v>
      </c>
      <c r="AD9" s="16">
        <f t="shared" si="32"/>
        <v>0</v>
      </c>
      <c r="AE9" s="16">
        <f t="shared" si="33"/>
        <v>0</v>
      </c>
      <c r="AF9" s="16">
        <f t="shared" si="34"/>
        <v>0</v>
      </c>
      <c r="AG9" s="16">
        <f t="shared" si="35"/>
        <v>0</v>
      </c>
      <c r="AH9" s="16">
        <f t="shared" si="36"/>
        <v>0</v>
      </c>
      <c r="AI9" s="16">
        <f t="shared" si="37"/>
        <v>0</v>
      </c>
      <c r="AJ9" s="16">
        <f t="shared" si="38"/>
        <v>0</v>
      </c>
      <c r="AK9" s="16">
        <f t="shared" si="39"/>
        <v>0</v>
      </c>
      <c r="AL9" s="16">
        <f t="shared" si="40"/>
        <v>0</v>
      </c>
      <c r="AM9" s="16">
        <f t="shared" si="41"/>
        <v>0</v>
      </c>
      <c r="AN9" s="16">
        <f t="shared" si="42"/>
        <v>0</v>
      </c>
      <c r="AO9" s="16">
        <f t="shared" si="43"/>
        <v>0</v>
      </c>
      <c r="AP9" s="16">
        <f t="shared" si="44"/>
        <v>0</v>
      </c>
      <c r="AQ9" s="16">
        <f t="shared" si="45"/>
        <v>0</v>
      </c>
      <c r="AR9" s="16">
        <f t="shared" si="46"/>
        <v>0</v>
      </c>
      <c r="AS9" s="16">
        <f t="shared" si="47"/>
        <v>0</v>
      </c>
      <c r="AT9" s="20">
        <f t="shared" si="48"/>
        <v>11233.36790909091</v>
      </c>
      <c r="AU9" s="20">
        <f t="shared" si="49"/>
        <v>0</v>
      </c>
      <c r="AV9" s="20">
        <f t="shared" si="50"/>
        <v>0</v>
      </c>
      <c r="AW9" s="20">
        <f t="shared" si="51"/>
        <v>0</v>
      </c>
      <c r="AX9" s="20">
        <f t="shared" si="52"/>
        <v>0</v>
      </c>
      <c r="AY9" s="20">
        <f t="shared" si="53"/>
        <v>0</v>
      </c>
      <c r="AZ9" s="20">
        <f t="shared" si="54"/>
        <v>0</v>
      </c>
      <c r="BA9" s="20">
        <f t="shared" si="55"/>
        <v>0</v>
      </c>
      <c r="BB9" s="20">
        <f t="shared" si="56"/>
        <v>0</v>
      </c>
      <c r="BC9" s="20">
        <f t="shared" si="57"/>
        <v>0</v>
      </c>
      <c r="BD9" s="20">
        <f t="shared" si="58"/>
        <v>0</v>
      </c>
      <c r="BE9" s="20">
        <f t="shared" si="59"/>
        <v>0</v>
      </c>
      <c r="BF9" s="20">
        <f t="shared" si="60"/>
        <v>0</v>
      </c>
      <c r="BG9" s="20">
        <f t="shared" si="61"/>
        <v>0</v>
      </c>
      <c r="BH9" s="20">
        <f t="shared" si="62"/>
        <v>0</v>
      </c>
      <c r="BI9" s="20">
        <f t="shared" si="63"/>
        <v>0</v>
      </c>
      <c r="BJ9" s="20">
        <f t="shared" si="64"/>
        <v>0</v>
      </c>
      <c r="BK9" s="20">
        <f t="shared" si="65"/>
        <v>0</v>
      </c>
      <c r="BL9" s="20">
        <f t="shared" si="66"/>
        <v>0</v>
      </c>
      <c r="BM9" s="20">
        <f t="shared" si="67"/>
        <v>0</v>
      </c>
      <c r="BN9" s="20">
        <f t="shared" si="68"/>
        <v>0</v>
      </c>
      <c r="BO9" s="20">
        <f t="shared" si="69"/>
        <v>0</v>
      </c>
      <c r="BP9" s="20">
        <f t="shared" si="70"/>
        <v>0</v>
      </c>
      <c r="BQ9" s="20">
        <f t="shared" si="71"/>
        <v>0</v>
      </c>
      <c r="BR9" s="20">
        <f t="shared" si="72"/>
        <v>0</v>
      </c>
      <c r="BS9" s="20">
        <f t="shared" si="73"/>
        <v>0</v>
      </c>
      <c r="BT9" s="20">
        <f t="shared" si="74"/>
        <v>0</v>
      </c>
      <c r="BU9" s="20">
        <f t="shared" si="75"/>
        <v>0</v>
      </c>
      <c r="BV9" s="20">
        <f t="shared" si="76"/>
        <v>0</v>
      </c>
      <c r="BW9" s="20">
        <f t="shared" si="77"/>
        <v>0</v>
      </c>
      <c r="BX9" s="20">
        <f t="shared" si="78"/>
        <v>0</v>
      </c>
      <c r="BY9" s="20">
        <f t="shared" si="79"/>
        <v>0</v>
      </c>
      <c r="BZ9" s="20">
        <f t="shared" si="80"/>
        <v>0</v>
      </c>
      <c r="CA9" s="20">
        <f t="shared" si="81"/>
        <v>0</v>
      </c>
      <c r="CB9" s="20">
        <f t="shared" si="82"/>
        <v>0</v>
      </c>
      <c r="CC9" s="20">
        <f t="shared" si="83"/>
        <v>0</v>
      </c>
      <c r="CD9" s="20">
        <f t="shared" si="84"/>
        <v>0</v>
      </c>
      <c r="CE9" s="20">
        <f t="shared" si="85"/>
        <v>0</v>
      </c>
      <c r="CF9" s="20">
        <f t="shared" si="86"/>
        <v>0</v>
      </c>
      <c r="CG9" s="20">
        <f t="shared" si="87"/>
        <v>0</v>
      </c>
      <c r="CH9" s="20">
        <f t="shared" si="88"/>
        <v>0</v>
      </c>
      <c r="CI9" s="20">
        <f t="shared" si="89"/>
        <v>0</v>
      </c>
    </row>
    <row r="10" spans="1:87" x14ac:dyDescent="0.25">
      <c r="A10">
        <v>4</v>
      </c>
      <c r="B10" t="str">
        <f>modules!B10</f>
        <v>Research Methods and Conceptual Issues in Psychology (PSYM222)</v>
      </c>
      <c r="C10">
        <f>modules!C10</f>
        <v>1</v>
      </c>
      <c r="D10" s="16">
        <f t="shared" si="6"/>
        <v>300</v>
      </c>
      <c r="E10" s="16">
        <f t="shared" si="7"/>
        <v>0</v>
      </c>
      <c r="F10" s="16">
        <f t="shared" si="8"/>
        <v>0</v>
      </c>
      <c r="G10" s="16">
        <f t="shared" si="9"/>
        <v>0</v>
      </c>
      <c r="H10" s="16">
        <f t="shared" si="10"/>
        <v>0</v>
      </c>
      <c r="I10" s="16">
        <f t="shared" si="11"/>
        <v>0</v>
      </c>
      <c r="J10" s="16">
        <f t="shared" si="12"/>
        <v>0</v>
      </c>
      <c r="K10" s="16">
        <f t="shared" si="13"/>
        <v>0</v>
      </c>
      <c r="L10" s="16">
        <f t="shared" si="14"/>
        <v>0</v>
      </c>
      <c r="M10" s="16">
        <f t="shared" si="15"/>
        <v>0</v>
      </c>
      <c r="N10" s="16">
        <f t="shared" si="16"/>
        <v>0</v>
      </c>
      <c r="O10" s="16">
        <f t="shared" si="17"/>
        <v>0</v>
      </c>
      <c r="P10" s="16">
        <f t="shared" si="18"/>
        <v>0</v>
      </c>
      <c r="Q10" s="16">
        <f t="shared" si="19"/>
        <v>0</v>
      </c>
      <c r="R10" s="16">
        <f t="shared" si="20"/>
        <v>0</v>
      </c>
      <c r="S10" s="16">
        <f t="shared" si="21"/>
        <v>0</v>
      </c>
      <c r="T10" s="16">
        <f t="shared" si="22"/>
        <v>0</v>
      </c>
      <c r="U10" s="16">
        <f t="shared" si="23"/>
        <v>0</v>
      </c>
      <c r="V10" s="16">
        <f t="shared" si="24"/>
        <v>0</v>
      </c>
      <c r="W10" s="16">
        <f t="shared" si="25"/>
        <v>0</v>
      </c>
      <c r="X10" s="16">
        <f t="shared" si="26"/>
        <v>0</v>
      </c>
      <c r="Y10" s="16">
        <f t="shared" si="27"/>
        <v>0</v>
      </c>
      <c r="Z10" s="16">
        <f t="shared" si="28"/>
        <v>0</v>
      </c>
      <c r="AA10" s="16">
        <f t="shared" si="29"/>
        <v>0</v>
      </c>
      <c r="AB10" s="16">
        <f t="shared" si="30"/>
        <v>0</v>
      </c>
      <c r="AC10" s="16">
        <f t="shared" si="31"/>
        <v>0</v>
      </c>
      <c r="AD10" s="16">
        <f t="shared" si="32"/>
        <v>0</v>
      </c>
      <c r="AE10" s="16">
        <f t="shared" si="33"/>
        <v>0</v>
      </c>
      <c r="AF10" s="16">
        <f t="shared" si="34"/>
        <v>0</v>
      </c>
      <c r="AG10" s="16">
        <f t="shared" si="35"/>
        <v>0</v>
      </c>
      <c r="AH10" s="16">
        <f t="shared" si="36"/>
        <v>0</v>
      </c>
      <c r="AI10" s="16">
        <f t="shared" si="37"/>
        <v>0</v>
      </c>
      <c r="AJ10" s="16">
        <f t="shared" si="38"/>
        <v>0</v>
      </c>
      <c r="AK10" s="16">
        <f t="shared" si="39"/>
        <v>0</v>
      </c>
      <c r="AL10" s="16">
        <f t="shared" si="40"/>
        <v>0</v>
      </c>
      <c r="AM10" s="16">
        <f t="shared" si="41"/>
        <v>0</v>
      </c>
      <c r="AN10" s="16">
        <f t="shared" si="42"/>
        <v>0</v>
      </c>
      <c r="AO10" s="16">
        <f t="shared" si="43"/>
        <v>0</v>
      </c>
      <c r="AP10" s="16">
        <f t="shared" si="44"/>
        <v>0</v>
      </c>
      <c r="AQ10" s="16">
        <f t="shared" si="45"/>
        <v>0</v>
      </c>
      <c r="AR10" s="16">
        <f t="shared" si="46"/>
        <v>0</v>
      </c>
      <c r="AS10" s="16">
        <f t="shared" si="47"/>
        <v>0</v>
      </c>
      <c r="AT10" s="20">
        <f t="shared" si="48"/>
        <v>11233.36790909091</v>
      </c>
      <c r="AU10" s="20">
        <f t="shared" si="49"/>
        <v>0</v>
      </c>
      <c r="AV10" s="20">
        <f t="shared" si="50"/>
        <v>0</v>
      </c>
      <c r="AW10" s="20">
        <f t="shared" si="51"/>
        <v>0</v>
      </c>
      <c r="AX10" s="20">
        <f t="shared" si="52"/>
        <v>0</v>
      </c>
      <c r="AY10" s="20">
        <f t="shared" si="53"/>
        <v>0</v>
      </c>
      <c r="AZ10" s="20">
        <f t="shared" si="54"/>
        <v>0</v>
      </c>
      <c r="BA10" s="20">
        <f t="shared" si="55"/>
        <v>0</v>
      </c>
      <c r="BB10" s="20">
        <f t="shared" si="56"/>
        <v>0</v>
      </c>
      <c r="BC10" s="20">
        <f t="shared" si="57"/>
        <v>0</v>
      </c>
      <c r="BD10" s="20">
        <f t="shared" si="58"/>
        <v>0</v>
      </c>
      <c r="BE10" s="20">
        <f t="shared" si="59"/>
        <v>0</v>
      </c>
      <c r="BF10" s="20">
        <f t="shared" si="60"/>
        <v>0</v>
      </c>
      <c r="BG10" s="20">
        <f t="shared" si="61"/>
        <v>0</v>
      </c>
      <c r="BH10" s="20">
        <f t="shared" si="62"/>
        <v>0</v>
      </c>
      <c r="BI10" s="20">
        <f t="shared" si="63"/>
        <v>0</v>
      </c>
      <c r="BJ10" s="20">
        <f t="shared" si="64"/>
        <v>0</v>
      </c>
      <c r="BK10" s="20">
        <f t="shared" si="65"/>
        <v>0</v>
      </c>
      <c r="BL10" s="20">
        <f t="shared" si="66"/>
        <v>0</v>
      </c>
      <c r="BM10" s="20">
        <f t="shared" si="67"/>
        <v>0</v>
      </c>
      <c r="BN10" s="20">
        <f t="shared" si="68"/>
        <v>0</v>
      </c>
      <c r="BO10" s="20">
        <f t="shared" si="69"/>
        <v>0</v>
      </c>
      <c r="BP10" s="20">
        <f t="shared" si="70"/>
        <v>0</v>
      </c>
      <c r="BQ10" s="20">
        <f t="shared" si="71"/>
        <v>0</v>
      </c>
      <c r="BR10" s="20">
        <f t="shared" si="72"/>
        <v>0</v>
      </c>
      <c r="BS10" s="20">
        <f t="shared" si="73"/>
        <v>0</v>
      </c>
      <c r="BT10" s="20">
        <f t="shared" si="74"/>
        <v>0</v>
      </c>
      <c r="BU10" s="20">
        <f t="shared" si="75"/>
        <v>0</v>
      </c>
      <c r="BV10" s="20">
        <f t="shared" si="76"/>
        <v>0</v>
      </c>
      <c r="BW10" s="20">
        <f t="shared" si="77"/>
        <v>0</v>
      </c>
      <c r="BX10" s="20">
        <f t="shared" si="78"/>
        <v>0</v>
      </c>
      <c r="BY10" s="20">
        <f t="shared" si="79"/>
        <v>0</v>
      </c>
      <c r="BZ10" s="20">
        <f t="shared" si="80"/>
        <v>0</v>
      </c>
      <c r="CA10" s="20">
        <f t="shared" si="81"/>
        <v>0</v>
      </c>
      <c r="CB10" s="20">
        <f t="shared" si="82"/>
        <v>0</v>
      </c>
      <c r="CC10" s="20">
        <f t="shared" si="83"/>
        <v>0</v>
      </c>
      <c r="CD10" s="20">
        <f t="shared" si="84"/>
        <v>0</v>
      </c>
      <c r="CE10" s="20">
        <f t="shared" si="85"/>
        <v>0</v>
      </c>
      <c r="CF10" s="20">
        <f t="shared" si="86"/>
        <v>0</v>
      </c>
      <c r="CG10" s="20">
        <f t="shared" si="87"/>
        <v>0</v>
      </c>
      <c r="CH10" s="20">
        <f t="shared" si="88"/>
        <v>0</v>
      </c>
      <c r="CI10" s="20">
        <f t="shared" si="89"/>
        <v>0</v>
      </c>
    </row>
    <row r="11" spans="1:87" x14ac:dyDescent="0.25">
      <c r="A11">
        <v>5</v>
      </c>
      <c r="B11" t="str">
        <f>modules!B11</f>
        <v>Social Psychology (PSYM223)</v>
      </c>
      <c r="C11">
        <f>modules!C11</f>
        <v>1</v>
      </c>
      <c r="D11" s="16">
        <f t="shared" si="6"/>
        <v>300</v>
      </c>
      <c r="E11" s="16">
        <f t="shared" si="7"/>
        <v>0</v>
      </c>
      <c r="F11" s="16">
        <f t="shared" si="8"/>
        <v>0</v>
      </c>
      <c r="G11" s="16">
        <f t="shared" si="9"/>
        <v>0</v>
      </c>
      <c r="H11" s="16">
        <f t="shared" si="10"/>
        <v>0</v>
      </c>
      <c r="I11" s="16">
        <f t="shared" si="11"/>
        <v>0</v>
      </c>
      <c r="J11" s="16">
        <f t="shared" si="12"/>
        <v>0</v>
      </c>
      <c r="K11" s="16">
        <f t="shared" si="13"/>
        <v>0</v>
      </c>
      <c r="L11" s="16">
        <f t="shared" si="14"/>
        <v>0</v>
      </c>
      <c r="M11" s="16">
        <f t="shared" si="15"/>
        <v>0</v>
      </c>
      <c r="N11" s="16">
        <f t="shared" si="16"/>
        <v>0</v>
      </c>
      <c r="O11" s="16">
        <f t="shared" si="17"/>
        <v>0</v>
      </c>
      <c r="P11" s="16">
        <f t="shared" si="18"/>
        <v>0</v>
      </c>
      <c r="Q11" s="16">
        <f t="shared" si="19"/>
        <v>0</v>
      </c>
      <c r="R11" s="16">
        <f t="shared" si="20"/>
        <v>0</v>
      </c>
      <c r="S11" s="16">
        <f t="shared" si="21"/>
        <v>0</v>
      </c>
      <c r="T11" s="16">
        <f t="shared" si="22"/>
        <v>0</v>
      </c>
      <c r="U11" s="16">
        <f t="shared" si="23"/>
        <v>0</v>
      </c>
      <c r="V11" s="16">
        <f t="shared" si="24"/>
        <v>0</v>
      </c>
      <c r="W11" s="16">
        <f t="shared" si="25"/>
        <v>0</v>
      </c>
      <c r="X11" s="16">
        <f t="shared" si="26"/>
        <v>0</v>
      </c>
      <c r="Y11" s="16">
        <f t="shared" si="27"/>
        <v>0</v>
      </c>
      <c r="Z11" s="16">
        <f t="shared" si="28"/>
        <v>0</v>
      </c>
      <c r="AA11" s="16">
        <f t="shared" si="29"/>
        <v>0</v>
      </c>
      <c r="AB11" s="16">
        <f t="shared" si="30"/>
        <v>0</v>
      </c>
      <c r="AC11" s="16">
        <f t="shared" si="31"/>
        <v>0</v>
      </c>
      <c r="AD11" s="16">
        <f t="shared" si="32"/>
        <v>0</v>
      </c>
      <c r="AE11" s="16">
        <f t="shared" si="33"/>
        <v>0</v>
      </c>
      <c r="AF11" s="16">
        <f t="shared" si="34"/>
        <v>0</v>
      </c>
      <c r="AG11" s="16">
        <f t="shared" si="35"/>
        <v>0</v>
      </c>
      <c r="AH11" s="16">
        <f t="shared" si="36"/>
        <v>0</v>
      </c>
      <c r="AI11" s="16">
        <f t="shared" si="37"/>
        <v>0</v>
      </c>
      <c r="AJ11" s="16">
        <f t="shared" si="38"/>
        <v>0</v>
      </c>
      <c r="AK11" s="16">
        <f t="shared" si="39"/>
        <v>0</v>
      </c>
      <c r="AL11" s="16">
        <f t="shared" si="40"/>
        <v>0</v>
      </c>
      <c r="AM11" s="16">
        <f t="shared" si="41"/>
        <v>0</v>
      </c>
      <c r="AN11" s="16">
        <f t="shared" si="42"/>
        <v>0</v>
      </c>
      <c r="AO11" s="16">
        <f t="shared" si="43"/>
        <v>0</v>
      </c>
      <c r="AP11" s="16">
        <f t="shared" si="44"/>
        <v>0</v>
      </c>
      <c r="AQ11" s="16">
        <f t="shared" si="45"/>
        <v>0</v>
      </c>
      <c r="AR11" s="16">
        <f t="shared" si="46"/>
        <v>0</v>
      </c>
      <c r="AS11" s="16">
        <f t="shared" si="47"/>
        <v>0</v>
      </c>
      <c r="AT11" s="20">
        <f t="shared" si="48"/>
        <v>11233.36790909091</v>
      </c>
      <c r="AU11" s="20">
        <f t="shared" si="49"/>
        <v>0</v>
      </c>
      <c r="AV11" s="20">
        <f t="shared" si="50"/>
        <v>0</v>
      </c>
      <c r="AW11" s="20">
        <f t="shared" si="51"/>
        <v>0</v>
      </c>
      <c r="AX11" s="20">
        <f t="shared" si="52"/>
        <v>0</v>
      </c>
      <c r="AY11" s="20">
        <f t="shared" si="53"/>
        <v>0</v>
      </c>
      <c r="AZ11" s="20">
        <f t="shared" si="54"/>
        <v>0</v>
      </c>
      <c r="BA11" s="20">
        <f t="shared" si="55"/>
        <v>0</v>
      </c>
      <c r="BB11" s="20">
        <f t="shared" si="56"/>
        <v>0</v>
      </c>
      <c r="BC11" s="20">
        <f t="shared" si="57"/>
        <v>0</v>
      </c>
      <c r="BD11" s="20">
        <f t="shared" si="58"/>
        <v>0</v>
      </c>
      <c r="BE11" s="20">
        <f t="shared" si="59"/>
        <v>0</v>
      </c>
      <c r="BF11" s="20">
        <f t="shared" si="60"/>
        <v>0</v>
      </c>
      <c r="BG11" s="20">
        <f t="shared" si="61"/>
        <v>0</v>
      </c>
      <c r="BH11" s="20">
        <f t="shared" si="62"/>
        <v>0</v>
      </c>
      <c r="BI11" s="20">
        <f t="shared" si="63"/>
        <v>0</v>
      </c>
      <c r="BJ11" s="20">
        <f t="shared" si="64"/>
        <v>0</v>
      </c>
      <c r="BK11" s="20">
        <f t="shared" si="65"/>
        <v>0</v>
      </c>
      <c r="BL11" s="20">
        <f t="shared" si="66"/>
        <v>0</v>
      </c>
      <c r="BM11" s="20">
        <f t="shared" si="67"/>
        <v>0</v>
      </c>
      <c r="BN11" s="20">
        <f t="shared" si="68"/>
        <v>0</v>
      </c>
      <c r="BO11" s="20">
        <f t="shared" si="69"/>
        <v>0</v>
      </c>
      <c r="BP11" s="20">
        <f t="shared" si="70"/>
        <v>0</v>
      </c>
      <c r="BQ11" s="20">
        <f t="shared" si="71"/>
        <v>0</v>
      </c>
      <c r="BR11" s="20">
        <f t="shared" si="72"/>
        <v>0</v>
      </c>
      <c r="BS11" s="20">
        <f t="shared" si="73"/>
        <v>0</v>
      </c>
      <c r="BT11" s="20">
        <f t="shared" si="74"/>
        <v>0</v>
      </c>
      <c r="BU11" s="20">
        <f t="shared" si="75"/>
        <v>0</v>
      </c>
      <c r="BV11" s="20">
        <f t="shared" si="76"/>
        <v>0</v>
      </c>
      <c r="BW11" s="20">
        <f t="shared" si="77"/>
        <v>0</v>
      </c>
      <c r="BX11" s="20">
        <f t="shared" si="78"/>
        <v>0</v>
      </c>
      <c r="BY11" s="20">
        <f t="shared" si="79"/>
        <v>0</v>
      </c>
      <c r="BZ11" s="20">
        <f t="shared" si="80"/>
        <v>0</v>
      </c>
      <c r="CA11" s="20">
        <f t="shared" si="81"/>
        <v>0</v>
      </c>
      <c r="CB11" s="20">
        <f t="shared" si="82"/>
        <v>0</v>
      </c>
      <c r="CC11" s="20">
        <f t="shared" si="83"/>
        <v>0</v>
      </c>
      <c r="CD11" s="20">
        <f t="shared" si="84"/>
        <v>0</v>
      </c>
      <c r="CE11" s="20">
        <f t="shared" si="85"/>
        <v>0</v>
      </c>
      <c r="CF11" s="20">
        <f t="shared" si="86"/>
        <v>0</v>
      </c>
      <c r="CG11" s="20">
        <f t="shared" si="87"/>
        <v>0</v>
      </c>
      <c r="CH11" s="20">
        <f t="shared" si="88"/>
        <v>0</v>
      </c>
      <c r="CI11" s="20">
        <f t="shared" si="89"/>
        <v>0</v>
      </c>
    </row>
    <row r="12" spans="1:87" x14ac:dyDescent="0.25">
      <c r="A12">
        <v>6</v>
      </c>
      <c r="B12" t="str">
        <f>modules!B12</f>
        <v>Cognitive and Developmental Psychology (ERPM006)</v>
      </c>
      <c r="C12">
        <f>modules!C12</f>
        <v>1</v>
      </c>
      <c r="D12" s="16">
        <f t="shared" si="6"/>
        <v>300</v>
      </c>
      <c r="E12" s="16">
        <f t="shared" si="7"/>
        <v>0</v>
      </c>
      <c r="F12" s="16">
        <f t="shared" si="8"/>
        <v>0</v>
      </c>
      <c r="G12" s="16">
        <f t="shared" si="9"/>
        <v>0</v>
      </c>
      <c r="H12" s="16">
        <f t="shared" si="10"/>
        <v>0</v>
      </c>
      <c r="I12" s="16">
        <f t="shared" si="11"/>
        <v>0</v>
      </c>
      <c r="J12" s="16">
        <f t="shared" si="12"/>
        <v>0</v>
      </c>
      <c r="K12" s="16">
        <f t="shared" si="13"/>
        <v>0</v>
      </c>
      <c r="L12" s="16">
        <f t="shared" si="14"/>
        <v>0</v>
      </c>
      <c r="M12" s="16">
        <f t="shared" si="15"/>
        <v>0</v>
      </c>
      <c r="N12" s="16">
        <f t="shared" si="16"/>
        <v>0</v>
      </c>
      <c r="O12" s="16">
        <f t="shared" si="17"/>
        <v>0</v>
      </c>
      <c r="P12" s="16">
        <f t="shared" si="18"/>
        <v>0</v>
      </c>
      <c r="Q12" s="16">
        <f t="shared" si="19"/>
        <v>0</v>
      </c>
      <c r="R12" s="16">
        <f t="shared" si="20"/>
        <v>0</v>
      </c>
      <c r="S12" s="16">
        <f t="shared" si="21"/>
        <v>0</v>
      </c>
      <c r="T12" s="16">
        <f t="shared" si="22"/>
        <v>0</v>
      </c>
      <c r="U12" s="16">
        <f t="shared" si="23"/>
        <v>0</v>
      </c>
      <c r="V12" s="16">
        <f t="shared" si="24"/>
        <v>0</v>
      </c>
      <c r="W12" s="16">
        <f t="shared" si="25"/>
        <v>0</v>
      </c>
      <c r="X12" s="16">
        <f t="shared" si="26"/>
        <v>0</v>
      </c>
      <c r="Y12" s="16">
        <f t="shared" si="27"/>
        <v>0</v>
      </c>
      <c r="Z12" s="16">
        <f t="shared" si="28"/>
        <v>0</v>
      </c>
      <c r="AA12" s="16">
        <f t="shared" si="29"/>
        <v>0</v>
      </c>
      <c r="AB12" s="16">
        <f t="shared" si="30"/>
        <v>0</v>
      </c>
      <c r="AC12" s="16">
        <f t="shared" si="31"/>
        <v>0</v>
      </c>
      <c r="AD12" s="16">
        <f t="shared" si="32"/>
        <v>0</v>
      </c>
      <c r="AE12" s="16">
        <f t="shared" si="33"/>
        <v>0</v>
      </c>
      <c r="AF12" s="16">
        <f t="shared" si="34"/>
        <v>0</v>
      </c>
      <c r="AG12" s="16">
        <f t="shared" si="35"/>
        <v>0</v>
      </c>
      <c r="AH12" s="16">
        <f t="shared" si="36"/>
        <v>0</v>
      </c>
      <c r="AI12" s="16">
        <f t="shared" si="37"/>
        <v>0</v>
      </c>
      <c r="AJ12" s="16">
        <f t="shared" si="38"/>
        <v>0</v>
      </c>
      <c r="AK12" s="16">
        <f t="shared" si="39"/>
        <v>0</v>
      </c>
      <c r="AL12" s="16">
        <f t="shared" si="40"/>
        <v>0</v>
      </c>
      <c r="AM12" s="16">
        <f t="shared" si="41"/>
        <v>0</v>
      </c>
      <c r="AN12" s="16">
        <f t="shared" si="42"/>
        <v>0</v>
      </c>
      <c r="AO12" s="16">
        <f t="shared" si="43"/>
        <v>0</v>
      </c>
      <c r="AP12" s="16">
        <f t="shared" si="44"/>
        <v>0</v>
      </c>
      <c r="AQ12" s="16">
        <f t="shared" si="45"/>
        <v>0</v>
      </c>
      <c r="AR12" s="16">
        <f t="shared" si="46"/>
        <v>0</v>
      </c>
      <c r="AS12" s="16">
        <f t="shared" si="47"/>
        <v>0</v>
      </c>
      <c r="AT12" s="20">
        <f t="shared" si="48"/>
        <v>11233.36790909091</v>
      </c>
      <c r="AU12" s="20">
        <f t="shared" si="49"/>
        <v>0</v>
      </c>
      <c r="AV12" s="20">
        <f t="shared" si="50"/>
        <v>0</v>
      </c>
      <c r="AW12" s="20">
        <f t="shared" si="51"/>
        <v>0</v>
      </c>
      <c r="AX12" s="20">
        <f t="shared" si="52"/>
        <v>0</v>
      </c>
      <c r="AY12" s="20">
        <f t="shared" si="53"/>
        <v>0</v>
      </c>
      <c r="AZ12" s="20">
        <f t="shared" si="54"/>
        <v>0</v>
      </c>
      <c r="BA12" s="20">
        <f t="shared" si="55"/>
        <v>0</v>
      </c>
      <c r="BB12" s="20">
        <f t="shared" si="56"/>
        <v>0</v>
      </c>
      <c r="BC12" s="20">
        <f t="shared" si="57"/>
        <v>0</v>
      </c>
      <c r="BD12" s="20">
        <f t="shared" si="58"/>
        <v>0</v>
      </c>
      <c r="BE12" s="20">
        <f t="shared" si="59"/>
        <v>0</v>
      </c>
      <c r="BF12" s="20">
        <f t="shared" si="60"/>
        <v>0</v>
      </c>
      <c r="BG12" s="20">
        <f t="shared" si="61"/>
        <v>0</v>
      </c>
      <c r="BH12" s="20">
        <f t="shared" si="62"/>
        <v>0</v>
      </c>
      <c r="BI12" s="20">
        <f t="shared" si="63"/>
        <v>0</v>
      </c>
      <c r="BJ12" s="20">
        <f t="shared" si="64"/>
        <v>0</v>
      </c>
      <c r="BK12" s="20">
        <f t="shared" si="65"/>
        <v>0</v>
      </c>
      <c r="BL12" s="20">
        <f t="shared" si="66"/>
        <v>0</v>
      </c>
      <c r="BM12" s="20">
        <f t="shared" si="67"/>
        <v>0</v>
      </c>
      <c r="BN12" s="20">
        <f t="shared" si="68"/>
        <v>0</v>
      </c>
      <c r="BO12" s="20">
        <f t="shared" si="69"/>
        <v>0</v>
      </c>
      <c r="BP12" s="20">
        <f t="shared" si="70"/>
        <v>0</v>
      </c>
      <c r="BQ12" s="20">
        <f t="shared" si="71"/>
        <v>0</v>
      </c>
      <c r="BR12" s="20">
        <f t="shared" si="72"/>
        <v>0</v>
      </c>
      <c r="BS12" s="20">
        <f t="shared" si="73"/>
        <v>0</v>
      </c>
      <c r="BT12" s="20">
        <f t="shared" si="74"/>
        <v>0</v>
      </c>
      <c r="BU12" s="20">
        <f t="shared" si="75"/>
        <v>0</v>
      </c>
      <c r="BV12" s="20">
        <f t="shared" si="76"/>
        <v>0</v>
      </c>
      <c r="BW12" s="20">
        <f t="shared" si="77"/>
        <v>0</v>
      </c>
      <c r="BX12" s="20">
        <f t="shared" si="78"/>
        <v>0</v>
      </c>
      <c r="BY12" s="20">
        <f t="shared" si="79"/>
        <v>0</v>
      </c>
      <c r="BZ12" s="20">
        <f t="shared" si="80"/>
        <v>0</v>
      </c>
      <c r="CA12" s="20">
        <f t="shared" si="81"/>
        <v>0</v>
      </c>
      <c r="CB12" s="20">
        <f t="shared" si="82"/>
        <v>0</v>
      </c>
      <c r="CC12" s="20">
        <f t="shared" si="83"/>
        <v>0</v>
      </c>
      <c r="CD12" s="20">
        <f t="shared" si="84"/>
        <v>0</v>
      </c>
      <c r="CE12" s="20">
        <f t="shared" si="85"/>
        <v>0</v>
      </c>
      <c r="CF12" s="20">
        <f t="shared" si="86"/>
        <v>0</v>
      </c>
      <c r="CG12" s="20">
        <f t="shared" si="87"/>
        <v>0</v>
      </c>
      <c r="CH12" s="20">
        <f t="shared" si="88"/>
        <v>0</v>
      </c>
      <c r="CI12" s="20">
        <f t="shared" si="89"/>
        <v>0</v>
      </c>
    </row>
    <row r="13" spans="1:87" x14ac:dyDescent="0.25">
      <c r="A13">
        <v>7</v>
      </c>
      <c r="B13" t="str">
        <f>modules!B13</f>
        <v>Biological Psychology (PSYM225)</v>
      </c>
      <c r="C13">
        <f>modules!C13</f>
        <v>1</v>
      </c>
      <c r="D13" s="16">
        <f t="shared" si="6"/>
        <v>300</v>
      </c>
      <c r="E13" s="16">
        <f t="shared" si="7"/>
        <v>0</v>
      </c>
      <c r="F13" s="16">
        <f t="shared" si="8"/>
        <v>0</v>
      </c>
      <c r="G13" s="16">
        <f t="shared" si="9"/>
        <v>0</v>
      </c>
      <c r="H13" s="16">
        <f t="shared" si="10"/>
        <v>0</v>
      </c>
      <c r="I13" s="16">
        <f t="shared" si="11"/>
        <v>0</v>
      </c>
      <c r="J13" s="16">
        <f t="shared" si="12"/>
        <v>0</v>
      </c>
      <c r="K13" s="16">
        <f t="shared" si="13"/>
        <v>0</v>
      </c>
      <c r="L13" s="16">
        <f t="shared" si="14"/>
        <v>0</v>
      </c>
      <c r="M13" s="16">
        <f t="shared" si="15"/>
        <v>0</v>
      </c>
      <c r="N13" s="16">
        <f t="shared" si="16"/>
        <v>0</v>
      </c>
      <c r="O13" s="16">
        <f t="shared" si="17"/>
        <v>0</v>
      </c>
      <c r="P13" s="16">
        <f t="shared" si="18"/>
        <v>0</v>
      </c>
      <c r="Q13" s="16">
        <f t="shared" si="19"/>
        <v>0</v>
      </c>
      <c r="R13" s="16">
        <f t="shared" si="20"/>
        <v>0</v>
      </c>
      <c r="S13" s="16">
        <f t="shared" si="21"/>
        <v>0</v>
      </c>
      <c r="T13" s="16">
        <f t="shared" si="22"/>
        <v>0</v>
      </c>
      <c r="U13" s="16">
        <f t="shared" si="23"/>
        <v>0</v>
      </c>
      <c r="V13" s="16">
        <f t="shared" si="24"/>
        <v>0</v>
      </c>
      <c r="W13" s="16">
        <f t="shared" si="25"/>
        <v>0</v>
      </c>
      <c r="X13" s="16">
        <f t="shared" si="26"/>
        <v>0</v>
      </c>
      <c r="Y13" s="16">
        <f t="shared" si="27"/>
        <v>0</v>
      </c>
      <c r="Z13" s="16">
        <f t="shared" si="28"/>
        <v>0</v>
      </c>
      <c r="AA13" s="16">
        <f t="shared" si="29"/>
        <v>0</v>
      </c>
      <c r="AB13" s="16">
        <f t="shared" si="30"/>
        <v>0</v>
      </c>
      <c r="AC13" s="16">
        <f t="shared" si="31"/>
        <v>0</v>
      </c>
      <c r="AD13" s="16">
        <f t="shared" si="32"/>
        <v>0</v>
      </c>
      <c r="AE13" s="16">
        <f t="shared" si="33"/>
        <v>0</v>
      </c>
      <c r="AF13" s="16">
        <f t="shared" si="34"/>
        <v>0</v>
      </c>
      <c r="AG13" s="16">
        <f t="shared" si="35"/>
        <v>0</v>
      </c>
      <c r="AH13" s="16">
        <f t="shared" si="36"/>
        <v>0</v>
      </c>
      <c r="AI13" s="16">
        <f t="shared" si="37"/>
        <v>0</v>
      </c>
      <c r="AJ13" s="16">
        <f t="shared" si="38"/>
        <v>0</v>
      </c>
      <c r="AK13" s="16">
        <f t="shared" si="39"/>
        <v>0</v>
      </c>
      <c r="AL13" s="16">
        <f t="shared" si="40"/>
        <v>0</v>
      </c>
      <c r="AM13" s="16">
        <f t="shared" si="41"/>
        <v>0</v>
      </c>
      <c r="AN13" s="16">
        <f t="shared" si="42"/>
        <v>0</v>
      </c>
      <c r="AO13" s="16">
        <f t="shared" si="43"/>
        <v>0</v>
      </c>
      <c r="AP13" s="16">
        <f t="shared" si="44"/>
        <v>0</v>
      </c>
      <c r="AQ13" s="16">
        <f t="shared" si="45"/>
        <v>0</v>
      </c>
      <c r="AR13" s="16">
        <f t="shared" si="46"/>
        <v>0</v>
      </c>
      <c r="AS13" s="16">
        <f t="shared" si="47"/>
        <v>0</v>
      </c>
      <c r="AT13" s="20">
        <f t="shared" si="48"/>
        <v>11233.36790909091</v>
      </c>
      <c r="AU13" s="20">
        <f t="shared" si="49"/>
        <v>0</v>
      </c>
      <c r="AV13" s="20">
        <f t="shared" si="50"/>
        <v>0</v>
      </c>
      <c r="AW13" s="20">
        <f t="shared" si="51"/>
        <v>0</v>
      </c>
      <c r="AX13" s="20">
        <f t="shared" si="52"/>
        <v>0</v>
      </c>
      <c r="AY13" s="20">
        <f t="shared" si="53"/>
        <v>0</v>
      </c>
      <c r="AZ13" s="20">
        <f t="shared" si="54"/>
        <v>0</v>
      </c>
      <c r="BA13" s="20">
        <f t="shared" si="55"/>
        <v>0</v>
      </c>
      <c r="BB13" s="20">
        <f t="shared" si="56"/>
        <v>0</v>
      </c>
      <c r="BC13" s="20">
        <f t="shared" si="57"/>
        <v>0</v>
      </c>
      <c r="BD13" s="20">
        <f t="shared" si="58"/>
        <v>0</v>
      </c>
      <c r="BE13" s="20">
        <f t="shared" si="59"/>
        <v>0</v>
      </c>
      <c r="BF13" s="20">
        <f t="shared" si="60"/>
        <v>0</v>
      </c>
      <c r="BG13" s="20">
        <f t="shared" si="61"/>
        <v>0</v>
      </c>
      <c r="BH13" s="20">
        <f t="shared" si="62"/>
        <v>0</v>
      </c>
      <c r="BI13" s="20">
        <f t="shared" si="63"/>
        <v>0</v>
      </c>
      <c r="BJ13" s="20">
        <f t="shared" si="64"/>
        <v>0</v>
      </c>
      <c r="BK13" s="20">
        <f t="shared" si="65"/>
        <v>0</v>
      </c>
      <c r="BL13" s="20">
        <f t="shared" si="66"/>
        <v>0</v>
      </c>
      <c r="BM13" s="20">
        <f t="shared" si="67"/>
        <v>0</v>
      </c>
      <c r="BN13" s="20">
        <f t="shared" si="68"/>
        <v>0</v>
      </c>
      <c r="BO13" s="20">
        <f t="shared" si="69"/>
        <v>0</v>
      </c>
      <c r="BP13" s="20">
        <f t="shared" si="70"/>
        <v>0</v>
      </c>
      <c r="BQ13" s="20">
        <f t="shared" si="71"/>
        <v>0</v>
      </c>
      <c r="BR13" s="20">
        <f t="shared" si="72"/>
        <v>0</v>
      </c>
      <c r="BS13" s="20">
        <f t="shared" si="73"/>
        <v>0</v>
      </c>
      <c r="BT13" s="20">
        <f t="shared" si="74"/>
        <v>0</v>
      </c>
      <c r="BU13" s="20">
        <f t="shared" si="75"/>
        <v>0</v>
      </c>
      <c r="BV13" s="20">
        <f t="shared" si="76"/>
        <v>0</v>
      </c>
      <c r="BW13" s="20">
        <f t="shared" si="77"/>
        <v>0</v>
      </c>
      <c r="BX13" s="20">
        <f t="shared" si="78"/>
        <v>0</v>
      </c>
      <c r="BY13" s="20">
        <f t="shared" si="79"/>
        <v>0</v>
      </c>
      <c r="BZ13" s="20">
        <f t="shared" si="80"/>
        <v>0</v>
      </c>
      <c r="CA13" s="20">
        <f t="shared" si="81"/>
        <v>0</v>
      </c>
      <c r="CB13" s="20">
        <f t="shared" si="82"/>
        <v>0</v>
      </c>
      <c r="CC13" s="20">
        <f t="shared" si="83"/>
        <v>0</v>
      </c>
      <c r="CD13" s="20">
        <f t="shared" si="84"/>
        <v>0</v>
      </c>
      <c r="CE13" s="20">
        <f t="shared" si="85"/>
        <v>0</v>
      </c>
      <c r="CF13" s="20">
        <f t="shared" si="86"/>
        <v>0</v>
      </c>
      <c r="CG13" s="20">
        <f t="shared" si="87"/>
        <v>0</v>
      </c>
      <c r="CH13" s="20">
        <f t="shared" si="88"/>
        <v>0</v>
      </c>
      <c r="CI13" s="20">
        <f t="shared" si="89"/>
        <v>0</v>
      </c>
    </row>
    <row r="14" spans="1:87" x14ac:dyDescent="0.25">
      <c r="A14">
        <v>8</v>
      </c>
      <c r="B14">
        <f>modules!B14</f>
        <v>0</v>
      </c>
      <c r="C14">
        <f>modules!C14</f>
        <v>0</v>
      </c>
      <c r="D14" s="16">
        <f t="shared" si="6"/>
        <v>0</v>
      </c>
      <c r="E14" s="16">
        <f t="shared" si="7"/>
        <v>0</v>
      </c>
      <c r="F14" s="16">
        <f t="shared" si="8"/>
        <v>0</v>
      </c>
      <c r="G14" s="16">
        <f t="shared" si="9"/>
        <v>0</v>
      </c>
      <c r="H14" s="16">
        <f t="shared" si="10"/>
        <v>0</v>
      </c>
      <c r="I14" s="16">
        <f t="shared" si="11"/>
        <v>0</v>
      </c>
      <c r="J14" s="16">
        <f t="shared" si="12"/>
        <v>0</v>
      </c>
      <c r="K14" s="16">
        <f t="shared" si="13"/>
        <v>0</v>
      </c>
      <c r="L14" s="16">
        <f t="shared" si="14"/>
        <v>0</v>
      </c>
      <c r="M14" s="16">
        <f t="shared" si="15"/>
        <v>0</v>
      </c>
      <c r="N14" s="16">
        <f t="shared" si="16"/>
        <v>0</v>
      </c>
      <c r="O14" s="16">
        <f t="shared" si="17"/>
        <v>0</v>
      </c>
      <c r="P14" s="16">
        <f t="shared" si="18"/>
        <v>0</v>
      </c>
      <c r="Q14" s="16">
        <f t="shared" si="19"/>
        <v>0</v>
      </c>
      <c r="R14" s="16">
        <f t="shared" si="20"/>
        <v>0</v>
      </c>
      <c r="S14" s="16">
        <f t="shared" si="21"/>
        <v>0</v>
      </c>
      <c r="T14" s="16">
        <f t="shared" si="22"/>
        <v>0</v>
      </c>
      <c r="U14" s="16">
        <f t="shared" si="23"/>
        <v>0</v>
      </c>
      <c r="V14" s="16">
        <f t="shared" si="24"/>
        <v>0</v>
      </c>
      <c r="W14" s="16">
        <f t="shared" si="25"/>
        <v>0</v>
      </c>
      <c r="X14" s="16">
        <f t="shared" si="26"/>
        <v>0</v>
      </c>
      <c r="Y14" s="16">
        <f t="shared" si="27"/>
        <v>0</v>
      </c>
      <c r="Z14" s="16">
        <f t="shared" si="28"/>
        <v>0</v>
      </c>
      <c r="AA14" s="16">
        <f t="shared" si="29"/>
        <v>0</v>
      </c>
      <c r="AB14" s="16">
        <f t="shared" si="30"/>
        <v>0</v>
      </c>
      <c r="AC14" s="16">
        <f t="shared" si="31"/>
        <v>0</v>
      </c>
      <c r="AD14" s="16">
        <f t="shared" si="32"/>
        <v>0</v>
      </c>
      <c r="AE14" s="16">
        <f t="shared" si="33"/>
        <v>0</v>
      </c>
      <c r="AF14" s="16">
        <f t="shared" si="34"/>
        <v>0</v>
      </c>
      <c r="AG14" s="16">
        <f t="shared" si="35"/>
        <v>0</v>
      </c>
      <c r="AH14" s="16">
        <f t="shared" si="36"/>
        <v>0</v>
      </c>
      <c r="AI14" s="16">
        <f t="shared" si="37"/>
        <v>0</v>
      </c>
      <c r="AJ14" s="16">
        <f t="shared" si="38"/>
        <v>0</v>
      </c>
      <c r="AK14" s="16">
        <f t="shared" si="39"/>
        <v>0</v>
      </c>
      <c r="AL14" s="16">
        <f t="shared" si="40"/>
        <v>0</v>
      </c>
      <c r="AM14" s="16">
        <f t="shared" si="41"/>
        <v>0</v>
      </c>
      <c r="AN14" s="16">
        <f t="shared" si="42"/>
        <v>0</v>
      </c>
      <c r="AO14" s="16">
        <f t="shared" si="43"/>
        <v>0</v>
      </c>
      <c r="AP14" s="16">
        <f t="shared" si="44"/>
        <v>0</v>
      </c>
      <c r="AQ14" s="16">
        <f t="shared" si="45"/>
        <v>0</v>
      </c>
      <c r="AR14" s="16">
        <f t="shared" si="46"/>
        <v>0</v>
      </c>
      <c r="AS14" s="16">
        <f t="shared" si="47"/>
        <v>0</v>
      </c>
      <c r="AT14" s="20">
        <f t="shared" si="48"/>
        <v>0</v>
      </c>
      <c r="AU14" s="20">
        <f t="shared" si="49"/>
        <v>0</v>
      </c>
      <c r="AV14" s="20">
        <f t="shared" si="50"/>
        <v>0</v>
      </c>
      <c r="AW14" s="20">
        <f t="shared" si="51"/>
        <v>0</v>
      </c>
      <c r="AX14" s="20">
        <f t="shared" si="52"/>
        <v>0</v>
      </c>
      <c r="AY14" s="20">
        <f t="shared" si="53"/>
        <v>0</v>
      </c>
      <c r="AZ14" s="20">
        <f t="shared" si="54"/>
        <v>0</v>
      </c>
      <c r="BA14" s="20">
        <f t="shared" si="55"/>
        <v>0</v>
      </c>
      <c r="BB14" s="20">
        <f t="shared" si="56"/>
        <v>0</v>
      </c>
      <c r="BC14" s="20">
        <f t="shared" si="57"/>
        <v>0</v>
      </c>
      <c r="BD14" s="20">
        <f t="shared" si="58"/>
        <v>0</v>
      </c>
      <c r="BE14" s="20">
        <f t="shared" si="59"/>
        <v>0</v>
      </c>
      <c r="BF14" s="20">
        <f t="shared" si="60"/>
        <v>0</v>
      </c>
      <c r="BG14" s="20">
        <f t="shared" si="61"/>
        <v>0</v>
      </c>
      <c r="BH14" s="20">
        <f t="shared" si="62"/>
        <v>0</v>
      </c>
      <c r="BI14" s="20">
        <f t="shared" si="63"/>
        <v>0</v>
      </c>
      <c r="BJ14" s="20">
        <f t="shared" si="64"/>
        <v>0</v>
      </c>
      <c r="BK14" s="20">
        <f t="shared" si="65"/>
        <v>0</v>
      </c>
      <c r="BL14" s="20">
        <f t="shared" si="66"/>
        <v>0</v>
      </c>
      <c r="BM14" s="20">
        <f t="shared" si="67"/>
        <v>0</v>
      </c>
      <c r="BN14" s="20">
        <f t="shared" si="68"/>
        <v>0</v>
      </c>
      <c r="BO14" s="20">
        <f t="shared" si="69"/>
        <v>0</v>
      </c>
      <c r="BP14" s="20">
        <f t="shared" si="70"/>
        <v>0</v>
      </c>
      <c r="BQ14" s="20">
        <f t="shared" si="71"/>
        <v>0</v>
      </c>
      <c r="BR14" s="20">
        <f t="shared" si="72"/>
        <v>0</v>
      </c>
      <c r="BS14" s="20">
        <f t="shared" si="73"/>
        <v>0</v>
      </c>
      <c r="BT14" s="20">
        <f t="shared" si="74"/>
        <v>0</v>
      </c>
      <c r="BU14" s="20">
        <f t="shared" si="75"/>
        <v>0</v>
      </c>
      <c r="BV14" s="20">
        <f t="shared" si="76"/>
        <v>0</v>
      </c>
      <c r="BW14" s="20">
        <f t="shared" si="77"/>
        <v>0</v>
      </c>
      <c r="BX14" s="20">
        <f t="shared" si="78"/>
        <v>0</v>
      </c>
      <c r="BY14" s="20">
        <f t="shared" si="79"/>
        <v>0</v>
      </c>
      <c r="BZ14" s="20">
        <f t="shared" si="80"/>
        <v>0</v>
      </c>
      <c r="CA14" s="20">
        <f t="shared" si="81"/>
        <v>0</v>
      </c>
      <c r="CB14" s="20">
        <f t="shared" si="82"/>
        <v>0</v>
      </c>
      <c r="CC14" s="20">
        <f t="shared" si="83"/>
        <v>0</v>
      </c>
      <c r="CD14" s="20">
        <f t="shared" si="84"/>
        <v>0</v>
      </c>
      <c r="CE14" s="20">
        <f t="shared" si="85"/>
        <v>0</v>
      </c>
      <c r="CF14" s="20">
        <f t="shared" si="86"/>
        <v>0</v>
      </c>
      <c r="CG14" s="20">
        <f t="shared" si="87"/>
        <v>0</v>
      </c>
      <c r="CH14" s="20">
        <f t="shared" si="88"/>
        <v>0</v>
      </c>
      <c r="CI14" s="20">
        <f t="shared" si="89"/>
        <v>0</v>
      </c>
    </row>
    <row r="15" spans="1:87" x14ac:dyDescent="0.25">
      <c r="A15">
        <v>9</v>
      </c>
      <c r="B15">
        <f>modules!B15</f>
        <v>0</v>
      </c>
      <c r="C15">
        <f>modules!C15</f>
        <v>0</v>
      </c>
      <c r="D15" s="16">
        <f t="shared" si="6"/>
        <v>0</v>
      </c>
      <c r="E15" s="16">
        <f t="shared" si="7"/>
        <v>0</v>
      </c>
      <c r="F15" s="16">
        <f t="shared" si="8"/>
        <v>0</v>
      </c>
      <c r="G15" s="16">
        <f t="shared" si="9"/>
        <v>0</v>
      </c>
      <c r="H15" s="16">
        <f t="shared" si="10"/>
        <v>0</v>
      </c>
      <c r="I15" s="16">
        <f t="shared" si="11"/>
        <v>0</v>
      </c>
      <c r="J15" s="16">
        <f t="shared" si="12"/>
        <v>0</v>
      </c>
      <c r="K15" s="16">
        <f t="shared" si="13"/>
        <v>0</v>
      </c>
      <c r="L15" s="16">
        <f t="shared" si="14"/>
        <v>0</v>
      </c>
      <c r="M15" s="16">
        <f t="shared" si="15"/>
        <v>0</v>
      </c>
      <c r="N15" s="16">
        <f t="shared" si="16"/>
        <v>0</v>
      </c>
      <c r="O15" s="16">
        <f t="shared" si="17"/>
        <v>0</v>
      </c>
      <c r="P15" s="16">
        <f t="shared" si="18"/>
        <v>0</v>
      </c>
      <c r="Q15" s="16">
        <f t="shared" si="19"/>
        <v>0</v>
      </c>
      <c r="R15" s="16">
        <f t="shared" si="20"/>
        <v>0</v>
      </c>
      <c r="S15" s="16">
        <f t="shared" si="21"/>
        <v>0</v>
      </c>
      <c r="T15" s="16">
        <f t="shared" si="22"/>
        <v>0</v>
      </c>
      <c r="U15" s="16">
        <f t="shared" si="23"/>
        <v>0</v>
      </c>
      <c r="V15" s="16">
        <f t="shared" si="24"/>
        <v>0</v>
      </c>
      <c r="W15" s="16">
        <f t="shared" si="25"/>
        <v>0</v>
      </c>
      <c r="X15" s="16">
        <f t="shared" si="26"/>
        <v>0</v>
      </c>
      <c r="Y15" s="16">
        <f t="shared" si="27"/>
        <v>0</v>
      </c>
      <c r="Z15" s="16">
        <f t="shared" si="28"/>
        <v>0</v>
      </c>
      <c r="AA15" s="16">
        <f t="shared" si="29"/>
        <v>0</v>
      </c>
      <c r="AB15" s="16">
        <f t="shared" si="30"/>
        <v>0</v>
      </c>
      <c r="AC15" s="16">
        <f t="shared" si="31"/>
        <v>0</v>
      </c>
      <c r="AD15" s="16">
        <f t="shared" si="32"/>
        <v>0</v>
      </c>
      <c r="AE15" s="16">
        <f t="shared" si="33"/>
        <v>0</v>
      </c>
      <c r="AF15" s="16">
        <f t="shared" si="34"/>
        <v>0</v>
      </c>
      <c r="AG15" s="16">
        <f t="shared" si="35"/>
        <v>0</v>
      </c>
      <c r="AH15" s="16">
        <f t="shared" si="36"/>
        <v>0</v>
      </c>
      <c r="AI15" s="16">
        <f t="shared" si="37"/>
        <v>0</v>
      </c>
      <c r="AJ15" s="16">
        <f t="shared" si="38"/>
        <v>0</v>
      </c>
      <c r="AK15" s="16">
        <f t="shared" si="39"/>
        <v>0</v>
      </c>
      <c r="AL15" s="16">
        <f t="shared" si="40"/>
        <v>0</v>
      </c>
      <c r="AM15" s="16">
        <f t="shared" si="41"/>
        <v>0</v>
      </c>
      <c r="AN15" s="16">
        <f t="shared" si="42"/>
        <v>0</v>
      </c>
      <c r="AO15" s="16">
        <f t="shared" si="43"/>
        <v>0</v>
      </c>
      <c r="AP15" s="16">
        <f t="shared" si="44"/>
        <v>0</v>
      </c>
      <c r="AQ15" s="16">
        <f t="shared" si="45"/>
        <v>0</v>
      </c>
      <c r="AR15" s="16">
        <f t="shared" si="46"/>
        <v>0</v>
      </c>
      <c r="AS15" s="16">
        <f t="shared" si="47"/>
        <v>0</v>
      </c>
      <c r="AT15" s="20">
        <f t="shared" si="48"/>
        <v>0</v>
      </c>
      <c r="AU15" s="20">
        <f t="shared" si="49"/>
        <v>0</v>
      </c>
      <c r="AV15" s="20">
        <f t="shared" si="50"/>
        <v>0</v>
      </c>
      <c r="AW15" s="20">
        <f t="shared" si="51"/>
        <v>0</v>
      </c>
      <c r="AX15" s="20">
        <f t="shared" si="52"/>
        <v>0</v>
      </c>
      <c r="AY15" s="20">
        <f t="shared" si="53"/>
        <v>0</v>
      </c>
      <c r="AZ15" s="20">
        <f t="shared" si="54"/>
        <v>0</v>
      </c>
      <c r="BA15" s="20">
        <f t="shared" si="55"/>
        <v>0</v>
      </c>
      <c r="BB15" s="20">
        <f t="shared" si="56"/>
        <v>0</v>
      </c>
      <c r="BC15" s="20">
        <f t="shared" si="57"/>
        <v>0</v>
      </c>
      <c r="BD15" s="20">
        <f t="shared" si="58"/>
        <v>0</v>
      </c>
      <c r="BE15" s="20">
        <f t="shared" si="59"/>
        <v>0</v>
      </c>
      <c r="BF15" s="20">
        <f t="shared" si="60"/>
        <v>0</v>
      </c>
      <c r="BG15" s="20">
        <f t="shared" si="61"/>
        <v>0</v>
      </c>
      <c r="BH15" s="20">
        <f t="shared" si="62"/>
        <v>0</v>
      </c>
      <c r="BI15" s="20">
        <f t="shared" si="63"/>
        <v>0</v>
      </c>
      <c r="BJ15" s="20">
        <f t="shared" si="64"/>
        <v>0</v>
      </c>
      <c r="BK15" s="20">
        <f t="shared" si="65"/>
        <v>0</v>
      </c>
      <c r="BL15" s="20">
        <f t="shared" si="66"/>
        <v>0</v>
      </c>
      <c r="BM15" s="20">
        <f t="shared" si="67"/>
        <v>0</v>
      </c>
      <c r="BN15" s="20">
        <f t="shared" si="68"/>
        <v>0</v>
      </c>
      <c r="BO15" s="20">
        <f t="shared" si="69"/>
        <v>0</v>
      </c>
      <c r="BP15" s="20">
        <f t="shared" si="70"/>
        <v>0</v>
      </c>
      <c r="BQ15" s="20">
        <f t="shared" si="71"/>
        <v>0</v>
      </c>
      <c r="BR15" s="20">
        <f t="shared" si="72"/>
        <v>0</v>
      </c>
      <c r="BS15" s="20">
        <f t="shared" si="73"/>
        <v>0</v>
      </c>
      <c r="BT15" s="20">
        <f t="shared" si="74"/>
        <v>0</v>
      </c>
      <c r="BU15" s="20">
        <f t="shared" si="75"/>
        <v>0</v>
      </c>
      <c r="BV15" s="20">
        <f t="shared" si="76"/>
        <v>0</v>
      </c>
      <c r="BW15" s="20">
        <f t="shared" si="77"/>
        <v>0</v>
      </c>
      <c r="BX15" s="20">
        <f t="shared" si="78"/>
        <v>0</v>
      </c>
      <c r="BY15" s="20">
        <f t="shared" si="79"/>
        <v>0</v>
      </c>
      <c r="BZ15" s="20">
        <f t="shared" si="80"/>
        <v>0</v>
      </c>
      <c r="CA15" s="20">
        <f t="shared" si="81"/>
        <v>0</v>
      </c>
      <c r="CB15" s="20">
        <f t="shared" si="82"/>
        <v>0</v>
      </c>
      <c r="CC15" s="20">
        <f t="shared" si="83"/>
        <v>0</v>
      </c>
      <c r="CD15" s="20">
        <f t="shared" si="84"/>
        <v>0</v>
      </c>
      <c r="CE15" s="20">
        <f t="shared" si="85"/>
        <v>0</v>
      </c>
      <c r="CF15" s="20">
        <f t="shared" si="86"/>
        <v>0</v>
      </c>
      <c r="CG15" s="20">
        <f t="shared" si="87"/>
        <v>0</v>
      </c>
      <c r="CH15" s="20">
        <f t="shared" si="88"/>
        <v>0</v>
      </c>
      <c r="CI15" s="20">
        <f t="shared" si="89"/>
        <v>0</v>
      </c>
    </row>
    <row r="16" spans="1:87" x14ac:dyDescent="0.25">
      <c r="A16">
        <v>10</v>
      </c>
      <c r="B16">
        <f>modules!B16</f>
        <v>0</v>
      </c>
      <c r="C16">
        <f>modules!C16</f>
        <v>0</v>
      </c>
      <c r="D16" s="16">
        <f t="shared" si="6"/>
        <v>0</v>
      </c>
      <c r="E16" s="16">
        <f t="shared" si="7"/>
        <v>0</v>
      </c>
      <c r="F16" s="16">
        <f t="shared" si="8"/>
        <v>0</v>
      </c>
      <c r="G16" s="16">
        <f t="shared" si="9"/>
        <v>0</v>
      </c>
      <c r="H16" s="16">
        <f t="shared" si="10"/>
        <v>0</v>
      </c>
      <c r="I16" s="16">
        <f t="shared" si="11"/>
        <v>0</v>
      </c>
      <c r="J16" s="16">
        <f t="shared" si="12"/>
        <v>0</v>
      </c>
      <c r="K16" s="16">
        <f t="shared" si="13"/>
        <v>0</v>
      </c>
      <c r="L16" s="16">
        <f t="shared" si="14"/>
        <v>0</v>
      </c>
      <c r="M16" s="16">
        <f t="shared" si="15"/>
        <v>0</v>
      </c>
      <c r="N16" s="16">
        <f t="shared" si="16"/>
        <v>0</v>
      </c>
      <c r="O16" s="16">
        <f t="shared" si="17"/>
        <v>0</v>
      </c>
      <c r="P16" s="16">
        <f t="shared" si="18"/>
        <v>0</v>
      </c>
      <c r="Q16" s="16">
        <f t="shared" si="19"/>
        <v>0</v>
      </c>
      <c r="R16" s="16">
        <f t="shared" si="20"/>
        <v>0</v>
      </c>
      <c r="S16" s="16">
        <f t="shared" si="21"/>
        <v>0</v>
      </c>
      <c r="T16" s="16">
        <f t="shared" si="22"/>
        <v>0</v>
      </c>
      <c r="U16" s="16">
        <f t="shared" si="23"/>
        <v>0</v>
      </c>
      <c r="V16" s="16">
        <f t="shared" si="24"/>
        <v>0</v>
      </c>
      <c r="W16" s="16">
        <f t="shared" si="25"/>
        <v>0</v>
      </c>
      <c r="X16" s="16">
        <f t="shared" si="26"/>
        <v>0</v>
      </c>
      <c r="Y16" s="16">
        <f t="shared" si="27"/>
        <v>0</v>
      </c>
      <c r="Z16" s="16">
        <f t="shared" si="28"/>
        <v>0</v>
      </c>
      <c r="AA16" s="16">
        <f t="shared" si="29"/>
        <v>0</v>
      </c>
      <c r="AB16" s="16">
        <f t="shared" si="30"/>
        <v>0</v>
      </c>
      <c r="AC16" s="16">
        <f t="shared" si="31"/>
        <v>0</v>
      </c>
      <c r="AD16" s="16">
        <f t="shared" si="32"/>
        <v>0</v>
      </c>
      <c r="AE16" s="16">
        <f t="shared" si="33"/>
        <v>0</v>
      </c>
      <c r="AF16" s="16">
        <f t="shared" si="34"/>
        <v>0</v>
      </c>
      <c r="AG16" s="16">
        <f t="shared" si="35"/>
        <v>0</v>
      </c>
      <c r="AH16" s="16">
        <f t="shared" si="36"/>
        <v>0</v>
      </c>
      <c r="AI16" s="16">
        <f t="shared" si="37"/>
        <v>0</v>
      </c>
      <c r="AJ16" s="16">
        <f t="shared" si="38"/>
        <v>0</v>
      </c>
      <c r="AK16" s="16">
        <f t="shared" si="39"/>
        <v>0</v>
      </c>
      <c r="AL16" s="16">
        <f t="shared" si="40"/>
        <v>0</v>
      </c>
      <c r="AM16" s="16">
        <f t="shared" si="41"/>
        <v>0</v>
      </c>
      <c r="AN16" s="16">
        <f t="shared" si="42"/>
        <v>0</v>
      </c>
      <c r="AO16" s="16">
        <f t="shared" si="43"/>
        <v>0</v>
      </c>
      <c r="AP16" s="16">
        <f t="shared" si="44"/>
        <v>0</v>
      </c>
      <c r="AQ16" s="16">
        <f t="shared" si="45"/>
        <v>0</v>
      </c>
      <c r="AR16" s="16">
        <f t="shared" si="46"/>
        <v>0</v>
      </c>
      <c r="AS16" s="16">
        <f t="shared" si="47"/>
        <v>0</v>
      </c>
      <c r="AT16" s="20">
        <f t="shared" si="48"/>
        <v>0</v>
      </c>
      <c r="AU16" s="20">
        <f t="shared" si="49"/>
        <v>0</v>
      </c>
      <c r="AV16" s="20">
        <f t="shared" si="50"/>
        <v>0</v>
      </c>
      <c r="AW16" s="20">
        <f t="shared" si="51"/>
        <v>0</v>
      </c>
      <c r="AX16" s="20">
        <f t="shared" si="52"/>
        <v>0</v>
      </c>
      <c r="AY16" s="20">
        <f t="shared" si="53"/>
        <v>0</v>
      </c>
      <c r="AZ16" s="20">
        <f t="shared" si="54"/>
        <v>0</v>
      </c>
      <c r="BA16" s="20">
        <f t="shared" si="55"/>
        <v>0</v>
      </c>
      <c r="BB16" s="20">
        <f t="shared" si="56"/>
        <v>0</v>
      </c>
      <c r="BC16" s="20">
        <f t="shared" si="57"/>
        <v>0</v>
      </c>
      <c r="BD16" s="20">
        <f t="shared" si="58"/>
        <v>0</v>
      </c>
      <c r="BE16" s="20">
        <f t="shared" si="59"/>
        <v>0</v>
      </c>
      <c r="BF16" s="20">
        <f t="shared" si="60"/>
        <v>0</v>
      </c>
      <c r="BG16" s="20">
        <f t="shared" si="61"/>
        <v>0</v>
      </c>
      <c r="BH16" s="20">
        <f t="shared" si="62"/>
        <v>0</v>
      </c>
      <c r="BI16" s="20">
        <f t="shared" si="63"/>
        <v>0</v>
      </c>
      <c r="BJ16" s="20">
        <f t="shared" si="64"/>
        <v>0</v>
      </c>
      <c r="BK16" s="20">
        <f t="shared" si="65"/>
        <v>0</v>
      </c>
      <c r="BL16" s="20">
        <f t="shared" si="66"/>
        <v>0</v>
      </c>
      <c r="BM16" s="20">
        <f t="shared" si="67"/>
        <v>0</v>
      </c>
      <c r="BN16" s="20">
        <f t="shared" si="68"/>
        <v>0</v>
      </c>
      <c r="BO16" s="20">
        <f t="shared" si="69"/>
        <v>0</v>
      </c>
      <c r="BP16" s="20">
        <f t="shared" si="70"/>
        <v>0</v>
      </c>
      <c r="BQ16" s="20">
        <f t="shared" si="71"/>
        <v>0</v>
      </c>
      <c r="BR16" s="20">
        <f t="shared" si="72"/>
        <v>0</v>
      </c>
      <c r="BS16" s="20">
        <f t="shared" si="73"/>
        <v>0</v>
      </c>
      <c r="BT16" s="20">
        <f t="shared" si="74"/>
        <v>0</v>
      </c>
      <c r="BU16" s="20">
        <f t="shared" si="75"/>
        <v>0</v>
      </c>
      <c r="BV16" s="20">
        <f t="shared" si="76"/>
        <v>0</v>
      </c>
      <c r="BW16" s="20">
        <f t="shared" si="77"/>
        <v>0</v>
      </c>
      <c r="BX16" s="20">
        <f t="shared" si="78"/>
        <v>0</v>
      </c>
      <c r="BY16" s="20">
        <f t="shared" si="79"/>
        <v>0</v>
      </c>
      <c r="BZ16" s="20">
        <f t="shared" si="80"/>
        <v>0</v>
      </c>
      <c r="CA16" s="20">
        <f t="shared" si="81"/>
        <v>0</v>
      </c>
      <c r="CB16" s="20">
        <f t="shared" si="82"/>
        <v>0</v>
      </c>
      <c r="CC16" s="20">
        <f t="shared" si="83"/>
        <v>0</v>
      </c>
      <c r="CD16" s="20">
        <f t="shared" si="84"/>
        <v>0</v>
      </c>
      <c r="CE16" s="20">
        <f t="shared" si="85"/>
        <v>0</v>
      </c>
      <c r="CF16" s="20">
        <f t="shared" si="86"/>
        <v>0</v>
      </c>
      <c r="CG16" s="20">
        <f t="shared" si="87"/>
        <v>0</v>
      </c>
      <c r="CH16" s="20">
        <f t="shared" si="88"/>
        <v>0</v>
      </c>
      <c r="CI16" s="20">
        <f t="shared" si="89"/>
        <v>0</v>
      </c>
    </row>
    <row r="17" spans="1:87" x14ac:dyDescent="0.25">
      <c r="A17">
        <v>11</v>
      </c>
      <c r="B17">
        <f>modules!B17</f>
        <v>0</v>
      </c>
      <c r="C17">
        <f>modules!C17</f>
        <v>0</v>
      </c>
      <c r="D17" s="16">
        <f t="shared" si="6"/>
        <v>0</v>
      </c>
      <c r="E17" s="16">
        <f t="shared" si="7"/>
        <v>0</v>
      </c>
      <c r="F17" s="16">
        <f t="shared" si="8"/>
        <v>0</v>
      </c>
      <c r="G17" s="16">
        <f t="shared" si="9"/>
        <v>0</v>
      </c>
      <c r="H17" s="16">
        <f t="shared" si="10"/>
        <v>0</v>
      </c>
      <c r="I17" s="16">
        <f t="shared" si="11"/>
        <v>0</v>
      </c>
      <c r="J17" s="16">
        <f t="shared" si="12"/>
        <v>0</v>
      </c>
      <c r="K17" s="16">
        <f t="shared" si="13"/>
        <v>0</v>
      </c>
      <c r="L17" s="16">
        <f t="shared" si="14"/>
        <v>0</v>
      </c>
      <c r="M17" s="16">
        <f t="shared" si="15"/>
        <v>0</v>
      </c>
      <c r="N17" s="16">
        <f t="shared" si="16"/>
        <v>0</v>
      </c>
      <c r="O17" s="16">
        <f t="shared" si="17"/>
        <v>0</v>
      </c>
      <c r="P17" s="16">
        <f t="shared" si="18"/>
        <v>0</v>
      </c>
      <c r="Q17" s="16">
        <f t="shared" si="19"/>
        <v>0</v>
      </c>
      <c r="R17" s="16">
        <f t="shared" si="20"/>
        <v>0</v>
      </c>
      <c r="S17" s="16">
        <f t="shared" si="21"/>
        <v>0</v>
      </c>
      <c r="T17" s="16">
        <f t="shared" si="22"/>
        <v>0</v>
      </c>
      <c r="U17" s="16">
        <f t="shared" si="23"/>
        <v>0</v>
      </c>
      <c r="V17" s="16">
        <f t="shared" si="24"/>
        <v>0</v>
      </c>
      <c r="W17" s="16">
        <f t="shared" si="25"/>
        <v>0</v>
      </c>
      <c r="X17" s="16">
        <f t="shared" si="26"/>
        <v>0</v>
      </c>
      <c r="Y17" s="16">
        <f t="shared" si="27"/>
        <v>0</v>
      </c>
      <c r="Z17" s="16">
        <f t="shared" si="28"/>
        <v>0</v>
      </c>
      <c r="AA17" s="16">
        <f t="shared" si="29"/>
        <v>0</v>
      </c>
      <c r="AB17" s="16">
        <f t="shared" si="30"/>
        <v>0</v>
      </c>
      <c r="AC17" s="16">
        <f t="shared" si="31"/>
        <v>0</v>
      </c>
      <c r="AD17" s="16">
        <f t="shared" si="32"/>
        <v>0</v>
      </c>
      <c r="AE17" s="16">
        <f t="shared" si="33"/>
        <v>0</v>
      </c>
      <c r="AF17" s="16">
        <f t="shared" si="34"/>
        <v>0</v>
      </c>
      <c r="AG17" s="16">
        <f t="shared" si="35"/>
        <v>0</v>
      </c>
      <c r="AH17" s="16">
        <f t="shared" si="36"/>
        <v>0</v>
      </c>
      <c r="AI17" s="16">
        <f t="shared" si="37"/>
        <v>0</v>
      </c>
      <c r="AJ17" s="16">
        <f t="shared" si="38"/>
        <v>0</v>
      </c>
      <c r="AK17" s="16">
        <f t="shared" si="39"/>
        <v>0</v>
      </c>
      <c r="AL17" s="16">
        <f t="shared" si="40"/>
        <v>0</v>
      </c>
      <c r="AM17" s="16">
        <f t="shared" si="41"/>
        <v>0</v>
      </c>
      <c r="AN17" s="16">
        <f t="shared" si="42"/>
        <v>0</v>
      </c>
      <c r="AO17" s="16">
        <f t="shared" si="43"/>
        <v>0</v>
      </c>
      <c r="AP17" s="16">
        <f t="shared" si="44"/>
        <v>0</v>
      </c>
      <c r="AQ17" s="16">
        <f t="shared" si="45"/>
        <v>0</v>
      </c>
      <c r="AR17" s="16">
        <f t="shared" si="46"/>
        <v>0</v>
      </c>
      <c r="AS17" s="16">
        <f t="shared" si="47"/>
        <v>0</v>
      </c>
      <c r="AT17" s="20">
        <f t="shared" si="48"/>
        <v>0</v>
      </c>
      <c r="AU17" s="20">
        <f t="shared" si="49"/>
        <v>0</v>
      </c>
      <c r="AV17" s="20">
        <f t="shared" si="50"/>
        <v>0</v>
      </c>
      <c r="AW17" s="20">
        <f t="shared" si="51"/>
        <v>0</v>
      </c>
      <c r="AX17" s="20">
        <f t="shared" si="52"/>
        <v>0</v>
      </c>
      <c r="AY17" s="20">
        <f t="shared" si="53"/>
        <v>0</v>
      </c>
      <c r="AZ17" s="20">
        <f t="shared" si="54"/>
        <v>0</v>
      </c>
      <c r="BA17" s="20">
        <f t="shared" si="55"/>
        <v>0</v>
      </c>
      <c r="BB17" s="20">
        <f t="shared" si="56"/>
        <v>0</v>
      </c>
      <c r="BC17" s="20">
        <f t="shared" si="57"/>
        <v>0</v>
      </c>
      <c r="BD17" s="20">
        <f t="shared" si="58"/>
        <v>0</v>
      </c>
      <c r="BE17" s="20">
        <f t="shared" si="59"/>
        <v>0</v>
      </c>
      <c r="BF17" s="20">
        <f t="shared" si="60"/>
        <v>0</v>
      </c>
      <c r="BG17" s="20">
        <f t="shared" si="61"/>
        <v>0</v>
      </c>
      <c r="BH17" s="20">
        <f t="shared" si="62"/>
        <v>0</v>
      </c>
      <c r="BI17" s="20">
        <f t="shared" si="63"/>
        <v>0</v>
      </c>
      <c r="BJ17" s="20">
        <f t="shared" si="64"/>
        <v>0</v>
      </c>
      <c r="BK17" s="20">
        <f t="shared" si="65"/>
        <v>0</v>
      </c>
      <c r="BL17" s="20">
        <f t="shared" si="66"/>
        <v>0</v>
      </c>
      <c r="BM17" s="20">
        <f t="shared" si="67"/>
        <v>0</v>
      </c>
      <c r="BN17" s="20">
        <f t="shared" si="68"/>
        <v>0</v>
      </c>
      <c r="BO17" s="20">
        <f t="shared" si="69"/>
        <v>0</v>
      </c>
      <c r="BP17" s="20">
        <f t="shared" si="70"/>
        <v>0</v>
      </c>
      <c r="BQ17" s="20">
        <f t="shared" si="71"/>
        <v>0</v>
      </c>
      <c r="BR17" s="20">
        <f t="shared" si="72"/>
        <v>0</v>
      </c>
      <c r="BS17" s="20">
        <f t="shared" si="73"/>
        <v>0</v>
      </c>
      <c r="BT17" s="20">
        <f t="shared" si="74"/>
        <v>0</v>
      </c>
      <c r="BU17" s="20">
        <f t="shared" si="75"/>
        <v>0</v>
      </c>
      <c r="BV17" s="20">
        <f t="shared" si="76"/>
        <v>0</v>
      </c>
      <c r="BW17" s="20">
        <f t="shared" si="77"/>
        <v>0</v>
      </c>
      <c r="BX17" s="20">
        <f t="shared" si="78"/>
        <v>0</v>
      </c>
      <c r="BY17" s="20">
        <f t="shared" si="79"/>
        <v>0</v>
      </c>
      <c r="BZ17" s="20">
        <f t="shared" si="80"/>
        <v>0</v>
      </c>
      <c r="CA17" s="20">
        <f t="shared" si="81"/>
        <v>0</v>
      </c>
      <c r="CB17" s="20">
        <f t="shared" si="82"/>
        <v>0</v>
      </c>
      <c r="CC17" s="20">
        <f t="shared" si="83"/>
        <v>0</v>
      </c>
      <c r="CD17" s="20">
        <f t="shared" si="84"/>
        <v>0</v>
      </c>
      <c r="CE17" s="20">
        <f t="shared" si="85"/>
        <v>0</v>
      </c>
      <c r="CF17" s="20">
        <f t="shared" si="86"/>
        <v>0</v>
      </c>
      <c r="CG17" s="20">
        <f t="shared" si="87"/>
        <v>0</v>
      </c>
      <c r="CH17" s="20">
        <f t="shared" si="88"/>
        <v>0</v>
      </c>
      <c r="CI17" s="20">
        <f t="shared" si="89"/>
        <v>0</v>
      </c>
    </row>
    <row r="18" spans="1:87" x14ac:dyDescent="0.25">
      <c r="A18">
        <v>12</v>
      </c>
      <c r="B18">
        <f>modules!B18</f>
        <v>0</v>
      </c>
      <c r="C18">
        <f>modules!C18</f>
        <v>0</v>
      </c>
      <c r="D18" s="16">
        <f t="shared" si="6"/>
        <v>0</v>
      </c>
      <c r="E18" s="16">
        <f t="shared" si="7"/>
        <v>0</v>
      </c>
      <c r="F18" s="16">
        <f t="shared" si="8"/>
        <v>0</v>
      </c>
      <c r="G18" s="16">
        <f t="shared" si="9"/>
        <v>0</v>
      </c>
      <c r="H18" s="16">
        <f t="shared" si="10"/>
        <v>0</v>
      </c>
      <c r="I18" s="16">
        <f t="shared" si="11"/>
        <v>0</v>
      </c>
      <c r="J18" s="16">
        <f t="shared" si="12"/>
        <v>0</v>
      </c>
      <c r="K18" s="16">
        <f t="shared" si="13"/>
        <v>0</v>
      </c>
      <c r="L18" s="16">
        <f t="shared" si="14"/>
        <v>0</v>
      </c>
      <c r="M18" s="16">
        <f t="shared" si="15"/>
        <v>0</v>
      </c>
      <c r="N18" s="16">
        <f t="shared" si="16"/>
        <v>0</v>
      </c>
      <c r="O18" s="16">
        <f t="shared" si="17"/>
        <v>0</v>
      </c>
      <c r="P18" s="16">
        <f t="shared" si="18"/>
        <v>0</v>
      </c>
      <c r="Q18" s="16">
        <f t="shared" si="19"/>
        <v>0</v>
      </c>
      <c r="R18" s="16">
        <f t="shared" si="20"/>
        <v>0</v>
      </c>
      <c r="S18" s="16">
        <f t="shared" si="21"/>
        <v>0</v>
      </c>
      <c r="T18" s="16">
        <f t="shared" si="22"/>
        <v>0</v>
      </c>
      <c r="U18" s="16">
        <f t="shared" si="23"/>
        <v>0</v>
      </c>
      <c r="V18" s="16">
        <f t="shared" si="24"/>
        <v>0</v>
      </c>
      <c r="W18" s="16">
        <f t="shared" si="25"/>
        <v>0</v>
      </c>
      <c r="X18" s="16">
        <f t="shared" si="26"/>
        <v>0</v>
      </c>
      <c r="Y18" s="16">
        <f t="shared" si="27"/>
        <v>0</v>
      </c>
      <c r="Z18" s="16">
        <f t="shared" si="28"/>
        <v>0</v>
      </c>
      <c r="AA18" s="16">
        <f t="shared" si="29"/>
        <v>0</v>
      </c>
      <c r="AB18" s="16">
        <f t="shared" si="30"/>
        <v>0</v>
      </c>
      <c r="AC18" s="16">
        <f t="shared" si="31"/>
        <v>0</v>
      </c>
      <c r="AD18" s="16">
        <f t="shared" si="32"/>
        <v>0</v>
      </c>
      <c r="AE18" s="16">
        <f t="shared" si="33"/>
        <v>0</v>
      </c>
      <c r="AF18" s="16">
        <f t="shared" si="34"/>
        <v>0</v>
      </c>
      <c r="AG18" s="16">
        <f t="shared" si="35"/>
        <v>0</v>
      </c>
      <c r="AH18" s="16">
        <f t="shared" si="36"/>
        <v>0</v>
      </c>
      <c r="AI18" s="16">
        <f t="shared" si="37"/>
        <v>0</v>
      </c>
      <c r="AJ18" s="16">
        <f t="shared" si="38"/>
        <v>0</v>
      </c>
      <c r="AK18" s="16">
        <f t="shared" si="39"/>
        <v>0</v>
      </c>
      <c r="AL18" s="16">
        <f t="shared" si="40"/>
        <v>0</v>
      </c>
      <c r="AM18" s="16">
        <f t="shared" si="41"/>
        <v>0</v>
      </c>
      <c r="AN18" s="16">
        <f t="shared" si="42"/>
        <v>0</v>
      </c>
      <c r="AO18" s="16">
        <f t="shared" si="43"/>
        <v>0</v>
      </c>
      <c r="AP18" s="16">
        <f t="shared" si="44"/>
        <v>0</v>
      </c>
      <c r="AQ18" s="16">
        <f t="shared" si="45"/>
        <v>0</v>
      </c>
      <c r="AR18" s="16">
        <f t="shared" si="46"/>
        <v>0</v>
      </c>
      <c r="AS18" s="16">
        <f t="shared" si="47"/>
        <v>0</v>
      </c>
      <c r="AT18" s="20">
        <f t="shared" si="48"/>
        <v>0</v>
      </c>
      <c r="AU18" s="20">
        <f t="shared" si="49"/>
        <v>0</v>
      </c>
      <c r="AV18" s="20">
        <f t="shared" si="50"/>
        <v>0</v>
      </c>
      <c r="AW18" s="20">
        <f t="shared" si="51"/>
        <v>0</v>
      </c>
      <c r="AX18" s="20">
        <f t="shared" si="52"/>
        <v>0</v>
      </c>
      <c r="AY18" s="20">
        <f t="shared" si="53"/>
        <v>0</v>
      </c>
      <c r="AZ18" s="20">
        <f t="shared" si="54"/>
        <v>0</v>
      </c>
      <c r="BA18" s="20">
        <f t="shared" si="55"/>
        <v>0</v>
      </c>
      <c r="BB18" s="20">
        <f t="shared" si="56"/>
        <v>0</v>
      </c>
      <c r="BC18" s="20">
        <f t="shared" si="57"/>
        <v>0</v>
      </c>
      <c r="BD18" s="20">
        <f t="shared" si="58"/>
        <v>0</v>
      </c>
      <c r="BE18" s="20">
        <f t="shared" si="59"/>
        <v>0</v>
      </c>
      <c r="BF18" s="20">
        <f t="shared" si="60"/>
        <v>0</v>
      </c>
      <c r="BG18" s="20">
        <f t="shared" si="61"/>
        <v>0</v>
      </c>
      <c r="BH18" s="20">
        <f t="shared" si="62"/>
        <v>0</v>
      </c>
      <c r="BI18" s="20">
        <f t="shared" si="63"/>
        <v>0</v>
      </c>
      <c r="BJ18" s="20">
        <f t="shared" si="64"/>
        <v>0</v>
      </c>
      <c r="BK18" s="20">
        <f t="shared" si="65"/>
        <v>0</v>
      </c>
      <c r="BL18" s="20">
        <f t="shared" si="66"/>
        <v>0</v>
      </c>
      <c r="BM18" s="20">
        <f t="shared" si="67"/>
        <v>0</v>
      </c>
      <c r="BN18" s="20">
        <f t="shared" si="68"/>
        <v>0</v>
      </c>
      <c r="BO18" s="20">
        <f t="shared" si="69"/>
        <v>0</v>
      </c>
      <c r="BP18" s="20">
        <f t="shared" si="70"/>
        <v>0</v>
      </c>
      <c r="BQ18" s="20">
        <f t="shared" si="71"/>
        <v>0</v>
      </c>
      <c r="BR18" s="20">
        <f t="shared" si="72"/>
        <v>0</v>
      </c>
      <c r="BS18" s="20">
        <f t="shared" si="73"/>
        <v>0</v>
      </c>
      <c r="BT18" s="20">
        <f t="shared" si="74"/>
        <v>0</v>
      </c>
      <c r="BU18" s="20">
        <f t="shared" si="75"/>
        <v>0</v>
      </c>
      <c r="BV18" s="20">
        <f t="shared" si="76"/>
        <v>0</v>
      </c>
      <c r="BW18" s="20">
        <f t="shared" si="77"/>
        <v>0</v>
      </c>
      <c r="BX18" s="20">
        <f t="shared" si="78"/>
        <v>0</v>
      </c>
      <c r="BY18" s="20">
        <f t="shared" si="79"/>
        <v>0</v>
      </c>
      <c r="BZ18" s="20">
        <f t="shared" si="80"/>
        <v>0</v>
      </c>
      <c r="CA18" s="20">
        <f t="shared" si="81"/>
        <v>0</v>
      </c>
      <c r="CB18" s="20">
        <f t="shared" si="82"/>
        <v>0</v>
      </c>
      <c r="CC18" s="20">
        <f t="shared" si="83"/>
        <v>0</v>
      </c>
      <c r="CD18" s="20">
        <f t="shared" si="84"/>
        <v>0</v>
      </c>
      <c r="CE18" s="20">
        <f t="shared" si="85"/>
        <v>0</v>
      </c>
      <c r="CF18" s="20">
        <f t="shared" si="86"/>
        <v>0</v>
      </c>
      <c r="CG18" s="20">
        <f t="shared" si="87"/>
        <v>0</v>
      </c>
      <c r="CH18" s="20">
        <f t="shared" si="88"/>
        <v>0</v>
      </c>
      <c r="CI18" s="20">
        <f t="shared" si="89"/>
        <v>0</v>
      </c>
    </row>
    <row r="19" spans="1:87" x14ac:dyDescent="0.25">
      <c r="A19">
        <v>13</v>
      </c>
      <c r="B19">
        <f>modules!B19</f>
        <v>0</v>
      </c>
      <c r="C19">
        <f>modules!C19</f>
        <v>0</v>
      </c>
      <c r="D19" s="16">
        <f t="shared" si="6"/>
        <v>0</v>
      </c>
      <c r="E19" s="16">
        <f t="shared" si="7"/>
        <v>0</v>
      </c>
      <c r="F19" s="16">
        <f t="shared" si="8"/>
        <v>0</v>
      </c>
      <c r="G19" s="16">
        <f t="shared" si="9"/>
        <v>0</v>
      </c>
      <c r="H19" s="16">
        <f t="shared" si="10"/>
        <v>0</v>
      </c>
      <c r="I19" s="16">
        <f t="shared" si="11"/>
        <v>0</v>
      </c>
      <c r="J19" s="16">
        <f t="shared" si="12"/>
        <v>0</v>
      </c>
      <c r="K19" s="16">
        <f t="shared" si="13"/>
        <v>0</v>
      </c>
      <c r="L19" s="16">
        <f t="shared" si="14"/>
        <v>0</v>
      </c>
      <c r="M19" s="16">
        <f t="shared" si="15"/>
        <v>0</v>
      </c>
      <c r="N19" s="16">
        <f t="shared" si="16"/>
        <v>0</v>
      </c>
      <c r="O19" s="16">
        <f t="shared" si="17"/>
        <v>0</v>
      </c>
      <c r="P19" s="16">
        <f t="shared" si="18"/>
        <v>0</v>
      </c>
      <c r="Q19" s="16">
        <f t="shared" si="19"/>
        <v>0</v>
      </c>
      <c r="R19" s="16">
        <f t="shared" si="20"/>
        <v>0</v>
      </c>
      <c r="S19" s="16">
        <f t="shared" si="21"/>
        <v>0</v>
      </c>
      <c r="T19" s="16">
        <f t="shared" si="22"/>
        <v>0</v>
      </c>
      <c r="U19" s="16">
        <f t="shared" si="23"/>
        <v>0</v>
      </c>
      <c r="V19" s="16">
        <f t="shared" si="24"/>
        <v>0</v>
      </c>
      <c r="W19" s="16">
        <f t="shared" si="25"/>
        <v>0</v>
      </c>
      <c r="X19" s="16">
        <f t="shared" si="26"/>
        <v>0</v>
      </c>
      <c r="Y19" s="16">
        <f t="shared" si="27"/>
        <v>0</v>
      </c>
      <c r="Z19" s="16">
        <f t="shared" si="28"/>
        <v>0</v>
      </c>
      <c r="AA19" s="16">
        <f t="shared" si="29"/>
        <v>0</v>
      </c>
      <c r="AB19" s="16">
        <f t="shared" si="30"/>
        <v>0</v>
      </c>
      <c r="AC19" s="16">
        <f t="shared" si="31"/>
        <v>0</v>
      </c>
      <c r="AD19" s="16">
        <f t="shared" si="32"/>
        <v>0</v>
      </c>
      <c r="AE19" s="16">
        <f t="shared" si="33"/>
        <v>0</v>
      </c>
      <c r="AF19" s="16">
        <f t="shared" si="34"/>
        <v>0</v>
      </c>
      <c r="AG19" s="16">
        <f t="shared" si="35"/>
        <v>0</v>
      </c>
      <c r="AH19" s="16">
        <f t="shared" si="36"/>
        <v>0</v>
      </c>
      <c r="AI19" s="16">
        <f t="shared" si="37"/>
        <v>0</v>
      </c>
      <c r="AJ19" s="16">
        <f t="shared" si="38"/>
        <v>0</v>
      </c>
      <c r="AK19" s="16">
        <f t="shared" si="39"/>
        <v>0</v>
      </c>
      <c r="AL19" s="16">
        <f t="shared" si="40"/>
        <v>0</v>
      </c>
      <c r="AM19" s="16">
        <f t="shared" si="41"/>
        <v>0</v>
      </c>
      <c r="AN19" s="16">
        <f t="shared" si="42"/>
        <v>0</v>
      </c>
      <c r="AO19" s="16">
        <f t="shared" si="43"/>
        <v>0</v>
      </c>
      <c r="AP19" s="16">
        <f t="shared" si="44"/>
        <v>0</v>
      </c>
      <c r="AQ19" s="16">
        <f t="shared" si="45"/>
        <v>0</v>
      </c>
      <c r="AR19" s="16">
        <f t="shared" si="46"/>
        <v>0</v>
      </c>
      <c r="AS19" s="16">
        <f t="shared" si="47"/>
        <v>0</v>
      </c>
      <c r="AT19" s="20">
        <f t="shared" si="48"/>
        <v>0</v>
      </c>
      <c r="AU19" s="20">
        <f t="shared" si="49"/>
        <v>0</v>
      </c>
      <c r="AV19" s="20">
        <f t="shared" si="50"/>
        <v>0</v>
      </c>
      <c r="AW19" s="20">
        <f t="shared" si="51"/>
        <v>0</v>
      </c>
      <c r="AX19" s="20">
        <f t="shared" si="52"/>
        <v>0</v>
      </c>
      <c r="AY19" s="20">
        <f t="shared" si="53"/>
        <v>0</v>
      </c>
      <c r="AZ19" s="20">
        <f t="shared" si="54"/>
        <v>0</v>
      </c>
      <c r="BA19" s="20">
        <f t="shared" si="55"/>
        <v>0</v>
      </c>
      <c r="BB19" s="20">
        <f t="shared" si="56"/>
        <v>0</v>
      </c>
      <c r="BC19" s="20">
        <f t="shared" si="57"/>
        <v>0</v>
      </c>
      <c r="BD19" s="20">
        <f t="shared" si="58"/>
        <v>0</v>
      </c>
      <c r="BE19" s="20">
        <f t="shared" si="59"/>
        <v>0</v>
      </c>
      <c r="BF19" s="20">
        <f t="shared" si="60"/>
        <v>0</v>
      </c>
      <c r="BG19" s="20">
        <f t="shared" si="61"/>
        <v>0</v>
      </c>
      <c r="BH19" s="20">
        <f t="shared" si="62"/>
        <v>0</v>
      </c>
      <c r="BI19" s="20">
        <f t="shared" si="63"/>
        <v>0</v>
      </c>
      <c r="BJ19" s="20">
        <f t="shared" si="64"/>
        <v>0</v>
      </c>
      <c r="BK19" s="20">
        <f t="shared" si="65"/>
        <v>0</v>
      </c>
      <c r="BL19" s="20">
        <f t="shared" si="66"/>
        <v>0</v>
      </c>
      <c r="BM19" s="20">
        <f t="shared" si="67"/>
        <v>0</v>
      </c>
      <c r="BN19" s="20">
        <f t="shared" si="68"/>
        <v>0</v>
      </c>
      <c r="BO19" s="20">
        <f t="shared" si="69"/>
        <v>0</v>
      </c>
      <c r="BP19" s="20">
        <f t="shared" si="70"/>
        <v>0</v>
      </c>
      <c r="BQ19" s="20">
        <f t="shared" si="71"/>
        <v>0</v>
      </c>
      <c r="BR19" s="20">
        <f t="shared" si="72"/>
        <v>0</v>
      </c>
      <c r="BS19" s="20">
        <f t="shared" si="73"/>
        <v>0</v>
      </c>
      <c r="BT19" s="20">
        <f t="shared" si="74"/>
        <v>0</v>
      </c>
      <c r="BU19" s="20">
        <f t="shared" si="75"/>
        <v>0</v>
      </c>
      <c r="BV19" s="20">
        <f t="shared" si="76"/>
        <v>0</v>
      </c>
      <c r="BW19" s="20">
        <f t="shared" si="77"/>
        <v>0</v>
      </c>
      <c r="BX19" s="20">
        <f t="shared" si="78"/>
        <v>0</v>
      </c>
      <c r="BY19" s="20">
        <f t="shared" si="79"/>
        <v>0</v>
      </c>
      <c r="BZ19" s="20">
        <f t="shared" si="80"/>
        <v>0</v>
      </c>
      <c r="CA19" s="20">
        <f t="shared" si="81"/>
        <v>0</v>
      </c>
      <c r="CB19" s="20">
        <f t="shared" si="82"/>
        <v>0</v>
      </c>
      <c r="CC19" s="20">
        <f t="shared" si="83"/>
        <v>0</v>
      </c>
      <c r="CD19" s="20">
        <f t="shared" si="84"/>
        <v>0</v>
      </c>
      <c r="CE19" s="20">
        <f t="shared" si="85"/>
        <v>0</v>
      </c>
      <c r="CF19" s="20">
        <f t="shared" si="86"/>
        <v>0</v>
      </c>
      <c r="CG19" s="20">
        <f t="shared" si="87"/>
        <v>0</v>
      </c>
      <c r="CH19" s="20">
        <f t="shared" si="88"/>
        <v>0</v>
      </c>
      <c r="CI19" s="20">
        <f t="shared" si="89"/>
        <v>0</v>
      </c>
    </row>
    <row r="20" spans="1:87" x14ac:dyDescent="0.25">
      <c r="A20">
        <v>14</v>
      </c>
      <c r="B20">
        <f>modules!B20</f>
        <v>0</v>
      </c>
      <c r="C20">
        <f>modules!C20</f>
        <v>0</v>
      </c>
      <c r="D20" s="16">
        <f t="shared" si="6"/>
        <v>0</v>
      </c>
      <c r="E20" s="16">
        <f t="shared" si="7"/>
        <v>0</v>
      </c>
      <c r="F20" s="16">
        <f t="shared" si="8"/>
        <v>0</v>
      </c>
      <c r="G20" s="16">
        <f t="shared" si="9"/>
        <v>0</v>
      </c>
      <c r="H20" s="16">
        <f t="shared" si="10"/>
        <v>0</v>
      </c>
      <c r="I20" s="16">
        <f t="shared" si="11"/>
        <v>0</v>
      </c>
      <c r="J20" s="16">
        <f t="shared" si="12"/>
        <v>0</v>
      </c>
      <c r="K20" s="16">
        <f t="shared" si="13"/>
        <v>0</v>
      </c>
      <c r="L20" s="16">
        <f t="shared" si="14"/>
        <v>0</v>
      </c>
      <c r="M20" s="16">
        <f t="shared" si="15"/>
        <v>0</v>
      </c>
      <c r="N20" s="16">
        <f t="shared" si="16"/>
        <v>0</v>
      </c>
      <c r="O20" s="16">
        <f t="shared" si="17"/>
        <v>0</v>
      </c>
      <c r="P20" s="16">
        <f t="shared" si="18"/>
        <v>0</v>
      </c>
      <c r="Q20" s="16">
        <f t="shared" si="19"/>
        <v>0</v>
      </c>
      <c r="R20" s="16">
        <f t="shared" si="20"/>
        <v>0</v>
      </c>
      <c r="S20" s="16">
        <f t="shared" si="21"/>
        <v>0</v>
      </c>
      <c r="T20" s="16">
        <f t="shared" si="22"/>
        <v>0</v>
      </c>
      <c r="U20" s="16">
        <f t="shared" si="23"/>
        <v>0</v>
      </c>
      <c r="V20" s="16">
        <f t="shared" si="24"/>
        <v>0</v>
      </c>
      <c r="W20" s="16">
        <f t="shared" si="25"/>
        <v>0</v>
      </c>
      <c r="X20" s="16">
        <f t="shared" si="26"/>
        <v>0</v>
      </c>
      <c r="Y20" s="16">
        <f t="shared" si="27"/>
        <v>0</v>
      </c>
      <c r="Z20" s="16">
        <f t="shared" si="28"/>
        <v>0</v>
      </c>
      <c r="AA20" s="16">
        <f t="shared" si="29"/>
        <v>0</v>
      </c>
      <c r="AB20" s="16">
        <f t="shared" si="30"/>
        <v>0</v>
      </c>
      <c r="AC20" s="16">
        <f t="shared" si="31"/>
        <v>0</v>
      </c>
      <c r="AD20" s="16">
        <f t="shared" si="32"/>
        <v>0</v>
      </c>
      <c r="AE20" s="16">
        <f t="shared" si="33"/>
        <v>0</v>
      </c>
      <c r="AF20" s="16">
        <f t="shared" si="34"/>
        <v>0</v>
      </c>
      <c r="AG20" s="16">
        <f t="shared" si="35"/>
        <v>0</v>
      </c>
      <c r="AH20" s="16">
        <f t="shared" si="36"/>
        <v>0</v>
      </c>
      <c r="AI20" s="16">
        <f t="shared" si="37"/>
        <v>0</v>
      </c>
      <c r="AJ20" s="16">
        <f t="shared" si="38"/>
        <v>0</v>
      </c>
      <c r="AK20" s="16">
        <f t="shared" si="39"/>
        <v>0</v>
      </c>
      <c r="AL20" s="16">
        <f t="shared" si="40"/>
        <v>0</v>
      </c>
      <c r="AM20" s="16">
        <f t="shared" si="41"/>
        <v>0</v>
      </c>
      <c r="AN20" s="16">
        <f t="shared" si="42"/>
        <v>0</v>
      </c>
      <c r="AO20" s="16">
        <f t="shared" si="43"/>
        <v>0</v>
      </c>
      <c r="AP20" s="16">
        <f t="shared" si="44"/>
        <v>0</v>
      </c>
      <c r="AQ20" s="16">
        <f t="shared" si="45"/>
        <v>0</v>
      </c>
      <c r="AR20" s="16">
        <f t="shared" si="46"/>
        <v>0</v>
      </c>
      <c r="AS20" s="16">
        <f t="shared" si="47"/>
        <v>0</v>
      </c>
      <c r="AT20" s="20">
        <f t="shared" si="48"/>
        <v>0</v>
      </c>
      <c r="AU20" s="20">
        <f t="shared" si="49"/>
        <v>0</v>
      </c>
      <c r="AV20" s="20">
        <f t="shared" si="50"/>
        <v>0</v>
      </c>
      <c r="AW20" s="20">
        <f t="shared" si="51"/>
        <v>0</v>
      </c>
      <c r="AX20" s="20">
        <f t="shared" si="52"/>
        <v>0</v>
      </c>
      <c r="AY20" s="20">
        <f t="shared" si="53"/>
        <v>0</v>
      </c>
      <c r="AZ20" s="20">
        <f t="shared" si="54"/>
        <v>0</v>
      </c>
      <c r="BA20" s="20">
        <f t="shared" si="55"/>
        <v>0</v>
      </c>
      <c r="BB20" s="20">
        <f t="shared" si="56"/>
        <v>0</v>
      </c>
      <c r="BC20" s="20">
        <f t="shared" si="57"/>
        <v>0</v>
      </c>
      <c r="BD20" s="20">
        <f t="shared" si="58"/>
        <v>0</v>
      </c>
      <c r="BE20" s="20">
        <f t="shared" si="59"/>
        <v>0</v>
      </c>
      <c r="BF20" s="20">
        <f t="shared" si="60"/>
        <v>0</v>
      </c>
      <c r="BG20" s="20">
        <f t="shared" si="61"/>
        <v>0</v>
      </c>
      <c r="BH20" s="20">
        <f t="shared" si="62"/>
        <v>0</v>
      </c>
      <c r="BI20" s="20">
        <f t="shared" si="63"/>
        <v>0</v>
      </c>
      <c r="BJ20" s="20">
        <f t="shared" si="64"/>
        <v>0</v>
      </c>
      <c r="BK20" s="20">
        <f t="shared" si="65"/>
        <v>0</v>
      </c>
      <c r="BL20" s="20">
        <f t="shared" si="66"/>
        <v>0</v>
      </c>
      <c r="BM20" s="20">
        <f t="shared" si="67"/>
        <v>0</v>
      </c>
      <c r="BN20" s="20">
        <f t="shared" si="68"/>
        <v>0</v>
      </c>
      <c r="BO20" s="20">
        <f t="shared" si="69"/>
        <v>0</v>
      </c>
      <c r="BP20" s="20">
        <f t="shared" si="70"/>
        <v>0</v>
      </c>
      <c r="BQ20" s="20">
        <f t="shared" si="71"/>
        <v>0</v>
      </c>
      <c r="BR20" s="20">
        <f t="shared" si="72"/>
        <v>0</v>
      </c>
      <c r="BS20" s="20">
        <f t="shared" si="73"/>
        <v>0</v>
      </c>
      <c r="BT20" s="20">
        <f t="shared" si="74"/>
        <v>0</v>
      </c>
      <c r="BU20" s="20">
        <f t="shared" si="75"/>
        <v>0</v>
      </c>
      <c r="BV20" s="20">
        <f t="shared" si="76"/>
        <v>0</v>
      </c>
      <c r="BW20" s="20">
        <f t="shared" si="77"/>
        <v>0</v>
      </c>
      <c r="BX20" s="20">
        <f t="shared" si="78"/>
        <v>0</v>
      </c>
      <c r="BY20" s="20">
        <f t="shared" si="79"/>
        <v>0</v>
      </c>
      <c r="BZ20" s="20">
        <f t="shared" si="80"/>
        <v>0</v>
      </c>
      <c r="CA20" s="20">
        <f t="shared" si="81"/>
        <v>0</v>
      </c>
      <c r="CB20" s="20">
        <f t="shared" si="82"/>
        <v>0</v>
      </c>
      <c r="CC20" s="20">
        <f t="shared" si="83"/>
        <v>0</v>
      </c>
      <c r="CD20" s="20">
        <f t="shared" si="84"/>
        <v>0</v>
      </c>
      <c r="CE20" s="20">
        <f t="shared" si="85"/>
        <v>0</v>
      </c>
      <c r="CF20" s="20">
        <f t="shared" si="86"/>
        <v>0</v>
      </c>
      <c r="CG20" s="20">
        <f t="shared" si="87"/>
        <v>0</v>
      </c>
      <c r="CH20" s="20">
        <f t="shared" si="88"/>
        <v>0</v>
      </c>
      <c r="CI20" s="20">
        <f t="shared" si="89"/>
        <v>0</v>
      </c>
    </row>
    <row r="21" spans="1:87" x14ac:dyDescent="0.25">
      <c r="A21">
        <v>15</v>
      </c>
      <c r="B21">
        <f>modules!B21</f>
        <v>0</v>
      </c>
      <c r="C21">
        <f>modules!C21</f>
        <v>0</v>
      </c>
      <c r="D21" s="16">
        <f t="shared" si="6"/>
        <v>0</v>
      </c>
      <c r="E21" s="16">
        <f t="shared" si="7"/>
        <v>0</v>
      </c>
      <c r="F21" s="16">
        <f t="shared" si="8"/>
        <v>0</v>
      </c>
      <c r="G21" s="16">
        <f t="shared" si="9"/>
        <v>0</v>
      </c>
      <c r="H21" s="16">
        <f t="shared" si="10"/>
        <v>0</v>
      </c>
      <c r="I21" s="16">
        <f t="shared" si="11"/>
        <v>0</v>
      </c>
      <c r="J21" s="16">
        <f t="shared" si="12"/>
        <v>0</v>
      </c>
      <c r="K21" s="16">
        <f t="shared" si="13"/>
        <v>0</v>
      </c>
      <c r="L21" s="16">
        <f t="shared" si="14"/>
        <v>0</v>
      </c>
      <c r="M21" s="16">
        <f t="shared" si="15"/>
        <v>0</v>
      </c>
      <c r="N21" s="16">
        <f t="shared" si="16"/>
        <v>0</v>
      </c>
      <c r="O21" s="16">
        <f t="shared" si="17"/>
        <v>0</v>
      </c>
      <c r="P21" s="16">
        <f t="shared" si="18"/>
        <v>0</v>
      </c>
      <c r="Q21" s="16">
        <f t="shared" si="19"/>
        <v>0</v>
      </c>
      <c r="R21" s="16">
        <f t="shared" si="20"/>
        <v>0</v>
      </c>
      <c r="S21" s="16">
        <f t="shared" si="21"/>
        <v>0</v>
      </c>
      <c r="T21" s="16">
        <f t="shared" si="22"/>
        <v>0</v>
      </c>
      <c r="U21" s="16">
        <f t="shared" si="23"/>
        <v>0</v>
      </c>
      <c r="V21" s="16">
        <f t="shared" si="24"/>
        <v>0</v>
      </c>
      <c r="W21" s="16">
        <f t="shared" si="25"/>
        <v>0</v>
      </c>
      <c r="X21" s="16">
        <f t="shared" si="26"/>
        <v>0</v>
      </c>
      <c r="Y21" s="16">
        <f t="shared" si="27"/>
        <v>0</v>
      </c>
      <c r="Z21" s="16">
        <f t="shared" si="28"/>
        <v>0</v>
      </c>
      <c r="AA21" s="16">
        <f t="shared" si="29"/>
        <v>0</v>
      </c>
      <c r="AB21" s="16">
        <f t="shared" si="30"/>
        <v>0</v>
      </c>
      <c r="AC21" s="16">
        <f t="shared" si="31"/>
        <v>0</v>
      </c>
      <c r="AD21" s="16">
        <f t="shared" si="32"/>
        <v>0</v>
      </c>
      <c r="AE21" s="16">
        <f t="shared" si="33"/>
        <v>0</v>
      </c>
      <c r="AF21" s="16">
        <f t="shared" si="34"/>
        <v>0</v>
      </c>
      <c r="AG21" s="16">
        <f t="shared" si="35"/>
        <v>0</v>
      </c>
      <c r="AH21" s="16">
        <f t="shared" si="36"/>
        <v>0</v>
      </c>
      <c r="AI21" s="16">
        <f t="shared" si="37"/>
        <v>0</v>
      </c>
      <c r="AJ21" s="16">
        <f t="shared" si="38"/>
        <v>0</v>
      </c>
      <c r="AK21" s="16">
        <f t="shared" si="39"/>
        <v>0</v>
      </c>
      <c r="AL21" s="16">
        <f t="shared" si="40"/>
        <v>0</v>
      </c>
      <c r="AM21" s="16">
        <f t="shared" si="41"/>
        <v>0</v>
      </c>
      <c r="AN21" s="16">
        <f t="shared" si="42"/>
        <v>0</v>
      </c>
      <c r="AO21" s="16">
        <f t="shared" si="43"/>
        <v>0</v>
      </c>
      <c r="AP21" s="16">
        <f t="shared" si="44"/>
        <v>0</v>
      </c>
      <c r="AQ21" s="16">
        <f t="shared" si="45"/>
        <v>0</v>
      </c>
      <c r="AR21" s="16">
        <f t="shared" si="46"/>
        <v>0</v>
      </c>
      <c r="AS21" s="16">
        <f t="shared" si="47"/>
        <v>0</v>
      </c>
      <c r="AT21" s="20">
        <f t="shared" si="48"/>
        <v>0</v>
      </c>
      <c r="AU21" s="20">
        <f t="shared" si="49"/>
        <v>0</v>
      </c>
      <c r="AV21" s="20">
        <f t="shared" si="50"/>
        <v>0</v>
      </c>
      <c r="AW21" s="20">
        <f t="shared" si="51"/>
        <v>0</v>
      </c>
      <c r="AX21" s="20">
        <f t="shared" si="52"/>
        <v>0</v>
      </c>
      <c r="AY21" s="20">
        <f t="shared" si="53"/>
        <v>0</v>
      </c>
      <c r="AZ21" s="20">
        <f t="shared" si="54"/>
        <v>0</v>
      </c>
      <c r="BA21" s="20">
        <f t="shared" si="55"/>
        <v>0</v>
      </c>
      <c r="BB21" s="20">
        <f t="shared" si="56"/>
        <v>0</v>
      </c>
      <c r="BC21" s="20">
        <f t="shared" si="57"/>
        <v>0</v>
      </c>
      <c r="BD21" s="20">
        <f t="shared" si="58"/>
        <v>0</v>
      </c>
      <c r="BE21" s="20">
        <f t="shared" si="59"/>
        <v>0</v>
      </c>
      <c r="BF21" s="20">
        <f t="shared" si="60"/>
        <v>0</v>
      </c>
      <c r="BG21" s="20">
        <f t="shared" si="61"/>
        <v>0</v>
      </c>
      <c r="BH21" s="20">
        <f t="shared" si="62"/>
        <v>0</v>
      </c>
      <c r="BI21" s="20">
        <f t="shared" si="63"/>
        <v>0</v>
      </c>
      <c r="BJ21" s="20">
        <f t="shared" si="64"/>
        <v>0</v>
      </c>
      <c r="BK21" s="20">
        <f t="shared" si="65"/>
        <v>0</v>
      </c>
      <c r="BL21" s="20">
        <f t="shared" si="66"/>
        <v>0</v>
      </c>
      <c r="BM21" s="20">
        <f t="shared" si="67"/>
        <v>0</v>
      </c>
      <c r="BN21" s="20">
        <f t="shared" si="68"/>
        <v>0</v>
      </c>
      <c r="BO21" s="20">
        <f t="shared" si="69"/>
        <v>0</v>
      </c>
      <c r="BP21" s="20">
        <f t="shared" si="70"/>
        <v>0</v>
      </c>
      <c r="BQ21" s="20">
        <f t="shared" si="71"/>
        <v>0</v>
      </c>
      <c r="BR21" s="20">
        <f t="shared" si="72"/>
        <v>0</v>
      </c>
      <c r="BS21" s="20">
        <f t="shared" si="73"/>
        <v>0</v>
      </c>
      <c r="BT21" s="20">
        <f t="shared" si="74"/>
        <v>0</v>
      </c>
      <c r="BU21" s="20">
        <f t="shared" si="75"/>
        <v>0</v>
      </c>
      <c r="BV21" s="20">
        <f t="shared" si="76"/>
        <v>0</v>
      </c>
      <c r="BW21" s="20">
        <f t="shared" si="77"/>
        <v>0</v>
      </c>
      <c r="BX21" s="20">
        <f t="shared" si="78"/>
        <v>0</v>
      </c>
      <c r="BY21" s="20">
        <f t="shared" si="79"/>
        <v>0</v>
      </c>
      <c r="BZ21" s="20">
        <f t="shared" si="80"/>
        <v>0</v>
      </c>
      <c r="CA21" s="20">
        <f t="shared" si="81"/>
        <v>0</v>
      </c>
      <c r="CB21" s="20">
        <f t="shared" si="82"/>
        <v>0</v>
      </c>
      <c r="CC21" s="20">
        <f t="shared" si="83"/>
        <v>0</v>
      </c>
      <c r="CD21" s="20">
        <f t="shared" si="84"/>
        <v>0</v>
      </c>
      <c r="CE21" s="20">
        <f t="shared" si="85"/>
        <v>0</v>
      </c>
      <c r="CF21" s="20">
        <f t="shared" si="86"/>
        <v>0</v>
      </c>
      <c r="CG21" s="20">
        <f t="shared" si="87"/>
        <v>0</v>
      </c>
      <c r="CH21" s="20">
        <f t="shared" si="88"/>
        <v>0</v>
      </c>
      <c r="CI21" s="20">
        <f t="shared" si="89"/>
        <v>0</v>
      </c>
    </row>
    <row r="22" spans="1:87" x14ac:dyDescent="0.25">
      <c r="A22">
        <v>16</v>
      </c>
      <c r="B22">
        <f>modules!B22</f>
        <v>0</v>
      </c>
      <c r="C22">
        <f>modules!C22</f>
        <v>0</v>
      </c>
      <c r="D22" s="16">
        <f t="shared" si="6"/>
        <v>0</v>
      </c>
      <c r="E22" s="16">
        <f t="shared" si="7"/>
        <v>0</v>
      </c>
      <c r="F22" s="16">
        <f t="shared" si="8"/>
        <v>0</v>
      </c>
      <c r="G22" s="16">
        <f t="shared" si="9"/>
        <v>0</v>
      </c>
      <c r="H22" s="16">
        <f t="shared" si="10"/>
        <v>0</v>
      </c>
      <c r="I22" s="16">
        <f t="shared" si="11"/>
        <v>0</v>
      </c>
      <c r="J22" s="16">
        <f t="shared" si="12"/>
        <v>0</v>
      </c>
      <c r="K22" s="16">
        <f t="shared" si="13"/>
        <v>0</v>
      </c>
      <c r="L22" s="16">
        <f t="shared" si="14"/>
        <v>0</v>
      </c>
      <c r="M22" s="16">
        <f t="shared" si="15"/>
        <v>0</v>
      </c>
      <c r="N22" s="16">
        <f t="shared" si="16"/>
        <v>0</v>
      </c>
      <c r="O22" s="16">
        <f t="shared" si="17"/>
        <v>0</v>
      </c>
      <c r="P22" s="16">
        <f t="shared" si="18"/>
        <v>0</v>
      </c>
      <c r="Q22" s="16">
        <f t="shared" si="19"/>
        <v>0</v>
      </c>
      <c r="R22" s="16">
        <f t="shared" si="20"/>
        <v>0</v>
      </c>
      <c r="S22" s="16">
        <f t="shared" si="21"/>
        <v>0</v>
      </c>
      <c r="T22" s="16">
        <f t="shared" si="22"/>
        <v>0</v>
      </c>
      <c r="U22" s="16">
        <f t="shared" si="23"/>
        <v>0</v>
      </c>
      <c r="V22" s="16">
        <f t="shared" si="24"/>
        <v>0</v>
      </c>
      <c r="W22" s="16">
        <f t="shared" si="25"/>
        <v>0</v>
      </c>
      <c r="X22" s="16">
        <f t="shared" si="26"/>
        <v>0</v>
      </c>
      <c r="Y22" s="16">
        <f t="shared" si="27"/>
        <v>0</v>
      </c>
      <c r="Z22" s="16">
        <f t="shared" si="28"/>
        <v>0</v>
      </c>
      <c r="AA22" s="16">
        <f t="shared" si="29"/>
        <v>0</v>
      </c>
      <c r="AB22" s="16">
        <f t="shared" si="30"/>
        <v>0</v>
      </c>
      <c r="AC22" s="16">
        <f t="shared" si="31"/>
        <v>0</v>
      </c>
      <c r="AD22" s="16">
        <f t="shared" si="32"/>
        <v>0</v>
      </c>
      <c r="AE22" s="16">
        <f t="shared" si="33"/>
        <v>0</v>
      </c>
      <c r="AF22" s="16">
        <f t="shared" si="34"/>
        <v>0</v>
      </c>
      <c r="AG22" s="16">
        <f t="shared" si="35"/>
        <v>0</v>
      </c>
      <c r="AH22" s="16">
        <f t="shared" si="36"/>
        <v>0</v>
      </c>
      <c r="AI22" s="16">
        <f t="shared" si="37"/>
        <v>0</v>
      </c>
      <c r="AJ22" s="16">
        <f t="shared" si="38"/>
        <v>0</v>
      </c>
      <c r="AK22" s="16">
        <f t="shared" si="39"/>
        <v>0</v>
      </c>
      <c r="AL22" s="16">
        <f t="shared" si="40"/>
        <v>0</v>
      </c>
      <c r="AM22" s="16">
        <f t="shared" si="41"/>
        <v>0</v>
      </c>
      <c r="AN22" s="16">
        <f t="shared" si="42"/>
        <v>0</v>
      </c>
      <c r="AO22" s="16">
        <f t="shared" si="43"/>
        <v>0</v>
      </c>
      <c r="AP22" s="16">
        <f t="shared" si="44"/>
        <v>0</v>
      </c>
      <c r="AQ22" s="16">
        <f t="shared" si="45"/>
        <v>0</v>
      </c>
      <c r="AR22" s="16">
        <f t="shared" si="46"/>
        <v>0</v>
      </c>
      <c r="AS22" s="16">
        <f t="shared" si="47"/>
        <v>0</v>
      </c>
      <c r="AT22" s="20">
        <f t="shared" si="48"/>
        <v>0</v>
      </c>
      <c r="AU22" s="20">
        <f t="shared" si="49"/>
        <v>0</v>
      </c>
      <c r="AV22" s="20">
        <f t="shared" si="50"/>
        <v>0</v>
      </c>
      <c r="AW22" s="20">
        <f t="shared" si="51"/>
        <v>0</v>
      </c>
      <c r="AX22" s="20">
        <f t="shared" si="52"/>
        <v>0</v>
      </c>
      <c r="AY22" s="20">
        <f t="shared" si="53"/>
        <v>0</v>
      </c>
      <c r="AZ22" s="20">
        <f t="shared" si="54"/>
        <v>0</v>
      </c>
      <c r="BA22" s="20">
        <f t="shared" si="55"/>
        <v>0</v>
      </c>
      <c r="BB22" s="20">
        <f t="shared" si="56"/>
        <v>0</v>
      </c>
      <c r="BC22" s="20">
        <f t="shared" si="57"/>
        <v>0</v>
      </c>
      <c r="BD22" s="20">
        <f t="shared" si="58"/>
        <v>0</v>
      </c>
      <c r="BE22" s="20">
        <f t="shared" si="59"/>
        <v>0</v>
      </c>
      <c r="BF22" s="20">
        <f t="shared" si="60"/>
        <v>0</v>
      </c>
      <c r="BG22" s="20">
        <f t="shared" si="61"/>
        <v>0</v>
      </c>
      <c r="BH22" s="20">
        <f t="shared" si="62"/>
        <v>0</v>
      </c>
      <c r="BI22" s="20">
        <f t="shared" si="63"/>
        <v>0</v>
      </c>
      <c r="BJ22" s="20">
        <f t="shared" si="64"/>
        <v>0</v>
      </c>
      <c r="BK22" s="20">
        <f t="shared" si="65"/>
        <v>0</v>
      </c>
      <c r="BL22" s="20">
        <f t="shared" si="66"/>
        <v>0</v>
      </c>
      <c r="BM22" s="20">
        <f t="shared" si="67"/>
        <v>0</v>
      </c>
      <c r="BN22" s="20">
        <f t="shared" si="68"/>
        <v>0</v>
      </c>
      <c r="BO22" s="20">
        <f t="shared" si="69"/>
        <v>0</v>
      </c>
      <c r="BP22" s="20">
        <f t="shared" si="70"/>
        <v>0</v>
      </c>
      <c r="BQ22" s="20">
        <f t="shared" si="71"/>
        <v>0</v>
      </c>
      <c r="BR22" s="20">
        <f t="shared" si="72"/>
        <v>0</v>
      </c>
      <c r="BS22" s="20">
        <f t="shared" si="73"/>
        <v>0</v>
      </c>
      <c r="BT22" s="20">
        <f t="shared" si="74"/>
        <v>0</v>
      </c>
      <c r="BU22" s="20">
        <f t="shared" si="75"/>
        <v>0</v>
      </c>
      <c r="BV22" s="20">
        <f t="shared" si="76"/>
        <v>0</v>
      </c>
      <c r="BW22" s="20">
        <f t="shared" si="77"/>
        <v>0</v>
      </c>
      <c r="BX22" s="20">
        <f t="shared" si="78"/>
        <v>0</v>
      </c>
      <c r="BY22" s="20">
        <f t="shared" si="79"/>
        <v>0</v>
      </c>
      <c r="BZ22" s="20">
        <f t="shared" si="80"/>
        <v>0</v>
      </c>
      <c r="CA22" s="20">
        <f t="shared" si="81"/>
        <v>0</v>
      </c>
      <c r="CB22" s="20">
        <f t="shared" si="82"/>
        <v>0</v>
      </c>
      <c r="CC22" s="20">
        <f t="shared" si="83"/>
        <v>0</v>
      </c>
      <c r="CD22" s="20">
        <f t="shared" si="84"/>
        <v>0</v>
      </c>
      <c r="CE22" s="20">
        <f t="shared" si="85"/>
        <v>0</v>
      </c>
      <c r="CF22" s="20">
        <f t="shared" si="86"/>
        <v>0</v>
      </c>
      <c r="CG22" s="20">
        <f t="shared" si="87"/>
        <v>0</v>
      </c>
      <c r="CH22" s="20">
        <f t="shared" si="88"/>
        <v>0</v>
      </c>
      <c r="CI22" s="20">
        <f t="shared" si="89"/>
        <v>0</v>
      </c>
    </row>
    <row r="23" spans="1:87" x14ac:dyDescent="0.25">
      <c r="A23">
        <v>17</v>
      </c>
      <c r="B23">
        <f>modules!B23</f>
        <v>0</v>
      </c>
      <c r="C23">
        <f>modules!C23</f>
        <v>0</v>
      </c>
      <c r="D23" s="16">
        <f t="shared" si="6"/>
        <v>0</v>
      </c>
      <c r="E23" s="16">
        <f t="shared" si="7"/>
        <v>0</v>
      </c>
      <c r="F23" s="16">
        <f t="shared" si="8"/>
        <v>0</v>
      </c>
      <c r="G23" s="16">
        <f t="shared" si="9"/>
        <v>0</v>
      </c>
      <c r="H23" s="16">
        <f t="shared" si="10"/>
        <v>0</v>
      </c>
      <c r="I23" s="16">
        <f t="shared" si="11"/>
        <v>0</v>
      </c>
      <c r="J23" s="16">
        <f t="shared" si="12"/>
        <v>0</v>
      </c>
      <c r="K23" s="16">
        <f t="shared" si="13"/>
        <v>0</v>
      </c>
      <c r="L23" s="16">
        <f t="shared" si="14"/>
        <v>0</v>
      </c>
      <c r="M23" s="16">
        <f t="shared" si="15"/>
        <v>0</v>
      </c>
      <c r="N23" s="16">
        <f t="shared" si="16"/>
        <v>0</v>
      </c>
      <c r="O23" s="16">
        <f t="shared" si="17"/>
        <v>0</v>
      </c>
      <c r="P23" s="16">
        <f t="shared" si="18"/>
        <v>0</v>
      </c>
      <c r="Q23" s="16">
        <f t="shared" si="19"/>
        <v>0</v>
      </c>
      <c r="R23" s="16">
        <f t="shared" si="20"/>
        <v>0</v>
      </c>
      <c r="S23" s="16">
        <f t="shared" si="21"/>
        <v>0</v>
      </c>
      <c r="T23" s="16">
        <f t="shared" si="22"/>
        <v>0</v>
      </c>
      <c r="U23" s="16">
        <f t="shared" si="23"/>
        <v>0</v>
      </c>
      <c r="V23" s="16">
        <f t="shared" si="24"/>
        <v>0</v>
      </c>
      <c r="W23" s="16">
        <f t="shared" si="25"/>
        <v>0</v>
      </c>
      <c r="X23" s="16">
        <f t="shared" si="26"/>
        <v>0</v>
      </c>
      <c r="Y23" s="16">
        <f t="shared" si="27"/>
        <v>0</v>
      </c>
      <c r="Z23" s="16">
        <f t="shared" si="28"/>
        <v>0</v>
      </c>
      <c r="AA23" s="16">
        <f t="shared" si="29"/>
        <v>0</v>
      </c>
      <c r="AB23" s="16">
        <f t="shared" si="30"/>
        <v>0</v>
      </c>
      <c r="AC23" s="16">
        <f t="shared" si="31"/>
        <v>0</v>
      </c>
      <c r="AD23" s="16">
        <f t="shared" si="32"/>
        <v>0</v>
      </c>
      <c r="AE23" s="16">
        <f t="shared" si="33"/>
        <v>0</v>
      </c>
      <c r="AF23" s="16">
        <f t="shared" si="34"/>
        <v>0</v>
      </c>
      <c r="AG23" s="16">
        <f t="shared" si="35"/>
        <v>0</v>
      </c>
      <c r="AH23" s="16">
        <f t="shared" si="36"/>
        <v>0</v>
      </c>
      <c r="AI23" s="16">
        <f t="shared" si="37"/>
        <v>0</v>
      </c>
      <c r="AJ23" s="16">
        <f t="shared" si="38"/>
        <v>0</v>
      </c>
      <c r="AK23" s="16">
        <f t="shared" si="39"/>
        <v>0</v>
      </c>
      <c r="AL23" s="16">
        <f t="shared" si="40"/>
        <v>0</v>
      </c>
      <c r="AM23" s="16">
        <f t="shared" si="41"/>
        <v>0</v>
      </c>
      <c r="AN23" s="16">
        <f t="shared" si="42"/>
        <v>0</v>
      </c>
      <c r="AO23" s="16">
        <f t="shared" si="43"/>
        <v>0</v>
      </c>
      <c r="AP23" s="16">
        <f t="shared" si="44"/>
        <v>0</v>
      </c>
      <c r="AQ23" s="16">
        <f t="shared" si="45"/>
        <v>0</v>
      </c>
      <c r="AR23" s="16">
        <f t="shared" si="46"/>
        <v>0</v>
      </c>
      <c r="AS23" s="16">
        <f t="shared" si="47"/>
        <v>0</v>
      </c>
      <c r="AT23" s="20">
        <f t="shared" si="48"/>
        <v>0</v>
      </c>
      <c r="AU23" s="20">
        <f t="shared" si="49"/>
        <v>0</v>
      </c>
      <c r="AV23" s="20">
        <f t="shared" si="50"/>
        <v>0</v>
      </c>
      <c r="AW23" s="20">
        <f t="shared" si="51"/>
        <v>0</v>
      </c>
      <c r="AX23" s="20">
        <f t="shared" si="52"/>
        <v>0</v>
      </c>
      <c r="AY23" s="20">
        <f t="shared" si="53"/>
        <v>0</v>
      </c>
      <c r="AZ23" s="20">
        <f t="shared" si="54"/>
        <v>0</v>
      </c>
      <c r="BA23" s="20">
        <f t="shared" si="55"/>
        <v>0</v>
      </c>
      <c r="BB23" s="20">
        <f t="shared" si="56"/>
        <v>0</v>
      </c>
      <c r="BC23" s="20">
        <f t="shared" si="57"/>
        <v>0</v>
      </c>
      <c r="BD23" s="20">
        <f t="shared" si="58"/>
        <v>0</v>
      </c>
      <c r="BE23" s="20">
        <f t="shared" si="59"/>
        <v>0</v>
      </c>
      <c r="BF23" s="20">
        <f t="shared" si="60"/>
        <v>0</v>
      </c>
      <c r="BG23" s="20">
        <f t="shared" si="61"/>
        <v>0</v>
      </c>
      <c r="BH23" s="20">
        <f t="shared" si="62"/>
        <v>0</v>
      </c>
      <c r="BI23" s="20">
        <f t="shared" si="63"/>
        <v>0</v>
      </c>
      <c r="BJ23" s="20">
        <f t="shared" si="64"/>
        <v>0</v>
      </c>
      <c r="BK23" s="20">
        <f t="shared" si="65"/>
        <v>0</v>
      </c>
      <c r="BL23" s="20">
        <f t="shared" si="66"/>
        <v>0</v>
      </c>
      <c r="BM23" s="20">
        <f t="shared" si="67"/>
        <v>0</v>
      </c>
      <c r="BN23" s="20">
        <f t="shared" si="68"/>
        <v>0</v>
      </c>
      <c r="BO23" s="20">
        <f t="shared" si="69"/>
        <v>0</v>
      </c>
      <c r="BP23" s="20">
        <f t="shared" si="70"/>
        <v>0</v>
      </c>
      <c r="BQ23" s="20">
        <f t="shared" si="71"/>
        <v>0</v>
      </c>
      <c r="BR23" s="20">
        <f t="shared" si="72"/>
        <v>0</v>
      </c>
      <c r="BS23" s="20">
        <f t="shared" si="73"/>
        <v>0</v>
      </c>
      <c r="BT23" s="20">
        <f t="shared" si="74"/>
        <v>0</v>
      </c>
      <c r="BU23" s="20">
        <f t="shared" si="75"/>
        <v>0</v>
      </c>
      <c r="BV23" s="20">
        <f t="shared" si="76"/>
        <v>0</v>
      </c>
      <c r="BW23" s="20">
        <f t="shared" si="77"/>
        <v>0</v>
      </c>
      <c r="BX23" s="20">
        <f t="shared" si="78"/>
        <v>0</v>
      </c>
      <c r="BY23" s="20">
        <f t="shared" si="79"/>
        <v>0</v>
      </c>
      <c r="BZ23" s="20">
        <f t="shared" si="80"/>
        <v>0</v>
      </c>
      <c r="CA23" s="20">
        <f t="shared" si="81"/>
        <v>0</v>
      </c>
      <c r="CB23" s="20">
        <f t="shared" si="82"/>
        <v>0</v>
      </c>
      <c r="CC23" s="20">
        <f t="shared" si="83"/>
        <v>0</v>
      </c>
      <c r="CD23" s="20">
        <f t="shared" si="84"/>
        <v>0</v>
      </c>
      <c r="CE23" s="20">
        <f t="shared" si="85"/>
        <v>0</v>
      </c>
      <c r="CF23" s="20">
        <f t="shared" si="86"/>
        <v>0</v>
      </c>
      <c r="CG23" s="20">
        <f t="shared" si="87"/>
        <v>0</v>
      </c>
      <c r="CH23" s="20">
        <f t="shared" si="88"/>
        <v>0</v>
      </c>
      <c r="CI23" s="20">
        <f t="shared" si="89"/>
        <v>0</v>
      </c>
    </row>
    <row r="24" spans="1:87" x14ac:dyDescent="0.25">
      <c r="A24">
        <v>18</v>
      </c>
      <c r="B24">
        <f>modules!B24</f>
        <v>0</v>
      </c>
      <c r="C24">
        <f>modules!C24</f>
        <v>0</v>
      </c>
      <c r="D24" s="16">
        <f t="shared" si="6"/>
        <v>0</v>
      </c>
      <c r="E24" s="16">
        <f t="shared" si="7"/>
        <v>0</v>
      </c>
      <c r="F24" s="16">
        <f t="shared" si="8"/>
        <v>0</v>
      </c>
      <c r="G24" s="16">
        <f t="shared" si="9"/>
        <v>0</v>
      </c>
      <c r="H24" s="16">
        <f t="shared" si="10"/>
        <v>0</v>
      </c>
      <c r="I24" s="16">
        <f t="shared" si="11"/>
        <v>0</v>
      </c>
      <c r="J24" s="16">
        <f t="shared" si="12"/>
        <v>0</v>
      </c>
      <c r="K24" s="16">
        <f t="shared" si="13"/>
        <v>0</v>
      </c>
      <c r="L24" s="16">
        <f t="shared" si="14"/>
        <v>0</v>
      </c>
      <c r="M24" s="16">
        <f t="shared" si="15"/>
        <v>0</v>
      </c>
      <c r="N24" s="16">
        <f t="shared" si="16"/>
        <v>0</v>
      </c>
      <c r="O24" s="16">
        <f t="shared" si="17"/>
        <v>0</v>
      </c>
      <c r="P24" s="16">
        <f t="shared" si="18"/>
        <v>0</v>
      </c>
      <c r="Q24" s="16">
        <f t="shared" si="19"/>
        <v>0</v>
      </c>
      <c r="R24" s="16">
        <f t="shared" si="20"/>
        <v>0</v>
      </c>
      <c r="S24" s="16">
        <f t="shared" si="21"/>
        <v>0</v>
      </c>
      <c r="T24" s="16">
        <f t="shared" si="22"/>
        <v>0</v>
      </c>
      <c r="U24" s="16">
        <f t="shared" si="23"/>
        <v>0</v>
      </c>
      <c r="V24" s="16">
        <f t="shared" si="24"/>
        <v>0</v>
      </c>
      <c r="W24" s="16">
        <f t="shared" si="25"/>
        <v>0</v>
      </c>
      <c r="X24" s="16">
        <f t="shared" si="26"/>
        <v>0</v>
      </c>
      <c r="Y24" s="16">
        <f t="shared" si="27"/>
        <v>0</v>
      </c>
      <c r="Z24" s="16">
        <f t="shared" si="28"/>
        <v>0</v>
      </c>
      <c r="AA24" s="16">
        <f t="shared" si="29"/>
        <v>0</v>
      </c>
      <c r="AB24" s="16">
        <f t="shared" si="30"/>
        <v>0</v>
      </c>
      <c r="AC24" s="16">
        <f t="shared" si="31"/>
        <v>0</v>
      </c>
      <c r="AD24" s="16">
        <f t="shared" si="32"/>
        <v>0</v>
      </c>
      <c r="AE24" s="16">
        <f t="shared" si="33"/>
        <v>0</v>
      </c>
      <c r="AF24" s="16">
        <f t="shared" si="34"/>
        <v>0</v>
      </c>
      <c r="AG24" s="16">
        <f t="shared" si="35"/>
        <v>0</v>
      </c>
      <c r="AH24" s="16">
        <f t="shared" si="36"/>
        <v>0</v>
      </c>
      <c r="AI24" s="16">
        <f t="shared" si="37"/>
        <v>0</v>
      </c>
      <c r="AJ24" s="16">
        <f t="shared" si="38"/>
        <v>0</v>
      </c>
      <c r="AK24" s="16">
        <f t="shared" si="39"/>
        <v>0</v>
      </c>
      <c r="AL24" s="16">
        <f t="shared" si="40"/>
        <v>0</v>
      </c>
      <c r="AM24" s="16">
        <f t="shared" si="41"/>
        <v>0</v>
      </c>
      <c r="AN24" s="16">
        <f t="shared" si="42"/>
        <v>0</v>
      </c>
      <c r="AO24" s="16">
        <f t="shared" si="43"/>
        <v>0</v>
      </c>
      <c r="AP24" s="16">
        <f t="shared" si="44"/>
        <v>0</v>
      </c>
      <c r="AQ24" s="16">
        <f t="shared" si="45"/>
        <v>0</v>
      </c>
      <c r="AR24" s="16">
        <f t="shared" si="46"/>
        <v>0</v>
      </c>
      <c r="AS24" s="16">
        <f t="shared" si="47"/>
        <v>0</v>
      </c>
      <c r="AT24" s="20">
        <f t="shared" si="48"/>
        <v>0</v>
      </c>
      <c r="AU24" s="20">
        <f t="shared" si="49"/>
        <v>0</v>
      </c>
      <c r="AV24" s="20">
        <f t="shared" si="50"/>
        <v>0</v>
      </c>
      <c r="AW24" s="20">
        <f t="shared" si="51"/>
        <v>0</v>
      </c>
      <c r="AX24" s="20">
        <f t="shared" si="52"/>
        <v>0</v>
      </c>
      <c r="AY24" s="20">
        <f t="shared" si="53"/>
        <v>0</v>
      </c>
      <c r="AZ24" s="20">
        <f t="shared" si="54"/>
        <v>0</v>
      </c>
      <c r="BA24" s="20">
        <f t="shared" si="55"/>
        <v>0</v>
      </c>
      <c r="BB24" s="20">
        <f t="shared" si="56"/>
        <v>0</v>
      </c>
      <c r="BC24" s="20">
        <f t="shared" si="57"/>
        <v>0</v>
      </c>
      <c r="BD24" s="20">
        <f t="shared" si="58"/>
        <v>0</v>
      </c>
      <c r="BE24" s="20">
        <f t="shared" si="59"/>
        <v>0</v>
      </c>
      <c r="BF24" s="20">
        <f t="shared" si="60"/>
        <v>0</v>
      </c>
      <c r="BG24" s="20">
        <f t="shared" si="61"/>
        <v>0</v>
      </c>
      <c r="BH24" s="20">
        <f t="shared" si="62"/>
        <v>0</v>
      </c>
      <c r="BI24" s="20">
        <f t="shared" si="63"/>
        <v>0</v>
      </c>
      <c r="BJ24" s="20">
        <f t="shared" si="64"/>
        <v>0</v>
      </c>
      <c r="BK24" s="20">
        <f t="shared" si="65"/>
        <v>0</v>
      </c>
      <c r="BL24" s="20">
        <f t="shared" si="66"/>
        <v>0</v>
      </c>
      <c r="BM24" s="20">
        <f t="shared" si="67"/>
        <v>0</v>
      </c>
      <c r="BN24" s="20">
        <f t="shared" si="68"/>
        <v>0</v>
      </c>
      <c r="BO24" s="20">
        <f t="shared" si="69"/>
        <v>0</v>
      </c>
      <c r="BP24" s="20">
        <f t="shared" si="70"/>
        <v>0</v>
      </c>
      <c r="BQ24" s="20">
        <f t="shared" si="71"/>
        <v>0</v>
      </c>
      <c r="BR24" s="20">
        <f t="shared" si="72"/>
        <v>0</v>
      </c>
      <c r="BS24" s="20">
        <f t="shared" si="73"/>
        <v>0</v>
      </c>
      <c r="BT24" s="20">
        <f t="shared" si="74"/>
        <v>0</v>
      </c>
      <c r="BU24" s="20">
        <f t="shared" si="75"/>
        <v>0</v>
      </c>
      <c r="BV24" s="20">
        <f t="shared" si="76"/>
        <v>0</v>
      </c>
      <c r="BW24" s="20">
        <f t="shared" si="77"/>
        <v>0</v>
      </c>
      <c r="BX24" s="20">
        <f t="shared" si="78"/>
        <v>0</v>
      </c>
      <c r="BY24" s="20">
        <f t="shared" si="79"/>
        <v>0</v>
      </c>
      <c r="BZ24" s="20">
        <f t="shared" si="80"/>
        <v>0</v>
      </c>
      <c r="CA24" s="20">
        <f t="shared" si="81"/>
        <v>0</v>
      </c>
      <c r="CB24" s="20">
        <f t="shared" si="82"/>
        <v>0</v>
      </c>
      <c r="CC24" s="20">
        <f t="shared" si="83"/>
        <v>0</v>
      </c>
      <c r="CD24" s="20">
        <f t="shared" si="84"/>
        <v>0</v>
      </c>
      <c r="CE24" s="20">
        <f t="shared" si="85"/>
        <v>0</v>
      </c>
      <c r="CF24" s="20">
        <f t="shared" si="86"/>
        <v>0</v>
      </c>
      <c r="CG24" s="20">
        <f t="shared" si="87"/>
        <v>0</v>
      </c>
      <c r="CH24" s="20">
        <f t="shared" si="88"/>
        <v>0</v>
      </c>
      <c r="CI24" s="20">
        <f t="shared" si="89"/>
        <v>0</v>
      </c>
    </row>
    <row r="25" spans="1:87" x14ac:dyDescent="0.25">
      <c r="A25">
        <v>19</v>
      </c>
      <c r="B25">
        <f>modules!B25</f>
        <v>0</v>
      </c>
      <c r="C25">
        <f>modules!C25</f>
        <v>0</v>
      </c>
      <c r="D25" s="16">
        <f t="shared" si="6"/>
        <v>0</v>
      </c>
      <c r="E25" s="16">
        <f t="shared" si="7"/>
        <v>0</v>
      </c>
      <c r="F25" s="16">
        <f t="shared" si="8"/>
        <v>0</v>
      </c>
      <c r="G25" s="16">
        <f t="shared" si="9"/>
        <v>0</v>
      </c>
      <c r="H25" s="16">
        <f t="shared" si="10"/>
        <v>0</v>
      </c>
      <c r="I25" s="16">
        <f t="shared" si="11"/>
        <v>0</v>
      </c>
      <c r="J25" s="16">
        <f t="shared" si="12"/>
        <v>0</v>
      </c>
      <c r="K25" s="16">
        <f t="shared" si="13"/>
        <v>0</v>
      </c>
      <c r="L25" s="16">
        <f t="shared" si="14"/>
        <v>0</v>
      </c>
      <c r="M25" s="16">
        <f t="shared" si="15"/>
        <v>0</v>
      </c>
      <c r="N25" s="16">
        <f t="shared" si="16"/>
        <v>0</v>
      </c>
      <c r="O25" s="16">
        <f t="shared" si="17"/>
        <v>0</v>
      </c>
      <c r="P25" s="16">
        <f t="shared" si="18"/>
        <v>0</v>
      </c>
      <c r="Q25" s="16">
        <f t="shared" si="19"/>
        <v>0</v>
      </c>
      <c r="R25" s="16">
        <f t="shared" si="20"/>
        <v>0</v>
      </c>
      <c r="S25" s="16">
        <f t="shared" si="21"/>
        <v>0</v>
      </c>
      <c r="T25" s="16">
        <f t="shared" si="22"/>
        <v>0</v>
      </c>
      <c r="U25" s="16">
        <f t="shared" si="23"/>
        <v>0</v>
      </c>
      <c r="V25" s="16">
        <f t="shared" si="24"/>
        <v>0</v>
      </c>
      <c r="W25" s="16">
        <f t="shared" si="25"/>
        <v>0</v>
      </c>
      <c r="X25" s="16">
        <f t="shared" si="26"/>
        <v>0</v>
      </c>
      <c r="Y25" s="16">
        <f t="shared" si="27"/>
        <v>0</v>
      </c>
      <c r="Z25" s="16">
        <f t="shared" si="28"/>
        <v>0</v>
      </c>
      <c r="AA25" s="16">
        <f t="shared" si="29"/>
        <v>0</v>
      </c>
      <c r="AB25" s="16">
        <f t="shared" si="30"/>
        <v>0</v>
      </c>
      <c r="AC25" s="16">
        <f t="shared" si="31"/>
        <v>0</v>
      </c>
      <c r="AD25" s="16">
        <f t="shared" si="32"/>
        <v>0</v>
      </c>
      <c r="AE25" s="16">
        <f t="shared" si="33"/>
        <v>0</v>
      </c>
      <c r="AF25" s="16">
        <f t="shared" si="34"/>
        <v>0</v>
      </c>
      <c r="AG25" s="16">
        <f t="shared" si="35"/>
        <v>0</v>
      </c>
      <c r="AH25" s="16">
        <f t="shared" si="36"/>
        <v>0</v>
      </c>
      <c r="AI25" s="16">
        <f t="shared" si="37"/>
        <v>0</v>
      </c>
      <c r="AJ25" s="16">
        <f t="shared" si="38"/>
        <v>0</v>
      </c>
      <c r="AK25" s="16">
        <f t="shared" si="39"/>
        <v>0</v>
      </c>
      <c r="AL25" s="16">
        <f t="shared" si="40"/>
        <v>0</v>
      </c>
      <c r="AM25" s="16">
        <f t="shared" si="41"/>
        <v>0</v>
      </c>
      <c r="AN25" s="16">
        <f t="shared" si="42"/>
        <v>0</v>
      </c>
      <c r="AO25" s="16">
        <f t="shared" si="43"/>
        <v>0</v>
      </c>
      <c r="AP25" s="16">
        <f t="shared" si="44"/>
        <v>0</v>
      </c>
      <c r="AQ25" s="16">
        <f t="shared" si="45"/>
        <v>0</v>
      </c>
      <c r="AR25" s="16">
        <f t="shared" si="46"/>
        <v>0</v>
      </c>
      <c r="AS25" s="16">
        <f t="shared" si="47"/>
        <v>0</v>
      </c>
      <c r="AT25" s="20">
        <f t="shared" si="48"/>
        <v>0</v>
      </c>
      <c r="AU25" s="20">
        <f t="shared" si="49"/>
        <v>0</v>
      </c>
      <c r="AV25" s="20">
        <f t="shared" si="50"/>
        <v>0</v>
      </c>
      <c r="AW25" s="20">
        <f t="shared" si="51"/>
        <v>0</v>
      </c>
      <c r="AX25" s="20">
        <f t="shared" si="52"/>
        <v>0</v>
      </c>
      <c r="AY25" s="20">
        <f t="shared" si="53"/>
        <v>0</v>
      </c>
      <c r="AZ25" s="20">
        <f t="shared" si="54"/>
        <v>0</v>
      </c>
      <c r="BA25" s="20">
        <f t="shared" si="55"/>
        <v>0</v>
      </c>
      <c r="BB25" s="20">
        <f t="shared" si="56"/>
        <v>0</v>
      </c>
      <c r="BC25" s="20">
        <f t="shared" si="57"/>
        <v>0</v>
      </c>
      <c r="BD25" s="20">
        <f t="shared" si="58"/>
        <v>0</v>
      </c>
      <c r="BE25" s="20">
        <f t="shared" si="59"/>
        <v>0</v>
      </c>
      <c r="BF25" s="20">
        <f t="shared" si="60"/>
        <v>0</v>
      </c>
      <c r="BG25" s="20">
        <f t="shared" si="61"/>
        <v>0</v>
      </c>
      <c r="BH25" s="20">
        <f t="shared" si="62"/>
        <v>0</v>
      </c>
      <c r="BI25" s="20">
        <f t="shared" si="63"/>
        <v>0</v>
      </c>
      <c r="BJ25" s="20">
        <f t="shared" si="64"/>
        <v>0</v>
      </c>
      <c r="BK25" s="20">
        <f t="shared" si="65"/>
        <v>0</v>
      </c>
      <c r="BL25" s="20">
        <f t="shared" si="66"/>
        <v>0</v>
      </c>
      <c r="BM25" s="20">
        <f t="shared" si="67"/>
        <v>0</v>
      </c>
      <c r="BN25" s="20">
        <f t="shared" si="68"/>
        <v>0</v>
      </c>
      <c r="BO25" s="20">
        <f t="shared" si="69"/>
        <v>0</v>
      </c>
      <c r="BP25" s="20">
        <f t="shared" si="70"/>
        <v>0</v>
      </c>
      <c r="BQ25" s="20">
        <f t="shared" si="71"/>
        <v>0</v>
      </c>
      <c r="BR25" s="20">
        <f t="shared" si="72"/>
        <v>0</v>
      </c>
      <c r="BS25" s="20">
        <f t="shared" si="73"/>
        <v>0</v>
      </c>
      <c r="BT25" s="20">
        <f t="shared" si="74"/>
        <v>0</v>
      </c>
      <c r="BU25" s="20">
        <f t="shared" si="75"/>
        <v>0</v>
      </c>
      <c r="BV25" s="20">
        <f t="shared" si="76"/>
        <v>0</v>
      </c>
      <c r="BW25" s="20">
        <f t="shared" si="77"/>
        <v>0</v>
      </c>
      <c r="BX25" s="20">
        <f t="shared" si="78"/>
        <v>0</v>
      </c>
      <c r="BY25" s="20">
        <f t="shared" si="79"/>
        <v>0</v>
      </c>
      <c r="BZ25" s="20">
        <f t="shared" si="80"/>
        <v>0</v>
      </c>
      <c r="CA25" s="20">
        <f t="shared" si="81"/>
        <v>0</v>
      </c>
      <c r="CB25" s="20">
        <f t="shared" si="82"/>
        <v>0</v>
      </c>
      <c r="CC25" s="20">
        <f t="shared" si="83"/>
        <v>0</v>
      </c>
      <c r="CD25" s="20">
        <f t="shared" si="84"/>
        <v>0</v>
      </c>
      <c r="CE25" s="20">
        <f t="shared" si="85"/>
        <v>0</v>
      </c>
      <c r="CF25" s="20">
        <f t="shared" si="86"/>
        <v>0</v>
      </c>
      <c r="CG25" s="20">
        <f t="shared" si="87"/>
        <v>0</v>
      </c>
      <c r="CH25" s="20">
        <f t="shared" si="88"/>
        <v>0</v>
      </c>
      <c r="CI25" s="20">
        <f t="shared" si="89"/>
        <v>0</v>
      </c>
    </row>
    <row r="26" spans="1:87" x14ac:dyDescent="0.25">
      <c r="A26">
        <v>20</v>
      </c>
      <c r="B26">
        <f>modules!B26</f>
        <v>0</v>
      </c>
      <c r="C26">
        <f>modules!C26</f>
        <v>0</v>
      </c>
      <c r="D26" s="16">
        <f t="shared" si="6"/>
        <v>0</v>
      </c>
      <c r="E26" s="16">
        <f t="shared" si="7"/>
        <v>0</v>
      </c>
      <c r="F26" s="16">
        <f t="shared" si="8"/>
        <v>0</v>
      </c>
      <c r="G26" s="16">
        <f t="shared" si="9"/>
        <v>0</v>
      </c>
      <c r="H26" s="16">
        <f t="shared" si="10"/>
        <v>0</v>
      </c>
      <c r="I26" s="16">
        <f t="shared" si="11"/>
        <v>0</v>
      </c>
      <c r="J26" s="16">
        <f t="shared" si="12"/>
        <v>0</v>
      </c>
      <c r="K26" s="16">
        <f t="shared" si="13"/>
        <v>0</v>
      </c>
      <c r="L26" s="16">
        <f t="shared" si="14"/>
        <v>0</v>
      </c>
      <c r="M26" s="16">
        <f t="shared" si="15"/>
        <v>0</v>
      </c>
      <c r="N26" s="16">
        <f t="shared" si="16"/>
        <v>0</v>
      </c>
      <c r="O26" s="16">
        <f t="shared" si="17"/>
        <v>0</v>
      </c>
      <c r="P26" s="16">
        <f t="shared" si="18"/>
        <v>0</v>
      </c>
      <c r="Q26" s="16">
        <f t="shared" si="19"/>
        <v>0</v>
      </c>
      <c r="R26" s="16">
        <f t="shared" si="20"/>
        <v>0</v>
      </c>
      <c r="S26" s="16">
        <f t="shared" si="21"/>
        <v>0</v>
      </c>
      <c r="T26" s="16">
        <f t="shared" si="22"/>
        <v>0</v>
      </c>
      <c r="U26" s="16">
        <f t="shared" si="23"/>
        <v>0</v>
      </c>
      <c r="V26" s="16">
        <f t="shared" si="24"/>
        <v>0</v>
      </c>
      <c r="W26" s="16">
        <f t="shared" si="25"/>
        <v>0</v>
      </c>
      <c r="X26" s="16">
        <f t="shared" si="26"/>
        <v>0</v>
      </c>
      <c r="Y26" s="16">
        <f t="shared" si="27"/>
        <v>0</v>
      </c>
      <c r="Z26" s="16">
        <f t="shared" si="28"/>
        <v>0</v>
      </c>
      <c r="AA26" s="16">
        <f t="shared" si="29"/>
        <v>0</v>
      </c>
      <c r="AB26" s="16">
        <f t="shared" si="30"/>
        <v>0</v>
      </c>
      <c r="AC26" s="16">
        <f t="shared" si="31"/>
        <v>0</v>
      </c>
      <c r="AD26" s="16">
        <f t="shared" si="32"/>
        <v>0</v>
      </c>
      <c r="AE26" s="16">
        <f t="shared" si="33"/>
        <v>0</v>
      </c>
      <c r="AF26" s="16">
        <f t="shared" si="34"/>
        <v>0</v>
      </c>
      <c r="AG26" s="16">
        <f t="shared" si="35"/>
        <v>0</v>
      </c>
      <c r="AH26" s="16">
        <f t="shared" si="36"/>
        <v>0</v>
      </c>
      <c r="AI26" s="16">
        <f t="shared" si="37"/>
        <v>0</v>
      </c>
      <c r="AJ26" s="16">
        <f t="shared" si="38"/>
        <v>0</v>
      </c>
      <c r="AK26" s="16">
        <f t="shared" si="39"/>
        <v>0</v>
      </c>
      <c r="AL26" s="16">
        <f t="shared" si="40"/>
        <v>0</v>
      </c>
      <c r="AM26" s="16">
        <f t="shared" si="41"/>
        <v>0</v>
      </c>
      <c r="AN26" s="16">
        <f t="shared" si="42"/>
        <v>0</v>
      </c>
      <c r="AO26" s="16">
        <f t="shared" si="43"/>
        <v>0</v>
      </c>
      <c r="AP26" s="16">
        <f t="shared" si="44"/>
        <v>0</v>
      </c>
      <c r="AQ26" s="16">
        <f t="shared" si="45"/>
        <v>0</v>
      </c>
      <c r="AR26" s="16">
        <f t="shared" si="46"/>
        <v>0</v>
      </c>
      <c r="AS26" s="16">
        <f t="shared" si="47"/>
        <v>0</v>
      </c>
      <c r="AT26" s="20">
        <f t="shared" si="48"/>
        <v>0</v>
      </c>
      <c r="AU26" s="20">
        <f t="shared" si="49"/>
        <v>0</v>
      </c>
      <c r="AV26" s="20">
        <f t="shared" si="50"/>
        <v>0</v>
      </c>
      <c r="AW26" s="20">
        <f t="shared" si="51"/>
        <v>0</v>
      </c>
      <c r="AX26" s="20">
        <f t="shared" si="52"/>
        <v>0</v>
      </c>
      <c r="AY26" s="20">
        <f t="shared" si="53"/>
        <v>0</v>
      </c>
      <c r="AZ26" s="20">
        <f t="shared" si="54"/>
        <v>0</v>
      </c>
      <c r="BA26" s="20">
        <f t="shared" si="55"/>
        <v>0</v>
      </c>
      <c r="BB26" s="20">
        <f t="shared" si="56"/>
        <v>0</v>
      </c>
      <c r="BC26" s="20">
        <f t="shared" si="57"/>
        <v>0</v>
      </c>
      <c r="BD26" s="20">
        <f t="shared" si="58"/>
        <v>0</v>
      </c>
      <c r="BE26" s="20">
        <f t="shared" si="59"/>
        <v>0</v>
      </c>
      <c r="BF26" s="20">
        <f t="shared" si="60"/>
        <v>0</v>
      </c>
      <c r="BG26" s="20">
        <f t="shared" si="61"/>
        <v>0</v>
      </c>
      <c r="BH26" s="20">
        <f t="shared" si="62"/>
        <v>0</v>
      </c>
      <c r="BI26" s="20">
        <f t="shared" si="63"/>
        <v>0</v>
      </c>
      <c r="BJ26" s="20">
        <f t="shared" si="64"/>
        <v>0</v>
      </c>
      <c r="BK26" s="20">
        <f t="shared" si="65"/>
        <v>0</v>
      </c>
      <c r="BL26" s="20">
        <f t="shared" si="66"/>
        <v>0</v>
      </c>
      <c r="BM26" s="20">
        <f t="shared" si="67"/>
        <v>0</v>
      </c>
      <c r="BN26" s="20">
        <f t="shared" si="68"/>
        <v>0</v>
      </c>
      <c r="BO26" s="20">
        <f t="shared" si="69"/>
        <v>0</v>
      </c>
      <c r="BP26" s="20">
        <f t="shared" si="70"/>
        <v>0</v>
      </c>
      <c r="BQ26" s="20">
        <f t="shared" si="71"/>
        <v>0</v>
      </c>
      <c r="BR26" s="20">
        <f t="shared" si="72"/>
        <v>0</v>
      </c>
      <c r="BS26" s="20">
        <f t="shared" si="73"/>
        <v>0</v>
      </c>
      <c r="BT26" s="20">
        <f t="shared" si="74"/>
        <v>0</v>
      </c>
      <c r="BU26" s="20">
        <f t="shared" si="75"/>
        <v>0</v>
      </c>
      <c r="BV26" s="20">
        <f t="shared" si="76"/>
        <v>0</v>
      </c>
      <c r="BW26" s="20">
        <f t="shared" si="77"/>
        <v>0</v>
      </c>
      <c r="BX26" s="20">
        <f t="shared" si="78"/>
        <v>0</v>
      </c>
      <c r="BY26" s="20">
        <f t="shared" si="79"/>
        <v>0</v>
      </c>
      <c r="BZ26" s="20">
        <f t="shared" si="80"/>
        <v>0</v>
      </c>
      <c r="CA26" s="20">
        <f t="shared" si="81"/>
        <v>0</v>
      </c>
      <c r="CB26" s="20">
        <f t="shared" si="82"/>
        <v>0</v>
      </c>
      <c r="CC26" s="20">
        <f t="shared" si="83"/>
        <v>0</v>
      </c>
      <c r="CD26" s="20">
        <f t="shared" si="84"/>
        <v>0</v>
      </c>
      <c r="CE26" s="20">
        <f t="shared" si="85"/>
        <v>0</v>
      </c>
      <c r="CF26" s="20">
        <f t="shared" si="86"/>
        <v>0</v>
      </c>
      <c r="CG26" s="20">
        <f t="shared" si="87"/>
        <v>0</v>
      </c>
      <c r="CH26" s="20">
        <f t="shared" si="88"/>
        <v>0</v>
      </c>
      <c r="CI26" s="20">
        <f t="shared" si="89"/>
        <v>0</v>
      </c>
    </row>
    <row r="27" spans="1:87" x14ac:dyDescent="0.25">
      <c r="A27">
        <v>21</v>
      </c>
      <c r="B27">
        <f>modules!B27</f>
        <v>0</v>
      </c>
      <c r="C27">
        <f>modules!C27</f>
        <v>0</v>
      </c>
      <c r="D27" s="16">
        <f t="shared" si="6"/>
        <v>0</v>
      </c>
      <c r="E27" s="16">
        <f t="shared" si="7"/>
        <v>0</v>
      </c>
      <c r="F27" s="16">
        <f t="shared" si="8"/>
        <v>0</v>
      </c>
      <c r="G27" s="16">
        <f t="shared" si="9"/>
        <v>0</v>
      </c>
      <c r="H27" s="16">
        <f t="shared" si="10"/>
        <v>0</v>
      </c>
      <c r="I27" s="16">
        <f t="shared" si="11"/>
        <v>0</v>
      </c>
      <c r="J27" s="16">
        <f t="shared" si="12"/>
        <v>0</v>
      </c>
      <c r="K27" s="16">
        <f t="shared" si="13"/>
        <v>0</v>
      </c>
      <c r="L27" s="16">
        <f t="shared" si="14"/>
        <v>0</v>
      </c>
      <c r="M27" s="16">
        <f t="shared" si="15"/>
        <v>0</v>
      </c>
      <c r="N27" s="16">
        <f t="shared" si="16"/>
        <v>0</v>
      </c>
      <c r="O27" s="16">
        <f t="shared" si="17"/>
        <v>0</v>
      </c>
      <c r="P27" s="16">
        <f t="shared" si="18"/>
        <v>0</v>
      </c>
      <c r="Q27" s="16">
        <f t="shared" si="19"/>
        <v>0</v>
      </c>
      <c r="R27" s="16">
        <f t="shared" si="20"/>
        <v>0</v>
      </c>
      <c r="S27" s="16">
        <f t="shared" si="21"/>
        <v>0</v>
      </c>
      <c r="T27" s="16">
        <f t="shared" si="22"/>
        <v>0</v>
      </c>
      <c r="U27" s="16">
        <f t="shared" si="23"/>
        <v>0</v>
      </c>
      <c r="V27" s="16">
        <f t="shared" si="24"/>
        <v>0</v>
      </c>
      <c r="W27" s="16">
        <f t="shared" si="25"/>
        <v>0</v>
      </c>
      <c r="X27" s="16">
        <f t="shared" si="26"/>
        <v>0</v>
      </c>
      <c r="Y27" s="16">
        <f t="shared" si="27"/>
        <v>0</v>
      </c>
      <c r="Z27" s="16">
        <f t="shared" si="28"/>
        <v>0</v>
      </c>
      <c r="AA27" s="16">
        <f t="shared" si="29"/>
        <v>0</v>
      </c>
      <c r="AB27" s="16">
        <f t="shared" si="30"/>
        <v>0</v>
      </c>
      <c r="AC27" s="16">
        <f t="shared" si="31"/>
        <v>0</v>
      </c>
      <c r="AD27" s="16">
        <f t="shared" si="32"/>
        <v>0</v>
      </c>
      <c r="AE27" s="16">
        <f t="shared" si="33"/>
        <v>0</v>
      </c>
      <c r="AF27" s="16">
        <f t="shared" si="34"/>
        <v>0</v>
      </c>
      <c r="AG27" s="16">
        <f t="shared" si="35"/>
        <v>0</v>
      </c>
      <c r="AH27" s="16">
        <f t="shared" si="36"/>
        <v>0</v>
      </c>
      <c r="AI27" s="16">
        <f t="shared" si="37"/>
        <v>0</v>
      </c>
      <c r="AJ27" s="16">
        <f t="shared" si="38"/>
        <v>0</v>
      </c>
      <c r="AK27" s="16">
        <f t="shared" si="39"/>
        <v>0</v>
      </c>
      <c r="AL27" s="16">
        <f t="shared" si="40"/>
        <v>0</v>
      </c>
      <c r="AM27" s="16">
        <f t="shared" si="41"/>
        <v>0</v>
      </c>
      <c r="AN27" s="16">
        <f t="shared" si="42"/>
        <v>0</v>
      </c>
      <c r="AO27" s="16">
        <f t="shared" si="43"/>
        <v>0</v>
      </c>
      <c r="AP27" s="16">
        <f t="shared" si="44"/>
        <v>0</v>
      </c>
      <c r="AQ27" s="16">
        <f t="shared" si="45"/>
        <v>0</v>
      </c>
      <c r="AR27" s="16">
        <f t="shared" si="46"/>
        <v>0</v>
      </c>
      <c r="AS27" s="16">
        <f t="shared" si="47"/>
        <v>0</v>
      </c>
      <c r="AT27" s="20">
        <f t="shared" si="48"/>
        <v>0</v>
      </c>
      <c r="AU27" s="20">
        <f t="shared" si="49"/>
        <v>0</v>
      </c>
      <c r="AV27" s="20">
        <f t="shared" si="50"/>
        <v>0</v>
      </c>
      <c r="AW27" s="20">
        <f t="shared" si="51"/>
        <v>0</v>
      </c>
      <c r="AX27" s="20">
        <f t="shared" si="52"/>
        <v>0</v>
      </c>
      <c r="AY27" s="20">
        <f t="shared" si="53"/>
        <v>0</v>
      </c>
      <c r="AZ27" s="20">
        <f t="shared" si="54"/>
        <v>0</v>
      </c>
      <c r="BA27" s="20">
        <f t="shared" si="55"/>
        <v>0</v>
      </c>
      <c r="BB27" s="20">
        <f t="shared" si="56"/>
        <v>0</v>
      </c>
      <c r="BC27" s="20">
        <f t="shared" si="57"/>
        <v>0</v>
      </c>
      <c r="BD27" s="20">
        <f t="shared" si="58"/>
        <v>0</v>
      </c>
      <c r="BE27" s="20">
        <f t="shared" si="59"/>
        <v>0</v>
      </c>
      <c r="BF27" s="20">
        <f t="shared" si="60"/>
        <v>0</v>
      </c>
      <c r="BG27" s="20">
        <f t="shared" si="61"/>
        <v>0</v>
      </c>
      <c r="BH27" s="20">
        <f t="shared" si="62"/>
        <v>0</v>
      </c>
      <c r="BI27" s="20">
        <f t="shared" si="63"/>
        <v>0</v>
      </c>
      <c r="BJ27" s="20">
        <f t="shared" si="64"/>
        <v>0</v>
      </c>
      <c r="BK27" s="20">
        <f t="shared" si="65"/>
        <v>0</v>
      </c>
      <c r="BL27" s="20">
        <f t="shared" si="66"/>
        <v>0</v>
      </c>
      <c r="BM27" s="20">
        <f t="shared" si="67"/>
        <v>0</v>
      </c>
      <c r="BN27" s="20">
        <f t="shared" si="68"/>
        <v>0</v>
      </c>
      <c r="BO27" s="20">
        <f t="shared" si="69"/>
        <v>0</v>
      </c>
      <c r="BP27" s="20">
        <f t="shared" si="70"/>
        <v>0</v>
      </c>
      <c r="BQ27" s="20">
        <f t="shared" si="71"/>
        <v>0</v>
      </c>
      <c r="BR27" s="20">
        <f t="shared" si="72"/>
        <v>0</v>
      </c>
      <c r="BS27" s="20">
        <f t="shared" si="73"/>
        <v>0</v>
      </c>
      <c r="BT27" s="20">
        <f t="shared" si="74"/>
        <v>0</v>
      </c>
      <c r="BU27" s="20">
        <f t="shared" si="75"/>
        <v>0</v>
      </c>
      <c r="BV27" s="20">
        <f t="shared" si="76"/>
        <v>0</v>
      </c>
      <c r="BW27" s="20">
        <f t="shared" si="77"/>
        <v>0</v>
      </c>
      <c r="BX27" s="20">
        <f t="shared" si="78"/>
        <v>0</v>
      </c>
      <c r="BY27" s="20">
        <f t="shared" si="79"/>
        <v>0</v>
      </c>
      <c r="BZ27" s="20">
        <f t="shared" si="80"/>
        <v>0</v>
      </c>
      <c r="CA27" s="20">
        <f t="shared" si="81"/>
        <v>0</v>
      </c>
      <c r="CB27" s="20">
        <f t="shared" si="82"/>
        <v>0</v>
      </c>
      <c r="CC27" s="20">
        <f t="shared" si="83"/>
        <v>0</v>
      </c>
      <c r="CD27" s="20">
        <f t="shared" si="84"/>
        <v>0</v>
      </c>
      <c r="CE27" s="20">
        <f t="shared" si="85"/>
        <v>0</v>
      </c>
      <c r="CF27" s="20">
        <f t="shared" si="86"/>
        <v>0</v>
      </c>
      <c r="CG27" s="20">
        <f t="shared" si="87"/>
        <v>0</v>
      </c>
      <c r="CH27" s="20">
        <f t="shared" si="88"/>
        <v>0</v>
      </c>
      <c r="CI27" s="20">
        <f t="shared" si="89"/>
        <v>0</v>
      </c>
    </row>
    <row r="28" spans="1:87" x14ac:dyDescent="0.25">
      <c r="A28">
        <v>22</v>
      </c>
      <c r="B28">
        <f>modules!B28</f>
        <v>0</v>
      </c>
      <c r="C28">
        <f>modules!C28</f>
        <v>0</v>
      </c>
      <c r="D28" s="16">
        <f t="shared" si="6"/>
        <v>0</v>
      </c>
      <c r="E28" s="16">
        <f t="shared" si="7"/>
        <v>0</v>
      </c>
      <c r="F28" s="16">
        <f t="shared" si="8"/>
        <v>0</v>
      </c>
      <c r="G28" s="16">
        <f t="shared" si="9"/>
        <v>0</v>
      </c>
      <c r="H28" s="16">
        <f t="shared" si="10"/>
        <v>0</v>
      </c>
      <c r="I28" s="16">
        <f t="shared" si="11"/>
        <v>0</v>
      </c>
      <c r="J28" s="16">
        <f t="shared" si="12"/>
        <v>0</v>
      </c>
      <c r="K28" s="16">
        <f t="shared" si="13"/>
        <v>0</v>
      </c>
      <c r="L28" s="16">
        <f t="shared" si="14"/>
        <v>0</v>
      </c>
      <c r="M28" s="16">
        <f t="shared" si="15"/>
        <v>0</v>
      </c>
      <c r="N28" s="16">
        <f t="shared" si="16"/>
        <v>0</v>
      </c>
      <c r="O28" s="16">
        <f t="shared" si="17"/>
        <v>0</v>
      </c>
      <c r="P28" s="16">
        <f t="shared" si="18"/>
        <v>0</v>
      </c>
      <c r="Q28" s="16">
        <f t="shared" si="19"/>
        <v>0</v>
      </c>
      <c r="R28" s="16">
        <f t="shared" si="20"/>
        <v>0</v>
      </c>
      <c r="S28" s="16">
        <f t="shared" si="21"/>
        <v>0</v>
      </c>
      <c r="T28" s="16">
        <f t="shared" si="22"/>
        <v>0</v>
      </c>
      <c r="U28" s="16">
        <f t="shared" si="23"/>
        <v>0</v>
      </c>
      <c r="V28" s="16">
        <f t="shared" si="24"/>
        <v>0</v>
      </c>
      <c r="W28" s="16">
        <f t="shared" si="25"/>
        <v>0</v>
      </c>
      <c r="X28" s="16">
        <f t="shared" si="26"/>
        <v>0</v>
      </c>
      <c r="Y28" s="16">
        <f t="shared" si="27"/>
        <v>0</v>
      </c>
      <c r="Z28" s="16">
        <f t="shared" si="28"/>
        <v>0</v>
      </c>
      <c r="AA28" s="16">
        <f t="shared" si="29"/>
        <v>0</v>
      </c>
      <c r="AB28" s="16">
        <f t="shared" si="30"/>
        <v>0</v>
      </c>
      <c r="AC28" s="16">
        <f t="shared" si="31"/>
        <v>0</v>
      </c>
      <c r="AD28" s="16">
        <f t="shared" si="32"/>
        <v>0</v>
      </c>
      <c r="AE28" s="16">
        <f t="shared" si="33"/>
        <v>0</v>
      </c>
      <c r="AF28" s="16">
        <f t="shared" si="34"/>
        <v>0</v>
      </c>
      <c r="AG28" s="16">
        <f t="shared" si="35"/>
        <v>0</v>
      </c>
      <c r="AH28" s="16">
        <f t="shared" si="36"/>
        <v>0</v>
      </c>
      <c r="AI28" s="16">
        <f t="shared" si="37"/>
        <v>0</v>
      </c>
      <c r="AJ28" s="16">
        <f t="shared" si="38"/>
        <v>0</v>
      </c>
      <c r="AK28" s="16">
        <f t="shared" si="39"/>
        <v>0</v>
      </c>
      <c r="AL28" s="16">
        <f t="shared" si="40"/>
        <v>0</v>
      </c>
      <c r="AM28" s="16">
        <f t="shared" si="41"/>
        <v>0</v>
      </c>
      <c r="AN28" s="16">
        <f t="shared" si="42"/>
        <v>0</v>
      </c>
      <c r="AO28" s="16">
        <f t="shared" si="43"/>
        <v>0</v>
      </c>
      <c r="AP28" s="16">
        <f t="shared" si="44"/>
        <v>0</v>
      </c>
      <c r="AQ28" s="16">
        <f t="shared" si="45"/>
        <v>0</v>
      </c>
      <c r="AR28" s="16">
        <f t="shared" si="46"/>
        <v>0</v>
      </c>
      <c r="AS28" s="16">
        <f t="shared" si="47"/>
        <v>0</v>
      </c>
      <c r="AT28" s="20">
        <f t="shared" si="48"/>
        <v>0</v>
      </c>
      <c r="AU28" s="20">
        <f t="shared" si="49"/>
        <v>0</v>
      </c>
      <c r="AV28" s="20">
        <f t="shared" si="50"/>
        <v>0</v>
      </c>
      <c r="AW28" s="20">
        <f t="shared" si="51"/>
        <v>0</v>
      </c>
      <c r="AX28" s="20">
        <f t="shared" si="52"/>
        <v>0</v>
      </c>
      <c r="AY28" s="20">
        <f t="shared" si="53"/>
        <v>0</v>
      </c>
      <c r="AZ28" s="20">
        <f t="shared" si="54"/>
        <v>0</v>
      </c>
      <c r="BA28" s="20">
        <f t="shared" si="55"/>
        <v>0</v>
      </c>
      <c r="BB28" s="20">
        <f t="shared" si="56"/>
        <v>0</v>
      </c>
      <c r="BC28" s="20">
        <f t="shared" si="57"/>
        <v>0</v>
      </c>
      <c r="BD28" s="20">
        <f t="shared" si="58"/>
        <v>0</v>
      </c>
      <c r="BE28" s="20">
        <f t="shared" si="59"/>
        <v>0</v>
      </c>
      <c r="BF28" s="20">
        <f t="shared" si="60"/>
        <v>0</v>
      </c>
      <c r="BG28" s="20">
        <f t="shared" si="61"/>
        <v>0</v>
      </c>
      <c r="BH28" s="20">
        <f t="shared" si="62"/>
        <v>0</v>
      </c>
      <c r="BI28" s="20">
        <f t="shared" si="63"/>
        <v>0</v>
      </c>
      <c r="BJ28" s="20">
        <f t="shared" si="64"/>
        <v>0</v>
      </c>
      <c r="BK28" s="20">
        <f t="shared" si="65"/>
        <v>0</v>
      </c>
      <c r="BL28" s="20">
        <f t="shared" si="66"/>
        <v>0</v>
      </c>
      <c r="BM28" s="20">
        <f t="shared" si="67"/>
        <v>0</v>
      </c>
      <c r="BN28" s="20">
        <f t="shared" si="68"/>
        <v>0</v>
      </c>
      <c r="BO28" s="20">
        <f t="shared" si="69"/>
        <v>0</v>
      </c>
      <c r="BP28" s="20">
        <f t="shared" si="70"/>
        <v>0</v>
      </c>
      <c r="BQ28" s="20">
        <f t="shared" si="71"/>
        <v>0</v>
      </c>
      <c r="BR28" s="20">
        <f t="shared" si="72"/>
        <v>0</v>
      </c>
      <c r="BS28" s="20">
        <f t="shared" si="73"/>
        <v>0</v>
      </c>
      <c r="BT28" s="20">
        <f t="shared" si="74"/>
        <v>0</v>
      </c>
      <c r="BU28" s="20">
        <f t="shared" si="75"/>
        <v>0</v>
      </c>
      <c r="BV28" s="20">
        <f t="shared" si="76"/>
        <v>0</v>
      </c>
      <c r="BW28" s="20">
        <f t="shared" si="77"/>
        <v>0</v>
      </c>
      <c r="BX28" s="20">
        <f t="shared" si="78"/>
        <v>0</v>
      </c>
      <c r="BY28" s="20">
        <f t="shared" si="79"/>
        <v>0</v>
      </c>
      <c r="BZ28" s="20">
        <f t="shared" si="80"/>
        <v>0</v>
      </c>
      <c r="CA28" s="20">
        <f t="shared" si="81"/>
        <v>0</v>
      </c>
      <c r="CB28" s="20">
        <f t="shared" si="82"/>
        <v>0</v>
      </c>
      <c r="CC28" s="20">
        <f t="shared" si="83"/>
        <v>0</v>
      </c>
      <c r="CD28" s="20">
        <f t="shared" si="84"/>
        <v>0</v>
      </c>
      <c r="CE28" s="20">
        <f t="shared" si="85"/>
        <v>0</v>
      </c>
      <c r="CF28" s="20">
        <f t="shared" si="86"/>
        <v>0</v>
      </c>
      <c r="CG28" s="20">
        <f t="shared" si="87"/>
        <v>0</v>
      </c>
      <c r="CH28" s="20">
        <f t="shared" si="88"/>
        <v>0</v>
      </c>
      <c r="CI28" s="20">
        <f t="shared" si="89"/>
        <v>0</v>
      </c>
    </row>
    <row r="29" spans="1:87" x14ac:dyDescent="0.25">
      <c r="A29">
        <v>23</v>
      </c>
      <c r="B29">
        <f>modules!B29</f>
        <v>0</v>
      </c>
      <c r="C29">
        <f>modules!C29</f>
        <v>0</v>
      </c>
      <c r="D29" s="16">
        <f t="shared" si="6"/>
        <v>0</v>
      </c>
      <c r="E29" s="16">
        <f t="shared" si="7"/>
        <v>0</v>
      </c>
      <c r="F29" s="16">
        <f t="shared" si="8"/>
        <v>0</v>
      </c>
      <c r="G29" s="16">
        <f t="shared" si="9"/>
        <v>0</v>
      </c>
      <c r="H29" s="16">
        <f t="shared" si="10"/>
        <v>0</v>
      </c>
      <c r="I29" s="16">
        <f t="shared" si="11"/>
        <v>0</v>
      </c>
      <c r="J29" s="16">
        <f t="shared" si="12"/>
        <v>0</v>
      </c>
      <c r="K29" s="16">
        <f t="shared" si="13"/>
        <v>0</v>
      </c>
      <c r="L29" s="16">
        <f t="shared" si="14"/>
        <v>0</v>
      </c>
      <c r="M29" s="16">
        <f t="shared" si="15"/>
        <v>0</v>
      </c>
      <c r="N29" s="16">
        <f t="shared" si="16"/>
        <v>0</v>
      </c>
      <c r="O29" s="16">
        <f t="shared" si="17"/>
        <v>0</v>
      </c>
      <c r="P29" s="16">
        <f t="shared" si="18"/>
        <v>0</v>
      </c>
      <c r="Q29" s="16">
        <f t="shared" si="19"/>
        <v>0</v>
      </c>
      <c r="R29" s="16">
        <f t="shared" si="20"/>
        <v>0</v>
      </c>
      <c r="S29" s="16">
        <f t="shared" si="21"/>
        <v>0</v>
      </c>
      <c r="T29" s="16">
        <f t="shared" si="22"/>
        <v>0</v>
      </c>
      <c r="U29" s="16">
        <f t="shared" si="23"/>
        <v>0</v>
      </c>
      <c r="V29" s="16">
        <f t="shared" si="24"/>
        <v>0</v>
      </c>
      <c r="W29" s="16">
        <f t="shared" si="25"/>
        <v>0</v>
      </c>
      <c r="X29" s="16">
        <f t="shared" si="26"/>
        <v>0</v>
      </c>
      <c r="Y29" s="16">
        <f t="shared" si="27"/>
        <v>0</v>
      </c>
      <c r="Z29" s="16">
        <f t="shared" si="28"/>
        <v>0</v>
      </c>
      <c r="AA29" s="16">
        <f t="shared" si="29"/>
        <v>0</v>
      </c>
      <c r="AB29" s="16">
        <f t="shared" si="30"/>
        <v>0</v>
      </c>
      <c r="AC29" s="16">
        <f t="shared" si="31"/>
        <v>0</v>
      </c>
      <c r="AD29" s="16">
        <f t="shared" si="32"/>
        <v>0</v>
      </c>
      <c r="AE29" s="16">
        <f t="shared" si="33"/>
        <v>0</v>
      </c>
      <c r="AF29" s="16">
        <f t="shared" si="34"/>
        <v>0</v>
      </c>
      <c r="AG29" s="16">
        <f t="shared" si="35"/>
        <v>0</v>
      </c>
      <c r="AH29" s="16">
        <f t="shared" si="36"/>
        <v>0</v>
      </c>
      <c r="AI29" s="16">
        <f t="shared" si="37"/>
        <v>0</v>
      </c>
      <c r="AJ29" s="16">
        <f t="shared" si="38"/>
        <v>0</v>
      </c>
      <c r="AK29" s="16">
        <f t="shared" si="39"/>
        <v>0</v>
      </c>
      <c r="AL29" s="16">
        <f t="shared" si="40"/>
        <v>0</v>
      </c>
      <c r="AM29" s="16">
        <f t="shared" si="41"/>
        <v>0</v>
      </c>
      <c r="AN29" s="16">
        <f t="shared" si="42"/>
        <v>0</v>
      </c>
      <c r="AO29" s="16">
        <f t="shared" si="43"/>
        <v>0</v>
      </c>
      <c r="AP29" s="16">
        <f t="shared" si="44"/>
        <v>0</v>
      </c>
      <c r="AQ29" s="16">
        <f t="shared" si="45"/>
        <v>0</v>
      </c>
      <c r="AR29" s="16">
        <f t="shared" si="46"/>
        <v>0</v>
      </c>
      <c r="AS29" s="16">
        <f t="shared" si="47"/>
        <v>0</v>
      </c>
      <c r="AT29" s="20">
        <f t="shared" si="48"/>
        <v>0</v>
      </c>
      <c r="AU29" s="20">
        <f t="shared" si="49"/>
        <v>0</v>
      </c>
      <c r="AV29" s="20">
        <f t="shared" si="50"/>
        <v>0</v>
      </c>
      <c r="AW29" s="20">
        <f t="shared" si="51"/>
        <v>0</v>
      </c>
      <c r="AX29" s="20">
        <f t="shared" si="52"/>
        <v>0</v>
      </c>
      <c r="AY29" s="20">
        <f t="shared" si="53"/>
        <v>0</v>
      </c>
      <c r="AZ29" s="20">
        <f t="shared" si="54"/>
        <v>0</v>
      </c>
      <c r="BA29" s="20">
        <f t="shared" si="55"/>
        <v>0</v>
      </c>
      <c r="BB29" s="20">
        <f t="shared" si="56"/>
        <v>0</v>
      </c>
      <c r="BC29" s="20">
        <f t="shared" si="57"/>
        <v>0</v>
      </c>
      <c r="BD29" s="20">
        <f t="shared" si="58"/>
        <v>0</v>
      </c>
      <c r="BE29" s="20">
        <f t="shared" si="59"/>
        <v>0</v>
      </c>
      <c r="BF29" s="20">
        <f t="shared" si="60"/>
        <v>0</v>
      </c>
      <c r="BG29" s="20">
        <f t="shared" si="61"/>
        <v>0</v>
      </c>
      <c r="BH29" s="20">
        <f t="shared" si="62"/>
        <v>0</v>
      </c>
      <c r="BI29" s="20">
        <f t="shared" si="63"/>
        <v>0</v>
      </c>
      <c r="BJ29" s="20">
        <f t="shared" si="64"/>
        <v>0</v>
      </c>
      <c r="BK29" s="20">
        <f t="shared" si="65"/>
        <v>0</v>
      </c>
      <c r="BL29" s="20">
        <f t="shared" si="66"/>
        <v>0</v>
      </c>
      <c r="BM29" s="20">
        <f t="shared" si="67"/>
        <v>0</v>
      </c>
      <c r="BN29" s="20">
        <f t="shared" si="68"/>
        <v>0</v>
      </c>
      <c r="BO29" s="20">
        <f t="shared" si="69"/>
        <v>0</v>
      </c>
      <c r="BP29" s="20">
        <f t="shared" si="70"/>
        <v>0</v>
      </c>
      <c r="BQ29" s="20">
        <f t="shared" si="71"/>
        <v>0</v>
      </c>
      <c r="BR29" s="20">
        <f t="shared" si="72"/>
        <v>0</v>
      </c>
      <c r="BS29" s="20">
        <f t="shared" si="73"/>
        <v>0</v>
      </c>
      <c r="BT29" s="20">
        <f t="shared" si="74"/>
        <v>0</v>
      </c>
      <c r="BU29" s="20">
        <f t="shared" si="75"/>
        <v>0</v>
      </c>
      <c r="BV29" s="20">
        <f t="shared" si="76"/>
        <v>0</v>
      </c>
      <c r="BW29" s="20">
        <f t="shared" si="77"/>
        <v>0</v>
      </c>
      <c r="BX29" s="20">
        <f t="shared" si="78"/>
        <v>0</v>
      </c>
      <c r="BY29" s="20">
        <f t="shared" si="79"/>
        <v>0</v>
      </c>
      <c r="BZ29" s="20">
        <f t="shared" si="80"/>
        <v>0</v>
      </c>
      <c r="CA29" s="20">
        <f t="shared" si="81"/>
        <v>0</v>
      </c>
      <c r="CB29" s="20">
        <f t="shared" si="82"/>
        <v>0</v>
      </c>
      <c r="CC29" s="20">
        <f t="shared" si="83"/>
        <v>0</v>
      </c>
      <c r="CD29" s="20">
        <f t="shared" si="84"/>
        <v>0</v>
      </c>
      <c r="CE29" s="20">
        <f t="shared" si="85"/>
        <v>0</v>
      </c>
      <c r="CF29" s="20">
        <f t="shared" si="86"/>
        <v>0</v>
      </c>
      <c r="CG29" s="20">
        <f t="shared" si="87"/>
        <v>0</v>
      </c>
      <c r="CH29" s="20">
        <f t="shared" si="88"/>
        <v>0</v>
      </c>
      <c r="CI29" s="20">
        <f t="shared" si="89"/>
        <v>0</v>
      </c>
    </row>
    <row r="30" spans="1:87" x14ac:dyDescent="0.25">
      <c r="A30">
        <v>24</v>
      </c>
      <c r="B30">
        <f>modules!B30</f>
        <v>0</v>
      </c>
      <c r="C30">
        <f>modules!C30</f>
        <v>0</v>
      </c>
      <c r="D30" s="16">
        <f t="shared" si="6"/>
        <v>0</v>
      </c>
      <c r="E30" s="16">
        <f t="shared" si="7"/>
        <v>0</v>
      </c>
      <c r="F30" s="16">
        <f t="shared" si="8"/>
        <v>0</v>
      </c>
      <c r="G30" s="16">
        <f t="shared" si="9"/>
        <v>0</v>
      </c>
      <c r="H30" s="16">
        <f t="shared" si="10"/>
        <v>0</v>
      </c>
      <c r="I30" s="16">
        <f t="shared" si="11"/>
        <v>0</v>
      </c>
      <c r="J30" s="16">
        <f t="shared" si="12"/>
        <v>0</v>
      </c>
      <c r="K30" s="16">
        <f t="shared" si="13"/>
        <v>0</v>
      </c>
      <c r="L30" s="16">
        <f t="shared" si="14"/>
        <v>0</v>
      </c>
      <c r="M30" s="16">
        <f t="shared" si="15"/>
        <v>0</v>
      </c>
      <c r="N30" s="16">
        <f t="shared" si="16"/>
        <v>0</v>
      </c>
      <c r="O30" s="16">
        <f t="shared" si="17"/>
        <v>0</v>
      </c>
      <c r="P30" s="16">
        <f t="shared" si="18"/>
        <v>0</v>
      </c>
      <c r="Q30" s="16">
        <f t="shared" si="19"/>
        <v>0</v>
      </c>
      <c r="R30" s="16">
        <f t="shared" si="20"/>
        <v>0</v>
      </c>
      <c r="S30" s="16">
        <f t="shared" si="21"/>
        <v>0</v>
      </c>
      <c r="T30" s="16">
        <f t="shared" si="22"/>
        <v>0</v>
      </c>
      <c r="U30" s="16">
        <f t="shared" si="23"/>
        <v>0</v>
      </c>
      <c r="V30" s="16">
        <f t="shared" si="24"/>
        <v>0</v>
      </c>
      <c r="W30" s="16">
        <f t="shared" si="25"/>
        <v>0</v>
      </c>
      <c r="X30" s="16">
        <f t="shared" si="26"/>
        <v>0</v>
      </c>
      <c r="Y30" s="16">
        <f t="shared" si="27"/>
        <v>0</v>
      </c>
      <c r="Z30" s="16">
        <f t="shared" si="28"/>
        <v>0</v>
      </c>
      <c r="AA30" s="16">
        <f t="shared" si="29"/>
        <v>0</v>
      </c>
      <c r="AB30" s="16">
        <f t="shared" si="30"/>
        <v>0</v>
      </c>
      <c r="AC30" s="16">
        <f t="shared" si="31"/>
        <v>0</v>
      </c>
      <c r="AD30" s="16">
        <f t="shared" si="32"/>
        <v>0</v>
      </c>
      <c r="AE30" s="16">
        <f t="shared" si="33"/>
        <v>0</v>
      </c>
      <c r="AF30" s="16">
        <f t="shared" si="34"/>
        <v>0</v>
      </c>
      <c r="AG30" s="16">
        <f t="shared" si="35"/>
        <v>0</v>
      </c>
      <c r="AH30" s="16">
        <f t="shared" si="36"/>
        <v>0</v>
      </c>
      <c r="AI30" s="16">
        <f t="shared" si="37"/>
        <v>0</v>
      </c>
      <c r="AJ30" s="16">
        <f t="shared" si="38"/>
        <v>0</v>
      </c>
      <c r="AK30" s="16">
        <f t="shared" si="39"/>
        <v>0</v>
      </c>
      <c r="AL30" s="16">
        <f t="shared" si="40"/>
        <v>0</v>
      </c>
      <c r="AM30" s="16">
        <f t="shared" si="41"/>
        <v>0</v>
      </c>
      <c r="AN30" s="16">
        <f t="shared" si="42"/>
        <v>0</v>
      </c>
      <c r="AO30" s="16">
        <f t="shared" si="43"/>
        <v>0</v>
      </c>
      <c r="AP30" s="16">
        <f t="shared" si="44"/>
        <v>0</v>
      </c>
      <c r="AQ30" s="16">
        <f t="shared" si="45"/>
        <v>0</v>
      </c>
      <c r="AR30" s="16">
        <f t="shared" si="46"/>
        <v>0</v>
      </c>
      <c r="AS30" s="16">
        <f t="shared" si="47"/>
        <v>0</v>
      </c>
      <c r="AT30" s="20">
        <f t="shared" si="48"/>
        <v>0</v>
      </c>
      <c r="AU30" s="20">
        <f t="shared" si="49"/>
        <v>0</v>
      </c>
      <c r="AV30" s="20">
        <f t="shared" si="50"/>
        <v>0</v>
      </c>
      <c r="AW30" s="20">
        <f t="shared" si="51"/>
        <v>0</v>
      </c>
      <c r="AX30" s="20">
        <f t="shared" si="52"/>
        <v>0</v>
      </c>
      <c r="AY30" s="20">
        <f t="shared" si="53"/>
        <v>0</v>
      </c>
      <c r="AZ30" s="20">
        <f t="shared" si="54"/>
        <v>0</v>
      </c>
      <c r="BA30" s="20">
        <f t="shared" si="55"/>
        <v>0</v>
      </c>
      <c r="BB30" s="20">
        <f t="shared" si="56"/>
        <v>0</v>
      </c>
      <c r="BC30" s="20">
        <f t="shared" si="57"/>
        <v>0</v>
      </c>
      <c r="BD30" s="20">
        <f t="shared" si="58"/>
        <v>0</v>
      </c>
      <c r="BE30" s="20">
        <f t="shared" si="59"/>
        <v>0</v>
      </c>
      <c r="BF30" s="20">
        <f t="shared" si="60"/>
        <v>0</v>
      </c>
      <c r="BG30" s="20">
        <f t="shared" si="61"/>
        <v>0</v>
      </c>
      <c r="BH30" s="20">
        <f t="shared" si="62"/>
        <v>0</v>
      </c>
      <c r="BI30" s="20">
        <f t="shared" si="63"/>
        <v>0</v>
      </c>
      <c r="BJ30" s="20">
        <f t="shared" si="64"/>
        <v>0</v>
      </c>
      <c r="BK30" s="20">
        <f t="shared" si="65"/>
        <v>0</v>
      </c>
      <c r="BL30" s="20">
        <f t="shared" si="66"/>
        <v>0</v>
      </c>
      <c r="BM30" s="20">
        <f t="shared" si="67"/>
        <v>0</v>
      </c>
      <c r="BN30" s="20">
        <f t="shared" si="68"/>
        <v>0</v>
      </c>
      <c r="BO30" s="20">
        <f t="shared" si="69"/>
        <v>0</v>
      </c>
      <c r="BP30" s="20">
        <f t="shared" si="70"/>
        <v>0</v>
      </c>
      <c r="BQ30" s="20">
        <f t="shared" si="71"/>
        <v>0</v>
      </c>
      <c r="BR30" s="20">
        <f t="shared" si="72"/>
        <v>0</v>
      </c>
      <c r="BS30" s="20">
        <f t="shared" si="73"/>
        <v>0</v>
      </c>
      <c r="BT30" s="20">
        <f t="shared" si="74"/>
        <v>0</v>
      </c>
      <c r="BU30" s="20">
        <f t="shared" si="75"/>
        <v>0</v>
      </c>
      <c r="BV30" s="20">
        <f t="shared" si="76"/>
        <v>0</v>
      </c>
      <c r="BW30" s="20">
        <f t="shared" si="77"/>
        <v>0</v>
      </c>
      <c r="BX30" s="20">
        <f t="shared" si="78"/>
        <v>0</v>
      </c>
      <c r="BY30" s="20">
        <f t="shared" si="79"/>
        <v>0</v>
      </c>
      <c r="BZ30" s="20">
        <f t="shared" si="80"/>
        <v>0</v>
      </c>
      <c r="CA30" s="20">
        <f t="shared" si="81"/>
        <v>0</v>
      </c>
      <c r="CB30" s="20">
        <f t="shared" si="82"/>
        <v>0</v>
      </c>
      <c r="CC30" s="20">
        <f t="shared" si="83"/>
        <v>0</v>
      </c>
      <c r="CD30" s="20">
        <f t="shared" si="84"/>
        <v>0</v>
      </c>
      <c r="CE30" s="20">
        <f t="shared" si="85"/>
        <v>0</v>
      </c>
      <c r="CF30" s="20">
        <f t="shared" si="86"/>
        <v>0</v>
      </c>
      <c r="CG30" s="20">
        <f t="shared" si="87"/>
        <v>0</v>
      </c>
      <c r="CH30" s="20">
        <f t="shared" si="88"/>
        <v>0</v>
      </c>
      <c r="CI30" s="20">
        <f t="shared" si="89"/>
        <v>0</v>
      </c>
    </row>
    <row r="31" spans="1:87" x14ac:dyDescent="0.25">
      <c r="A31">
        <v>25</v>
      </c>
      <c r="B31">
        <f>modules!B31</f>
        <v>0</v>
      </c>
      <c r="C31">
        <f>modules!C31</f>
        <v>0</v>
      </c>
      <c r="D31" s="16">
        <f t="shared" si="6"/>
        <v>0</v>
      </c>
      <c r="E31" s="16">
        <f t="shared" si="7"/>
        <v>0</v>
      </c>
      <c r="F31" s="16">
        <f t="shared" si="8"/>
        <v>0</v>
      </c>
      <c r="G31" s="16">
        <f t="shared" si="9"/>
        <v>0</v>
      </c>
      <c r="H31" s="16">
        <f t="shared" si="10"/>
        <v>0</v>
      </c>
      <c r="I31" s="16">
        <f t="shared" si="11"/>
        <v>0</v>
      </c>
      <c r="J31" s="16">
        <f t="shared" si="12"/>
        <v>0</v>
      </c>
      <c r="K31" s="16">
        <f t="shared" si="13"/>
        <v>0</v>
      </c>
      <c r="L31" s="16">
        <f t="shared" si="14"/>
        <v>0</v>
      </c>
      <c r="M31" s="16">
        <f t="shared" si="15"/>
        <v>0</v>
      </c>
      <c r="N31" s="16">
        <f t="shared" si="16"/>
        <v>0</v>
      </c>
      <c r="O31" s="16">
        <f t="shared" si="17"/>
        <v>0</v>
      </c>
      <c r="P31" s="16">
        <f t="shared" si="18"/>
        <v>0</v>
      </c>
      <c r="Q31" s="16">
        <f t="shared" si="19"/>
        <v>0</v>
      </c>
      <c r="R31" s="16">
        <f t="shared" si="20"/>
        <v>0</v>
      </c>
      <c r="S31" s="16">
        <f t="shared" si="21"/>
        <v>0</v>
      </c>
      <c r="T31" s="16">
        <f t="shared" si="22"/>
        <v>0</v>
      </c>
      <c r="U31" s="16">
        <f t="shared" si="23"/>
        <v>0</v>
      </c>
      <c r="V31" s="16">
        <f t="shared" si="24"/>
        <v>0</v>
      </c>
      <c r="W31" s="16">
        <f t="shared" si="25"/>
        <v>0</v>
      </c>
      <c r="X31" s="16">
        <f t="shared" si="26"/>
        <v>0</v>
      </c>
      <c r="Y31" s="16">
        <f t="shared" si="27"/>
        <v>0</v>
      </c>
      <c r="Z31" s="16">
        <f t="shared" si="28"/>
        <v>0</v>
      </c>
      <c r="AA31" s="16">
        <f t="shared" si="29"/>
        <v>0</v>
      </c>
      <c r="AB31" s="16">
        <f t="shared" si="30"/>
        <v>0</v>
      </c>
      <c r="AC31" s="16">
        <f t="shared" si="31"/>
        <v>0</v>
      </c>
      <c r="AD31" s="16">
        <f t="shared" si="32"/>
        <v>0</v>
      </c>
      <c r="AE31" s="16">
        <f t="shared" si="33"/>
        <v>0</v>
      </c>
      <c r="AF31" s="16">
        <f t="shared" si="34"/>
        <v>0</v>
      </c>
      <c r="AG31" s="16">
        <f t="shared" si="35"/>
        <v>0</v>
      </c>
      <c r="AH31" s="16">
        <f t="shared" si="36"/>
        <v>0</v>
      </c>
      <c r="AI31" s="16">
        <f t="shared" si="37"/>
        <v>0</v>
      </c>
      <c r="AJ31" s="16">
        <f t="shared" si="38"/>
        <v>0</v>
      </c>
      <c r="AK31" s="16">
        <f t="shared" si="39"/>
        <v>0</v>
      </c>
      <c r="AL31" s="16">
        <f t="shared" si="40"/>
        <v>0</v>
      </c>
      <c r="AM31" s="16">
        <f t="shared" si="41"/>
        <v>0</v>
      </c>
      <c r="AN31" s="16">
        <f t="shared" si="42"/>
        <v>0</v>
      </c>
      <c r="AO31" s="16">
        <f t="shared" si="43"/>
        <v>0</v>
      </c>
      <c r="AP31" s="16">
        <f t="shared" si="44"/>
        <v>0</v>
      </c>
      <c r="AQ31" s="16">
        <f t="shared" si="45"/>
        <v>0</v>
      </c>
      <c r="AR31" s="16">
        <f t="shared" si="46"/>
        <v>0</v>
      </c>
      <c r="AS31" s="16">
        <f t="shared" si="47"/>
        <v>0</v>
      </c>
      <c r="AT31" s="20">
        <f t="shared" si="48"/>
        <v>0</v>
      </c>
      <c r="AU31" s="20">
        <f t="shared" si="49"/>
        <v>0</v>
      </c>
      <c r="AV31" s="20">
        <f t="shared" si="50"/>
        <v>0</v>
      </c>
      <c r="AW31" s="20">
        <f t="shared" si="51"/>
        <v>0</v>
      </c>
      <c r="AX31" s="20">
        <f t="shared" si="52"/>
        <v>0</v>
      </c>
      <c r="AY31" s="20">
        <f t="shared" si="53"/>
        <v>0</v>
      </c>
      <c r="AZ31" s="20">
        <f t="shared" si="54"/>
        <v>0</v>
      </c>
      <c r="BA31" s="20">
        <f t="shared" si="55"/>
        <v>0</v>
      </c>
      <c r="BB31" s="20">
        <f t="shared" si="56"/>
        <v>0</v>
      </c>
      <c r="BC31" s="20">
        <f t="shared" si="57"/>
        <v>0</v>
      </c>
      <c r="BD31" s="20">
        <f t="shared" si="58"/>
        <v>0</v>
      </c>
      <c r="BE31" s="20">
        <f t="shared" si="59"/>
        <v>0</v>
      </c>
      <c r="BF31" s="20">
        <f t="shared" si="60"/>
        <v>0</v>
      </c>
      <c r="BG31" s="20">
        <f t="shared" si="61"/>
        <v>0</v>
      </c>
      <c r="BH31" s="20">
        <f t="shared" si="62"/>
        <v>0</v>
      </c>
      <c r="BI31" s="20">
        <f t="shared" si="63"/>
        <v>0</v>
      </c>
      <c r="BJ31" s="20">
        <f t="shared" si="64"/>
        <v>0</v>
      </c>
      <c r="BK31" s="20">
        <f t="shared" si="65"/>
        <v>0</v>
      </c>
      <c r="BL31" s="20">
        <f t="shared" si="66"/>
        <v>0</v>
      </c>
      <c r="BM31" s="20">
        <f t="shared" si="67"/>
        <v>0</v>
      </c>
      <c r="BN31" s="20">
        <f t="shared" si="68"/>
        <v>0</v>
      </c>
      <c r="BO31" s="20">
        <f t="shared" si="69"/>
        <v>0</v>
      </c>
      <c r="BP31" s="20">
        <f t="shared" si="70"/>
        <v>0</v>
      </c>
      <c r="BQ31" s="20">
        <f t="shared" si="71"/>
        <v>0</v>
      </c>
      <c r="BR31" s="20">
        <f t="shared" si="72"/>
        <v>0</v>
      </c>
      <c r="BS31" s="20">
        <f t="shared" si="73"/>
        <v>0</v>
      </c>
      <c r="BT31" s="20">
        <f t="shared" si="74"/>
        <v>0</v>
      </c>
      <c r="BU31" s="20">
        <f t="shared" si="75"/>
        <v>0</v>
      </c>
      <c r="BV31" s="20">
        <f t="shared" si="76"/>
        <v>0</v>
      </c>
      <c r="BW31" s="20">
        <f t="shared" si="77"/>
        <v>0</v>
      </c>
      <c r="BX31" s="20">
        <f t="shared" si="78"/>
        <v>0</v>
      </c>
      <c r="BY31" s="20">
        <f t="shared" si="79"/>
        <v>0</v>
      </c>
      <c r="BZ31" s="20">
        <f t="shared" si="80"/>
        <v>0</v>
      </c>
      <c r="CA31" s="20">
        <f t="shared" si="81"/>
        <v>0</v>
      </c>
      <c r="CB31" s="20">
        <f t="shared" si="82"/>
        <v>0</v>
      </c>
      <c r="CC31" s="20">
        <f t="shared" si="83"/>
        <v>0</v>
      </c>
      <c r="CD31" s="20">
        <f t="shared" si="84"/>
        <v>0</v>
      </c>
      <c r="CE31" s="20">
        <f t="shared" si="85"/>
        <v>0</v>
      </c>
      <c r="CF31" s="20">
        <f t="shared" si="86"/>
        <v>0</v>
      </c>
      <c r="CG31" s="20">
        <f t="shared" si="87"/>
        <v>0</v>
      </c>
      <c r="CH31" s="20">
        <f t="shared" si="88"/>
        <v>0</v>
      </c>
      <c r="CI31" s="20">
        <f t="shared" si="89"/>
        <v>0</v>
      </c>
    </row>
    <row r="32" spans="1:87" x14ac:dyDescent="0.25">
      <c r="A32">
        <v>26</v>
      </c>
      <c r="B32">
        <f>modules!B32</f>
        <v>0</v>
      </c>
      <c r="C32">
        <f>modules!C32</f>
        <v>0</v>
      </c>
      <c r="D32" s="16">
        <f t="shared" si="6"/>
        <v>0</v>
      </c>
      <c r="E32" s="16">
        <f t="shared" si="7"/>
        <v>0</v>
      </c>
      <c r="F32" s="16">
        <f t="shared" si="8"/>
        <v>0</v>
      </c>
      <c r="G32" s="16">
        <f t="shared" si="9"/>
        <v>0</v>
      </c>
      <c r="H32" s="16">
        <f t="shared" si="10"/>
        <v>0</v>
      </c>
      <c r="I32" s="16">
        <f t="shared" si="11"/>
        <v>0</v>
      </c>
      <c r="J32" s="16">
        <f t="shared" si="12"/>
        <v>0</v>
      </c>
      <c r="K32" s="16">
        <f t="shared" si="13"/>
        <v>0</v>
      </c>
      <c r="L32" s="16">
        <f t="shared" si="14"/>
        <v>0</v>
      </c>
      <c r="M32" s="16">
        <f t="shared" si="15"/>
        <v>0</v>
      </c>
      <c r="N32" s="16">
        <f t="shared" si="16"/>
        <v>0</v>
      </c>
      <c r="O32" s="16">
        <f t="shared" si="17"/>
        <v>0</v>
      </c>
      <c r="P32" s="16">
        <f t="shared" si="18"/>
        <v>0</v>
      </c>
      <c r="Q32" s="16">
        <f t="shared" si="19"/>
        <v>0</v>
      </c>
      <c r="R32" s="16">
        <f t="shared" si="20"/>
        <v>0</v>
      </c>
      <c r="S32" s="16">
        <f t="shared" si="21"/>
        <v>0</v>
      </c>
      <c r="T32" s="16">
        <f t="shared" si="22"/>
        <v>0</v>
      </c>
      <c r="U32" s="16">
        <f t="shared" si="23"/>
        <v>0</v>
      </c>
      <c r="V32" s="16">
        <f t="shared" si="24"/>
        <v>0</v>
      </c>
      <c r="W32" s="16">
        <f t="shared" si="25"/>
        <v>0</v>
      </c>
      <c r="X32" s="16">
        <f t="shared" si="26"/>
        <v>0</v>
      </c>
      <c r="Y32" s="16">
        <f t="shared" si="27"/>
        <v>0</v>
      </c>
      <c r="Z32" s="16">
        <f t="shared" si="28"/>
        <v>0</v>
      </c>
      <c r="AA32" s="16">
        <f t="shared" si="29"/>
        <v>0</v>
      </c>
      <c r="AB32" s="16">
        <f t="shared" si="30"/>
        <v>0</v>
      </c>
      <c r="AC32" s="16">
        <f t="shared" si="31"/>
        <v>0</v>
      </c>
      <c r="AD32" s="16">
        <f t="shared" si="32"/>
        <v>0</v>
      </c>
      <c r="AE32" s="16">
        <f t="shared" si="33"/>
        <v>0</v>
      </c>
      <c r="AF32" s="16">
        <f t="shared" si="34"/>
        <v>0</v>
      </c>
      <c r="AG32" s="16">
        <f t="shared" si="35"/>
        <v>0</v>
      </c>
      <c r="AH32" s="16">
        <f t="shared" si="36"/>
        <v>0</v>
      </c>
      <c r="AI32" s="16">
        <f t="shared" si="37"/>
        <v>0</v>
      </c>
      <c r="AJ32" s="16">
        <f t="shared" si="38"/>
        <v>0</v>
      </c>
      <c r="AK32" s="16">
        <f t="shared" si="39"/>
        <v>0</v>
      </c>
      <c r="AL32" s="16">
        <f t="shared" si="40"/>
        <v>0</v>
      </c>
      <c r="AM32" s="16">
        <f t="shared" si="41"/>
        <v>0</v>
      </c>
      <c r="AN32" s="16">
        <f t="shared" si="42"/>
        <v>0</v>
      </c>
      <c r="AO32" s="16">
        <f t="shared" si="43"/>
        <v>0</v>
      </c>
      <c r="AP32" s="16">
        <f t="shared" si="44"/>
        <v>0</v>
      </c>
      <c r="AQ32" s="16">
        <f t="shared" si="45"/>
        <v>0</v>
      </c>
      <c r="AR32" s="16">
        <f t="shared" si="46"/>
        <v>0</v>
      </c>
      <c r="AS32" s="16">
        <f t="shared" si="47"/>
        <v>0</v>
      </c>
      <c r="AT32" s="20">
        <f t="shared" si="48"/>
        <v>0</v>
      </c>
      <c r="AU32" s="20">
        <f t="shared" si="49"/>
        <v>0</v>
      </c>
      <c r="AV32" s="20">
        <f t="shared" si="50"/>
        <v>0</v>
      </c>
      <c r="AW32" s="20">
        <f t="shared" si="51"/>
        <v>0</v>
      </c>
      <c r="AX32" s="20">
        <f t="shared" si="52"/>
        <v>0</v>
      </c>
      <c r="AY32" s="20">
        <f t="shared" si="53"/>
        <v>0</v>
      </c>
      <c r="AZ32" s="20">
        <f t="shared" si="54"/>
        <v>0</v>
      </c>
      <c r="BA32" s="20">
        <f t="shared" si="55"/>
        <v>0</v>
      </c>
      <c r="BB32" s="20">
        <f t="shared" si="56"/>
        <v>0</v>
      </c>
      <c r="BC32" s="20">
        <f t="shared" si="57"/>
        <v>0</v>
      </c>
      <c r="BD32" s="20">
        <f t="shared" si="58"/>
        <v>0</v>
      </c>
      <c r="BE32" s="20">
        <f t="shared" si="59"/>
        <v>0</v>
      </c>
      <c r="BF32" s="20">
        <f t="shared" si="60"/>
        <v>0</v>
      </c>
      <c r="BG32" s="20">
        <f t="shared" si="61"/>
        <v>0</v>
      </c>
      <c r="BH32" s="20">
        <f t="shared" si="62"/>
        <v>0</v>
      </c>
      <c r="BI32" s="20">
        <f t="shared" si="63"/>
        <v>0</v>
      </c>
      <c r="BJ32" s="20">
        <f t="shared" si="64"/>
        <v>0</v>
      </c>
      <c r="BK32" s="20">
        <f t="shared" si="65"/>
        <v>0</v>
      </c>
      <c r="BL32" s="20">
        <f t="shared" si="66"/>
        <v>0</v>
      </c>
      <c r="BM32" s="20">
        <f t="shared" si="67"/>
        <v>0</v>
      </c>
      <c r="BN32" s="20">
        <f t="shared" si="68"/>
        <v>0</v>
      </c>
      <c r="BO32" s="20">
        <f t="shared" si="69"/>
        <v>0</v>
      </c>
      <c r="BP32" s="20">
        <f t="shared" si="70"/>
        <v>0</v>
      </c>
      <c r="BQ32" s="20">
        <f t="shared" si="71"/>
        <v>0</v>
      </c>
      <c r="BR32" s="20">
        <f t="shared" si="72"/>
        <v>0</v>
      </c>
      <c r="BS32" s="20">
        <f t="shared" si="73"/>
        <v>0</v>
      </c>
      <c r="BT32" s="20">
        <f t="shared" si="74"/>
        <v>0</v>
      </c>
      <c r="BU32" s="20">
        <f t="shared" si="75"/>
        <v>0</v>
      </c>
      <c r="BV32" s="20">
        <f t="shared" si="76"/>
        <v>0</v>
      </c>
      <c r="BW32" s="20">
        <f t="shared" si="77"/>
        <v>0</v>
      </c>
      <c r="BX32" s="20">
        <f t="shared" si="78"/>
        <v>0</v>
      </c>
      <c r="BY32" s="20">
        <f t="shared" si="79"/>
        <v>0</v>
      </c>
      <c r="BZ32" s="20">
        <f t="shared" si="80"/>
        <v>0</v>
      </c>
      <c r="CA32" s="20">
        <f t="shared" si="81"/>
        <v>0</v>
      </c>
      <c r="CB32" s="20">
        <f t="shared" si="82"/>
        <v>0</v>
      </c>
      <c r="CC32" s="20">
        <f t="shared" si="83"/>
        <v>0</v>
      </c>
      <c r="CD32" s="20">
        <f t="shared" si="84"/>
        <v>0</v>
      </c>
      <c r="CE32" s="20">
        <f t="shared" si="85"/>
        <v>0</v>
      </c>
      <c r="CF32" s="20">
        <f t="shared" si="86"/>
        <v>0</v>
      </c>
      <c r="CG32" s="20">
        <f t="shared" si="87"/>
        <v>0</v>
      </c>
      <c r="CH32" s="20">
        <f t="shared" si="88"/>
        <v>0</v>
      </c>
      <c r="CI32" s="20">
        <f t="shared" si="89"/>
        <v>0</v>
      </c>
    </row>
    <row r="33" spans="1:87" x14ac:dyDescent="0.25">
      <c r="A33">
        <v>27</v>
      </c>
      <c r="B33">
        <f>modules!B33</f>
        <v>0</v>
      </c>
      <c r="C33">
        <f>modules!C33</f>
        <v>0</v>
      </c>
      <c r="D33" s="16">
        <f t="shared" si="6"/>
        <v>0</v>
      </c>
      <c r="E33" s="16">
        <f t="shared" si="7"/>
        <v>0</v>
      </c>
      <c r="F33" s="16">
        <f t="shared" si="8"/>
        <v>0</v>
      </c>
      <c r="G33" s="16">
        <f t="shared" si="9"/>
        <v>0</v>
      </c>
      <c r="H33" s="16">
        <f t="shared" si="10"/>
        <v>0</v>
      </c>
      <c r="I33" s="16">
        <f t="shared" si="11"/>
        <v>0</v>
      </c>
      <c r="J33" s="16">
        <f t="shared" si="12"/>
        <v>0</v>
      </c>
      <c r="K33" s="16">
        <f t="shared" si="13"/>
        <v>0</v>
      </c>
      <c r="L33" s="16">
        <f t="shared" si="14"/>
        <v>0</v>
      </c>
      <c r="M33" s="16">
        <f t="shared" si="15"/>
        <v>0</v>
      </c>
      <c r="N33" s="16">
        <f t="shared" si="16"/>
        <v>0</v>
      </c>
      <c r="O33" s="16">
        <f t="shared" si="17"/>
        <v>0</v>
      </c>
      <c r="P33" s="16">
        <f t="shared" si="18"/>
        <v>0</v>
      </c>
      <c r="Q33" s="16">
        <f t="shared" si="19"/>
        <v>0</v>
      </c>
      <c r="R33" s="16">
        <f t="shared" si="20"/>
        <v>0</v>
      </c>
      <c r="S33" s="16">
        <f t="shared" si="21"/>
        <v>0</v>
      </c>
      <c r="T33" s="16">
        <f t="shared" si="22"/>
        <v>0</v>
      </c>
      <c r="U33" s="16">
        <f t="shared" si="23"/>
        <v>0</v>
      </c>
      <c r="V33" s="16">
        <f t="shared" si="24"/>
        <v>0</v>
      </c>
      <c r="W33" s="16">
        <f t="shared" si="25"/>
        <v>0</v>
      </c>
      <c r="X33" s="16">
        <f t="shared" si="26"/>
        <v>0</v>
      </c>
      <c r="Y33" s="16">
        <f t="shared" si="27"/>
        <v>0</v>
      </c>
      <c r="Z33" s="16">
        <f t="shared" si="28"/>
        <v>0</v>
      </c>
      <c r="AA33" s="16">
        <f t="shared" si="29"/>
        <v>0</v>
      </c>
      <c r="AB33" s="16">
        <f t="shared" si="30"/>
        <v>0</v>
      </c>
      <c r="AC33" s="16">
        <f t="shared" si="31"/>
        <v>0</v>
      </c>
      <c r="AD33" s="16">
        <f t="shared" si="32"/>
        <v>0</v>
      </c>
      <c r="AE33" s="16">
        <f t="shared" si="33"/>
        <v>0</v>
      </c>
      <c r="AF33" s="16">
        <f t="shared" si="34"/>
        <v>0</v>
      </c>
      <c r="AG33" s="16">
        <f t="shared" si="35"/>
        <v>0</v>
      </c>
      <c r="AH33" s="16">
        <f t="shared" si="36"/>
        <v>0</v>
      </c>
      <c r="AI33" s="16">
        <f t="shared" si="37"/>
        <v>0</v>
      </c>
      <c r="AJ33" s="16">
        <f t="shared" si="38"/>
        <v>0</v>
      </c>
      <c r="AK33" s="16">
        <f t="shared" si="39"/>
        <v>0</v>
      </c>
      <c r="AL33" s="16">
        <f t="shared" si="40"/>
        <v>0</v>
      </c>
      <c r="AM33" s="16">
        <f t="shared" si="41"/>
        <v>0</v>
      </c>
      <c r="AN33" s="16">
        <f t="shared" si="42"/>
        <v>0</v>
      </c>
      <c r="AO33" s="16">
        <f t="shared" si="43"/>
        <v>0</v>
      </c>
      <c r="AP33" s="16">
        <f t="shared" si="44"/>
        <v>0</v>
      </c>
      <c r="AQ33" s="16">
        <f t="shared" si="45"/>
        <v>0</v>
      </c>
      <c r="AR33" s="16">
        <f t="shared" si="46"/>
        <v>0</v>
      </c>
      <c r="AS33" s="16">
        <f t="shared" si="47"/>
        <v>0</v>
      </c>
      <c r="AT33" s="20">
        <f t="shared" si="48"/>
        <v>0</v>
      </c>
      <c r="AU33" s="20">
        <f t="shared" si="49"/>
        <v>0</v>
      </c>
      <c r="AV33" s="20">
        <f t="shared" si="50"/>
        <v>0</v>
      </c>
      <c r="AW33" s="20">
        <f t="shared" si="51"/>
        <v>0</v>
      </c>
      <c r="AX33" s="20">
        <f t="shared" si="52"/>
        <v>0</v>
      </c>
      <c r="AY33" s="20">
        <f t="shared" si="53"/>
        <v>0</v>
      </c>
      <c r="AZ33" s="20">
        <f t="shared" si="54"/>
        <v>0</v>
      </c>
      <c r="BA33" s="20">
        <f t="shared" si="55"/>
        <v>0</v>
      </c>
      <c r="BB33" s="20">
        <f t="shared" si="56"/>
        <v>0</v>
      </c>
      <c r="BC33" s="20">
        <f t="shared" si="57"/>
        <v>0</v>
      </c>
      <c r="BD33" s="20">
        <f t="shared" si="58"/>
        <v>0</v>
      </c>
      <c r="BE33" s="20">
        <f t="shared" si="59"/>
        <v>0</v>
      </c>
      <c r="BF33" s="20">
        <f t="shared" si="60"/>
        <v>0</v>
      </c>
      <c r="BG33" s="20">
        <f t="shared" si="61"/>
        <v>0</v>
      </c>
      <c r="BH33" s="20">
        <f t="shared" si="62"/>
        <v>0</v>
      </c>
      <c r="BI33" s="20">
        <f t="shared" si="63"/>
        <v>0</v>
      </c>
      <c r="BJ33" s="20">
        <f t="shared" si="64"/>
        <v>0</v>
      </c>
      <c r="BK33" s="20">
        <f t="shared" si="65"/>
        <v>0</v>
      </c>
      <c r="BL33" s="20">
        <f t="shared" si="66"/>
        <v>0</v>
      </c>
      <c r="BM33" s="20">
        <f t="shared" si="67"/>
        <v>0</v>
      </c>
      <c r="BN33" s="20">
        <f t="shared" si="68"/>
        <v>0</v>
      </c>
      <c r="BO33" s="20">
        <f t="shared" si="69"/>
        <v>0</v>
      </c>
      <c r="BP33" s="20">
        <f t="shared" si="70"/>
        <v>0</v>
      </c>
      <c r="BQ33" s="20">
        <f t="shared" si="71"/>
        <v>0</v>
      </c>
      <c r="BR33" s="20">
        <f t="shared" si="72"/>
        <v>0</v>
      </c>
      <c r="BS33" s="20">
        <f t="shared" si="73"/>
        <v>0</v>
      </c>
      <c r="BT33" s="20">
        <f t="shared" si="74"/>
        <v>0</v>
      </c>
      <c r="BU33" s="20">
        <f t="shared" si="75"/>
        <v>0</v>
      </c>
      <c r="BV33" s="20">
        <f t="shared" si="76"/>
        <v>0</v>
      </c>
      <c r="BW33" s="20">
        <f t="shared" si="77"/>
        <v>0</v>
      </c>
      <c r="BX33" s="20">
        <f t="shared" si="78"/>
        <v>0</v>
      </c>
      <c r="BY33" s="20">
        <f t="shared" si="79"/>
        <v>0</v>
      </c>
      <c r="BZ33" s="20">
        <f t="shared" si="80"/>
        <v>0</v>
      </c>
      <c r="CA33" s="20">
        <f t="shared" si="81"/>
        <v>0</v>
      </c>
      <c r="CB33" s="20">
        <f t="shared" si="82"/>
        <v>0</v>
      </c>
      <c r="CC33" s="20">
        <f t="shared" si="83"/>
        <v>0</v>
      </c>
      <c r="CD33" s="20">
        <f t="shared" si="84"/>
        <v>0</v>
      </c>
      <c r="CE33" s="20">
        <f t="shared" si="85"/>
        <v>0</v>
      </c>
      <c r="CF33" s="20">
        <f t="shared" si="86"/>
        <v>0</v>
      </c>
      <c r="CG33" s="20">
        <f t="shared" si="87"/>
        <v>0</v>
      </c>
      <c r="CH33" s="20">
        <f t="shared" si="88"/>
        <v>0</v>
      </c>
      <c r="CI33" s="20">
        <f t="shared" si="89"/>
        <v>0</v>
      </c>
    </row>
    <row r="34" spans="1:87" x14ac:dyDescent="0.25">
      <c r="A34">
        <v>28</v>
      </c>
      <c r="B34">
        <f>modules!B34</f>
        <v>0</v>
      </c>
      <c r="C34">
        <f>modules!C34</f>
        <v>0</v>
      </c>
      <c r="D34" s="16">
        <f t="shared" si="6"/>
        <v>0</v>
      </c>
      <c r="E34" s="16">
        <f t="shared" si="7"/>
        <v>0</v>
      </c>
      <c r="F34" s="16">
        <f t="shared" si="8"/>
        <v>0</v>
      </c>
      <c r="G34" s="16">
        <f t="shared" si="9"/>
        <v>0</v>
      </c>
      <c r="H34" s="16">
        <f t="shared" si="10"/>
        <v>0</v>
      </c>
      <c r="I34" s="16">
        <f t="shared" si="11"/>
        <v>0</v>
      </c>
      <c r="J34" s="16">
        <f t="shared" si="12"/>
        <v>0</v>
      </c>
      <c r="K34" s="16">
        <f t="shared" si="13"/>
        <v>0</v>
      </c>
      <c r="L34" s="16">
        <f t="shared" si="14"/>
        <v>0</v>
      </c>
      <c r="M34" s="16">
        <f t="shared" si="15"/>
        <v>0</v>
      </c>
      <c r="N34" s="16">
        <f t="shared" si="16"/>
        <v>0</v>
      </c>
      <c r="O34" s="16">
        <f t="shared" si="17"/>
        <v>0</v>
      </c>
      <c r="P34" s="16">
        <f t="shared" si="18"/>
        <v>0</v>
      </c>
      <c r="Q34" s="16">
        <f t="shared" si="19"/>
        <v>0</v>
      </c>
      <c r="R34" s="16">
        <f t="shared" si="20"/>
        <v>0</v>
      </c>
      <c r="S34" s="16">
        <f t="shared" si="21"/>
        <v>0</v>
      </c>
      <c r="T34" s="16">
        <f t="shared" si="22"/>
        <v>0</v>
      </c>
      <c r="U34" s="16">
        <f t="shared" si="23"/>
        <v>0</v>
      </c>
      <c r="V34" s="16">
        <f t="shared" si="24"/>
        <v>0</v>
      </c>
      <c r="W34" s="16">
        <f t="shared" si="25"/>
        <v>0</v>
      </c>
      <c r="X34" s="16">
        <f t="shared" si="26"/>
        <v>0</v>
      </c>
      <c r="Y34" s="16">
        <f t="shared" si="27"/>
        <v>0</v>
      </c>
      <c r="Z34" s="16">
        <f t="shared" si="28"/>
        <v>0</v>
      </c>
      <c r="AA34" s="16">
        <f t="shared" si="29"/>
        <v>0</v>
      </c>
      <c r="AB34" s="16">
        <f t="shared" si="30"/>
        <v>0</v>
      </c>
      <c r="AC34" s="16">
        <f t="shared" si="31"/>
        <v>0</v>
      </c>
      <c r="AD34" s="16">
        <f t="shared" si="32"/>
        <v>0</v>
      </c>
      <c r="AE34" s="16">
        <f t="shared" si="33"/>
        <v>0</v>
      </c>
      <c r="AF34" s="16">
        <f t="shared" si="34"/>
        <v>0</v>
      </c>
      <c r="AG34" s="16">
        <f t="shared" si="35"/>
        <v>0</v>
      </c>
      <c r="AH34" s="16">
        <f t="shared" si="36"/>
        <v>0</v>
      </c>
      <c r="AI34" s="16">
        <f t="shared" si="37"/>
        <v>0</v>
      </c>
      <c r="AJ34" s="16">
        <f t="shared" si="38"/>
        <v>0</v>
      </c>
      <c r="AK34" s="16">
        <f t="shared" si="39"/>
        <v>0</v>
      </c>
      <c r="AL34" s="16">
        <f t="shared" si="40"/>
        <v>0</v>
      </c>
      <c r="AM34" s="16">
        <f t="shared" si="41"/>
        <v>0</v>
      </c>
      <c r="AN34" s="16">
        <f t="shared" si="42"/>
        <v>0</v>
      </c>
      <c r="AO34" s="16">
        <f t="shared" si="43"/>
        <v>0</v>
      </c>
      <c r="AP34" s="16">
        <f t="shared" si="44"/>
        <v>0</v>
      </c>
      <c r="AQ34" s="16">
        <f t="shared" si="45"/>
        <v>0</v>
      </c>
      <c r="AR34" s="16">
        <f t="shared" si="46"/>
        <v>0</v>
      </c>
      <c r="AS34" s="16">
        <f t="shared" si="47"/>
        <v>0</v>
      </c>
      <c r="AT34" s="20">
        <f t="shared" si="48"/>
        <v>0</v>
      </c>
      <c r="AU34" s="20">
        <f t="shared" si="49"/>
        <v>0</v>
      </c>
      <c r="AV34" s="20">
        <f t="shared" si="50"/>
        <v>0</v>
      </c>
      <c r="AW34" s="20">
        <f t="shared" si="51"/>
        <v>0</v>
      </c>
      <c r="AX34" s="20">
        <f t="shared" si="52"/>
        <v>0</v>
      </c>
      <c r="AY34" s="20">
        <f t="shared" si="53"/>
        <v>0</v>
      </c>
      <c r="AZ34" s="20">
        <f t="shared" si="54"/>
        <v>0</v>
      </c>
      <c r="BA34" s="20">
        <f t="shared" si="55"/>
        <v>0</v>
      </c>
      <c r="BB34" s="20">
        <f t="shared" si="56"/>
        <v>0</v>
      </c>
      <c r="BC34" s="20">
        <f t="shared" si="57"/>
        <v>0</v>
      </c>
      <c r="BD34" s="20">
        <f t="shared" si="58"/>
        <v>0</v>
      </c>
      <c r="BE34" s="20">
        <f t="shared" si="59"/>
        <v>0</v>
      </c>
      <c r="BF34" s="20">
        <f t="shared" si="60"/>
        <v>0</v>
      </c>
      <c r="BG34" s="20">
        <f t="shared" si="61"/>
        <v>0</v>
      </c>
      <c r="BH34" s="20">
        <f t="shared" si="62"/>
        <v>0</v>
      </c>
      <c r="BI34" s="20">
        <f t="shared" si="63"/>
        <v>0</v>
      </c>
      <c r="BJ34" s="20">
        <f t="shared" si="64"/>
        <v>0</v>
      </c>
      <c r="BK34" s="20">
        <f t="shared" si="65"/>
        <v>0</v>
      </c>
      <c r="BL34" s="20">
        <f t="shared" si="66"/>
        <v>0</v>
      </c>
      <c r="BM34" s="20">
        <f t="shared" si="67"/>
        <v>0</v>
      </c>
      <c r="BN34" s="20">
        <f t="shared" si="68"/>
        <v>0</v>
      </c>
      <c r="BO34" s="20">
        <f t="shared" si="69"/>
        <v>0</v>
      </c>
      <c r="BP34" s="20">
        <f t="shared" si="70"/>
        <v>0</v>
      </c>
      <c r="BQ34" s="20">
        <f t="shared" si="71"/>
        <v>0</v>
      </c>
      <c r="BR34" s="20">
        <f t="shared" si="72"/>
        <v>0</v>
      </c>
      <c r="BS34" s="20">
        <f t="shared" si="73"/>
        <v>0</v>
      </c>
      <c r="BT34" s="20">
        <f t="shared" si="74"/>
        <v>0</v>
      </c>
      <c r="BU34" s="20">
        <f t="shared" si="75"/>
        <v>0</v>
      </c>
      <c r="BV34" s="20">
        <f t="shared" si="76"/>
        <v>0</v>
      </c>
      <c r="BW34" s="20">
        <f t="shared" si="77"/>
        <v>0</v>
      </c>
      <c r="BX34" s="20">
        <f t="shared" si="78"/>
        <v>0</v>
      </c>
      <c r="BY34" s="20">
        <f t="shared" si="79"/>
        <v>0</v>
      </c>
      <c r="BZ34" s="20">
        <f t="shared" si="80"/>
        <v>0</v>
      </c>
      <c r="CA34" s="20">
        <f t="shared" si="81"/>
        <v>0</v>
      </c>
      <c r="CB34" s="20">
        <f t="shared" si="82"/>
        <v>0</v>
      </c>
      <c r="CC34" s="20">
        <f t="shared" si="83"/>
        <v>0</v>
      </c>
      <c r="CD34" s="20">
        <f t="shared" si="84"/>
        <v>0</v>
      </c>
      <c r="CE34" s="20">
        <f t="shared" si="85"/>
        <v>0</v>
      </c>
      <c r="CF34" s="20">
        <f t="shared" si="86"/>
        <v>0</v>
      </c>
      <c r="CG34" s="20">
        <f t="shared" si="87"/>
        <v>0</v>
      </c>
      <c r="CH34" s="20">
        <f t="shared" si="88"/>
        <v>0</v>
      </c>
      <c r="CI34" s="20">
        <f t="shared" si="89"/>
        <v>0</v>
      </c>
    </row>
    <row r="35" spans="1:87" x14ac:dyDescent="0.25">
      <c r="A35">
        <v>29</v>
      </c>
      <c r="B35">
        <f>modules!B35</f>
        <v>0</v>
      </c>
      <c r="C35">
        <f>modules!C35</f>
        <v>0</v>
      </c>
      <c r="D35" s="16">
        <f t="shared" si="6"/>
        <v>0</v>
      </c>
      <c r="E35" s="16">
        <f t="shared" si="7"/>
        <v>0</v>
      </c>
      <c r="F35" s="16">
        <f t="shared" si="8"/>
        <v>0</v>
      </c>
      <c r="G35" s="16">
        <f t="shared" si="9"/>
        <v>0</v>
      </c>
      <c r="H35" s="16">
        <f t="shared" si="10"/>
        <v>0</v>
      </c>
      <c r="I35" s="16">
        <f t="shared" si="11"/>
        <v>0</v>
      </c>
      <c r="J35" s="16">
        <f t="shared" si="12"/>
        <v>0</v>
      </c>
      <c r="K35" s="16">
        <f t="shared" si="13"/>
        <v>0</v>
      </c>
      <c r="L35" s="16">
        <f t="shared" si="14"/>
        <v>0</v>
      </c>
      <c r="M35" s="16">
        <f t="shared" si="15"/>
        <v>0</v>
      </c>
      <c r="N35" s="16">
        <f t="shared" si="16"/>
        <v>0</v>
      </c>
      <c r="O35" s="16">
        <f t="shared" si="17"/>
        <v>0</v>
      </c>
      <c r="P35" s="16">
        <f t="shared" si="18"/>
        <v>0</v>
      </c>
      <c r="Q35" s="16">
        <f t="shared" si="19"/>
        <v>0</v>
      </c>
      <c r="R35" s="16">
        <f t="shared" si="20"/>
        <v>0</v>
      </c>
      <c r="S35" s="16">
        <f t="shared" si="21"/>
        <v>0</v>
      </c>
      <c r="T35" s="16">
        <f t="shared" si="22"/>
        <v>0</v>
      </c>
      <c r="U35" s="16">
        <f t="shared" si="23"/>
        <v>0</v>
      </c>
      <c r="V35" s="16">
        <f t="shared" si="24"/>
        <v>0</v>
      </c>
      <c r="W35" s="16">
        <f t="shared" si="25"/>
        <v>0</v>
      </c>
      <c r="X35" s="16">
        <f t="shared" si="26"/>
        <v>0</v>
      </c>
      <c r="Y35" s="16">
        <f t="shared" si="27"/>
        <v>0</v>
      </c>
      <c r="Z35" s="16">
        <f t="shared" si="28"/>
        <v>0</v>
      </c>
      <c r="AA35" s="16">
        <f t="shared" si="29"/>
        <v>0</v>
      </c>
      <c r="AB35" s="16">
        <f t="shared" si="30"/>
        <v>0</v>
      </c>
      <c r="AC35" s="16">
        <f t="shared" si="31"/>
        <v>0</v>
      </c>
      <c r="AD35" s="16">
        <f t="shared" si="32"/>
        <v>0</v>
      </c>
      <c r="AE35" s="16">
        <f t="shared" si="33"/>
        <v>0</v>
      </c>
      <c r="AF35" s="16">
        <f t="shared" si="34"/>
        <v>0</v>
      </c>
      <c r="AG35" s="16">
        <f t="shared" si="35"/>
        <v>0</v>
      </c>
      <c r="AH35" s="16">
        <f t="shared" si="36"/>
        <v>0</v>
      </c>
      <c r="AI35" s="16">
        <f t="shared" si="37"/>
        <v>0</v>
      </c>
      <c r="AJ35" s="16">
        <f t="shared" si="38"/>
        <v>0</v>
      </c>
      <c r="AK35" s="16">
        <f t="shared" si="39"/>
        <v>0</v>
      </c>
      <c r="AL35" s="16">
        <f t="shared" si="40"/>
        <v>0</v>
      </c>
      <c r="AM35" s="16">
        <f t="shared" si="41"/>
        <v>0</v>
      </c>
      <c r="AN35" s="16">
        <f t="shared" si="42"/>
        <v>0</v>
      </c>
      <c r="AO35" s="16">
        <f t="shared" si="43"/>
        <v>0</v>
      </c>
      <c r="AP35" s="16">
        <f t="shared" si="44"/>
        <v>0</v>
      </c>
      <c r="AQ35" s="16">
        <f t="shared" si="45"/>
        <v>0</v>
      </c>
      <c r="AR35" s="16">
        <f t="shared" si="46"/>
        <v>0</v>
      </c>
      <c r="AS35" s="16">
        <f t="shared" si="47"/>
        <v>0</v>
      </c>
      <c r="AT35" s="20">
        <f t="shared" si="48"/>
        <v>0</v>
      </c>
      <c r="AU35" s="20">
        <f t="shared" si="49"/>
        <v>0</v>
      </c>
      <c r="AV35" s="20">
        <f t="shared" si="50"/>
        <v>0</v>
      </c>
      <c r="AW35" s="20">
        <f t="shared" si="51"/>
        <v>0</v>
      </c>
      <c r="AX35" s="20">
        <f t="shared" si="52"/>
        <v>0</v>
      </c>
      <c r="AY35" s="20">
        <f t="shared" si="53"/>
        <v>0</v>
      </c>
      <c r="AZ35" s="20">
        <f t="shared" si="54"/>
        <v>0</v>
      </c>
      <c r="BA35" s="20">
        <f t="shared" si="55"/>
        <v>0</v>
      </c>
      <c r="BB35" s="20">
        <f t="shared" si="56"/>
        <v>0</v>
      </c>
      <c r="BC35" s="20">
        <f t="shared" si="57"/>
        <v>0</v>
      </c>
      <c r="BD35" s="20">
        <f t="shared" si="58"/>
        <v>0</v>
      </c>
      <c r="BE35" s="20">
        <f t="shared" si="59"/>
        <v>0</v>
      </c>
      <c r="BF35" s="20">
        <f t="shared" si="60"/>
        <v>0</v>
      </c>
      <c r="BG35" s="20">
        <f t="shared" si="61"/>
        <v>0</v>
      </c>
      <c r="BH35" s="20">
        <f t="shared" si="62"/>
        <v>0</v>
      </c>
      <c r="BI35" s="20">
        <f t="shared" si="63"/>
        <v>0</v>
      </c>
      <c r="BJ35" s="20">
        <f t="shared" si="64"/>
        <v>0</v>
      </c>
      <c r="BK35" s="20">
        <f t="shared" si="65"/>
        <v>0</v>
      </c>
      <c r="BL35" s="20">
        <f t="shared" si="66"/>
        <v>0</v>
      </c>
      <c r="BM35" s="20">
        <f t="shared" si="67"/>
        <v>0</v>
      </c>
      <c r="BN35" s="20">
        <f t="shared" si="68"/>
        <v>0</v>
      </c>
      <c r="BO35" s="20">
        <f t="shared" si="69"/>
        <v>0</v>
      </c>
      <c r="BP35" s="20">
        <f t="shared" si="70"/>
        <v>0</v>
      </c>
      <c r="BQ35" s="20">
        <f t="shared" si="71"/>
        <v>0</v>
      </c>
      <c r="BR35" s="20">
        <f t="shared" si="72"/>
        <v>0</v>
      </c>
      <c r="BS35" s="20">
        <f t="shared" si="73"/>
        <v>0</v>
      </c>
      <c r="BT35" s="20">
        <f t="shared" si="74"/>
        <v>0</v>
      </c>
      <c r="BU35" s="20">
        <f t="shared" si="75"/>
        <v>0</v>
      </c>
      <c r="BV35" s="20">
        <f t="shared" si="76"/>
        <v>0</v>
      </c>
      <c r="BW35" s="20">
        <f t="shared" si="77"/>
        <v>0</v>
      </c>
      <c r="BX35" s="20">
        <f t="shared" si="78"/>
        <v>0</v>
      </c>
      <c r="BY35" s="20">
        <f t="shared" si="79"/>
        <v>0</v>
      </c>
      <c r="BZ35" s="20">
        <f t="shared" si="80"/>
        <v>0</v>
      </c>
      <c r="CA35" s="20">
        <f t="shared" si="81"/>
        <v>0</v>
      </c>
      <c r="CB35" s="20">
        <f t="shared" si="82"/>
        <v>0</v>
      </c>
      <c r="CC35" s="20">
        <f t="shared" si="83"/>
        <v>0</v>
      </c>
      <c r="CD35" s="20">
        <f t="shared" si="84"/>
        <v>0</v>
      </c>
      <c r="CE35" s="20">
        <f t="shared" si="85"/>
        <v>0</v>
      </c>
      <c r="CF35" s="20">
        <f t="shared" si="86"/>
        <v>0</v>
      </c>
      <c r="CG35" s="20">
        <f t="shared" si="87"/>
        <v>0</v>
      </c>
      <c r="CH35" s="20">
        <f t="shared" si="88"/>
        <v>0</v>
      </c>
      <c r="CI35" s="20">
        <f t="shared" si="89"/>
        <v>0</v>
      </c>
    </row>
    <row r="36" spans="1:87" x14ac:dyDescent="0.25">
      <c r="A36">
        <v>30</v>
      </c>
      <c r="B36">
        <f>modules!B36</f>
        <v>0</v>
      </c>
      <c r="C36">
        <f>modules!C36</f>
        <v>0</v>
      </c>
      <c r="D36" s="16">
        <f t="shared" si="6"/>
        <v>0</v>
      </c>
      <c r="E36" s="16">
        <f t="shared" si="7"/>
        <v>0</v>
      </c>
      <c r="F36" s="16">
        <f t="shared" si="8"/>
        <v>0</v>
      </c>
      <c r="G36" s="16">
        <f t="shared" si="9"/>
        <v>0</v>
      </c>
      <c r="H36" s="16">
        <f t="shared" si="10"/>
        <v>0</v>
      </c>
      <c r="I36" s="16">
        <f t="shared" si="11"/>
        <v>0</v>
      </c>
      <c r="J36" s="16">
        <f t="shared" si="12"/>
        <v>0</v>
      </c>
      <c r="K36" s="16">
        <f t="shared" si="13"/>
        <v>0</v>
      </c>
      <c r="L36" s="16">
        <f t="shared" si="14"/>
        <v>0</v>
      </c>
      <c r="M36" s="16">
        <f t="shared" si="15"/>
        <v>0</v>
      </c>
      <c r="N36" s="16">
        <f t="shared" si="16"/>
        <v>0</v>
      </c>
      <c r="O36" s="16">
        <f t="shared" si="17"/>
        <v>0</v>
      </c>
      <c r="P36" s="16">
        <f t="shared" si="18"/>
        <v>0</v>
      </c>
      <c r="Q36" s="16">
        <f t="shared" si="19"/>
        <v>0</v>
      </c>
      <c r="R36" s="16">
        <f t="shared" si="20"/>
        <v>0</v>
      </c>
      <c r="S36" s="16">
        <f t="shared" si="21"/>
        <v>0</v>
      </c>
      <c r="T36" s="16">
        <f t="shared" si="22"/>
        <v>0</v>
      </c>
      <c r="U36" s="16">
        <f t="shared" si="23"/>
        <v>0</v>
      </c>
      <c r="V36" s="16">
        <f t="shared" si="24"/>
        <v>0</v>
      </c>
      <c r="W36" s="16">
        <f t="shared" si="25"/>
        <v>0</v>
      </c>
      <c r="X36" s="16">
        <f t="shared" si="26"/>
        <v>0</v>
      </c>
      <c r="Y36" s="16">
        <f t="shared" si="27"/>
        <v>0</v>
      </c>
      <c r="Z36" s="16">
        <f t="shared" si="28"/>
        <v>0</v>
      </c>
      <c r="AA36" s="16">
        <f t="shared" si="29"/>
        <v>0</v>
      </c>
      <c r="AB36" s="16">
        <f t="shared" si="30"/>
        <v>0</v>
      </c>
      <c r="AC36" s="16">
        <f t="shared" si="31"/>
        <v>0</v>
      </c>
      <c r="AD36" s="16">
        <f t="shared" si="32"/>
        <v>0</v>
      </c>
      <c r="AE36" s="16">
        <f t="shared" si="33"/>
        <v>0</v>
      </c>
      <c r="AF36" s="16">
        <f t="shared" si="34"/>
        <v>0</v>
      </c>
      <c r="AG36" s="16">
        <f t="shared" si="35"/>
        <v>0</v>
      </c>
      <c r="AH36" s="16">
        <f t="shared" si="36"/>
        <v>0</v>
      </c>
      <c r="AI36" s="16">
        <f t="shared" si="37"/>
        <v>0</v>
      </c>
      <c r="AJ36" s="16">
        <f t="shared" si="38"/>
        <v>0</v>
      </c>
      <c r="AK36" s="16">
        <f t="shared" si="39"/>
        <v>0</v>
      </c>
      <c r="AL36" s="16">
        <f t="shared" si="40"/>
        <v>0</v>
      </c>
      <c r="AM36" s="16">
        <f t="shared" si="41"/>
        <v>0</v>
      </c>
      <c r="AN36" s="16">
        <f t="shared" si="42"/>
        <v>0</v>
      </c>
      <c r="AO36" s="16">
        <f t="shared" si="43"/>
        <v>0</v>
      </c>
      <c r="AP36" s="16">
        <f t="shared" si="44"/>
        <v>0</v>
      </c>
      <c r="AQ36" s="16">
        <f t="shared" si="45"/>
        <v>0</v>
      </c>
      <c r="AR36" s="16">
        <f t="shared" si="46"/>
        <v>0</v>
      </c>
      <c r="AS36" s="16">
        <f t="shared" si="47"/>
        <v>0</v>
      </c>
      <c r="AT36" s="20">
        <f t="shared" si="48"/>
        <v>0</v>
      </c>
      <c r="AU36" s="20">
        <f t="shared" si="49"/>
        <v>0</v>
      </c>
      <c r="AV36" s="20">
        <f t="shared" si="50"/>
        <v>0</v>
      </c>
      <c r="AW36" s="20">
        <f t="shared" si="51"/>
        <v>0</v>
      </c>
      <c r="AX36" s="20">
        <f t="shared" si="52"/>
        <v>0</v>
      </c>
      <c r="AY36" s="20">
        <f t="shared" si="53"/>
        <v>0</v>
      </c>
      <c r="AZ36" s="20">
        <f t="shared" si="54"/>
        <v>0</v>
      </c>
      <c r="BA36" s="20">
        <f t="shared" si="55"/>
        <v>0</v>
      </c>
      <c r="BB36" s="20">
        <f t="shared" si="56"/>
        <v>0</v>
      </c>
      <c r="BC36" s="20">
        <f t="shared" si="57"/>
        <v>0</v>
      </c>
      <c r="BD36" s="20">
        <f t="shared" si="58"/>
        <v>0</v>
      </c>
      <c r="BE36" s="20">
        <f t="shared" si="59"/>
        <v>0</v>
      </c>
      <c r="BF36" s="20">
        <f t="shared" si="60"/>
        <v>0</v>
      </c>
      <c r="BG36" s="20">
        <f t="shared" si="61"/>
        <v>0</v>
      </c>
      <c r="BH36" s="20">
        <f t="shared" si="62"/>
        <v>0</v>
      </c>
      <c r="BI36" s="20">
        <f t="shared" si="63"/>
        <v>0</v>
      </c>
      <c r="BJ36" s="20">
        <f t="shared" si="64"/>
        <v>0</v>
      </c>
      <c r="BK36" s="20">
        <f t="shared" si="65"/>
        <v>0</v>
      </c>
      <c r="BL36" s="20">
        <f t="shared" si="66"/>
        <v>0</v>
      </c>
      <c r="BM36" s="20">
        <f t="shared" si="67"/>
        <v>0</v>
      </c>
      <c r="BN36" s="20">
        <f t="shared" si="68"/>
        <v>0</v>
      </c>
      <c r="BO36" s="20">
        <f t="shared" si="69"/>
        <v>0</v>
      </c>
      <c r="BP36" s="20">
        <f t="shared" si="70"/>
        <v>0</v>
      </c>
      <c r="BQ36" s="20">
        <f t="shared" si="71"/>
        <v>0</v>
      </c>
      <c r="BR36" s="20">
        <f t="shared" si="72"/>
        <v>0</v>
      </c>
      <c r="BS36" s="20">
        <f t="shared" si="73"/>
        <v>0</v>
      </c>
      <c r="BT36" s="20">
        <f t="shared" si="74"/>
        <v>0</v>
      </c>
      <c r="BU36" s="20">
        <f t="shared" si="75"/>
        <v>0</v>
      </c>
      <c r="BV36" s="20">
        <f t="shared" si="76"/>
        <v>0</v>
      </c>
      <c r="BW36" s="20">
        <f t="shared" si="77"/>
        <v>0</v>
      </c>
      <c r="BX36" s="20">
        <f t="shared" si="78"/>
        <v>0</v>
      </c>
      <c r="BY36" s="20">
        <f t="shared" si="79"/>
        <v>0</v>
      </c>
      <c r="BZ36" s="20">
        <f t="shared" si="80"/>
        <v>0</v>
      </c>
      <c r="CA36" s="20">
        <f t="shared" si="81"/>
        <v>0</v>
      </c>
      <c r="CB36" s="20">
        <f t="shared" si="82"/>
        <v>0</v>
      </c>
      <c r="CC36" s="20">
        <f t="shared" si="83"/>
        <v>0</v>
      </c>
      <c r="CD36" s="20">
        <f t="shared" si="84"/>
        <v>0</v>
      </c>
      <c r="CE36" s="20">
        <f t="shared" si="85"/>
        <v>0</v>
      </c>
      <c r="CF36" s="20">
        <f t="shared" si="86"/>
        <v>0</v>
      </c>
      <c r="CG36" s="20">
        <f t="shared" si="87"/>
        <v>0</v>
      </c>
      <c r="CH36" s="20">
        <f t="shared" si="88"/>
        <v>0</v>
      </c>
      <c r="CI36" s="20">
        <f t="shared" si="89"/>
        <v>0</v>
      </c>
    </row>
    <row r="37" spans="1:87" x14ac:dyDescent="0.25">
      <c r="A37">
        <v>31</v>
      </c>
      <c r="B37">
        <f>modules!B37</f>
        <v>0</v>
      </c>
      <c r="C37">
        <f>modules!C37</f>
        <v>0</v>
      </c>
      <c r="D37" s="16">
        <f t="shared" si="6"/>
        <v>0</v>
      </c>
      <c r="E37" s="16">
        <f t="shared" si="7"/>
        <v>0</v>
      </c>
      <c r="F37" s="16">
        <f t="shared" si="8"/>
        <v>0</v>
      </c>
      <c r="G37" s="16">
        <f t="shared" si="9"/>
        <v>0</v>
      </c>
      <c r="H37" s="16">
        <f t="shared" si="10"/>
        <v>0</v>
      </c>
      <c r="I37" s="16">
        <f t="shared" si="11"/>
        <v>0</v>
      </c>
      <c r="J37" s="16">
        <f t="shared" si="12"/>
        <v>0</v>
      </c>
      <c r="K37" s="16">
        <f t="shared" si="13"/>
        <v>0</v>
      </c>
      <c r="L37" s="16">
        <f t="shared" si="14"/>
        <v>0</v>
      </c>
      <c r="M37" s="16">
        <f t="shared" si="15"/>
        <v>0</v>
      </c>
      <c r="N37" s="16">
        <f t="shared" si="16"/>
        <v>0</v>
      </c>
      <c r="O37" s="16">
        <f t="shared" si="17"/>
        <v>0</v>
      </c>
      <c r="P37" s="16">
        <f t="shared" si="18"/>
        <v>0</v>
      </c>
      <c r="Q37" s="16">
        <f t="shared" si="19"/>
        <v>0</v>
      </c>
      <c r="R37" s="16">
        <f t="shared" si="20"/>
        <v>0</v>
      </c>
      <c r="S37" s="16">
        <f t="shared" si="21"/>
        <v>0</v>
      </c>
      <c r="T37" s="16">
        <f t="shared" si="22"/>
        <v>0</v>
      </c>
      <c r="U37" s="16">
        <f t="shared" si="23"/>
        <v>0</v>
      </c>
      <c r="V37" s="16">
        <f t="shared" si="24"/>
        <v>0</v>
      </c>
      <c r="W37" s="16">
        <f t="shared" si="25"/>
        <v>0</v>
      </c>
      <c r="X37" s="16">
        <f t="shared" si="26"/>
        <v>0</v>
      </c>
      <c r="Y37" s="16">
        <f t="shared" si="27"/>
        <v>0</v>
      </c>
      <c r="Z37" s="16">
        <f t="shared" si="28"/>
        <v>0</v>
      </c>
      <c r="AA37" s="16">
        <f t="shared" si="29"/>
        <v>0</v>
      </c>
      <c r="AB37" s="16">
        <f t="shared" si="30"/>
        <v>0</v>
      </c>
      <c r="AC37" s="16">
        <f t="shared" si="31"/>
        <v>0</v>
      </c>
      <c r="AD37" s="16">
        <f t="shared" si="32"/>
        <v>0</v>
      </c>
      <c r="AE37" s="16">
        <f t="shared" si="33"/>
        <v>0</v>
      </c>
      <c r="AF37" s="16">
        <f t="shared" si="34"/>
        <v>0</v>
      </c>
      <c r="AG37" s="16">
        <f t="shared" si="35"/>
        <v>0</v>
      </c>
      <c r="AH37" s="16">
        <f t="shared" si="36"/>
        <v>0</v>
      </c>
      <c r="AI37" s="16">
        <f t="shared" si="37"/>
        <v>0</v>
      </c>
      <c r="AJ37" s="16">
        <f t="shared" si="38"/>
        <v>0</v>
      </c>
      <c r="AK37" s="16">
        <f t="shared" si="39"/>
        <v>0</v>
      </c>
      <c r="AL37" s="16">
        <f t="shared" si="40"/>
        <v>0</v>
      </c>
      <c r="AM37" s="16">
        <f t="shared" si="41"/>
        <v>0</v>
      </c>
      <c r="AN37" s="16">
        <f t="shared" si="42"/>
        <v>0</v>
      </c>
      <c r="AO37" s="16">
        <f t="shared" si="43"/>
        <v>0</v>
      </c>
      <c r="AP37" s="16">
        <f t="shared" si="44"/>
        <v>0</v>
      </c>
      <c r="AQ37" s="16">
        <f t="shared" si="45"/>
        <v>0</v>
      </c>
      <c r="AR37" s="16">
        <f t="shared" si="46"/>
        <v>0</v>
      </c>
      <c r="AS37" s="16">
        <f t="shared" si="47"/>
        <v>0</v>
      </c>
      <c r="AT37" s="20">
        <f t="shared" si="48"/>
        <v>0</v>
      </c>
      <c r="AU37" s="20">
        <f t="shared" si="49"/>
        <v>0</v>
      </c>
      <c r="AV37" s="20">
        <f t="shared" si="50"/>
        <v>0</v>
      </c>
      <c r="AW37" s="20">
        <f t="shared" si="51"/>
        <v>0</v>
      </c>
      <c r="AX37" s="20">
        <f t="shared" si="52"/>
        <v>0</v>
      </c>
      <c r="AY37" s="20">
        <f t="shared" si="53"/>
        <v>0</v>
      </c>
      <c r="AZ37" s="20">
        <f t="shared" si="54"/>
        <v>0</v>
      </c>
      <c r="BA37" s="20">
        <f t="shared" si="55"/>
        <v>0</v>
      </c>
      <c r="BB37" s="20">
        <f t="shared" si="56"/>
        <v>0</v>
      </c>
      <c r="BC37" s="20">
        <f t="shared" si="57"/>
        <v>0</v>
      </c>
      <c r="BD37" s="20">
        <f t="shared" si="58"/>
        <v>0</v>
      </c>
      <c r="BE37" s="20">
        <f t="shared" si="59"/>
        <v>0</v>
      </c>
      <c r="BF37" s="20">
        <f t="shared" si="60"/>
        <v>0</v>
      </c>
      <c r="BG37" s="20">
        <f t="shared" si="61"/>
        <v>0</v>
      </c>
      <c r="BH37" s="20">
        <f t="shared" si="62"/>
        <v>0</v>
      </c>
      <c r="BI37" s="20">
        <f t="shared" si="63"/>
        <v>0</v>
      </c>
      <c r="BJ37" s="20">
        <f t="shared" si="64"/>
        <v>0</v>
      </c>
      <c r="BK37" s="20">
        <f t="shared" si="65"/>
        <v>0</v>
      </c>
      <c r="BL37" s="20">
        <f t="shared" si="66"/>
        <v>0</v>
      </c>
      <c r="BM37" s="20">
        <f t="shared" si="67"/>
        <v>0</v>
      </c>
      <c r="BN37" s="20">
        <f t="shared" si="68"/>
        <v>0</v>
      </c>
      <c r="BO37" s="20">
        <f t="shared" si="69"/>
        <v>0</v>
      </c>
      <c r="BP37" s="20">
        <f t="shared" si="70"/>
        <v>0</v>
      </c>
      <c r="BQ37" s="20">
        <f t="shared" si="71"/>
        <v>0</v>
      </c>
      <c r="BR37" s="20">
        <f t="shared" si="72"/>
        <v>0</v>
      </c>
      <c r="BS37" s="20">
        <f t="shared" si="73"/>
        <v>0</v>
      </c>
      <c r="BT37" s="20">
        <f t="shared" si="74"/>
        <v>0</v>
      </c>
      <c r="BU37" s="20">
        <f t="shared" si="75"/>
        <v>0</v>
      </c>
      <c r="BV37" s="20">
        <f t="shared" si="76"/>
        <v>0</v>
      </c>
      <c r="BW37" s="20">
        <f t="shared" si="77"/>
        <v>0</v>
      </c>
      <c r="BX37" s="20">
        <f t="shared" si="78"/>
        <v>0</v>
      </c>
      <c r="BY37" s="20">
        <f t="shared" si="79"/>
        <v>0</v>
      </c>
      <c r="BZ37" s="20">
        <f t="shared" si="80"/>
        <v>0</v>
      </c>
      <c r="CA37" s="20">
        <f t="shared" si="81"/>
        <v>0</v>
      </c>
      <c r="CB37" s="20">
        <f t="shared" si="82"/>
        <v>0</v>
      </c>
      <c r="CC37" s="20">
        <f t="shared" si="83"/>
        <v>0</v>
      </c>
      <c r="CD37" s="20">
        <f t="shared" si="84"/>
        <v>0</v>
      </c>
      <c r="CE37" s="20">
        <f t="shared" si="85"/>
        <v>0</v>
      </c>
      <c r="CF37" s="20">
        <f t="shared" si="86"/>
        <v>0</v>
      </c>
      <c r="CG37" s="20">
        <f t="shared" si="87"/>
        <v>0</v>
      </c>
      <c r="CH37" s="20">
        <f t="shared" si="88"/>
        <v>0</v>
      </c>
      <c r="CI37" s="20">
        <f t="shared" si="89"/>
        <v>0</v>
      </c>
    </row>
    <row r="38" spans="1:87" x14ac:dyDescent="0.25">
      <c r="A38">
        <v>32</v>
      </c>
      <c r="B38">
        <f>modules!B38</f>
        <v>0</v>
      </c>
      <c r="C38">
        <f>modules!C38</f>
        <v>0</v>
      </c>
      <c r="D38" s="16">
        <f t="shared" si="6"/>
        <v>0</v>
      </c>
      <c r="E38" s="16">
        <f t="shared" si="7"/>
        <v>0</v>
      </c>
      <c r="F38" s="16">
        <f t="shared" si="8"/>
        <v>0</v>
      </c>
      <c r="G38" s="16">
        <f t="shared" si="9"/>
        <v>0</v>
      </c>
      <c r="H38" s="16">
        <f t="shared" si="10"/>
        <v>0</v>
      </c>
      <c r="I38" s="16">
        <f t="shared" si="11"/>
        <v>0</v>
      </c>
      <c r="J38" s="16">
        <f t="shared" si="12"/>
        <v>0</v>
      </c>
      <c r="K38" s="16">
        <f t="shared" si="13"/>
        <v>0</v>
      </c>
      <c r="L38" s="16">
        <f t="shared" si="14"/>
        <v>0</v>
      </c>
      <c r="M38" s="16">
        <f t="shared" si="15"/>
        <v>0</v>
      </c>
      <c r="N38" s="16">
        <f t="shared" si="16"/>
        <v>0</v>
      </c>
      <c r="O38" s="16">
        <f t="shared" si="17"/>
        <v>0</v>
      </c>
      <c r="P38" s="16">
        <f t="shared" si="18"/>
        <v>0</v>
      </c>
      <c r="Q38" s="16">
        <f t="shared" si="19"/>
        <v>0</v>
      </c>
      <c r="R38" s="16">
        <f t="shared" si="20"/>
        <v>0</v>
      </c>
      <c r="S38" s="16">
        <f t="shared" si="21"/>
        <v>0</v>
      </c>
      <c r="T38" s="16">
        <f t="shared" si="22"/>
        <v>0</v>
      </c>
      <c r="U38" s="16">
        <f t="shared" si="23"/>
        <v>0</v>
      </c>
      <c r="V38" s="16">
        <f t="shared" si="24"/>
        <v>0</v>
      </c>
      <c r="W38" s="16">
        <f t="shared" si="25"/>
        <v>0</v>
      </c>
      <c r="X38" s="16">
        <f t="shared" si="26"/>
        <v>0</v>
      </c>
      <c r="Y38" s="16">
        <f t="shared" si="27"/>
        <v>0</v>
      </c>
      <c r="Z38" s="16">
        <f t="shared" si="28"/>
        <v>0</v>
      </c>
      <c r="AA38" s="16">
        <f t="shared" si="29"/>
        <v>0</v>
      </c>
      <c r="AB38" s="16">
        <f t="shared" si="30"/>
        <v>0</v>
      </c>
      <c r="AC38" s="16">
        <f t="shared" si="31"/>
        <v>0</v>
      </c>
      <c r="AD38" s="16">
        <f t="shared" si="32"/>
        <v>0</v>
      </c>
      <c r="AE38" s="16">
        <f t="shared" si="33"/>
        <v>0</v>
      </c>
      <c r="AF38" s="16">
        <f t="shared" si="34"/>
        <v>0</v>
      </c>
      <c r="AG38" s="16">
        <f t="shared" si="35"/>
        <v>0</v>
      </c>
      <c r="AH38" s="16">
        <f t="shared" si="36"/>
        <v>0</v>
      </c>
      <c r="AI38" s="16">
        <f t="shared" si="37"/>
        <v>0</v>
      </c>
      <c r="AJ38" s="16">
        <f t="shared" si="38"/>
        <v>0</v>
      </c>
      <c r="AK38" s="16">
        <f t="shared" si="39"/>
        <v>0</v>
      </c>
      <c r="AL38" s="16">
        <f t="shared" si="40"/>
        <v>0</v>
      </c>
      <c r="AM38" s="16">
        <f t="shared" si="41"/>
        <v>0</v>
      </c>
      <c r="AN38" s="16">
        <f t="shared" si="42"/>
        <v>0</v>
      </c>
      <c r="AO38" s="16">
        <f t="shared" si="43"/>
        <v>0</v>
      </c>
      <c r="AP38" s="16">
        <f t="shared" si="44"/>
        <v>0</v>
      </c>
      <c r="AQ38" s="16">
        <f t="shared" si="45"/>
        <v>0</v>
      </c>
      <c r="AR38" s="16">
        <f t="shared" si="46"/>
        <v>0</v>
      </c>
      <c r="AS38" s="16">
        <f t="shared" si="47"/>
        <v>0</v>
      </c>
      <c r="AT38" s="20">
        <f t="shared" si="48"/>
        <v>0</v>
      </c>
      <c r="AU38" s="20">
        <f t="shared" si="49"/>
        <v>0</v>
      </c>
      <c r="AV38" s="20">
        <f t="shared" si="50"/>
        <v>0</v>
      </c>
      <c r="AW38" s="20">
        <f t="shared" si="51"/>
        <v>0</v>
      </c>
      <c r="AX38" s="20">
        <f t="shared" si="52"/>
        <v>0</v>
      </c>
      <c r="AY38" s="20">
        <f t="shared" si="53"/>
        <v>0</v>
      </c>
      <c r="AZ38" s="20">
        <f t="shared" si="54"/>
        <v>0</v>
      </c>
      <c r="BA38" s="20">
        <f t="shared" si="55"/>
        <v>0</v>
      </c>
      <c r="BB38" s="20">
        <f t="shared" si="56"/>
        <v>0</v>
      </c>
      <c r="BC38" s="20">
        <f t="shared" si="57"/>
        <v>0</v>
      </c>
      <c r="BD38" s="20">
        <f t="shared" si="58"/>
        <v>0</v>
      </c>
      <c r="BE38" s="20">
        <f t="shared" si="59"/>
        <v>0</v>
      </c>
      <c r="BF38" s="20">
        <f t="shared" si="60"/>
        <v>0</v>
      </c>
      <c r="BG38" s="20">
        <f t="shared" si="61"/>
        <v>0</v>
      </c>
      <c r="BH38" s="20">
        <f t="shared" si="62"/>
        <v>0</v>
      </c>
      <c r="BI38" s="20">
        <f t="shared" si="63"/>
        <v>0</v>
      </c>
      <c r="BJ38" s="20">
        <f t="shared" si="64"/>
        <v>0</v>
      </c>
      <c r="BK38" s="20">
        <f t="shared" si="65"/>
        <v>0</v>
      </c>
      <c r="BL38" s="20">
        <f t="shared" si="66"/>
        <v>0</v>
      </c>
      <c r="BM38" s="20">
        <f t="shared" si="67"/>
        <v>0</v>
      </c>
      <c r="BN38" s="20">
        <f t="shared" si="68"/>
        <v>0</v>
      </c>
      <c r="BO38" s="20">
        <f t="shared" si="69"/>
        <v>0</v>
      </c>
      <c r="BP38" s="20">
        <f t="shared" si="70"/>
        <v>0</v>
      </c>
      <c r="BQ38" s="20">
        <f t="shared" si="71"/>
        <v>0</v>
      </c>
      <c r="BR38" s="20">
        <f t="shared" si="72"/>
        <v>0</v>
      </c>
      <c r="BS38" s="20">
        <f t="shared" si="73"/>
        <v>0</v>
      </c>
      <c r="BT38" s="20">
        <f t="shared" si="74"/>
        <v>0</v>
      </c>
      <c r="BU38" s="20">
        <f t="shared" si="75"/>
        <v>0</v>
      </c>
      <c r="BV38" s="20">
        <f t="shared" si="76"/>
        <v>0</v>
      </c>
      <c r="BW38" s="20">
        <f t="shared" si="77"/>
        <v>0</v>
      </c>
      <c r="BX38" s="20">
        <f t="shared" si="78"/>
        <v>0</v>
      </c>
      <c r="BY38" s="20">
        <f t="shared" si="79"/>
        <v>0</v>
      </c>
      <c r="BZ38" s="20">
        <f t="shared" si="80"/>
        <v>0</v>
      </c>
      <c r="CA38" s="20">
        <f t="shared" si="81"/>
        <v>0</v>
      </c>
      <c r="CB38" s="20">
        <f t="shared" si="82"/>
        <v>0</v>
      </c>
      <c r="CC38" s="20">
        <f t="shared" si="83"/>
        <v>0</v>
      </c>
      <c r="CD38" s="20">
        <f t="shared" si="84"/>
        <v>0</v>
      </c>
      <c r="CE38" s="20">
        <f t="shared" si="85"/>
        <v>0</v>
      </c>
      <c r="CF38" s="20">
        <f t="shared" si="86"/>
        <v>0</v>
      </c>
      <c r="CG38" s="20">
        <f t="shared" si="87"/>
        <v>0</v>
      </c>
      <c r="CH38" s="20">
        <f t="shared" si="88"/>
        <v>0</v>
      </c>
      <c r="CI38" s="20">
        <f t="shared" si="89"/>
        <v>0</v>
      </c>
    </row>
    <row r="39" spans="1:87" x14ac:dyDescent="0.25">
      <c r="A39">
        <v>33</v>
      </c>
      <c r="B39">
        <f>modules!B39</f>
        <v>0</v>
      </c>
      <c r="C39">
        <f>modules!C39</f>
        <v>0</v>
      </c>
      <c r="D39" s="16">
        <f t="shared" si="6"/>
        <v>0</v>
      </c>
      <c r="E39" s="16">
        <f t="shared" si="7"/>
        <v>0</v>
      </c>
      <c r="F39" s="16">
        <f t="shared" si="8"/>
        <v>0</v>
      </c>
      <c r="G39" s="16">
        <f t="shared" si="9"/>
        <v>0</v>
      </c>
      <c r="H39" s="16">
        <f t="shared" si="10"/>
        <v>0</v>
      </c>
      <c r="I39" s="16">
        <f t="shared" si="11"/>
        <v>0</v>
      </c>
      <c r="J39" s="16">
        <f t="shared" si="12"/>
        <v>0</v>
      </c>
      <c r="K39" s="16">
        <f t="shared" si="13"/>
        <v>0</v>
      </c>
      <c r="L39" s="16">
        <f t="shared" si="14"/>
        <v>0</v>
      </c>
      <c r="M39" s="16">
        <f t="shared" si="15"/>
        <v>0</v>
      </c>
      <c r="N39" s="16">
        <f t="shared" si="16"/>
        <v>0</v>
      </c>
      <c r="O39" s="16">
        <f t="shared" si="17"/>
        <v>0</v>
      </c>
      <c r="P39" s="16">
        <f t="shared" si="18"/>
        <v>0</v>
      </c>
      <c r="Q39" s="16">
        <f t="shared" si="19"/>
        <v>0</v>
      </c>
      <c r="R39" s="16">
        <f t="shared" si="20"/>
        <v>0</v>
      </c>
      <c r="S39" s="16">
        <f t="shared" si="21"/>
        <v>0</v>
      </c>
      <c r="T39" s="16">
        <f t="shared" si="22"/>
        <v>0</v>
      </c>
      <c r="U39" s="16">
        <f t="shared" si="23"/>
        <v>0</v>
      </c>
      <c r="V39" s="16">
        <f t="shared" si="24"/>
        <v>0</v>
      </c>
      <c r="W39" s="16">
        <f t="shared" si="25"/>
        <v>0</v>
      </c>
      <c r="X39" s="16">
        <f t="shared" si="26"/>
        <v>0</v>
      </c>
      <c r="Y39" s="16">
        <f t="shared" si="27"/>
        <v>0</v>
      </c>
      <c r="Z39" s="16">
        <f t="shared" si="28"/>
        <v>0</v>
      </c>
      <c r="AA39" s="16">
        <f t="shared" si="29"/>
        <v>0</v>
      </c>
      <c r="AB39" s="16">
        <f t="shared" si="30"/>
        <v>0</v>
      </c>
      <c r="AC39" s="16">
        <f t="shared" si="31"/>
        <v>0</v>
      </c>
      <c r="AD39" s="16">
        <f t="shared" si="32"/>
        <v>0</v>
      </c>
      <c r="AE39" s="16">
        <f t="shared" si="33"/>
        <v>0</v>
      </c>
      <c r="AF39" s="16">
        <f t="shared" si="34"/>
        <v>0</v>
      </c>
      <c r="AG39" s="16">
        <f t="shared" si="35"/>
        <v>0</v>
      </c>
      <c r="AH39" s="16">
        <f t="shared" si="36"/>
        <v>0</v>
      </c>
      <c r="AI39" s="16">
        <f t="shared" si="37"/>
        <v>0</v>
      </c>
      <c r="AJ39" s="16">
        <f t="shared" si="38"/>
        <v>0</v>
      </c>
      <c r="AK39" s="16">
        <f t="shared" si="39"/>
        <v>0</v>
      </c>
      <c r="AL39" s="16">
        <f t="shared" si="40"/>
        <v>0</v>
      </c>
      <c r="AM39" s="16">
        <f t="shared" si="41"/>
        <v>0</v>
      </c>
      <c r="AN39" s="16">
        <f t="shared" si="42"/>
        <v>0</v>
      </c>
      <c r="AO39" s="16">
        <f t="shared" si="43"/>
        <v>0</v>
      </c>
      <c r="AP39" s="16">
        <f t="shared" si="44"/>
        <v>0</v>
      </c>
      <c r="AQ39" s="16">
        <f t="shared" si="45"/>
        <v>0</v>
      </c>
      <c r="AR39" s="16">
        <f t="shared" si="46"/>
        <v>0</v>
      </c>
      <c r="AS39" s="16">
        <f t="shared" si="47"/>
        <v>0</v>
      </c>
      <c r="AT39" s="20">
        <f t="shared" si="48"/>
        <v>0</v>
      </c>
      <c r="AU39" s="20">
        <f t="shared" si="49"/>
        <v>0</v>
      </c>
      <c r="AV39" s="20">
        <f t="shared" si="50"/>
        <v>0</v>
      </c>
      <c r="AW39" s="20">
        <f t="shared" si="51"/>
        <v>0</v>
      </c>
      <c r="AX39" s="20">
        <f t="shared" si="52"/>
        <v>0</v>
      </c>
      <c r="AY39" s="20">
        <f t="shared" si="53"/>
        <v>0</v>
      </c>
      <c r="AZ39" s="20">
        <f t="shared" si="54"/>
        <v>0</v>
      </c>
      <c r="BA39" s="20">
        <f t="shared" si="55"/>
        <v>0</v>
      </c>
      <c r="BB39" s="20">
        <f t="shared" si="56"/>
        <v>0</v>
      </c>
      <c r="BC39" s="20">
        <f t="shared" si="57"/>
        <v>0</v>
      </c>
      <c r="BD39" s="20">
        <f t="shared" si="58"/>
        <v>0</v>
      </c>
      <c r="BE39" s="20">
        <f t="shared" si="59"/>
        <v>0</v>
      </c>
      <c r="BF39" s="20">
        <f t="shared" si="60"/>
        <v>0</v>
      </c>
      <c r="BG39" s="20">
        <f t="shared" si="61"/>
        <v>0</v>
      </c>
      <c r="BH39" s="20">
        <f t="shared" si="62"/>
        <v>0</v>
      </c>
      <c r="BI39" s="20">
        <f t="shared" si="63"/>
        <v>0</v>
      </c>
      <c r="BJ39" s="20">
        <f t="shared" si="64"/>
        <v>0</v>
      </c>
      <c r="BK39" s="20">
        <f t="shared" si="65"/>
        <v>0</v>
      </c>
      <c r="BL39" s="20">
        <f t="shared" si="66"/>
        <v>0</v>
      </c>
      <c r="BM39" s="20">
        <f t="shared" si="67"/>
        <v>0</v>
      </c>
      <c r="BN39" s="20">
        <f t="shared" si="68"/>
        <v>0</v>
      </c>
      <c r="BO39" s="20">
        <f t="shared" si="69"/>
        <v>0</v>
      </c>
      <c r="BP39" s="20">
        <f t="shared" si="70"/>
        <v>0</v>
      </c>
      <c r="BQ39" s="20">
        <f t="shared" si="71"/>
        <v>0</v>
      </c>
      <c r="BR39" s="20">
        <f t="shared" si="72"/>
        <v>0</v>
      </c>
      <c r="BS39" s="20">
        <f t="shared" si="73"/>
        <v>0</v>
      </c>
      <c r="BT39" s="20">
        <f t="shared" si="74"/>
        <v>0</v>
      </c>
      <c r="BU39" s="20">
        <f t="shared" si="75"/>
        <v>0</v>
      </c>
      <c r="BV39" s="20">
        <f t="shared" si="76"/>
        <v>0</v>
      </c>
      <c r="BW39" s="20">
        <f t="shared" si="77"/>
        <v>0</v>
      </c>
      <c r="BX39" s="20">
        <f t="shared" si="78"/>
        <v>0</v>
      </c>
      <c r="BY39" s="20">
        <f t="shared" si="79"/>
        <v>0</v>
      </c>
      <c r="BZ39" s="20">
        <f t="shared" si="80"/>
        <v>0</v>
      </c>
      <c r="CA39" s="20">
        <f t="shared" si="81"/>
        <v>0</v>
      </c>
      <c r="CB39" s="20">
        <f t="shared" si="82"/>
        <v>0</v>
      </c>
      <c r="CC39" s="20">
        <f t="shared" si="83"/>
        <v>0</v>
      </c>
      <c r="CD39" s="20">
        <f t="shared" si="84"/>
        <v>0</v>
      </c>
      <c r="CE39" s="20">
        <f t="shared" si="85"/>
        <v>0</v>
      </c>
      <c r="CF39" s="20">
        <f t="shared" si="86"/>
        <v>0</v>
      </c>
      <c r="CG39" s="20">
        <f t="shared" si="87"/>
        <v>0</v>
      </c>
      <c r="CH39" s="20">
        <f t="shared" si="88"/>
        <v>0</v>
      </c>
      <c r="CI39" s="20">
        <f t="shared" si="89"/>
        <v>0</v>
      </c>
    </row>
    <row r="40" spans="1:87" x14ac:dyDescent="0.25">
      <c r="A40">
        <v>34</v>
      </c>
      <c r="B40">
        <f>modules!B40</f>
        <v>0</v>
      </c>
      <c r="C40">
        <f>modules!C40</f>
        <v>0</v>
      </c>
      <c r="D40" s="16">
        <f t="shared" ref="D40:D67" si="90">IFERROR(IF($C$1="Yes",0,IF($C40=E$5,HLOOKUP(D$4,DHRS,$A40,FALSE),0)),0)</f>
        <v>0</v>
      </c>
      <c r="E40" s="16">
        <f t="shared" ref="E40:E67" si="91">IFERROR(IF($C$1="Yes",0,IF($C40=F$5,HLOOKUP(D$4,DHRS,$A40,FALSE),0)),0)</f>
        <v>0</v>
      </c>
      <c r="F40" s="16">
        <f t="shared" ref="F40:F67" si="92">IFERROR(IF($C$1="Yes",0,IF($C40=G$5,HLOOKUP(D$4,DHRS,$A40,FALSE),0)),0)</f>
        <v>0</v>
      </c>
      <c r="G40" s="16">
        <f t="shared" ref="G40:G67" si="93">IFERROR(IF($C$1="Yes",0,IF($C40=H$5,HLOOKUP(D$4,DHRS,$A40,FALSE),0)),0)</f>
        <v>0</v>
      </c>
      <c r="H40" s="16">
        <f t="shared" ref="H40:H67" si="94">IFERROR(IF($C$1="Yes",0,IF($C40=I$5,HLOOKUP(D$4,DHRS,$A40,FALSE),0)),0)</f>
        <v>0</v>
      </c>
      <c r="I40" s="16">
        <f t="shared" ref="I40:I67" si="95">IFERROR(IF($C$1="Yes",0,IF($C40=J$5,HLOOKUP(D$4,DHRS,$A40,FALSE),0)),0)</f>
        <v>0</v>
      </c>
      <c r="J40" s="16">
        <f t="shared" ref="J40:J67" si="96">IFERROR(IF($C$1="Yes",0,IF($C40=K$5,HLOOKUP(D$4,DHRS,$A40,FALSE),0)),0)</f>
        <v>0</v>
      </c>
      <c r="K40" s="16">
        <f t="shared" ref="K40:K67" si="97">IFERROR(IF($C$1="Yes",0,IF($C40=L$5,HLOOKUP(K$4,DHRS,$A40,FALSE),0)),0)</f>
        <v>0</v>
      </c>
      <c r="L40" s="16">
        <f t="shared" ref="L40:L67" si="98">IFERROR(IF($C$1="Yes",0,IF($C40=M$5,HLOOKUP(K$4,DHRS,$A40,FALSE),0)),0)</f>
        <v>0</v>
      </c>
      <c r="M40" s="16">
        <f t="shared" ref="M40:M67" si="99">IFERROR(IF($C$1="Yes",0,IF($C40=N$5,HLOOKUP(K$4,DHRS,$A40,FALSE),0)),0)</f>
        <v>0</v>
      </c>
      <c r="N40" s="16">
        <f t="shared" ref="N40:N67" si="100">IFERROR(IF($C$1="Yes",0,IF($C40=O$5,HLOOKUP(K$4,DHRS,$A40,FALSE),0)),0)</f>
        <v>0</v>
      </c>
      <c r="O40" s="16">
        <f t="shared" ref="O40:O67" si="101">IFERROR(IF($C$1="Yes",0,IF($C40=P$5,HLOOKUP(K$4,DHRS,$A40,FALSE),0)),0)</f>
        <v>0</v>
      </c>
      <c r="P40" s="16">
        <f t="shared" ref="P40:P67" si="102">IFERROR(IF($C$1="Yes",0,IF($C40=Q$5,HLOOKUP(K$4,DHRS,$A40,FALSE),0)),0)</f>
        <v>0</v>
      </c>
      <c r="Q40" s="16">
        <f t="shared" ref="Q40:Q67" si="103">IFERROR(IF($C$1="Yes",0,IF($C40=R$5,HLOOKUP(K$4,DHRS,$A40,FALSE),0)),0)</f>
        <v>0</v>
      </c>
      <c r="R40" s="16">
        <f t="shared" ref="R40:R67" si="104">IFERROR(IF($C$1="Yes",0,IF($C40=S$5,HLOOKUP(R$4,DHRS,$A40,FALSE),0)),0)</f>
        <v>0</v>
      </c>
      <c r="S40" s="16">
        <f t="shared" ref="S40:S67" si="105">IFERROR(IF($C$1="Yes",0,IF($C40=T$5,HLOOKUP(R$4,DHRS,$A40,FALSE),0)),0)</f>
        <v>0</v>
      </c>
      <c r="T40" s="16">
        <f t="shared" ref="T40:T67" si="106">IFERROR(IF($C$1="Yes",0,IF($C40=U$5,HLOOKUP(R$4,DHRS,$A40,FALSE),0)),0)</f>
        <v>0</v>
      </c>
      <c r="U40" s="16">
        <f t="shared" ref="U40:U67" si="107">IFERROR(IF($C$1="Yes",0,IF($C40=V$5,HLOOKUP(R$4,DHRS,$A40,FALSE),0)),0)</f>
        <v>0</v>
      </c>
      <c r="V40" s="16">
        <f t="shared" ref="V40:V67" si="108">IFERROR(IF($C$1="Yes",0,IF($C40=W$5,HLOOKUP(R$4,DHRS,$A40,FALSE),0)),0)</f>
        <v>0</v>
      </c>
      <c r="W40" s="16">
        <f t="shared" ref="W40:W67" si="109">IFERROR(IF($C$1="Yes",0,IF($C40=X$5,HLOOKUP(R$4,DHRS,$A40,FALSE),0)),0)</f>
        <v>0</v>
      </c>
      <c r="X40" s="16">
        <f t="shared" ref="X40:X67" si="110">IFERROR(IF($C$1="Yes",0,IF($C40=Y$5,HLOOKUP(R$4,DHRS,$A40,FALSE),0)),0)</f>
        <v>0</v>
      </c>
      <c r="Y40" s="16">
        <f t="shared" ref="Y40:Y67" si="111">IFERROR(IF($C$1="Yes",0,IF($C40=Z$5,HLOOKUP(Y$4,DHRS,$A40,FALSE),0)),0)</f>
        <v>0</v>
      </c>
      <c r="Z40" s="16">
        <f t="shared" ref="Z40:Z67" si="112">IFERROR(IF($C$1="Yes",0,IF($C40=AA$5,HLOOKUP(Y$4,DHRS,$A40,FALSE),0)),0)</f>
        <v>0</v>
      </c>
      <c r="AA40" s="16">
        <f t="shared" ref="AA40:AA67" si="113">IFERROR(IF($C$1="Yes",0,IF($C40=AB$5,HLOOKUP(Y$4,DHRS,$A40,FALSE),0)),0)</f>
        <v>0</v>
      </c>
      <c r="AB40" s="16">
        <f t="shared" ref="AB40:AB67" si="114">IFERROR(IF($C$1="Yes",0,IF($C40=AC$5,HLOOKUP(Y$4,DHRS,$A40,FALSE),0)),0)</f>
        <v>0</v>
      </c>
      <c r="AC40" s="16">
        <f t="shared" ref="AC40:AC67" si="115">IFERROR(IF($C$1="Yes",0,IF($C40=AD$5,HLOOKUP(Y$4,DHRS,$A40,FALSE),0)),0)</f>
        <v>0</v>
      </c>
      <c r="AD40" s="16">
        <f t="shared" ref="AD40:AD67" si="116">IFERROR(IF($C$1="Yes",0,IF($C40=AE$5,HLOOKUP(Y$4,DHRS,$A40,FALSE),0)),0)</f>
        <v>0</v>
      </c>
      <c r="AE40" s="16">
        <f t="shared" ref="AE40:AE67" si="117">IFERROR(IF($C$1="Yes",0,IF($C40=AF$5,HLOOKUP(Y$4,DHRS,$A40,FALSE),0)),0)</f>
        <v>0</v>
      </c>
      <c r="AF40" s="16">
        <f t="shared" ref="AF40:AF67" si="118">IFERROR(IF($C$1="Yes",0,IF($C40=AG$5,HLOOKUP(AF$4,DHRS,$A40,FALSE),0)),0)</f>
        <v>0</v>
      </c>
      <c r="AG40" s="16">
        <f t="shared" ref="AG40:AG67" si="119">IFERROR(IF($C$1="Yes",0,IF($C40=AH$5,HLOOKUP(AF$4,DHRS,$A40,FALSE),0)),0)</f>
        <v>0</v>
      </c>
      <c r="AH40" s="16">
        <f t="shared" ref="AH40:AH67" si="120">IFERROR(IF($C$1="Yes",0,IF($C40=AI$5,HLOOKUP(AF$4,DHRS,$A40,FALSE),0)),0)</f>
        <v>0</v>
      </c>
      <c r="AI40" s="16">
        <f t="shared" ref="AI40:AI67" si="121">IFERROR(IF($C$1="Yes",0,IF($C40=AJ$5,HLOOKUP(AF$4,DHRS,$A40,FALSE),0)),0)</f>
        <v>0</v>
      </c>
      <c r="AJ40" s="16">
        <f t="shared" ref="AJ40:AJ67" si="122">IFERROR(IF($C$1="Yes",0,IF($C40=AK$5,HLOOKUP(AF$4,DHRS,$A40,FALSE),0)),0)</f>
        <v>0</v>
      </c>
      <c r="AK40" s="16">
        <f t="shared" ref="AK40:AK67" si="123">IFERROR(IF($C$1="Yes",0,IF($C40=AL$5,HLOOKUP(AF$4,DHRS,$A40,FALSE),0)),0)</f>
        <v>0</v>
      </c>
      <c r="AL40" s="16">
        <f t="shared" ref="AL40:AL67" si="124">IFERROR(IF($C$1="Yes",0,IF($C40=AM$5,HLOOKUP(AF$4,DHRS,$A40,FALSE),0)),0)</f>
        <v>0</v>
      </c>
      <c r="AM40" s="16">
        <f t="shared" ref="AM40:AM67" si="125">IFERROR(IF($C$1="Yes",0,IF($C40=AN$5,HLOOKUP(AM$4,DHRS,$A40,FALSE),0)),0)</f>
        <v>0</v>
      </c>
      <c r="AN40" s="16">
        <f t="shared" ref="AN40:AN67" si="126">IFERROR(IF($C$1="Yes",0,IF($C40=AO$5,HLOOKUP(AM$4,DHRS,$A40,FALSE),0)),0)</f>
        <v>0</v>
      </c>
      <c r="AO40" s="16">
        <f t="shared" ref="AO40:AO67" si="127">IFERROR(IF($C$1="Yes",0,IF($C40=AP$5,HLOOKUP(AM$4,DHRS,$A40,FALSE),0)),0)</f>
        <v>0</v>
      </c>
      <c r="AP40" s="16">
        <f t="shared" ref="AP40:AP67" si="128">IFERROR(IF($C$1="Yes",0,IF($C40=AQ$5,HLOOKUP(AM$4,DHRS,$A40,FALSE),0)),0)</f>
        <v>0</v>
      </c>
      <c r="AQ40" s="16">
        <f t="shared" ref="AQ40:AQ67" si="129">IFERROR(IF($C$1="Yes",0,IF($C40=AR$5,HLOOKUP(AM$4,DHRS,$A40,FALSE),0)),0)</f>
        <v>0</v>
      </c>
      <c r="AR40" s="16">
        <f t="shared" ref="AR40:AR67" si="130">IFERROR(IF($C$1="Yes",0,IF($C40=AS$5,HLOOKUP(AM$4,DHRS,$A40,FALSE),0)),0)</f>
        <v>0</v>
      </c>
      <c r="AS40" s="16">
        <f t="shared" ref="AS40:AS67" si="131">IFERROR(IF($C$1="Yes",0,IF($C40=AT$5,HLOOKUP(AM$4,DHRS,$A40,FALSE),0)),0)</f>
        <v>0</v>
      </c>
      <c r="AT40" s="20">
        <f t="shared" ref="AT40:AT67" si="132">IFERROR(IF($C$1="Yes",0,IF($C40=AU$5,HLOOKUP(AT$4,DCOST,$A40,FALSE),0)),0)</f>
        <v>0</v>
      </c>
      <c r="AU40" s="20">
        <f t="shared" ref="AU40:AU67" si="133">IFERROR(IF($C$1="Yes",0,IF($C40=AV$5,HLOOKUP(AT$4,DCOST,$A40,FALSE),0)),0)</f>
        <v>0</v>
      </c>
      <c r="AV40" s="20">
        <f t="shared" ref="AV40:AV67" si="134">IFERROR(IF($C$1="Yes",0,IF($C40=AW$5,HLOOKUP(AT$4,DCOST,$A40,FALSE),0)),0)</f>
        <v>0</v>
      </c>
      <c r="AW40" s="20">
        <f t="shared" ref="AW40:AW67" si="135">IFERROR(IF($C$1="Yes",0,IF($C40=AX$5,HLOOKUP(AT$4,DCOST,$A40,FALSE),0)),0)</f>
        <v>0</v>
      </c>
      <c r="AX40" s="20">
        <f t="shared" ref="AX40:AX67" si="136">IFERROR(IF($C$1="Yes",0,IF($C40=AY$5,HLOOKUP(AT$4,DCOST,$A40,FALSE),0)),0)</f>
        <v>0</v>
      </c>
      <c r="AY40" s="20">
        <f t="shared" ref="AY40:AY67" si="137">IFERROR(IF($C$1="Yes",0,IF($C40=AZ$5,HLOOKUP(AT$4,DCOST,$A40,FALSE),0)),0)</f>
        <v>0</v>
      </c>
      <c r="AZ40" s="20">
        <f t="shared" ref="AZ40:AZ67" si="138">IFERROR(IF($C$1="Yes",0,IF($C40=BA$5,HLOOKUP(AT$4,DCOST,$A40,FALSE),0)),0)</f>
        <v>0</v>
      </c>
      <c r="BA40" s="20">
        <f t="shared" ref="BA40:BA67" si="139">IFERROR(IF($C$1="Yes",0,IF($C40=BB$5,HLOOKUP(BA$4,DCOST,$A40,FALSE),0)),0)</f>
        <v>0</v>
      </c>
      <c r="BB40" s="20">
        <f t="shared" ref="BB40:BB67" si="140">IFERROR(IF($C$1="Yes",0,IF($C40=BC$5,HLOOKUP(BA$4,DCOST,$A40,FALSE),0)),0)</f>
        <v>0</v>
      </c>
      <c r="BC40" s="20">
        <f t="shared" ref="BC40:BC67" si="141">IFERROR(IF($C$1="Yes",0,IF($C40=BD$5,HLOOKUP(BA$4,DCOST,$A40,FALSE),0)),0)</f>
        <v>0</v>
      </c>
      <c r="BD40" s="20">
        <f t="shared" ref="BD40:BD67" si="142">IFERROR(IF($C$1="Yes",0,IF($C40=BE$5,HLOOKUP(BA$4,DCOST,$A40,FALSE),0)),0)</f>
        <v>0</v>
      </c>
      <c r="BE40" s="20">
        <f t="shared" ref="BE40:BE67" si="143">IFERROR(IF($C$1="Yes",0,IF($C40=BF$5,HLOOKUP(BA$4,DCOST,$A40,FALSE),0)),0)</f>
        <v>0</v>
      </c>
      <c r="BF40" s="20">
        <f t="shared" ref="BF40:BF67" si="144">IFERROR(IF($C$1="Yes",0,IF($C40=BG$5,HLOOKUP(BA$4,DCOST,$A40,FALSE),0)),0)</f>
        <v>0</v>
      </c>
      <c r="BG40" s="20">
        <f t="shared" ref="BG40:BG67" si="145">IFERROR(IF($C$1="Yes",0,IF($C40=BH$5,HLOOKUP(BA$4,DCOST,$A40,FALSE),0)),0)</f>
        <v>0</v>
      </c>
      <c r="BH40" s="20">
        <f t="shared" ref="BH40:BH67" si="146">IFERROR(IF($C$1="Yes",0,IF($C40=BI$5,HLOOKUP(BH$4,DCOST,$A40,FALSE),0)),0)</f>
        <v>0</v>
      </c>
      <c r="BI40" s="20">
        <f t="shared" ref="BI40:BI67" si="147">IFERROR(IF($C$1="Yes",0,IF($C40=BJ$5,HLOOKUP(BH$4,DCOST,$A40,FALSE),0)),0)</f>
        <v>0</v>
      </c>
      <c r="BJ40" s="20">
        <f t="shared" ref="BJ40:BJ67" si="148">IFERROR(IF($C$1="Yes",0,IF($C40=BK$5,HLOOKUP(BH$4,DCOST,$A40,FALSE),0)),0)</f>
        <v>0</v>
      </c>
      <c r="BK40" s="20">
        <f t="shared" ref="BK40:BK67" si="149">IFERROR(IF($C$1="Yes",0,IF($C40=BL$5,HLOOKUP(BH$4,DCOST,$A40,FALSE),0)),0)</f>
        <v>0</v>
      </c>
      <c r="BL40" s="20">
        <f t="shared" ref="BL40:BL67" si="150">IFERROR(IF($C$1="Yes",0,IF($C40=BM$5,HLOOKUP(BH$4,DCOST,$A40,FALSE),0)),0)</f>
        <v>0</v>
      </c>
      <c r="BM40" s="20">
        <f t="shared" ref="BM40:BM67" si="151">IFERROR(IF($C$1="Yes",0,IF($C40=BN$5,HLOOKUP(BH$4,DCOST,$A40,FALSE),0)),0)</f>
        <v>0</v>
      </c>
      <c r="BN40" s="20">
        <f t="shared" ref="BN40:BN67" si="152">IFERROR(IF($C$1="Yes",0,IF($C40=BO$5,HLOOKUP(BH$4,DCOST,$A40,FALSE),0)),0)</f>
        <v>0</v>
      </c>
      <c r="BO40" s="20">
        <f t="shared" ref="BO40:BO67" si="153">IFERROR(IF($C$1="Yes",0,IF($C40=BP$5,HLOOKUP(BO$4,DCOST,$A40,FALSE),0)),0)</f>
        <v>0</v>
      </c>
      <c r="BP40" s="20">
        <f t="shared" ref="BP40:BP67" si="154">IFERROR(IF($C$1="Yes",0,IF($C40=BQ$5,HLOOKUP(BO$4,DCOST,$A40,FALSE),0)),0)</f>
        <v>0</v>
      </c>
      <c r="BQ40" s="20">
        <f t="shared" ref="BQ40:BQ67" si="155">IFERROR(IF($C$1="Yes",0,IF($C40=BR$5,HLOOKUP(BO$4,DCOST,$A40,FALSE),0)),0)</f>
        <v>0</v>
      </c>
      <c r="BR40" s="20">
        <f t="shared" ref="BR40:BR67" si="156">IFERROR(IF($C$1="Yes",0,IF($C40=BS$5,HLOOKUP(BO$4,DCOST,$A40,FALSE),0)),0)</f>
        <v>0</v>
      </c>
      <c r="BS40" s="20">
        <f t="shared" ref="BS40:BS67" si="157">IFERROR(IF($C$1="Yes",0,IF($C40=BT$5,HLOOKUP(BO$4,DCOST,$A40,FALSE),0)),0)</f>
        <v>0</v>
      </c>
      <c r="BT40" s="20">
        <f t="shared" ref="BT40:BT67" si="158">IFERROR(IF($C$1="Yes",0,IF($C40=BU$5,HLOOKUP(BO$4,DCOST,$A40,FALSE),0)),0)</f>
        <v>0</v>
      </c>
      <c r="BU40" s="20">
        <f t="shared" ref="BU40:BU67" si="159">IFERROR(IF($C$1="Yes",0,IF($C40=BV$5,HLOOKUP(BO$4,DCOST,$A40,FALSE),0)),0)</f>
        <v>0</v>
      </c>
      <c r="BV40" s="20">
        <f t="shared" ref="BV40:BV67" si="160">IFERROR(IF($C$1="Yes",0,IF($C40=BW$5,HLOOKUP(BV$4,DCOST,$A40,FALSE),0)),0)</f>
        <v>0</v>
      </c>
      <c r="BW40" s="20">
        <f t="shared" ref="BW40:BW67" si="161">IFERROR(IF($C$1="Yes",0,IF($C40=BX$5,HLOOKUP(BV$4,DCOST,$A40,FALSE),0)),0)</f>
        <v>0</v>
      </c>
      <c r="BX40" s="20">
        <f t="shared" ref="BX40:BX67" si="162">IFERROR(IF($C$1="Yes",0,IF($C40=BY$5,HLOOKUP(BV$4,DCOST,$A40,FALSE),0)),0)</f>
        <v>0</v>
      </c>
      <c r="BY40" s="20">
        <f t="shared" ref="BY40:BY67" si="163">IFERROR(IF($C$1="Yes",0,IF($C40=BZ$5,HLOOKUP(BV$4,DCOST,$A40,FALSE),0)),0)</f>
        <v>0</v>
      </c>
      <c r="BZ40" s="20">
        <f t="shared" ref="BZ40:BZ67" si="164">IFERROR(IF($C$1="Yes",0,IF($C40=CA$5,HLOOKUP(BV$4,DCOST,$A40,FALSE),0)),0)</f>
        <v>0</v>
      </c>
      <c r="CA40" s="20">
        <f t="shared" ref="CA40:CA67" si="165">IFERROR(IF($C$1="Yes",0,IF($C40=CB$5,HLOOKUP(BV$4,DCOST,$A40,FALSE),0)),0)</f>
        <v>0</v>
      </c>
      <c r="CB40" s="20">
        <f t="shared" ref="CB40:CB67" si="166">IFERROR(IF($C$1="Yes",0,IF($C40=CC$5,HLOOKUP(BV$4,DCOST,$A40,FALSE),0)),0)</f>
        <v>0</v>
      </c>
      <c r="CC40" s="20">
        <f t="shared" ref="CC40:CC67" si="167">IFERROR(IF($C$1="Yes",0,IF($C40=CD$5,HLOOKUP(CC$4,DCOST,$A40,FALSE),0)),0)</f>
        <v>0</v>
      </c>
      <c r="CD40" s="20">
        <f t="shared" ref="CD40:CD67" si="168">IFERROR(IF($C$1="Yes",0,IF($C40=CE$5,HLOOKUP(CC$4,DCOST,$A40,FALSE),0)),0)</f>
        <v>0</v>
      </c>
      <c r="CE40" s="20">
        <f t="shared" ref="CE40:CE67" si="169">IFERROR(IF($C$1="Yes",0,IF($C40=CF$5,HLOOKUP(CC$4,DCOST,$A40,FALSE),0)),0)</f>
        <v>0</v>
      </c>
      <c r="CF40" s="20">
        <f t="shared" ref="CF40:CF67" si="170">IFERROR(IF($C$1="Yes",0,IF($C40=CG$5,HLOOKUP(CC$4,DCOST,$A40,FALSE),0)),0)</f>
        <v>0</v>
      </c>
      <c r="CG40" s="20">
        <f t="shared" ref="CG40:CG67" si="171">IFERROR(IF($C$1="Yes",0,IF($C40=CH$5,HLOOKUP(CC$4,DCOST,$A40,FALSE),0)),0)</f>
        <v>0</v>
      </c>
      <c r="CH40" s="20">
        <f t="shared" ref="CH40:CH67" si="172">IFERROR(IF($C$1="Yes",0,IF($C40=CI$5,HLOOKUP(CC$4,DCOST,$A40,FALSE),0)),0)</f>
        <v>0</v>
      </c>
      <c r="CI40" s="20">
        <f t="shared" ref="CI40:CI67" si="173">IFERROR(IF($C$1="Yes",0,IF($C40=CJ$5,HLOOKUP(CC$4,DCOST,$A40,FALSE),0)),0)</f>
        <v>0</v>
      </c>
    </row>
    <row r="41" spans="1:87" x14ac:dyDescent="0.25">
      <c r="A41">
        <v>35</v>
      </c>
      <c r="B41">
        <f>modules!B41</f>
        <v>0</v>
      </c>
      <c r="C41">
        <f>modules!C41</f>
        <v>0</v>
      </c>
      <c r="D41" s="16">
        <f t="shared" si="90"/>
        <v>0</v>
      </c>
      <c r="E41" s="16">
        <f t="shared" si="91"/>
        <v>0</v>
      </c>
      <c r="F41" s="16">
        <f t="shared" si="92"/>
        <v>0</v>
      </c>
      <c r="G41" s="16">
        <f t="shared" si="93"/>
        <v>0</v>
      </c>
      <c r="H41" s="16">
        <f t="shared" si="94"/>
        <v>0</v>
      </c>
      <c r="I41" s="16">
        <f t="shared" si="95"/>
        <v>0</v>
      </c>
      <c r="J41" s="16">
        <f t="shared" si="96"/>
        <v>0</v>
      </c>
      <c r="K41" s="16">
        <f t="shared" si="97"/>
        <v>0</v>
      </c>
      <c r="L41" s="16">
        <f t="shared" si="98"/>
        <v>0</v>
      </c>
      <c r="M41" s="16">
        <f t="shared" si="99"/>
        <v>0</v>
      </c>
      <c r="N41" s="16">
        <f t="shared" si="100"/>
        <v>0</v>
      </c>
      <c r="O41" s="16">
        <f t="shared" si="101"/>
        <v>0</v>
      </c>
      <c r="P41" s="16">
        <f t="shared" si="102"/>
        <v>0</v>
      </c>
      <c r="Q41" s="16">
        <f t="shared" si="103"/>
        <v>0</v>
      </c>
      <c r="R41" s="16">
        <f t="shared" si="104"/>
        <v>0</v>
      </c>
      <c r="S41" s="16">
        <f t="shared" si="105"/>
        <v>0</v>
      </c>
      <c r="T41" s="16">
        <f t="shared" si="106"/>
        <v>0</v>
      </c>
      <c r="U41" s="16">
        <f t="shared" si="107"/>
        <v>0</v>
      </c>
      <c r="V41" s="16">
        <f t="shared" si="108"/>
        <v>0</v>
      </c>
      <c r="W41" s="16">
        <f t="shared" si="109"/>
        <v>0</v>
      </c>
      <c r="X41" s="16">
        <f t="shared" si="110"/>
        <v>0</v>
      </c>
      <c r="Y41" s="16">
        <f t="shared" si="111"/>
        <v>0</v>
      </c>
      <c r="Z41" s="16">
        <f t="shared" si="112"/>
        <v>0</v>
      </c>
      <c r="AA41" s="16">
        <f t="shared" si="113"/>
        <v>0</v>
      </c>
      <c r="AB41" s="16">
        <f t="shared" si="114"/>
        <v>0</v>
      </c>
      <c r="AC41" s="16">
        <f t="shared" si="115"/>
        <v>0</v>
      </c>
      <c r="AD41" s="16">
        <f t="shared" si="116"/>
        <v>0</v>
      </c>
      <c r="AE41" s="16">
        <f t="shared" si="117"/>
        <v>0</v>
      </c>
      <c r="AF41" s="16">
        <f t="shared" si="118"/>
        <v>0</v>
      </c>
      <c r="AG41" s="16">
        <f t="shared" si="119"/>
        <v>0</v>
      </c>
      <c r="AH41" s="16">
        <f t="shared" si="120"/>
        <v>0</v>
      </c>
      <c r="AI41" s="16">
        <f t="shared" si="121"/>
        <v>0</v>
      </c>
      <c r="AJ41" s="16">
        <f t="shared" si="122"/>
        <v>0</v>
      </c>
      <c r="AK41" s="16">
        <f t="shared" si="123"/>
        <v>0</v>
      </c>
      <c r="AL41" s="16">
        <f t="shared" si="124"/>
        <v>0</v>
      </c>
      <c r="AM41" s="16">
        <f t="shared" si="125"/>
        <v>0</v>
      </c>
      <c r="AN41" s="16">
        <f t="shared" si="126"/>
        <v>0</v>
      </c>
      <c r="AO41" s="16">
        <f t="shared" si="127"/>
        <v>0</v>
      </c>
      <c r="AP41" s="16">
        <f t="shared" si="128"/>
        <v>0</v>
      </c>
      <c r="AQ41" s="16">
        <f t="shared" si="129"/>
        <v>0</v>
      </c>
      <c r="AR41" s="16">
        <f t="shared" si="130"/>
        <v>0</v>
      </c>
      <c r="AS41" s="16">
        <f t="shared" si="131"/>
        <v>0</v>
      </c>
      <c r="AT41" s="20">
        <f t="shared" si="132"/>
        <v>0</v>
      </c>
      <c r="AU41" s="20">
        <f t="shared" si="133"/>
        <v>0</v>
      </c>
      <c r="AV41" s="20">
        <f t="shared" si="134"/>
        <v>0</v>
      </c>
      <c r="AW41" s="20">
        <f t="shared" si="135"/>
        <v>0</v>
      </c>
      <c r="AX41" s="20">
        <f t="shared" si="136"/>
        <v>0</v>
      </c>
      <c r="AY41" s="20">
        <f t="shared" si="137"/>
        <v>0</v>
      </c>
      <c r="AZ41" s="20">
        <f t="shared" si="138"/>
        <v>0</v>
      </c>
      <c r="BA41" s="20">
        <f t="shared" si="139"/>
        <v>0</v>
      </c>
      <c r="BB41" s="20">
        <f t="shared" si="140"/>
        <v>0</v>
      </c>
      <c r="BC41" s="20">
        <f t="shared" si="141"/>
        <v>0</v>
      </c>
      <c r="BD41" s="20">
        <f t="shared" si="142"/>
        <v>0</v>
      </c>
      <c r="BE41" s="20">
        <f t="shared" si="143"/>
        <v>0</v>
      </c>
      <c r="BF41" s="20">
        <f t="shared" si="144"/>
        <v>0</v>
      </c>
      <c r="BG41" s="20">
        <f t="shared" si="145"/>
        <v>0</v>
      </c>
      <c r="BH41" s="20">
        <f t="shared" si="146"/>
        <v>0</v>
      </c>
      <c r="BI41" s="20">
        <f t="shared" si="147"/>
        <v>0</v>
      </c>
      <c r="BJ41" s="20">
        <f t="shared" si="148"/>
        <v>0</v>
      </c>
      <c r="BK41" s="20">
        <f t="shared" si="149"/>
        <v>0</v>
      </c>
      <c r="BL41" s="20">
        <f t="shared" si="150"/>
        <v>0</v>
      </c>
      <c r="BM41" s="20">
        <f t="shared" si="151"/>
        <v>0</v>
      </c>
      <c r="BN41" s="20">
        <f t="shared" si="152"/>
        <v>0</v>
      </c>
      <c r="BO41" s="20">
        <f t="shared" si="153"/>
        <v>0</v>
      </c>
      <c r="BP41" s="20">
        <f t="shared" si="154"/>
        <v>0</v>
      </c>
      <c r="BQ41" s="20">
        <f t="shared" si="155"/>
        <v>0</v>
      </c>
      <c r="BR41" s="20">
        <f t="shared" si="156"/>
        <v>0</v>
      </c>
      <c r="BS41" s="20">
        <f t="shared" si="157"/>
        <v>0</v>
      </c>
      <c r="BT41" s="20">
        <f t="shared" si="158"/>
        <v>0</v>
      </c>
      <c r="BU41" s="20">
        <f t="shared" si="159"/>
        <v>0</v>
      </c>
      <c r="BV41" s="20">
        <f t="shared" si="160"/>
        <v>0</v>
      </c>
      <c r="BW41" s="20">
        <f t="shared" si="161"/>
        <v>0</v>
      </c>
      <c r="BX41" s="20">
        <f t="shared" si="162"/>
        <v>0</v>
      </c>
      <c r="BY41" s="20">
        <f t="shared" si="163"/>
        <v>0</v>
      </c>
      <c r="BZ41" s="20">
        <f t="shared" si="164"/>
        <v>0</v>
      </c>
      <c r="CA41" s="20">
        <f t="shared" si="165"/>
        <v>0</v>
      </c>
      <c r="CB41" s="20">
        <f t="shared" si="166"/>
        <v>0</v>
      </c>
      <c r="CC41" s="20">
        <f t="shared" si="167"/>
        <v>0</v>
      </c>
      <c r="CD41" s="20">
        <f t="shared" si="168"/>
        <v>0</v>
      </c>
      <c r="CE41" s="20">
        <f t="shared" si="169"/>
        <v>0</v>
      </c>
      <c r="CF41" s="20">
        <f t="shared" si="170"/>
        <v>0</v>
      </c>
      <c r="CG41" s="20">
        <f t="shared" si="171"/>
        <v>0</v>
      </c>
      <c r="CH41" s="20">
        <f t="shared" si="172"/>
        <v>0</v>
      </c>
      <c r="CI41" s="20">
        <f t="shared" si="173"/>
        <v>0</v>
      </c>
    </row>
    <row r="42" spans="1:87" x14ac:dyDescent="0.25">
      <c r="A42">
        <v>36</v>
      </c>
      <c r="B42">
        <f>modules!B42</f>
        <v>0</v>
      </c>
      <c r="C42">
        <f>modules!C42</f>
        <v>0</v>
      </c>
      <c r="D42" s="16">
        <f t="shared" si="90"/>
        <v>0</v>
      </c>
      <c r="E42" s="16">
        <f t="shared" si="91"/>
        <v>0</v>
      </c>
      <c r="F42" s="16">
        <f t="shared" si="92"/>
        <v>0</v>
      </c>
      <c r="G42" s="16">
        <f t="shared" si="93"/>
        <v>0</v>
      </c>
      <c r="H42" s="16">
        <f t="shared" si="94"/>
        <v>0</v>
      </c>
      <c r="I42" s="16">
        <f t="shared" si="95"/>
        <v>0</v>
      </c>
      <c r="J42" s="16">
        <f t="shared" si="96"/>
        <v>0</v>
      </c>
      <c r="K42" s="16">
        <f t="shared" si="97"/>
        <v>0</v>
      </c>
      <c r="L42" s="16">
        <f t="shared" si="98"/>
        <v>0</v>
      </c>
      <c r="M42" s="16">
        <f t="shared" si="99"/>
        <v>0</v>
      </c>
      <c r="N42" s="16">
        <f t="shared" si="100"/>
        <v>0</v>
      </c>
      <c r="O42" s="16">
        <f t="shared" si="101"/>
        <v>0</v>
      </c>
      <c r="P42" s="16">
        <f t="shared" si="102"/>
        <v>0</v>
      </c>
      <c r="Q42" s="16">
        <f t="shared" si="103"/>
        <v>0</v>
      </c>
      <c r="R42" s="16">
        <f t="shared" si="104"/>
        <v>0</v>
      </c>
      <c r="S42" s="16">
        <f t="shared" si="105"/>
        <v>0</v>
      </c>
      <c r="T42" s="16">
        <f t="shared" si="106"/>
        <v>0</v>
      </c>
      <c r="U42" s="16">
        <f t="shared" si="107"/>
        <v>0</v>
      </c>
      <c r="V42" s="16">
        <f t="shared" si="108"/>
        <v>0</v>
      </c>
      <c r="W42" s="16">
        <f t="shared" si="109"/>
        <v>0</v>
      </c>
      <c r="X42" s="16">
        <f t="shared" si="110"/>
        <v>0</v>
      </c>
      <c r="Y42" s="16">
        <f t="shared" si="111"/>
        <v>0</v>
      </c>
      <c r="Z42" s="16">
        <f t="shared" si="112"/>
        <v>0</v>
      </c>
      <c r="AA42" s="16">
        <f t="shared" si="113"/>
        <v>0</v>
      </c>
      <c r="AB42" s="16">
        <f t="shared" si="114"/>
        <v>0</v>
      </c>
      <c r="AC42" s="16">
        <f t="shared" si="115"/>
        <v>0</v>
      </c>
      <c r="AD42" s="16">
        <f t="shared" si="116"/>
        <v>0</v>
      </c>
      <c r="AE42" s="16">
        <f t="shared" si="117"/>
        <v>0</v>
      </c>
      <c r="AF42" s="16">
        <f t="shared" si="118"/>
        <v>0</v>
      </c>
      <c r="AG42" s="16">
        <f t="shared" si="119"/>
        <v>0</v>
      </c>
      <c r="AH42" s="16">
        <f t="shared" si="120"/>
        <v>0</v>
      </c>
      <c r="AI42" s="16">
        <f t="shared" si="121"/>
        <v>0</v>
      </c>
      <c r="AJ42" s="16">
        <f t="shared" si="122"/>
        <v>0</v>
      </c>
      <c r="AK42" s="16">
        <f t="shared" si="123"/>
        <v>0</v>
      </c>
      <c r="AL42" s="16">
        <f t="shared" si="124"/>
        <v>0</v>
      </c>
      <c r="AM42" s="16">
        <f t="shared" si="125"/>
        <v>0</v>
      </c>
      <c r="AN42" s="16">
        <f t="shared" si="126"/>
        <v>0</v>
      </c>
      <c r="AO42" s="16">
        <f t="shared" si="127"/>
        <v>0</v>
      </c>
      <c r="AP42" s="16">
        <f t="shared" si="128"/>
        <v>0</v>
      </c>
      <c r="AQ42" s="16">
        <f t="shared" si="129"/>
        <v>0</v>
      </c>
      <c r="AR42" s="16">
        <f t="shared" si="130"/>
        <v>0</v>
      </c>
      <c r="AS42" s="16">
        <f t="shared" si="131"/>
        <v>0</v>
      </c>
      <c r="AT42" s="20">
        <f t="shared" si="132"/>
        <v>0</v>
      </c>
      <c r="AU42" s="20">
        <f t="shared" si="133"/>
        <v>0</v>
      </c>
      <c r="AV42" s="20">
        <f t="shared" si="134"/>
        <v>0</v>
      </c>
      <c r="AW42" s="20">
        <f t="shared" si="135"/>
        <v>0</v>
      </c>
      <c r="AX42" s="20">
        <f t="shared" si="136"/>
        <v>0</v>
      </c>
      <c r="AY42" s="20">
        <f t="shared" si="137"/>
        <v>0</v>
      </c>
      <c r="AZ42" s="20">
        <f t="shared" si="138"/>
        <v>0</v>
      </c>
      <c r="BA42" s="20">
        <f t="shared" si="139"/>
        <v>0</v>
      </c>
      <c r="BB42" s="20">
        <f t="shared" si="140"/>
        <v>0</v>
      </c>
      <c r="BC42" s="20">
        <f t="shared" si="141"/>
        <v>0</v>
      </c>
      <c r="BD42" s="20">
        <f t="shared" si="142"/>
        <v>0</v>
      </c>
      <c r="BE42" s="20">
        <f t="shared" si="143"/>
        <v>0</v>
      </c>
      <c r="BF42" s="20">
        <f t="shared" si="144"/>
        <v>0</v>
      </c>
      <c r="BG42" s="20">
        <f t="shared" si="145"/>
        <v>0</v>
      </c>
      <c r="BH42" s="20">
        <f t="shared" si="146"/>
        <v>0</v>
      </c>
      <c r="BI42" s="20">
        <f t="shared" si="147"/>
        <v>0</v>
      </c>
      <c r="BJ42" s="20">
        <f t="shared" si="148"/>
        <v>0</v>
      </c>
      <c r="BK42" s="20">
        <f t="shared" si="149"/>
        <v>0</v>
      </c>
      <c r="BL42" s="20">
        <f t="shared" si="150"/>
        <v>0</v>
      </c>
      <c r="BM42" s="20">
        <f t="shared" si="151"/>
        <v>0</v>
      </c>
      <c r="BN42" s="20">
        <f t="shared" si="152"/>
        <v>0</v>
      </c>
      <c r="BO42" s="20">
        <f t="shared" si="153"/>
        <v>0</v>
      </c>
      <c r="BP42" s="20">
        <f t="shared" si="154"/>
        <v>0</v>
      </c>
      <c r="BQ42" s="20">
        <f t="shared" si="155"/>
        <v>0</v>
      </c>
      <c r="BR42" s="20">
        <f t="shared" si="156"/>
        <v>0</v>
      </c>
      <c r="BS42" s="20">
        <f t="shared" si="157"/>
        <v>0</v>
      </c>
      <c r="BT42" s="20">
        <f t="shared" si="158"/>
        <v>0</v>
      </c>
      <c r="BU42" s="20">
        <f t="shared" si="159"/>
        <v>0</v>
      </c>
      <c r="BV42" s="20">
        <f t="shared" si="160"/>
        <v>0</v>
      </c>
      <c r="BW42" s="20">
        <f t="shared" si="161"/>
        <v>0</v>
      </c>
      <c r="BX42" s="20">
        <f t="shared" si="162"/>
        <v>0</v>
      </c>
      <c r="BY42" s="20">
        <f t="shared" si="163"/>
        <v>0</v>
      </c>
      <c r="BZ42" s="20">
        <f t="shared" si="164"/>
        <v>0</v>
      </c>
      <c r="CA42" s="20">
        <f t="shared" si="165"/>
        <v>0</v>
      </c>
      <c r="CB42" s="20">
        <f t="shared" si="166"/>
        <v>0</v>
      </c>
      <c r="CC42" s="20">
        <f t="shared" si="167"/>
        <v>0</v>
      </c>
      <c r="CD42" s="20">
        <f t="shared" si="168"/>
        <v>0</v>
      </c>
      <c r="CE42" s="20">
        <f t="shared" si="169"/>
        <v>0</v>
      </c>
      <c r="CF42" s="20">
        <f t="shared" si="170"/>
        <v>0</v>
      </c>
      <c r="CG42" s="20">
        <f t="shared" si="171"/>
        <v>0</v>
      </c>
      <c r="CH42" s="20">
        <f t="shared" si="172"/>
        <v>0</v>
      </c>
      <c r="CI42" s="20">
        <f t="shared" si="173"/>
        <v>0</v>
      </c>
    </row>
    <row r="43" spans="1:87" x14ac:dyDescent="0.25">
      <c r="A43">
        <v>37</v>
      </c>
      <c r="B43">
        <f>modules!B43</f>
        <v>0</v>
      </c>
      <c r="C43">
        <f>modules!C43</f>
        <v>0</v>
      </c>
      <c r="D43" s="16">
        <f t="shared" si="90"/>
        <v>0</v>
      </c>
      <c r="E43" s="16">
        <f t="shared" si="91"/>
        <v>0</v>
      </c>
      <c r="F43" s="16">
        <f t="shared" si="92"/>
        <v>0</v>
      </c>
      <c r="G43" s="16">
        <f t="shared" si="93"/>
        <v>0</v>
      </c>
      <c r="H43" s="16">
        <f t="shared" si="94"/>
        <v>0</v>
      </c>
      <c r="I43" s="16">
        <f t="shared" si="95"/>
        <v>0</v>
      </c>
      <c r="J43" s="16">
        <f t="shared" si="96"/>
        <v>0</v>
      </c>
      <c r="K43" s="16">
        <f t="shared" si="97"/>
        <v>0</v>
      </c>
      <c r="L43" s="16">
        <f t="shared" si="98"/>
        <v>0</v>
      </c>
      <c r="M43" s="16">
        <f t="shared" si="99"/>
        <v>0</v>
      </c>
      <c r="N43" s="16">
        <f t="shared" si="100"/>
        <v>0</v>
      </c>
      <c r="O43" s="16">
        <f t="shared" si="101"/>
        <v>0</v>
      </c>
      <c r="P43" s="16">
        <f t="shared" si="102"/>
        <v>0</v>
      </c>
      <c r="Q43" s="16">
        <f t="shared" si="103"/>
        <v>0</v>
      </c>
      <c r="R43" s="16">
        <f t="shared" si="104"/>
        <v>0</v>
      </c>
      <c r="S43" s="16">
        <f t="shared" si="105"/>
        <v>0</v>
      </c>
      <c r="T43" s="16">
        <f t="shared" si="106"/>
        <v>0</v>
      </c>
      <c r="U43" s="16">
        <f t="shared" si="107"/>
        <v>0</v>
      </c>
      <c r="V43" s="16">
        <f t="shared" si="108"/>
        <v>0</v>
      </c>
      <c r="W43" s="16">
        <f t="shared" si="109"/>
        <v>0</v>
      </c>
      <c r="X43" s="16">
        <f t="shared" si="110"/>
        <v>0</v>
      </c>
      <c r="Y43" s="16">
        <f t="shared" si="111"/>
        <v>0</v>
      </c>
      <c r="Z43" s="16">
        <f t="shared" si="112"/>
        <v>0</v>
      </c>
      <c r="AA43" s="16">
        <f t="shared" si="113"/>
        <v>0</v>
      </c>
      <c r="AB43" s="16">
        <f t="shared" si="114"/>
        <v>0</v>
      </c>
      <c r="AC43" s="16">
        <f t="shared" si="115"/>
        <v>0</v>
      </c>
      <c r="AD43" s="16">
        <f t="shared" si="116"/>
        <v>0</v>
      </c>
      <c r="AE43" s="16">
        <f t="shared" si="117"/>
        <v>0</v>
      </c>
      <c r="AF43" s="16">
        <f t="shared" si="118"/>
        <v>0</v>
      </c>
      <c r="AG43" s="16">
        <f t="shared" si="119"/>
        <v>0</v>
      </c>
      <c r="AH43" s="16">
        <f t="shared" si="120"/>
        <v>0</v>
      </c>
      <c r="AI43" s="16">
        <f t="shared" si="121"/>
        <v>0</v>
      </c>
      <c r="AJ43" s="16">
        <f t="shared" si="122"/>
        <v>0</v>
      </c>
      <c r="AK43" s="16">
        <f t="shared" si="123"/>
        <v>0</v>
      </c>
      <c r="AL43" s="16">
        <f t="shared" si="124"/>
        <v>0</v>
      </c>
      <c r="AM43" s="16">
        <f t="shared" si="125"/>
        <v>0</v>
      </c>
      <c r="AN43" s="16">
        <f t="shared" si="126"/>
        <v>0</v>
      </c>
      <c r="AO43" s="16">
        <f t="shared" si="127"/>
        <v>0</v>
      </c>
      <c r="AP43" s="16">
        <f t="shared" si="128"/>
        <v>0</v>
      </c>
      <c r="AQ43" s="16">
        <f t="shared" si="129"/>
        <v>0</v>
      </c>
      <c r="AR43" s="16">
        <f t="shared" si="130"/>
        <v>0</v>
      </c>
      <c r="AS43" s="16">
        <f t="shared" si="131"/>
        <v>0</v>
      </c>
      <c r="AT43" s="20">
        <f t="shared" si="132"/>
        <v>0</v>
      </c>
      <c r="AU43" s="20">
        <f t="shared" si="133"/>
        <v>0</v>
      </c>
      <c r="AV43" s="20">
        <f t="shared" si="134"/>
        <v>0</v>
      </c>
      <c r="AW43" s="20">
        <f t="shared" si="135"/>
        <v>0</v>
      </c>
      <c r="AX43" s="20">
        <f t="shared" si="136"/>
        <v>0</v>
      </c>
      <c r="AY43" s="20">
        <f t="shared" si="137"/>
        <v>0</v>
      </c>
      <c r="AZ43" s="20">
        <f t="shared" si="138"/>
        <v>0</v>
      </c>
      <c r="BA43" s="20">
        <f t="shared" si="139"/>
        <v>0</v>
      </c>
      <c r="BB43" s="20">
        <f t="shared" si="140"/>
        <v>0</v>
      </c>
      <c r="BC43" s="20">
        <f t="shared" si="141"/>
        <v>0</v>
      </c>
      <c r="BD43" s="20">
        <f t="shared" si="142"/>
        <v>0</v>
      </c>
      <c r="BE43" s="20">
        <f t="shared" si="143"/>
        <v>0</v>
      </c>
      <c r="BF43" s="20">
        <f t="shared" si="144"/>
        <v>0</v>
      </c>
      <c r="BG43" s="20">
        <f t="shared" si="145"/>
        <v>0</v>
      </c>
      <c r="BH43" s="20">
        <f t="shared" si="146"/>
        <v>0</v>
      </c>
      <c r="BI43" s="20">
        <f t="shared" si="147"/>
        <v>0</v>
      </c>
      <c r="BJ43" s="20">
        <f t="shared" si="148"/>
        <v>0</v>
      </c>
      <c r="BK43" s="20">
        <f t="shared" si="149"/>
        <v>0</v>
      </c>
      <c r="BL43" s="20">
        <f t="shared" si="150"/>
        <v>0</v>
      </c>
      <c r="BM43" s="20">
        <f t="shared" si="151"/>
        <v>0</v>
      </c>
      <c r="BN43" s="20">
        <f t="shared" si="152"/>
        <v>0</v>
      </c>
      <c r="BO43" s="20">
        <f t="shared" si="153"/>
        <v>0</v>
      </c>
      <c r="BP43" s="20">
        <f t="shared" si="154"/>
        <v>0</v>
      </c>
      <c r="BQ43" s="20">
        <f t="shared" si="155"/>
        <v>0</v>
      </c>
      <c r="BR43" s="20">
        <f t="shared" si="156"/>
        <v>0</v>
      </c>
      <c r="BS43" s="20">
        <f t="shared" si="157"/>
        <v>0</v>
      </c>
      <c r="BT43" s="20">
        <f t="shared" si="158"/>
        <v>0</v>
      </c>
      <c r="BU43" s="20">
        <f t="shared" si="159"/>
        <v>0</v>
      </c>
      <c r="BV43" s="20">
        <f t="shared" si="160"/>
        <v>0</v>
      </c>
      <c r="BW43" s="20">
        <f t="shared" si="161"/>
        <v>0</v>
      </c>
      <c r="BX43" s="20">
        <f t="shared" si="162"/>
        <v>0</v>
      </c>
      <c r="BY43" s="20">
        <f t="shared" si="163"/>
        <v>0</v>
      </c>
      <c r="BZ43" s="20">
        <f t="shared" si="164"/>
        <v>0</v>
      </c>
      <c r="CA43" s="20">
        <f t="shared" si="165"/>
        <v>0</v>
      </c>
      <c r="CB43" s="20">
        <f t="shared" si="166"/>
        <v>0</v>
      </c>
      <c r="CC43" s="20">
        <f t="shared" si="167"/>
        <v>0</v>
      </c>
      <c r="CD43" s="20">
        <f t="shared" si="168"/>
        <v>0</v>
      </c>
      <c r="CE43" s="20">
        <f t="shared" si="169"/>
        <v>0</v>
      </c>
      <c r="CF43" s="20">
        <f t="shared" si="170"/>
        <v>0</v>
      </c>
      <c r="CG43" s="20">
        <f t="shared" si="171"/>
        <v>0</v>
      </c>
      <c r="CH43" s="20">
        <f t="shared" si="172"/>
        <v>0</v>
      </c>
      <c r="CI43" s="20">
        <f t="shared" si="173"/>
        <v>0</v>
      </c>
    </row>
    <row r="44" spans="1:87" x14ac:dyDescent="0.25">
      <c r="A44">
        <v>38</v>
      </c>
      <c r="B44">
        <f>modules!B44</f>
        <v>0</v>
      </c>
      <c r="C44">
        <f>modules!C44</f>
        <v>0</v>
      </c>
      <c r="D44" s="16">
        <f t="shared" si="90"/>
        <v>0</v>
      </c>
      <c r="E44" s="16">
        <f t="shared" si="91"/>
        <v>0</v>
      </c>
      <c r="F44" s="16">
        <f t="shared" si="92"/>
        <v>0</v>
      </c>
      <c r="G44" s="16">
        <f t="shared" si="93"/>
        <v>0</v>
      </c>
      <c r="H44" s="16">
        <f t="shared" si="94"/>
        <v>0</v>
      </c>
      <c r="I44" s="16">
        <f t="shared" si="95"/>
        <v>0</v>
      </c>
      <c r="J44" s="16">
        <f t="shared" si="96"/>
        <v>0</v>
      </c>
      <c r="K44" s="16">
        <f t="shared" si="97"/>
        <v>0</v>
      </c>
      <c r="L44" s="16">
        <f t="shared" si="98"/>
        <v>0</v>
      </c>
      <c r="M44" s="16">
        <f t="shared" si="99"/>
        <v>0</v>
      </c>
      <c r="N44" s="16">
        <f t="shared" si="100"/>
        <v>0</v>
      </c>
      <c r="O44" s="16">
        <f t="shared" si="101"/>
        <v>0</v>
      </c>
      <c r="P44" s="16">
        <f t="shared" si="102"/>
        <v>0</v>
      </c>
      <c r="Q44" s="16">
        <f t="shared" si="103"/>
        <v>0</v>
      </c>
      <c r="R44" s="16">
        <f t="shared" si="104"/>
        <v>0</v>
      </c>
      <c r="S44" s="16">
        <f t="shared" si="105"/>
        <v>0</v>
      </c>
      <c r="T44" s="16">
        <f t="shared" si="106"/>
        <v>0</v>
      </c>
      <c r="U44" s="16">
        <f t="shared" si="107"/>
        <v>0</v>
      </c>
      <c r="V44" s="16">
        <f t="shared" si="108"/>
        <v>0</v>
      </c>
      <c r="W44" s="16">
        <f t="shared" si="109"/>
        <v>0</v>
      </c>
      <c r="X44" s="16">
        <f t="shared" si="110"/>
        <v>0</v>
      </c>
      <c r="Y44" s="16">
        <f t="shared" si="111"/>
        <v>0</v>
      </c>
      <c r="Z44" s="16">
        <f t="shared" si="112"/>
        <v>0</v>
      </c>
      <c r="AA44" s="16">
        <f t="shared" si="113"/>
        <v>0</v>
      </c>
      <c r="AB44" s="16">
        <f t="shared" si="114"/>
        <v>0</v>
      </c>
      <c r="AC44" s="16">
        <f t="shared" si="115"/>
        <v>0</v>
      </c>
      <c r="AD44" s="16">
        <f t="shared" si="116"/>
        <v>0</v>
      </c>
      <c r="AE44" s="16">
        <f t="shared" si="117"/>
        <v>0</v>
      </c>
      <c r="AF44" s="16">
        <f t="shared" si="118"/>
        <v>0</v>
      </c>
      <c r="AG44" s="16">
        <f t="shared" si="119"/>
        <v>0</v>
      </c>
      <c r="AH44" s="16">
        <f t="shared" si="120"/>
        <v>0</v>
      </c>
      <c r="AI44" s="16">
        <f t="shared" si="121"/>
        <v>0</v>
      </c>
      <c r="AJ44" s="16">
        <f t="shared" si="122"/>
        <v>0</v>
      </c>
      <c r="AK44" s="16">
        <f t="shared" si="123"/>
        <v>0</v>
      </c>
      <c r="AL44" s="16">
        <f t="shared" si="124"/>
        <v>0</v>
      </c>
      <c r="AM44" s="16">
        <f t="shared" si="125"/>
        <v>0</v>
      </c>
      <c r="AN44" s="16">
        <f t="shared" si="126"/>
        <v>0</v>
      </c>
      <c r="AO44" s="16">
        <f t="shared" si="127"/>
        <v>0</v>
      </c>
      <c r="AP44" s="16">
        <f t="shared" si="128"/>
        <v>0</v>
      </c>
      <c r="AQ44" s="16">
        <f t="shared" si="129"/>
        <v>0</v>
      </c>
      <c r="AR44" s="16">
        <f t="shared" si="130"/>
        <v>0</v>
      </c>
      <c r="AS44" s="16">
        <f t="shared" si="131"/>
        <v>0</v>
      </c>
      <c r="AT44" s="20">
        <f t="shared" si="132"/>
        <v>0</v>
      </c>
      <c r="AU44" s="20">
        <f t="shared" si="133"/>
        <v>0</v>
      </c>
      <c r="AV44" s="20">
        <f t="shared" si="134"/>
        <v>0</v>
      </c>
      <c r="AW44" s="20">
        <f t="shared" si="135"/>
        <v>0</v>
      </c>
      <c r="AX44" s="20">
        <f t="shared" si="136"/>
        <v>0</v>
      </c>
      <c r="AY44" s="20">
        <f t="shared" si="137"/>
        <v>0</v>
      </c>
      <c r="AZ44" s="20">
        <f t="shared" si="138"/>
        <v>0</v>
      </c>
      <c r="BA44" s="20">
        <f t="shared" si="139"/>
        <v>0</v>
      </c>
      <c r="BB44" s="20">
        <f t="shared" si="140"/>
        <v>0</v>
      </c>
      <c r="BC44" s="20">
        <f t="shared" si="141"/>
        <v>0</v>
      </c>
      <c r="BD44" s="20">
        <f t="shared" si="142"/>
        <v>0</v>
      </c>
      <c r="BE44" s="20">
        <f t="shared" si="143"/>
        <v>0</v>
      </c>
      <c r="BF44" s="20">
        <f t="shared" si="144"/>
        <v>0</v>
      </c>
      <c r="BG44" s="20">
        <f t="shared" si="145"/>
        <v>0</v>
      </c>
      <c r="BH44" s="20">
        <f t="shared" si="146"/>
        <v>0</v>
      </c>
      <c r="BI44" s="20">
        <f t="shared" si="147"/>
        <v>0</v>
      </c>
      <c r="BJ44" s="20">
        <f t="shared" si="148"/>
        <v>0</v>
      </c>
      <c r="BK44" s="20">
        <f t="shared" si="149"/>
        <v>0</v>
      </c>
      <c r="BL44" s="20">
        <f t="shared" si="150"/>
        <v>0</v>
      </c>
      <c r="BM44" s="20">
        <f t="shared" si="151"/>
        <v>0</v>
      </c>
      <c r="BN44" s="20">
        <f t="shared" si="152"/>
        <v>0</v>
      </c>
      <c r="BO44" s="20">
        <f t="shared" si="153"/>
        <v>0</v>
      </c>
      <c r="BP44" s="20">
        <f t="shared" si="154"/>
        <v>0</v>
      </c>
      <c r="BQ44" s="20">
        <f t="shared" si="155"/>
        <v>0</v>
      </c>
      <c r="BR44" s="20">
        <f t="shared" si="156"/>
        <v>0</v>
      </c>
      <c r="BS44" s="20">
        <f t="shared" si="157"/>
        <v>0</v>
      </c>
      <c r="BT44" s="20">
        <f t="shared" si="158"/>
        <v>0</v>
      </c>
      <c r="BU44" s="20">
        <f t="shared" si="159"/>
        <v>0</v>
      </c>
      <c r="BV44" s="20">
        <f t="shared" si="160"/>
        <v>0</v>
      </c>
      <c r="BW44" s="20">
        <f t="shared" si="161"/>
        <v>0</v>
      </c>
      <c r="BX44" s="20">
        <f t="shared" si="162"/>
        <v>0</v>
      </c>
      <c r="BY44" s="20">
        <f t="shared" si="163"/>
        <v>0</v>
      </c>
      <c r="BZ44" s="20">
        <f t="shared" si="164"/>
        <v>0</v>
      </c>
      <c r="CA44" s="20">
        <f t="shared" si="165"/>
        <v>0</v>
      </c>
      <c r="CB44" s="20">
        <f t="shared" si="166"/>
        <v>0</v>
      </c>
      <c r="CC44" s="20">
        <f t="shared" si="167"/>
        <v>0</v>
      </c>
      <c r="CD44" s="20">
        <f t="shared" si="168"/>
        <v>0</v>
      </c>
      <c r="CE44" s="20">
        <f t="shared" si="169"/>
        <v>0</v>
      </c>
      <c r="CF44" s="20">
        <f t="shared" si="170"/>
        <v>0</v>
      </c>
      <c r="CG44" s="20">
        <f t="shared" si="171"/>
        <v>0</v>
      </c>
      <c r="CH44" s="20">
        <f t="shared" si="172"/>
        <v>0</v>
      </c>
      <c r="CI44" s="20">
        <f t="shared" si="173"/>
        <v>0</v>
      </c>
    </row>
    <row r="45" spans="1:87" x14ac:dyDescent="0.25">
      <c r="A45">
        <v>39</v>
      </c>
      <c r="B45">
        <f>modules!B45</f>
        <v>0</v>
      </c>
      <c r="C45">
        <f>modules!C45</f>
        <v>0</v>
      </c>
      <c r="D45" s="16">
        <f t="shared" si="90"/>
        <v>0</v>
      </c>
      <c r="E45" s="16">
        <f t="shared" si="91"/>
        <v>0</v>
      </c>
      <c r="F45" s="16">
        <f t="shared" si="92"/>
        <v>0</v>
      </c>
      <c r="G45" s="16">
        <f t="shared" si="93"/>
        <v>0</v>
      </c>
      <c r="H45" s="16">
        <f t="shared" si="94"/>
        <v>0</v>
      </c>
      <c r="I45" s="16">
        <f t="shared" si="95"/>
        <v>0</v>
      </c>
      <c r="J45" s="16">
        <f t="shared" si="96"/>
        <v>0</v>
      </c>
      <c r="K45" s="16">
        <f t="shared" si="97"/>
        <v>0</v>
      </c>
      <c r="L45" s="16">
        <f t="shared" si="98"/>
        <v>0</v>
      </c>
      <c r="M45" s="16">
        <f t="shared" si="99"/>
        <v>0</v>
      </c>
      <c r="N45" s="16">
        <f t="shared" si="100"/>
        <v>0</v>
      </c>
      <c r="O45" s="16">
        <f t="shared" si="101"/>
        <v>0</v>
      </c>
      <c r="P45" s="16">
        <f t="shared" si="102"/>
        <v>0</v>
      </c>
      <c r="Q45" s="16">
        <f t="shared" si="103"/>
        <v>0</v>
      </c>
      <c r="R45" s="16">
        <f t="shared" si="104"/>
        <v>0</v>
      </c>
      <c r="S45" s="16">
        <f t="shared" si="105"/>
        <v>0</v>
      </c>
      <c r="T45" s="16">
        <f t="shared" si="106"/>
        <v>0</v>
      </c>
      <c r="U45" s="16">
        <f t="shared" si="107"/>
        <v>0</v>
      </c>
      <c r="V45" s="16">
        <f t="shared" si="108"/>
        <v>0</v>
      </c>
      <c r="W45" s="16">
        <f t="shared" si="109"/>
        <v>0</v>
      </c>
      <c r="X45" s="16">
        <f t="shared" si="110"/>
        <v>0</v>
      </c>
      <c r="Y45" s="16">
        <f t="shared" si="111"/>
        <v>0</v>
      </c>
      <c r="Z45" s="16">
        <f t="shared" si="112"/>
        <v>0</v>
      </c>
      <c r="AA45" s="16">
        <f t="shared" si="113"/>
        <v>0</v>
      </c>
      <c r="AB45" s="16">
        <f t="shared" si="114"/>
        <v>0</v>
      </c>
      <c r="AC45" s="16">
        <f t="shared" si="115"/>
        <v>0</v>
      </c>
      <c r="AD45" s="16">
        <f t="shared" si="116"/>
        <v>0</v>
      </c>
      <c r="AE45" s="16">
        <f t="shared" si="117"/>
        <v>0</v>
      </c>
      <c r="AF45" s="16">
        <f t="shared" si="118"/>
        <v>0</v>
      </c>
      <c r="AG45" s="16">
        <f t="shared" si="119"/>
        <v>0</v>
      </c>
      <c r="AH45" s="16">
        <f t="shared" si="120"/>
        <v>0</v>
      </c>
      <c r="AI45" s="16">
        <f t="shared" si="121"/>
        <v>0</v>
      </c>
      <c r="AJ45" s="16">
        <f t="shared" si="122"/>
        <v>0</v>
      </c>
      <c r="AK45" s="16">
        <f t="shared" si="123"/>
        <v>0</v>
      </c>
      <c r="AL45" s="16">
        <f t="shared" si="124"/>
        <v>0</v>
      </c>
      <c r="AM45" s="16">
        <f t="shared" si="125"/>
        <v>0</v>
      </c>
      <c r="AN45" s="16">
        <f t="shared" si="126"/>
        <v>0</v>
      </c>
      <c r="AO45" s="16">
        <f t="shared" si="127"/>
        <v>0</v>
      </c>
      <c r="AP45" s="16">
        <f t="shared" si="128"/>
        <v>0</v>
      </c>
      <c r="AQ45" s="16">
        <f t="shared" si="129"/>
        <v>0</v>
      </c>
      <c r="AR45" s="16">
        <f t="shared" si="130"/>
        <v>0</v>
      </c>
      <c r="AS45" s="16">
        <f t="shared" si="131"/>
        <v>0</v>
      </c>
      <c r="AT45" s="20">
        <f t="shared" si="132"/>
        <v>0</v>
      </c>
      <c r="AU45" s="20">
        <f t="shared" si="133"/>
        <v>0</v>
      </c>
      <c r="AV45" s="20">
        <f t="shared" si="134"/>
        <v>0</v>
      </c>
      <c r="AW45" s="20">
        <f t="shared" si="135"/>
        <v>0</v>
      </c>
      <c r="AX45" s="20">
        <f t="shared" si="136"/>
        <v>0</v>
      </c>
      <c r="AY45" s="20">
        <f t="shared" si="137"/>
        <v>0</v>
      </c>
      <c r="AZ45" s="20">
        <f t="shared" si="138"/>
        <v>0</v>
      </c>
      <c r="BA45" s="20">
        <f t="shared" si="139"/>
        <v>0</v>
      </c>
      <c r="BB45" s="20">
        <f t="shared" si="140"/>
        <v>0</v>
      </c>
      <c r="BC45" s="20">
        <f t="shared" si="141"/>
        <v>0</v>
      </c>
      <c r="BD45" s="20">
        <f t="shared" si="142"/>
        <v>0</v>
      </c>
      <c r="BE45" s="20">
        <f t="shared" si="143"/>
        <v>0</v>
      </c>
      <c r="BF45" s="20">
        <f t="shared" si="144"/>
        <v>0</v>
      </c>
      <c r="BG45" s="20">
        <f t="shared" si="145"/>
        <v>0</v>
      </c>
      <c r="BH45" s="20">
        <f t="shared" si="146"/>
        <v>0</v>
      </c>
      <c r="BI45" s="20">
        <f t="shared" si="147"/>
        <v>0</v>
      </c>
      <c r="BJ45" s="20">
        <f t="shared" si="148"/>
        <v>0</v>
      </c>
      <c r="BK45" s="20">
        <f t="shared" si="149"/>
        <v>0</v>
      </c>
      <c r="BL45" s="20">
        <f t="shared" si="150"/>
        <v>0</v>
      </c>
      <c r="BM45" s="20">
        <f t="shared" si="151"/>
        <v>0</v>
      </c>
      <c r="BN45" s="20">
        <f t="shared" si="152"/>
        <v>0</v>
      </c>
      <c r="BO45" s="20">
        <f t="shared" si="153"/>
        <v>0</v>
      </c>
      <c r="BP45" s="20">
        <f t="shared" si="154"/>
        <v>0</v>
      </c>
      <c r="BQ45" s="20">
        <f t="shared" si="155"/>
        <v>0</v>
      </c>
      <c r="BR45" s="20">
        <f t="shared" si="156"/>
        <v>0</v>
      </c>
      <c r="BS45" s="20">
        <f t="shared" si="157"/>
        <v>0</v>
      </c>
      <c r="BT45" s="20">
        <f t="shared" si="158"/>
        <v>0</v>
      </c>
      <c r="BU45" s="20">
        <f t="shared" si="159"/>
        <v>0</v>
      </c>
      <c r="BV45" s="20">
        <f t="shared" si="160"/>
        <v>0</v>
      </c>
      <c r="BW45" s="20">
        <f t="shared" si="161"/>
        <v>0</v>
      </c>
      <c r="BX45" s="20">
        <f t="shared" si="162"/>
        <v>0</v>
      </c>
      <c r="BY45" s="20">
        <f t="shared" si="163"/>
        <v>0</v>
      </c>
      <c r="BZ45" s="20">
        <f t="shared" si="164"/>
        <v>0</v>
      </c>
      <c r="CA45" s="20">
        <f t="shared" si="165"/>
        <v>0</v>
      </c>
      <c r="CB45" s="20">
        <f t="shared" si="166"/>
        <v>0</v>
      </c>
      <c r="CC45" s="20">
        <f t="shared" si="167"/>
        <v>0</v>
      </c>
      <c r="CD45" s="20">
        <f t="shared" si="168"/>
        <v>0</v>
      </c>
      <c r="CE45" s="20">
        <f t="shared" si="169"/>
        <v>0</v>
      </c>
      <c r="CF45" s="20">
        <f t="shared" si="170"/>
        <v>0</v>
      </c>
      <c r="CG45" s="20">
        <f t="shared" si="171"/>
        <v>0</v>
      </c>
      <c r="CH45" s="20">
        <f t="shared" si="172"/>
        <v>0</v>
      </c>
      <c r="CI45" s="20">
        <f t="shared" si="173"/>
        <v>0</v>
      </c>
    </row>
    <row r="46" spans="1:87" x14ac:dyDescent="0.25">
      <c r="A46">
        <v>40</v>
      </c>
      <c r="B46">
        <f>modules!B46</f>
        <v>0</v>
      </c>
      <c r="C46">
        <f>modules!C46</f>
        <v>0</v>
      </c>
      <c r="D46" s="16">
        <f t="shared" si="90"/>
        <v>0</v>
      </c>
      <c r="E46" s="16">
        <f t="shared" si="91"/>
        <v>0</v>
      </c>
      <c r="F46" s="16">
        <f t="shared" si="92"/>
        <v>0</v>
      </c>
      <c r="G46" s="16">
        <f t="shared" si="93"/>
        <v>0</v>
      </c>
      <c r="H46" s="16">
        <f t="shared" si="94"/>
        <v>0</v>
      </c>
      <c r="I46" s="16">
        <f t="shared" si="95"/>
        <v>0</v>
      </c>
      <c r="J46" s="16">
        <f t="shared" si="96"/>
        <v>0</v>
      </c>
      <c r="K46" s="16">
        <f t="shared" si="97"/>
        <v>0</v>
      </c>
      <c r="L46" s="16">
        <f t="shared" si="98"/>
        <v>0</v>
      </c>
      <c r="M46" s="16">
        <f t="shared" si="99"/>
        <v>0</v>
      </c>
      <c r="N46" s="16">
        <f t="shared" si="100"/>
        <v>0</v>
      </c>
      <c r="O46" s="16">
        <f t="shared" si="101"/>
        <v>0</v>
      </c>
      <c r="P46" s="16">
        <f t="shared" si="102"/>
        <v>0</v>
      </c>
      <c r="Q46" s="16">
        <f t="shared" si="103"/>
        <v>0</v>
      </c>
      <c r="R46" s="16">
        <f t="shared" si="104"/>
        <v>0</v>
      </c>
      <c r="S46" s="16">
        <f t="shared" si="105"/>
        <v>0</v>
      </c>
      <c r="T46" s="16">
        <f t="shared" si="106"/>
        <v>0</v>
      </c>
      <c r="U46" s="16">
        <f t="shared" si="107"/>
        <v>0</v>
      </c>
      <c r="V46" s="16">
        <f t="shared" si="108"/>
        <v>0</v>
      </c>
      <c r="W46" s="16">
        <f t="shared" si="109"/>
        <v>0</v>
      </c>
      <c r="X46" s="16">
        <f t="shared" si="110"/>
        <v>0</v>
      </c>
      <c r="Y46" s="16">
        <f t="shared" si="111"/>
        <v>0</v>
      </c>
      <c r="Z46" s="16">
        <f t="shared" si="112"/>
        <v>0</v>
      </c>
      <c r="AA46" s="16">
        <f t="shared" si="113"/>
        <v>0</v>
      </c>
      <c r="AB46" s="16">
        <f t="shared" si="114"/>
        <v>0</v>
      </c>
      <c r="AC46" s="16">
        <f t="shared" si="115"/>
        <v>0</v>
      </c>
      <c r="AD46" s="16">
        <f t="shared" si="116"/>
        <v>0</v>
      </c>
      <c r="AE46" s="16">
        <f t="shared" si="117"/>
        <v>0</v>
      </c>
      <c r="AF46" s="16">
        <f t="shared" si="118"/>
        <v>0</v>
      </c>
      <c r="AG46" s="16">
        <f t="shared" si="119"/>
        <v>0</v>
      </c>
      <c r="AH46" s="16">
        <f t="shared" si="120"/>
        <v>0</v>
      </c>
      <c r="AI46" s="16">
        <f t="shared" si="121"/>
        <v>0</v>
      </c>
      <c r="AJ46" s="16">
        <f t="shared" si="122"/>
        <v>0</v>
      </c>
      <c r="AK46" s="16">
        <f t="shared" si="123"/>
        <v>0</v>
      </c>
      <c r="AL46" s="16">
        <f t="shared" si="124"/>
        <v>0</v>
      </c>
      <c r="AM46" s="16">
        <f t="shared" si="125"/>
        <v>0</v>
      </c>
      <c r="AN46" s="16">
        <f t="shared" si="126"/>
        <v>0</v>
      </c>
      <c r="AO46" s="16">
        <f t="shared" si="127"/>
        <v>0</v>
      </c>
      <c r="AP46" s="16">
        <f t="shared" si="128"/>
        <v>0</v>
      </c>
      <c r="AQ46" s="16">
        <f t="shared" si="129"/>
        <v>0</v>
      </c>
      <c r="AR46" s="16">
        <f t="shared" si="130"/>
        <v>0</v>
      </c>
      <c r="AS46" s="16">
        <f t="shared" si="131"/>
        <v>0</v>
      </c>
      <c r="AT46" s="20">
        <f t="shared" si="132"/>
        <v>0</v>
      </c>
      <c r="AU46" s="20">
        <f t="shared" si="133"/>
        <v>0</v>
      </c>
      <c r="AV46" s="20">
        <f t="shared" si="134"/>
        <v>0</v>
      </c>
      <c r="AW46" s="20">
        <f t="shared" si="135"/>
        <v>0</v>
      </c>
      <c r="AX46" s="20">
        <f t="shared" si="136"/>
        <v>0</v>
      </c>
      <c r="AY46" s="20">
        <f t="shared" si="137"/>
        <v>0</v>
      </c>
      <c r="AZ46" s="20">
        <f t="shared" si="138"/>
        <v>0</v>
      </c>
      <c r="BA46" s="20">
        <f t="shared" si="139"/>
        <v>0</v>
      </c>
      <c r="BB46" s="20">
        <f t="shared" si="140"/>
        <v>0</v>
      </c>
      <c r="BC46" s="20">
        <f t="shared" si="141"/>
        <v>0</v>
      </c>
      <c r="BD46" s="20">
        <f t="shared" si="142"/>
        <v>0</v>
      </c>
      <c r="BE46" s="20">
        <f t="shared" si="143"/>
        <v>0</v>
      </c>
      <c r="BF46" s="20">
        <f t="shared" si="144"/>
        <v>0</v>
      </c>
      <c r="BG46" s="20">
        <f t="shared" si="145"/>
        <v>0</v>
      </c>
      <c r="BH46" s="20">
        <f t="shared" si="146"/>
        <v>0</v>
      </c>
      <c r="BI46" s="20">
        <f t="shared" si="147"/>
        <v>0</v>
      </c>
      <c r="BJ46" s="20">
        <f t="shared" si="148"/>
        <v>0</v>
      </c>
      <c r="BK46" s="20">
        <f t="shared" si="149"/>
        <v>0</v>
      </c>
      <c r="BL46" s="20">
        <f t="shared" si="150"/>
        <v>0</v>
      </c>
      <c r="BM46" s="20">
        <f t="shared" si="151"/>
        <v>0</v>
      </c>
      <c r="BN46" s="20">
        <f t="shared" si="152"/>
        <v>0</v>
      </c>
      <c r="BO46" s="20">
        <f t="shared" si="153"/>
        <v>0</v>
      </c>
      <c r="BP46" s="20">
        <f t="shared" si="154"/>
        <v>0</v>
      </c>
      <c r="BQ46" s="20">
        <f t="shared" si="155"/>
        <v>0</v>
      </c>
      <c r="BR46" s="20">
        <f t="shared" si="156"/>
        <v>0</v>
      </c>
      <c r="BS46" s="20">
        <f t="shared" si="157"/>
        <v>0</v>
      </c>
      <c r="BT46" s="20">
        <f t="shared" si="158"/>
        <v>0</v>
      </c>
      <c r="BU46" s="20">
        <f t="shared" si="159"/>
        <v>0</v>
      </c>
      <c r="BV46" s="20">
        <f t="shared" si="160"/>
        <v>0</v>
      </c>
      <c r="BW46" s="20">
        <f t="shared" si="161"/>
        <v>0</v>
      </c>
      <c r="BX46" s="20">
        <f t="shared" si="162"/>
        <v>0</v>
      </c>
      <c r="BY46" s="20">
        <f t="shared" si="163"/>
        <v>0</v>
      </c>
      <c r="BZ46" s="20">
        <f t="shared" si="164"/>
        <v>0</v>
      </c>
      <c r="CA46" s="20">
        <f t="shared" si="165"/>
        <v>0</v>
      </c>
      <c r="CB46" s="20">
        <f t="shared" si="166"/>
        <v>0</v>
      </c>
      <c r="CC46" s="20">
        <f t="shared" si="167"/>
        <v>0</v>
      </c>
      <c r="CD46" s="20">
        <f t="shared" si="168"/>
        <v>0</v>
      </c>
      <c r="CE46" s="20">
        <f t="shared" si="169"/>
        <v>0</v>
      </c>
      <c r="CF46" s="20">
        <f t="shared" si="170"/>
        <v>0</v>
      </c>
      <c r="CG46" s="20">
        <f t="shared" si="171"/>
        <v>0</v>
      </c>
      <c r="CH46" s="20">
        <f t="shared" si="172"/>
        <v>0</v>
      </c>
      <c r="CI46" s="20">
        <f t="shared" si="173"/>
        <v>0</v>
      </c>
    </row>
    <row r="47" spans="1:87" x14ac:dyDescent="0.25">
      <c r="A47">
        <v>41</v>
      </c>
      <c r="B47">
        <f>modules!B47</f>
        <v>0</v>
      </c>
      <c r="C47">
        <f>modules!C47</f>
        <v>0</v>
      </c>
      <c r="D47" s="16">
        <f t="shared" si="90"/>
        <v>0</v>
      </c>
      <c r="E47" s="16">
        <f t="shared" si="91"/>
        <v>0</v>
      </c>
      <c r="F47" s="16">
        <f t="shared" si="92"/>
        <v>0</v>
      </c>
      <c r="G47" s="16">
        <f t="shared" si="93"/>
        <v>0</v>
      </c>
      <c r="H47" s="16">
        <f t="shared" si="94"/>
        <v>0</v>
      </c>
      <c r="I47" s="16">
        <f t="shared" si="95"/>
        <v>0</v>
      </c>
      <c r="J47" s="16">
        <f t="shared" si="96"/>
        <v>0</v>
      </c>
      <c r="K47" s="16">
        <f t="shared" si="97"/>
        <v>0</v>
      </c>
      <c r="L47" s="16">
        <f t="shared" si="98"/>
        <v>0</v>
      </c>
      <c r="M47" s="16">
        <f t="shared" si="99"/>
        <v>0</v>
      </c>
      <c r="N47" s="16">
        <f t="shared" si="100"/>
        <v>0</v>
      </c>
      <c r="O47" s="16">
        <f t="shared" si="101"/>
        <v>0</v>
      </c>
      <c r="P47" s="16">
        <f t="shared" si="102"/>
        <v>0</v>
      </c>
      <c r="Q47" s="16">
        <f t="shared" si="103"/>
        <v>0</v>
      </c>
      <c r="R47" s="16">
        <f t="shared" si="104"/>
        <v>0</v>
      </c>
      <c r="S47" s="16">
        <f t="shared" si="105"/>
        <v>0</v>
      </c>
      <c r="T47" s="16">
        <f t="shared" si="106"/>
        <v>0</v>
      </c>
      <c r="U47" s="16">
        <f t="shared" si="107"/>
        <v>0</v>
      </c>
      <c r="V47" s="16">
        <f t="shared" si="108"/>
        <v>0</v>
      </c>
      <c r="W47" s="16">
        <f t="shared" si="109"/>
        <v>0</v>
      </c>
      <c r="X47" s="16">
        <f t="shared" si="110"/>
        <v>0</v>
      </c>
      <c r="Y47" s="16">
        <f t="shared" si="111"/>
        <v>0</v>
      </c>
      <c r="Z47" s="16">
        <f t="shared" si="112"/>
        <v>0</v>
      </c>
      <c r="AA47" s="16">
        <f t="shared" si="113"/>
        <v>0</v>
      </c>
      <c r="AB47" s="16">
        <f t="shared" si="114"/>
        <v>0</v>
      </c>
      <c r="AC47" s="16">
        <f t="shared" si="115"/>
        <v>0</v>
      </c>
      <c r="AD47" s="16">
        <f t="shared" si="116"/>
        <v>0</v>
      </c>
      <c r="AE47" s="16">
        <f t="shared" si="117"/>
        <v>0</v>
      </c>
      <c r="AF47" s="16">
        <f t="shared" si="118"/>
        <v>0</v>
      </c>
      <c r="AG47" s="16">
        <f t="shared" si="119"/>
        <v>0</v>
      </c>
      <c r="AH47" s="16">
        <f t="shared" si="120"/>
        <v>0</v>
      </c>
      <c r="AI47" s="16">
        <f t="shared" si="121"/>
        <v>0</v>
      </c>
      <c r="AJ47" s="16">
        <f t="shared" si="122"/>
        <v>0</v>
      </c>
      <c r="AK47" s="16">
        <f t="shared" si="123"/>
        <v>0</v>
      </c>
      <c r="AL47" s="16">
        <f t="shared" si="124"/>
        <v>0</v>
      </c>
      <c r="AM47" s="16">
        <f t="shared" si="125"/>
        <v>0</v>
      </c>
      <c r="AN47" s="16">
        <f t="shared" si="126"/>
        <v>0</v>
      </c>
      <c r="AO47" s="16">
        <f t="shared" si="127"/>
        <v>0</v>
      </c>
      <c r="AP47" s="16">
        <f t="shared" si="128"/>
        <v>0</v>
      </c>
      <c r="AQ47" s="16">
        <f t="shared" si="129"/>
        <v>0</v>
      </c>
      <c r="AR47" s="16">
        <f t="shared" si="130"/>
        <v>0</v>
      </c>
      <c r="AS47" s="16">
        <f t="shared" si="131"/>
        <v>0</v>
      </c>
      <c r="AT47" s="20">
        <f t="shared" si="132"/>
        <v>0</v>
      </c>
      <c r="AU47" s="20">
        <f t="shared" si="133"/>
        <v>0</v>
      </c>
      <c r="AV47" s="20">
        <f t="shared" si="134"/>
        <v>0</v>
      </c>
      <c r="AW47" s="20">
        <f t="shared" si="135"/>
        <v>0</v>
      </c>
      <c r="AX47" s="20">
        <f t="shared" si="136"/>
        <v>0</v>
      </c>
      <c r="AY47" s="20">
        <f t="shared" si="137"/>
        <v>0</v>
      </c>
      <c r="AZ47" s="20">
        <f t="shared" si="138"/>
        <v>0</v>
      </c>
      <c r="BA47" s="20">
        <f t="shared" si="139"/>
        <v>0</v>
      </c>
      <c r="BB47" s="20">
        <f t="shared" si="140"/>
        <v>0</v>
      </c>
      <c r="BC47" s="20">
        <f t="shared" si="141"/>
        <v>0</v>
      </c>
      <c r="BD47" s="20">
        <f t="shared" si="142"/>
        <v>0</v>
      </c>
      <c r="BE47" s="20">
        <f t="shared" si="143"/>
        <v>0</v>
      </c>
      <c r="BF47" s="20">
        <f t="shared" si="144"/>
        <v>0</v>
      </c>
      <c r="BG47" s="20">
        <f t="shared" si="145"/>
        <v>0</v>
      </c>
      <c r="BH47" s="20">
        <f t="shared" si="146"/>
        <v>0</v>
      </c>
      <c r="BI47" s="20">
        <f t="shared" si="147"/>
        <v>0</v>
      </c>
      <c r="BJ47" s="20">
        <f t="shared" si="148"/>
        <v>0</v>
      </c>
      <c r="BK47" s="20">
        <f t="shared" si="149"/>
        <v>0</v>
      </c>
      <c r="BL47" s="20">
        <f t="shared" si="150"/>
        <v>0</v>
      </c>
      <c r="BM47" s="20">
        <f t="shared" si="151"/>
        <v>0</v>
      </c>
      <c r="BN47" s="20">
        <f t="shared" si="152"/>
        <v>0</v>
      </c>
      <c r="BO47" s="20">
        <f t="shared" si="153"/>
        <v>0</v>
      </c>
      <c r="BP47" s="20">
        <f t="shared" si="154"/>
        <v>0</v>
      </c>
      <c r="BQ47" s="20">
        <f t="shared" si="155"/>
        <v>0</v>
      </c>
      <c r="BR47" s="20">
        <f t="shared" si="156"/>
        <v>0</v>
      </c>
      <c r="BS47" s="20">
        <f t="shared" si="157"/>
        <v>0</v>
      </c>
      <c r="BT47" s="20">
        <f t="shared" si="158"/>
        <v>0</v>
      </c>
      <c r="BU47" s="20">
        <f t="shared" si="159"/>
        <v>0</v>
      </c>
      <c r="BV47" s="20">
        <f t="shared" si="160"/>
        <v>0</v>
      </c>
      <c r="BW47" s="20">
        <f t="shared" si="161"/>
        <v>0</v>
      </c>
      <c r="BX47" s="20">
        <f t="shared" si="162"/>
        <v>0</v>
      </c>
      <c r="BY47" s="20">
        <f t="shared" si="163"/>
        <v>0</v>
      </c>
      <c r="BZ47" s="20">
        <f t="shared" si="164"/>
        <v>0</v>
      </c>
      <c r="CA47" s="20">
        <f t="shared" si="165"/>
        <v>0</v>
      </c>
      <c r="CB47" s="20">
        <f t="shared" si="166"/>
        <v>0</v>
      </c>
      <c r="CC47" s="20">
        <f t="shared" si="167"/>
        <v>0</v>
      </c>
      <c r="CD47" s="20">
        <f t="shared" si="168"/>
        <v>0</v>
      </c>
      <c r="CE47" s="20">
        <f t="shared" si="169"/>
        <v>0</v>
      </c>
      <c r="CF47" s="20">
        <f t="shared" si="170"/>
        <v>0</v>
      </c>
      <c r="CG47" s="20">
        <f t="shared" si="171"/>
        <v>0</v>
      </c>
      <c r="CH47" s="20">
        <f t="shared" si="172"/>
        <v>0</v>
      </c>
      <c r="CI47" s="20">
        <f t="shared" si="173"/>
        <v>0</v>
      </c>
    </row>
    <row r="48" spans="1:87" x14ac:dyDescent="0.25">
      <c r="A48">
        <v>42</v>
      </c>
      <c r="B48">
        <f>modules!B48</f>
        <v>0</v>
      </c>
      <c r="C48">
        <f>modules!C48</f>
        <v>0</v>
      </c>
      <c r="D48" s="16">
        <f t="shared" si="90"/>
        <v>0</v>
      </c>
      <c r="E48" s="16">
        <f t="shared" si="91"/>
        <v>0</v>
      </c>
      <c r="F48" s="16">
        <f t="shared" si="92"/>
        <v>0</v>
      </c>
      <c r="G48" s="16">
        <f t="shared" si="93"/>
        <v>0</v>
      </c>
      <c r="H48" s="16">
        <f t="shared" si="94"/>
        <v>0</v>
      </c>
      <c r="I48" s="16">
        <f t="shared" si="95"/>
        <v>0</v>
      </c>
      <c r="J48" s="16">
        <f t="shared" si="96"/>
        <v>0</v>
      </c>
      <c r="K48" s="16">
        <f t="shared" si="97"/>
        <v>0</v>
      </c>
      <c r="L48" s="16">
        <f t="shared" si="98"/>
        <v>0</v>
      </c>
      <c r="M48" s="16">
        <f t="shared" si="99"/>
        <v>0</v>
      </c>
      <c r="N48" s="16">
        <f t="shared" si="100"/>
        <v>0</v>
      </c>
      <c r="O48" s="16">
        <f t="shared" si="101"/>
        <v>0</v>
      </c>
      <c r="P48" s="16">
        <f t="shared" si="102"/>
        <v>0</v>
      </c>
      <c r="Q48" s="16">
        <f t="shared" si="103"/>
        <v>0</v>
      </c>
      <c r="R48" s="16">
        <f t="shared" si="104"/>
        <v>0</v>
      </c>
      <c r="S48" s="16">
        <f t="shared" si="105"/>
        <v>0</v>
      </c>
      <c r="T48" s="16">
        <f t="shared" si="106"/>
        <v>0</v>
      </c>
      <c r="U48" s="16">
        <f t="shared" si="107"/>
        <v>0</v>
      </c>
      <c r="V48" s="16">
        <f t="shared" si="108"/>
        <v>0</v>
      </c>
      <c r="W48" s="16">
        <f t="shared" si="109"/>
        <v>0</v>
      </c>
      <c r="X48" s="16">
        <f t="shared" si="110"/>
        <v>0</v>
      </c>
      <c r="Y48" s="16">
        <f t="shared" si="111"/>
        <v>0</v>
      </c>
      <c r="Z48" s="16">
        <f t="shared" si="112"/>
        <v>0</v>
      </c>
      <c r="AA48" s="16">
        <f t="shared" si="113"/>
        <v>0</v>
      </c>
      <c r="AB48" s="16">
        <f t="shared" si="114"/>
        <v>0</v>
      </c>
      <c r="AC48" s="16">
        <f t="shared" si="115"/>
        <v>0</v>
      </c>
      <c r="AD48" s="16">
        <f t="shared" si="116"/>
        <v>0</v>
      </c>
      <c r="AE48" s="16">
        <f t="shared" si="117"/>
        <v>0</v>
      </c>
      <c r="AF48" s="16">
        <f t="shared" si="118"/>
        <v>0</v>
      </c>
      <c r="AG48" s="16">
        <f t="shared" si="119"/>
        <v>0</v>
      </c>
      <c r="AH48" s="16">
        <f t="shared" si="120"/>
        <v>0</v>
      </c>
      <c r="AI48" s="16">
        <f t="shared" si="121"/>
        <v>0</v>
      </c>
      <c r="AJ48" s="16">
        <f t="shared" si="122"/>
        <v>0</v>
      </c>
      <c r="AK48" s="16">
        <f t="shared" si="123"/>
        <v>0</v>
      </c>
      <c r="AL48" s="16">
        <f t="shared" si="124"/>
        <v>0</v>
      </c>
      <c r="AM48" s="16">
        <f t="shared" si="125"/>
        <v>0</v>
      </c>
      <c r="AN48" s="16">
        <f t="shared" si="126"/>
        <v>0</v>
      </c>
      <c r="AO48" s="16">
        <f t="shared" si="127"/>
        <v>0</v>
      </c>
      <c r="AP48" s="16">
        <f t="shared" si="128"/>
        <v>0</v>
      </c>
      <c r="AQ48" s="16">
        <f t="shared" si="129"/>
        <v>0</v>
      </c>
      <c r="AR48" s="16">
        <f t="shared" si="130"/>
        <v>0</v>
      </c>
      <c r="AS48" s="16">
        <f t="shared" si="131"/>
        <v>0</v>
      </c>
      <c r="AT48" s="20">
        <f t="shared" si="132"/>
        <v>0</v>
      </c>
      <c r="AU48" s="20">
        <f t="shared" si="133"/>
        <v>0</v>
      </c>
      <c r="AV48" s="20">
        <f t="shared" si="134"/>
        <v>0</v>
      </c>
      <c r="AW48" s="20">
        <f t="shared" si="135"/>
        <v>0</v>
      </c>
      <c r="AX48" s="20">
        <f t="shared" si="136"/>
        <v>0</v>
      </c>
      <c r="AY48" s="20">
        <f t="shared" si="137"/>
        <v>0</v>
      </c>
      <c r="AZ48" s="20">
        <f t="shared" si="138"/>
        <v>0</v>
      </c>
      <c r="BA48" s="20">
        <f t="shared" si="139"/>
        <v>0</v>
      </c>
      <c r="BB48" s="20">
        <f t="shared" si="140"/>
        <v>0</v>
      </c>
      <c r="BC48" s="20">
        <f t="shared" si="141"/>
        <v>0</v>
      </c>
      <c r="BD48" s="20">
        <f t="shared" si="142"/>
        <v>0</v>
      </c>
      <c r="BE48" s="20">
        <f t="shared" si="143"/>
        <v>0</v>
      </c>
      <c r="BF48" s="20">
        <f t="shared" si="144"/>
        <v>0</v>
      </c>
      <c r="BG48" s="20">
        <f t="shared" si="145"/>
        <v>0</v>
      </c>
      <c r="BH48" s="20">
        <f t="shared" si="146"/>
        <v>0</v>
      </c>
      <c r="BI48" s="20">
        <f t="shared" si="147"/>
        <v>0</v>
      </c>
      <c r="BJ48" s="20">
        <f t="shared" si="148"/>
        <v>0</v>
      </c>
      <c r="BK48" s="20">
        <f t="shared" si="149"/>
        <v>0</v>
      </c>
      <c r="BL48" s="20">
        <f t="shared" si="150"/>
        <v>0</v>
      </c>
      <c r="BM48" s="20">
        <f t="shared" si="151"/>
        <v>0</v>
      </c>
      <c r="BN48" s="20">
        <f t="shared" si="152"/>
        <v>0</v>
      </c>
      <c r="BO48" s="20">
        <f t="shared" si="153"/>
        <v>0</v>
      </c>
      <c r="BP48" s="20">
        <f t="shared" si="154"/>
        <v>0</v>
      </c>
      <c r="BQ48" s="20">
        <f t="shared" si="155"/>
        <v>0</v>
      </c>
      <c r="BR48" s="20">
        <f t="shared" si="156"/>
        <v>0</v>
      </c>
      <c r="BS48" s="20">
        <f t="shared" si="157"/>
        <v>0</v>
      </c>
      <c r="BT48" s="20">
        <f t="shared" si="158"/>
        <v>0</v>
      </c>
      <c r="BU48" s="20">
        <f t="shared" si="159"/>
        <v>0</v>
      </c>
      <c r="BV48" s="20">
        <f t="shared" si="160"/>
        <v>0</v>
      </c>
      <c r="BW48" s="20">
        <f t="shared" si="161"/>
        <v>0</v>
      </c>
      <c r="BX48" s="20">
        <f t="shared" si="162"/>
        <v>0</v>
      </c>
      <c r="BY48" s="20">
        <f t="shared" si="163"/>
        <v>0</v>
      </c>
      <c r="BZ48" s="20">
        <f t="shared" si="164"/>
        <v>0</v>
      </c>
      <c r="CA48" s="20">
        <f t="shared" si="165"/>
        <v>0</v>
      </c>
      <c r="CB48" s="20">
        <f t="shared" si="166"/>
        <v>0</v>
      </c>
      <c r="CC48" s="20">
        <f t="shared" si="167"/>
        <v>0</v>
      </c>
      <c r="CD48" s="20">
        <f t="shared" si="168"/>
        <v>0</v>
      </c>
      <c r="CE48" s="20">
        <f t="shared" si="169"/>
        <v>0</v>
      </c>
      <c r="CF48" s="20">
        <f t="shared" si="170"/>
        <v>0</v>
      </c>
      <c r="CG48" s="20">
        <f t="shared" si="171"/>
        <v>0</v>
      </c>
      <c r="CH48" s="20">
        <f t="shared" si="172"/>
        <v>0</v>
      </c>
      <c r="CI48" s="20">
        <f t="shared" si="173"/>
        <v>0</v>
      </c>
    </row>
    <row r="49" spans="1:87" x14ac:dyDescent="0.25">
      <c r="A49">
        <v>43</v>
      </c>
      <c r="B49">
        <f>modules!B49</f>
        <v>0</v>
      </c>
      <c r="C49">
        <f>modules!C49</f>
        <v>0</v>
      </c>
      <c r="D49" s="16">
        <f t="shared" si="90"/>
        <v>0</v>
      </c>
      <c r="E49" s="16">
        <f t="shared" si="91"/>
        <v>0</v>
      </c>
      <c r="F49" s="16">
        <f t="shared" si="92"/>
        <v>0</v>
      </c>
      <c r="G49" s="16">
        <f t="shared" si="93"/>
        <v>0</v>
      </c>
      <c r="H49" s="16">
        <f t="shared" si="94"/>
        <v>0</v>
      </c>
      <c r="I49" s="16">
        <f t="shared" si="95"/>
        <v>0</v>
      </c>
      <c r="J49" s="16">
        <f t="shared" si="96"/>
        <v>0</v>
      </c>
      <c r="K49" s="16">
        <f t="shared" si="97"/>
        <v>0</v>
      </c>
      <c r="L49" s="16">
        <f t="shared" si="98"/>
        <v>0</v>
      </c>
      <c r="M49" s="16">
        <f t="shared" si="99"/>
        <v>0</v>
      </c>
      <c r="N49" s="16">
        <f t="shared" si="100"/>
        <v>0</v>
      </c>
      <c r="O49" s="16">
        <f t="shared" si="101"/>
        <v>0</v>
      </c>
      <c r="P49" s="16">
        <f t="shared" si="102"/>
        <v>0</v>
      </c>
      <c r="Q49" s="16">
        <f t="shared" si="103"/>
        <v>0</v>
      </c>
      <c r="R49" s="16">
        <f t="shared" si="104"/>
        <v>0</v>
      </c>
      <c r="S49" s="16">
        <f t="shared" si="105"/>
        <v>0</v>
      </c>
      <c r="T49" s="16">
        <f t="shared" si="106"/>
        <v>0</v>
      </c>
      <c r="U49" s="16">
        <f t="shared" si="107"/>
        <v>0</v>
      </c>
      <c r="V49" s="16">
        <f t="shared" si="108"/>
        <v>0</v>
      </c>
      <c r="W49" s="16">
        <f t="shared" si="109"/>
        <v>0</v>
      </c>
      <c r="X49" s="16">
        <f t="shared" si="110"/>
        <v>0</v>
      </c>
      <c r="Y49" s="16">
        <f t="shared" si="111"/>
        <v>0</v>
      </c>
      <c r="Z49" s="16">
        <f t="shared" si="112"/>
        <v>0</v>
      </c>
      <c r="AA49" s="16">
        <f t="shared" si="113"/>
        <v>0</v>
      </c>
      <c r="AB49" s="16">
        <f t="shared" si="114"/>
        <v>0</v>
      </c>
      <c r="AC49" s="16">
        <f t="shared" si="115"/>
        <v>0</v>
      </c>
      <c r="AD49" s="16">
        <f t="shared" si="116"/>
        <v>0</v>
      </c>
      <c r="AE49" s="16">
        <f t="shared" si="117"/>
        <v>0</v>
      </c>
      <c r="AF49" s="16">
        <f t="shared" si="118"/>
        <v>0</v>
      </c>
      <c r="AG49" s="16">
        <f t="shared" si="119"/>
        <v>0</v>
      </c>
      <c r="AH49" s="16">
        <f t="shared" si="120"/>
        <v>0</v>
      </c>
      <c r="AI49" s="16">
        <f t="shared" si="121"/>
        <v>0</v>
      </c>
      <c r="AJ49" s="16">
        <f t="shared" si="122"/>
        <v>0</v>
      </c>
      <c r="AK49" s="16">
        <f t="shared" si="123"/>
        <v>0</v>
      </c>
      <c r="AL49" s="16">
        <f t="shared" si="124"/>
        <v>0</v>
      </c>
      <c r="AM49" s="16">
        <f t="shared" si="125"/>
        <v>0</v>
      </c>
      <c r="AN49" s="16">
        <f t="shared" si="126"/>
        <v>0</v>
      </c>
      <c r="AO49" s="16">
        <f t="shared" si="127"/>
        <v>0</v>
      </c>
      <c r="AP49" s="16">
        <f t="shared" si="128"/>
        <v>0</v>
      </c>
      <c r="AQ49" s="16">
        <f t="shared" si="129"/>
        <v>0</v>
      </c>
      <c r="AR49" s="16">
        <f t="shared" si="130"/>
        <v>0</v>
      </c>
      <c r="AS49" s="16">
        <f t="shared" si="131"/>
        <v>0</v>
      </c>
      <c r="AT49" s="20">
        <f t="shared" si="132"/>
        <v>0</v>
      </c>
      <c r="AU49" s="20">
        <f t="shared" si="133"/>
        <v>0</v>
      </c>
      <c r="AV49" s="20">
        <f t="shared" si="134"/>
        <v>0</v>
      </c>
      <c r="AW49" s="20">
        <f t="shared" si="135"/>
        <v>0</v>
      </c>
      <c r="AX49" s="20">
        <f t="shared" si="136"/>
        <v>0</v>
      </c>
      <c r="AY49" s="20">
        <f t="shared" si="137"/>
        <v>0</v>
      </c>
      <c r="AZ49" s="20">
        <f t="shared" si="138"/>
        <v>0</v>
      </c>
      <c r="BA49" s="20">
        <f t="shared" si="139"/>
        <v>0</v>
      </c>
      <c r="BB49" s="20">
        <f t="shared" si="140"/>
        <v>0</v>
      </c>
      <c r="BC49" s="20">
        <f t="shared" si="141"/>
        <v>0</v>
      </c>
      <c r="BD49" s="20">
        <f t="shared" si="142"/>
        <v>0</v>
      </c>
      <c r="BE49" s="20">
        <f t="shared" si="143"/>
        <v>0</v>
      </c>
      <c r="BF49" s="20">
        <f t="shared" si="144"/>
        <v>0</v>
      </c>
      <c r="BG49" s="20">
        <f t="shared" si="145"/>
        <v>0</v>
      </c>
      <c r="BH49" s="20">
        <f t="shared" si="146"/>
        <v>0</v>
      </c>
      <c r="BI49" s="20">
        <f t="shared" si="147"/>
        <v>0</v>
      </c>
      <c r="BJ49" s="20">
        <f t="shared" si="148"/>
        <v>0</v>
      </c>
      <c r="BK49" s="20">
        <f t="shared" si="149"/>
        <v>0</v>
      </c>
      <c r="BL49" s="20">
        <f t="shared" si="150"/>
        <v>0</v>
      </c>
      <c r="BM49" s="20">
        <f t="shared" si="151"/>
        <v>0</v>
      </c>
      <c r="BN49" s="20">
        <f t="shared" si="152"/>
        <v>0</v>
      </c>
      <c r="BO49" s="20">
        <f t="shared" si="153"/>
        <v>0</v>
      </c>
      <c r="BP49" s="20">
        <f t="shared" si="154"/>
        <v>0</v>
      </c>
      <c r="BQ49" s="20">
        <f t="shared" si="155"/>
        <v>0</v>
      </c>
      <c r="BR49" s="20">
        <f t="shared" si="156"/>
        <v>0</v>
      </c>
      <c r="BS49" s="20">
        <f t="shared" si="157"/>
        <v>0</v>
      </c>
      <c r="BT49" s="20">
        <f t="shared" si="158"/>
        <v>0</v>
      </c>
      <c r="BU49" s="20">
        <f t="shared" si="159"/>
        <v>0</v>
      </c>
      <c r="BV49" s="20">
        <f t="shared" si="160"/>
        <v>0</v>
      </c>
      <c r="BW49" s="20">
        <f t="shared" si="161"/>
        <v>0</v>
      </c>
      <c r="BX49" s="20">
        <f t="shared" si="162"/>
        <v>0</v>
      </c>
      <c r="BY49" s="20">
        <f t="shared" si="163"/>
        <v>0</v>
      </c>
      <c r="BZ49" s="20">
        <f t="shared" si="164"/>
        <v>0</v>
      </c>
      <c r="CA49" s="20">
        <f t="shared" si="165"/>
        <v>0</v>
      </c>
      <c r="CB49" s="20">
        <f t="shared" si="166"/>
        <v>0</v>
      </c>
      <c r="CC49" s="20">
        <f t="shared" si="167"/>
        <v>0</v>
      </c>
      <c r="CD49" s="20">
        <f t="shared" si="168"/>
        <v>0</v>
      </c>
      <c r="CE49" s="20">
        <f t="shared" si="169"/>
        <v>0</v>
      </c>
      <c r="CF49" s="20">
        <f t="shared" si="170"/>
        <v>0</v>
      </c>
      <c r="CG49" s="20">
        <f t="shared" si="171"/>
        <v>0</v>
      </c>
      <c r="CH49" s="20">
        <f t="shared" si="172"/>
        <v>0</v>
      </c>
      <c r="CI49" s="20">
        <f t="shared" si="173"/>
        <v>0</v>
      </c>
    </row>
    <row r="50" spans="1:87" x14ac:dyDescent="0.25">
      <c r="A50">
        <v>44</v>
      </c>
      <c r="B50">
        <f>modules!B50</f>
        <v>0</v>
      </c>
      <c r="C50">
        <f>modules!C50</f>
        <v>0</v>
      </c>
      <c r="D50" s="16">
        <f t="shared" si="90"/>
        <v>0</v>
      </c>
      <c r="E50" s="16">
        <f t="shared" si="91"/>
        <v>0</v>
      </c>
      <c r="F50" s="16">
        <f t="shared" si="92"/>
        <v>0</v>
      </c>
      <c r="G50" s="16">
        <f t="shared" si="93"/>
        <v>0</v>
      </c>
      <c r="H50" s="16">
        <f t="shared" si="94"/>
        <v>0</v>
      </c>
      <c r="I50" s="16">
        <f t="shared" si="95"/>
        <v>0</v>
      </c>
      <c r="J50" s="16">
        <f t="shared" si="96"/>
        <v>0</v>
      </c>
      <c r="K50" s="16">
        <f t="shared" si="97"/>
        <v>0</v>
      </c>
      <c r="L50" s="16">
        <f t="shared" si="98"/>
        <v>0</v>
      </c>
      <c r="M50" s="16">
        <f t="shared" si="99"/>
        <v>0</v>
      </c>
      <c r="N50" s="16">
        <f t="shared" si="100"/>
        <v>0</v>
      </c>
      <c r="O50" s="16">
        <f t="shared" si="101"/>
        <v>0</v>
      </c>
      <c r="P50" s="16">
        <f t="shared" si="102"/>
        <v>0</v>
      </c>
      <c r="Q50" s="16">
        <f t="shared" si="103"/>
        <v>0</v>
      </c>
      <c r="R50" s="16">
        <f t="shared" si="104"/>
        <v>0</v>
      </c>
      <c r="S50" s="16">
        <f t="shared" si="105"/>
        <v>0</v>
      </c>
      <c r="T50" s="16">
        <f t="shared" si="106"/>
        <v>0</v>
      </c>
      <c r="U50" s="16">
        <f t="shared" si="107"/>
        <v>0</v>
      </c>
      <c r="V50" s="16">
        <f t="shared" si="108"/>
        <v>0</v>
      </c>
      <c r="W50" s="16">
        <f t="shared" si="109"/>
        <v>0</v>
      </c>
      <c r="X50" s="16">
        <f t="shared" si="110"/>
        <v>0</v>
      </c>
      <c r="Y50" s="16">
        <f t="shared" si="111"/>
        <v>0</v>
      </c>
      <c r="Z50" s="16">
        <f t="shared" si="112"/>
        <v>0</v>
      </c>
      <c r="AA50" s="16">
        <f t="shared" si="113"/>
        <v>0</v>
      </c>
      <c r="AB50" s="16">
        <f t="shared" si="114"/>
        <v>0</v>
      </c>
      <c r="AC50" s="16">
        <f t="shared" si="115"/>
        <v>0</v>
      </c>
      <c r="AD50" s="16">
        <f t="shared" si="116"/>
        <v>0</v>
      </c>
      <c r="AE50" s="16">
        <f t="shared" si="117"/>
        <v>0</v>
      </c>
      <c r="AF50" s="16">
        <f t="shared" si="118"/>
        <v>0</v>
      </c>
      <c r="AG50" s="16">
        <f t="shared" si="119"/>
        <v>0</v>
      </c>
      <c r="AH50" s="16">
        <f t="shared" si="120"/>
        <v>0</v>
      </c>
      <c r="AI50" s="16">
        <f t="shared" si="121"/>
        <v>0</v>
      </c>
      <c r="AJ50" s="16">
        <f t="shared" si="122"/>
        <v>0</v>
      </c>
      <c r="AK50" s="16">
        <f t="shared" si="123"/>
        <v>0</v>
      </c>
      <c r="AL50" s="16">
        <f t="shared" si="124"/>
        <v>0</v>
      </c>
      <c r="AM50" s="16">
        <f t="shared" si="125"/>
        <v>0</v>
      </c>
      <c r="AN50" s="16">
        <f t="shared" si="126"/>
        <v>0</v>
      </c>
      <c r="AO50" s="16">
        <f t="shared" si="127"/>
        <v>0</v>
      </c>
      <c r="AP50" s="16">
        <f t="shared" si="128"/>
        <v>0</v>
      </c>
      <c r="AQ50" s="16">
        <f t="shared" si="129"/>
        <v>0</v>
      </c>
      <c r="AR50" s="16">
        <f t="shared" si="130"/>
        <v>0</v>
      </c>
      <c r="AS50" s="16">
        <f t="shared" si="131"/>
        <v>0</v>
      </c>
      <c r="AT50" s="20">
        <f t="shared" si="132"/>
        <v>0</v>
      </c>
      <c r="AU50" s="20">
        <f t="shared" si="133"/>
        <v>0</v>
      </c>
      <c r="AV50" s="20">
        <f t="shared" si="134"/>
        <v>0</v>
      </c>
      <c r="AW50" s="20">
        <f t="shared" si="135"/>
        <v>0</v>
      </c>
      <c r="AX50" s="20">
        <f t="shared" si="136"/>
        <v>0</v>
      </c>
      <c r="AY50" s="20">
        <f t="shared" si="137"/>
        <v>0</v>
      </c>
      <c r="AZ50" s="20">
        <f t="shared" si="138"/>
        <v>0</v>
      </c>
      <c r="BA50" s="20">
        <f t="shared" si="139"/>
        <v>0</v>
      </c>
      <c r="BB50" s="20">
        <f t="shared" si="140"/>
        <v>0</v>
      </c>
      <c r="BC50" s="20">
        <f t="shared" si="141"/>
        <v>0</v>
      </c>
      <c r="BD50" s="20">
        <f t="shared" si="142"/>
        <v>0</v>
      </c>
      <c r="BE50" s="20">
        <f t="shared" si="143"/>
        <v>0</v>
      </c>
      <c r="BF50" s="20">
        <f t="shared" si="144"/>
        <v>0</v>
      </c>
      <c r="BG50" s="20">
        <f t="shared" si="145"/>
        <v>0</v>
      </c>
      <c r="BH50" s="20">
        <f t="shared" si="146"/>
        <v>0</v>
      </c>
      <c r="BI50" s="20">
        <f t="shared" si="147"/>
        <v>0</v>
      </c>
      <c r="BJ50" s="20">
        <f t="shared" si="148"/>
        <v>0</v>
      </c>
      <c r="BK50" s="20">
        <f t="shared" si="149"/>
        <v>0</v>
      </c>
      <c r="BL50" s="20">
        <f t="shared" si="150"/>
        <v>0</v>
      </c>
      <c r="BM50" s="20">
        <f t="shared" si="151"/>
        <v>0</v>
      </c>
      <c r="BN50" s="20">
        <f t="shared" si="152"/>
        <v>0</v>
      </c>
      <c r="BO50" s="20">
        <f t="shared" si="153"/>
        <v>0</v>
      </c>
      <c r="BP50" s="20">
        <f t="shared" si="154"/>
        <v>0</v>
      </c>
      <c r="BQ50" s="20">
        <f t="shared" si="155"/>
        <v>0</v>
      </c>
      <c r="BR50" s="20">
        <f t="shared" si="156"/>
        <v>0</v>
      </c>
      <c r="BS50" s="20">
        <f t="shared" si="157"/>
        <v>0</v>
      </c>
      <c r="BT50" s="20">
        <f t="shared" si="158"/>
        <v>0</v>
      </c>
      <c r="BU50" s="20">
        <f t="shared" si="159"/>
        <v>0</v>
      </c>
      <c r="BV50" s="20">
        <f t="shared" si="160"/>
        <v>0</v>
      </c>
      <c r="BW50" s="20">
        <f t="shared" si="161"/>
        <v>0</v>
      </c>
      <c r="BX50" s="20">
        <f t="shared" si="162"/>
        <v>0</v>
      </c>
      <c r="BY50" s="20">
        <f t="shared" si="163"/>
        <v>0</v>
      </c>
      <c r="BZ50" s="20">
        <f t="shared" si="164"/>
        <v>0</v>
      </c>
      <c r="CA50" s="20">
        <f t="shared" si="165"/>
        <v>0</v>
      </c>
      <c r="CB50" s="20">
        <f t="shared" si="166"/>
        <v>0</v>
      </c>
      <c r="CC50" s="20">
        <f t="shared" si="167"/>
        <v>0</v>
      </c>
      <c r="CD50" s="20">
        <f t="shared" si="168"/>
        <v>0</v>
      </c>
      <c r="CE50" s="20">
        <f t="shared" si="169"/>
        <v>0</v>
      </c>
      <c r="CF50" s="20">
        <f t="shared" si="170"/>
        <v>0</v>
      </c>
      <c r="CG50" s="20">
        <f t="shared" si="171"/>
        <v>0</v>
      </c>
      <c r="CH50" s="20">
        <f t="shared" si="172"/>
        <v>0</v>
      </c>
      <c r="CI50" s="20">
        <f t="shared" si="173"/>
        <v>0</v>
      </c>
    </row>
    <row r="51" spans="1:87" x14ac:dyDescent="0.25">
      <c r="A51">
        <v>45</v>
      </c>
      <c r="B51">
        <f>modules!B51</f>
        <v>0</v>
      </c>
      <c r="C51">
        <f>modules!C51</f>
        <v>0</v>
      </c>
      <c r="D51" s="16">
        <f t="shared" si="90"/>
        <v>0</v>
      </c>
      <c r="E51" s="16">
        <f t="shared" si="91"/>
        <v>0</v>
      </c>
      <c r="F51" s="16">
        <f t="shared" si="92"/>
        <v>0</v>
      </c>
      <c r="G51" s="16">
        <f t="shared" si="93"/>
        <v>0</v>
      </c>
      <c r="H51" s="16">
        <f t="shared" si="94"/>
        <v>0</v>
      </c>
      <c r="I51" s="16">
        <f t="shared" si="95"/>
        <v>0</v>
      </c>
      <c r="J51" s="16">
        <f t="shared" si="96"/>
        <v>0</v>
      </c>
      <c r="K51" s="16">
        <f t="shared" si="97"/>
        <v>0</v>
      </c>
      <c r="L51" s="16">
        <f t="shared" si="98"/>
        <v>0</v>
      </c>
      <c r="M51" s="16">
        <f t="shared" si="99"/>
        <v>0</v>
      </c>
      <c r="N51" s="16">
        <f t="shared" si="100"/>
        <v>0</v>
      </c>
      <c r="O51" s="16">
        <f t="shared" si="101"/>
        <v>0</v>
      </c>
      <c r="P51" s="16">
        <f t="shared" si="102"/>
        <v>0</v>
      </c>
      <c r="Q51" s="16">
        <f t="shared" si="103"/>
        <v>0</v>
      </c>
      <c r="R51" s="16">
        <f t="shared" si="104"/>
        <v>0</v>
      </c>
      <c r="S51" s="16">
        <f t="shared" si="105"/>
        <v>0</v>
      </c>
      <c r="T51" s="16">
        <f t="shared" si="106"/>
        <v>0</v>
      </c>
      <c r="U51" s="16">
        <f t="shared" si="107"/>
        <v>0</v>
      </c>
      <c r="V51" s="16">
        <f t="shared" si="108"/>
        <v>0</v>
      </c>
      <c r="W51" s="16">
        <f t="shared" si="109"/>
        <v>0</v>
      </c>
      <c r="X51" s="16">
        <f t="shared" si="110"/>
        <v>0</v>
      </c>
      <c r="Y51" s="16">
        <f t="shared" si="111"/>
        <v>0</v>
      </c>
      <c r="Z51" s="16">
        <f t="shared" si="112"/>
        <v>0</v>
      </c>
      <c r="AA51" s="16">
        <f t="shared" si="113"/>
        <v>0</v>
      </c>
      <c r="AB51" s="16">
        <f t="shared" si="114"/>
        <v>0</v>
      </c>
      <c r="AC51" s="16">
        <f t="shared" si="115"/>
        <v>0</v>
      </c>
      <c r="AD51" s="16">
        <f t="shared" si="116"/>
        <v>0</v>
      </c>
      <c r="AE51" s="16">
        <f t="shared" si="117"/>
        <v>0</v>
      </c>
      <c r="AF51" s="16">
        <f t="shared" si="118"/>
        <v>0</v>
      </c>
      <c r="AG51" s="16">
        <f t="shared" si="119"/>
        <v>0</v>
      </c>
      <c r="AH51" s="16">
        <f t="shared" si="120"/>
        <v>0</v>
      </c>
      <c r="AI51" s="16">
        <f t="shared" si="121"/>
        <v>0</v>
      </c>
      <c r="AJ51" s="16">
        <f t="shared" si="122"/>
        <v>0</v>
      </c>
      <c r="AK51" s="16">
        <f t="shared" si="123"/>
        <v>0</v>
      </c>
      <c r="AL51" s="16">
        <f t="shared" si="124"/>
        <v>0</v>
      </c>
      <c r="AM51" s="16">
        <f t="shared" si="125"/>
        <v>0</v>
      </c>
      <c r="AN51" s="16">
        <f t="shared" si="126"/>
        <v>0</v>
      </c>
      <c r="AO51" s="16">
        <f t="shared" si="127"/>
        <v>0</v>
      </c>
      <c r="AP51" s="16">
        <f t="shared" si="128"/>
        <v>0</v>
      </c>
      <c r="AQ51" s="16">
        <f t="shared" si="129"/>
        <v>0</v>
      </c>
      <c r="AR51" s="16">
        <f t="shared" si="130"/>
        <v>0</v>
      </c>
      <c r="AS51" s="16">
        <f t="shared" si="131"/>
        <v>0</v>
      </c>
      <c r="AT51" s="20">
        <f t="shared" si="132"/>
        <v>0</v>
      </c>
      <c r="AU51" s="20">
        <f t="shared" si="133"/>
        <v>0</v>
      </c>
      <c r="AV51" s="20">
        <f t="shared" si="134"/>
        <v>0</v>
      </c>
      <c r="AW51" s="20">
        <f t="shared" si="135"/>
        <v>0</v>
      </c>
      <c r="AX51" s="20">
        <f t="shared" si="136"/>
        <v>0</v>
      </c>
      <c r="AY51" s="20">
        <f t="shared" si="137"/>
        <v>0</v>
      </c>
      <c r="AZ51" s="20">
        <f t="shared" si="138"/>
        <v>0</v>
      </c>
      <c r="BA51" s="20">
        <f t="shared" si="139"/>
        <v>0</v>
      </c>
      <c r="BB51" s="20">
        <f t="shared" si="140"/>
        <v>0</v>
      </c>
      <c r="BC51" s="20">
        <f t="shared" si="141"/>
        <v>0</v>
      </c>
      <c r="BD51" s="20">
        <f t="shared" si="142"/>
        <v>0</v>
      </c>
      <c r="BE51" s="20">
        <f t="shared" si="143"/>
        <v>0</v>
      </c>
      <c r="BF51" s="20">
        <f t="shared" si="144"/>
        <v>0</v>
      </c>
      <c r="BG51" s="20">
        <f t="shared" si="145"/>
        <v>0</v>
      </c>
      <c r="BH51" s="20">
        <f t="shared" si="146"/>
        <v>0</v>
      </c>
      <c r="BI51" s="20">
        <f t="shared" si="147"/>
        <v>0</v>
      </c>
      <c r="BJ51" s="20">
        <f t="shared" si="148"/>
        <v>0</v>
      </c>
      <c r="BK51" s="20">
        <f t="shared" si="149"/>
        <v>0</v>
      </c>
      <c r="BL51" s="20">
        <f t="shared" si="150"/>
        <v>0</v>
      </c>
      <c r="BM51" s="20">
        <f t="shared" si="151"/>
        <v>0</v>
      </c>
      <c r="BN51" s="20">
        <f t="shared" si="152"/>
        <v>0</v>
      </c>
      <c r="BO51" s="20">
        <f t="shared" si="153"/>
        <v>0</v>
      </c>
      <c r="BP51" s="20">
        <f t="shared" si="154"/>
        <v>0</v>
      </c>
      <c r="BQ51" s="20">
        <f t="shared" si="155"/>
        <v>0</v>
      </c>
      <c r="BR51" s="20">
        <f t="shared" si="156"/>
        <v>0</v>
      </c>
      <c r="BS51" s="20">
        <f t="shared" si="157"/>
        <v>0</v>
      </c>
      <c r="BT51" s="20">
        <f t="shared" si="158"/>
        <v>0</v>
      </c>
      <c r="BU51" s="20">
        <f t="shared" si="159"/>
        <v>0</v>
      </c>
      <c r="BV51" s="20">
        <f t="shared" si="160"/>
        <v>0</v>
      </c>
      <c r="BW51" s="20">
        <f t="shared" si="161"/>
        <v>0</v>
      </c>
      <c r="BX51" s="20">
        <f t="shared" si="162"/>
        <v>0</v>
      </c>
      <c r="BY51" s="20">
        <f t="shared" si="163"/>
        <v>0</v>
      </c>
      <c r="BZ51" s="20">
        <f t="shared" si="164"/>
        <v>0</v>
      </c>
      <c r="CA51" s="20">
        <f t="shared" si="165"/>
        <v>0</v>
      </c>
      <c r="CB51" s="20">
        <f t="shared" si="166"/>
        <v>0</v>
      </c>
      <c r="CC51" s="20">
        <f t="shared" si="167"/>
        <v>0</v>
      </c>
      <c r="CD51" s="20">
        <f t="shared" si="168"/>
        <v>0</v>
      </c>
      <c r="CE51" s="20">
        <f t="shared" si="169"/>
        <v>0</v>
      </c>
      <c r="CF51" s="20">
        <f t="shared" si="170"/>
        <v>0</v>
      </c>
      <c r="CG51" s="20">
        <f t="shared" si="171"/>
        <v>0</v>
      </c>
      <c r="CH51" s="20">
        <f t="shared" si="172"/>
        <v>0</v>
      </c>
      <c r="CI51" s="20">
        <f t="shared" si="173"/>
        <v>0</v>
      </c>
    </row>
    <row r="52" spans="1:87" x14ac:dyDescent="0.25">
      <c r="A52">
        <v>46</v>
      </c>
      <c r="B52">
        <f>modules!B52</f>
        <v>0</v>
      </c>
      <c r="C52">
        <f>modules!C52</f>
        <v>0</v>
      </c>
      <c r="D52" s="16">
        <f t="shared" si="90"/>
        <v>0</v>
      </c>
      <c r="E52" s="16">
        <f t="shared" si="91"/>
        <v>0</v>
      </c>
      <c r="F52" s="16">
        <f t="shared" si="92"/>
        <v>0</v>
      </c>
      <c r="G52" s="16">
        <f t="shared" si="93"/>
        <v>0</v>
      </c>
      <c r="H52" s="16">
        <f t="shared" si="94"/>
        <v>0</v>
      </c>
      <c r="I52" s="16">
        <f t="shared" si="95"/>
        <v>0</v>
      </c>
      <c r="J52" s="16">
        <f t="shared" si="96"/>
        <v>0</v>
      </c>
      <c r="K52" s="16">
        <f t="shared" si="97"/>
        <v>0</v>
      </c>
      <c r="L52" s="16">
        <f t="shared" si="98"/>
        <v>0</v>
      </c>
      <c r="M52" s="16">
        <f t="shared" si="99"/>
        <v>0</v>
      </c>
      <c r="N52" s="16">
        <f t="shared" si="100"/>
        <v>0</v>
      </c>
      <c r="O52" s="16">
        <f t="shared" si="101"/>
        <v>0</v>
      </c>
      <c r="P52" s="16">
        <f t="shared" si="102"/>
        <v>0</v>
      </c>
      <c r="Q52" s="16">
        <f t="shared" si="103"/>
        <v>0</v>
      </c>
      <c r="R52" s="16">
        <f t="shared" si="104"/>
        <v>0</v>
      </c>
      <c r="S52" s="16">
        <f t="shared" si="105"/>
        <v>0</v>
      </c>
      <c r="T52" s="16">
        <f t="shared" si="106"/>
        <v>0</v>
      </c>
      <c r="U52" s="16">
        <f t="shared" si="107"/>
        <v>0</v>
      </c>
      <c r="V52" s="16">
        <f t="shared" si="108"/>
        <v>0</v>
      </c>
      <c r="W52" s="16">
        <f t="shared" si="109"/>
        <v>0</v>
      </c>
      <c r="X52" s="16">
        <f t="shared" si="110"/>
        <v>0</v>
      </c>
      <c r="Y52" s="16">
        <f t="shared" si="111"/>
        <v>0</v>
      </c>
      <c r="Z52" s="16">
        <f t="shared" si="112"/>
        <v>0</v>
      </c>
      <c r="AA52" s="16">
        <f t="shared" si="113"/>
        <v>0</v>
      </c>
      <c r="AB52" s="16">
        <f t="shared" si="114"/>
        <v>0</v>
      </c>
      <c r="AC52" s="16">
        <f t="shared" si="115"/>
        <v>0</v>
      </c>
      <c r="AD52" s="16">
        <f t="shared" si="116"/>
        <v>0</v>
      </c>
      <c r="AE52" s="16">
        <f t="shared" si="117"/>
        <v>0</v>
      </c>
      <c r="AF52" s="16">
        <f t="shared" si="118"/>
        <v>0</v>
      </c>
      <c r="AG52" s="16">
        <f t="shared" si="119"/>
        <v>0</v>
      </c>
      <c r="AH52" s="16">
        <f t="shared" si="120"/>
        <v>0</v>
      </c>
      <c r="AI52" s="16">
        <f t="shared" si="121"/>
        <v>0</v>
      </c>
      <c r="AJ52" s="16">
        <f t="shared" si="122"/>
        <v>0</v>
      </c>
      <c r="AK52" s="16">
        <f t="shared" si="123"/>
        <v>0</v>
      </c>
      <c r="AL52" s="16">
        <f t="shared" si="124"/>
        <v>0</v>
      </c>
      <c r="AM52" s="16">
        <f t="shared" si="125"/>
        <v>0</v>
      </c>
      <c r="AN52" s="16">
        <f t="shared" si="126"/>
        <v>0</v>
      </c>
      <c r="AO52" s="16">
        <f t="shared" si="127"/>
        <v>0</v>
      </c>
      <c r="AP52" s="16">
        <f t="shared" si="128"/>
        <v>0</v>
      </c>
      <c r="AQ52" s="16">
        <f t="shared" si="129"/>
        <v>0</v>
      </c>
      <c r="AR52" s="16">
        <f t="shared" si="130"/>
        <v>0</v>
      </c>
      <c r="AS52" s="16">
        <f t="shared" si="131"/>
        <v>0</v>
      </c>
      <c r="AT52" s="20">
        <f t="shared" si="132"/>
        <v>0</v>
      </c>
      <c r="AU52" s="20">
        <f t="shared" si="133"/>
        <v>0</v>
      </c>
      <c r="AV52" s="20">
        <f t="shared" si="134"/>
        <v>0</v>
      </c>
      <c r="AW52" s="20">
        <f t="shared" si="135"/>
        <v>0</v>
      </c>
      <c r="AX52" s="20">
        <f t="shared" si="136"/>
        <v>0</v>
      </c>
      <c r="AY52" s="20">
        <f t="shared" si="137"/>
        <v>0</v>
      </c>
      <c r="AZ52" s="20">
        <f t="shared" si="138"/>
        <v>0</v>
      </c>
      <c r="BA52" s="20">
        <f t="shared" si="139"/>
        <v>0</v>
      </c>
      <c r="BB52" s="20">
        <f t="shared" si="140"/>
        <v>0</v>
      </c>
      <c r="BC52" s="20">
        <f t="shared" si="141"/>
        <v>0</v>
      </c>
      <c r="BD52" s="20">
        <f t="shared" si="142"/>
        <v>0</v>
      </c>
      <c r="BE52" s="20">
        <f t="shared" si="143"/>
        <v>0</v>
      </c>
      <c r="BF52" s="20">
        <f t="shared" si="144"/>
        <v>0</v>
      </c>
      <c r="BG52" s="20">
        <f t="shared" si="145"/>
        <v>0</v>
      </c>
      <c r="BH52" s="20">
        <f t="shared" si="146"/>
        <v>0</v>
      </c>
      <c r="BI52" s="20">
        <f t="shared" si="147"/>
        <v>0</v>
      </c>
      <c r="BJ52" s="20">
        <f t="shared" si="148"/>
        <v>0</v>
      </c>
      <c r="BK52" s="20">
        <f t="shared" si="149"/>
        <v>0</v>
      </c>
      <c r="BL52" s="20">
        <f t="shared" si="150"/>
        <v>0</v>
      </c>
      <c r="BM52" s="20">
        <f t="shared" si="151"/>
        <v>0</v>
      </c>
      <c r="BN52" s="20">
        <f t="shared" si="152"/>
        <v>0</v>
      </c>
      <c r="BO52" s="20">
        <f t="shared" si="153"/>
        <v>0</v>
      </c>
      <c r="BP52" s="20">
        <f t="shared" si="154"/>
        <v>0</v>
      </c>
      <c r="BQ52" s="20">
        <f t="shared" si="155"/>
        <v>0</v>
      </c>
      <c r="BR52" s="20">
        <f t="shared" si="156"/>
        <v>0</v>
      </c>
      <c r="BS52" s="20">
        <f t="shared" si="157"/>
        <v>0</v>
      </c>
      <c r="BT52" s="20">
        <f t="shared" si="158"/>
        <v>0</v>
      </c>
      <c r="BU52" s="20">
        <f t="shared" si="159"/>
        <v>0</v>
      </c>
      <c r="BV52" s="20">
        <f t="shared" si="160"/>
        <v>0</v>
      </c>
      <c r="BW52" s="20">
        <f t="shared" si="161"/>
        <v>0</v>
      </c>
      <c r="BX52" s="20">
        <f t="shared" si="162"/>
        <v>0</v>
      </c>
      <c r="BY52" s="20">
        <f t="shared" si="163"/>
        <v>0</v>
      </c>
      <c r="BZ52" s="20">
        <f t="shared" si="164"/>
        <v>0</v>
      </c>
      <c r="CA52" s="20">
        <f t="shared" si="165"/>
        <v>0</v>
      </c>
      <c r="CB52" s="20">
        <f t="shared" si="166"/>
        <v>0</v>
      </c>
      <c r="CC52" s="20">
        <f t="shared" si="167"/>
        <v>0</v>
      </c>
      <c r="CD52" s="20">
        <f t="shared" si="168"/>
        <v>0</v>
      </c>
      <c r="CE52" s="20">
        <f t="shared" si="169"/>
        <v>0</v>
      </c>
      <c r="CF52" s="20">
        <f t="shared" si="170"/>
        <v>0</v>
      </c>
      <c r="CG52" s="20">
        <f t="shared" si="171"/>
        <v>0</v>
      </c>
      <c r="CH52" s="20">
        <f t="shared" si="172"/>
        <v>0</v>
      </c>
      <c r="CI52" s="20">
        <f t="shared" si="173"/>
        <v>0</v>
      </c>
    </row>
    <row r="53" spans="1:87" x14ac:dyDescent="0.25">
      <c r="A53">
        <v>47</v>
      </c>
      <c r="B53">
        <f>modules!B53</f>
        <v>0</v>
      </c>
      <c r="C53">
        <f>modules!C53</f>
        <v>0</v>
      </c>
      <c r="D53" s="16">
        <f t="shared" si="90"/>
        <v>0</v>
      </c>
      <c r="E53" s="16">
        <f t="shared" si="91"/>
        <v>0</v>
      </c>
      <c r="F53" s="16">
        <f t="shared" si="92"/>
        <v>0</v>
      </c>
      <c r="G53" s="16">
        <f t="shared" si="93"/>
        <v>0</v>
      </c>
      <c r="H53" s="16">
        <f t="shared" si="94"/>
        <v>0</v>
      </c>
      <c r="I53" s="16">
        <f t="shared" si="95"/>
        <v>0</v>
      </c>
      <c r="J53" s="16">
        <f t="shared" si="96"/>
        <v>0</v>
      </c>
      <c r="K53" s="16">
        <f t="shared" si="97"/>
        <v>0</v>
      </c>
      <c r="L53" s="16">
        <f t="shared" si="98"/>
        <v>0</v>
      </c>
      <c r="M53" s="16">
        <f t="shared" si="99"/>
        <v>0</v>
      </c>
      <c r="N53" s="16">
        <f t="shared" si="100"/>
        <v>0</v>
      </c>
      <c r="O53" s="16">
        <f t="shared" si="101"/>
        <v>0</v>
      </c>
      <c r="P53" s="16">
        <f t="shared" si="102"/>
        <v>0</v>
      </c>
      <c r="Q53" s="16">
        <f t="shared" si="103"/>
        <v>0</v>
      </c>
      <c r="R53" s="16">
        <f t="shared" si="104"/>
        <v>0</v>
      </c>
      <c r="S53" s="16">
        <f t="shared" si="105"/>
        <v>0</v>
      </c>
      <c r="T53" s="16">
        <f t="shared" si="106"/>
        <v>0</v>
      </c>
      <c r="U53" s="16">
        <f t="shared" si="107"/>
        <v>0</v>
      </c>
      <c r="V53" s="16">
        <f t="shared" si="108"/>
        <v>0</v>
      </c>
      <c r="W53" s="16">
        <f t="shared" si="109"/>
        <v>0</v>
      </c>
      <c r="X53" s="16">
        <f t="shared" si="110"/>
        <v>0</v>
      </c>
      <c r="Y53" s="16">
        <f t="shared" si="111"/>
        <v>0</v>
      </c>
      <c r="Z53" s="16">
        <f t="shared" si="112"/>
        <v>0</v>
      </c>
      <c r="AA53" s="16">
        <f t="shared" si="113"/>
        <v>0</v>
      </c>
      <c r="AB53" s="16">
        <f t="shared" si="114"/>
        <v>0</v>
      </c>
      <c r="AC53" s="16">
        <f t="shared" si="115"/>
        <v>0</v>
      </c>
      <c r="AD53" s="16">
        <f t="shared" si="116"/>
        <v>0</v>
      </c>
      <c r="AE53" s="16">
        <f t="shared" si="117"/>
        <v>0</v>
      </c>
      <c r="AF53" s="16">
        <f t="shared" si="118"/>
        <v>0</v>
      </c>
      <c r="AG53" s="16">
        <f t="shared" si="119"/>
        <v>0</v>
      </c>
      <c r="AH53" s="16">
        <f t="shared" si="120"/>
        <v>0</v>
      </c>
      <c r="AI53" s="16">
        <f t="shared" si="121"/>
        <v>0</v>
      </c>
      <c r="AJ53" s="16">
        <f t="shared" si="122"/>
        <v>0</v>
      </c>
      <c r="AK53" s="16">
        <f t="shared" si="123"/>
        <v>0</v>
      </c>
      <c r="AL53" s="16">
        <f t="shared" si="124"/>
        <v>0</v>
      </c>
      <c r="AM53" s="16">
        <f t="shared" si="125"/>
        <v>0</v>
      </c>
      <c r="AN53" s="16">
        <f t="shared" si="126"/>
        <v>0</v>
      </c>
      <c r="AO53" s="16">
        <f t="shared" si="127"/>
        <v>0</v>
      </c>
      <c r="AP53" s="16">
        <f t="shared" si="128"/>
        <v>0</v>
      </c>
      <c r="AQ53" s="16">
        <f t="shared" si="129"/>
        <v>0</v>
      </c>
      <c r="AR53" s="16">
        <f t="shared" si="130"/>
        <v>0</v>
      </c>
      <c r="AS53" s="16">
        <f t="shared" si="131"/>
        <v>0</v>
      </c>
      <c r="AT53" s="20">
        <f t="shared" si="132"/>
        <v>0</v>
      </c>
      <c r="AU53" s="20">
        <f t="shared" si="133"/>
        <v>0</v>
      </c>
      <c r="AV53" s="20">
        <f t="shared" si="134"/>
        <v>0</v>
      </c>
      <c r="AW53" s="20">
        <f t="shared" si="135"/>
        <v>0</v>
      </c>
      <c r="AX53" s="20">
        <f t="shared" si="136"/>
        <v>0</v>
      </c>
      <c r="AY53" s="20">
        <f t="shared" si="137"/>
        <v>0</v>
      </c>
      <c r="AZ53" s="20">
        <f t="shared" si="138"/>
        <v>0</v>
      </c>
      <c r="BA53" s="20">
        <f t="shared" si="139"/>
        <v>0</v>
      </c>
      <c r="BB53" s="20">
        <f t="shared" si="140"/>
        <v>0</v>
      </c>
      <c r="BC53" s="20">
        <f t="shared" si="141"/>
        <v>0</v>
      </c>
      <c r="BD53" s="20">
        <f t="shared" si="142"/>
        <v>0</v>
      </c>
      <c r="BE53" s="20">
        <f t="shared" si="143"/>
        <v>0</v>
      </c>
      <c r="BF53" s="20">
        <f t="shared" si="144"/>
        <v>0</v>
      </c>
      <c r="BG53" s="20">
        <f t="shared" si="145"/>
        <v>0</v>
      </c>
      <c r="BH53" s="20">
        <f t="shared" si="146"/>
        <v>0</v>
      </c>
      <c r="BI53" s="20">
        <f t="shared" si="147"/>
        <v>0</v>
      </c>
      <c r="BJ53" s="20">
        <f t="shared" si="148"/>
        <v>0</v>
      </c>
      <c r="BK53" s="20">
        <f t="shared" si="149"/>
        <v>0</v>
      </c>
      <c r="BL53" s="20">
        <f t="shared" si="150"/>
        <v>0</v>
      </c>
      <c r="BM53" s="20">
        <f t="shared" si="151"/>
        <v>0</v>
      </c>
      <c r="BN53" s="20">
        <f t="shared" si="152"/>
        <v>0</v>
      </c>
      <c r="BO53" s="20">
        <f t="shared" si="153"/>
        <v>0</v>
      </c>
      <c r="BP53" s="20">
        <f t="shared" si="154"/>
        <v>0</v>
      </c>
      <c r="BQ53" s="20">
        <f t="shared" si="155"/>
        <v>0</v>
      </c>
      <c r="BR53" s="20">
        <f t="shared" si="156"/>
        <v>0</v>
      </c>
      <c r="BS53" s="20">
        <f t="shared" si="157"/>
        <v>0</v>
      </c>
      <c r="BT53" s="20">
        <f t="shared" si="158"/>
        <v>0</v>
      </c>
      <c r="BU53" s="20">
        <f t="shared" si="159"/>
        <v>0</v>
      </c>
      <c r="BV53" s="20">
        <f t="shared" si="160"/>
        <v>0</v>
      </c>
      <c r="BW53" s="20">
        <f t="shared" si="161"/>
        <v>0</v>
      </c>
      <c r="BX53" s="20">
        <f t="shared" si="162"/>
        <v>0</v>
      </c>
      <c r="BY53" s="20">
        <f t="shared" si="163"/>
        <v>0</v>
      </c>
      <c r="BZ53" s="20">
        <f t="shared" si="164"/>
        <v>0</v>
      </c>
      <c r="CA53" s="20">
        <f t="shared" si="165"/>
        <v>0</v>
      </c>
      <c r="CB53" s="20">
        <f t="shared" si="166"/>
        <v>0</v>
      </c>
      <c r="CC53" s="20">
        <f t="shared" si="167"/>
        <v>0</v>
      </c>
      <c r="CD53" s="20">
        <f t="shared" si="168"/>
        <v>0</v>
      </c>
      <c r="CE53" s="20">
        <f t="shared" si="169"/>
        <v>0</v>
      </c>
      <c r="CF53" s="20">
        <f t="shared" si="170"/>
        <v>0</v>
      </c>
      <c r="CG53" s="20">
        <f t="shared" si="171"/>
        <v>0</v>
      </c>
      <c r="CH53" s="20">
        <f t="shared" si="172"/>
        <v>0</v>
      </c>
      <c r="CI53" s="20">
        <f t="shared" si="173"/>
        <v>0</v>
      </c>
    </row>
    <row r="54" spans="1:87" x14ac:dyDescent="0.25">
      <c r="A54">
        <v>48</v>
      </c>
      <c r="B54">
        <f>modules!B54</f>
        <v>0</v>
      </c>
      <c r="C54">
        <f>modules!C54</f>
        <v>0</v>
      </c>
      <c r="D54" s="16">
        <f t="shared" si="90"/>
        <v>0</v>
      </c>
      <c r="E54" s="16">
        <f t="shared" si="91"/>
        <v>0</v>
      </c>
      <c r="F54" s="16">
        <f t="shared" si="92"/>
        <v>0</v>
      </c>
      <c r="G54" s="16">
        <f t="shared" si="93"/>
        <v>0</v>
      </c>
      <c r="H54" s="16">
        <f t="shared" si="94"/>
        <v>0</v>
      </c>
      <c r="I54" s="16">
        <f t="shared" si="95"/>
        <v>0</v>
      </c>
      <c r="J54" s="16">
        <f t="shared" si="96"/>
        <v>0</v>
      </c>
      <c r="K54" s="16">
        <f t="shared" si="97"/>
        <v>0</v>
      </c>
      <c r="L54" s="16">
        <f t="shared" si="98"/>
        <v>0</v>
      </c>
      <c r="M54" s="16">
        <f t="shared" si="99"/>
        <v>0</v>
      </c>
      <c r="N54" s="16">
        <f t="shared" si="100"/>
        <v>0</v>
      </c>
      <c r="O54" s="16">
        <f t="shared" si="101"/>
        <v>0</v>
      </c>
      <c r="P54" s="16">
        <f t="shared" si="102"/>
        <v>0</v>
      </c>
      <c r="Q54" s="16">
        <f t="shared" si="103"/>
        <v>0</v>
      </c>
      <c r="R54" s="16">
        <f t="shared" si="104"/>
        <v>0</v>
      </c>
      <c r="S54" s="16">
        <f t="shared" si="105"/>
        <v>0</v>
      </c>
      <c r="T54" s="16">
        <f t="shared" si="106"/>
        <v>0</v>
      </c>
      <c r="U54" s="16">
        <f t="shared" si="107"/>
        <v>0</v>
      </c>
      <c r="V54" s="16">
        <f t="shared" si="108"/>
        <v>0</v>
      </c>
      <c r="W54" s="16">
        <f t="shared" si="109"/>
        <v>0</v>
      </c>
      <c r="X54" s="16">
        <f t="shared" si="110"/>
        <v>0</v>
      </c>
      <c r="Y54" s="16">
        <f t="shared" si="111"/>
        <v>0</v>
      </c>
      <c r="Z54" s="16">
        <f t="shared" si="112"/>
        <v>0</v>
      </c>
      <c r="AA54" s="16">
        <f t="shared" si="113"/>
        <v>0</v>
      </c>
      <c r="AB54" s="16">
        <f t="shared" si="114"/>
        <v>0</v>
      </c>
      <c r="AC54" s="16">
        <f t="shared" si="115"/>
        <v>0</v>
      </c>
      <c r="AD54" s="16">
        <f t="shared" si="116"/>
        <v>0</v>
      </c>
      <c r="AE54" s="16">
        <f t="shared" si="117"/>
        <v>0</v>
      </c>
      <c r="AF54" s="16">
        <f t="shared" si="118"/>
        <v>0</v>
      </c>
      <c r="AG54" s="16">
        <f t="shared" si="119"/>
        <v>0</v>
      </c>
      <c r="AH54" s="16">
        <f t="shared" si="120"/>
        <v>0</v>
      </c>
      <c r="AI54" s="16">
        <f t="shared" si="121"/>
        <v>0</v>
      </c>
      <c r="AJ54" s="16">
        <f t="shared" si="122"/>
        <v>0</v>
      </c>
      <c r="AK54" s="16">
        <f t="shared" si="123"/>
        <v>0</v>
      </c>
      <c r="AL54" s="16">
        <f t="shared" si="124"/>
        <v>0</v>
      </c>
      <c r="AM54" s="16">
        <f t="shared" si="125"/>
        <v>0</v>
      </c>
      <c r="AN54" s="16">
        <f t="shared" si="126"/>
        <v>0</v>
      </c>
      <c r="AO54" s="16">
        <f t="shared" si="127"/>
        <v>0</v>
      </c>
      <c r="AP54" s="16">
        <f t="shared" si="128"/>
        <v>0</v>
      </c>
      <c r="AQ54" s="16">
        <f t="shared" si="129"/>
        <v>0</v>
      </c>
      <c r="AR54" s="16">
        <f t="shared" si="130"/>
        <v>0</v>
      </c>
      <c r="AS54" s="16">
        <f t="shared" si="131"/>
        <v>0</v>
      </c>
      <c r="AT54" s="20">
        <f t="shared" si="132"/>
        <v>0</v>
      </c>
      <c r="AU54" s="20">
        <f t="shared" si="133"/>
        <v>0</v>
      </c>
      <c r="AV54" s="20">
        <f t="shared" si="134"/>
        <v>0</v>
      </c>
      <c r="AW54" s="20">
        <f t="shared" si="135"/>
        <v>0</v>
      </c>
      <c r="AX54" s="20">
        <f t="shared" si="136"/>
        <v>0</v>
      </c>
      <c r="AY54" s="20">
        <f t="shared" si="137"/>
        <v>0</v>
      </c>
      <c r="AZ54" s="20">
        <f t="shared" si="138"/>
        <v>0</v>
      </c>
      <c r="BA54" s="20">
        <f t="shared" si="139"/>
        <v>0</v>
      </c>
      <c r="BB54" s="20">
        <f t="shared" si="140"/>
        <v>0</v>
      </c>
      <c r="BC54" s="20">
        <f t="shared" si="141"/>
        <v>0</v>
      </c>
      <c r="BD54" s="20">
        <f t="shared" si="142"/>
        <v>0</v>
      </c>
      <c r="BE54" s="20">
        <f t="shared" si="143"/>
        <v>0</v>
      </c>
      <c r="BF54" s="20">
        <f t="shared" si="144"/>
        <v>0</v>
      </c>
      <c r="BG54" s="20">
        <f t="shared" si="145"/>
        <v>0</v>
      </c>
      <c r="BH54" s="20">
        <f t="shared" si="146"/>
        <v>0</v>
      </c>
      <c r="BI54" s="20">
        <f t="shared" si="147"/>
        <v>0</v>
      </c>
      <c r="BJ54" s="20">
        <f t="shared" si="148"/>
        <v>0</v>
      </c>
      <c r="BK54" s="20">
        <f t="shared" si="149"/>
        <v>0</v>
      </c>
      <c r="BL54" s="20">
        <f t="shared" si="150"/>
        <v>0</v>
      </c>
      <c r="BM54" s="20">
        <f t="shared" si="151"/>
        <v>0</v>
      </c>
      <c r="BN54" s="20">
        <f t="shared" si="152"/>
        <v>0</v>
      </c>
      <c r="BO54" s="20">
        <f t="shared" si="153"/>
        <v>0</v>
      </c>
      <c r="BP54" s="20">
        <f t="shared" si="154"/>
        <v>0</v>
      </c>
      <c r="BQ54" s="20">
        <f t="shared" si="155"/>
        <v>0</v>
      </c>
      <c r="BR54" s="20">
        <f t="shared" si="156"/>
        <v>0</v>
      </c>
      <c r="BS54" s="20">
        <f t="shared" si="157"/>
        <v>0</v>
      </c>
      <c r="BT54" s="20">
        <f t="shared" si="158"/>
        <v>0</v>
      </c>
      <c r="BU54" s="20">
        <f t="shared" si="159"/>
        <v>0</v>
      </c>
      <c r="BV54" s="20">
        <f t="shared" si="160"/>
        <v>0</v>
      </c>
      <c r="BW54" s="20">
        <f t="shared" si="161"/>
        <v>0</v>
      </c>
      <c r="BX54" s="20">
        <f t="shared" si="162"/>
        <v>0</v>
      </c>
      <c r="BY54" s="20">
        <f t="shared" si="163"/>
        <v>0</v>
      </c>
      <c r="BZ54" s="20">
        <f t="shared" si="164"/>
        <v>0</v>
      </c>
      <c r="CA54" s="20">
        <f t="shared" si="165"/>
        <v>0</v>
      </c>
      <c r="CB54" s="20">
        <f t="shared" si="166"/>
        <v>0</v>
      </c>
      <c r="CC54" s="20">
        <f t="shared" si="167"/>
        <v>0</v>
      </c>
      <c r="CD54" s="20">
        <f t="shared" si="168"/>
        <v>0</v>
      </c>
      <c r="CE54" s="20">
        <f t="shared" si="169"/>
        <v>0</v>
      </c>
      <c r="CF54" s="20">
        <f t="shared" si="170"/>
        <v>0</v>
      </c>
      <c r="CG54" s="20">
        <f t="shared" si="171"/>
        <v>0</v>
      </c>
      <c r="CH54" s="20">
        <f t="shared" si="172"/>
        <v>0</v>
      </c>
      <c r="CI54" s="20">
        <f t="shared" si="173"/>
        <v>0</v>
      </c>
    </row>
    <row r="55" spans="1:87" x14ac:dyDescent="0.25">
      <c r="A55">
        <v>49</v>
      </c>
      <c r="B55">
        <f>modules!B55</f>
        <v>0</v>
      </c>
      <c r="C55">
        <f>modules!C55</f>
        <v>0</v>
      </c>
      <c r="D55" s="16">
        <f t="shared" si="90"/>
        <v>0</v>
      </c>
      <c r="E55" s="16">
        <f t="shared" si="91"/>
        <v>0</v>
      </c>
      <c r="F55" s="16">
        <f t="shared" si="92"/>
        <v>0</v>
      </c>
      <c r="G55" s="16">
        <f t="shared" si="93"/>
        <v>0</v>
      </c>
      <c r="H55" s="16">
        <f t="shared" si="94"/>
        <v>0</v>
      </c>
      <c r="I55" s="16">
        <f t="shared" si="95"/>
        <v>0</v>
      </c>
      <c r="J55" s="16">
        <f t="shared" si="96"/>
        <v>0</v>
      </c>
      <c r="K55" s="16">
        <f t="shared" si="97"/>
        <v>0</v>
      </c>
      <c r="L55" s="16">
        <f t="shared" si="98"/>
        <v>0</v>
      </c>
      <c r="M55" s="16">
        <f t="shared" si="99"/>
        <v>0</v>
      </c>
      <c r="N55" s="16">
        <f t="shared" si="100"/>
        <v>0</v>
      </c>
      <c r="O55" s="16">
        <f t="shared" si="101"/>
        <v>0</v>
      </c>
      <c r="P55" s="16">
        <f t="shared" si="102"/>
        <v>0</v>
      </c>
      <c r="Q55" s="16">
        <f t="shared" si="103"/>
        <v>0</v>
      </c>
      <c r="R55" s="16">
        <f t="shared" si="104"/>
        <v>0</v>
      </c>
      <c r="S55" s="16">
        <f t="shared" si="105"/>
        <v>0</v>
      </c>
      <c r="T55" s="16">
        <f t="shared" si="106"/>
        <v>0</v>
      </c>
      <c r="U55" s="16">
        <f t="shared" si="107"/>
        <v>0</v>
      </c>
      <c r="V55" s="16">
        <f t="shared" si="108"/>
        <v>0</v>
      </c>
      <c r="W55" s="16">
        <f t="shared" si="109"/>
        <v>0</v>
      </c>
      <c r="X55" s="16">
        <f t="shared" si="110"/>
        <v>0</v>
      </c>
      <c r="Y55" s="16">
        <f t="shared" si="111"/>
        <v>0</v>
      </c>
      <c r="Z55" s="16">
        <f t="shared" si="112"/>
        <v>0</v>
      </c>
      <c r="AA55" s="16">
        <f t="shared" si="113"/>
        <v>0</v>
      </c>
      <c r="AB55" s="16">
        <f t="shared" si="114"/>
        <v>0</v>
      </c>
      <c r="AC55" s="16">
        <f t="shared" si="115"/>
        <v>0</v>
      </c>
      <c r="AD55" s="16">
        <f t="shared" si="116"/>
        <v>0</v>
      </c>
      <c r="AE55" s="16">
        <f t="shared" si="117"/>
        <v>0</v>
      </c>
      <c r="AF55" s="16">
        <f t="shared" si="118"/>
        <v>0</v>
      </c>
      <c r="AG55" s="16">
        <f t="shared" si="119"/>
        <v>0</v>
      </c>
      <c r="AH55" s="16">
        <f t="shared" si="120"/>
        <v>0</v>
      </c>
      <c r="AI55" s="16">
        <f t="shared" si="121"/>
        <v>0</v>
      </c>
      <c r="AJ55" s="16">
        <f t="shared" si="122"/>
        <v>0</v>
      </c>
      <c r="AK55" s="16">
        <f t="shared" si="123"/>
        <v>0</v>
      </c>
      <c r="AL55" s="16">
        <f t="shared" si="124"/>
        <v>0</v>
      </c>
      <c r="AM55" s="16">
        <f t="shared" si="125"/>
        <v>0</v>
      </c>
      <c r="AN55" s="16">
        <f t="shared" si="126"/>
        <v>0</v>
      </c>
      <c r="AO55" s="16">
        <f t="shared" si="127"/>
        <v>0</v>
      </c>
      <c r="AP55" s="16">
        <f t="shared" si="128"/>
        <v>0</v>
      </c>
      <c r="AQ55" s="16">
        <f t="shared" si="129"/>
        <v>0</v>
      </c>
      <c r="AR55" s="16">
        <f t="shared" si="130"/>
        <v>0</v>
      </c>
      <c r="AS55" s="16">
        <f t="shared" si="131"/>
        <v>0</v>
      </c>
      <c r="AT55" s="20">
        <f t="shared" si="132"/>
        <v>0</v>
      </c>
      <c r="AU55" s="20">
        <f t="shared" si="133"/>
        <v>0</v>
      </c>
      <c r="AV55" s="20">
        <f t="shared" si="134"/>
        <v>0</v>
      </c>
      <c r="AW55" s="20">
        <f t="shared" si="135"/>
        <v>0</v>
      </c>
      <c r="AX55" s="20">
        <f t="shared" si="136"/>
        <v>0</v>
      </c>
      <c r="AY55" s="20">
        <f t="shared" si="137"/>
        <v>0</v>
      </c>
      <c r="AZ55" s="20">
        <f t="shared" si="138"/>
        <v>0</v>
      </c>
      <c r="BA55" s="20">
        <f t="shared" si="139"/>
        <v>0</v>
      </c>
      <c r="BB55" s="20">
        <f t="shared" si="140"/>
        <v>0</v>
      </c>
      <c r="BC55" s="20">
        <f t="shared" si="141"/>
        <v>0</v>
      </c>
      <c r="BD55" s="20">
        <f t="shared" si="142"/>
        <v>0</v>
      </c>
      <c r="BE55" s="20">
        <f t="shared" si="143"/>
        <v>0</v>
      </c>
      <c r="BF55" s="20">
        <f t="shared" si="144"/>
        <v>0</v>
      </c>
      <c r="BG55" s="20">
        <f t="shared" si="145"/>
        <v>0</v>
      </c>
      <c r="BH55" s="20">
        <f t="shared" si="146"/>
        <v>0</v>
      </c>
      <c r="BI55" s="20">
        <f t="shared" si="147"/>
        <v>0</v>
      </c>
      <c r="BJ55" s="20">
        <f t="shared" si="148"/>
        <v>0</v>
      </c>
      <c r="BK55" s="20">
        <f t="shared" si="149"/>
        <v>0</v>
      </c>
      <c r="BL55" s="20">
        <f t="shared" si="150"/>
        <v>0</v>
      </c>
      <c r="BM55" s="20">
        <f t="shared" si="151"/>
        <v>0</v>
      </c>
      <c r="BN55" s="20">
        <f t="shared" si="152"/>
        <v>0</v>
      </c>
      <c r="BO55" s="20">
        <f t="shared" si="153"/>
        <v>0</v>
      </c>
      <c r="BP55" s="20">
        <f t="shared" si="154"/>
        <v>0</v>
      </c>
      <c r="BQ55" s="20">
        <f t="shared" si="155"/>
        <v>0</v>
      </c>
      <c r="BR55" s="20">
        <f t="shared" si="156"/>
        <v>0</v>
      </c>
      <c r="BS55" s="20">
        <f t="shared" si="157"/>
        <v>0</v>
      </c>
      <c r="BT55" s="20">
        <f t="shared" si="158"/>
        <v>0</v>
      </c>
      <c r="BU55" s="20">
        <f t="shared" si="159"/>
        <v>0</v>
      </c>
      <c r="BV55" s="20">
        <f t="shared" si="160"/>
        <v>0</v>
      </c>
      <c r="BW55" s="20">
        <f t="shared" si="161"/>
        <v>0</v>
      </c>
      <c r="BX55" s="20">
        <f t="shared" si="162"/>
        <v>0</v>
      </c>
      <c r="BY55" s="20">
        <f t="shared" si="163"/>
        <v>0</v>
      </c>
      <c r="BZ55" s="20">
        <f t="shared" si="164"/>
        <v>0</v>
      </c>
      <c r="CA55" s="20">
        <f t="shared" si="165"/>
        <v>0</v>
      </c>
      <c r="CB55" s="20">
        <f t="shared" si="166"/>
        <v>0</v>
      </c>
      <c r="CC55" s="20">
        <f t="shared" si="167"/>
        <v>0</v>
      </c>
      <c r="CD55" s="20">
        <f t="shared" si="168"/>
        <v>0</v>
      </c>
      <c r="CE55" s="20">
        <f t="shared" si="169"/>
        <v>0</v>
      </c>
      <c r="CF55" s="20">
        <f t="shared" si="170"/>
        <v>0</v>
      </c>
      <c r="CG55" s="20">
        <f t="shared" si="171"/>
        <v>0</v>
      </c>
      <c r="CH55" s="20">
        <f t="shared" si="172"/>
        <v>0</v>
      </c>
      <c r="CI55" s="20">
        <f t="shared" si="173"/>
        <v>0</v>
      </c>
    </row>
    <row r="56" spans="1:87" x14ac:dyDescent="0.25">
      <c r="A56">
        <v>50</v>
      </c>
      <c r="B56">
        <f>modules!B56</f>
        <v>0</v>
      </c>
      <c r="C56">
        <f>modules!C56</f>
        <v>0</v>
      </c>
      <c r="D56" s="16">
        <f t="shared" si="90"/>
        <v>0</v>
      </c>
      <c r="E56" s="16">
        <f t="shared" si="91"/>
        <v>0</v>
      </c>
      <c r="F56" s="16">
        <f t="shared" si="92"/>
        <v>0</v>
      </c>
      <c r="G56" s="16">
        <f t="shared" si="93"/>
        <v>0</v>
      </c>
      <c r="H56" s="16">
        <f t="shared" si="94"/>
        <v>0</v>
      </c>
      <c r="I56" s="16">
        <f t="shared" si="95"/>
        <v>0</v>
      </c>
      <c r="J56" s="16">
        <f t="shared" si="96"/>
        <v>0</v>
      </c>
      <c r="K56" s="16">
        <f t="shared" si="97"/>
        <v>0</v>
      </c>
      <c r="L56" s="16">
        <f t="shared" si="98"/>
        <v>0</v>
      </c>
      <c r="M56" s="16">
        <f t="shared" si="99"/>
        <v>0</v>
      </c>
      <c r="N56" s="16">
        <f t="shared" si="100"/>
        <v>0</v>
      </c>
      <c r="O56" s="16">
        <f t="shared" si="101"/>
        <v>0</v>
      </c>
      <c r="P56" s="16">
        <f t="shared" si="102"/>
        <v>0</v>
      </c>
      <c r="Q56" s="16">
        <f t="shared" si="103"/>
        <v>0</v>
      </c>
      <c r="R56" s="16">
        <f t="shared" si="104"/>
        <v>0</v>
      </c>
      <c r="S56" s="16">
        <f t="shared" si="105"/>
        <v>0</v>
      </c>
      <c r="T56" s="16">
        <f t="shared" si="106"/>
        <v>0</v>
      </c>
      <c r="U56" s="16">
        <f t="shared" si="107"/>
        <v>0</v>
      </c>
      <c r="V56" s="16">
        <f t="shared" si="108"/>
        <v>0</v>
      </c>
      <c r="W56" s="16">
        <f t="shared" si="109"/>
        <v>0</v>
      </c>
      <c r="X56" s="16">
        <f t="shared" si="110"/>
        <v>0</v>
      </c>
      <c r="Y56" s="16">
        <f t="shared" si="111"/>
        <v>0</v>
      </c>
      <c r="Z56" s="16">
        <f t="shared" si="112"/>
        <v>0</v>
      </c>
      <c r="AA56" s="16">
        <f t="shared" si="113"/>
        <v>0</v>
      </c>
      <c r="AB56" s="16">
        <f t="shared" si="114"/>
        <v>0</v>
      </c>
      <c r="AC56" s="16">
        <f t="shared" si="115"/>
        <v>0</v>
      </c>
      <c r="AD56" s="16">
        <f t="shared" si="116"/>
        <v>0</v>
      </c>
      <c r="AE56" s="16">
        <f t="shared" si="117"/>
        <v>0</v>
      </c>
      <c r="AF56" s="16">
        <f t="shared" si="118"/>
        <v>0</v>
      </c>
      <c r="AG56" s="16">
        <f t="shared" si="119"/>
        <v>0</v>
      </c>
      <c r="AH56" s="16">
        <f t="shared" si="120"/>
        <v>0</v>
      </c>
      <c r="AI56" s="16">
        <f t="shared" si="121"/>
        <v>0</v>
      </c>
      <c r="AJ56" s="16">
        <f t="shared" si="122"/>
        <v>0</v>
      </c>
      <c r="AK56" s="16">
        <f t="shared" si="123"/>
        <v>0</v>
      </c>
      <c r="AL56" s="16">
        <f t="shared" si="124"/>
        <v>0</v>
      </c>
      <c r="AM56" s="16">
        <f t="shared" si="125"/>
        <v>0</v>
      </c>
      <c r="AN56" s="16">
        <f t="shared" si="126"/>
        <v>0</v>
      </c>
      <c r="AO56" s="16">
        <f t="shared" si="127"/>
        <v>0</v>
      </c>
      <c r="AP56" s="16">
        <f t="shared" si="128"/>
        <v>0</v>
      </c>
      <c r="AQ56" s="16">
        <f t="shared" si="129"/>
        <v>0</v>
      </c>
      <c r="AR56" s="16">
        <f t="shared" si="130"/>
        <v>0</v>
      </c>
      <c r="AS56" s="16">
        <f t="shared" si="131"/>
        <v>0</v>
      </c>
      <c r="AT56" s="20">
        <f t="shared" si="132"/>
        <v>0</v>
      </c>
      <c r="AU56" s="20">
        <f t="shared" si="133"/>
        <v>0</v>
      </c>
      <c r="AV56" s="20">
        <f t="shared" si="134"/>
        <v>0</v>
      </c>
      <c r="AW56" s="20">
        <f t="shared" si="135"/>
        <v>0</v>
      </c>
      <c r="AX56" s="20">
        <f t="shared" si="136"/>
        <v>0</v>
      </c>
      <c r="AY56" s="20">
        <f t="shared" si="137"/>
        <v>0</v>
      </c>
      <c r="AZ56" s="20">
        <f t="shared" si="138"/>
        <v>0</v>
      </c>
      <c r="BA56" s="20">
        <f t="shared" si="139"/>
        <v>0</v>
      </c>
      <c r="BB56" s="20">
        <f t="shared" si="140"/>
        <v>0</v>
      </c>
      <c r="BC56" s="20">
        <f t="shared" si="141"/>
        <v>0</v>
      </c>
      <c r="BD56" s="20">
        <f t="shared" si="142"/>
        <v>0</v>
      </c>
      <c r="BE56" s="20">
        <f t="shared" si="143"/>
        <v>0</v>
      </c>
      <c r="BF56" s="20">
        <f t="shared" si="144"/>
        <v>0</v>
      </c>
      <c r="BG56" s="20">
        <f t="shared" si="145"/>
        <v>0</v>
      </c>
      <c r="BH56" s="20">
        <f t="shared" si="146"/>
        <v>0</v>
      </c>
      <c r="BI56" s="20">
        <f t="shared" si="147"/>
        <v>0</v>
      </c>
      <c r="BJ56" s="20">
        <f t="shared" si="148"/>
        <v>0</v>
      </c>
      <c r="BK56" s="20">
        <f t="shared" si="149"/>
        <v>0</v>
      </c>
      <c r="BL56" s="20">
        <f t="shared" si="150"/>
        <v>0</v>
      </c>
      <c r="BM56" s="20">
        <f t="shared" si="151"/>
        <v>0</v>
      </c>
      <c r="BN56" s="20">
        <f t="shared" si="152"/>
        <v>0</v>
      </c>
      <c r="BO56" s="20">
        <f t="shared" si="153"/>
        <v>0</v>
      </c>
      <c r="BP56" s="20">
        <f t="shared" si="154"/>
        <v>0</v>
      </c>
      <c r="BQ56" s="20">
        <f t="shared" si="155"/>
        <v>0</v>
      </c>
      <c r="BR56" s="20">
        <f t="shared" si="156"/>
        <v>0</v>
      </c>
      <c r="BS56" s="20">
        <f t="shared" si="157"/>
        <v>0</v>
      </c>
      <c r="BT56" s="20">
        <f t="shared" si="158"/>
        <v>0</v>
      </c>
      <c r="BU56" s="20">
        <f t="shared" si="159"/>
        <v>0</v>
      </c>
      <c r="BV56" s="20">
        <f t="shared" si="160"/>
        <v>0</v>
      </c>
      <c r="BW56" s="20">
        <f t="shared" si="161"/>
        <v>0</v>
      </c>
      <c r="BX56" s="20">
        <f t="shared" si="162"/>
        <v>0</v>
      </c>
      <c r="BY56" s="20">
        <f t="shared" si="163"/>
        <v>0</v>
      </c>
      <c r="BZ56" s="20">
        <f t="shared" si="164"/>
        <v>0</v>
      </c>
      <c r="CA56" s="20">
        <f t="shared" si="165"/>
        <v>0</v>
      </c>
      <c r="CB56" s="20">
        <f t="shared" si="166"/>
        <v>0</v>
      </c>
      <c r="CC56" s="20">
        <f t="shared" si="167"/>
        <v>0</v>
      </c>
      <c r="CD56" s="20">
        <f t="shared" si="168"/>
        <v>0</v>
      </c>
      <c r="CE56" s="20">
        <f t="shared" si="169"/>
        <v>0</v>
      </c>
      <c r="CF56" s="20">
        <f t="shared" si="170"/>
        <v>0</v>
      </c>
      <c r="CG56" s="20">
        <f t="shared" si="171"/>
        <v>0</v>
      </c>
      <c r="CH56" s="20">
        <f t="shared" si="172"/>
        <v>0</v>
      </c>
      <c r="CI56" s="20">
        <f t="shared" si="173"/>
        <v>0</v>
      </c>
    </row>
    <row r="57" spans="1:87" x14ac:dyDescent="0.25">
      <c r="A57">
        <v>51</v>
      </c>
      <c r="B57">
        <f>modules!B57</f>
        <v>0</v>
      </c>
      <c r="C57">
        <f>modules!C57</f>
        <v>0</v>
      </c>
      <c r="D57" s="16">
        <f t="shared" si="90"/>
        <v>0</v>
      </c>
      <c r="E57" s="16">
        <f t="shared" si="91"/>
        <v>0</v>
      </c>
      <c r="F57" s="16">
        <f t="shared" si="92"/>
        <v>0</v>
      </c>
      <c r="G57" s="16">
        <f t="shared" si="93"/>
        <v>0</v>
      </c>
      <c r="H57" s="16">
        <f t="shared" si="94"/>
        <v>0</v>
      </c>
      <c r="I57" s="16">
        <f t="shared" si="95"/>
        <v>0</v>
      </c>
      <c r="J57" s="16">
        <f t="shared" si="96"/>
        <v>0</v>
      </c>
      <c r="K57" s="16">
        <f t="shared" si="97"/>
        <v>0</v>
      </c>
      <c r="L57" s="16">
        <f t="shared" si="98"/>
        <v>0</v>
      </c>
      <c r="M57" s="16">
        <f t="shared" si="99"/>
        <v>0</v>
      </c>
      <c r="N57" s="16">
        <f t="shared" si="100"/>
        <v>0</v>
      </c>
      <c r="O57" s="16">
        <f t="shared" si="101"/>
        <v>0</v>
      </c>
      <c r="P57" s="16">
        <f t="shared" si="102"/>
        <v>0</v>
      </c>
      <c r="Q57" s="16">
        <f t="shared" si="103"/>
        <v>0</v>
      </c>
      <c r="R57" s="16">
        <f t="shared" si="104"/>
        <v>0</v>
      </c>
      <c r="S57" s="16">
        <f t="shared" si="105"/>
        <v>0</v>
      </c>
      <c r="T57" s="16">
        <f t="shared" si="106"/>
        <v>0</v>
      </c>
      <c r="U57" s="16">
        <f t="shared" si="107"/>
        <v>0</v>
      </c>
      <c r="V57" s="16">
        <f t="shared" si="108"/>
        <v>0</v>
      </c>
      <c r="W57" s="16">
        <f t="shared" si="109"/>
        <v>0</v>
      </c>
      <c r="X57" s="16">
        <f t="shared" si="110"/>
        <v>0</v>
      </c>
      <c r="Y57" s="16">
        <f t="shared" si="111"/>
        <v>0</v>
      </c>
      <c r="Z57" s="16">
        <f t="shared" si="112"/>
        <v>0</v>
      </c>
      <c r="AA57" s="16">
        <f t="shared" si="113"/>
        <v>0</v>
      </c>
      <c r="AB57" s="16">
        <f t="shared" si="114"/>
        <v>0</v>
      </c>
      <c r="AC57" s="16">
        <f t="shared" si="115"/>
        <v>0</v>
      </c>
      <c r="AD57" s="16">
        <f t="shared" si="116"/>
        <v>0</v>
      </c>
      <c r="AE57" s="16">
        <f t="shared" si="117"/>
        <v>0</v>
      </c>
      <c r="AF57" s="16">
        <f t="shared" si="118"/>
        <v>0</v>
      </c>
      <c r="AG57" s="16">
        <f t="shared" si="119"/>
        <v>0</v>
      </c>
      <c r="AH57" s="16">
        <f t="shared" si="120"/>
        <v>0</v>
      </c>
      <c r="AI57" s="16">
        <f t="shared" si="121"/>
        <v>0</v>
      </c>
      <c r="AJ57" s="16">
        <f t="shared" si="122"/>
        <v>0</v>
      </c>
      <c r="AK57" s="16">
        <f t="shared" si="123"/>
        <v>0</v>
      </c>
      <c r="AL57" s="16">
        <f t="shared" si="124"/>
        <v>0</v>
      </c>
      <c r="AM57" s="16">
        <f t="shared" si="125"/>
        <v>0</v>
      </c>
      <c r="AN57" s="16">
        <f t="shared" si="126"/>
        <v>0</v>
      </c>
      <c r="AO57" s="16">
        <f t="shared" si="127"/>
        <v>0</v>
      </c>
      <c r="AP57" s="16">
        <f t="shared" si="128"/>
        <v>0</v>
      </c>
      <c r="AQ57" s="16">
        <f t="shared" si="129"/>
        <v>0</v>
      </c>
      <c r="AR57" s="16">
        <f t="shared" si="130"/>
        <v>0</v>
      </c>
      <c r="AS57" s="16">
        <f t="shared" si="131"/>
        <v>0</v>
      </c>
      <c r="AT57" s="20">
        <f t="shared" si="132"/>
        <v>0</v>
      </c>
      <c r="AU57" s="20">
        <f t="shared" si="133"/>
        <v>0</v>
      </c>
      <c r="AV57" s="20">
        <f t="shared" si="134"/>
        <v>0</v>
      </c>
      <c r="AW57" s="20">
        <f t="shared" si="135"/>
        <v>0</v>
      </c>
      <c r="AX57" s="20">
        <f t="shared" si="136"/>
        <v>0</v>
      </c>
      <c r="AY57" s="20">
        <f t="shared" si="137"/>
        <v>0</v>
      </c>
      <c r="AZ57" s="20">
        <f t="shared" si="138"/>
        <v>0</v>
      </c>
      <c r="BA57" s="20">
        <f t="shared" si="139"/>
        <v>0</v>
      </c>
      <c r="BB57" s="20">
        <f t="shared" si="140"/>
        <v>0</v>
      </c>
      <c r="BC57" s="20">
        <f t="shared" si="141"/>
        <v>0</v>
      </c>
      <c r="BD57" s="20">
        <f t="shared" si="142"/>
        <v>0</v>
      </c>
      <c r="BE57" s="20">
        <f t="shared" si="143"/>
        <v>0</v>
      </c>
      <c r="BF57" s="20">
        <f t="shared" si="144"/>
        <v>0</v>
      </c>
      <c r="BG57" s="20">
        <f t="shared" si="145"/>
        <v>0</v>
      </c>
      <c r="BH57" s="20">
        <f t="shared" si="146"/>
        <v>0</v>
      </c>
      <c r="BI57" s="20">
        <f t="shared" si="147"/>
        <v>0</v>
      </c>
      <c r="BJ57" s="20">
        <f t="shared" si="148"/>
        <v>0</v>
      </c>
      <c r="BK57" s="20">
        <f t="shared" si="149"/>
        <v>0</v>
      </c>
      <c r="BL57" s="20">
        <f t="shared" si="150"/>
        <v>0</v>
      </c>
      <c r="BM57" s="20">
        <f t="shared" si="151"/>
        <v>0</v>
      </c>
      <c r="BN57" s="20">
        <f t="shared" si="152"/>
        <v>0</v>
      </c>
      <c r="BO57" s="20">
        <f t="shared" si="153"/>
        <v>0</v>
      </c>
      <c r="BP57" s="20">
        <f t="shared" si="154"/>
        <v>0</v>
      </c>
      <c r="BQ57" s="20">
        <f t="shared" si="155"/>
        <v>0</v>
      </c>
      <c r="BR57" s="20">
        <f t="shared" si="156"/>
        <v>0</v>
      </c>
      <c r="BS57" s="20">
        <f t="shared" si="157"/>
        <v>0</v>
      </c>
      <c r="BT57" s="20">
        <f t="shared" si="158"/>
        <v>0</v>
      </c>
      <c r="BU57" s="20">
        <f t="shared" si="159"/>
        <v>0</v>
      </c>
      <c r="BV57" s="20">
        <f t="shared" si="160"/>
        <v>0</v>
      </c>
      <c r="BW57" s="20">
        <f t="shared" si="161"/>
        <v>0</v>
      </c>
      <c r="BX57" s="20">
        <f t="shared" si="162"/>
        <v>0</v>
      </c>
      <c r="BY57" s="20">
        <f t="shared" si="163"/>
        <v>0</v>
      </c>
      <c r="BZ57" s="20">
        <f t="shared" si="164"/>
        <v>0</v>
      </c>
      <c r="CA57" s="20">
        <f t="shared" si="165"/>
        <v>0</v>
      </c>
      <c r="CB57" s="20">
        <f t="shared" si="166"/>
        <v>0</v>
      </c>
      <c r="CC57" s="20">
        <f t="shared" si="167"/>
        <v>0</v>
      </c>
      <c r="CD57" s="20">
        <f t="shared" si="168"/>
        <v>0</v>
      </c>
      <c r="CE57" s="20">
        <f t="shared" si="169"/>
        <v>0</v>
      </c>
      <c r="CF57" s="20">
        <f t="shared" si="170"/>
        <v>0</v>
      </c>
      <c r="CG57" s="20">
        <f t="shared" si="171"/>
        <v>0</v>
      </c>
      <c r="CH57" s="20">
        <f t="shared" si="172"/>
        <v>0</v>
      </c>
      <c r="CI57" s="20">
        <f t="shared" si="173"/>
        <v>0</v>
      </c>
    </row>
    <row r="58" spans="1:87" x14ac:dyDescent="0.25">
      <c r="A58">
        <v>52</v>
      </c>
      <c r="B58">
        <f>modules!B58</f>
        <v>0</v>
      </c>
      <c r="C58">
        <f>modules!C58</f>
        <v>0</v>
      </c>
      <c r="D58" s="16">
        <f t="shared" si="90"/>
        <v>0</v>
      </c>
      <c r="E58" s="16">
        <f t="shared" si="91"/>
        <v>0</v>
      </c>
      <c r="F58" s="16">
        <f t="shared" si="92"/>
        <v>0</v>
      </c>
      <c r="G58" s="16">
        <f t="shared" si="93"/>
        <v>0</v>
      </c>
      <c r="H58" s="16">
        <f t="shared" si="94"/>
        <v>0</v>
      </c>
      <c r="I58" s="16">
        <f t="shared" si="95"/>
        <v>0</v>
      </c>
      <c r="J58" s="16">
        <f t="shared" si="96"/>
        <v>0</v>
      </c>
      <c r="K58" s="16">
        <f t="shared" si="97"/>
        <v>0</v>
      </c>
      <c r="L58" s="16">
        <f t="shared" si="98"/>
        <v>0</v>
      </c>
      <c r="M58" s="16">
        <f t="shared" si="99"/>
        <v>0</v>
      </c>
      <c r="N58" s="16">
        <f t="shared" si="100"/>
        <v>0</v>
      </c>
      <c r="O58" s="16">
        <f t="shared" si="101"/>
        <v>0</v>
      </c>
      <c r="P58" s="16">
        <f t="shared" si="102"/>
        <v>0</v>
      </c>
      <c r="Q58" s="16">
        <f t="shared" si="103"/>
        <v>0</v>
      </c>
      <c r="R58" s="16">
        <f t="shared" si="104"/>
        <v>0</v>
      </c>
      <c r="S58" s="16">
        <f t="shared" si="105"/>
        <v>0</v>
      </c>
      <c r="T58" s="16">
        <f t="shared" si="106"/>
        <v>0</v>
      </c>
      <c r="U58" s="16">
        <f t="shared" si="107"/>
        <v>0</v>
      </c>
      <c r="V58" s="16">
        <f t="shared" si="108"/>
        <v>0</v>
      </c>
      <c r="W58" s="16">
        <f t="shared" si="109"/>
        <v>0</v>
      </c>
      <c r="X58" s="16">
        <f t="shared" si="110"/>
        <v>0</v>
      </c>
      <c r="Y58" s="16">
        <f t="shared" si="111"/>
        <v>0</v>
      </c>
      <c r="Z58" s="16">
        <f t="shared" si="112"/>
        <v>0</v>
      </c>
      <c r="AA58" s="16">
        <f t="shared" si="113"/>
        <v>0</v>
      </c>
      <c r="AB58" s="16">
        <f t="shared" si="114"/>
        <v>0</v>
      </c>
      <c r="AC58" s="16">
        <f t="shared" si="115"/>
        <v>0</v>
      </c>
      <c r="AD58" s="16">
        <f t="shared" si="116"/>
        <v>0</v>
      </c>
      <c r="AE58" s="16">
        <f t="shared" si="117"/>
        <v>0</v>
      </c>
      <c r="AF58" s="16">
        <f t="shared" si="118"/>
        <v>0</v>
      </c>
      <c r="AG58" s="16">
        <f t="shared" si="119"/>
        <v>0</v>
      </c>
      <c r="AH58" s="16">
        <f t="shared" si="120"/>
        <v>0</v>
      </c>
      <c r="AI58" s="16">
        <f t="shared" si="121"/>
        <v>0</v>
      </c>
      <c r="AJ58" s="16">
        <f t="shared" si="122"/>
        <v>0</v>
      </c>
      <c r="AK58" s="16">
        <f t="shared" si="123"/>
        <v>0</v>
      </c>
      <c r="AL58" s="16">
        <f t="shared" si="124"/>
        <v>0</v>
      </c>
      <c r="AM58" s="16">
        <f t="shared" si="125"/>
        <v>0</v>
      </c>
      <c r="AN58" s="16">
        <f t="shared" si="126"/>
        <v>0</v>
      </c>
      <c r="AO58" s="16">
        <f t="shared" si="127"/>
        <v>0</v>
      </c>
      <c r="AP58" s="16">
        <f t="shared" si="128"/>
        <v>0</v>
      </c>
      <c r="AQ58" s="16">
        <f t="shared" si="129"/>
        <v>0</v>
      </c>
      <c r="AR58" s="16">
        <f t="shared" si="130"/>
        <v>0</v>
      </c>
      <c r="AS58" s="16">
        <f t="shared" si="131"/>
        <v>0</v>
      </c>
      <c r="AT58" s="20">
        <f t="shared" si="132"/>
        <v>0</v>
      </c>
      <c r="AU58" s="20">
        <f t="shared" si="133"/>
        <v>0</v>
      </c>
      <c r="AV58" s="20">
        <f t="shared" si="134"/>
        <v>0</v>
      </c>
      <c r="AW58" s="20">
        <f t="shared" si="135"/>
        <v>0</v>
      </c>
      <c r="AX58" s="20">
        <f t="shared" si="136"/>
        <v>0</v>
      </c>
      <c r="AY58" s="20">
        <f t="shared" si="137"/>
        <v>0</v>
      </c>
      <c r="AZ58" s="20">
        <f t="shared" si="138"/>
        <v>0</v>
      </c>
      <c r="BA58" s="20">
        <f t="shared" si="139"/>
        <v>0</v>
      </c>
      <c r="BB58" s="20">
        <f t="shared" si="140"/>
        <v>0</v>
      </c>
      <c r="BC58" s="20">
        <f t="shared" si="141"/>
        <v>0</v>
      </c>
      <c r="BD58" s="20">
        <f t="shared" si="142"/>
        <v>0</v>
      </c>
      <c r="BE58" s="20">
        <f t="shared" si="143"/>
        <v>0</v>
      </c>
      <c r="BF58" s="20">
        <f t="shared" si="144"/>
        <v>0</v>
      </c>
      <c r="BG58" s="20">
        <f t="shared" si="145"/>
        <v>0</v>
      </c>
      <c r="BH58" s="20">
        <f t="shared" si="146"/>
        <v>0</v>
      </c>
      <c r="BI58" s="20">
        <f t="shared" si="147"/>
        <v>0</v>
      </c>
      <c r="BJ58" s="20">
        <f t="shared" si="148"/>
        <v>0</v>
      </c>
      <c r="BK58" s="20">
        <f t="shared" si="149"/>
        <v>0</v>
      </c>
      <c r="BL58" s="20">
        <f t="shared" si="150"/>
        <v>0</v>
      </c>
      <c r="BM58" s="20">
        <f t="shared" si="151"/>
        <v>0</v>
      </c>
      <c r="BN58" s="20">
        <f t="shared" si="152"/>
        <v>0</v>
      </c>
      <c r="BO58" s="20">
        <f t="shared" si="153"/>
        <v>0</v>
      </c>
      <c r="BP58" s="20">
        <f t="shared" si="154"/>
        <v>0</v>
      </c>
      <c r="BQ58" s="20">
        <f t="shared" si="155"/>
        <v>0</v>
      </c>
      <c r="BR58" s="20">
        <f t="shared" si="156"/>
        <v>0</v>
      </c>
      <c r="BS58" s="20">
        <f t="shared" si="157"/>
        <v>0</v>
      </c>
      <c r="BT58" s="20">
        <f t="shared" si="158"/>
        <v>0</v>
      </c>
      <c r="BU58" s="20">
        <f t="shared" si="159"/>
        <v>0</v>
      </c>
      <c r="BV58" s="20">
        <f t="shared" si="160"/>
        <v>0</v>
      </c>
      <c r="BW58" s="20">
        <f t="shared" si="161"/>
        <v>0</v>
      </c>
      <c r="BX58" s="20">
        <f t="shared" si="162"/>
        <v>0</v>
      </c>
      <c r="BY58" s="20">
        <f t="shared" si="163"/>
        <v>0</v>
      </c>
      <c r="BZ58" s="20">
        <f t="shared" si="164"/>
        <v>0</v>
      </c>
      <c r="CA58" s="20">
        <f t="shared" si="165"/>
        <v>0</v>
      </c>
      <c r="CB58" s="20">
        <f t="shared" si="166"/>
        <v>0</v>
      </c>
      <c r="CC58" s="20">
        <f t="shared" si="167"/>
        <v>0</v>
      </c>
      <c r="CD58" s="20">
        <f t="shared" si="168"/>
        <v>0</v>
      </c>
      <c r="CE58" s="20">
        <f t="shared" si="169"/>
        <v>0</v>
      </c>
      <c r="CF58" s="20">
        <f t="shared" si="170"/>
        <v>0</v>
      </c>
      <c r="CG58" s="20">
        <f t="shared" si="171"/>
        <v>0</v>
      </c>
      <c r="CH58" s="20">
        <f t="shared" si="172"/>
        <v>0</v>
      </c>
      <c r="CI58" s="20">
        <f t="shared" si="173"/>
        <v>0</v>
      </c>
    </row>
    <row r="59" spans="1:87" x14ac:dyDescent="0.25">
      <c r="A59">
        <v>53</v>
      </c>
      <c r="B59">
        <f>modules!B59</f>
        <v>0</v>
      </c>
      <c r="C59">
        <f>modules!C59</f>
        <v>0</v>
      </c>
      <c r="D59" s="16">
        <f t="shared" si="90"/>
        <v>0</v>
      </c>
      <c r="E59" s="16">
        <f t="shared" si="91"/>
        <v>0</v>
      </c>
      <c r="F59" s="16">
        <f t="shared" si="92"/>
        <v>0</v>
      </c>
      <c r="G59" s="16">
        <f t="shared" si="93"/>
        <v>0</v>
      </c>
      <c r="H59" s="16">
        <f t="shared" si="94"/>
        <v>0</v>
      </c>
      <c r="I59" s="16">
        <f t="shared" si="95"/>
        <v>0</v>
      </c>
      <c r="J59" s="16">
        <f t="shared" si="96"/>
        <v>0</v>
      </c>
      <c r="K59" s="16">
        <f t="shared" si="97"/>
        <v>0</v>
      </c>
      <c r="L59" s="16">
        <f t="shared" si="98"/>
        <v>0</v>
      </c>
      <c r="M59" s="16">
        <f t="shared" si="99"/>
        <v>0</v>
      </c>
      <c r="N59" s="16">
        <f t="shared" si="100"/>
        <v>0</v>
      </c>
      <c r="O59" s="16">
        <f t="shared" si="101"/>
        <v>0</v>
      </c>
      <c r="P59" s="16">
        <f t="shared" si="102"/>
        <v>0</v>
      </c>
      <c r="Q59" s="16">
        <f t="shared" si="103"/>
        <v>0</v>
      </c>
      <c r="R59" s="16">
        <f t="shared" si="104"/>
        <v>0</v>
      </c>
      <c r="S59" s="16">
        <f t="shared" si="105"/>
        <v>0</v>
      </c>
      <c r="T59" s="16">
        <f t="shared" si="106"/>
        <v>0</v>
      </c>
      <c r="U59" s="16">
        <f t="shared" si="107"/>
        <v>0</v>
      </c>
      <c r="V59" s="16">
        <f t="shared" si="108"/>
        <v>0</v>
      </c>
      <c r="W59" s="16">
        <f t="shared" si="109"/>
        <v>0</v>
      </c>
      <c r="X59" s="16">
        <f t="shared" si="110"/>
        <v>0</v>
      </c>
      <c r="Y59" s="16">
        <f t="shared" si="111"/>
        <v>0</v>
      </c>
      <c r="Z59" s="16">
        <f t="shared" si="112"/>
        <v>0</v>
      </c>
      <c r="AA59" s="16">
        <f t="shared" si="113"/>
        <v>0</v>
      </c>
      <c r="AB59" s="16">
        <f t="shared" si="114"/>
        <v>0</v>
      </c>
      <c r="AC59" s="16">
        <f t="shared" si="115"/>
        <v>0</v>
      </c>
      <c r="AD59" s="16">
        <f t="shared" si="116"/>
        <v>0</v>
      </c>
      <c r="AE59" s="16">
        <f t="shared" si="117"/>
        <v>0</v>
      </c>
      <c r="AF59" s="16">
        <f t="shared" si="118"/>
        <v>0</v>
      </c>
      <c r="AG59" s="16">
        <f t="shared" si="119"/>
        <v>0</v>
      </c>
      <c r="AH59" s="16">
        <f t="shared" si="120"/>
        <v>0</v>
      </c>
      <c r="AI59" s="16">
        <f t="shared" si="121"/>
        <v>0</v>
      </c>
      <c r="AJ59" s="16">
        <f t="shared" si="122"/>
        <v>0</v>
      </c>
      <c r="AK59" s="16">
        <f t="shared" si="123"/>
        <v>0</v>
      </c>
      <c r="AL59" s="16">
        <f t="shared" si="124"/>
        <v>0</v>
      </c>
      <c r="AM59" s="16">
        <f t="shared" si="125"/>
        <v>0</v>
      </c>
      <c r="AN59" s="16">
        <f t="shared" si="126"/>
        <v>0</v>
      </c>
      <c r="AO59" s="16">
        <f t="shared" si="127"/>
        <v>0</v>
      </c>
      <c r="AP59" s="16">
        <f t="shared" si="128"/>
        <v>0</v>
      </c>
      <c r="AQ59" s="16">
        <f t="shared" si="129"/>
        <v>0</v>
      </c>
      <c r="AR59" s="16">
        <f t="shared" si="130"/>
        <v>0</v>
      </c>
      <c r="AS59" s="16">
        <f t="shared" si="131"/>
        <v>0</v>
      </c>
      <c r="AT59" s="20">
        <f t="shared" si="132"/>
        <v>0</v>
      </c>
      <c r="AU59" s="20">
        <f t="shared" si="133"/>
        <v>0</v>
      </c>
      <c r="AV59" s="20">
        <f t="shared" si="134"/>
        <v>0</v>
      </c>
      <c r="AW59" s="20">
        <f t="shared" si="135"/>
        <v>0</v>
      </c>
      <c r="AX59" s="20">
        <f t="shared" si="136"/>
        <v>0</v>
      </c>
      <c r="AY59" s="20">
        <f t="shared" si="137"/>
        <v>0</v>
      </c>
      <c r="AZ59" s="20">
        <f t="shared" si="138"/>
        <v>0</v>
      </c>
      <c r="BA59" s="20">
        <f t="shared" si="139"/>
        <v>0</v>
      </c>
      <c r="BB59" s="20">
        <f t="shared" si="140"/>
        <v>0</v>
      </c>
      <c r="BC59" s="20">
        <f t="shared" si="141"/>
        <v>0</v>
      </c>
      <c r="BD59" s="20">
        <f t="shared" si="142"/>
        <v>0</v>
      </c>
      <c r="BE59" s="20">
        <f t="shared" si="143"/>
        <v>0</v>
      </c>
      <c r="BF59" s="20">
        <f t="shared" si="144"/>
        <v>0</v>
      </c>
      <c r="BG59" s="20">
        <f t="shared" si="145"/>
        <v>0</v>
      </c>
      <c r="BH59" s="20">
        <f t="shared" si="146"/>
        <v>0</v>
      </c>
      <c r="BI59" s="20">
        <f t="shared" si="147"/>
        <v>0</v>
      </c>
      <c r="BJ59" s="20">
        <f t="shared" si="148"/>
        <v>0</v>
      </c>
      <c r="BK59" s="20">
        <f t="shared" si="149"/>
        <v>0</v>
      </c>
      <c r="BL59" s="20">
        <f t="shared" si="150"/>
        <v>0</v>
      </c>
      <c r="BM59" s="20">
        <f t="shared" si="151"/>
        <v>0</v>
      </c>
      <c r="BN59" s="20">
        <f t="shared" si="152"/>
        <v>0</v>
      </c>
      <c r="BO59" s="20">
        <f t="shared" si="153"/>
        <v>0</v>
      </c>
      <c r="BP59" s="20">
        <f t="shared" si="154"/>
        <v>0</v>
      </c>
      <c r="BQ59" s="20">
        <f t="shared" si="155"/>
        <v>0</v>
      </c>
      <c r="BR59" s="20">
        <f t="shared" si="156"/>
        <v>0</v>
      </c>
      <c r="BS59" s="20">
        <f t="shared" si="157"/>
        <v>0</v>
      </c>
      <c r="BT59" s="20">
        <f t="shared" si="158"/>
        <v>0</v>
      </c>
      <c r="BU59" s="20">
        <f t="shared" si="159"/>
        <v>0</v>
      </c>
      <c r="BV59" s="20">
        <f t="shared" si="160"/>
        <v>0</v>
      </c>
      <c r="BW59" s="20">
        <f t="shared" si="161"/>
        <v>0</v>
      </c>
      <c r="BX59" s="20">
        <f t="shared" si="162"/>
        <v>0</v>
      </c>
      <c r="BY59" s="20">
        <f t="shared" si="163"/>
        <v>0</v>
      </c>
      <c r="BZ59" s="20">
        <f t="shared" si="164"/>
        <v>0</v>
      </c>
      <c r="CA59" s="20">
        <f t="shared" si="165"/>
        <v>0</v>
      </c>
      <c r="CB59" s="20">
        <f t="shared" si="166"/>
        <v>0</v>
      </c>
      <c r="CC59" s="20">
        <f t="shared" si="167"/>
        <v>0</v>
      </c>
      <c r="CD59" s="20">
        <f t="shared" si="168"/>
        <v>0</v>
      </c>
      <c r="CE59" s="20">
        <f t="shared" si="169"/>
        <v>0</v>
      </c>
      <c r="CF59" s="20">
        <f t="shared" si="170"/>
        <v>0</v>
      </c>
      <c r="CG59" s="20">
        <f t="shared" si="171"/>
        <v>0</v>
      </c>
      <c r="CH59" s="20">
        <f t="shared" si="172"/>
        <v>0</v>
      </c>
      <c r="CI59" s="20">
        <f t="shared" si="173"/>
        <v>0</v>
      </c>
    </row>
    <row r="60" spans="1:87" x14ac:dyDescent="0.25">
      <c r="A60">
        <v>54</v>
      </c>
      <c r="B60">
        <f>modules!B60</f>
        <v>0</v>
      </c>
      <c r="C60">
        <f>modules!C60</f>
        <v>0</v>
      </c>
      <c r="D60" s="16">
        <f t="shared" si="90"/>
        <v>0</v>
      </c>
      <c r="E60" s="16">
        <f t="shared" si="91"/>
        <v>0</v>
      </c>
      <c r="F60" s="16">
        <f t="shared" si="92"/>
        <v>0</v>
      </c>
      <c r="G60" s="16">
        <f t="shared" si="93"/>
        <v>0</v>
      </c>
      <c r="H60" s="16">
        <f t="shared" si="94"/>
        <v>0</v>
      </c>
      <c r="I60" s="16">
        <f t="shared" si="95"/>
        <v>0</v>
      </c>
      <c r="J60" s="16">
        <f t="shared" si="96"/>
        <v>0</v>
      </c>
      <c r="K60" s="16">
        <f t="shared" si="97"/>
        <v>0</v>
      </c>
      <c r="L60" s="16">
        <f t="shared" si="98"/>
        <v>0</v>
      </c>
      <c r="M60" s="16">
        <f t="shared" si="99"/>
        <v>0</v>
      </c>
      <c r="N60" s="16">
        <f t="shared" si="100"/>
        <v>0</v>
      </c>
      <c r="O60" s="16">
        <f t="shared" si="101"/>
        <v>0</v>
      </c>
      <c r="P60" s="16">
        <f t="shared" si="102"/>
        <v>0</v>
      </c>
      <c r="Q60" s="16">
        <f t="shared" si="103"/>
        <v>0</v>
      </c>
      <c r="R60" s="16">
        <f t="shared" si="104"/>
        <v>0</v>
      </c>
      <c r="S60" s="16">
        <f t="shared" si="105"/>
        <v>0</v>
      </c>
      <c r="T60" s="16">
        <f t="shared" si="106"/>
        <v>0</v>
      </c>
      <c r="U60" s="16">
        <f t="shared" si="107"/>
        <v>0</v>
      </c>
      <c r="V60" s="16">
        <f t="shared" si="108"/>
        <v>0</v>
      </c>
      <c r="W60" s="16">
        <f t="shared" si="109"/>
        <v>0</v>
      </c>
      <c r="X60" s="16">
        <f t="shared" si="110"/>
        <v>0</v>
      </c>
      <c r="Y60" s="16">
        <f t="shared" si="111"/>
        <v>0</v>
      </c>
      <c r="Z60" s="16">
        <f t="shared" si="112"/>
        <v>0</v>
      </c>
      <c r="AA60" s="16">
        <f t="shared" si="113"/>
        <v>0</v>
      </c>
      <c r="AB60" s="16">
        <f t="shared" si="114"/>
        <v>0</v>
      </c>
      <c r="AC60" s="16">
        <f t="shared" si="115"/>
        <v>0</v>
      </c>
      <c r="AD60" s="16">
        <f t="shared" si="116"/>
        <v>0</v>
      </c>
      <c r="AE60" s="16">
        <f t="shared" si="117"/>
        <v>0</v>
      </c>
      <c r="AF60" s="16">
        <f t="shared" si="118"/>
        <v>0</v>
      </c>
      <c r="AG60" s="16">
        <f t="shared" si="119"/>
        <v>0</v>
      </c>
      <c r="AH60" s="16">
        <f t="shared" si="120"/>
        <v>0</v>
      </c>
      <c r="AI60" s="16">
        <f t="shared" si="121"/>
        <v>0</v>
      </c>
      <c r="AJ60" s="16">
        <f t="shared" si="122"/>
        <v>0</v>
      </c>
      <c r="AK60" s="16">
        <f t="shared" si="123"/>
        <v>0</v>
      </c>
      <c r="AL60" s="16">
        <f t="shared" si="124"/>
        <v>0</v>
      </c>
      <c r="AM60" s="16">
        <f t="shared" si="125"/>
        <v>0</v>
      </c>
      <c r="AN60" s="16">
        <f t="shared" si="126"/>
        <v>0</v>
      </c>
      <c r="AO60" s="16">
        <f t="shared" si="127"/>
        <v>0</v>
      </c>
      <c r="AP60" s="16">
        <f t="shared" si="128"/>
        <v>0</v>
      </c>
      <c r="AQ60" s="16">
        <f t="shared" si="129"/>
        <v>0</v>
      </c>
      <c r="AR60" s="16">
        <f t="shared" si="130"/>
        <v>0</v>
      </c>
      <c r="AS60" s="16">
        <f t="shared" si="131"/>
        <v>0</v>
      </c>
      <c r="AT60" s="20">
        <f t="shared" si="132"/>
        <v>0</v>
      </c>
      <c r="AU60" s="20">
        <f t="shared" si="133"/>
        <v>0</v>
      </c>
      <c r="AV60" s="20">
        <f t="shared" si="134"/>
        <v>0</v>
      </c>
      <c r="AW60" s="20">
        <f t="shared" si="135"/>
        <v>0</v>
      </c>
      <c r="AX60" s="20">
        <f t="shared" si="136"/>
        <v>0</v>
      </c>
      <c r="AY60" s="20">
        <f t="shared" si="137"/>
        <v>0</v>
      </c>
      <c r="AZ60" s="20">
        <f t="shared" si="138"/>
        <v>0</v>
      </c>
      <c r="BA60" s="20">
        <f t="shared" si="139"/>
        <v>0</v>
      </c>
      <c r="BB60" s="20">
        <f t="shared" si="140"/>
        <v>0</v>
      </c>
      <c r="BC60" s="20">
        <f t="shared" si="141"/>
        <v>0</v>
      </c>
      <c r="BD60" s="20">
        <f t="shared" si="142"/>
        <v>0</v>
      </c>
      <c r="BE60" s="20">
        <f t="shared" si="143"/>
        <v>0</v>
      </c>
      <c r="BF60" s="20">
        <f t="shared" si="144"/>
        <v>0</v>
      </c>
      <c r="BG60" s="20">
        <f t="shared" si="145"/>
        <v>0</v>
      </c>
      <c r="BH60" s="20">
        <f t="shared" si="146"/>
        <v>0</v>
      </c>
      <c r="BI60" s="20">
        <f t="shared" si="147"/>
        <v>0</v>
      </c>
      <c r="BJ60" s="20">
        <f t="shared" si="148"/>
        <v>0</v>
      </c>
      <c r="BK60" s="20">
        <f t="shared" si="149"/>
        <v>0</v>
      </c>
      <c r="BL60" s="20">
        <f t="shared" si="150"/>
        <v>0</v>
      </c>
      <c r="BM60" s="20">
        <f t="shared" si="151"/>
        <v>0</v>
      </c>
      <c r="BN60" s="20">
        <f t="shared" si="152"/>
        <v>0</v>
      </c>
      <c r="BO60" s="20">
        <f t="shared" si="153"/>
        <v>0</v>
      </c>
      <c r="BP60" s="20">
        <f t="shared" si="154"/>
        <v>0</v>
      </c>
      <c r="BQ60" s="20">
        <f t="shared" si="155"/>
        <v>0</v>
      </c>
      <c r="BR60" s="20">
        <f t="shared" si="156"/>
        <v>0</v>
      </c>
      <c r="BS60" s="20">
        <f t="shared" si="157"/>
        <v>0</v>
      </c>
      <c r="BT60" s="20">
        <f t="shared" si="158"/>
        <v>0</v>
      </c>
      <c r="BU60" s="20">
        <f t="shared" si="159"/>
        <v>0</v>
      </c>
      <c r="BV60" s="20">
        <f t="shared" si="160"/>
        <v>0</v>
      </c>
      <c r="BW60" s="20">
        <f t="shared" si="161"/>
        <v>0</v>
      </c>
      <c r="BX60" s="20">
        <f t="shared" si="162"/>
        <v>0</v>
      </c>
      <c r="BY60" s="20">
        <f t="shared" si="163"/>
        <v>0</v>
      </c>
      <c r="BZ60" s="20">
        <f t="shared" si="164"/>
        <v>0</v>
      </c>
      <c r="CA60" s="20">
        <f t="shared" si="165"/>
        <v>0</v>
      </c>
      <c r="CB60" s="20">
        <f t="shared" si="166"/>
        <v>0</v>
      </c>
      <c r="CC60" s="20">
        <f t="shared" si="167"/>
        <v>0</v>
      </c>
      <c r="CD60" s="20">
        <f t="shared" si="168"/>
        <v>0</v>
      </c>
      <c r="CE60" s="20">
        <f t="shared" si="169"/>
        <v>0</v>
      </c>
      <c r="CF60" s="20">
        <f t="shared" si="170"/>
        <v>0</v>
      </c>
      <c r="CG60" s="20">
        <f t="shared" si="171"/>
        <v>0</v>
      </c>
      <c r="CH60" s="20">
        <f t="shared" si="172"/>
        <v>0</v>
      </c>
      <c r="CI60" s="20">
        <f t="shared" si="173"/>
        <v>0</v>
      </c>
    </row>
    <row r="61" spans="1:87" x14ac:dyDescent="0.25">
      <c r="A61">
        <v>55</v>
      </c>
      <c r="B61">
        <f>modules!B61</f>
        <v>0</v>
      </c>
      <c r="C61">
        <f>modules!C61</f>
        <v>0</v>
      </c>
      <c r="D61" s="16">
        <f t="shared" si="90"/>
        <v>0</v>
      </c>
      <c r="E61" s="16">
        <f t="shared" si="91"/>
        <v>0</v>
      </c>
      <c r="F61" s="16">
        <f t="shared" si="92"/>
        <v>0</v>
      </c>
      <c r="G61" s="16">
        <f t="shared" si="93"/>
        <v>0</v>
      </c>
      <c r="H61" s="16">
        <f t="shared" si="94"/>
        <v>0</v>
      </c>
      <c r="I61" s="16">
        <f t="shared" si="95"/>
        <v>0</v>
      </c>
      <c r="J61" s="16">
        <f t="shared" si="96"/>
        <v>0</v>
      </c>
      <c r="K61" s="16">
        <f t="shared" si="97"/>
        <v>0</v>
      </c>
      <c r="L61" s="16">
        <f t="shared" si="98"/>
        <v>0</v>
      </c>
      <c r="M61" s="16">
        <f t="shared" si="99"/>
        <v>0</v>
      </c>
      <c r="N61" s="16">
        <f t="shared" si="100"/>
        <v>0</v>
      </c>
      <c r="O61" s="16">
        <f t="shared" si="101"/>
        <v>0</v>
      </c>
      <c r="P61" s="16">
        <f t="shared" si="102"/>
        <v>0</v>
      </c>
      <c r="Q61" s="16">
        <f t="shared" si="103"/>
        <v>0</v>
      </c>
      <c r="R61" s="16">
        <f t="shared" si="104"/>
        <v>0</v>
      </c>
      <c r="S61" s="16">
        <f t="shared" si="105"/>
        <v>0</v>
      </c>
      <c r="T61" s="16">
        <f t="shared" si="106"/>
        <v>0</v>
      </c>
      <c r="U61" s="16">
        <f t="shared" si="107"/>
        <v>0</v>
      </c>
      <c r="V61" s="16">
        <f t="shared" si="108"/>
        <v>0</v>
      </c>
      <c r="W61" s="16">
        <f t="shared" si="109"/>
        <v>0</v>
      </c>
      <c r="X61" s="16">
        <f t="shared" si="110"/>
        <v>0</v>
      </c>
      <c r="Y61" s="16">
        <f t="shared" si="111"/>
        <v>0</v>
      </c>
      <c r="Z61" s="16">
        <f t="shared" si="112"/>
        <v>0</v>
      </c>
      <c r="AA61" s="16">
        <f t="shared" si="113"/>
        <v>0</v>
      </c>
      <c r="AB61" s="16">
        <f t="shared" si="114"/>
        <v>0</v>
      </c>
      <c r="AC61" s="16">
        <f t="shared" si="115"/>
        <v>0</v>
      </c>
      <c r="AD61" s="16">
        <f t="shared" si="116"/>
        <v>0</v>
      </c>
      <c r="AE61" s="16">
        <f t="shared" si="117"/>
        <v>0</v>
      </c>
      <c r="AF61" s="16">
        <f t="shared" si="118"/>
        <v>0</v>
      </c>
      <c r="AG61" s="16">
        <f t="shared" si="119"/>
        <v>0</v>
      </c>
      <c r="AH61" s="16">
        <f t="shared" si="120"/>
        <v>0</v>
      </c>
      <c r="AI61" s="16">
        <f t="shared" si="121"/>
        <v>0</v>
      </c>
      <c r="AJ61" s="16">
        <f t="shared" si="122"/>
        <v>0</v>
      </c>
      <c r="AK61" s="16">
        <f t="shared" si="123"/>
        <v>0</v>
      </c>
      <c r="AL61" s="16">
        <f t="shared" si="124"/>
        <v>0</v>
      </c>
      <c r="AM61" s="16">
        <f t="shared" si="125"/>
        <v>0</v>
      </c>
      <c r="AN61" s="16">
        <f t="shared" si="126"/>
        <v>0</v>
      </c>
      <c r="AO61" s="16">
        <f t="shared" si="127"/>
        <v>0</v>
      </c>
      <c r="AP61" s="16">
        <f t="shared" si="128"/>
        <v>0</v>
      </c>
      <c r="AQ61" s="16">
        <f t="shared" si="129"/>
        <v>0</v>
      </c>
      <c r="AR61" s="16">
        <f t="shared" si="130"/>
        <v>0</v>
      </c>
      <c r="AS61" s="16">
        <f t="shared" si="131"/>
        <v>0</v>
      </c>
      <c r="AT61" s="20">
        <f t="shared" si="132"/>
        <v>0</v>
      </c>
      <c r="AU61" s="20">
        <f t="shared" si="133"/>
        <v>0</v>
      </c>
      <c r="AV61" s="20">
        <f t="shared" si="134"/>
        <v>0</v>
      </c>
      <c r="AW61" s="20">
        <f t="shared" si="135"/>
        <v>0</v>
      </c>
      <c r="AX61" s="20">
        <f t="shared" si="136"/>
        <v>0</v>
      </c>
      <c r="AY61" s="20">
        <f t="shared" si="137"/>
        <v>0</v>
      </c>
      <c r="AZ61" s="20">
        <f t="shared" si="138"/>
        <v>0</v>
      </c>
      <c r="BA61" s="20">
        <f t="shared" si="139"/>
        <v>0</v>
      </c>
      <c r="BB61" s="20">
        <f t="shared" si="140"/>
        <v>0</v>
      </c>
      <c r="BC61" s="20">
        <f t="shared" si="141"/>
        <v>0</v>
      </c>
      <c r="BD61" s="20">
        <f t="shared" si="142"/>
        <v>0</v>
      </c>
      <c r="BE61" s="20">
        <f t="shared" si="143"/>
        <v>0</v>
      </c>
      <c r="BF61" s="20">
        <f t="shared" si="144"/>
        <v>0</v>
      </c>
      <c r="BG61" s="20">
        <f t="shared" si="145"/>
        <v>0</v>
      </c>
      <c r="BH61" s="20">
        <f t="shared" si="146"/>
        <v>0</v>
      </c>
      <c r="BI61" s="20">
        <f t="shared" si="147"/>
        <v>0</v>
      </c>
      <c r="BJ61" s="20">
        <f t="shared" si="148"/>
        <v>0</v>
      </c>
      <c r="BK61" s="20">
        <f t="shared" si="149"/>
        <v>0</v>
      </c>
      <c r="BL61" s="20">
        <f t="shared" si="150"/>
        <v>0</v>
      </c>
      <c r="BM61" s="20">
        <f t="shared" si="151"/>
        <v>0</v>
      </c>
      <c r="BN61" s="20">
        <f t="shared" si="152"/>
        <v>0</v>
      </c>
      <c r="BO61" s="20">
        <f t="shared" si="153"/>
        <v>0</v>
      </c>
      <c r="BP61" s="20">
        <f t="shared" si="154"/>
        <v>0</v>
      </c>
      <c r="BQ61" s="20">
        <f t="shared" si="155"/>
        <v>0</v>
      </c>
      <c r="BR61" s="20">
        <f t="shared" si="156"/>
        <v>0</v>
      </c>
      <c r="BS61" s="20">
        <f t="shared" si="157"/>
        <v>0</v>
      </c>
      <c r="BT61" s="20">
        <f t="shared" si="158"/>
        <v>0</v>
      </c>
      <c r="BU61" s="20">
        <f t="shared" si="159"/>
        <v>0</v>
      </c>
      <c r="BV61" s="20">
        <f t="shared" si="160"/>
        <v>0</v>
      </c>
      <c r="BW61" s="20">
        <f t="shared" si="161"/>
        <v>0</v>
      </c>
      <c r="BX61" s="20">
        <f t="shared" si="162"/>
        <v>0</v>
      </c>
      <c r="BY61" s="20">
        <f t="shared" si="163"/>
        <v>0</v>
      </c>
      <c r="BZ61" s="20">
        <f t="shared" si="164"/>
        <v>0</v>
      </c>
      <c r="CA61" s="20">
        <f t="shared" si="165"/>
        <v>0</v>
      </c>
      <c r="CB61" s="20">
        <f t="shared" si="166"/>
        <v>0</v>
      </c>
      <c r="CC61" s="20">
        <f t="shared" si="167"/>
        <v>0</v>
      </c>
      <c r="CD61" s="20">
        <f t="shared" si="168"/>
        <v>0</v>
      </c>
      <c r="CE61" s="20">
        <f t="shared" si="169"/>
        <v>0</v>
      </c>
      <c r="CF61" s="20">
        <f t="shared" si="170"/>
        <v>0</v>
      </c>
      <c r="CG61" s="20">
        <f t="shared" si="171"/>
        <v>0</v>
      </c>
      <c r="CH61" s="20">
        <f t="shared" si="172"/>
        <v>0</v>
      </c>
      <c r="CI61" s="20">
        <f t="shared" si="173"/>
        <v>0</v>
      </c>
    </row>
    <row r="62" spans="1:87" x14ac:dyDescent="0.25">
      <c r="A62">
        <v>56</v>
      </c>
      <c r="B62">
        <f>modules!B62</f>
        <v>0</v>
      </c>
      <c r="C62">
        <f>modules!C62</f>
        <v>0</v>
      </c>
      <c r="D62" s="16">
        <f t="shared" si="90"/>
        <v>0</v>
      </c>
      <c r="E62" s="16">
        <f t="shared" si="91"/>
        <v>0</v>
      </c>
      <c r="F62" s="16">
        <f t="shared" si="92"/>
        <v>0</v>
      </c>
      <c r="G62" s="16">
        <f t="shared" si="93"/>
        <v>0</v>
      </c>
      <c r="H62" s="16">
        <f t="shared" si="94"/>
        <v>0</v>
      </c>
      <c r="I62" s="16">
        <f t="shared" si="95"/>
        <v>0</v>
      </c>
      <c r="J62" s="16">
        <f t="shared" si="96"/>
        <v>0</v>
      </c>
      <c r="K62" s="16">
        <f t="shared" si="97"/>
        <v>0</v>
      </c>
      <c r="L62" s="16">
        <f t="shared" si="98"/>
        <v>0</v>
      </c>
      <c r="M62" s="16">
        <f t="shared" si="99"/>
        <v>0</v>
      </c>
      <c r="N62" s="16">
        <f t="shared" si="100"/>
        <v>0</v>
      </c>
      <c r="O62" s="16">
        <f t="shared" si="101"/>
        <v>0</v>
      </c>
      <c r="P62" s="16">
        <f t="shared" si="102"/>
        <v>0</v>
      </c>
      <c r="Q62" s="16">
        <f t="shared" si="103"/>
        <v>0</v>
      </c>
      <c r="R62" s="16">
        <f t="shared" si="104"/>
        <v>0</v>
      </c>
      <c r="S62" s="16">
        <f t="shared" si="105"/>
        <v>0</v>
      </c>
      <c r="T62" s="16">
        <f t="shared" si="106"/>
        <v>0</v>
      </c>
      <c r="U62" s="16">
        <f t="shared" si="107"/>
        <v>0</v>
      </c>
      <c r="V62" s="16">
        <f t="shared" si="108"/>
        <v>0</v>
      </c>
      <c r="W62" s="16">
        <f t="shared" si="109"/>
        <v>0</v>
      </c>
      <c r="X62" s="16">
        <f t="shared" si="110"/>
        <v>0</v>
      </c>
      <c r="Y62" s="16">
        <f t="shared" si="111"/>
        <v>0</v>
      </c>
      <c r="Z62" s="16">
        <f t="shared" si="112"/>
        <v>0</v>
      </c>
      <c r="AA62" s="16">
        <f t="shared" si="113"/>
        <v>0</v>
      </c>
      <c r="AB62" s="16">
        <f t="shared" si="114"/>
        <v>0</v>
      </c>
      <c r="AC62" s="16">
        <f t="shared" si="115"/>
        <v>0</v>
      </c>
      <c r="AD62" s="16">
        <f t="shared" si="116"/>
        <v>0</v>
      </c>
      <c r="AE62" s="16">
        <f t="shared" si="117"/>
        <v>0</v>
      </c>
      <c r="AF62" s="16">
        <f t="shared" si="118"/>
        <v>0</v>
      </c>
      <c r="AG62" s="16">
        <f t="shared" si="119"/>
        <v>0</v>
      </c>
      <c r="AH62" s="16">
        <f t="shared" si="120"/>
        <v>0</v>
      </c>
      <c r="AI62" s="16">
        <f t="shared" si="121"/>
        <v>0</v>
      </c>
      <c r="AJ62" s="16">
        <f t="shared" si="122"/>
        <v>0</v>
      </c>
      <c r="AK62" s="16">
        <f t="shared" si="123"/>
        <v>0</v>
      </c>
      <c r="AL62" s="16">
        <f t="shared" si="124"/>
        <v>0</v>
      </c>
      <c r="AM62" s="16">
        <f t="shared" si="125"/>
        <v>0</v>
      </c>
      <c r="AN62" s="16">
        <f t="shared" si="126"/>
        <v>0</v>
      </c>
      <c r="AO62" s="16">
        <f t="shared" si="127"/>
        <v>0</v>
      </c>
      <c r="AP62" s="16">
        <f t="shared" si="128"/>
        <v>0</v>
      </c>
      <c r="AQ62" s="16">
        <f t="shared" si="129"/>
        <v>0</v>
      </c>
      <c r="AR62" s="16">
        <f t="shared" si="130"/>
        <v>0</v>
      </c>
      <c r="AS62" s="16">
        <f t="shared" si="131"/>
        <v>0</v>
      </c>
      <c r="AT62" s="20">
        <f t="shared" si="132"/>
        <v>0</v>
      </c>
      <c r="AU62" s="20">
        <f t="shared" si="133"/>
        <v>0</v>
      </c>
      <c r="AV62" s="20">
        <f t="shared" si="134"/>
        <v>0</v>
      </c>
      <c r="AW62" s="20">
        <f t="shared" si="135"/>
        <v>0</v>
      </c>
      <c r="AX62" s="20">
        <f t="shared" si="136"/>
        <v>0</v>
      </c>
      <c r="AY62" s="20">
        <f t="shared" si="137"/>
        <v>0</v>
      </c>
      <c r="AZ62" s="20">
        <f t="shared" si="138"/>
        <v>0</v>
      </c>
      <c r="BA62" s="20">
        <f t="shared" si="139"/>
        <v>0</v>
      </c>
      <c r="BB62" s="20">
        <f t="shared" si="140"/>
        <v>0</v>
      </c>
      <c r="BC62" s="20">
        <f t="shared" si="141"/>
        <v>0</v>
      </c>
      <c r="BD62" s="20">
        <f t="shared" si="142"/>
        <v>0</v>
      </c>
      <c r="BE62" s="20">
        <f t="shared" si="143"/>
        <v>0</v>
      </c>
      <c r="BF62" s="20">
        <f t="shared" si="144"/>
        <v>0</v>
      </c>
      <c r="BG62" s="20">
        <f t="shared" si="145"/>
        <v>0</v>
      </c>
      <c r="BH62" s="20">
        <f t="shared" si="146"/>
        <v>0</v>
      </c>
      <c r="BI62" s="20">
        <f t="shared" si="147"/>
        <v>0</v>
      </c>
      <c r="BJ62" s="20">
        <f t="shared" si="148"/>
        <v>0</v>
      </c>
      <c r="BK62" s="20">
        <f t="shared" si="149"/>
        <v>0</v>
      </c>
      <c r="BL62" s="20">
        <f t="shared" si="150"/>
        <v>0</v>
      </c>
      <c r="BM62" s="20">
        <f t="shared" si="151"/>
        <v>0</v>
      </c>
      <c r="BN62" s="20">
        <f t="shared" si="152"/>
        <v>0</v>
      </c>
      <c r="BO62" s="20">
        <f t="shared" si="153"/>
        <v>0</v>
      </c>
      <c r="BP62" s="20">
        <f t="shared" si="154"/>
        <v>0</v>
      </c>
      <c r="BQ62" s="20">
        <f t="shared" si="155"/>
        <v>0</v>
      </c>
      <c r="BR62" s="20">
        <f t="shared" si="156"/>
        <v>0</v>
      </c>
      <c r="BS62" s="20">
        <f t="shared" si="157"/>
        <v>0</v>
      </c>
      <c r="BT62" s="20">
        <f t="shared" si="158"/>
        <v>0</v>
      </c>
      <c r="BU62" s="20">
        <f t="shared" si="159"/>
        <v>0</v>
      </c>
      <c r="BV62" s="20">
        <f t="shared" si="160"/>
        <v>0</v>
      </c>
      <c r="BW62" s="20">
        <f t="shared" si="161"/>
        <v>0</v>
      </c>
      <c r="BX62" s="20">
        <f t="shared" si="162"/>
        <v>0</v>
      </c>
      <c r="BY62" s="20">
        <f t="shared" si="163"/>
        <v>0</v>
      </c>
      <c r="BZ62" s="20">
        <f t="shared" si="164"/>
        <v>0</v>
      </c>
      <c r="CA62" s="20">
        <f t="shared" si="165"/>
        <v>0</v>
      </c>
      <c r="CB62" s="20">
        <f t="shared" si="166"/>
        <v>0</v>
      </c>
      <c r="CC62" s="20">
        <f t="shared" si="167"/>
        <v>0</v>
      </c>
      <c r="CD62" s="20">
        <f t="shared" si="168"/>
        <v>0</v>
      </c>
      <c r="CE62" s="20">
        <f t="shared" si="169"/>
        <v>0</v>
      </c>
      <c r="CF62" s="20">
        <f t="shared" si="170"/>
        <v>0</v>
      </c>
      <c r="CG62" s="20">
        <f t="shared" si="171"/>
        <v>0</v>
      </c>
      <c r="CH62" s="20">
        <f t="shared" si="172"/>
        <v>0</v>
      </c>
      <c r="CI62" s="20">
        <f t="shared" si="173"/>
        <v>0</v>
      </c>
    </row>
    <row r="63" spans="1:87" x14ac:dyDescent="0.25">
      <c r="A63">
        <v>57</v>
      </c>
      <c r="B63">
        <f>modules!B63</f>
        <v>0</v>
      </c>
      <c r="C63">
        <f>modules!C63</f>
        <v>0</v>
      </c>
      <c r="D63" s="16">
        <f t="shared" si="90"/>
        <v>0</v>
      </c>
      <c r="E63" s="16">
        <f t="shared" si="91"/>
        <v>0</v>
      </c>
      <c r="F63" s="16">
        <f t="shared" si="92"/>
        <v>0</v>
      </c>
      <c r="G63" s="16">
        <f t="shared" si="93"/>
        <v>0</v>
      </c>
      <c r="H63" s="16">
        <f t="shared" si="94"/>
        <v>0</v>
      </c>
      <c r="I63" s="16">
        <f t="shared" si="95"/>
        <v>0</v>
      </c>
      <c r="J63" s="16">
        <f t="shared" si="96"/>
        <v>0</v>
      </c>
      <c r="K63" s="16">
        <f t="shared" si="97"/>
        <v>0</v>
      </c>
      <c r="L63" s="16">
        <f t="shared" si="98"/>
        <v>0</v>
      </c>
      <c r="M63" s="16">
        <f t="shared" si="99"/>
        <v>0</v>
      </c>
      <c r="N63" s="16">
        <f t="shared" si="100"/>
        <v>0</v>
      </c>
      <c r="O63" s="16">
        <f t="shared" si="101"/>
        <v>0</v>
      </c>
      <c r="P63" s="16">
        <f t="shared" si="102"/>
        <v>0</v>
      </c>
      <c r="Q63" s="16">
        <f t="shared" si="103"/>
        <v>0</v>
      </c>
      <c r="R63" s="16">
        <f t="shared" si="104"/>
        <v>0</v>
      </c>
      <c r="S63" s="16">
        <f t="shared" si="105"/>
        <v>0</v>
      </c>
      <c r="T63" s="16">
        <f t="shared" si="106"/>
        <v>0</v>
      </c>
      <c r="U63" s="16">
        <f t="shared" si="107"/>
        <v>0</v>
      </c>
      <c r="V63" s="16">
        <f t="shared" si="108"/>
        <v>0</v>
      </c>
      <c r="W63" s="16">
        <f t="shared" si="109"/>
        <v>0</v>
      </c>
      <c r="X63" s="16">
        <f t="shared" si="110"/>
        <v>0</v>
      </c>
      <c r="Y63" s="16">
        <f t="shared" si="111"/>
        <v>0</v>
      </c>
      <c r="Z63" s="16">
        <f t="shared" si="112"/>
        <v>0</v>
      </c>
      <c r="AA63" s="16">
        <f t="shared" si="113"/>
        <v>0</v>
      </c>
      <c r="AB63" s="16">
        <f t="shared" si="114"/>
        <v>0</v>
      </c>
      <c r="AC63" s="16">
        <f t="shared" si="115"/>
        <v>0</v>
      </c>
      <c r="AD63" s="16">
        <f t="shared" si="116"/>
        <v>0</v>
      </c>
      <c r="AE63" s="16">
        <f t="shared" si="117"/>
        <v>0</v>
      </c>
      <c r="AF63" s="16">
        <f t="shared" si="118"/>
        <v>0</v>
      </c>
      <c r="AG63" s="16">
        <f t="shared" si="119"/>
        <v>0</v>
      </c>
      <c r="AH63" s="16">
        <f t="shared" si="120"/>
        <v>0</v>
      </c>
      <c r="AI63" s="16">
        <f t="shared" si="121"/>
        <v>0</v>
      </c>
      <c r="AJ63" s="16">
        <f t="shared" si="122"/>
        <v>0</v>
      </c>
      <c r="AK63" s="16">
        <f t="shared" si="123"/>
        <v>0</v>
      </c>
      <c r="AL63" s="16">
        <f t="shared" si="124"/>
        <v>0</v>
      </c>
      <c r="AM63" s="16">
        <f t="shared" si="125"/>
        <v>0</v>
      </c>
      <c r="AN63" s="16">
        <f t="shared" si="126"/>
        <v>0</v>
      </c>
      <c r="AO63" s="16">
        <f t="shared" si="127"/>
        <v>0</v>
      </c>
      <c r="AP63" s="16">
        <f t="shared" si="128"/>
        <v>0</v>
      </c>
      <c r="AQ63" s="16">
        <f t="shared" si="129"/>
        <v>0</v>
      </c>
      <c r="AR63" s="16">
        <f t="shared" si="130"/>
        <v>0</v>
      </c>
      <c r="AS63" s="16">
        <f t="shared" si="131"/>
        <v>0</v>
      </c>
      <c r="AT63" s="20">
        <f t="shared" si="132"/>
        <v>0</v>
      </c>
      <c r="AU63" s="20">
        <f t="shared" si="133"/>
        <v>0</v>
      </c>
      <c r="AV63" s="20">
        <f t="shared" si="134"/>
        <v>0</v>
      </c>
      <c r="AW63" s="20">
        <f t="shared" si="135"/>
        <v>0</v>
      </c>
      <c r="AX63" s="20">
        <f t="shared" si="136"/>
        <v>0</v>
      </c>
      <c r="AY63" s="20">
        <f t="shared" si="137"/>
        <v>0</v>
      </c>
      <c r="AZ63" s="20">
        <f t="shared" si="138"/>
        <v>0</v>
      </c>
      <c r="BA63" s="20">
        <f t="shared" si="139"/>
        <v>0</v>
      </c>
      <c r="BB63" s="20">
        <f t="shared" si="140"/>
        <v>0</v>
      </c>
      <c r="BC63" s="20">
        <f t="shared" si="141"/>
        <v>0</v>
      </c>
      <c r="BD63" s="20">
        <f t="shared" si="142"/>
        <v>0</v>
      </c>
      <c r="BE63" s="20">
        <f t="shared" si="143"/>
        <v>0</v>
      </c>
      <c r="BF63" s="20">
        <f t="shared" si="144"/>
        <v>0</v>
      </c>
      <c r="BG63" s="20">
        <f t="shared" si="145"/>
        <v>0</v>
      </c>
      <c r="BH63" s="20">
        <f t="shared" si="146"/>
        <v>0</v>
      </c>
      <c r="BI63" s="20">
        <f t="shared" si="147"/>
        <v>0</v>
      </c>
      <c r="BJ63" s="20">
        <f t="shared" si="148"/>
        <v>0</v>
      </c>
      <c r="BK63" s="20">
        <f t="shared" si="149"/>
        <v>0</v>
      </c>
      <c r="BL63" s="20">
        <f t="shared" si="150"/>
        <v>0</v>
      </c>
      <c r="BM63" s="20">
        <f t="shared" si="151"/>
        <v>0</v>
      </c>
      <c r="BN63" s="20">
        <f t="shared" si="152"/>
        <v>0</v>
      </c>
      <c r="BO63" s="20">
        <f t="shared" si="153"/>
        <v>0</v>
      </c>
      <c r="BP63" s="20">
        <f t="shared" si="154"/>
        <v>0</v>
      </c>
      <c r="BQ63" s="20">
        <f t="shared" si="155"/>
        <v>0</v>
      </c>
      <c r="BR63" s="20">
        <f t="shared" si="156"/>
        <v>0</v>
      </c>
      <c r="BS63" s="20">
        <f t="shared" si="157"/>
        <v>0</v>
      </c>
      <c r="BT63" s="20">
        <f t="shared" si="158"/>
        <v>0</v>
      </c>
      <c r="BU63" s="20">
        <f t="shared" si="159"/>
        <v>0</v>
      </c>
      <c r="BV63" s="20">
        <f t="shared" si="160"/>
        <v>0</v>
      </c>
      <c r="BW63" s="20">
        <f t="shared" si="161"/>
        <v>0</v>
      </c>
      <c r="BX63" s="20">
        <f t="shared" si="162"/>
        <v>0</v>
      </c>
      <c r="BY63" s="20">
        <f t="shared" si="163"/>
        <v>0</v>
      </c>
      <c r="BZ63" s="20">
        <f t="shared" si="164"/>
        <v>0</v>
      </c>
      <c r="CA63" s="20">
        <f t="shared" si="165"/>
        <v>0</v>
      </c>
      <c r="CB63" s="20">
        <f t="shared" si="166"/>
        <v>0</v>
      </c>
      <c r="CC63" s="20">
        <f t="shared" si="167"/>
        <v>0</v>
      </c>
      <c r="CD63" s="20">
        <f t="shared" si="168"/>
        <v>0</v>
      </c>
      <c r="CE63" s="20">
        <f t="shared" si="169"/>
        <v>0</v>
      </c>
      <c r="CF63" s="20">
        <f t="shared" si="170"/>
        <v>0</v>
      </c>
      <c r="CG63" s="20">
        <f t="shared" si="171"/>
        <v>0</v>
      </c>
      <c r="CH63" s="20">
        <f t="shared" si="172"/>
        <v>0</v>
      </c>
      <c r="CI63" s="20">
        <f t="shared" si="173"/>
        <v>0</v>
      </c>
    </row>
    <row r="64" spans="1:87" x14ac:dyDescent="0.25">
      <c r="A64">
        <v>58</v>
      </c>
      <c r="B64">
        <f>modules!B64</f>
        <v>0</v>
      </c>
      <c r="C64">
        <f>modules!C64</f>
        <v>0</v>
      </c>
      <c r="D64" s="16">
        <f t="shared" si="90"/>
        <v>0</v>
      </c>
      <c r="E64" s="16">
        <f t="shared" si="91"/>
        <v>0</v>
      </c>
      <c r="F64" s="16">
        <f t="shared" si="92"/>
        <v>0</v>
      </c>
      <c r="G64" s="16">
        <f t="shared" si="93"/>
        <v>0</v>
      </c>
      <c r="H64" s="16">
        <f t="shared" si="94"/>
        <v>0</v>
      </c>
      <c r="I64" s="16">
        <f t="shared" si="95"/>
        <v>0</v>
      </c>
      <c r="J64" s="16">
        <f t="shared" si="96"/>
        <v>0</v>
      </c>
      <c r="K64" s="16">
        <f t="shared" si="97"/>
        <v>0</v>
      </c>
      <c r="L64" s="16">
        <f t="shared" si="98"/>
        <v>0</v>
      </c>
      <c r="M64" s="16">
        <f t="shared" si="99"/>
        <v>0</v>
      </c>
      <c r="N64" s="16">
        <f t="shared" si="100"/>
        <v>0</v>
      </c>
      <c r="O64" s="16">
        <f t="shared" si="101"/>
        <v>0</v>
      </c>
      <c r="P64" s="16">
        <f t="shared" si="102"/>
        <v>0</v>
      </c>
      <c r="Q64" s="16">
        <f t="shared" si="103"/>
        <v>0</v>
      </c>
      <c r="R64" s="16">
        <f t="shared" si="104"/>
        <v>0</v>
      </c>
      <c r="S64" s="16">
        <f t="shared" si="105"/>
        <v>0</v>
      </c>
      <c r="T64" s="16">
        <f t="shared" si="106"/>
        <v>0</v>
      </c>
      <c r="U64" s="16">
        <f t="shared" si="107"/>
        <v>0</v>
      </c>
      <c r="V64" s="16">
        <f t="shared" si="108"/>
        <v>0</v>
      </c>
      <c r="W64" s="16">
        <f t="shared" si="109"/>
        <v>0</v>
      </c>
      <c r="X64" s="16">
        <f t="shared" si="110"/>
        <v>0</v>
      </c>
      <c r="Y64" s="16">
        <f t="shared" si="111"/>
        <v>0</v>
      </c>
      <c r="Z64" s="16">
        <f t="shared" si="112"/>
        <v>0</v>
      </c>
      <c r="AA64" s="16">
        <f t="shared" si="113"/>
        <v>0</v>
      </c>
      <c r="AB64" s="16">
        <f t="shared" si="114"/>
        <v>0</v>
      </c>
      <c r="AC64" s="16">
        <f t="shared" si="115"/>
        <v>0</v>
      </c>
      <c r="AD64" s="16">
        <f t="shared" si="116"/>
        <v>0</v>
      </c>
      <c r="AE64" s="16">
        <f t="shared" si="117"/>
        <v>0</v>
      </c>
      <c r="AF64" s="16">
        <f t="shared" si="118"/>
        <v>0</v>
      </c>
      <c r="AG64" s="16">
        <f t="shared" si="119"/>
        <v>0</v>
      </c>
      <c r="AH64" s="16">
        <f t="shared" si="120"/>
        <v>0</v>
      </c>
      <c r="AI64" s="16">
        <f t="shared" si="121"/>
        <v>0</v>
      </c>
      <c r="AJ64" s="16">
        <f t="shared" si="122"/>
        <v>0</v>
      </c>
      <c r="AK64" s="16">
        <f t="shared" si="123"/>
        <v>0</v>
      </c>
      <c r="AL64" s="16">
        <f t="shared" si="124"/>
        <v>0</v>
      </c>
      <c r="AM64" s="16">
        <f t="shared" si="125"/>
        <v>0</v>
      </c>
      <c r="AN64" s="16">
        <f t="shared" si="126"/>
        <v>0</v>
      </c>
      <c r="AO64" s="16">
        <f t="shared" si="127"/>
        <v>0</v>
      </c>
      <c r="AP64" s="16">
        <f t="shared" si="128"/>
        <v>0</v>
      </c>
      <c r="AQ64" s="16">
        <f t="shared" si="129"/>
        <v>0</v>
      </c>
      <c r="AR64" s="16">
        <f t="shared" si="130"/>
        <v>0</v>
      </c>
      <c r="AS64" s="16">
        <f t="shared" si="131"/>
        <v>0</v>
      </c>
      <c r="AT64" s="20">
        <f t="shared" si="132"/>
        <v>0</v>
      </c>
      <c r="AU64" s="20">
        <f t="shared" si="133"/>
        <v>0</v>
      </c>
      <c r="AV64" s="20">
        <f t="shared" si="134"/>
        <v>0</v>
      </c>
      <c r="AW64" s="20">
        <f t="shared" si="135"/>
        <v>0</v>
      </c>
      <c r="AX64" s="20">
        <f t="shared" si="136"/>
        <v>0</v>
      </c>
      <c r="AY64" s="20">
        <f t="shared" si="137"/>
        <v>0</v>
      </c>
      <c r="AZ64" s="20">
        <f t="shared" si="138"/>
        <v>0</v>
      </c>
      <c r="BA64" s="20">
        <f t="shared" si="139"/>
        <v>0</v>
      </c>
      <c r="BB64" s="20">
        <f t="shared" si="140"/>
        <v>0</v>
      </c>
      <c r="BC64" s="20">
        <f t="shared" si="141"/>
        <v>0</v>
      </c>
      <c r="BD64" s="20">
        <f t="shared" si="142"/>
        <v>0</v>
      </c>
      <c r="BE64" s="20">
        <f t="shared" si="143"/>
        <v>0</v>
      </c>
      <c r="BF64" s="20">
        <f t="shared" si="144"/>
        <v>0</v>
      </c>
      <c r="BG64" s="20">
        <f t="shared" si="145"/>
        <v>0</v>
      </c>
      <c r="BH64" s="20">
        <f t="shared" si="146"/>
        <v>0</v>
      </c>
      <c r="BI64" s="20">
        <f t="shared" si="147"/>
        <v>0</v>
      </c>
      <c r="BJ64" s="20">
        <f t="shared" si="148"/>
        <v>0</v>
      </c>
      <c r="BK64" s="20">
        <f t="shared" si="149"/>
        <v>0</v>
      </c>
      <c r="BL64" s="20">
        <f t="shared" si="150"/>
        <v>0</v>
      </c>
      <c r="BM64" s="20">
        <f t="shared" si="151"/>
        <v>0</v>
      </c>
      <c r="BN64" s="20">
        <f t="shared" si="152"/>
        <v>0</v>
      </c>
      <c r="BO64" s="20">
        <f t="shared" si="153"/>
        <v>0</v>
      </c>
      <c r="BP64" s="20">
        <f t="shared" si="154"/>
        <v>0</v>
      </c>
      <c r="BQ64" s="20">
        <f t="shared" si="155"/>
        <v>0</v>
      </c>
      <c r="BR64" s="20">
        <f t="shared" si="156"/>
        <v>0</v>
      </c>
      <c r="BS64" s="20">
        <f t="shared" si="157"/>
        <v>0</v>
      </c>
      <c r="BT64" s="20">
        <f t="shared" si="158"/>
        <v>0</v>
      </c>
      <c r="BU64" s="20">
        <f t="shared" si="159"/>
        <v>0</v>
      </c>
      <c r="BV64" s="20">
        <f t="shared" si="160"/>
        <v>0</v>
      </c>
      <c r="BW64" s="20">
        <f t="shared" si="161"/>
        <v>0</v>
      </c>
      <c r="BX64" s="20">
        <f t="shared" si="162"/>
        <v>0</v>
      </c>
      <c r="BY64" s="20">
        <f t="shared" si="163"/>
        <v>0</v>
      </c>
      <c r="BZ64" s="20">
        <f t="shared" si="164"/>
        <v>0</v>
      </c>
      <c r="CA64" s="20">
        <f t="shared" si="165"/>
        <v>0</v>
      </c>
      <c r="CB64" s="20">
        <f t="shared" si="166"/>
        <v>0</v>
      </c>
      <c r="CC64" s="20">
        <f t="shared" si="167"/>
        <v>0</v>
      </c>
      <c r="CD64" s="20">
        <f t="shared" si="168"/>
        <v>0</v>
      </c>
      <c r="CE64" s="20">
        <f t="shared" si="169"/>
        <v>0</v>
      </c>
      <c r="CF64" s="20">
        <f t="shared" si="170"/>
        <v>0</v>
      </c>
      <c r="CG64" s="20">
        <f t="shared" si="171"/>
        <v>0</v>
      </c>
      <c r="CH64" s="20">
        <f t="shared" si="172"/>
        <v>0</v>
      </c>
      <c r="CI64" s="20">
        <f t="shared" si="173"/>
        <v>0</v>
      </c>
    </row>
    <row r="65" spans="1:87" x14ac:dyDescent="0.25">
      <c r="A65">
        <v>59</v>
      </c>
      <c r="B65">
        <f>modules!B65</f>
        <v>0</v>
      </c>
      <c r="C65">
        <f>modules!C65</f>
        <v>0</v>
      </c>
      <c r="D65" s="16">
        <f t="shared" si="90"/>
        <v>0</v>
      </c>
      <c r="E65" s="16">
        <f t="shared" si="91"/>
        <v>0</v>
      </c>
      <c r="F65" s="16">
        <f t="shared" si="92"/>
        <v>0</v>
      </c>
      <c r="G65" s="16">
        <f t="shared" si="93"/>
        <v>0</v>
      </c>
      <c r="H65" s="16">
        <f t="shared" si="94"/>
        <v>0</v>
      </c>
      <c r="I65" s="16">
        <f t="shared" si="95"/>
        <v>0</v>
      </c>
      <c r="J65" s="16">
        <f t="shared" si="96"/>
        <v>0</v>
      </c>
      <c r="K65" s="16">
        <f t="shared" si="97"/>
        <v>0</v>
      </c>
      <c r="L65" s="16">
        <f t="shared" si="98"/>
        <v>0</v>
      </c>
      <c r="M65" s="16">
        <f t="shared" si="99"/>
        <v>0</v>
      </c>
      <c r="N65" s="16">
        <f t="shared" si="100"/>
        <v>0</v>
      </c>
      <c r="O65" s="16">
        <f t="shared" si="101"/>
        <v>0</v>
      </c>
      <c r="P65" s="16">
        <f t="shared" si="102"/>
        <v>0</v>
      </c>
      <c r="Q65" s="16">
        <f t="shared" si="103"/>
        <v>0</v>
      </c>
      <c r="R65" s="16">
        <f t="shared" si="104"/>
        <v>0</v>
      </c>
      <c r="S65" s="16">
        <f t="shared" si="105"/>
        <v>0</v>
      </c>
      <c r="T65" s="16">
        <f t="shared" si="106"/>
        <v>0</v>
      </c>
      <c r="U65" s="16">
        <f t="shared" si="107"/>
        <v>0</v>
      </c>
      <c r="V65" s="16">
        <f t="shared" si="108"/>
        <v>0</v>
      </c>
      <c r="W65" s="16">
        <f t="shared" si="109"/>
        <v>0</v>
      </c>
      <c r="X65" s="16">
        <f t="shared" si="110"/>
        <v>0</v>
      </c>
      <c r="Y65" s="16">
        <f t="shared" si="111"/>
        <v>0</v>
      </c>
      <c r="Z65" s="16">
        <f t="shared" si="112"/>
        <v>0</v>
      </c>
      <c r="AA65" s="16">
        <f t="shared" si="113"/>
        <v>0</v>
      </c>
      <c r="AB65" s="16">
        <f t="shared" si="114"/>
        <v>0</v>
      </c>
      <c r="AC65" s="16">
        <f t="shared" si="115"/>
        <v>0</v>
      </c>
      <c r="AD65" s="16">
        <f t="shared" si="116"/>
        <v>0</v>
      </c>
      <c r="AE65" s="16">
        <f t="shared" si="117"/>
        <v>0</v>
      </c>
      <c r="AF65" s="16">
        <f t="shared" si="118"/>
        <v>0</v>
      </c>
      <c r="AG65" s="16">
        <f t="shared" si="119"/>
        <v>0</v>
      </c>
      <c r="AH65" s="16">
        <f t="shared" si="120"/>
        <v>0</v>
      </c>
      <c r="AI65" s="16">
        <f t="shared" si="121"/>
        <v>0</v>
      </c>
      <c r="AJ65" s="16">
        <f t="shared" si="122"/>
        <v>0</v>
      </c>
      <c r="AK65" s="16">
        <f t="shared" si="123"/>
        <v>0</v>
      </c>
      <c r="AL65" s="16">
        <f t="shared" si="124"/>
        <v>0</v>
      </c>
      <c r="AM65" s="16">
        <f t="shared" si="125"/>
        <v>0</v>
      </c>
      <c r="AN65" s="16">
        <f t="shared" si="126"/>
        <v>0</v>
      </c>
      <c r="AO65" s="16">
        <f t="shared" si="127"/>
        <v>0</v>
      </c>
      <c r="AP65" s="16">
        <f t="shared" si="128"/>
        <v>0</v>
      </c>
      <c r="AQ65" s="16">
        <f t="shared" si="129"/>
        <v>0</v>
      </c>
      <c r="AR65" s="16">
        <f t="shared" si="130"/>
        <v>0</v>
      </c>
      <c r="AS65" s="16">
        <f t="shared" si="131"/>
        <v>0</v>
      </c>
      <c r="AT65" s="20">
        <f t="shared" si="132"/>
        <v>0</v>
      </c>
      <c r="AU65" s="20">
        <f t="shared" si="133"/>
        <v>0</v>
      </c>
      <c r="AV65" s="20">
        <f t="shared" si="134"/>
        <v>0</v>
      </c>
      <c r="AW65" s="20">
        <f t="shared" si="135"/>
        <v>0</v>
      </c>
      <c r="AX65" s="20">
        <f t="shared" si="136"/>
        <v>0</v>
      </c>
      <c r="AY65" s="20">
        <f t="shared" si="137"/>
        <v>0</v>
      </c>
      <c r="AZ65" s="20">
        <f t="shared" si="138"/>
        <v>0</v>
      </c>
      <c r="BA65" s="20">
        <f t="shared" si="139"/>
        <v>0</v>
      </c>
      <c r="BB65" s="20">
        <f t="shared" si="140"/>
        <v>0</v>
      </c>
      <c r="BC65" s="20">
        <f t="shared" si="141"/>
        <v>0</v>
      </c>
      <c r="BD65" s="20">
        <f t="shared" si="142"/>
        <v>0</v>
      </c>
      <c r="BE65" s="20">
        <f t="shared" si="143"/>
        <v>0</v>
      </c>
      <c r="BF65" s="20">
        <f t="shared" si="144"/>
        <v>0</v>
      </c>
      <c r="BG65" s="20">
        <f t="shared" si="145"/>
        <v>0</v>
      </c>
      <c r="BH65" s="20">
        <f t="shared" si="146"/>
        <v>0</v>
      </c>
      <c r="BI65" s="20">
        <f t="shared" si="147"/>
        <v>0</v>
      </c>
      <c r="BJ65" s="20">
        <f t="shared" si="148"/>
        <v>0</v>
      </c>
      <c r="BK65" s="20">
        <f t="shared" si="149"/>
        <v>0</v>
      </c>
      <c r="BL65" s="20">
        <f t="shared" si="150"/>
        <v>0</v>
      </c>
      <c r="BM65" s="20">
        <f t="shared" si="151"/>
        <v>0</v>
      </c>
      <c r="BN65" s="20">
        <f t="shared" si="152"/>
        <v>0</v>
      </c>
      <c r="BO65" s="20">
        <f t="shared" si="153"/>
        <v>0</v>
      </c>
      <c r="BP65" s="20">
        <f t="shared" si="154"/>
        <v>0</v>
      </c>
      <c r="BQ65" s="20">
        <f t="shared" si="155"/>
        <v>0</v>
      </c>
      <c r="BR65" s="20">
        <f t="shared" si="156"/>
        <v>0</v>
      </c>
      <c r="BS65" s="20">
        <f t="shared" si="157"/>
        <v>0</v>
      </c>
      <c r="BT65" s="20">
        <f t="shared" si="158"/>
        <v>0</v>
      </c>
      <c r="BU65" s="20">
        <f t="shared" si="159"/>
        <v>0</v>
      </c>
      <c r="BV65" s="20">
        <f t="shared" si="160"/>
        <v>0</v>
      </c>
      <c r="BW65" s="20">
        <f t="shared" si="161"/>
        <v>0</v>
      </c>
      <c r="BX65" s="20">
        <f t="shared" si="162"/>
        <v>0</v>
      </c>
      <c r="BY65" s="20">
        <f t="shared" si="163"/>
        <v>0</v>
      </c>
      <c r="BZ65" s="20">
        <f t="shared" si="164"/>
        <v>0</v>
      </c>
      <c r="CA65" s="20">
        <f t="shared" si="165"/>
        <v>0</v>
      </c>
      <c r="CB65" s="20">
        <f t="shared" si="166"/>
        <v>0</v>
      </c>
      <c r="CC65" s="20">
        <f t="shared" si="167"/>
        <v>0</v>
      </c>
      <c r="CD65" s="20">
        <f t="shared" si="168"/>
        <v>0</v>
      </c>
      <c r="CE65" s="20">
        <f t="shared" si="169"/>
        <v>0</v>
      </c>
      <c r="CF65" s="20">
        <f t="shared" si="170"/>
        <v>0</v>
      </c>
      <c r="CG65" s="20">
        <f t="shared" si="171"/>
        <v>0</v>
      </c>
      <c r="CH65" s="20">
        <f t="shared" si="172"/>
        <v>0</v>
      </c>
      <c r="CI65" s="20">
        <f t="shared" si="173"/>
        <v>0</v>
      </c>
    </row>
    <row r="66" spans="1:87" x14ac:dyDescent="0.25">
      <c r="A66">
        <v>60</v>
      </c>
      <c r="B66">
        <f>modules!B66</f>
        <v>0</v>
      </c>
      <c r="C66">
        <f>modules!C66</f>
        <v>0</v>
      </c>
      <c r="D66" s="16">
        <f t="shared" si="90"/>
        <v>0</v>
      </c>
      <c r="E66" s="16">
        <f t="shared" si="91"/>
        <v>0</v>
      </c>
      <c r="F66" s="16">
        <f t="shared" si="92"/>
        <v>0</v>
      </c>
      <c r="G66" s="16">
        <f t="shared" si="93"/>
        <v>0</v>
      </c>
      <c r="H66" s="16">
        <f t="shared" si="94"/>
        <v>0</v>
      </c>
      <c r="I66" s="16">
        <f t="shared" si="95"/>
        <v>0</v>
      </c>
      <c r="J66" s="16">
        <f t="shared" si="96"/>
        <v>0</v>
      </c>
      <c r="K66" s="16">
        <f t="shared" si="97"/>
        <v>0</v>
      </c>
      <c r="L66" s="16">
        <f t="shared" si="98"/>
        <v>0</v>
      </c>
      <c r="M66" s="16">
        <f t="shared" si="99"/>
        <v>0</v>
      </c>
      <c r="N66" s="16">
        <f t="shared" si="100"/>
        <v>0</v>
      </c>
      <c r="O66" s="16">
        <f t="shared" si="101"/>
        <v>0</v>
      </c>
      <c r="P66" s="16">
        <f t="shared" si="102"/>
        <v>0</v>
      </c>
      <c r="Q66" s="16">
        <f t="shared" si="103"/>
        <v>0</v>
      </c>
      <c r="R66" s="16">
        <f t="shared" si="104"/>
        <v>0</v>
      </c>
      <c r="S66" s="16">
        <f t="shared" si="105"/>
        <v>0</v>
      </c>
      <c r="T66" s="16">
        <f t="shared" si="106"/>
        <v>0</v>
      </c>
      <c r="U66" s="16">
        <f t="shared" si="107"/>
        <v>0</v>
      </c>
      <c r="V66" s="16">
        <f t="shared" si="108"/>
        <v>0</v>
      </c>
      <c r="W66" s="16">
        <f t="shared" si="109"/>
        <v>0</v>
      </c>
      <c r="X66" s="16">
        <f t="shared" si="110"/>
        <v>0</v>
      </c>
      <c r="Y66" s="16">
        <f t="shared" si="111"/>
        <v>0</v>
      </c>
      <c r="Z66" s="16">
        <f t="shared" si="112"/>
        <v>0</v>
      </c>
      <c r="AA66" s="16">
        <f t="shared" si="113"/>
        <v>0</v>
      </c>
      <c r="AB66" s="16">
        <f t="shared" si="114"/>
        <v>0</v>
      </c>
      <c r="AC66" s="16">
        <f t="shared" si="115"/>
        <v>0</v>
      </c>
      <c r="AD66" s="16">
        <f t="shared" si="116"/>
        <v>0</v>
      </c>
      <c r="AE66" s="16">
        <f t="shared" si="117"/>
        <v>0</v>
      </c>
      <c r="AF66" s="16">
        <f t="shared" si="118"/>
        <v>0</v>
      </c>
      <c r="AG66" s="16">
        <f t="shared" si="119"/>
        <v>0</v>
      </c>
      <c r="AH66" s="16">
        <f t="shared" si="120"/>
        <v>0</v>
      </c>
      <c r="AI66" s="16">
        <f t="shared" si="121"/>
        <v>0</v>
      </c>
      <c r="AJ66" s="16">
        <f t="shared" si="122"/>
        <v>0</v>
      </c>
      <c r="AK66" s="16">
        <f t="shared" si="123"/>
        <v>0</v>
      </c>
      <c r="AL66" s="16">
        <f t="shared" si="124"/>
        <v>0</v>
      </c>
      <c r="AM66" s="16">
        <f t="shared" si="125"/>
        <v>0</v>
      </c>
      <c r="AN66" s="16">
        <f t="shared" si="126"/>
        <v>0</v>
      </c>
      <c r="AO66" s="16">
        <f t="shared" si="127"/>
        <v>0</v>
      </c>
      <c r="AP66" s="16">
        <f t="shared" si="128"/>
        <v>0</v>
      </c>
      <c r="AQ66" s="16">
        <f t="shared" si="129"/>
        <v>0</v>
      </c>
      <c r="AR66" s="16">
        <f t="shared" si="130"/>
        <v>0</v>
      </c>
      <c r="AS66" s="16">
        <f t="shared" si="131"/>
        <v>0</v>
      </c>
      <c r="AT66" s="20">
        <f t="shared" si="132"/>
        <v>0</v>
      </c>
      <c r="AU66" s="20">
        <f t="shared" si="133"/>
        <v>0</v>
      </c>
      <c r="AV66" s="20">
        <f t="shared" si="134"/>
        <v>0</v>
      </c>
      <c r="AW66" s="20">
        <f t="shared" si="135"/>
        <v>0</v>
      </c>
      <c r="AX66" s="20">
        <f t="shared" si="136"/>
        <v>0</v>
      </c>
      <c r="AY66" s="20">
        <f t="shared" si="137"/>
        <v>0</v>
      </c>
      <c r="AZ66" s="20">
        <f t="shared" si="138"/>
        <v>0</v>
      </c>
      <c r="BA66" s="20">
        <f t="shared" si="139"/>
        <v>0</v>
      </c>
      <c r="BB66" s="20">
        <f t="shared" si="140"/>
        <v>0</v>
      </c>
      <c r="BC66" s="20">
        <f t="shared" si="141"/>
        <v>0</v>
      </c>
      <c r="BD66" s="20">
        <f t="shared" si="142"/>
        <v>0</v>
      </c>
      <c r="BE66" s="20">
        <f t="shared" si="143"/>
        <v>0</v>
      </c>
      <c r="BF66" s="20">
        <f t="shared" si="144"/>
        <v>0</v>
      </c>
      <c r="BG66" s="20">
        <f t="shared" si="145"/>
        <v>0</v>
      </c>
      <c r="BH66" s="20">
        <f t="shared" si="146"/>
        <v>0</v>
      </c>
      <c r="BI66" s="20">
        <f t="shared" si="147"/>
        <v>0</v>
      </c>
      <c r="BJ66" s="20">
        <f t="shared" si="148"/>
        <v>0</v>
      </c>
      <c r="BK66" s="20">
        <f t="shared" si="149"/>
        <v>0</v>
      </c>
      <c r="BL66" s="20">
        <f t="shared" si="150"/>
        <v>0</v>
      </c>
      <c r="BM66" s="20">
        <f t="shared" si="151"/>
        <v>0</v>
      </c>
      <c r="BN66" s="20">
        <f t="shared" si="152"/>
        <v>0</v>
      </c>
      <c r="BO66" s="20">
        <f t="shared" si="153"/>
        <v>0</v>
      </c>
      <c r="BP66" s="20">
        <f t="shared" si="154"/>
        <v>0</v>
      </c>
      <c r="BQ66" s="20">
        <f t="shared" si="155"/>
        <v>0</v>
      </c>
      <c r="BR66" s="20">
        <f t="shared" si="156"/>
        <v>0</v>
      </c>
      <c r="BS66" s="20">
        <f t="shared" si="157"/>
        <v>0</v>
      </c>
      <c r="BT66" s="20">
        <f t="shared" si="158"/>
        <v>0</v>
      </c>
      <c r="BU66" s="20">
        <f t="shared" si="159"/>
        <v>0</v>
      </c>
      <c r="BV66" s="20">
        <f t="shared" si="160"/>
        <v>0</v>
      </c>
      <c r="BW66" s="20">
        <f t="shared" si="161"/>
        <v>0</v>
      </c>
      <c r="BX66" s="20">
        <f t="shared" si="162"/>
        <v>0</v>
      </c>
      <c r="BY66" s="20">
        <f t="shared" si="163"/>
        <v>0</v>
      </c>
      <c r="BZ66" s="20">
        <f t="shared" si="164"/>
        <v>0</v>
      </c>
      <c r="CA66" s="20">
        <f t="shared" si="165"/>
        <v>0</v>
      </c>
      <c r="CB66" s="20">
        <f t="shared" si="166"/>
        <v>0</v>
      </c>
      <c r="CC66" s="20">
        <f t="shared" si="167"/>
        <v>0</v>
      </c>
      <c r="CD66" s="20">
        <f t="shared" si="168"/>
        <v>0</v>
      </c>
      <c r="CE66" s="20">
        <f t="shared" si="169"/>
        <v>0</v>
      </c>
      <c r="CF66" s="20">
        <f t="shared" si="170"/>
        <v>0</v>
      </c>
      <c r="CG66" s="20">
        <f t="shared" si="171"/>
        <v>0</v>
      </c>
      <c r="CH66" s="20">
        <f t="shared" si="172"/>
        <v>0</v>
      </c>
      <c r="CI66" s="20">
        <f t="shared" si="173"/>
        <v>0</v>
      </c>
    </row>
    <row r="67" spans="1:87" x14ac:dyDescent="0.25">
      <c r="A67">
        <v>61</v>
      </c>
      <c r="B67">
        <f>modules!B67</f>
        <v>0</v>
      </c>
      <c r="C67">
        <f>modules!C67</f>
        <v>0</v>
      </c>
      <c r="D67" s="16">
        <f t="shared" si="90"/>
        <v>0</v>
      </c>
      <c r="E67" s="16">
        <f t="shared" si="91"/>
        <v>0</v>
      </c>
      <c r="F67" s="16">
        <f t="shared" si="92"/>
        <v>0</v>
      </c>
      <c r="G67" s="16">
        <f t="shared" si="93"/>
        <v>0</v>
      </c>
      <c r="H67" s="16">
        <f t="shared" si="94"/>
        <v>0</v>
      </c>
      <c r="I67" s="16">
        <f t="shared" si="95"/>
        <v>0</v>
      </c>
      <c r="J67" s="16">
        <f t="shared" si="96"/>
        <v>0</v>
      </c>
      <c r="K67" s="16">
        <f t="shared" si="97"/>
        <v>0</v>
      </c>
      <c r="L67" s="16">
        <f t="shared" si="98"/>
        <v>0</v>
      </c>
      <c r="M67" s="16">
        <f t="shared" si="99"/>
        <v>0</v>
      </c>
      <c r="N67" s="16">
        <f t="shared" si="100"/>
        <v>0</v>
      </c>
      <c r="O67" s="16">
        <f t="shared" si="101"/>
        <v>0</v>
      </c>
      <c r="P67" s="16">
        <f t="shared" si="102"/>
        <v>0</v>
      </c>
      <c r="Q67" s="16">
        <f t="shared" si="103"/>
        <v>0</v>
      </c>
      <c r="R67" s="16">
        <f t="shared" si="104"/>
        <v>0</v>
      </c>
      <c r="S67" s="16">
        <f t="shared" si="105"/>
        <v>0</v>
      </c>
      <c r="T67" s="16">
        <f t="shared" si="106"/>
        <v>0</v>
      </c>
      <c r="U67" s="16">
        <f t="shared" si="107"/>
        <v>0</v>
      </c>
      <c r="V67" s="16">
        <f t="shared" si="108"/>
        <v>0</v>
      </c>
      <c r="W67" s="16">
        <f t="shared" si="109"/>
        <v>0</v>
      </c>
      <c r="X67" s="16">
        <f t="shared" si="110"/>
        <v>0</v>
      </c>
      <c r="Y67" s="16">
        <f t="shared" si="111"/>
        <v>0</v>
      </c>
      <c r="Z67" s="16">
        <f t="shared" si="112"/>
        <v>0</v>
      </c>
      <c r="AA67" s="16">
        <f t="shared" si="113"/>
        <v>0</v>
      </c>
      <c r="AB67" s="16">
        <f t="shared" si="114"/>
        <v>0</v>
      </c>
      <c r="AC67" s="16">
        <f t="shared" si="115"/>
        <v>0</v>
      </c>
      <c r="AD67" s="16">
        <f t="shared" si="116"/>
        <v>0</v>
      </c>
      <c r="AE67" s="16">
        <f t="shared" si="117"/>
        <v>0</v>
      </c>
      <c r="AF67" s="16">
        <f t="shared" si="118"/>
        <v>0</v>
      </c>
      <c r="AG67" s="16">
        <f t="shared" si="119"/>
        <v>0</v>
      </c>
      <c r="AH67" s="16">
        <f t="shared" si="120"/>
        <v>0</v>
      </c>
      <c r="AI67" s="16">
        <f t="shared" si="121"/>
        <v>0</v>
      </c>
      <c r="AJ67" s="16">
        <f t="shared" si="122"/>
        <v>0</v>
      </c>
      <c r="AK67" s="16">
        <f t="shared" si="123"/>
        <v>0</v>
      </c>
      <c r="AL67" s="16">
        <f t="shared" si="124"/>
        <v>0</v>
      </c>
      <c r="AM67" s="16">
        <f t="shared" si="125"/>
        <v>0</v>
      </c>
      <c r="AN67" s="16">
        <f t="shared" si="126"/>
        <v>0</v>
      </c>
      <c r="AO67" s="16">
        <f t="shared" si="127"/>
        <v>0</v>
      </c>
      <c r="AP67" s="16">
        <f t="shared" si="128"/>
        <v>0</v>
      </c>
      <c r="AQ67" s="16">
        <f t="shared" si="129"/>
        <v>0</v>
      </c>
      <c r="AR67" s="16">
        <f t="shared" si="130"/>
        <v>0</v>
      </c>
      <c r="AS67" s="16">
        <f t="shared" si="131"/>
        <v>0</v>
      </c>
      <c r="AT67" s="20">
        <f t="shared" si="132"/>
        <v>0</v>
      </c>
      <c r="AU67" s="20">
        <f t="shared" si="133"/>
        <v>0</v>
      </c>
      <c r="AV67" s="20">
        <f t="shared" si="134"/>
        <v>0</v>
      </c>
      <c r="AW67" s="20">
        <f t="shared" si="135"/>
        <v>0</v>
      </c>
      <c r="AX67" s="20">
        <f t="shared" si="136"/>
        <v>0</v>
      </c>
      <c r="AY67" s="20">
        <f t="shared" si="137"/>
        <v>0</v>
      </c>
      <c r="AZ67" s="20">
        <f t="shared" si="138"/>
        <v>0</v>
      </c>
      <c r="BA67" s="20">
        <f t="shared" si="139"/>
        <v>0</v>
      </c>
      <c r="BB67" s="20">
        <f t="shared" si="140"/>
        <v>0</v>
      </c>
      <c r="BC67" s="20">
        <f t="shared" si="141"/>
        <v>0</v>
      </c>
      <c r="BD67" s="20">
        <f t="shared" si="142"/>
        <v>0</v>
      </c>
      <c r="BE67" s="20">
        <f t="shared" si="143"/>
        <v>0</v>
      </c>
      <c r="BF67" s="20">
        <f t="shared" si="144"/>
        <v>0</v>
      </c>
      <c r="BG67" s="20">
        <f t="shared" si="145"/>
        <v>0</v>
      </c>
      <c r="BH67" s="20">
        <f t="shared" si="146"/>
        <v>0</v>
      </c>
      <c r="BI67" s="20">
        <f t="shared" si="147"/>
        <v>0</v>
      </c>
      <c r="BJ67" s="20">
        <f t="shared" si="148"/>
        <v>0</v>
      </c>
      <c r="BK67" s="20">
        <f t="shared" si="149"/>
        <v>0</v>
      </c>
      <c r="BL67" s="20">
        <f t="shared" si="150"/>
        <v>0</v>
      </c>
      <c r="BM67" s="20">
        <f t="shared" si="151"/>
        <v>0</v>
      </c>
      <c r="BN67" s="20">
        <f t="shared" si="152"/>
        <v>0</v>
      </c>
      <c r="BO67" s="20">
        <f t="shared" si="153"/>
        <v>0</v>
      </c>
      <c r="BP67" s="20">
        <f t="shared" si="154"/>
        <v>0</v>
      </c>
      <c r="BQ67" s="20">
        <f t="shared" si="155"/>
        <v>0</v>
      </c>
      <c r="BR67" s="20">
        <f t="shared" si="156"/>
        <v>0</v>
      </c>
      <c r="BS67" s="20">
        <f t="shared" si="157"/>
        <v>0</v>
      </c>
      <c r="BT67" s="20">
        <f t="shared" si="158"/>
        <v>0</v>
      </c>
      <c r="BU67" s="20">
        <f t="shared" si="159"/>
        <v>0</v>
      </c>
      <c r="BV67" s="20">
        <f t="shared" si="160"/>
        <v>0</v>
      </c>
      <c r="BW67" s="20">
        <f t="shared" si="161"/>
        <v>0</v>
      </c>
      <c r="BX67" s="20">
        <f t="shared" si="162"/>
        <v>0</v>
      </c>
      <c r="BY67" s="20">
        <f t="shared" si="163"/>
        <v>0</v>
      </c>
      <c r="BZ67" s="20">
        <f t="shared" si="164"/>
        <v>0</v>
      </c>
      <c r="CA67" s="20">
        <f t="shared" si="165"/>
        <v>0</v>
      </c>
      <c r="CB67" s="20">
        <f t="shared" si="166"/>
        <v>0</v>
      </c>
      <c r="CC67" s="20">
        <f t="shared" si="167"/>
        <v>0</v>
      </c>
      <c r="CD67" s="20">
        <f t="shared" si="168"/>
        <v>0</v>
      </c>
      <c r="CE67" s="20">
        <f t="shared" si="169"/>
        <v>0</v>
      </c>
      <c r="CF67" s="20">
        <f t="shared" si="170"/>
        <v>0</v>
      </c>
      <c r="CG67" s="20">
        <f t="shared" si="171"/>
        <v>0</v>
      </c>
      <c r="CH67" s="20">
        <f t="shared" si="172"/>
        <v>0</v>
      </c>
      <c r="CI67" s="20">
        <f t="shared" si="173"/>
        <v>0</v>
      </c>
    </row>
    <row r="68" spans="1:87" x14ac:dyDescent="0.25"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</row>
    <row r="69" spans="1:87" x14ac:dyDescent="0.25">
      <c r="C69" s="86" t="s">
        <v>639</v>
      </c>
      <c r="D69" s="16">
        <f>SUM(D8:D67)</f>
        <v>1500</v>
      </c>
      <c r="E69" s="16">
        <f t="shared" ref="E69:BP69" si="174">SUM(E8:E67)</f>
        <v>0</v>
      </c>
      <c r="F69" s="16">
        <f t="shared" si="174"/>
        <v>0</v>
      </c>
      <c r="G69" s="16">
        <f t="shared" si="174"/>
        <v>0</v>
      </c>
      <c r="H69" s="16">
        <f t="shared" si="174"/>
        <v>0</v>
      </c>
      <c r="I69" s="16">
        <f t="shared" si="174"/>
        <v>0</v>
      </c>
      <c r="J69" s="16">
        <f t="shared" si="174"/>
        <v>0</v>
      </c>
      <c r="K69" s="16">
        <f t="shared" si="174"/>
        <v>0</v>
      </c>
      <c r="L69" s="16">
        <f t="shared" si="174"/>
        <v>0</v>
      </c>
      <c r="M69" s="16">
        <f t="shared" si="174"/>
        <v>0</v>
      </c>
      <c r="N69" s="16">
        <f t="shared" si="174"/>
        <v>0</v>
      </c>
      <c r="O69" s="16">
        <f t="shared" si="174"/>
        <v>0</v>
      </c>
      <c r="P69" s="16">
        <f t="shared" si="174"/>
        <v>0</v>
      </c>
      <c r="Q69" s="16">
        <f t="shared" si="174"/>
        <v>0</v>
      </c>
      <c r="R69" s="16">
        <f t="shared" si="174"/>
        <v>0</v>
      </c>
      <c r="S69" s="16">
        <f t="shared" si="174"/>
        <v>0</v>
      </c>
      <c r="T69" s="16">
        <f t="shared" si="174"/>
        <v>0</v>
      </c>
      <c r="U69" s="16">
        <f t="shared" si="174"/>
        <v>0</v>
      </c>
      <c r="V69" s="16">
        <f t="shared" si="174"/>
        <v>0</v>
      </c>
      <c r="W69" s="16">
        <f t="shared" si="174"/>
        <v>0</v>
      </c>
      <c r="X69" s="16">
        <f t="shared" si="174"/>
        <v>0</v>
      </c>
      <c r="Y69" s="16">
        <f t="shared" si="174"/>
        <v>0</v>
      </c>
      <c r="Z69" s="16">
        <f t="shared" si="174"/>
        <v>0</v>
      </c>
      <c r="AA69" s="16">
        <f t="shared" si="174"/>
        <v>0</v>
      </c>
      <c r="AB69" s="16">
        <f t="shared" si="174"/>
        <v>0</v>
      </c>
      <c r="AC69" s="16">
        <f t="shared" si="174"/>
        <v>0</v>
      </c>
      <c r="AD69" s="16">
        <f t="shared" si="174"/>
        <v>0</v>
      </c>
      <c r="AE69" s="16">
        <f t="shared" si="174"/>
        <v>0</v>
      </c>
      <c r="AF69" s="16">
        <f t="shared" si="174"/>
        <v>0</v>
      </c>
      <c r="AG69" s="16">
        <f t="shared" si="174"/>
        <v>0</v>
      </c>
      <c r="AH69" s="16">
        <f t="shared" si="174"/>
        <v>0</v>
      </c>
      <c r="AI69" s="16">
        <f t="shared" si="174"/>
        <v>0</v>
      </c>
      <c r="AJ69" s="16">
        <f t="shared" si="174"/>
        <v>0</v>
      </c>
      <c r="AK69" s="16">
        <f t="shared" si="174"/>
        <v>0</v>
      </c>
      <c r="AL69" s="16">
        <f t="shared" si="174"/>
        <v>0</v>
      </c>
      <c r="AM69" s="16">
        <f t="shared" si="174"/>
        <v>0</v>
      </c>
      <c r="AN69" s="16">
        <f t="shared" si="174"/>
        <v>0</v>
      </c>
      <c r="AO69" s="16">
        <f t="shared" si="174"/>
        <v>0</v>
      </c>
      <c r="AP69" s="16">
        <f t="shared" si="174"/>
        <v>0</v>
      </c>
      <c r="AQ69" s="16">
        <f t="shared" si="174"/>
        <v>0</v>
      </c>
      <c r="AR69" s="16">
        <f t="shared" si="174"/>
        <v>0</v>
      </c>
      <c r="AS69" s="16">
        <f t="shared" si="174"/>
        <v>0</v>
      </c>
      <c r="AT69" s="20">
        <f t="shared" si="174"/>
        <v>56166.839545454553</v>
      </c>
      <c r="AU69" s="20">
        <f t="shared" si="174"/>
        <v>0</v>
      </c>
      <c r="AV69" s="20">
        <f t="shared" si="174"/>
        <v>0</v>
      </c>
      <c r="AW69" s="20">
        <f t="shared" si="174"/>
        <v>0</v>
      </c>
      <c r="AX69" s="20">
        <f t="shared" si="174"/>
        <v>0</v>
      </c>
      <c r="AY69" s="20">
        <f t="shared" si="174"/>
        <v>0</v>
      </c>
      <c r="AZ69" s="20">
        <f t="shared" si="174"/>
        <v>0</v>
      </c>
      <c r="BA69" s="20">
        <f t="shared" si="174"/>
        <v>0</v>
      </c>
      <c r="BB69" s="20">
        <f t="shared" si="174"/>
        <v>0</v>
      </c>
      <c r="BC69" s="20">
        <f t="shared" si="174"/>
        <v>0</v>
      </c>
      <c r="BD69" s="20">
        <f t="shared" si="174"/>
        <v>0</v>
      </c>
      <c r="BE69" s="20">
        <f t="shared" si="174"/>
        <v>0</v>
      </c>
      <c r="BF69" s="20">
        <f t="shared" si="174"/>
        <v>0</v>
      </c>
      <c r="BG69" s="20">
        <f t="shared" si="174"/>
        <v>0</v>
      </c>
      <c r="BH69" s="20">
        <f t="shared" si="174"/>
        <v>0</v>
      </c>
      <c r="BI69" s="20">
        <f t="shared" si="174"/>
        <v>0</v>
      </c>
      <c r="BJ69" s="20">
        <f t="shared" si="174"/>
        <v>0</v>
      </c>
      <c r="BK69" s="20">
        <f t="shared" si="174"/>
        <v>0</v>
      </c>
      <c r="BL69" s="20">
        <f t="shared" si="174"/>
        <v>0</v>
      </c>
      <c r="BM69" s="20">
        <f t="shared" si="174"/>
        <v>0</v>
      </c>
      <c r="BN69" s="20">
        <f t="shared" si="174"/>
        <v>0</v>
      </c>
      <c r="BO69" s="20">
        <f t="shared" si="174"/>
        <v>0</v>
      </c>
      <c r="BP69" s="20">
        <f t="shared" si="174"/>
        <v>0</v>
      </c>
      <c r="BQ69" s="20">
        <f t="shared" ref="BQ69:CI69" si="175">SUM(BQ8:BQ67)</f>
        <v>0</v>
      </c>
      <c r="BR69" s="20">
        <f t="shared" si="175"/>
        <v>0</v>
      </c>
      <c r="BS69" s="20">
        <f t="shared" si="175"/>
        <v>0</v>
      </c>
      <c r="BT69" s="20">
        <f t="shared" si="175"/>
        <v>0</v>
      </c>
      <c r="BU69" s="20">
        <f t="shared" si="175"/>
        <v>0</v>
      </c>
      <c r="BV69" s="20">
        <f t="shared" si="175"/>
        <v>0</v>
      </c>
      <c r="BW69" s="20">
        <f t="shared" si="175"/>
        <v>0</v>
      </c>
      <c r="BX69" s="20">
        <f t="shared" si="175"/>
        <v>0</v>
      </c>
      <c r="BY69" s="20">
        <f t="shared" si="175"/>
        <v>0</v>
      </c>
      <c r="BZ69" s="20">
        <f t="shared" si="175"/>
        <v>0</v>
      </c>
      <c r="CA69" s="20">
        <f t="shared" si="175"/>
        <v>0</v>
      </c>
      <c r="CB69" s="20">
        <f t="shared" si="175"/>
        <v>0</v>
      </c>
      <c r="CC69" s="20">
        <f t="shared" si="175"/>
        <v>0</v>
      </c>
      <c r="CD69" s="20">
        <f t="shared" si="175"/>
        <v>0</v>
      </c>
      <c r="CE69" s="20">
        <f t="shared" si="175"/>
        <v>0</v>
      </c>
      <c r="CF69" s="20">
        <f t="shared" si="175"/>
        <v>0</v>
      </c>
      <c r="CG69" s="20">
        <f t="shared" si="175"/>
        <v>0</v>
      </c>
      <c r="CH69" s="20">
        <f t="shared" si="175"/>
        <v>0</v>
      </c>
      <c r="CI69" s="20">
        <f t="shared" si="175"/>
        <v>0</v>
      </c>
    </row>
    <row r="70" spans="1:87" x14ac:dyDescent="0.25">
      <c r="C70" t="s">
        <v>640</v>
      </c>
      <c r="D70" s="16">
        <f>D69/1650</f>
        <v>0.90909090909090906</v>
      </c>
      <c r="E70" s="16">
        <f t="shared" ref="E70:AS70" si="176">E69/1650</f>
        <v>0</v>
      </c>
      <c r="F70" s="16">
        <f t="shared" si="176"/>
        <v>0</v>
      </c>
      <c r="G70" s="16">
        <f t="shared" si="176"/>
        <v>0</v>
      </c>
      <c r="H70" s="16">
        <f t="shared" si="176"/>
        <v>0</v>
      </c>
      <c r="I70" s="16">
        <f t="shared" si="176"/>
        <v>0</v>
      </c>
      <c r="J70" s="16">
        <f t="shared" si="176"/>
        <v>0</v>
      </c>
      <c r="K70" s="16">
        <f t="shared" si="176"/>
        <v>0</v>
      </c>
      <c r="L70" s="16">
        <f t="shared" si="176"/>
        <v>0</v>
      </c>
      <c r="M70" s="16">
        <f t="shared" si="176"/>
        <v>0</v>
      </c>
      <c r="N70" s="16">
        <f t="shared" si="176"/>
        <v>0</v>
      </c>
      <c r="O70" s="16">
        <f t="shared" si="176"/>
        <v>0</v>
      </c>
      <c r="P70" s="16">
        <f t="shared" si="176"/>
        <v>0</v>
      </c>
      <c r="Q70" s="16">
        <f t="shared" si="176"/>
        <v>0</v>
      </c>
      <c r="R70" s="16">
        <f t="shared" si="176"/>
        <v>0</v>
      </c>
      <c r="S70" s="16">
        <f t="shared" si="176"/>
        <v>0</v>
      </c>
      <c r="T70" s="16">
        <f t="shared" si="176"/>
        <v>0</v>
      </c>
      <c r="U70" s="16">
        <f t="shared" si="176"/>
        <v>0</v>
      </c>
      <c r="V70" s="16">
        <f t="shared" si="176"/>
        <v>0</v>
      </c>
      <c r="W70" s="16">
        <f t="shared" si="176"/>
        <v>0</v>
      </c>
      <c r="X70" s="16">
        <f t="shared" si="176"/>
        <v>0</v>
      </c>
      <c r="Y70" s="16">
        <f t="shared" si="176"/>
        <v>0</v>
      </c>
      <c r="Z70" s="16">
        <f t="shared" si="176"/>
        <v>0</v>
      </c>
      <c r="AA70" s="16">
        <f t="shared" si="176"/>
        <v>0</v>
      </c>
      <c r="AB70" s="16">
        <f t="shared" si="176"/>
        <v>0</v>
      </c>
      <c r="AC70" s="16">
        <f t="shared" si="176"/>
        <v>0</v>
      </c>
      <c r="AD70" s="16">
        <f t="shared" si="176"/>
        <v>0</v>
      </c>
      <c r="AE70" s="16">
        <f t="shared" si="176"/>
        <v>0</v>
      </c>
      <c r="AF70" s="16">
        <f t="shared" si="176"/>
        <v>0</v>
      </c>
      <c r="AG70" s="16">
        <f t="shared" si="176"/>
        <v>0</v>
      </c>
      <c r="AH70" s="16">
        <f t="shared" si="176"/>
        <v>0</v>
      </c>
      <c r="AI70" s="16">
        <f t="shared" si="176"/>
        <v>0</v>
      </c>
      <c r="AJ70" s="16">
        <f t="shared" si="176"/>
        <v>0</v>
      </c>
      <c r="AK70" s="16">
        <f t="shared" si="176"/>
        <v>0</v>
      </c>
      <c r="AL70" s="16">
        <f t="shared" si="176"/>
        <v>0</v>
      </c>
      <c r="AM70" s="16">
        <f t="shared" si="176"/>
        <v>0</v>
      </c>
      <c r="AN70" s="16">
        <f t="shared" si="176"/>
        <v>0</v>
      </c>
      <c r="AO70" s="16">
        <f t="shared" si="176"/>
        <v>0</v>
      </c>
      <c r="AP70" s="16">
        <f t="shared" si="176"/>
        <v>0</v>
      </c>
      <c r="AQ70" s="16">
        <f t="shared" si="176"/>
        <v>0</v>
      </c>
      <c r="AR70" s="16">
        <f t="shared" si="176"/>
        <v>0</v>
      </c>
      <c r="AS70" s="16">
        <f t="shared" si="176"/>
        <v>0</v>
      </c>
    </row>
    <row r="72" spans="1:87" x14ac:dyDescent="0.25">
      <c r="C72" s="86" t="s">
        <v>641</v>
      </c>
      <c r="D72" s="16">
        <f>D70+K70+R70+Y70+AF70+AM70</f>
        <v>0.90909090909090906</v>
      </c>
      <c r="E72" s="16">
        <f t="shared" ref="E72:J72" si="177">E70+L70+S70+Z70+AG70+AN70</f>
        <v>0</v>
      </c>
      <c r="F72" s="16">
        <f t="shared" si="177"/>
        <v>0</v>
      </c>
      <c r="G72" s="16">
        <f t="shared" si="177"/>
        <v>0</v>
      </c>
      <c r="H72" s="16">
        <f t="shared" si="177"/>
        <v>0</v>
      </c>
      <c r="I72" s="16">
        <f t="shared" si="177"/>
        <v>0</v>
      </c>
      <c r="J72" s="16">
        <f t="shared" si="177"/>
        <v>0</v>
      </c>
    </row>
    <row r="74" spans="1:87" x14ac:dyDescent="0.25">
      <c r="C74" s="86" t="s">
        <v>642</v>
      </c>
      <c r="D74" s="16">
        <f>IFERROR(IF(VLOOKUP('selections(hide)'!$A$4,'selections(hide)'!$D$24:$P$36,7,FALSE)="PGT",HLOOKUP(prog_header!$C$6,cost_rates!$N$3:$T$5,3,FALSE)*D69,IF(VLOOKUP('selections(hide)'!$A$4,'selections(hide)'!$D$24:$P$36,7,FALSE)="UG",HLOOKUP(prog_header!$C$6,cost_rates!$V$3:$AB$5,3,FALSE)*D69,0)),0)</f>
        <v>1332.1226947261762</v>
      </c>
      <c r="E74" s="16">
        <f>IFERROR(IF(VLOOKUP('selections(hide)'!$A$4,'selections(hide)'!$D$24:$P$36,7,FALSE)="PGT",HLOOKUP(prog_header!$C$6,cost_rates!$N$3:$T$5,3,FALSE)*E69,IF(VLOOKUP('selections(hide)'!$A$4,'selections(hide)'!$D$24:$P$36,7,FALSE)="UG",HLOOKUP(prog_header!$C$6,cost_rates!$V$3:$AB$5,3,FALSE)*E69,0)),0)</f>
        <v>0</v>
      </c>
      <c r="F74" s="16">
        <f>IFERROR(IF(VLOOKUP('selections(hide)'!$A$4,'selections(hide)'!$D$24:$P$36,7,FALSE)="PGT",HLOOKUP(prog_header!$C$6,cost_rates!$N$3:$T$5,3,FALSE)*F69,IF(VLOOKUP('selections(hide)'!$A$4,'selections(hide)'!$D$24:$P$36,7,FALSE)="UG",HLOOKUP(prog_header!$C$6,cost_rates!$V$3:$AB$5,3,FALSE)*F69,0)),0)</f>
        <v>0</v>
      </c>
      <c r="G74" s="16">
        <f>IFERROR(IF(VLOOKUP('selections(hide)'!$A$4,'selections(hide)'!$D$24:$P$36,7,FALSE)="PGT",HLOOKUP(prog_header!$C$6,cost_rates!$N$3:$T$5,3,FALSE)*G69,IF(VLOOKUP('selections(hide)'!$A$4,'selections(hide)'!$D$24:$P$36,7,FALSE)="UG",HLOOKUP(prog_header!$C$6,cost_rates!$V$3:$AB$5,3,FALSE)*G69,0)),0)</f>
        <v>0</v>
      </c>
      <c r="H74" s="16">
        <f>IFERROR(IF(VLOOKUP('selections(hide)'!$A$4,'selections(hide)'!$D$24:$P$36,7,FALSE)="PGT",HLOOKUP(prog_header!$C$6,cost_rates!$N$3:$T$5,3,FALSE)*H69,IF(VLOOKUP('selections(hide)'!$A$4,'selections(hide)'!$D$24:$P$36,7,FALSE)="UG",HLOOKUP(prog_header!$C$6,cost_rates!$V$3:$AB$5,3,FALSE)*H69,0)),0)</f>
        <v>0</v>
      </c>
      <c r="I74" s="16">
        <f>IFERROR(IF(VLOOKUP('selections(hide)'!$A$4,'selections(hide)'!$D$24:$P$36,7,FALSE)="PGT",HLOOKUP(prog_header!$C$6,cost_rates!$N$3:$T$5,3,FALSE)*I69,IF(VLOOKUP('selections(hide)'!$A$4,'selections(hide)'!$D$24:$P$36,7,FALSE)="UG",HLOOKUP(prog_header!$C$6,cost_rates!$V$3:$AB$5,3,FALSE)*I69,0)),0)</f>
        <v>0</v>
      </c>
      <c r="J74" s="16">
        <f>IFERROR(IF(VLOOKUP('selections(hide)'!$A$4,'selections(hide)'!$D$24:$P$36,7,FALSE)="PGT",HLOOKUP(prog_header!$C$6,cost_rates!$N$3:$T$5,3,FALSE)*J69,IF(VLOOKUP('selections(hide)'!$A$4,'selections(hide)'!$D$24:$P$36,7,FALSE)="UG",HLOOKUP(prog_header!$C$6,cost_rates!$V$3:$AB$5,3,FALSE)*J69,0)),0)</f>
        <v>0</v>
      </c>
      <c r="K74" s="16">
        <f>IFERROR(IF(VLOOKUP('selections(hide)'!$A$4,'selections(hide)'!$D$24:$P$36,7,FALSE)="PGT",HLOOKUP(prog_header!$C$6,cost_rates!$N$3:$T$5,3,FALSE)*K69,IF(VLOOKUP('selections(hide)'!$A$4,'selections(hide)'!$D$24:$P$36,7,FALSE)="UG",HLOOKUP(prog_header!$C$6,cost_rates!$V$3:$AB$5,3,FALSE)*K69,0)),0)</f>
        <v>0</v>
      </c>
      <c r="L74" s="16">
        <f>IFERROR(IF(VLOOKUP('selections(hide)'!$A$4,'selections(hide)'!$D$24:$P$36,7,FALSE)="PGT",HLOOKUP(prog_header!$C$6,cost_rates!$N$3:$T$5,3,FALSE)*L69,IF(VLOOKUP('selections(hide)'!$A$4,'selections(hide)'!$D$24:$P$36,7,FALSE)="UG",HLOOKUP(prog_header!$C$6,cost_rates!$V$3:$AB$5,3,FALSE)*L69,0)),0)</f>
        <v>0</v>
      </c>
      <c r="M74" s="16">
        <f>IFERROR(IF(VLOOKUP('selections(hide)'!$A$4,'selections(hide)'!$D$24:$P$36,7,FALSE)="PGT",HLOOKUP(prog_header!$C$6,cost_rates!$N$3:$T$5,3,FALSE)*M69,IF(VLOOKUP('selections(hide)'!$A$4,'selections(hide)'!$D$24:$P$36,7,FALSE)="UG",HLOOKUP(prog_header!$C$6,cost_rates!$V$3:$AB$5,3,FALSE)*M69,0)),0)</f>
        <v>0</v>
      </c>
      <c r="N74" s="16">
        <f>IFERROR(IF(VLOOKUP('selections(hide)'!$A$4,'selections(hide)'!$D$24:$P$36,7,FALSE)="PGT",HLOOKUP(prog_header!$C$6,cost_rates!$N$3:$T$5,3,FALSE)*N69,IF(VLOOKUP('selections(hide)'!$A$4,'selections(hide)'!$D$24:$P$36,7,FALSE)="UG",HLOOKUP(prog_header!$C$6,cost_rates!$V$3:$AB$5,3,FALSE)*N69,0)),0)</f>
        <v>0</v>
      </c>
      <c r="O74" s="16">
        <f>IFERROR(IF(VLOOKUP('selections(hide)'!$A$4,'selections(hide)'!$D$24:$P$36,7,FALSE)="PGT",HLOOKUP(prog_header!$C$6,cost_rates!$N$3:$T$5,3,FALSE)*O69,IF(VLOOKUP('selections(hide)'!$A$4,'selections(hide)'!$D$24:$P$36,7,FALSE)="UG",HLOOKUP(prog_header!$C$6,cost_rates!$V$3:$AB$5,3,FALSE)*O69,0)),0)</f>
        <v>0</v>
      </c>
      <c r="P74" s="16">
        <f>IFERROR(IF(VLOOKUP('selections(hide)'!$A$4,'selections(hide)'!$D$24:$P$36,7,FALSE)="PGT",HLOOKUP(prog_header!$C$6,cost_rates!$N$3:$T$5,3,FALSE)*P69,IF(VLOOKUP('selections(hide)'!$A$4,'selections(hide)'!$D$24:$P$36,7,FALSE)="UG",HLOOKUP(prog_header!$C$6,cost_rates!$V$3:$AB$5,3,FALSE)*P69,0)),0)</f>
        <v>0</v>
      </c>
      <c r="Q74" s="16">
        <f>IFERROR(IF(VLOOKUP('selections(hide)'!$A$4,'selections(hide)'!$D$24:$P$36,7,FALSE)="PGT",HLOOKUP(prog_header!$C$6,cost_rates!$N$3:$T$5,3,FALSE)*Q69,IF(VLOOKUP('selections(hide)'!$A$4,'selections(hide)'!$D$24:$P$36,7,FALSE)="UG",HLOOKUP(prog_header!$C$6,cost_rates!$V$3:$AB$5,3,FALSE)*Q69,0)),0)</f>
        <v>0</v>
      </c>
      <c r="R74" s="16">
        <f>IFERROR(IF(VLOOKUP('selections(hide)'!$A$4,'selections(hide)'!$D$24:$P$36,7,FALSE)="PGT",HLOOKUP(prog_header!$C$6,cost_rates!$N$3:$T$5,3,FALSE)*R69,IF(VLOOKUP('selections(hide)'!$A$4,'selections(hide)'!$D$24:$P$36,7,FALSE)="UG",HLOOKUP(prog_header!$C$6,cost_rates!$V$3:$AB$5,3,FALSE)*R69,0)),0)</f>
        <v>0</v>
      </c>
      <c r="S74" s="16">
        <f>IFERROR(IF(VLOOKUP('selections(hide)'!$A$4,'selections(hide)'!$D$24:$P$36,7,FALSE)="PGT",HLOOKUP(prog_header!$C$6,cost_rates!$N$3:$T$5,3,FALSE)*S69,IF(VLOOKUP('selections(hide)'!$A$4,'selections(hide)'!$D$24:$P$36,7,FALSE)="UG",HLOOKUP(prog_header!$C$6,cost_rates!$V$3:$AB$5,3,FALSE)*S69,0)),0)</f>
        <v>0</v>
      </c>
      <c r="T74" s="16">
        <f>IFERROR(IF(VLOOKUP('selections(hide)'!$A$4,'selections(hide)'!$D$24:$P$36,7,FALSE)="PGT",HLOOKUP(prog_header!$C$6,cost_rates!$N$3:$T$5,3,FALSE)*T69,IF(VLOOKUP('selections(hide)'!$A$4,'selections(hide)'!$D$24:$P$36,7,FALSE)="UG",HLOOKUP(prog_header!$C$6,cost_rates!$V$3:$AB$5,3,FALSE)*T69,0)),0)</f>
        <v>0</v>
      </c>
      <c r="U74" s="16">
        <f>IFERROR(IF(VLOOKUP('selections(hide)'!$A$4,'selections(hide)'!$D$24:$P$36,7,FALSE)="PGT",HLOOKUP(prog_header!$C$6,cost_rates!$N$3:$T$5,3,FALSE)*U69,IF(VLOOKUP('selections(hide)'!$A$4,'selections(hide)'!$D$24:$P$36,7,FALSE)="UG",HLOOKUP(prog_header!$C$6,cost_rates!$V$3:$AB$5,3,FALSE)*U69,0)),0)</f>
        <v>0</v>
      </c>
      <c r="V74" s="16">
        <f>IFERROR(IF(VLOOKUP('selections(hide)'!$A$4,'selections(hide)'!$D$24:$P$36,7,FALSE)="PGT",HLOOKUP(prog_header!$C$6,cost_rates!$N$3:$T$5,3,FALSE)*V69,IF(VLOOKUP('selections(hide)'!$A$4,'selections(hide)'!$D$24:$P$36,7,FALSE)="UG",HLOOKUP(prog_header!$C$6,cost_rates!$V$3:$AB$5,3,FALSE)*V69,0)),0)</f>
        <v>0</v>
      </c>
      <c r="W74" s="16">
        <f>IFERROR(IF(VLOOKUP('selections(hide)'!$A$4,'selections(hide)'!$D$24:$P$36,7,FALSE)="PGT",HLOOKUP(prog_header!$C$6,cost_rates!$N$3:$T$5,3,FALSE)*W69,IF(VLOOKUP('selections(hide)'!$A$4,'selections(hide)'!$D$24:$P$36,7,FALSE)="UG",HLOOKUP(prog_header!$C$6,cost_rates!$V$3:$AB$5,3,FALSE)*W69,0)),0)</f>
        <v>0</v>
      </c>
      <c r="X74" s="16">
        <f>IFERROR(IF(VLOOKUP('selections(hide)'!$A$4,'selections(hide)'!$D$24:$P$36,7,FALSE)="PGT",HLOOKUP(prog_header!$C$6,cost_rates!$N$3:$T$5,3,FALSE)*X69,IF(VLOOKUP('selections(hide)'!$A$4,'selections(hide)'!$D$24:$P$36,7,FALSE)="UG",HLOOKUP(prog_header!$C$6,cost_rates!$V$3:$AB$5,3,FALSE)*X69,0)),0)</f>
        <v>0</v>
      </c>
      <c r="Y74" s="16">
        <f>IFERROR(IF(VLOOKUP('selections(hide)'!$A$4,'selections(hide)'!$D$24:$P$36,7,FALSE)="PGT",HLOOKUP(prog_header!$C$6,cost_rates!$N$3:$T$5,3,FALSE)*Y69,IF(VLOOKUP('selections(hide)'!$A$4,'selections(hide)'!$D$24:$P$36,7,FALSE)="UG",HLOOKUP(prog_header!$C$6,cost_rates!$V$3:$AB$5,3,FALSE)*Y69,0)),0)</f>
        <v>0</v>
      </c>
      <c r="Z74" s="16">
        <f>IFERROR(IF(VLOOKUP('selections(hide)'!$A$4,'selections(hide)'!$D$24:$P$36,7,FALSE)="PGT",HLOOKUP(prog_header!$C$6,cost_rates!$N$3:$T$5,3,FALSE)*Z69,IF(VLOOKUP('selections(hide)'!$A$4,'selections(hide)'!$D$24:$P$36,7,FALSE)="UG",HLOOKUP(prog_header!$C$6,cost_rates!$V$3:$AB$5,3,FALSE)*Z69,0)),0)</f>
        <v>0</v>
      </c>
      <c r="AA74" s="16">
        <f>IFERROR(IF(VLOOKUP('selections(hide)'!$A$4,'selections(hide)'!$D$24:$P$36,7,FALSE)="PGT",HLOOKUP(prog_header!$C$6,cost_rates!$N$3:$T$5,3,FALSE)*AA69,IF(VLOOKUP('selections(hide)'!$A$4,'selections(hide)'!$D$24:$P$36,7,FALSE)="UG",HLOOKUP(prog_header!$C$6,cost_rates!$V$3:$AB$5,3,FALSE)*AA69,0)),0)</f>
        <v>0</v>
      </c>
      <c r="AB74" s="16">
        <f>IFERROR(IF(VLOOKUP('selections(hide)'!$A$4,'selections(hide)'!$D$24:$P$36,7,FALSE)="PGT",HLOOKUP(prog_header!$C$6,cost_rates!$N$3:$T$5,3,FALSE)*AB69,IF(VLOOKUP('selections(hide)'!$A$4,'selections(hide)'!$D$24:$P$36,7,FALSE)="UG",HLOOKUP(prog_header!$C$6,cost_rates!$V$3:$AB$5,3,FALSE)*AB69,0)),0)</f>
        <v>0</v>
      </c>
      <c r="AC74" s="16">
        <f>IFERROR(IF(VLOOKUP('selections(hide)'!$A$4,'selections(hide)'!$D$24:$P$36,7,FALSE)="PGT",HLOOKUP(prog_header!$C$6,cost_rates!$N$3:$T$5,3,FALSE)*AC69,IF(VLOOKUP('selections(hide)'!$A$4,'selections(hide)'!$D$24:$P$36,7,FALSE)="UG",HLOOKUP(prog_header!$C$6,cost_rates!$V$3:$AB$5,3,FALSE)*AC69,0)),0)</f>
        <v>0</v>
      </c>
      <c r="AD74" s="16">
        <f>IFERROR(IF(VLOOKUP('selections(hide)'!$A$4,'selections(hide)'!$D$24:$P$36,7,FALSE)="PGT",HLOOKUP(prog_header!$C$6,cost_rates!$N$3:$T$5,3,FALSE)*AD69,IF(VLOOKUP('selections(hide)'!$A$4,'selections(hide)'!$D$24:$P$36,7,FALSE)="UG",HLOOKUP(prog_header!$C$6,cost_rates!$V$3:$AB$5,3,FALSE)*AD69,0)),0)</f>
        <v>0</v>
      </c>
      <c r="AE74" s="16">
        <f>IFERROR(IF(VLOOKUP('selections(hide)'!$A$4,'selections(hide)'!$D$24:$P$36,7,FALSE)="PGT",HLOOKUP(prog_header!$C$6,cost_rates!$N$3:$T$5,3,FALSE)*AE69,IF(VLOOKUP('selections(hide)'!$A$4,'selections(hide)'!$D$24:$P$36,7,FALSE)="UG",HLOOKUP(prog_header!$C$6,cost_rates!$V$3:$AB$5,3,FALSE)*AE69,0)),0)</f>
        <v>0</v>
      </c>
      <c r="AF74" s="16">
        <f>IFERROR(IF(VLOOKUP('selections(hide)'!$A$4,'selections(hide)'!$D$24:$P$36,7,FALSE)="PGT",HLOOKUP(prog_header!$C$6,cost_rates!$N$3:$T$5,3,FALSE)*AF69,IF(VLOOKUP('selections(hide)'!$A$4,'selections(hide)'!$D$24:$P$36,7,FALSE)="UG",HLOOKUP(prog_header!$C$6,cost_rates!$V$3:$AB$5,3,FALSE)*AF69,0)),0)</f>
        <v>0</v>
      </c>
      <c r="AG74" s="16">
        <f>IFERROR(IF(VLOOKUP('selections(hide)'!$A$4,'selections(hide)'!$D$24:$P$36,7,FALSE)="PGT",HLOOKUP(prog_header!$C$6,cost_rates!$N$3:$T$5,3,FALSE)*AG69,IF(VLOOKUP('selections(hide)'!$A$4,'selections(hide)'!$D$24:$P$36,7,FALSE)="UG",HLOOKUP(prog_header!$C$6,cost_rates!$V$3:$AB$5,3,FALSE)*AG69,0)),0)</f>
        <v>0</v>
      </c>
      <c r="AH74" s="16">
        <f>IFERROR(IF(VLOOKUP('selections(hide)'!$A$4,'selections(hide)'!$D$24:$P$36,7,FALSE)="PGT",HLOOKUP(prog_header!$C$6,cost_rates!$N$3:$T$5,3,FALSE)*AH69,IF(VLOOKUP('selections(hide)'!$A$4,'selections(hide)'!$D$24:$P$36,7,FALSE)="UG",HLOOKUP(prog_header!$C$6,cost_rates!$V$3:$AB$5,3,FALSE)*AH69,0)),0)</f>
        <v>0</v>
      </c>
      <c r="AI74" s="16">
        <f>IFERROR(IF(VLOOKUP('selections(hide)'!$A$4,'selections(hide)'!$D$24:$P$36,7,FALSE)="PGT",HLOOKUP(prog_header!$C$6,cost_rates!$N$3:$T$5,3,FALSE)*AI69,IF(VLOOKUP('selections(hide)'!$A$4,'selections(hide)'!$D$24:$P$36,7,FALSE)="UG",HLOOKUP(prog_header!$C$6,cost_rates!$V$3:$AB$5,3,FALSE)*AI69,0)),0)</f>
        <v>0</v>
      </c>
      <c r="AJ74" s="16">
        <f>IFERROR(IF(VLOOKUP('selections(hide)'!$A$4,'selections(hide)'!$D$24:$P$36,7,FALSE)="PGT",HLOOKUP(prog_header!$C$6,cost_rates!$N$3:$T$5,3,FALSE)*AJ69,IF(VLOOKUP('selections(hide)'!$A$4,'selections(hide)'!$D$24:$P$36,7,FALSE)="UG",HLOOKUP(prog_header!$C$6,cost_rates!$V$3:$AB$5,3,FALSE)*AJ69,0)),0)</f>
        <v>0</v>
      </c>
      <c r="AK74" s="16">
        <f>IFERROR(IF(VLOOKUP('selections(hide)'!$A$4,'selections(hide)'!$D$24:$P$36,7,FALSE)="PGT",HLOOKUP(prog_header!$C$6,cost_rates!$N$3:$T$5,3,FALSE)*AK69,IF(VLOOKUP('selections(hide)'!$A$4,'selections(hide)'!$D$24:$P$36,7,FALSE)="UG",HLOOKUP(prog_header!$C$6,cost_rates!$V$3:$AB$5,3,FALSE)*AK69,0)),0)</f>
        <v>0</v>
      </c>
      <c r="AL74" s="16">
        <f>IFERROR(IF(VLOOKUP('selections(hide)'!$A$4,'selections(hide)'!$D$24:$P$36,7,FALSE)="PGT",HLOOKUP(prog_header!$C$6,cost_rates!$N$3:$T$5,3,FALSE)*AL69,IF(VLOOKUP('selections(hide)'!$A$4,'selections(hide)'!$D$24:$P$36,7,FALSE)="UG",HLOOKUP(prog_header!$C$6,cost_rates!$V$3:$AB$5,3,FALSE)*AL69,0)),0)</f>
        <v>0</v>
      </c>
      <c r="AM74" s="16">
        <f>IFERROR(IF(VLOOKUP('selections(hide)'!$A$4,'selections(hide)'!$D$24:$P$36,7,FALSE)="PGT",HLOOKUP(prog_header!$C$6,cost_rates!$N$3:$T$5,3,FALSE)*AM69,IF(VLOOKUP('selections(hide)'!$A$4,'selections(hide)'!$D$24:$P$36,7,FALSE)="UG",HLOOKUP(prog_header!$C$6,cost_rates!$V$3:$AB$5,3,FALSE)*AM69,0)),0)</f>
        <v>0</v>
      </c>
      <c r="AN74" s="16">
        <f>IFERROR(IF(VLOOKUP('selections(hide)'!$A$4,'selections(hide)'!$D$24:$P$36,7,FALSE)="PGT",HLOOKUP(prog_header!$C$6,cost_rates!$N$3:$T$5,3,FALSE)*AN69,IF(VLOOKUP('selections(hide)'!$A$4,'selections(hide)'!$D$24:$P$36,7,FALSE)="UG",HLOOKUP(prog_header!$C$6,cost_rates!$V$3:$AB$5,3,FALSE)*AN69,0)),0)</f>
        <v>0</v>
      </c>
      <c r="AO74" s="16">
        <f>IFERROR(IF(VLOOKUP('selections(hide)'!$A$4,'selections(hide)'!$D$24:$P$36,7,FALSE)="PGT",HLOOKUP(prog_header!$C$6,cost_rates!$N$3:$T$5,3,FALSE)*AO69,IF(VLOOKUP('selections(hide)'!$A$4,'selections(hide)'!$D$24:$P$36,7,FALSE)="UG",HLOOKUP(prog_header!$C$6,cost_rates!$V$3:$AB$5,3,FALSE)*AO69,0)),0)</f>
        <v>0</v>
      </c>
      <c r="AP74" s="16">
        <f>IFERROR(IF(VLOOKUP('selections(hide)'!$A$4,'selections(hide)'!$D$24:$P$36,7,FALSE)="PGT",HLOOKUP(prog_header!$C$6,cost_rates!$N$3:$T$5,3,FALSE)*AP69,IF(VLOOKUP('selections(hide)'!$A$4,'selections(hide)'!$D$24:$P$36,7,FALSE)="UG",HLOOKUP(prog_header!$C$6,cost_rates!$V$3:$AB$5,3,FALSE)*AP69,0)),0)</f>
        <v>0</v>
      </c>
      <c r="AQ74" s="16">
        <f>IFERROR(IF(VLOOKUP('selections(hide)'!$A$4,'selections(hide)'!$D$24:$P$36,7,FALSE)="PGT",HLOOKUP(prog_header!$C$6,cost_rates!$N$3:$T$5,3,FALSE)*AQ69,IF(VLOOKUP('selections(hide)'!$A$4,'selections(hide)'!$D$24:$P$36,7,FALSE)="UG",HLOOKUP(prog_header!$C$6,cost_rates!$V$3:$AB$5,3,FALSE)*AQ69,0)),0)</f>
        <v>0</v>
      </c>
      <c r="AR74" s="16">
        <f>IFERROR(IF(VLOOKUP('selections(hide)'!$A$4,'selections(hide)'!$D$24:$P$36,7,FALSE)="PGT",HLOOKUP(prog_header!$C$6,cost_rates!$N$3:$T$5,3,FALSE)*AR69,IF(VLOOKUP('selections(hide)'!$A$4,'selections(hide)'!$D$24:$P$36,7,FALSE)="UG",HLOOKUP(prog_header!$C$6,cost_rates!$V$3:$AB$5,3,FALSE)*AR69,0)),0)</f>
        <v>0</v>
      </c>
      <c r="AS74" s="16">
        <f>IFERROR(IF(VLOOKUP('selections(hide)'!$A$4,'selections(hide)'!$D$24:$P$36,7,FALSE)="PGT",HLOOKUP(prog_header!$C$6,cost_rates!$N$3:$T$5,3,FALSE)*AS69,IF(VLOOKUP('selections(hide)'!$A$4,'selections(hide)'!$D$24:$P$36,7,FALSE)="UG",HLOOKUP(prog_header!$C$6,cost_rates!$V$3:$AB$5,3,FALSE)*AS69,0)),0)</f>
        <v>0</v>
      </c>
      <c r="AT74" s="16">
        <f>IFERROR(IF(VLOOKUP('selections(hide)'!$A$4,'selections(hide)'!$D$24:$P$36,7,FALSE)="PGT",HLOOKUP(prog_header!$C$6,cost_rates!$N$3:$T$5,3,FALSE)*AT69,IF(VLOOKUP('selections(hide)'!$A$4,'selections(hide)'!$D$24:$P$36,7,FALSE)="UG",HLOOKUP(prog_header!$C$6,cost_rates!$V$3:$AB$5,3,FALSE)*AT69,0)),0)</f>
        <v>49880.747766362452</v>
      </c>
      <c r="AU74" s="16">
        <f>IFERROR(IF(VLOOKUP('selections(hide)'!$A$4,'selections(hide)'!$D$24:$P$36,7,FALSE)="PGT",HLOOKUP(prog_header!$C$6,cost_rates!$N$3:$T$5,3,FALSE)*AU69,IF(VLOOKUP('selections(hide)'!$A$4,'selections(hide)'!$D$24:$P$36,7,FALSE)="UG",HLOOKUP(prog_header!$C$6,cost_rates!$V$3:$AB$5,3,FALSE)*AU69,0)),0)</f>
        <v>0</v>
      </c>
      <c r="AV74" s="16">
        <f>IFERROR(IF(VLOOKUP('selections(hide)'!$A$4,'selections(hide)'!$D$24:$P$36,7,FALSE)="PGT",HLOOKUP(prog_header!$C$6,cost_rates!$N$3:$T$5,3,FALSE)*AV69,IF(VLOOKUP('selections(hide)'!$A$4,'selections(hide)'!$D$24:$P$36,7,FALSE)="UG",HLOOKUP(prog_header!$C$6,cost_rates!$V$3:$AB$5,3,FALSE)*AV69,0)),0)</f>
        <v>0</v>
      </c>
      <c r="AW74" s="16">
        <f>IFERROR(IF(VLOOKUP('selections(hide)'!$A$4,'selections(hide)'!$D$24:$P$36,7,FALSE)="PGT",HLOOKUP(prog_header!$C$6,cost_rates!$N$3:$T$5,3,FALSE)*AW69,IF(VLOOKUP('selections(hide)'!$A$4,'selections(hide)'!$D$24:$P$36,7,FALSE)="UG",HLOOKUP(prog_header!$C$6,cost_rates!$V$3:$AB$5,3,FALSE)*AW69,0)),0)</f>
        <v>0</v>
      </c>
      <c r="AX74" s="16">
        <f>IFERROR(IF(VLOOKUP('selections(hide)'!$A$4,'selections(hide)'!$D$24:$P$36,7,FALSE)="PGT",HLOOKUP(prog_header!$C$6,cost_rates!$N$3:$T$5,3,FALSE)*AX69,IF(VLOOKUP('selections(hide)'!$A$4,'selections(hide)'!$D$24:$P$36,7,FALSE)="UG",HLOOKUP(prog_header!$C$6,cost_rates!$V$3:$AB$5,3,FALSE)*AX69,0)),0)</f>
        <v>0</v>
      </c>
      <c r="AY74" s="16">
        <f>IFERROR(IF(VLOOKUP('selections(hide)'!$A$4,'selections(hide)'!$D$24:$P$36,7,FALSE)="PGT",HLOOKUP(prog_header!$C$6,cost_rates!$N$3:$T$5,3,FALSE)*AY69,IF(VLOOKUP('selections(hide)'!$A$4,'selections(hide)'!$D$24:$P$36,7,FALSE)="UG",HLOOKUP(prog_header!$C$6,cost_rates!$V$3:$AB$5,3,FALSE)*AY69,0)),0)</f>
        <v>0</v>
      </c>
      <c r="AZ74" s="16">
        <f>IFERROR(IF(VLOOKUP('selections(hide)'!$A$4,'selections(hide)'!$D$24:$P$36,7,FALSE)="PGT",HLOOKUP(prog_header!$C$6,cost_rates!$N$3:$T$5,3,FALSE)*AZ69,IF(VLOOKUP('selections(hide)'!$A$4,'selections(hide)'!$D$24:$P$36,7,FALSE)="UG",HLOOKUP(prog_header!$C$6,cost_rates!$V$3:$AB$5,3,FALSE)*AZ69,0)),0)</f>
        <v>0</v>
      </c>
      <c r="BA74" s="16">
        <f>IFERROR(IF(VLOOKUP('selections(hide)'!$A$4,'selections(hide)'!$D$24:$P$36,7,FALSE)="PGT",HLOOKUP(prog_header!$C$6,cost_rates!$N$3:$T$5,3,FALSE)*BA69,IF(VLOOKUP('selections(hide)'!$A$4,'selections(hide)'!$D$24:$P$36,7,FALSE)="UG",HLOOKUP(prog_header!$C$6,cost_rates!$V$3:$AB$5,3,FALSE)*BA69,0)),0)</f>
        <v>0</v>
      </c>
      <c r="BB74" s="16">
        <f>IFERROR(IF(VLOOKUP('selections(hide)'!$A$4,'selections(hide)'!$D$24:$P$36,7,FALSE)="PGT",HLOOKUP(prog_header!$C$6,cost_rates!$N$3:$T$5,3,FALSE)*BB69,IF(VLOOKUP('selections(hide)'!$A$4,'selections(hide)'!$D$24:$P$36,7,FALSE)="UG",HLOOKUP(prog_header!$C$6,cost_rates!$V$3:$AB$5,3,FALSE)*BB69,0)),0)</f>
        <v>0</v>
      </c>
      <c r="BC74" s="16">
        <f>IFERROR(IF(VLOOKUP('selections(hide)'!$A$4,'selections(hide)'!$D$24:$P$36,7,FALSE)="PGT",HLOOKUP(prog_header!$C$6,cost_rates!$N$3:$T$5,3,FALSE)*BC69,IF(VLOOKUP('selections(hide)'!$A$4,'selections(hide)'!$D$24:$P$36,7,FALSE)="UG",HLOOKUP(prog_header!$C$6,cost_rates!$V$3:$AB$5,3,FALSE)*BC69,0)),0)</f>
        <v>0</v>
      </c>
      <c r="BD74" s="16">
        <f>IFERROR(IF(VLOOKUP('selections(hide)'!$A$4,'selections(hide)'!$D$24:$P$36,7,FALSE)="PGT",HLOOKUP(prog_header!$C$6,cost_rates!$N$3:$T$5,3,FALSE)*BD69,IF(VLOOKUP('selections(hide)'!$A$4,'selections(hide)'!$D$24:$P$36,7,FALSE)="UG",HLOOKUP(prog_header!$C$6,cost_rates!$V$3:$AB$5,3,FALSE)*BD69,0)),0)</f>
        <v>0</v>
      </c>
      <c r="BE74" s="16">
        <f>IFERROR(IF(VLOOKUP('selections(hide)'!$A$4,'selections(hide)'!$D$24:$P$36,7,FALSE)="PGT",HLOOKUP(prog_header!$C$6,cost_rates!$N$3:$T$5,3,FALSE)*BE69,IF(VLOOKUP('selections(hide)'!$A$4,'selections(hide)'!$D$24:$P$36,7,FALSE)="UG",HLOOKUP(prog_header!$C$6,cost_rates!$V$3:$AB$5,3,FALSE)*BE69,0)),0)</f>
        <v>0</v>
      </c>
      <c r="BF74" s="16">
        <f>IFERROR(IF(VLOOKUP('selections(hide)'!$A$4,'selections(hide)'!$D$24:$P$36,7,FALSE)="PGT",HLOOKUP(prog_header!$C$6,cost_rates!$N$3:$T$5,3,FALSE)*BF69,IF(VLOOKUP('selections(hide)'!$A$4,'selections(hide)'!$D$24:$P$36,7,FALSE)="UG",HLOOKUP(prog_header!$C$6,cost_rates!$V$3:$AB$5,3,FALSE)*BF69,0)),0)</f>
        <v>0</v>
      </c>
      <c r="BG74" s="16">
        <f>IFERROR(IF(VLOOKUP('selections(hide)'!$A$4,'selections(hide)'!$D$24:$P$36,7,FALSE)="PGT",HLOOKUP(prog_header!$C$6,cost_rates!$N$3:$T$5,3,FALSE)*BG69,IF(VLOOKUP('selections(hide)'!$A$4,'selections(hide)'!$D$24:$P$36,7,FALSE)="UG",HLOOKUP(prog_header!$C$6,cost_rates!$V$3:$AB$5,3,FALSE)*BG69,0)),0)</f>
        <v>0</v>
      </c>
      <c r="BH74" s="16">
        <f>IFERROR(IF(VLOOKUP('selections(hide)'!$A$4,'selections(hide)'!$D$24:$P$36,7,FALSE)="PGT",HLOOKUP(prog_header!$C$6,cost_rates!$N$3:$T$5,3,FALSE)*BH69,IF(VLOOKUP('selections(hide)'!$A$4,'selections(hide)'!$D$24:$P$36,7,FALSE)="UG",HLOOKUP(prog_header!$C$6,cost_rates!$V$3:$AB$5,3,FALSE)*BH69,0)),0)</f>
        <v>0</v>
      </c>
      <c r="BI74" s="16">
        <f>IFERROR(IF(VLOOKUP('selections(hide)'!$A$4,'selections(hide)'!$D$24:$P$36,7,FALSE)="PGT",HLOOKUP(prog_header!$C$6,cost_rates!$N$3:$T$5,3,FALSE)*BI69,IF(VLOOKUP('selections(hide)'!$A$4,'selections(hide)'!$D$24:$P$36,7,FALSE)="UG",HLOOKUP(prog_header!$C$6,cost_rates!$V$3:$AB$5,3,FALSE)*BI69,0)),0)</f>
        <v>0</v>
      </c>
      <c r="BJ74" s="16">
        <f>IFERROR(IF(VLOOKUP('selections(hide)'!$A$4,'selections(hide)'!$D$24:$P$36,7,FALSE)="PGT",HLOOKUP(prog_header!$C$6,cost_rates!$N$3:$T$5,3,FALSE)*BJ69,IF(VLOOKUP('selections(hide)'!$A$4,'selections(hide)'!$D$24:$P$36,7,FALSE)="UG",HLOOKUP(prog_header!$C$6,cost_rates!$V$3:$AB$5,3,FALSE)*BJ69,0)),0)</f>
        <v>0</v>
      </c>
      <c r="BK74" s="16">
        <f>IFERROR(IF(VLOOKUP('selections(hide)'!$A$4,'selections(hide)'!$D$24:$P$36,7,FALSE)="PGT",HLOOKUP(prog_header!$C$6,cost_rates!$N$3:$T$5,3,FALSE)*BK69,IF(VLOOKUP('selections(hide)'!$A$4,'selections(hide)'!$D$24:$P$36,7,FALSE)="UG",HLOOKUP(prog_header!$C$6,cost_rates!$V$3:$AB$5,3,FALSE)*BK69,0)),0)</f>
        <v>0</v>
      </c>
      <c r="BL74" s="16">
        <f>IFERROR(IF(VLOOKUP('selections(hide)'!$A$4,'selections(hide)'!$D$24:$P$36,7,FALSE)="PGT",HLOOKUP(prog_header!$C$6,cost_rates!$N$3:$T$5,3,FALSE)*BL69,IF(VLOOKUP('selections(hide)'!$A$4,'selections(hide)'!$D$24:$P$36,7,FALSE)="UG",HLOOKUP(prog_header!$C$6,cost_rates!$V$3:$AB$5,3,FALSE)*BL69,0)),0)</f>
        <v>0</v>
      </c>
      <c r="BM74" s="16">
        <f>IFERROR(IF(VLOOKUP('selections(hide)'!$A$4,'selections(hide)'!$D$24:$P$36,7,FALSE)="PGT",HLOOKUP(prog_header!$C$6,cost_rates!$N$3:$T$5,3,FALSE)*BM69,IF(VLOOKUP('selections(hide)'!$A$4,'selections(hide)'!$D$24:$P$36,7,FALSE)="UG",HLOOKUP(prog_header!$C$6,cost_rates!$V$3:$AB$5,3,FALSE)*BM69,0)),0)</f>
        <v>0</v>
      </c>
      <c r="BN74" s="16">
        <f>IFERROR(IF(VLOOKUP('selections(hide)'!$A$4,'selections(hide)'!$D$24:$P$36,7,FALSE)="PGT",HLOOKUP(prog_header!$C$6,cost_rates!$N$3:$T$5,3,FALSE)*BN69,IF(VLOOKUP('selections(hide)'!$A$4,'selections(hide)'!$D$24:$P$36,7,FALSE)="UG",HLOOKUP(prog_header!$C$6,cost_rates!$V$3:$AB$5,3,FALSE)*BN69,0)),0)</f>
        <v>0</v>
      </c>
      <c r="BO74" s="16">
        <f>IFERROR(IF(VLOOKUP('selections(hide)'!$A$4,'selections(hide)'!$D$24:$P$36,7,FALSE)="PGT",HLOOKUP(prog_header!$C$6,cost_rates!$N$3:$T$5,3,FALSE)*BO69,IF(VLOOKUP('selections(hide)'!$A$4,'selections(hide)'!$D$24:$P$36,7,FALSE)="UG",HLOOKUP(prog_header!$C$6,cost_rates!$V$3:$AB$5,3,FALSE)*BO69,0)),0)</f>
        <v>0</v>
      </c>
      <c r="BP74" s="16">
        <f>IFERROR(IF(VLOOKUP('selections(hide)'!$A$4,'selections(hide)'!$D$24:$P$36,7,FALSE)="PGT",HLOOKUP(prog_header!$C$6,cost_rates!$N$3:$T$5,3,FALSE)*BP69,IF(VLOOKUP('selections(hide)'!$A$4,'selections(hide)'!$D$24:$P$36,7,FALSE)="UG",HLOOKUP(prog_header!$C$6,cost_rates!$V$3:$AB$5,3,FALSE)*BP69,0)),0)</f>
        <v>0</v>
      </c>
      <c r="BQ74" s="16">
        <f>IFERROR(IF(VLOOKUP('selections(hide)'!$A$4,'selections(hide)'!$D$24:$P$36,7,FALSE)="PGT",HLOOKUP(prog_header!$C$6,cost_rates!$N$3:$T$5,3,FALSE)*BQ69,IF(VLOOKUP('selections(hide)'!$A$4,'selections(hide)'!$D$24:$P$36,7,FALSE)="UG",HLOOKUP(prog_header!$C$6,cost_rates!$V$3:$AB$5,3,FALSE)*BQ69,0)),0)</f>
        <v>0</v>
      </c>
      <c r="BR74" s="16">
        <f>IFERROR(IF(VLOOKUP('selections(hide)'!$A$4,'selections(hide)'!$D$24:$P$36,7,FALSE)="PGT",HLOOKUP(prog_header!$C$6,cost_rates!$N$3:$T$5,3,FALSE)*BR69,IF(VLOOKUP('selections(hide)'!$A$4,'selections(hide)'!$D$24:$P$36,7,FALSE)="UG",HLOOKUP(prog_header!$C$6,cost_rates!$V$3:$AB$5,3,FALSE)*BR69,0)),0)</f>
        <v>0</v>
      </c>
      <c r="BS74" s="16">
        <f>IFERROR(IF(VLOOKUP('selections(hide)'!$A$4,'selections(hide)'!$D$24:$P$36,7,FALSE)="PGT",HLOOKUP(prog_header!$C$6,cost_rates!$N$3:$T$5,3,FALSE)*BS69,IF(VLOOKUP('selections(hide)'!$A$4,'selections(hide)'!$D$24:$P$36,7,FALSE)="UG",HLOOKUP(prog_header!$C$6,cost_rates!$V$3:$AB$5,3,FALSE)*BS69,0)),0)</f>
        <v>0</v>
      </c>
      <c r="BT74" s="16">
        <f>IFERROR(IF(VLOOKUP('selections(hide)'!$A$4,'selections(hide)'!$D$24:$P$36,7,FALSE)="PGT",HLOOKUP(prog_header!$C$6,cost_rates!$N$3:$T$5,3,FALSE)*BT69,IF(VLOOKUP('selections(hide)'!$A$4,'selections(hide)'!$D$24:$P$36,7,FALSE)="UG",HLOOKUP(prog_header!$C$6,cost_rates!$V$3:$AB$5,3,FALSE)*BT69,0)),0)</f>
        <v>0</v>
      </c>
      <c r="BU74" s="16">
        <f>IFERROR(IF(VLOOKUP('selections(hide)'!$A$4,'selections(hide)'!$D$24:$P$36,7,FALSE)="PGT",HLOOKUP(prog_header!$C$6,cost_rates!$N$3:$T$5,3,FALSE)*BU69,IF(VLOOKUP('selections(hide)'!$A$4,'selections(hide)'!$D$24:$P$36,7,FALSE)="UG",HLOOKUP(prog_header!$C$6,cost_rates!$V$3:$AB$5,3,FALSE)*BU69,0)),0)</f>
        <v>0</v>
      </c>
      <c r="BV74" s="16">
        <f>IFERROR(IF(VLOOKUP('selections(hide)'!$A$4,'selections(hide)'!$D$24:$P$36,7,FALSE)="PGT",HLOOKUP(prog_header!$C$6,cost_rates!$N$3:$T$5,3,FALSE)*BV69,IF(VLOOKUP('selections(hide)'!$A$4,'selections(hide)'!$D$24:$P$36,7,FALSE)="UG",HLOOKUP(prog_header!$C$6,cost_rates!$V$3:$AB$5,3,FALSE)*BV69,0)),0)</f>
        <v>0</v>
      </c>
      <c r="BW74" s="16">
        <f>IFERROR(IF(VLOOKUP('selections(hide)'!$A$4,'selections(hide)'!$D$24:$P$36,7,FALSE)="PGT",HLOOKUP(prog_header!$C$6,cost_rates!$N$3:$T$5,3,FALSE)*BW69,IF(VLOOKUP('selections(hide)'!$A$4,'selections(hide)'!$D$24:$P$36,7,FALSE)="UG",HLOOKUP(prog_header!$C$6,cost_rates!$V$3:$AB$5,3,FALSE)*BW69,0)),0)</f>
        <v>0</v>
      </c>
      <c r="BX74" s="16">
        <f>IFERROR(IF(VLOOKUP('selections(hide)'!$A$4,'selections(hide)'!$D$24:$P$36,7,FALSE)="PGT",HLOOKUP(prog_header!$C$6,cost_rates!$N$3:$T$5,3,FALSE)*BX69,IF(VLOOKUP('selections(hide)'!$A$4,'selections(hide)'!$D$24:$P$36,7,FALSE)="UG",HLOOKUP(prog_header!$C$6,cost_rates!$V$3:$AB$5,3,FALSE)*BX69,0)),0)</f>
        <v>0</v>
      </c>
      <c r="BY74" s="16">
        <f>IFERROR(IF(VLOOKUP('selections(hide)'!$A$4,'selections(hide)'!$D$24:$P$36,7,FALSE)="PGT",HLOOKUP(prog_header!$C$6,cost_rates!$N$3:$T$5,3,FALSE)*BY69,IF(VLOOKUP('selections(hide)'!$A$4,'selections(hide)'!$D$24:$P$36,7,FALSE)="UG",HLOOKUP(prog_header!$C$6,cost_rates!$V$3:$AB$5,3,FALSE)*BY69,0)),0)</f>
        <v>0</v>
      </c>
      <c r="BZ74" s="16">
        <f>IFERROR(IF(VLOOKUP('selections(hide)'!$A$4,'selections(hide)'!$D$24:$P$36,7,FALSE)="PGT",HLOOKUP(prog_header!$C$6,cost_rates!$N$3:$T$5,3,FALSE)*BZ69,IF(VLOOKUP('selections(hide)'!$A$4,'selections(hide)'!$D$24:$P$36,7,FALSE)="UG",HLOOKUP(prog_header!$C$6,cost_rates!$V$3:$AB$5,3,FALSE)*BZ69,0)),0)</f>
        <v>0</v>
      </c>
      <c r="CA74" s="16">
        <f>IFERROR(IF(VLOOKUP('selections(hide)'!$A$4,'selections(hide)'!$D$24:$P$36,7,FALSE)="PGT",HLOOKUP(prog_header!$C$6,cost_rates!$N$3:$T$5,3,FALSE)*CA69,IF(VLOOKUP('selections(hide)'!$A$4,'selections(hide)'!$D$24:$P$36,7,FALSE)="UG",HLOOKUP(prog_header!$C$6,cost_rates!$V$3:$AB$5,3,FALSE)*CA69,0)),0)</f>
        <v>0</v>
      </c>
      <c r="CB74" s="16">
        <f>IFERROR(IF(VLOOKUP('selections(hide)'!$A$4,'selections(hide)'!$D$24:$P$36,7,FALSE)="PGT",HLOOKUP(prog_header!$C$6,cost_rates!$N$3:$T$5,3,FALSE)*CB69,IF(VLOOKUP('selections(hide)'!$A$4,'selections(hide)'!$D$24:$P$36,7,FALSE)="UG",HLOOKUP(prog_header!$C$6,cost_rates!$V$3:$AB$5,3,FALSE)*CB69,0)),0)</f>
        <v>0</v>
      </c>
      <c r="CC74" s="16">
        <f>IFERROR(IF(VLOOKUP('selections(hide)'!$A$4,'selections(hide)'!$D$24:$P$36,7,FALSE)="PGT",HLOOKUP(prog_header!$C$6,cost_rates!$N$3:$T$5,3,FALSE)*CC69,IF(VLOOKUP('selections(hide)'!$A$4,'selections(hide)'!$D$24:$P$36,7,FALSE)="UG",HLOOKUP(prog_header!$C$6,cost_rates!$V$3:$AB$5,3,FALSE)*CC69,0)),0)</f>
        <v>0</v>
      </c>
      <c r="CD74" s="16">
        <f>IFERROR(IF(VLOOKUP('selections(hide)'!$A$4,'selections(hide)'!$D$24:$P$36,7,FALSE)="PGT",HLOOKUP(prog_header!$C$6,cost_rates!$N$3:$T$5,3,FALSE)*CD69,IF(VLOOKUP('selections(hide)'!$A$4,'selections(hide)'!$D$24:$P$36,7,FALSE)="UG",HLOOKUP(prog_header!$C$6,cost_rates!$V$3:$AB$5,3,FALSE)*CD69,0)),0)</f>
        <v>0</v>
      </c>
      <c r="CE74" s="16">
        <f>IFERROR(IF(VLOOKUP('selections(hide)'!$A$4,'selections(hide)'!$D$24:$P$36,7,FALSE)="PGT",HLOOKUP(prog_header!$C$6,cost_rates!$N$3:$T$5,3,FALSE)*CE69,IF(VLOOKUP('selections(hide)'!$A$4,'selections(hide)'!$D$24:$P$36,7,FALSE)="UG",HLOOKUP(prog_header!$C$6,cost_rates!$V$3:$AB$5,3,FALSE)*CE69,0)),0)</f>
        <v>0</v>
      </c>
      <c r="CF74" s="16">
        <f>IFERROR(IF(VLOOKUP('selections(hide)'!$A$4,'selections(hide)'!$D$24:$P$36,7,FALSE)="PGT",HLOOKUP(prog_header!$C$6,cost_rates!$N$3:$T$5,3,FALSE)*CF69,IF(VLOOKUP('selections(hide)'!$A$4,'selections(hide)'!$D$24:$P$36,7,FALSE)="UG",HLOOKUP(prog_header!$C$6,cost_rates!$V$3:$AB$5,3,FALSE)*CF69,0)),0)</f>
        <v>0</v>
      </c>
      <c r="CG74" s="16">
        <f>IFERROR(IF(VLOOKUP('selections(hide)'!$A$4,'selections(hide)'!$D$24:$P$36,7,FALSE)="PGT",HLOOKUP(prog_header!$C$6,cost_rates!$N$3:$T$5,3,FALSE)*CG69,IF(VLOOKUP('selections(hide)'!$A$4,'selections(hide)'!$D$24:$P$36,7,FALSE)="UG",HLOOKUP(prog_header!$C$6,cost_rates!$V$3:$AB$5,3,FALSE)*CG69,0)),0)</f>
        <v>0</v>
      </c>
      <c r="CH74" s="16">
        <f>IFERROR(IF(VLOOKUP('selections(hide)'!$A$4,'selections(hide)'!$D$24:$P$36,7,FALSE)="PGT",HLOOKUP(prog_header!$C$6,cost_rates!$N$3:$T$5,3,FALSE)*CH69,IF(VLOOKUP('selections(hide)'!$A$4,'selections(hide)'!$D$24:$P$36,7,FALSE)="UG",HLOOKUP(prog_header!$C$6,cost_rates!$V$3:$AB$5,3,FALSE)*CH69,0)),0)</f>
        <v>0</v>
      </c>
      <c r="CI74" s="16">
        <f>IFERROR(IF(VLOOKUP('selections(hide)'!$A$4,'selections(hide)'!$D$24:$P$36,7,FALSE)="PGT",HLOOKUP(prog_header!$C$6,cost_rates!$N$3:$T$5,3,FALSE)*CI69,IF(VLOOKUP('selections(hide)'!$A$4,'selections(hide)'!$D$24:$P$36,7,FALSE)="UG",HLOOKUP(prog_header!$C$6,cost_rates!$V$3:$AB$5,3,FALSE)*CI69,0)),0)</f>
        <v>0</v>
      </c>
    </row>
    <row r="75" spans="1:87" x14ac:dyDescent="0.25">
      <c r="C75" s="86" t="s">
        <v>643</v>
      </c>
      <c r="D75" s="16">
        <f>D74/1650</f>
        <v>0.80734708771283403</v>
      </c>
      <c r="E75" s="16">
        <f t="shared" ref="E75:AS75" si="178">E74/1650</f>
        <v>0</v>
      </c>
      <c r="F75" s="16">
        <f t="shared" si="178"/>
        <v>0</v>
      </c>
      <c r="G75" s="16">
        <f t="shared" si="178"/>
        <v>0</v>
      </c>
      <c r="H75" s="16">
        <f t="shared" si="178"/>
        <v>0</v>
      </c>
      <c r="I75" s="16">
        <f t="shared" si="178"/>
        <v>0</v>
      </c>
      <c r="J75" s="16">
        <f t="shared" si="178"/>
        <v>0</v>
      </c>
      <c r="K75" s="16">
        <f t="shared" si="178"/>
        <v>0</v>
      </c>
      <c r="L75" s="16">
        <f t="shared" si="178"/>
        <v>0</v>
      </c>
      <c r="M75" s="16">
        <f t="shared" si="178"/>
        <v>0</v>
      </c>
      <c r="N75" s="16">
        <f t="shared" si="178"/>
        <v>0</v>
      </c>
      <c r="O75" s="16">
        <f t="shared" si="178"/>
        <v>0</v>
      </c>
      <c r="P75" s="16">
        <f t="shared" si="178"/>
        <v>0</v>
      </c>
      <c r="Q75" s="16">
        <f t="shared" si="178"/>
        <v>0</v>
      </c>
      <c r="R75" s="16">
        <f t="shared" si="178"/>
        <v>0</v>
      </c>
      <c r="S75" s="16">
        <f t="shared" si="178"/>
        <v>0</v>
      </c>
      <c r="T75" s="16">
        <f t="shared" si="178"/>
        <v>0</v>
      </c>
      <c r="U75" s="16">
        <f t="shared" si="178"/>
        <v>0</v>
      </c>
      <c r="V75" s="16">
        <f t="shared" si="178"/>
        <v>0</v>
      </c>
      <c r="W75" s="16">
        <f t="shared" si="178"/>
        <v>0</v>
      </c>
      <c r="X75" s="16">
        <f t="shared" si="178"/>
        <v>0</v>
      </c>
      <c r="Y75" s="16">
        <f t="shared" si="178"/>
        <v>0</v>
      </c>
      <c r="Z75" s="16">
        <f t="shared" si="178"/>
        <v>0</v>
      </c>
      <c r="AA75" s="16">
        <f t="shared" si="178"/>
        <v>0</v>
      </c>
      <c r="AB75" s="16">
        <f t="shared" si="178"/>
        <v>0</v>
      </c>
      <c r="AC75" s="16">
        <f t="shared" si="178"/>
        <v>0</v>
      </c>
      <c r="AD75" s="16">
        <f t="shared" si="178"/>
        <v>0</v>
      </c>
      <c r="AE75" s="16">
        <f t="shared" si="178"/>
        <v>0</v>
      </c>
      <c r="AF75" s="16">
        <f t="shared" si="178"/>
        <v>0</v>
      </c>
      <c r="AG75" s="16">
        <f t="shared" si="178"/>
        <v>0</v>
      </c>
      <c r="AH75" s="16">
        <f t="shared" si="178"/>
        <v>0</v>
      </c>
      <c r="AI75" s="16">
        <f t="shared" si="178"/>
        <v>0</v>
      </c>
      <c r="AJ75" s="16">
        <f t="shared" si="178"/>
        <v>0</v>
      </c>
      <c r="AK75" s="16">
        <f t="shared" si="178"/>
        <v>0</v>
      </c>
      <c r="AL75" s="16">
        <f t="shared" si="178"/>
        <v>0</v>
      </c>
      <c r="AM75" s="16">
        <f t="shared" si="178"/>
        <v>0</v>
      </c>
      <c r="AN75" s="16">
        <f t="shared" si="178"/>
        <v>0</v>
      </c>
      <c r="AO75" s="16">
        <f t="shared" si="178"/>
        <v>0</v>
      </c>
      <c r="AP75" s="16">
        <f t="shared" si="178"/>
        <v>0</v>
      </c>
      <c r="AQ75" s="16">
        <f t="shared" si="178"/>
        <v>0</v>
      </c>
      <c r="AR75" s="16">
        <f t="shared" si="178"/>
        <v>0</v>
      </c>
      <c r="AS75" s="16">
        <f t="shared" si="178"/>
        <v>0</v>
      </c>
    </row>
    <row r="76" spans="1:87" x14ac:dyDescent="0.25">
      <c r="C76" s="86" t="s">
        <v>644</v>
      </c>
      <c r="D76" s="16">
        <f>D75+K75+R75+Y75+AF75+AM75</f>
        <v>0.80734708771283403</v>
      </c>
      <c r="E76" s="16">
        <f t="shared" ref="E76:J76" si="179">E75+L75+S75+Z75+AG75+AN75</f>
        <v>0</v>
      </c>
      <c r="F76" s="16">
        <f t="shared" si="179"/>
        <v>0</v>
      </c>
      <c r="G76" s="16">
        <f t="shared" si="179"/>
        <v>0</v>
      </c>
      <c r="H76" s="16">
        <f t="shared" si="179"/>
        <v>0</v>
      </c>
      <c r="I76" s="16">
        <f t="shared" si="179"/>
        <v>0</v>
      </c>
      <c r="J76" s="16">
        <f t="shared" si="179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  <pageSetUpPr fitToPage="1"/>
  </sheetPr>
  <dimension ref="A1:M31"/>
  <sheetViews>
    <sheetView showGridLines="0" workbookViewId="0">
      <selection activeCell="A3" sqref="A3"/>
    </sheetView>
  </sheetViews>
  <sheetFormatPr defaultRowHeight="15" x14ac:dyDescent="0.25"/>
  <cols>
    <col min="1" max="1" width="33.7109375" customWidth="1"/>
    <col min="2" max="3" width="12.7109375" customWidth="1"/>
    <col min="6" max="11" width="12.7109375" customWidth="1"/>
    <col min="12" max="12" width="14" customWidth="1"/>
    <col min="13" max="21" width="12.7109375" customWidth="1"/>
  </cols>
  <sheetData>
    <row r="1" spans="1:13" x14ac:dyDescent="0.25">
      <c r="A1" s="3" t="str">
        <f>'NOTES - please read'!A1</f>
        <v>PROGRAMME COSTING TOOL</v>
      </c>
    </row>
    <row r="2" spans="1:13" x14ac:dyDescent="0.25">
      <c r="A2" t="s">
        <v>145</v>
      </c>
    </row>
    <row r="5" spans="1:13" x14ac:dyDescent="0.25">
      <c r="A5" t="s">
        <v>146</v>
      </c>
      <c r="C5" s="247" t="s">
        <v>147</v>
      </c>
      <c r="D5" s="248"/>
      <c r="E5" s="248"/>
      <c r="F5" s="248"/>
      <c r="G5" s="249"/>
    </row>
    <row r="6" spans="1:13" x14ac:dyDescent="0.25">
      <c r="A6" t="s">
        <v>148</v>
      </c>
      <c r="C6" s="244" t="s">
        <v>149</v>
      </c>
      <c r="D6" s="245"/>
      <c r="E6" s="245"/>
      <c r="F6" s="245"/>
      <c r="G6" s="246"/>
    </row>
    <row r="7" spans="1:13" x14ac:dyDescent="0.25">
      <c r="A7" t="s">
        <v>150</v>
      </c>
      <c r="C7" s="244" t="s">
        <v>151</v>
      </c>
      <c r="D7" s="245"/>
      <c r="E7" s="245"/>
      <c r="F7" s="245"/>
      <c r="G7" s="246"/>
    </row>
    <row r="8" spans="1:13" x14ac:dyDescent="0.25">
      <c r="A8" t="s">
        <v>152</v>
      </c>
      <c r="C8" s="244" t="s">
        <v>153</v>
      </c>
      <c r="D8" s="245"/>
      <c r="E8" s="245"/>
      <c r="F8" s="245"/>
      <c r="G8" s="246"/>
      <c r="I8" s="125" t="s">
        <v>154</v>
      </c>
      <c r="K8" s="86"/>
      <c r="L8" s="123" t="s">
        <v>155</v>
      </c>
    </row>
    <row r="9" spans="1:13" x14ac:dyDescent="0.25">
      <c r="I9" s="170"/>
      <c r="J9" s="120" t="str">
        <f>IF('selections(hide)'!$AD$7=2,"REQUIRED","NOT APPLICABLE")</f>
        <v>NOT APPLICABLE</v>
      </c>
      <c r="L9" s="169"/>
      <c r="M9" s="120" t="str">
        <f>IF('selections(hide)'!$AG$7=2,"REQUIRED","NOT APPLICABLE")</f>
        <v>NOT APPLICABLE</v>
      </c>
    </row>
    <row r="10" spans="1:13" x14ac:dyDescent="0.25">
      <c r="J10" s="164"/>
    </row>
    <row r="11" spans="1:13" x14ac:dyDescent="0.25">
      <c r="F11" t="s">
        <v>156</v>
      </c>
      <c r="I11" s="234" t="s">
        <v>157</v>
      </c>
      <c r="J11" t="s">
        <v>158</v>
      </c>
    </row>
    <row r="12" spans="1:13" x14ac:dyDescent="0.25">
      <c r="F12" t="s">
        <v>159</v>
      </c>
      <c r="I12" s="235" t="str">
        <f>IFERROR(IF(C8="existing","None",VLOOKUP(I11,'selections(hide)'!$M$3:$AA$18,2,FALSE)),"")</f>
        <v>2024/25</v>
      </c>
    </row>
    <row r="15" spans="1:13" x14ac:dyDescent="0.25">
      <c r="F15" t="s">
        <v>160</v>
      </c>
      <c r="I15" s="236" t="str">
        <f>cost_rates!B1</f>
        <v>2022/23</v>
      </c>
    </row>
    <row r="16" spans="1:13" x14ac:dyDescent="0.25">
      <c r="F16" t="s">
        <v>161</v>
      </c>
      <c r="I16" s="236" t="str">
        <f>pay_scales!J1</f>
        <v>2022/23</v>
      </c>
    </row>
    <row r="17" spans="1:12" x14ac:dyDescent="0.25">
      <c r="F17" t="s">
        <v>162</v>
      </c>
      <c r="I17" s="169">
        <v>0.03</v>
      </c>
    </row>
    <row r="18" spans="1:12" x14ac:dyDescent="0.25">
      <c r="F18" t="s">
        <v>163</v>
      </c>
      <c r="I18" s="169">
        <v>0.03</v>
      </c>
    </row>
    <row r="19" spans="1:12" x14ac:dyDescent="0.25">
      <c r="F19" t="s">
        <v>164</v>
      </c>
      <c r="I19" s="169">
        <v>0.03</v>
      </c>
    </row>
    <row r="20" spans="1:12" x14ac:dyDescent="0.25">
      <c r="F20" t="s">
        <v>165</v>
      </c>
      <c r="I20" s="169">
        <v>0.03</v>
      </c>
    </row>
    <row r="22" spans="1:12" x14ac:dyDescent="0.25">
      <c r="F22" t="s">
        <v>166</v>
      </c>
      <c r="I22" s="237" t="s">
        <v>167</v>
      </c>
      <c r="J22" t="s">
        <v>168</v>
      </c>
      <c r="L22" s="237" t="s">
        <v>169</v>
      </c>
    </row>
    <row r="24" spans="1:12" x14ac:dyDescent="0.25">
      <c r="I24" t="s">
        <v>170</v>
      </c>
    </row>
    <row r="25" spans="1:12" x14ac:dyDescent="0.25">
      <c r="I25" t="s">
        <v>171</v>
      </c>
    </row>
    <row r="26" spans="1:12" x14ac:dyDescent="0.25">
      <c r="I26" t="s">
        <v>172</v>
      </c>
    </row>
    <row r="27" spans="1:12" x14ac:dyDescent="0.25">
      <c r="I27" t="s">
        <v>173</v>
      </c>
    </row>
    <row r="28" spans="1:12" ht="31.5" customHeight="1" x14ac:dyDescent="0.25">
      <c r="A28" s="250" t="str">
        <f>"CORRECTIONS REQUIRED: "&amp;VLOOKUP('alloc_calcs(hide)'!$C$22,'alloc_calcs(hide)'!$A$24:$D$60,4,FALSE)</f>
        <v>CORRECTIONS REQUIRED: None on this tab</v>
      </c>
      <c r="B28" s="250"/>
      <c r="C28" s="250" t="str">
        <f>IF(OR('selections(hide)'!$AD$7=2,'selections(hide)'!$AG$7=2),"CHECKS REQUIRED: "&amp;"Mode should be PT only",IF(OR('selections(hide)'!$A$4=6,'selections(hide)'!$A$4=7),"CHECKS REQUIRED: "&amp;"1 student intake per year only","CHECKS REQUIRED: "&amp;"None on this tab"))</f>
        <v>CHECKS REQUIRED: None on this tab</v>
      </c>
      <c r="D28" s="250"/>
      <c r="E28" s="250"/>
      <c r="F28" s="250"/>
    </row>
    <row r="29" spans="1:12" x14ac:dyDescent="0.25">
      <c r="C29" s="1"/>
      <c r="F29" s="1" t="s">
        <v>174</v>
      </c>
      <c r="G29" s="1" t="s">
        <v>175</v>
      </c>
    </row>
    <row r="30" spans="1:12" x14ac:dyDescent="0.25">
      <c r="A30" s="6" t="s">
        <v>176</v>
      </c>
      <c r="C30" s="1"/>
      <c r="F30" s="170">
        <v>12500</v>
      </c>
      <c r="G30" s="170">
        <v>25300</v>
      </c>
      <c r="H30" s="120" t="str">
        <f>IF('selections(hide)'!$AD$7=1,"REQUIRED","NOT APPLICABLE")</f>
        <v>REQUIRED</v>
      </c>
    </row>
    <row r="31" spans="1:12" x14ac:dyDescent="0.25">
      <c r="A31" s="6" t="s">
        <v>177</v>
      </c>
      <c r="C31" s="1"/>
      <c r="F31" s="170"/>
      <c r="G31" s="170"/>
      <c r="H31" s="120" t="str">
        <f>IF(OR('selections(hide)'!A4=6,'selections(hide)'!A4=7),"REQUIRED","NOT APPLICABLE")</f>
        <v>NOT APPLICABLE</v>
      </c>
    </row>
  </sheetData>
  <mergeCells count="6">
    <mergeCell ref="C8:G8"/>
    <mergeCell ref="C5:G5"/>
    <mergeCell ref="C7:G7"/>
    <mergeCell ref="C6:G6"/>
    <mergeCell ref="A28:B28"/>
    <mergeCell ref="C28:F28"/>
  </mergeCells>
  <dataValidations count="3">
    <dataValidation type="decimal" allowBlank="1" showInputMessage="1" showErrorMessage="1" error="Value should be between 0% and 10%" sqref="I17:I20" xr:uid="{00000000-0002-0000-0100-000000000000}">
      <formula1>0</formula1>
      <formula2>0.1</formula2>
    </dataValidation>
    <dataValidation type="decimal" allowBlank="1" showInputMessage="1" showErrorMessage="1" error="Value should be between 0% and 100%" sqref="L9" xr:uid="{00000000-0002-0000-0100-000001000000}">
      <formula1>0</formula1>
      <formula2>1</formula2>
    </dataValidation>
    <dataValidation type="whole" allowBlank="1" showInputMessage="1" showErrorMessage="1" error="Value should be between £2,000 and £30,000" sqref="I9" xr:uid="{00000000-0002-0000-0100-000002000000}">
      <formula1>2000</formula1>
      <formula2>30000</formula2>
    </dataValidation>
  </dataValidation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3" r:id="rId4" name="Group Box 21">
              <controlPr defaultSize="0" autoFill="0" autoPict="0">
                <anchor moveWithCells="1">
                  <from>
                    <xdr:col>0</xdr:col>
                    <xdr:colOff>114300</xdr:colOff>
                    <xdr:row>10</xdr:row>
                    <xdr:rowOff>0</xdr:rowOff>
                  </from>
                  <to>
                    <xdr:col>1</xdr:col>
                    <xdr:colOff>485775</xdr:colOff>
                    <xdr:row>26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5" name="Option Button 22">
              <controlPr defaultSize="0" autoFill="0" autoLine="0" autoPict="0">
                <anchor moveWithCells="1">
                  <from>
                    <xdr:col>0</xdr:col>
                    <xdr:colOff>152400</xdr:colOff>
                    <xdr:row>10</xdr:row>
                    <xdr:rowOff>152400</xdr:rowOff>
                  </from>
                  <to>
                    <xdr:col>0</xdr:col>
                    <xdr:colOff>1943100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6" name="Option Button 24">
              <controlPr defaultSize="0" autoFill="0" autoLine="0" autoPict="0">
                <anchor moveWithCells="1">
                  <from>
                    <xdr:col>0</xdr:col>
                    <xdr:colOff>152400</xdr:colOff>
                    <xdr:row>12</xdr:row>
                    <xdr:rowOff>9525</xdr:rowOff>
                  </from>
                  <to>
                    <xdr:col>0</xdr:col>
                    <xdr:colOff>2200275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7" name="Option Button 29">
              <controlPr defaultSize="0" autoFill="0" autoLine="0" autoPict="0">
                <anchor moveWithCells="1">
                  <from>
                    <xdr:col>0</xdr:col>
                    <xdr:colOff>152400</xdr:colOff>
                    <xdr:row>14</xdr:row>
                    <xdr:rowOff>104775</xdr:rowOff>
                  </from>
                  <to>
                    <xdr:col>0</xdr:col>
                    <xdr:colOff>1819275</xdr:colOff>
                    <xdr:row>15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8" name="Option Button 30">
              <controlPr defaultSize="0" autoFill="0" autoLine="0" autoPict="0">
                <anchor moveWithCells="1">
                  <from>
                    <xdr:col>0</xdr:col>
                    <xdr:colOff>152400</xdr:colOff>
                    <xdr:row>13</xdr:row>
                    <xdr:rowOff>47625</xdr:rowOff>
                  </from>
                  <to>
                    <xdr:col>0</xdr:col>
                    <xdr:colOff>1819275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9" name="Option Button 33">
              <controlPr defaultSize="0" autoFill="0" autoLine="0" autoPict="0">
                <anchor moveWithCells="1">
                  <from>
                    <xdr:col>0</xdr:col>
                    <xdr:colOff>152400</xdr:colOff>
                    <xdr:row>15</xdr:row>
                    <xdr:rowOff>142875</xdr:rowOff>
                  </from>
                  <to>
                    <xdr:col>0</xdr:col>
                    <xdr:colOff>1819275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10" name="Option Button 34">
              <controlPr defaultSize="0" autoFill="0" autoLine="0" autoPict="0">
                <anchor moveWithCells="1">
                  <from>
                    <xdr:col>0</xdr:col>
                    <xdr:colOff>152400</xdr:colOff>
                    <xdr:row>16</xdr:row>
                    <xdr:rowOff>180975</xdr:rowOff>
                  </from>
                  <to>
                    <xdr:col>1</xdr:col>
                    <xdr:colOff>390525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11" name="Option Button 36">
              <controlPr defaultSize="0" autoFill="0" autoLine="0" autoPict="0">
                <anchor moveWithCells="1">
                  <from>
                    <xdr:col>0</xdr:col>
                    <xdr:colOff>152400</xdr:colOff>
                    <xdr:row>19</xdr:row>
                    <xdr:rowOff>66675</xdr:rowOff>
                  </from>
                  <to>
                    <xdr:col>1</xdr:col>
                    <xdr:colOff>295275</xdr:colOff>
                    <xdr:row>20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12" name="Option Button 37">
              <controlPr defaultSize="0" autoFill="0" autoLine="0" autoPict="0">
                <anchor moveWithCells="1">
                  <from>
                    <xdr:col>0</xdr:col>
                    <xdr:colOff>152400</xdr:colOff>
                    <xdr:row>18</xdr:row>
                    <xdr:rowOff>28575</xdr:rowOff>
                  </from>
                  <to>
                    <xdr:col>0</xdr:col>
                    <xdr:colOff>1819275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13" name="Option Button 41">
              <controlPr defaultSize="0" autoFill="0" autoLine="0" autoPict="0">
                <anchor moveWithCells="1">
                  <from>
                    <xdr:col>0</xdr:col>
                    <xdr:colOff>152400</xdr:colOff>
                    <xdr:row>20</xdr:row>
                    <xdr:rowOff>95250</xdr:rowOff>
                  </from>
                  <to>
                    <xdr:col>0</xdr:col>
                    <xdr:colOff>1819275</xdr:colOff>
                    <xdr:row>21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14" name="Group Box 45">
              <controlPr defaultSize="0" autoFill="0" autoPict="0">
                <anchor moveWithCells="1">
                  <from>
                    <xdr:col>1</xdr:col>
                    <xdr:colOff>704850</xdr:colOff>
                    <xdr:row>9</xdr:row>
                    <xdr:rowOff>180975</xdr:rowOff>
                  </from>
                  <to>
                    <xdr:col>3</xdr:col>
                    <xdr:colOff>485775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15" name="Option Button 46">
              <controlPr defaultSize="0" autoFill="0" autoLine="0" autoPict="0">
                <anchor moveWithCells="1">
                  <from>
                    <xdr:col>2</xdr:col>
                    <xdr:colOff>38100</xdr:colOff>
                    <xdr:row>10</xdr:row>
                    <xdr:rowOff>180975</xdr:rowOff>
                  </from>
                  <to>
                    <xdr:col>3</xdr:col>
                    <xdr:colOff>342900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16" name="Option Button 49">
              <controlPr defaultSize="0" autoFill="0" autoLine="0" autoPict="0">
                <anchor mov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314325</xdr:colOff>
                    <xdr:row>13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17" name="Group Box 52">
              <controlPr defaultSize="0" autoFill="0" autoPict="0">
                <anchor moveWithCells="1">
                  <from>
                    <xdr:col>1</xdr:col>
                    <xdr:colOff>704850</xdr:colOff>
                    <xdr:row>17</xdr:row>
                    <xdr:rowOff>38100</xdr:rowOff>
                  </from>
                  <to>
                    <xdr:col>4</xdr:col>
                    <xdr:colOff>304800</xdr:colOff>
                    <xdr:row>22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18" name="Option Button 53">
              <controlPr defaultSize="0" autoFill="0" autoLine="0" autoPict="0">
                <anchor moveWithCells="1">
                  <from>
                    <xdr:col>2</xdr:col>
                    <xdr:colOff>19050</xdr:colOff>
                    <xdr:row>19</xdr:row>
                    <xdr:rowOff>38100</xdr:rowOff>
                  </from>
                  <to>
                    <xdr:col>3</xdr:col>
                    <xdr:colOff>9525</xdr:colOff>
                    <xdr:row>20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19" name="Option Button 54">
              <controlPr defaultSize="0" autoFill="0" autoLine="0" autoPict="0">
                <anchor moveWithCells="1">
                  <from>
                    <xdr:col>2</xdr:col>
                    <xdr:colOff>19050</xdr:colOff>
                    <xdr:row>20</xdr:row>
                    <xdr:rowOff>114300</xdr:rowOff>
                  </from>
                  <to>
                    <xdr:col>3</xdr:col>
                    <xdr:colOff>85725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20" name="Group Box 56">
              <controlPr defaultSize="0" autoFill="0" autoPict="0">
                <anchor moveWithCells="1">
                  <from>
                    <xdr:col>1</xdr:col>
                    <xdr:colOff>704850</xdr:colOff>
                    <xdr:row>23</xdr:row>
                    <xdr:rowOff>114300</xdr:rowOff>
                  </from>
                  <to>
                    <xdr:col>4</xdr:col>
                    <xdr:colOff>314325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21" name="Option Button 57">
              <controlPr defaultSize="0" autoFill="0" autoLine="0" autoPict="0">
                <anchor moveWithCells="1">
                  <from>
                    <xdr:col>1</xdr:col>
                    <xdr:colOff>762000</xdr:colOff>
                    <xdr:row>24</xdr:row>
                    <xdr:rowOff>57150</xdr:rowOff>
                  </from>
                  <to>
                    <xdr:col>2</xdr:col>
                    <xdr:colOff>400050</xdr:colOff>
                    <xdr:row>25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22" name="Option Button 58">
              <controlPr defaultSize="0" autoFill="0" autoLine="0" autoPict="0">
                <anchor moveWithCells="1">
                  <from>
                    <xdr:col>2</xdr:col>
                    <xdr:colOff>333375</xdr:colOff>
                    <xdr:row>24</xdr:row>
                    <xdr:rowOff>57150</xdr:rowOff>
                  </from>
                  <to>
                    <xdr:col>2</xdr:col>
                    <xdr:colOff>752475</xdr:colOff>
                    <xdr:row>25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23" name="Option Button 61">
              <controlPr defaultSize="0" autoFill="0" autoLine="0" autoPict="0">
                <anchor moveWithCells="1">
                  <from>
                    <xdr:col>2</xdr:col>
                    <xdr:colOff>790575</xdr:colOff>
                    <xdr:row>24</xdr:row>
                    <xdr:rowOff>57150</xdr:rowOff>
                  </from>
                  <to>
                    <xdr:col>3</xdr:col>
                    <xdr:colOff>504825</xdr:colOff>
                    <xdr:row>25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24" name="Option Button 62">
              <controlPr defaultSize="0" autoFill="0" autoLine="0" autoPict="0">
                <anchor moveWithCells="1">
                  <from>
                    <xdr:col>3</xdr:col>
                    <xdr:colOff>371475</xdr:colOff>
                    <xdr:row>24</xdr:row>
                    <xdr:rowOff>57150</xdr:rowOff>
                  </from>
                  <to>
                    <xdr:col>4</xdr:col>
                    <xdr:colOff>257175</xdr:colOff>
                    <xdr:row>25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25" name="Group Box 66">
              <controlPr defaultSize="0" autoFill="0" autoPict="0">
                <anchor moveWithCells="1">
                  <from>
                    <xdr:col>5</xdr:col>
                    <xdr:colOff>9525</xdr:colOff>
                    <xdr:row>23</xdr:row>
                    <xdr:rowOff>133350</xdr:rowOff>
                  </from>
                  <to>
                    <xdr:col>7</xdr:col>
                    <xdr:colOff>561975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26" name="Option Button 67">
              <controlPr defaultSize="0" autoFill="0" autoLine="0" autoPict="0">
                <anchor moveWithCells="1">
                  <from>
                    <xdr:col>5</xdr:col>
                    <xdr:colOff>228600</xdr:colOff>
                    <xdr:row>24</xdr:row>
                    <xdr:rowOff>47625</xdr:rowOff>
                  </from>
                  <to>
                    <xdr:col>6</xdr:col>
                    <xdr:colOff>9525</xdr:colOff>
                    <xdr:row>25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27" name="Option Button 68">
              <controlPr defaultSize="0" autoFill="0" autoLine="0" autoPict="0">
                <anchor moveWithCells="1">
                  <from>
                    <xdr:col>6</xdr:col>
                    <xdr:colOff>114300</xdr:colOff>
                    <xdr:row>24</xdr:row>
                    <xdr:rowOff>47625</xdr:rowOff>
                  </from>
                  <to>
                    <xdr:col>6</xdr:col>
                    <xdr:colOff>733425</xdr:colOff>
                    <xdr:row>25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28" name="Option Button 72">
              <controlPr defaultSize="0" autoFill="0" autoLine="0" autoPict="0">
                <anchor moveWithCells="1">
                  <from>
                    <xdr:col>0</xdr:col>
                    <xdr:colOff>152400</xdr:colOff>
                    <xdr:row>21</xdr:row>
                    <xdr:rowOff>114300</xdr:rowOff>
                  </from>
                  <to>
                    <xdr:col>0</xdr:col>
                    <xdr:colOff>1905000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29" name="Option Button 73">
              <controlPr defaultSize="0" autoFill="0" autoLine="0" autoPict="0">
                <anchor moveWithCells="1">
                  <from>
                    <xdr:col>0</xdr:col>
                    <xdr:colOff>152400</xdr:colOff>
                    <xdr:row>22</xdr:row>
                    <xdr:rowOff>133350</xdr:rowOff>
                  </from>
                  <to>
                    <xdr:col>0</xdr:col>
                    <xdr:colOff>1905000</xdr:colOff>
                    <xdr:row>23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30" name="Option Button 75">
              <controlPr defaultSize="0" autoFill="0" autoLine="0" autoPict="0">
                <anchor moveWithCells="1">
                  <from>
                    <xdr:col>0</xdr:col>
                    <xdr:colOff>152400</xdr:colOff>
                    <xdr:row>23</xdr:row>
                    <xdr:rowOff>142875</xdr:rowOff>
                  </from>
                  <to>
                    <xdr:col>0</xdr:col>
                    <xdr:colOff>1905000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31" name="Option Button 77">
              <controlPr defaultSize="0" autoFill="0" autoLine="0" autoPict="0">
                <anchor moveWithCells="1">
                  <from>
                    <xdr:col>0</xdr:col>
                    <xdr:colOff>152400</xdr:colOff>
                    <xdr:row>24</xdr:row>
                    <xdr:rowOff>171450</xdr:rowOff>
                  </from>
                  <to>
                    <xdr:col>0</xdr:col>
                    <xdr:colOff>1781175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32" name="Group Box 78">
              <controlPr defaultSize="0" autoFill="0" autoPict="0">
                <anchor moveWithCells="1">
                  <from>
                    <xdr:col>7</xdr:col>
                    <xdr:colOff>838200</xdr:colOff>
                    <xdr:row>4</xdr:row>
                    <xdr:rowOff>47625</xdr:rowOff>
                  </from>
                  <to>
                    <xdr:col>10</xdr:col>
                    <xdr:colOff>247650</xdr:colOff>
                    <xdr:row>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33" name="Option Button 79">
              <controlPr defaultSize="0" autoFill="0" autoLine="0" autoPict="0">
                <anchor moveWithCells="1">
                  <from>
                    <xdr:col>8</xdr:col>
                    <xdr:colOff>114300</xdr:colOff>
                    <xdr:row>5</xdr:row>
                    <xdr:rowOff>47625</xdr:rowOff>
                  </from>
                  <to>
                    <xdr:col>8</xdr:col>
                    <xdr:colOff>781050</xdr:colOff>
                    <xdr:row>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34" name="Option Button 80">
              <controlPr defaultSize="0" autoFill="0" autoLine="0" autoPict="0">
                <anchor moveWithCells="1">
                  <from>
                    <xdr:col>8</xdr:col>
                    <xdr:colOff>723900</xdr:colOff>
                    <xdr:row>5</xdr:row>
                    <xdr:rowOff>47625</xdr:rowOff>
                  </from>
                  <to>
                    <xdr:col>9</xdr:col>
                    <xdr:colOff>600075</xdr:colOff>
                    <xdr:row>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35" name="Option Button 82">
              <controlPr defaultSize="0" autoFill="0" autoLine="0" autoPict="0">
                <anchor moveWithCells="1">
                  <from>
                    <xdr:col>2</xdr:col>
                    <xdr:colOff>19050</xdr:colOff>
                    <xdr:row>17</xdr:row>
                    <xdr:rowOff>152400</xdr:rowOff>
                  </from>
                  <to>
                    <xdr:col>3</xdr:col>
                    <xdr:colOff>85725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36" name="Group Box 83">
              <controlPr defaultSize="0" autoFill="0" autoPict="0">
                <anchor moveWithCells="1">
                  <from>
                    <xdr:col>10</xdr:col>
                    <xdr:colOff>447675</xdr:colOff>
                    <xdr:row>4</xdr:row>
                    <xdr:rowOff>57150</xdr:rowOff>
                  </from>
                  <to>
                    <xdr:col>12</xdr:col>
                    <xdr:colOff>76200</xdr:colOff>
                    <xdr:row>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37" name="Option Button 84">
              <controlPr defaultSize="0" autoFill="0" autoLine="0" autoPict="0">
                <anchor moveWithCells="1">
                  <from>
                    <xdr:col>10</xdr:col>
                    <xdr:colOff>571500</xdr:colOff>
                    <xdr:row>5</xdr:row>
                    <xdr:rowOff>9525</xdr:rowOff>
                  </from>
                  <to>
                    <xdr:col>11</xdr:col>
                    <xdr:colOff>266700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38" name="Option Button 85">
              <controlPr defaultSize="0" autoFill="0" autoLine="0" autoPict="0">
                <anchor moveWithCells="1">
                  <from>
                    <xdr:col>11</xdr:col>
                    <xdr:colOff>390525</xdr:colOff>
                    <xdr:row>5</xdr:row>
                    <xdr:rowOff>9525</xdr:rowOff>
                  </from>
                  <to>
                    <xdr:col>11</xdr:col>
                    <xdr:colOff>895350</xdr:colOff>
                    <xdr:row>6</xdr:row>
                    <xdr:rowOff>38100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100-000003000000}">
          <x14:formula1>
            <xm:f>'selections(hide)'!$A$10:$A$14</xm:f>
          </x14:formula1>
          <xm:sqref>I22</xm:sqref>
        </x14:dataValidation>
        <x14:dataValidation type="list" allowBlank="1" showInputMessage="1" showErrorMessage="1" xr:uid="{00000000-0002-0000-0100-000004000000}">
          <x14:formula1>
            <xm:f>'selections(hide)'!$M$3:$M$18</xm:f>
          </x14:formula1>
          <xm:sqref>I11</xm:sqref>
        </x14:dataValidation>
        <x14:dataValidation type="list" allowBlank="1" showInputMessage="1" showErrorMessage="1" xr:uid="{00000000-0002-0000-0100-000005000000}">
          <x14:formula1>
            <xm:f>'selections(hide)'!$J$10:$J$11</xm:f>
          </x14:formula1>
          <xm:sqref>L22</xm:sqref>
        </x14:dataValidation>
        <x14:dataValidation type="list" allowBlank="1" showInputMessage="1" showErrorMessage="1" xr:uid="{00000000-0002-0000-0100-000006000000}">
          <x14:formula1>
            <xm:f>'selections(hide)'!$C$49:$C$50</xm:f>
          </x14:formula1>
          <xm:sqref>C8:G8</xm:sqref>
        </x14:dataValidation>
        <x14:dataValidation type="list" allowBlank="1" showInputMessage="1" showErrorMessage="1" xr:uid="{00000000-0002-0000-0100-000007000000}">
          <x14:formula1>
            <xm:f>'selections(hide)'!$G$2:$G$7</xm:f>
          </x14:formula1>
          <xm:sqref>C6:G6</xm:sqref>
        </x14:dataValidation>
        <x14:dataValidation type="list" allowBlank="1" showInputMessage="1" showErrorMessage="1" xr:uid="{00000000-0002-0000-0100-000008000000}">
          <x14:formula1>
            <xm:f>'selections(hide)'!$A$60:$A$87</xm:f>
          </x14:formula1>
          <xm:sqref>C7:G7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X1364"/>
  <sheetViews>
    <sheetView zoomScale="75" zoomScaleNormal="75" workbookViewId="0">
      <selection activeCell="N21" sqref="N21"/>
    </sheetView>
  </sheetViews>
  <sheetFormatPr defaultColWidth="14.7109375" defaultRowHeight="15" x14ac:dyDescent="0.25"/>
  <cols>
    <col min="4" max="4" width="30.5703125" bestFit="1" customWidth="1"/>
  </cols>
  <sheetData>
    <row r="1" spans="1:10" x14ac:dyDescent="0.25">
      <c r="A1" s="62" t="s">
        <v>16</v>
      </c>
      <c r="B1" s="22"/>
      <c r="C1" s="22"/>
      <c r="D1" s="2">
        <f>VLOOKUP(A1,'selections(hide)'!$A$24:$M$36,4,FALSE)</f>
        <v>1</v>
      </c>
      <c r="E1">
        <v>2</v>
      </c>
      <c r="F1">
        <v>3</v>
      </c>
      <c r="G1">
        <v>4</v>
      </c>
      <c r="H1">
        <v>5</v>
      </c>
      <c r="I1">
        <v>6</v>
      </c>
      <c r="J1">
        <v>7</v>
      </c>
    </row>
    <row r="2" spans="1:10" x14ac:dyDescent="0.25">
      <c r="A2" s="64" t="s">
        <v>195</v>
      </c>
      <c r="B2" s="65"/>
      <c r="C2" s="65"/>
      <c r="D2" s="65">
        <f>'selections(hide)'!$J$2</f>
        <v>1</v>
      </c>
    </row>
    <row r="3" spans="1:10" x14ac:dyDescent="0.25">
      <c r="A3" s="22" t="s">
        <v>677</v>
      </c>
      <c r="B3" s="22"/>
      <c r="C3" s="22"/>
      <c r="E3" s="50" t="str">
        <f>staff_students!$E$29</f>
        <v>2025/26</v>
      </c>
      <c r="F3" s="50" t="str">
        <f>staff_students!$F$29</f>
        <v>2026/27</v>
      </c>
      <c r="G3" s="50" t="str">
        <f>staff_students!$G$29</f>
        <v>2027/28</v>
      </c>
      <c r="H3" s="50" t="str">
        <f>staff_students!$H$29</f>
        <v>2028/29</v>
      </c>
      <c r="I3" s="50" t="str">
        <f>staff_students!$I$29</f>
        <v>2029/30</v>
      </c>
      <c r="J3" s="50" t="str">
        <f>staff_students!$J$29</f>
        <v>2030/31</v>
      </c>
    </row>
    <row r="4" spans="1:10" x14ac:dyDescent="0.25">
      <c r="A4" s="22" t="s">
        <v>678</v>
      </c>
      <c r="B4" s="22"/>
      <c r="C4" s="22"/>
      <c r="E4" s="54">
        <f>staff_students!$E$30</f>
        <v>40</v>
      </c>
      <c r="F4" s="54">
        <f>staff_students!$F$30</f>
        <v>40</v>
      </c>
      <c r="G4" s="54">
        <f>staff_students!$G$30</f>
        <v>40</v>
      </c>
      <c r="H4" s="54">
        <f>staff_students!$H$30</f>
        <v>40</v>
      </c>
      <c r="I4" s="54">
        <f>staff_students!$I$30</f>
        <v>40</v>
      </c>
      <c r="J4" s="54">
        <f>staff_students!$J$30</f>
        <v>40</v>
      </c>
    </row>
    <row r="5" spans="1:10" x14ac:dyDescent="0.25">
      <c r="A5" s="22" t="s">
        <v>679</v>
      </c>
      <c r="B5" s="22"/>
      <c r="C5" s="22"/>
      <c r="E5" s="54">
        <f>staff_students!$E$31</f>
        <v>10</v>
      </c>
      <c r="F5" s="54">
        <f>staff_students!$F$31</f>
        <v>10</v>
      </c>
      <c r="G5" s="54">
        <f>staff_students!$G$31</f>
        <v>10</v>
      </c>
      <c r="H5" s="54">
        <f>staff_students!$H$31</f>
        <v>10</v>
      </c>
      <c r="I5" s="54">
        <f>staff_students!$I$31</f>
        <v>10</v>
      </c>
      <c r="J5" s="54">
        <f>staff_students!$J$31</f>
        <v>10</v>
      </c>
    </row>
    <row r="6" spans="1:10" x14ac:dyDescent="0.25">
      <c r="A6" s="22" t="s">
        <v>680</v>
      </c>
      <c r="B6" s="22"/>
      <c r="C6" s="22"/>
      <c r="E6" s="54">
        <f>staff_students!$E$32</f>
        <v>0</v>
      </c>
      <c r="F6" s="54">
        <f>staff_students!$F$32</f>
        <v>0</v>
      </c>
      <c r="G6" s="54">
        <f>staff_students!$G$32</f>
        <v>0</v>
      </c>
      <c r="H6" s="54">
        <f>staff_students!$H$32</f>
        <v>0</v>
      </c>
      <c r="I6" s="54">
        <f>staff_students!$I$32</f>
        <v>0</v>
      </c>
      <c r="J6" s="54">
        <f>staff_students!$J$32</f>
        <v>0</v>
      </c>
    </row>
    <row r="7" spans="1:10" x14ac:dyDescent="0.25">
      <c r="A7" s="22" t="s">
        <v>681</v>
      </c>
      <c r="B7" s="22"/>
      <c r="C7" s="22"/>
      <c r="E7" s="54">
        <f>staff_students!$E$33</f>
        <v>0</v>
      </c>
      <c r="F7" s="54">
        <f>staff_students!$F$33</f>
        <v>0</v>
      </c>
      <c r="G7" s="54">
        <f>staff_students!$G$33</f>
        <v>0</v>
      </c>
      <c r="H7" s="54">
        <f>staff_students!$H$33</f>
        <v>0</v>
      </c>
      <c r="I7" s="54">
        <f>staff_students!$I$33</f>
        <v>0</v>
      </c>
      <c r="J7" s="54">
        <f>staff_students!$J$33</f>
        <v>0</v>
      </c>
    </row>
    <row r="8" spans="1:10" x14ac:dyDescent="0.25">
      <c r="A8" s="22"/>
      <c r="B8" s="22"/>
      <c r="C8" s="22"/>
    </row>
    <row r="9" spans="1:10" x14ac:dyDescent="0.25">
      <c r="A9" s="22" t="s">
        <v>682</v>
      </c>
      <c r="B9" s="22"/>
      <c r="C9" s="22"/>
      <c r="E9" s="50" t="str">
        <f t="shared" ref="E9:J9" si="0">E3</f>
        <v>2025/26</v>
      </c>
      <c r="F9" s="50" t="str">
        <f t="shared" si="0"/>
        <v>2026/27</v>
      </c>
      <c r="G9" s="50" t="str">
        <f t="shared" si="0"/>
        <v>2027/28</v>
      </c>
      <c r="H9" s="50" t="str">
        <f t="shared" si="0"/>
        <v>2028/29</v>
      </c>
      <c r="I9" s="50" t="str">
        <f t="shared" si="0"/>
        <v>2029/30</v>
      </c>
      <c r="J9" s="50" t="str">
        <f t="shared" si="0"/>
        <v>2030/31</v>
      </c>
    </row>
    <row r="10" spans="1:10" x14ac:dyDescent="0.25">
      <c r="A10" s="22" t="s">
        <v>678</v>
      </c>
      <c r="B10" s="22"/>
      <c r="C10" s="22"/>
      <c r="E10" s="54">
        <v>0</v>
      </c>
      <c r="F10" s="54">
        <v>0</v>
      </c>
      <c r="G10" s="54">
        <v>0</v>
      </c>
      <c r="H10" s="54">
        <v>0</v>
      </c>
      <c r="I10" s="54">
        <v>0</v>
      </c>
      <c r="J10" s="54">
        <v>0</v>
      </c>
    </row>
    <row r="11" spans="1:10" x14ac:dyDescent="0.25">
      <c r="A11" s="22" t="s">
        <v>679</v>
      </c>
      <c r="B11" s="22"/>
      <c r="C11" s="22"/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</row>
    <row r="12" spans="1:10" x14ac:dyDescent="0.25">
      <c r="A12" s="22" t="s">
        <v>680</v>
      </c>
      <c r="B12" s="22"/>
      <c r="C12" s="22"/>
      <c r="E12" s="56">
        <f>IF(staff_students!$C$28="No",0,ROUNDDOWN(E6*staff_students!$E$36,0))</f>
        <v>0</v>
      </c>
      <c r="F12" s="54">
        <f>ROUNDDOWN(E6*staff_students!$E$36,0)</f>
        <v>0</v>
      </c>
      <c r="G12" s="54">
        <f>ROUNDDOWN(F6*staff_students!$E$36,0)</f>
        <v>0</v>
      </c>
      <c r="H12" s="54">
        <f>ROUNDDOWN(G6*staff_students!$E$36,0)</f>
        <v>0</v>
      </c>
      <c r="I12" s="54">
        <f>ROUNDDOWN(H6*staff_students!$E$36,0)</f>
        <v>0</v>
      </c>
      <c r="J12" s="54">
        <f>ROUNDDOWN(I6*staff_students!$E$36,0)</f>
        <v>0</v>
      </c>
    </row>
    <row r="13" spans="1:10" x14ac:dyDescent="0.25">
      <c r="A13" s="22" t="s">
        <v>681</v>
      </c>
      <c r="B13" s="22"/>
      <c r="C13" s="22"/>
      <c r="E13" s="56">
        <f>IF(staff_students!$C$28="No",0,ROUNDDOWN(E7*staff_students!$E$36,0))</f>
        <v>0</v>
      </c>
      <c r="F13" s="54">
        <f>ROUNDDOWN(E7*staff_students!$E$36,0)</f>
        <v>0</v>
      </c>
      <c r="G13" s="54">
        <f>ROUNDDOWN(F7*staff_students!$E$36,0)</f>
        <v>0</v>
      </c>
      <c r="H13" s="54">
        <f>ROUNDDOWN(G7*staff_students!$E$36,0)</f>
        <v>0</v>
      </c>
      <c r="I13" s="54">
        <f>ROUNDDOWN(H7*staff_students!$E$36,0)</f>
        <v>0</v>
      </c>
      <c r="J13" s="54">
        <f>ROUNDDOWN(I7*staff_students!$E$36,0)</f>
        <v>0</v>
      </c>
    </row>
    <row r="14" spans="1:10" x14ac:dyDescent="0.25">
      <c r="A14" s="22"/>
      <c r="B14" s="22"/>
      <c r="C14" s="22"/>
    </row>
    <row r="15" spans="1:10" x14ac:dyDescent="0.25">
      <c r="A15" s="22" t="s">
        <v>683</v>
      </c>
      <c r="B15" s="22"/>
      <c r="C15" s="22"/>
      <c r="E15" s="50" t="str">
        <f t="shared" ref="E15:J15" si="1">E9</f>
        <v>2025/26</v>
      </c>
      <c r="F15" s="50" t="str">
        <f t="shared" si="1"/>
        <v>2026/27</v>
      </c>
      <c r="G15" s="50" t="str">
        <f t="shared" si="1"/>
        <v>2027/28</v>
      </c>
      <c r="H15" s="50" t="str">
        <f t="shared" si="1"/>
        <v>2028/29</v>
      </c>
      <c r="I15" s="50" t="str">
        <f t="shared" si="1"/>
        <v>2029/30</v>
      </c>
      <c r="J15" s="50" t="str">
        <f t="shared" si="1"/>
        <v>2030/31</v>
      </c>
    </row>
    <row r="16" spans="1:10" x14ac:dyDescent="0.25">
      <c r="A16" s="22" t="s">
        <v>678</v>
      </c>
      <c r="B16" s="22"/>
      <c r="C16" s="22"/>
      <c r="E16" s="54">
        <f t="shared" ref="E16:J16" si="2">E4+E10</f>
        <v>40</v>
      </c>
      <c r="F16" s="54">
        <f t="shared" si="2"/>
        <v>40</v>
      </c>
      <c r="G16" s="54">
        <f t="shared" si="2"/>
        <v>40</v>
      </c>
      <c r="H16" s="54">
        <f t="shared" si="2"/>
        <v>40</v>
      </c>
      <c r="I16" s="54">
        <f t="shared" si="2"/>
        <v>40</v>
      </c>
      <c r="J16" s="54">
        <f t="shared" si="2"/>
        <v>40</v>
      </c>
    </row>
    <row r="17" spans="1:10" x14ac:dyDescent="0.25">
      <c r="A17" s="22" t="s">
        <v>679</v>
      </c>
      <c r="B17" s="22"/>
      <c r="C17" s="22"/>
      <c r="E17" s="54">
        <f t="shared" ref="E17:J19" si="3">E5+E11</f>
        <v>10</v>
      </c>
      <c r="F17" s="54">
        <f t="shared" si="3"/>
        <v>10</v>
      </c>
      <c r="G17" s="54">
        <f t="shared" si="3"/>
        <v>10</v>
      </c>
      <c r="H17" s="54">
        <f t="shared" si="3"/>
        <v>10</v>
      </c>
      <c r="I17" s="54">
        <f t="shared" si="3"/>
        <v>10</v>
      </c>
      <c r="J17" s="54">
        <f t="shared" si="3"/>
        <v>10</v>
      </c>
    </row>
    <row r="18" spans="1:10" x14ac:dyDescent="0.25">
      <c r="A18" s="22" t="s">
        <v>680</v>
      </c>
      <c r="B18" s="22"/>
      <c r="C18" s="22"/>
      <c r="E18" s="54">
        <f t="shared" si="3"/>
        <v>0</v>
      </c>
      <c r="F18" s="54">
        <f t="shared" si="3"/>
        <v>0</v>
      </c>
      <c r="G18" s="54">
        <f t="shared" si="3"/>
        <v>0</v>
      </c>
      <c r="H18" s="54">
        <f t="shared" si="3"/>
        <v>0</v>
      </c>
      <c r="I18" s="54">
        <f t="shared" si="3"/>
        <v>0</v>
      </c>
      <c r="J18" s="54">
        <f t="shared" si="3"/>
        <v>0</v>
      </c>
    </row>
    <row r="19" spans="1:10" x14ac:dyDescent="0.25">
      <c r="A19" s="22" t="s">
        <v>681</v>
      </c>
      <c r="B19" s="22"/>
      <c r="C19" s="22"/>
      <c r="E19" s="54">
        <f t="shared" si="3"/>
        <v>0</v>
      </c>
      <c r="F19" s="54">
        <f t="shared" si="3"/>
        <v>0</v>
      </c>
      <c r="G19" s="54">
        <f t="shared" si="3"/>
        <v>0</v>
      </c>
      <c r="H19" s="54">
        <f t="shared" si="3"/>
        <v>0</v>
      </c>
      <c r="I19" s="54">
        <f t="shared" si="3"/>
        <v>0</v>
      </c>
      <c r="J19" s="54">
        <f t="shared" si="3"/>
        <v>0</v>
      </c>
    </row>
    <row r="20" spans="1:10" x14ac:dyDescent="0.25">
      <c r="A20" s="22"/>
      <c r="B20" s="22"/>
      <c r="C20" s="22"/>
    </row>
    <row r="21" spans="1:10" x14ac:dyDescent="0.25">
      <c r="A21" s="22" t="s">
        <v>684</v>
      </c>
      <c r="B21" s="22"/>
      <c r="C21" s="22"/>
      <c r="D21" s="22"/>
      <c r="E21" s="57" t="str">
        <f t="shared" ref="E21:J21" si="4">E15</f>
        <v>2025/26</v>
      </c>
      <c r="F21" s="57" t="str">
        <f t="shared" si="4"/>
        <v>2026/27</v>
      </c>
      <c r="G21" s="57" t="str">
        <f t="shared" si="4"/>
        <v>2027/28</v>
      </c>
      <c r="H21" s="57" t="str">
        <f t="shared" si="4"/>
        <v>2028/29</v>
      </c>
      <c r="I21" s="57" t="str">
        <f t="shared" si="4"/>
        <v>2029/30</v>
      </c>
      <c r="J21" s="57" t="str">
        <f t="shared" si="4"/>
        <v>2030/31</v>
      </c>
    </row>
    <row r="22" spans="1:10" x14ac:dyDescent="0.25">
      <c r="A22" s="22" t="s">
        <v>205</v>
      </c>
      <c r="B22" s="22"/>
      <c r="C22" s="22"/>
      <c r="D22" s="22" t="str">
        <f>A22&amp;D1&amp;D2</f>
        <v>FT Home student FTE11</v>
      </c>
      <c r="E22" s="58">
        <f>E16</f>
        <v>40</v>
      </c>
      <c r="F22" s="58">
        <f t="shared" ref="F22:J23" si="5">F16</f>
        <v>40</v>
      </c>
      <c r="G22" s="58">
        <f t="shared" si="5"/>
        <v>40</v>
      </c>
      <c r="H22" s="58">
        <f t="shared" si="5"/>
        <v>40</v>
      </c>
      <c r="I22" s="58">
        <f t="shared" si="5"/>
        <v>40</v>
      </c>
      <c r="J22" s="58">
        <f t="shared" si="5"/>
        <v>40</v>
      </c>
    </row>
    <row r="23" spans="1:10" x14ac:dyDescent="0.25">
      <c r="A23" s="22" t="s">
        <v>206</v>
      </c>
      <c r="B23" s="22"/>
      <c r="C23" s="22"/>
      <c r="D23" s="22" t="str">
        <f>A23&amp;D1&amp;D2</f>
        <v>FT International student FTE11</v>
      </c>
      <c r="E23" s="58">
        <f>E17</f>
        <v>10</v>
      </c>
      <c r="F23" s="58">
        <f t="shared" si="5"/>
        <v>10</v>
      </c>
      <c r="G23" s="58">
        <f t="shared" si="5"/>
        <v>10</v>
      </c>
      <c r="H23" s="58">
        <f t="shared" si="5"/>
        <v>10</v>
      </c>
      <c r="I23" s="58">
        <f t="shared" si="5"/>
        <v>10</v>
      </c>
      <c r="J23" s="58">
        <f t="shared" si="5"/>
        <v>10</v>
      </c>
    </row>
    <row r="24" spans="1:10" x14ac:dyDescent="0.25">
      <c r="A24" s="22" t="s">
        <v>207</v>
      </c>
      <c r="B24" s="22"/>
      <c r="C24" s="22"/>
      <c r="D24" s="22" t="str">
        <f>A24&amp;D1&amp;D2</f>
        <v>PT Home student FTE11</v>
      </c>
      <c r="E24" s="58">
        <f>E18/VLOOKUP($D1,'selections(hide)'!$D$24:$P$36,13,FALSE)</f>
        <v>0</v>
      </c>
      <c r="F24" s="58">
        <f>F18/VLOOKUP($D1,'selections(hide)'!$D$24:$P$36,13,FALSE)</f>
        <v>0</v>
      </c>
      <c r="G24" s="58">
        <f>G18/VLOOKUP($D1,'selections(hide)'!$D$24:$P$36,13,FALSE)</f>
        <v>0</v>
      </c>
      <c r="H24" s="58">
        <f>H18/VLOOKUP($D1,'selections(hide)'!$D$24:$P$36,13,FALSE)</f>
        <v>0</v>
      </c>
      <c r="I24" s="58">
        <f>I18/VLOOKUP($D1,'selections(hide)'!$D$24:$P$36,13,FALSE)</f>
        <v>0</v>
      </c>
      <c r="J24" s="58">
        <f>J18/VLOOKUP($D1,'selections(hide)'!$D$24:$P$36,13,FALSE)</f>
        <v>0</v>
      </c>
    </row>
    <row r="25" spans="1:10" x14ac:dyDescent="0.25">
      <c r="A25" s="22" t="s">
        <v>208</v>
      </c>
      <c r="B25" s="22"/>
      <c r="C25" s="22"/>
      <c r="D25" s="22" t="str">
        <f>A25&amp;D1&amp;D2</f>
        <v>PT International student FTE11</v>
      </c>
      <c r="E25" s="58">
        <f>E19/VLOOKUP($D1,'selections(hide)'!$D$24:$P$36,13,FALSE)</f>
        <v>0</v>
      </c>
      <c r="F25" s="58">
        <f>F19/VLOOKUP($D1,'selections(hide)'!$D$24:$P$36,13,FALSE)</f>
        <v>0</v>
      </c>
      <c r="G25" s="58">
        <f>G19/VLOOKUP($D1,'selections(hide)'!$D$24:$P$36,13,FALSE)</f>
        <v>0</v>
      </c>
      <c r="H25" s="58">
        <f>H19/VLOOKUP($D1,'selections(hide)'!$D$24:$P$36,13,FALSE)</f>
        <v>0</v>
      </c>
      <c r="I25" s="58">
        <f>I19/VLOOKUP($D1,'selections(hide)'!$D$24:$P$36,13,FALSE)</f>
        <v>0</v>
      </c>
      <c r="J25" s="58">
        <f>J19/VLOOKUP($D1,'selections(hide)'!$D$24:$P$36,13,FALSE)</f>
        <v>0</v>
      </c>
    </row>
    <row r="26" spans="1:10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</row>
    <row r="27" spans="1:10" x14ac:dyDescent="0.25">
      <c r="A27" s="59" t="s">
        <v>18</v>
      </c>
      <c r="B27" s="11"/>
      <c r="C27" s="11"/>
      <c r="D27" s="2">
        <f>VLOOKUP(A27,'selections(hide)'!$A$24:$M$36,4,FALSE)</f>
        <v>2</v>
      </c>
    </row>
    <row r="28" spans="1:10" x14ac:dyDescent="0.25">
      <c r="A28" s="64" t="s">
        <v>195</v>
      </c>
      <c r="B28" s="65"/>
      <c r="C28" s="65"/>
      <c r="D28" s="65">
        <f>'selections(hide)'!$J$2</f>
        <v>1</v>
      </c>
    </row>
    <row r="29" spans="1:10" x14ac:dyDescent="0.25">
      <c r="A29" s="11" t="s">
        <v>677</v>
      </c>
      <c r="B29" s="11"/>
      <c r="C29" s="11"/>
      <c r="E29" s="50" t="str">
        <f>staff_students!$E$29</f>
        <v>2025/26</v>
      </c>
      <c r="F29" s="50" t="str">
        <f>staff_students!$F$29</f>
        <v>2026/27</v>
      </c>
      <c r="G29" s="50" t="str">
        <f>staff_students!$G$29</f>
        <v>2027/28</v>
      </c>
      <c r="H29" s="50" t="str">
        <f>staff_students!$H$29</f>
        <v>2028/29</v>
      </c>
      <c r="I29" s="50" t="str">
        <f>staff_students!$I$29</f>
        <v>2029/30</v>
      </c>
      <c r="J29" s="50" t="str">
        <f>staff_students!$J$29</f>
        <v>2030/31</v>
      </c>
    </row>
    <row r="30" spans="1:10" x14ac:dyDescent="0.25">
      <c r="A30" s="11" t="s">
        <v>678</v>
      </c>
      <c r="B30" s="11"/>
      <c r="C30" s="11"/>
      <c r="E30" s="54">
        <f>staff_students!$E$30</f>
        <v>40</v>
      </c>
      <c r="F30" s="54">
        <f>staff_students!$F$30</f>
        <v>40</v>
      </c>
      <c r="G30" s="54">
        <f>staff_students!$G$30</f>
        <v>40</v>
      </c>
      <c r="H30" s="54">
        <f>staff_students!$H$30</f>
        <v>40</v>
      </c>
      <c r="I30" s="54">
        <f>staff_students!$I$30</f>
        <v>40</v>
      </c>
      <c r="J30" s="54">
        <f>staff_students!$J$30</f>
        <v>40</v>
      </c>
    </row>
    <row r="31" spans="1:10" x14ac:dyDescent="0.25">
      <c r="A31" s="11" t="s">
        <v>679</v>
      </c>
      <c r="B31" s="11"/>
      <c r="C31" s="11"/>
      <c r="E31" s="54">
        <f>staff_students!$E$31</f>
        <v>10</v>
      </c>
      <c r="F31" s="54">
        <f>staff_students!$F$31</f>
        <v>10</v>
      </c>
      <c r="G31" s="54">
        <f>staff_students!$G$31</f>
        <v>10</v>
      </c>
      <c r="H31" s="54">
        <f>staff_students!$H$31</f>
        <v>10</v>
      </c>
      <c r="I31" s="54">
        <f>staff_students!$I$31</f>
        <v>10</v>
      </c>
      <c r="J31" s="54">
        <f>staff_students!$J$31</f>
        <v>10</v>
      </c>
    </row>
    <row r="32" spans="1:10" x14ac:dyDescent="0.25">
      <c r="A32" s="11" t="s">
        <v>680</v>
      </c>
      <c r="B32" s="11"/>
      <c r="C32" s="11"/>
      <c r="E32" s="54">
        <f>staff_students!$E$32</f>
        <v>0</v>
      </c>
      <c r="F32" s="54">
        <f>staff_students!$F$32</f>
        <v>0</v>
      </c>
      <c r="G32" s="54">
        <f>staff_students!$G$32</f>
        <v>0</v>
      </c>
      <c r="H32" s="54">
        <f>staff_students!$H$32</f>
        <v>0</v>
      </c>
      <c r="I32" s="54">
        <f>staff_students!$I$32</f>
        <v>0</v>
      </c>
      <c r="J32" s="54">
        <f>staff_students!$J$32</f>
        <v>0</v>
      </c>
    </row>
    <row r="33" spans="1:10" x14ac:dyDescent="0.25">
      <c r="A33" s="11" t="s">
        <v>681</v>
      </c>
      <c r="B33" s="11"/>
      <c r="C33" s="11"/>
      <c r="E33" s="54">
        <f>staff_students!$E$33</f>
        <v>0</v>
      </c>
      <c r="F33" s="54">
        <f>staff_students!$F$33</f>
        <v>0</v>
      </c>
      <c r="G33" s="54">
        <f>staff_students!$G$33</f>
        <v>0</v>
      </c>
      <c r="H33" s="54">
        <f>staff_students!$H$33</f>
        <v>0</v>
      </c>
      <c r="I33" s="54">
        <f>staff_students!$I$33</f>
        <v>0</v>
      </c>
      <c r="J33" s="54">
        <f>staff_students!$J$33</f>
        <v>0</v>
      </c>
    </row>
    <row r="34" spans="1:10" x14ac:dyDescent="0.25">
      <c r="A34" s="11"/>
      <c r="B34" s="11"/>
      <c r="C34" s="11"/>
    </row>
    <row r="35" spans="1:10" x14ac:dyDescent="0.25">
      <c r="A35" s="11" t="s">
        <v>682</v>
      </c>
      <c r="B35" s="11"/>
      <c r="C35" s="11"/>
      <c r="E35" s="50" t="str">
        <f t="shared" ref="E35:J35" si="6">E29</f>
        <v>2025/26</v>
      </c>
      <c r="F35" s="50" t="str">
        <f t="shared" si="6"/>
        <v>2026/27</v>
      </c>
      <c r="G35" s="50" t="str">
        <f t="shared" si="6"/>
        <v>2027/28</v>
      </c>
      <c r="H35" s="50" t="str">
        <f t="shared" si="6"/>
        <v>2028/29</v>
      </c>
      <c r="I35" s="50" t="str">
        <f t="shared" si="6"/>
        <v>2029/30</v>
      </c>
      <c r="J35" s="50" t="str">
        <f t="shared" si="6"/>
        <v>2030/31</v>
      </c>
    </row>
    <row r="36" spans="1:10" x14ac:dyDescent="0.25">
      <c r="A36" s="11" t="s">
        <v>678</v>
      </c>
      <c r="B36" s="11"/>
      <c r="C36" s="11"/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</row>
    <row r="37" spans="1:10" x14ac:dyDescent="0.25">
      <c r="A37" s="11" t="s">
        <v>679</v>
      </c>
      <c r="B37" s="11"/>
      <c r="C37" s="11"/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</row>
    <row r="38" spans="1:10" x14ac:dyDescent="0.25">
      <c r="A38" s="11" t="s">
        <v>680</v>
      </c>
      <c r="B38" s="11"/>
      <c r="C38" s="11"/>
      <c r="E38" s="56">
        <f>IF(staff_students!$C$28="No",0,ROUNDDOWN(E32*staff_students!$E$36,0))+IF(staff_students!$C$28="No",0,ROUNDDOWN(E32*staff_students!$E$36*staff_students!$E$36,0))</f>
        <v>0</v>
      </c>
      <c r="F38" s="56">
        <f>ROUNDDOWN(E32*staff_students!$E$36,0)+IF(staff_students!$C$28="No",0,ROUNDDOWN(E32*staff_students!$E$36*staff_students!$E$36,0))</f>
        <v>0</v>
      </c>
      <c r="G38" s="54">
        <f>ROUNDDOWN(F32*staff_students!$E$36,0)+ROUNDDOWN(E32*staff_students!$E$36*staff_students!$E$36,0)</f>
        <v>0</v>
      </c>
      <c r="H38" s="54">
        <f>ROUNDDOWN(G32*staff_students!$E$36,0)+ROUNDDOWN(F32*staff_students!$E$36*staff_students!$E$36,0)</f>
        <v>0</v>
      </c>
      <c r="I38" s="54">
        <f>ROUNDDOWN(H32*staff_students!$E$36,0)+ROUNDDOWN(G32*staff_students!$E$36*staff_students!$E$36,0)</f>
        <v>0</v>
      </c>
      <c r="J38" s="54">
        <f>ROUNDDOWN(I32*staff_students!$E$36,0)+ROUNDDOWN(H32*staff_students!$E$36*staff_students!$E$36,0)</f>
        <v>0</v>
      </c>
    </row>
    <row r="39" spans="1:10" x14ac:dyDescent="0.25">
      <c r="A39" s="11" t="s">
        <v>681</v>
      </c>
      <c r="B39" s="11"/>
      <c r="C39" s="11"/>
      <c r="E39" s="56">
        <f>IF(staff_students!$C$28="No",0,ROUNDDOWN(E33*staff_students!$E$36,0))+IF(staff_students!$C$28="No",0,ROUNDDOWN(E33*staff_students!$E$36*staff_students!$E$36,0))</f>
        <v>0</v>
      </c>
      <c r="F39" s="56">
        <f>ROUNDDOWN(E33*staff_students!$E$36,0)+IF(staff_students!$C$28="No",0,ROUNDDOWN(E33*staff_students!$E$36*staff_students!$E$36,0))</f>
        <v>0</v>
      </c>
      <c r="G39" s="54">
        <f>ROUNDDOWN(F33*staff_students!$E$36,0)+ROUNDDOWN(E33*staff_students!$E$36*staff_students!$E$36,0)</f>
        <v>0</v>
      </c>
      <c r="H39" s="54">
        <f>ROUNDDOWN(G33*staff_students!$E$36,0)+ROUNDDOWN(F33*staff_students!$E$36*staff_students!$E$36,0)</f>
        <v>0</v>
      </c>
      <c r="I39" s="54">
        <f>ROUNDDOWN(H33*staff_students!$E$36,0)+ROUNDDOWN(G33*staff_students!$E$36*staff_students!$E$36,0)</f>
        <v>0</v>
      </c>
      <c r="J39" s="54">
        <f>ROUNDDOWN(I33*staff_students!$E$36,0)+ROUNDDOWN(H33*staff_students!$E$36*staff_students!$E$36,0)</f>
        <v>0</v>
      </c>
    </row>
    <row r="40" spans="1:10" x14ac:dyDescent="0.25">
      <c r="A40" s="11"/>
      <c r="B40" s="11"/>
      <c r="C40" s="11"/>
    </row>
    <row r="41" spans="1:10" x14ac:dyDescent="0.25">
      <c r="A41" s="11" t="s">
        <v>683</v>
      </c>
      <c r="B41" s="11"/>
      <c r="C41" s="11"/>
      <c r="E41" s="50" t="str">
        <f t="shared" ref="E41:J41" si="7">E35</f>
        <v>2025/26</v>
      </c>
      <c r="F41" s="50" t="str">
        <f t="shared" si="7"/>
        <v>2026/27</v>
      </c>
      <c r="G41" s="50" t="str">
        <f t="shared" si="7"/>
        <v>2027/28</v>
      </c>
      <c r="H41" s="50" t="str">
        <f t="shared" si="7"/>
        <v>2028/29</v>
      </c>
      <c r="I41" s="50" t="str">
        <f t="shared" si="7"/>
        <v>2029/30</v>
      </c>
      <c r="J41" s="50" t="str">
        <f t="shared" si="7"/>
        <v>2030/31</v>
      </c>
    </row>
    <row r="42" spans="1:10" x14ac:dyDescent="0.25">
      <c r="A42" s="11" t="s">
        <v>678</v>
      </c>
      <c r="B42" s="11"/>
      <c r="C42" s="11"/>
      <c r="E42" s="54">
        <f t="shared" ref="E42:J42" si="8">E30+E36</f>
        <v>40</v>
      </c>
      <c r="F42" s="54">
        <f t="shared" si="8"/>
        <v>40</v>
      </c>
      <c r="G42" s="54">
        <f t="shared" si="8"/>
        <v>40</v>
      </c>
      <c r="H42" s="54">
        <f t="shared" si="8"/>
        <v>40</v>
      </c>
      <c r="I42" s="54">
        <f t="shared" si="8"/>
        <v>40</v>
      </c>
      <c r="J42" s="54">
        <f t="shared" si="8"/>
        <v>40</v>
      </c>
    </row>
    <row r="43" spans="1:10" x14ac:dyDescent="0.25">
      <c r="A43" s="11" t="s">
        <v>679</v>
      </c>
      <c r="B43" s="11"/>
      <c r="C43" s="11"/>
      <c r="E43" s="54">
        <f t="shared" ref="E43:J43" si="9">E31+E37</f>
        <v>10</v>
      </c>
      <c r="F43" s="54">
        <f t="shared" si="9"/>
        <v>10</v>
      </c>
      <c r="G43" s="54">
        <f t="shared" si="9"/>
        <v>10</v>
      </c>
      <c r="H43" s="54">
        <f t="shared" si="9"/>
        <v>10</v>
      </c>
      <c r="I43" s="54">
        <f t="shared" si="9"/>
        <v>10</v>
      </c>
      <c r="J43" s="54">
        <f t="shared" si="9"/>
        <v>10</v>
      </c>
    </row>
    <row r="44" spans="1:10" x14ac:dyDescent="0.25">
      <c r="A44" s="11" t="s">
        <v>680</v>
      </c>
      <c r="B44" s="11"/>
      <c r="C44" s="11"/>
      <c r="E44" s="54">
        <f t="shared" ref="E44:J44" si="10">E32+E38</f>
        <v>0</v>
      </c>
      <c r="F44" s="54">
        <f t="shared" si="10"/>
        <v>0</v>
      </c>
      <c r="G44" s="54">
        <f t="shared" si="10"/>
        <v>0</v>
      </c>
      <c r="H44" s="54">
        <f t="shared" si="10"/>
        <v>0</v>
      </c>
      <c r="I44" s="54">
        <f t="shared" si="10"/>
        <v>0</v>
      </c>
      <c r="J44" s="54">
        <f t="shared" si="10"/>
        <v>0</v>
      </c>
    </row>
    <row r="45" spans="1:10" x14ac:dyDescent="0.25">
      <c r="A45" s="11" t="s">
        <v>681</v>
      </c>
      <c r="B45" s="11"/>
      <c r="C45" s="11"/>
      <c r="E45" s="54">
        <f t="shared" ref="E45:J45" si="11">E33+E39</f>
        <v>0</v>
      </c>
      <c r="F45" s="54">
        <f t="shared" si="11"/>
        <v>0</v>
      </c>
      <c r="G45" s="54">
        <f t="shared" si="11"/>
        <v>0</v>
      </c>
      <c r="H45" s="54">
        <f t="shared" si="11"/>
        <v>0</v>
      </c>
      <c r="I45" s="54">
        <f t="shared" si="11"/>
        <v>0</v>
      </c>
      <c r="J45" s="54">
        <f t="shared" si="11"/>
        <v>0</v>
      </c>
    </row>
    <row r="46" spans="1:10" x14ac:dyDescent="0.25">
      <c r="A46" s="11"/>
      <c r="B46" s="11"/>
      <c r="C46" s="11"/>
    </row>
    <row r="47" spans="1:10" x14ac:dyDescent="0.25">
      <c r="A47" s="11" t="s">
        <v>684</v>
      </c>
      <c r="B47" s="11"/>
      <c r="C47" s="11"/>
      <c r="D47" s="11"/>
      <c r="E47" s="60" t="str">
        <f t="shared" ref="E47:J49" si="12">E41</f>
        <v>2025/26</v>
      </c>
      <c r="F47" s="60" t="str">
        <f t="shared" si="12"/>
        <v>2026/27</v>
      </c>
      <c r="G47" s="60" t="str">
        <f t="shared" si="12"/>
        <v>2027/28</v>
      </c>
      <c r="H47" s="60" t="str">
        <f t="shared" si="12"/>
        <v>2028/29</v>
      </c>
      <c r="I47" s="60" t="str">
        <f t="shared" si="12"/>
        <v>2029/30</v>
      </c>
      <c r="J47" s="60" t="str">
        <f t="shared" si="12"/>
        <v>2030/31</v>
      </c>
    </row>
    <row r="48" spans="1:10" x14ac:dyDescent="0.25">
      <c r="A48" s="11" t="s">
        <v>205</v>
      </c>
      <c r="B48" s="11"/>
      <c r="C48" s="11"/>
      <c r="D48" s="11" t="str">
        <f>A48&amp;D27&amp;D28</f>
        <v>FT Home student FTE21</v>
      </c>
      <c r="E48" s="61">
        <f t="shared" si="12"/>
        <v>40</v>
      </c>
      <c r="F48" s="61">
        <f t="shared" si="12"/>
        <v>40</v>
      </c>
      <c r="G48" s="61">
        <f t="shared" si="12"/>
        <v>40</v>
      </c>
      <c r="H48" s="61">
        <f t="shared" si="12"/>
        <v>40</v>
      </c>
      <c r="I48" s="61">
        <f t="shared" si="12"/>
        <v>40</v>
      </c>
      <c r="J48" s="61">
        <f t="shared" si="12"/>
        <v>40</v>
      </c>
    </row>
    <row r="49" spans="1:10" x14ac:dyDescent="0.25">
      <c r="A49" s="11" t="s">
        <v>206</v>
      </c>
      <c r="B49" s="11"/>
      <c r="C49" s="11"/>
      <c r="D49" s="11" t="str">
        <f>A49&amp;D27&amp;D28</f>
        <v>FT International student FTE21</v>
      </c>
      <c r="E49" s="61">
        <f t="shared" si="12"/>
        <v>10</v>
      </c>
      <c r="F49" s="61">
        <f t="shared" si="12"/>
        <v>10</v>
      </c>
      <c r="G49" s="61">
        <f t="shared" si="12"/>
        <v>10</v>
      </c>
      <c r="H49" s="61">
        <f t="shared" si="12"/>
        <v>10</v>
      </c>
      <c r="I49" s="61">
        <f t="shared" si="12"/>
        <v>10</v>
      </c>
      <c r="J49" s="61">
        <f t="shared" si="12"/>
        <v>10</v>
      </c>
    </row>
    <row r="50" spans="1:10" x14ac:dyDescent="0.25">
      <c r="A50" s="11" t="s">
        <v>207</v>
      </c>
      <c r="B50" s="11"/>
      <c r="C50" s="11"/>
      <c r="D50" s="11" t="str">
        <f>A50&amp;D27&amp;D28</f>
        <v>PT Home student FTE21</v>
      </c>
      <c r="E50" s="61">
        <f>E44/VLOOKUP($D27,'selections(hide)'!$D$24:$P$36,13,FALSE)</f>
        <v>0</v>
      </c>
      <c r="F50" s="61">
        <f>F44/VLOOKUP($D27,'selections(hide)'!$D$24:$P$36,13,FALSE)</f>
        <v>0</v>
      </c>
      <c r="G50" s="61">
        <f>G44/VLOOKUP($D27,'selections(hide)'!$D$24:$P$36,13,FALSE)</f>
        <v>0</v>
      </c>
      <c r="H50" s="61">
        <f>H44/VLOOKUP($D27,'selections(hide)'!$D$24:$P$36,13,FALSE)</f>
        <v>0</v>
      </c>
      <c r="I50" s="61">
        <f>I44/VLOOKUP($D27,'selections(hide)'!$D$24:$P$36,13,FALSE)</f>
        <v>0</v>
      </c>
      <c r="J50" s="61">
        <f>J44/VLOOKUP($D27,'selections(hide)'!$D$24:$P$36,13,FALSE)</f>
        <v>0</v>
      </c>
    </row>
    <row r="51" spans="1:10" x14ac:dyDescent="0.25">
      <c r="A51" s="11" t="s">
        <v>208</v>
      </c>
      <c r="B51" s="11"/>
      <c r="C51" s="11"/>
      <c r="D51" s="11" t="str">
        <f>A51&amp;D27&amp;D28</f>
        <v>PT International student FTE21</v>
      </c>
      <c r="E51" s="61">
        <f>E45/VLOOKUP($D27,'selections(hide)'!$D$24:$P$36,13,FALSE)</f>
        <v>0</v>
      </c>
      <c r="F51" s="61">
        <f>F45/VLOOKUP($D27,'selections(hide)'!$D$24:$P$36,13,FALSE)</f>
        <v>0</v>
      </c>
      <c r="G51" s="61">
        <f>G45/VLOOKUP($D27,'selections(hide)'!$D$24:$P$36,13,FALSE)</f>
        <v>0</v>
      </c>
      <c r="H51" s="61">
        <f>H45/VLOOKUP($D27,'selections(hide)'!$D$24:$P$36,13,FALSE)</f>
        <v>0</v>
      </c>
      <c r="I51" s="61">
        <f>I45/VLOOKUP($D27,'selections(hide)'!$D$24:$P$36,13,FALSE)</f>
        <v>0</v>
      </c>
      <c r="J51" s="61">
        <f>J45/VLOOKUP($D27,'selections(hide)'!$D$24:$P$36,13,FALSE)</f>
        <v>0</v>
      </c>
    </row>
    <row r="52" spans="1:10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</row>
    <row r="53" spans="1:10" x14ac:dyDescent="0.25">
      <c r="A53" s="62" t="s">
        <v>20</v>
      </c>
      <c r="B53" s="22"/>
      <c r="C53" s="22"/>
      <c r="D53" s="2">
        <f>VLOOKUP(A53,'selections(hide)'!$A$24:$M$36,4,FALSE)</f>
        <v>4</v>
      </c>
    </row>
    <row r="54" spans="1:10" x14ac:dyDescent="0.25">
      <c r="A54" s="64" t="s">
        <v>195</v>
      </c>
      <c r="B54" s="65"/>
      <c r="C54" s="65"/>
      <c r="D54" s="65">
        <f>'selections(hide)'!$J$2</f>
        <v>1</v>
      </c>
    </row>
    <row r="55" spans="1:10" x14ac:dyDescent="0.25">
      <c r="A55" s="22" t="s">
        <v>677</v>
      </c>
      <c r="B55" s="22"/>
      <c r="C55" s="22"/>
      <c r="E55" s="50" t="str">
        <f>staff_students!$E$29</f>
        <v>2025/26</v>
      </c>
      <c r="F55" s="50" t="str">
        <f>staff_students!$F$29</f>
        <v>2026/27</v>
      </c>
      <c r="G55" s="50" t="str">
        <f>staff_students!$G$29</f>
        <v>2027/28</v>
      </c>
      <c r="H55" s="50" t="str">
        <f>staff_students!$H$29</f>
        <v>2028/29</v>
      </c>
      <c r="I55" s="50" t="str">
        <f>staff_students!$I$29</f>
        <v>2029/30</v>
      </c>
      <c r="J55" s="50" t="str">
        <f>staff_students!$J$29</f>
        <v>2030/31</v>
      </c>
    </row>
    <row r="56" spans="1:10" x14ac:dyDescent="0.25">
      <c r="A56" s="22" t="s">
        <v>678</v>
      </c>
      <c r="B56" s="22"/>
      <c r="C56" s="22"/>
      <c r="E56" s="54"/>
      <c r="F56" s="54"/>
      <c r="G56" s="54"/>
      <c r="H56" s="54"/>
      <c r="I56" s="54"/>
      <c r="J56" s="54"/>
    </row>
    <row r="57" spans="1:10" x14ac:dyDescent="0.25">
      <c r="A57" s="22" t="s">
        <v>679</v>
      </c>
      <c r="B57" s="22"/>
      <c r="C57" s="22"/>
      <c r="E57" s="54"/>
      <c r="F57" s="54"/>
      <c r="G57" s="54"/>
      <c r="H57" s="54"/>
      <c r="I57" s="54"/>
      <c r="J57" s="54"/>
    </row>
    <row r="58" spans="1:10" x14ac:dyDescent="0.25">
      <c r="A58" s="22" t="s">
        <v>680</v>
      </c>
      <c r="B58" s="22"/>
      <c r="C58" s="22"/>
      <c r="E58" s="54">
        <f>staff_students!$E$32</f>
        <v>0</v>
      </c>
      <c r="F58" s="54">
        <f>staff_students!$F$32</f>
        <v>0</v>
      </c>
      <c r="G58" s="54">
        <f>staff_students!$G$32</f>
        <v>0</v>
      </c>
      <c r="H58" s="54">
        <f>staff_students!$H$32</f>
        <v>0</v>
      </c>
      <c r="I58" s="54">
        <f>staff_students!$I$32</f>
        <v>0</v>
      </c>
      <c r="J58" s="54">
        <f>staff_students!$J$32</f>
        <v>0</v>
      </c>
    </row>
    <row r="59" spans="1:10" x14ac:dyDescent="0.25">
      <c r="A59" s="22" t="s">
        <v>681</v>
      </c>
      <c r="B59" s="22"/>
      <c r="C59" s="22"/>
      <c r="E59" s="54">
        <f>staff_students!$E$33</f>
        <v>0</v>
      </c>
      <c r="F59" s="54">
        <f>staff_students!$F$33</f>
        <v>0</v>
      </c>
      <c r="G59" s="54">
        <f>staff_students!$G$33</f>
        <v>0</v>
      </c>
      <c r="H59" s="54">
        <f>staff_students!$H$33</f>
        <v>0</v>
      </c>
      <c r="I59" s="54">
        <f>staff_students!$I$33</f>
        <v>0</v>
      </c>
      <c r="J59" s="54">
        <f>staff_students!$J$33</f>
        <v>0</v>
      </c>
    </row>
    <row r="60" spans="1:10" x14ac:dyDescent="0.25">
      <c r="A60" s="22"/>
      <c r="B60" s="22"/>
      <c r="C60" s="22"/>
    </row>
    <row r="61" spans="1:10" x14ac:dyDescent="0.25">
      <c r="A61" s="22" t="s">
        <v>682</v>
      </c>
      <c r="B61" s="22"/>
      <c r="C61" s="22"/>
      <c r="E61" s="50" t="str">
        <f t="shared" ref="E61:J61" si="13">E55</f>
        <v>2025/26</v>
      </c>
      <c r="F61" s="50" t="str">
        <f t="shared" si="13"/>
        <v>2026/27</v>
      </c>
      <c r="G61" s="50" t="str">
        <f t="shared" si="13"/>
        <v>2027/28</v>
      </c>
      <c r="H61" s="50" t="str">
        <f t="shared" si="13"/>
        <v>2028/29</v>
      </c>
      <c r="I61" s="50" t="str">
        <f t="shared" si="13"/>
        <v>2029/30</v>
      </c>
      <c r="J61" s="50" t="str">
        <f t="shared" si="13"/>
        <v>2030/31</v>
      </c>
    </row>
    <row r="62" spans="1:10" x14ac:dyDescent="0.25">
      <c r="A62" s="22" t="s">
        <v>678</v>
      </c>
      <c r="B62" s="22"/>
      <c r="C62" s="22"/>
      <c r="E62" s="54"/>
      <c r="F62" s="54"/>
      <c r="G62" s="54"/>
      <c r="H62" s="54"/>
      <c r="I62" s="54"/>
      <c r="J62" s="54"/>
    </row>
    <row r="63" spans="1:10" x14ac:dyDescent="0.25">
      <c r="A63" s="22" t="s">
        <v>679</v>
      </c>
      <c r="B63" s="22"/>
      <c r="C63" s="22"/>
      <c r="E63" s="54"/>
      <c r="F63" s="54"/>
      <c r="G63" s="54"/>
      <c r="H63" s="54"/>
      <c r="I63" s="54"/>
      <c r="J63" s="54"/>
    </row>
    <row r="64" spans="1:10" x14ac:dyDescent="0.25">
      <c r="A64" s="22" t="s">
        <v>680</v>
      </c>
      <c r="B64" s="22"/>
      <c r="C64" s="22"/>
      <c r="E64" s="56">
        <f>IF(staff_students!$C$28="No",0,ROUNDDOWN(E58*staff_students!$E$36,0))</f>
        <v>0</v>
      </c>
      <c r="F64" s="54">
        <f>ROUNDDOWN(E58*staff_students!$E$36,0)</f>
        <v>0</v>
      </c>
      <c r="G64" s="54">
        <f>ROUNDDOWN(F58*staff_students!$E$36,0)</f>
        <v>0</v>
      </c>
      <c r="H64" s="54">
        <f>ROUNDDOWN(G58*staff_students!$E$36,0)</f>
        <v>0</v>
      </c>
      <c r="I64" s="54">
        <f>ROUNDDOWN(H58*staff_students!$E$36,0)</f>
        <v>0</v>
      </c>
      <c r="J64" s="54">
        <f>ROUNDDOWN(I58*staff_students!$E$36,0)</f>
        <v>0</v>
      </c>
    </row>
    <row r="65" spans="1:10" x14ac:dyDescent="0.25">
      <c r="A65" s="22" t="s">
        <v>681</v>
      </c>
      <c r="B65" s="22"/>
      <c r="C65" s="22"/>
      <c r="E65" s="56">
        <f>IF(staff_students!$C$28="No",0,ROUNDDOWN(E59*staff_students!$E$36,0))</f>
        <v>0</v>
      </c>
      <c r="F65" s="54">
        <f>ROUNDDOWN(E59*staff_students!$E$36,0)</f>
        <v>0</v>
      </c>
      <c r="G65" s="54">
        <f>ROUNDDOWN(F59*staff_students!$E$36,0)</f>
        <v>0</v>
      </c>
      <c r="H65" s="54">
        <f>ROUNDDOWN(G59*staff_students!$E$36,0)</f>
        <v>0</v>
      </c>
      <c r="I65" s="54">
        <f>ROUNDDOWN(H59*staff_students!$E$36,0)</f>
        <v>0</v>
      </c>
      <c r="J65" s="54">
        <f>ROUNDDOWN(I59*staff_students!$E$36,0)</f>
        <v>0</v>
      </c>
    </row>
    <row r="66" spans="1:10" x14ac:dyDescent="0.25">
      <c r="A66" s="22"/>
      <c r="B66" s="22"/>
      <c r="C66" s="22"/>
    </row>
    <row r="67" spans="1:10" x14ac:dyDescent="0.25">
      <c r="A67" s="22" t="s">
        <v>683</v>
      </c>
      <c r="B67" s="22"/>
      <c r="C67" s="22"/>
      <c r="E67" s="50" t="str">
        <f t="shared" ref="E67:J67" si="14">E61</f>
        <v>2025/26</v>
      </c>
      <c r="F67" s="50" t="str">
        <f t="shared" si="14"/>
        <v>2026/27</v>
      </c>
      <c r="G67" s="50" t="str">
        <f t="shared" si="14"/>
        <v>2027/28</v>
      </c>
      <c r="H67" s="50" t="str">
        <f t="shared" si="14"/>
        <v>2028/29</v>
      </c>
      <c r="I67" s="50" t="str">
        <f t="shared" si="14"/>
        <v>2029/30</v>
      </c>
      <c r="J67" s="50" t="str">
        <f t="shared" si="14"/>
        <v>2030/31</v>
      </c>
    </row>
    <row r="68" spans="1:10" x14ac:dyDescent="0.25">
      <c r="A68" s="22" t="s">
        <v>678</v>
      </c>
      <c r="B68" s="22"/>
      <c r="C68" s="22"/>
      <c r="E68" s="54"/>
      <c r="F68" s="54"/>
      <c r="G68" s="54"/>
      <c r="H68" s="54"/>
      <c r="I68" s="54"/>
      <c r="J68" s="54"/>
    </row>
    <row r="69" spans="1:10" x14ac:dyDescent="0.25">
      <c r="A69" s="22" t="s">
        <v>679</v>
      </c>
      <c r="B69" s="22"/>
      <c r="C69" s="22"/>
      <c r="E69" s="54"/>
      <c r="F69" s="54"/>
      <c r="G69" s="54"/>
      <c r="H69" s="54"/>
      <c r="I69" s="54"/>
      <c r="J69" s="54"/>
    </row>
    <row r="70" spans="1:10" x14ac:dyDescent="0.25">
      <c r="A70" s="22" t="s">
        <v>680</v>
      </c>
      <c r="B70" s="22"/>
      <c r="C70" s="22"/>
      <c r="E70" s="54">
        <f t="shared" ref="E70:J70" si="15">E58+E64</f>
        <v>0</v>
      </c>
      <c r="F70" s="54">
        <f t="shared" si="15"/>
        <v>0</v>
      </c>
      <c r="G70" s="54">
        <f t="shared" si="15"/>
        <v>0</v>
      </c>
      <c r="H70" s="54">
        <f t="shared" si="15"/>
        <v>0</v>
      </c>
      <c r="I70" s="54">
        <f t="shared" si="15"/>
        <v>0</v>
      </c>
      <c r="J70" s="54">
        <f t="shared" si="15"/>
        <v>0</v>
      </c>
    </row>
    <row r="71" spans="1:10" x14ac:dyDescent="0.25">
      <c r="A71" s="22" t="s">
        <v>681</v>
      </c>
      <c r="B71" s="22"/>
      <c r="C71" s="22"/>
      <c r="E71" s="54">
        <f t="shared" ref="E71:J71" si="16">E59+E65</f>
        <v>0</v>
      </c>
      <c r="F71" s="54">
        <f t="shared" si="16"/>
        <v>0</v>
      </c>
      <c r="G71" s="54">
        <f t="shared" si="16"/>
        <v>0</v>
      </c>
      <c r="H71" s="54">
        <f t="shared" si="16"/>
        <v>0</v>
      </c>
      <c r="I71" s="54">
        <f t="shared" si="16"/>
        <v>0</v>
      </c>
      <c r="J71" s="54">
        <f t="shared" si="16"/>
        <v>0</v>
      </c>
    </row>
    <row r="72" spans="1:10" x14ac:dyDescent="0.25">
      <c r="A72" s="22"/>
      <c r="B72" s="22"/>
      <c r="C72" s="22"/>
    </row>
    <row r="73" spans="1:10" x14ac:dyDescent="0.25">
      <c r="A73" s="22" t="s">
        <v>684</v>
      </c>
      <c r="B73" s="22"/>
      <c r="C73" s="22"/>
      <c r="D73" s="22"/>
      <c r="E73" s="57" t="str">
        <f t="shared" ref="E73:J73" si="17">E67</f>
        <v>2025/26</v>
      </c>
      <c r="F73" s="57" t="str">
        <f t="shared" si="17"/>
        <v>2026/27</v>
      </c>
      <c r="G73" s="57" t="str">
        <f t="shared" si="17"/>
        <v>2027/28</v>
      </c>
      <c r="H73" s="57" t="str">
        <f t="shared" si="17"/>
        <v>2028/29</v>
      </c>
      <c r="I73" s="57" t="str">
        <f t="shared" si="17"/>
        <v>2029/30</v>
      </c>
      <c r="J73" s="57" t="str">
        <f t="shared" si="17"/>
        <v>2030/31</v>
      </c>
    </row>
    <row r="74" spans="1:10" x14ac:dyDescent="0.25">
      <c r="A74" s="22" t="s">
        <v>205</v>
      </c>
      <c r="B74" s="22"/>
      <c r="C74" s="22"/>
      <c r="D74" s="22" t="str">
        <f>A74&amp;D53&amp;D54</f>
        <v>FT Home student FTE41</v>
      </c>
      <c r="E74" s="58"/>
      <c r="F74" s="58"/>
      <c r="G74" s="58"/>
      <c r="H74" s="58"/>
      <c r="I74" s="58"/>
      <c r="J74" s="58"/>
    </row>
    <row r="75" spans="1:10" x14ac:dyDescent="0.25">
      <c r="A75" s="22" t="s">
        <v>206</v>
      </c>
      <c r="B75" s="22"/>
      <c r="C75" s="22"/>
      <c r="D75" s="22" t="str">
        <f>A75&amp;D53&amp;D54</f>
        <v>FT International student FTE41</v>
      </c>
      <c r="E75" s="58"/>
      <c r="F75" s="58"/>
      <c r="G75" s="58"/>
      <c r="H75" s="58"/>
      <c r="I75" s="58"/>
      <c r="J75" s="58"/>
    </row>
    <row r="76" spans="1:10" x14ac:dyDescent="0.25">
      <c r="A76" s="22" t="s">
        <v>207</v>
      </c>
      <c r="B76" s="22"/>
      <c r="C76" s="22"/>
      <c r="D76" s="22" t="str">
        <f>A76&amp;D53&amp;D54</f>
        <v>PT Home student FTE41</v>
      </c>
      <c r="E76" s="58">
        <f>E70/VLOOKUP($D53,'selections(hide)'!$D$24:$P$36,13,FALSE)</f>
        <v>0</v>
      </c>
      <c r="F76" s="58">
        <f>F70/VLOOKUP($D53,'selections(hide)'!$D$24:$P$36,13,FALSE)</f>
        <v>0</v>
      </c>
      <c r="G76" s="58">
        <f>G70/VLOOKUP($D53,'selections(hide)'!$D$24:$P$36,13,FALSE)</f>
        <v>0</v>
      </c>
      <c r="H76" s="58">
        <f>H70/VLOOKUP($D53,'selections(hide)'!$D$24:$P$36,13,FALSE)</f>
        <v>0</v>
      </c>
      <c r="I76" s="58">
        <f>I70/VLOOKUP($D53,'selections(hide)'!$D$24:$P$36,13,FALSE)</f>
        <v>0</v>
      </c>
      <c r="J76" s="58">
        <f>J70/VLOOKUP($D53,'selections(hide)'!$D$24:$P$36,13,FALSE)</f>
        <v>0</v>
      </c>
    </row>
    <row r="77" spans="1:10" x14ac:dyDescent="0.25">
      <c r="A77" s="22" t="s">
        <v>208</v>
      </c>
      <c r="B77" s="22"/>
      <c r="C77" s="22"/>
      <c r="D77" s="22" t="str">
        <f>A77&amp;D53&amp;D54</f>
        <v>PT International student FTE41</v>
      </c>
      <c r="E77" s="58">
        <f>E71/VLOOKUP($D53,'selections(hide)'!$D$24:$P$36,13,FALSE)</f>
        <v>0</v>
      </c>
      <c r="F77" s="58">
        <f>F71/VLOOKUP($D53,'selections(hide)'!$D$24:$P$36,13,FALSE)</f>
        <v>0</v>
      </c>
      <c r="G77" s="58">
        <f>G71/VLOOKUP($D53,'selections(hide)'!$D$24:$P$36,13,FALSE)</f>
        <v>0</v>
      </c>
      <c r="H77" s="58">
        <f>H71/VLOOKUP($D53,'selections(hide)'!$D$24:$P$36,13,FALSE)</f>
        <v>0</v>
      </c>
      <c r="I77" s="58">
        <f>I71/VLOOKUP($D53,'selections(hide)'!$D$24:$P$36,13,FALSE)</f>
        <v>0</v>
      </c>
      <c r="J77" s="58">
        <f>J71/VLOOKUP($D53,'selections(hide)'!$D$24:$P$36,13,FALSE)</f>
        <v>0</v>
      </c>
    </row>
    <row r="78" spans="1:10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</row>
    <row r="79" spans="1:10" x14ac:dyDescent="0.25">
      <c r="A79" s="59" t="s">
        <v>22</v>
      </c>
      <c r="B79" s="11"/>
      <c r="C79" s="11"/>
      <c r="D79" s="2">
        <f>VLOOKUP(A79,'selections(hide)'!$A$24:$M$36,4,FALSE)</f>
        <v>3</v>
      </c>
    </row>
    <row r="80" spans="1:10" x14ac:dyDescent="0.25">
      <c r="A80" s="64" t="s">
        <v>195</v>
      </c>
      <c r="B80" s="65"/>
      <c r="C80" s="65"/>
      <c r="D80" s="65">
        <f>'selections(hide)'!$J$2</f>
        <v>1</v>
      </c>
    </row>
    <row r="81" spans="1:10" x14ac:dyDescent="0.25">
      <c r="A81" s="11" t="s">
        <v>677</v>
      </c>
      <c r="B81" s="11"/>
      <c r="C81" s="11"/>
      <c r="E81" s="50" t="str">
        <f>staff_students!$E$29</f>
        <v>2025/26</v>
      </c>
      <c r="F81" s="50" t="str">
        <f>staff_students!$F$29</f>
        <v>2026/27</v>
      </c>
      <c r="G81" s="50" t="str">
        <f>staff_students!$G$29</f>
        <v>2027/28</v>
      </c>
      <c r="H81" s="50" t="str">
        <f>staff_students!$H$29</f>
        <v>2028/29</v>
      </c>
      <c r="I81" s="50" t="str">
        <f>staff_students!$I$29</f>
        <v>2029/30</v>
      </c>
      <c r="J81" s="50" t="str">
        <f>staff_students!$J$29</f>
        <v>2030/31</v>
      </c>
    </row>
    <row r="82" spans="1:10" x14ac:dyDescent="0.25">
      <c r="A82" s="11" t="s">
        <v>678</v>
      </c>
      <c r="B82" s="11"/>
      <c r="C82" s="11"/>
      <c r="E82" s="54"/>
      <c r="F82" s="54"/>
      <c r="G82" s="54"/>
      <c r="H82" s="54"/>
      <c r="I82" s="54"/>
      <c r="J82" s="54"/>
    </row>
    <row r="83" spans="1:10" x14ac:dyDescent="0.25">
      <c r="A83" s="11" t="s">
        <v>679</v>
      </c>
      <c r="B83" s="11"/>
      <c r="C83" s="11"/>
      <c r="E83" s="54"/>
      <c r="F83" s="54"/>
      <c r="G83" s="54"/>
      <c r="H83" s="54"/>
      <c r="I83" s="54"/>
      <c r="J83" s="54"/>
    </row>
    <row r="84" spans="1:10" x14ac:dyDescent="0.25">
      <c r="A84" s="11" t="s">
        <v>680</v>
      </c>
      <c r="B84" s="11"/>
      <c r="C84" s="11"/>
      <c r="E84" s="54">
        <f>staff_students!$E$32</f>
        <v>0</v>
      </c>
      <c r="F84" s="54">
        <f>staff_students!$F$32</f>
        <v>0</v>
      </c>
      <c r="G84" s="54">
        <f>staff_students!$G$32</f>
        <v>0</v>
      </c>
      <c r="H84" s="54">
        <f>staff_students!$H$32</f>
        <v>0</v>
      </c>
      <c r="I84" s="54">
        <f>staff_students!$I$32</f>
        <v>0</v>
      </c>
      <c r="J84" s="54">
        <f>staff_students!$J$32</f>
        <v>0</v>
      </c>
    </row>
    <row r="85" spans="1:10" x14ac:dyDescent="0.25">
      <c r="A85" s="11" t="s">
        <v>681</v>
      </c>
      <c r="B85" s="11"/>
      <c r="C85" s="11"/>
      <c r="E85" s="54">
        <f>staff_students!$E$33</f>
        <v>0</v>
      </c>
      <c r="F85" s="54">
        <f>staff_students!$F$33</f>
        <v>0</v>
      </c>
      <c r="G85" s="54">
        <f>staff_students!$G$33</f>
        <v>0</v>
      </c>
      <c r="H85" s="54">
        <f>staff_students!$H$33</f>
        <v>0</v>
      </c>
      <c r="I85" s="54">
        <f>staff_students!$I$33</f>
        <v>0</v>
      </c>
      <c r="J85" s="54">
        <f>staff_students!$J$33</f>
        <v>0</v>
      </c>
    </row>
    <row r="86" spans="1:10" x14ac:dyDescent="0.25">
      <c r="A86" s="11"/>
      <c r="B86" s="11"/>
      <c r="C86" s="11"/>
    </row>
    <row r="87" spans="1:10" x14ac:dyDescent="0.25">
      <c r="A87" s="11" t="s">
        <v>682</v>
      </c>
      <c r="B87" s="11"/>
      <c r="C87" s="11"/>
      <c r="E87" s="50" t="str">
        <f t="shared" ref="E87:J87" si="18">E81</f>
        <v>2025/26</v>
      </c>
      <c r="F87" s="50" t="str">
        <f t="shared" si="18"/>
        <v>2026/27</v>
      </c>
      <c r="G87" s="50" t="str">
        <f t="shared" si="18"/>
        <v>2027/28</v>
      </c>
      <c r="H87" s="50" t="str">
        <f t="shared" si="18"/>
        <v>2028/29</v>
      </c>
      <c r="I87" s="50" t="str">
        <f t="shared" si="18"/>
        <v>2029/30</v>
      </c>
      <c r="J87" s="50" t="str">
        <f t="shared" si="18"/>
        <v>2030/31</v>
      </c>
    </row>
    <row r="88" spans="1:10" x14ac:dyDescent="0.25">
      <c r="A88" s="11" t="s">
        <v>678</v>
      </c>
      <c r="B88" s="11"/>
      <c r="C88" s="11"/>
      <c r="E88" s="54"/>
      <c r="F88" s="54"/>
      <c r="G88" s="54"/>
      <c r="H88" s="54"/>
      <c r="I88" s="54"/>
      <c r="J88" s="54"/>
    </row>
    <row r="89" spans="1:10" x14ac:dyDescent="0.25">
      <c r="A89" s="11" t="s">
        <v>679</v>
      </c>
      <c r="B89" s="11"/>
      <c r="C89" s="11"/>
      <c r="E89" s="54"/>
      <c r="F89" s="54"/>
      <c r="G89" s="54"/>
      <c r="H89" s="54"/>
      <c r="I89" s="54"/>
      <c r="J89" s="54"/>
    </row>
    <row r="90" spans="1:10" x14ac:dyDescent="0.25">
      <c r="A90" s="11" t="s">
        <v>680</v>
      </c>
      <c r="B90" s="11"/>
      <c r="C90" s="11"/>
      <c r="E90" s="56">
        <f>IF(staff_students!$C$28="No",0,ROUNDDOWN(E84*staff_students!$E$36,0))+IF(staff_students!$C$28="No",0,ROUNDDOWN(E84*staff_students!$E$36*staff_students!$E$36,0))</f>
        <v>0</v>
      </c>
      <c r="F90" s="56">
        <f>ROUNDDOWN(E84*staff_students!$E$36,0)+IF(staff_students!$C$28="No",0,ROUNDDOWN(E84*staff_students!$E$36*staff_students!$E$36,0))</f>
        <v>0</v>
      </c>
      <c r="G90" s="54">
        <f>ROUNDDOWN(F84*staff_students!$E$36,0)+ROUNDDOWN(E84*staff_students!$E$36*staff_students!$E$36,0)</f>
        <v>0</v>
      </c>
      <c r="H90" s="54">
        <f>ROUNDDOWN(G84*staff_students!$E$36,0)+ROUNDDOWN(F84*staff_students!$E$36*staff_students!$E$36,0)</f>
        <v>0</v>
      </c>
      <c r="I90" s="54">
        <f>ROUNDDOWN(H84*staff_students!$E$36,0)+ROUNDDOWN(G84*staff_students!$E$36*staff_students!$E$36,0)</f>
        <v>0</v>
      </c>
      <c r="J90" s="54">
        <f>ROUNDDOWN(I84*staff_students!$E$36,0)+ROUNDDOWN(H84*staff_students!$E$36*staff_students!$E$36,0)</f>
        <v>0</v>
      </c>
    </row>
    <row r="91" spans="1:10" x14ac:dyDescent="0.25">
      <c r="A91" s="11" t="s">
        <v>681</v>
      </c>
      <c r="B91" s="11"/>
      <c r="C91" s="11"/>
      <c r="E91" s="56">
        <f>IF(staff_students!$C$28="No",0,ROUNDDOWN(E85*staff_students!$E$36,0))+IF(staff_students!$C$28="No",0,ROUNDDOWN(E85*staff_students!$E$36*staff_students!$E$36,0))</f>
        <v>0</v>
      </c>
      <c r="F91" s="56">
        <f>ROUNDDOWN(E85*staff_students!$E$36,0)+IF(staff_students!$C$28="No",0,ROUNDDOWN(E85*staff_students!$E$36*staff_students!$E$36,0))</f>
        <v>0</v>
      </c>
      <c r="G91" s="54">
        <f>ROUNDDOWN(F85*staff_students!$E$36,0)+ROUNDDOWN(E85*staff_students!$E$36*staff_students!$E$36,0)</f>
        <v>0</v>
      </c>
      <c r="H91" s="54">
        <f>ROUNDDOWN(G85*staff_students!$E$36,0)+ROUNDDOWN(F85*staff_students!$E$36*staff_students!$E$36,0)</f>
        <v>0</v>
      </c>
      <c r="I91" s="54">
        <f>ROUNDDOWN(H85*staff_students!$E$36,0)+ROUNDDOWN(G85*staff_students!$E$36*staff_students!$E$36,0)</f>
        <v>0</v>
      </c>
      <c r="J91" s="54">
        <f>ROUNDDOWN(I85*staff_students!$E$36,0)+ROUNDDOWN(H85*staff_students!$E$36*staff_students!$E$36,0)</f>
        <v>0</v>
      </c>
    </row>
    <row r="92" spans="1:10" x14ac:dyDescent="0.25">
      <c r="A92" s="11"/>
      <c r="B92" s="11"/>
      <c r="C92" s="11"/>
    </row>
    <row r="93" spans="1:10" x14ac:dyDescent="0.25">
      <c r="A93" s="11" t="s">
        <v>683</v>
      </c>
      <c r="B93" s="11"/>
      <c r="C93" s="11"/>
      <c r="E93" s="50" t="str">
        <f t="shared" ref="E93:J93" si="19">E87</f>
        <v>2025/26</v>
      </c>
      <c r="F93" s="50" t="str">
        <f t="shared" si="19"/>
        <v>2026/27</v>
      </c>
      <c r="G93" s="50" t="str">
        <f t="shared" si="19"/>
        <v>2027/28</v>
      </c>
      <c r="H93" s="50" t="str">
        <f t="shared" si="19"/>
        <v>2028/29</v>
      </c>
      <c r="I93" s="50" t="str">
        <f t="shared" si="19"/>
        <v>2029/30</v>
      </c>
      <c r="J93" s="50" t="str">
        <f t="shared" si="19"/>
        <v>2030/31</v>
      </c>
    </row>
    <row r="94" spans="1:10" x14ac:dyDescent="0.25">
      <c r="A94" s="11" t="s">
        <v>678</v>
      </c>
      <c r="B94" s="11"/>
      <c r="C94" s="11"/>
      <c r="E94" s="54"/>
      <c r="F94" s="54"/>
      <c r="G94" s="54"/>
      <c r="H94" s="54"/>
      <c r="I94" s="54"/>
      <c r="J94" s="54"/>
    </row>
    <row r="95" spans="1:10" x14ac:dyDescent="0.25">
      <c r="A95" s="11" t="s">
        <v>679</v>
      </c>
      <c r="B95" s="11"/>
      <c r="C95" s="11"/>
      <c r="E95" s="54"/>
      <c r="F95" s="54"/>
      <c r="G95" s="54"/>
      <c r="H95" s="54"/>
      <c r="I95" s="54"/>
      <c r="J95" s="54"/>
    </row>
    <row r="96" spans="1:10" x14ac:dyDescent="0.25">
      <c r="A96" s="11" t="s">
        <v>680</v>
      </c>
      <c r="B96" s="11"/>
      <c r="C96" s="11"/>
      <c r="E96" s="54">
        <f t="shared" ref="E96:J96" si="20">E84+E90</f>
        <v>0</v>
      </c>
      <c r="F96" s="54">
        <f t="shared" si="20"/>
        <v>0</v>
      </c>
      <c r="G96" s="54">
        <f t="shared" si="20"/>
        <v>0</v>
      </c>
      <c r="H96" s="54">
        <f t="shared" si="20"/>
        <v>0</v>
      </c>
      <c r="I96" s="54">
        <f t="shared" si="20"/>
        <v>0</v>
      </c>
      <c r="J96" s="54">
        <f t="shared" si="20"/>
        <v>0</v>
      </c>
    </row>
    <row r="97" spans="1:10" x14ac:dyDescent="0.25">
      <c r="A97" s="11" t="s">
        <v>681</v>
      </c>
      <c r="B97" s="11"/>
      <c r="C97" s="11"/>
      <c r="E97" s="54">
        <f t="shared" ref="E97:J97" si="21">E85+E91</f>
        <v>0</v>
      </c>
      <c r="F97" s="54">
        <f t="shared" si="21"/>
        <v>0</v>
      </c>
      <c r="G97" s="54">
        <f t="shared" si="21"/>
        <v>0</v>
      </c>
      <c r="H97" s="54">
        <f t="shared" si="21"/>
        <v>0</v>
      </c>
      <c r="I97" s="54">
        <f t="shared" si="21"/>
        <v>0</v>
      </c>
      <c r="J97" s="54">
        <f t="shared" si="21"/>
        <v>0</v>
      </c>
    </row>
    <row r="98" spans="1:10" x14ac:dyDescent="0.25">
      <c r="A98" s="11"/>
      <c r="B98" s="11"/>
      <c r="C98" s="11"/>
    </row>
    <row r="99" spans="1:10" x14ac:dyDescent="0.25">
      <c r="A99" s="11" t="s">
        <v>684</v>
      </c>
      <c r="B99" s="11"/>
      <c r="C99" s="11"/>
      <c r="D99" s="11"/>
      <c r="E99" s="60" t="str">
        <f t="shared" ref="E99:J99" si="22">E93</f>
        <v>2025/26</v>
      </c>
      <c r="F99" s="60" t="str">
        <f t="shared" si="22"/>
        <v>2026/27</v>
      </c>
      <c r="G99" s="60" t="str">
        <f t="shared" si="22"/>
        <v>2027/28</v>
      </c>
      <c r="H99" s="60" t="str">
        <f t="shared" si="22"/>
        <v>2028/29</v>
      </c>
      <c r="I99" s="60" t="str">
        <f t="shared" si="22"/>
        <v>2029/30</v>
      </c>
      <c r="J99" s="60" t="str">
        <f t="shared" si="22"/>
        <v>2030/31</v>
      </c>
    </row>
    <row r="100" spans="1:10" x14ac:dyDescent="0.25">
      <c r="A100" s="11" t="s">
        <v>205</v>
      </c>
      <c r="B100" s="11"/>
      <c r="C100" s="11"/>
      <c r="D100" s="11" t="str">
        <f>A100&amp;D79&amp;D80</f>
        <v>FT Home student FTE31</v>
      </c>
      <c r="E100" s="61"/>
      <c r="F100" s="61"/>
      <c r="G100" s="61"/>
      <c r="H100" s="61"/>
      <c r="I100" s="61"/>
      <c r="J100" s="61"/>
    </row>
    <row r="101" spans="1:10" x14ac:dyDescent="0.25">
      <c r="A101" s="11" t="s">
        <v>206</v>
      </c>
      <c r="B101" s="11"/>
      <c r="C101" s="11"/>
      <c r="D101" s="11" t="str">
        <f>A101&amp;D79&amp;D80</f>
        <v>FT International student FTE31</v>
      </c>
      <c r="E101" s="61"/>
      <c r="F101" s="61"/>
      <c r="G101" s="61"/>
      <c r="H101" s="61"/>
      <c r="I101" s="61"/>
      <c r="J101" s="61"/>
    </row>
    <row r="102" spans="1:10" x14ac:dyDescent="0.25">
      <c r="A102" s="11" t="s">
        <v>207</v>
      </c>
      <c r="B102" s="11"/>
      <c r="C102" s="11"/>
      <c r="D102" s="11" t="str">
        <f>A102&amp;D79&amp;D80</f>
        <v>PT Home student FTE31</v>
      </c>
      <c r="E102" s="61">
        <f>E96/VLOOKUP($D79,'selections(hide)'!$D$24:$P$36,13,FALSE)</f>
        <v>0</v>
      </c>
      <c r="F102" s="61">
        <f>F96/VLOOKUP($D79,'selections(hide)'!$D$24:$P$36,13,FALSE)</f>
        <v>0</v>
      </c>
      <c r="G102" s="61">
        <f>G96/VLOOKUP($D79,'selections(hide)'!$D$24:$P$36,13,FALSE)</f>
        <v>0</v>
      </c>
      <c r="H102" s="61">
        <f>H96/VLOOKUP($D79,'selections(hide)'!$D$24:$P$36,13,FALSE)</f>
        <v>0</v>
      </c>
      <c r="I102" s="61">
        <f>I96/VLOOKUP($D79,'selections(hide)'!$D$24:$P$36,13,FALSE)</f>
        <v>0</v>
      </c>
      <c r="J102" s="61">
        <f>J96/VLOOKUP($D79,'selections(hide)'!$D$24:$P$36,13,FALSE)</f>
        <v>0</v>
      </c>
    </row>
    <row r="103" spans="1:10" x14ac:dyDescent="0.25">
      <c r="A103" s="11" t="s">
        <v>208</v>
      </c>
      <c r="B103" s="11"/>
      <c r="C103" s="11"/>
      <c r="D103" s="11" t="str">
        <f>A103&amp;D79&amp;D80</f>
        <v>PT International student FTE31</v>
      </c>
      <c r="E103" s="61">
        <f>E97/VLOOKUP($D79,'selections(hide)'!$D$24:$P$36,13,FALSE)</f>
        <v>0</v>
      </c>
      <c r="F103" s="61">
        <f>F97/VLOOKUP($D79,'selections(hide)'!$D$24:$P$36,13,FALSE)</f>
        <v>0</v>
      </c>
      <c r="G103" s="61">
        <f>G97/VLOOKUP($D79,'selections(hide)'!$D$24:$P$36,13,FALSE)</f>
        <v>0</v>
      </c>
      <c r="H103" s="61">
        <f>H97/VLOOKUP($D79,'selections(hide)'!$D$24:$P$36,13,FALSE)</f>
        <v>0</v>
      </c>
      <c r="I103" s="61">
        <f>I97/VLOOKUP($D79,'selections(hide)'!$D$24:$P$36,13,FALSE)</f>
        <v>0</v>
      </c>
      <c r="J103" s="61">
        <f>J97/VLOOKUP($D79,'selections(hide)'!$D$24:$P$36,13,FALSE)</f>
        <v>0</v>
      </c>
    </row>
    <row r="104" spans="1:10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</row>
    <row r="105" spans="1:10" x14ac:dyDescent="0.25">
      <c r="A105" s="62" t="s">
        <v>24</v>
      </c>
      <c r="B105" s="22"/>
      <c r="C105" s="22"/>
      <c r="D105" s="2">
        <f>VLOOKUP(A105,'selections(hide)'!$A$24:$M$36,4,FALSE)</f>
        <v>5</v>
      </c>
    </row>
    <row r="106" spans="1:10" x14ac:dyDescent="0.25">
      <c r="A106" s="64" t="s">
        <v>195</v>
      </c>
      <c r="B106" s="65"/>
      <c r="C106" s="65"/>
      <c r="D106" s="65">
        <f>'selections(hide)'!$J$2</f>
        <v>1</v>
      </c>
    </row>
    <row r="107" spans="1:10" x14ac:dyDescent="0.25">
      <c r="A107" s="22" t="s">
        <v>677</v>
      </c>
      <c r="B107" s="22"/>
      <c r="C107" s="22"/>
      <c r="E107" s="50" t="str">
        <f>staff_students!$E$29</f>
        <v>2025/26</v>
      </c>
      <c r="F107" s="50" t="str">
        <f>staff_students!$F$29</f>
        <v>2026/27</v>
      </c>
      <c r="G107" s="50" t="str">
        <f>staff_students!$G$29</f>
        <v>2027/28</v>
      </c>
      <c r="H107" s="50" t="str">
        <f>staff_students!$H$29</f>
        <v>2028/29</v>
      </c>
      <c r="I107" s="50" t="str">
        <f>staff_students!$I$29</f>
        <v>2029/30</v>
      </c>
      <c r="J107" s="50" t="str">
        <f>staff_students!$J$29</f>
        <v>2030/31</v>
      </c>
    </row>
    <row r="108" spans="1:10" x14ac:dyDescent="0.25">
      <c r="A108" s="22" t="s">
        <v>678</v>
      </c>
      <c r="B108" s="22"/>
      <c r="C108" s="22"/>
      <c r="E108" s="54">
        <f>staff_students!$E$30</f>
        <v>40</v>
      </c>
      <c r="F108" s="54">
        <f>staff_students!$F$30</f>
        <v>40</v>
      </c>
      <c r="G108" s="54">
        <f>staff_students!$G$30</f>
        <v>40</v>
      </c>
      <c r="H108" s="54">
        <f>staff_students!$H$30</f>
        <v>40</v>
      </c>
      <c r="I108" s="54">
        <f>staff_students!$I$30</f>
        <v>40</v>
      </c>
      <c r="J108" s="54">
        <f>staff_students!$J$30</f>
        <v>40</v>
      </c>
    </row>
    <row r="109" spans="1:10" x14ac:dyDescent="0.25">
      <c r="A109" s="22" t="s">
        <v>679</v>
      </c>
      <c r="B109" s="22"/>
      <c r="C109" s="22"/>
      <c r="E109" s="54">
        <f>staff_students!$E$31</f>
        <v>10</v>
      </c>
      <c r="F109" s="54">
        <f>staff_students!$F$31</f>
        <v>10</v>
      </c>
      <c r="G109" s="54">
        <f>staff_students!$G$31</f>
        <v>10</v>
      </c>
      <c r="H109" s="54">
        <f>staff_students!$H$31</f>
        <v>10</v>
      </c>
      <c r="I109" s="54">
        <f>staff_students!$I$31</f>
        <v>10</v>
      </c>
      <c r="J109" s="54">
        <f>staff_students!$J$31</f>
        <v>10</v>
      </c>
    </row>
    <row r="110" spans="1:10" x14ac:dyDescent="0.25">
      <c r="A110" s="22" t="s">
        <v>680</v>
      </c>
      <c r="B110" s="22"/>
      <c r="C110" s="22"/>
      <c r="E110" s="54"/>
      <c r="F110" s="54"/>
      <c r="G110" s="54"/>
      <c r="H110" s="54"/>
      <c r="I110" s="54"/>
      <c r="J110" s="54"/>
    </row>
    <row r="111" spans="1:10" x14ac:dyDescent="0.25">
      <c r="A111" s="22" t="s">
        <v>681</v>
      </c>
      <c r="B111" s="22"/>
      <c r="C111" s="22"/>
      <c r="E111" s="54"/>
      <c r="F111" s="54"/>
      <c r="G111" s="54"/>
      <c r="H111" s="54"/>
      <c r="I111" s="54"/>
      <c r="J111" s="54"/>
    </row>
    <row r="112" spans="1:10" x14ac:dyDescent="0.25">
      <c r="A112" s="22"/>
      <c r="B112" s="22"/>
      <c r="C112" s="22"/>
    </row>
    <row r="113" spans="1:10" x14ac:dyDescent="0.25">
      <c r="A113" s="22" t="s">
        <v>682</v>
      </c>
      <c r="B113" s="22"/>
      <c r="C113" s="22"/>
      <c r="E113" s="50" t="str">
        <f t="shared" ref="E113:J113" si="23">E107</f>
        <v>2025/26</v>
      </c>
      <c r="F113" s="50" t="str">
        <f t="shared" si="23"/>
        <v>2026/27</v>
      </c>
      <c r="G113" s="50" t="str">
        <f t="shared" si="23"/>
        <v>2027/28</v>
      </c>
      <c r="H113" s="50" t="str">
        <f t="shared" si="23"/>
        <v>2028/29</v>
      </c>
      <c r="I113" s="50" t="str">
        <f t="shared" si="23"/>
        <v>2029/30</v>
      </c>
      <c r="J113" s="50" t="str">
        <f t="shared" si="23"/>
        <v>2030/31</v>
      </c>
    </row>
    <row r="114" spans="1:10" x14ac:dyDescent="0.25">
      <c r="A114" s="22" t="s">
        <v>678</v>
      </c>
      <c r="B114" s="22"/>
      <c r="C114" s="22"/>
      <c r="E114" s="56">
        <f>IF(staff_students!$C$28="No",0,ROUNDDOWN(E108*staff_students!$E$35,0))+IF(staff_students!$C$28="No",0,ROUNDDOWN(E108*staff_students!$E$35*staff_students!$E$35,0))</f>
        <v>0</v>
      </c>
      <c r="F114" s="56">
        <f>ROUNDDOWN(E108*staff_students!$E$35,0)+IF(staff_students!$C$28="No",0,ROUNDDOWN(E108*staff_students!$E$35*staff_students!$E$35,0))</f>
        <v>0</v>
      </c>
      <c r="G114" s="54">
        <f>ROUNDDOWN(F108*staff_students!$E$35,0)+ROUNDDOWN(E108*staff_students!$E$35*staff_students!$E$35,0)</f>
        <v>0</v>
      </c>
      <c r="H114" s="54">
        <f>ROUNDDOWN(G108*staff_students!$E$35,0)+ROUNDDOWN(F108*staff_students!$E$35*staff_students!$E$35,0)</f>
        <v>0</v>
      </c>
      <c r="I114" s="54">
        <f>ROUNDDOWN(H108*staff_students!$E$35,0)+ROUNDDOWN(G108*staff_students!$E$35*staff_students!$E$35,0)</f>
        <v>0</v>
      </c>
      <c r="J114" s="54">
        <f>ROUNDDOWN(I108*staff_students!$E$35,0)+ROUNDDOWN(H108*staff_students!$E$35*staff_students!$E$35,0)</f>
        <v>0</v>
      </c>
    </row>
    <row r="115" spans="1:10" x14ac:dyDescent="0.25">
      <c r="A115" s="22" t="s">
        <v>679</v>
      </c>
      <c r="B115" s="22"/>
      <c r="C115" s="22"/>
      <c r="E115" s="56">
        <f>IF(staff_students!$C$28="No",0,ROUNDDOWN(E109*staff_students!$E$35,0))+IF(staff_students!$C$28="No",0,ROUNDDOWN(E109*staff_students!$E$35*staff_students!$E$35,0))</f>
        <v>0</v>
      </c>
      <c r="F115" s="56">
        <f>ROUNDDOWN(E109*staff_students!$E$35,0)+IF(staff_students!$C$28="No",0,ROUNDDOWN(E109*staff_students!$E$35*staff_students!$E$35,0))</f>
        <v>0</v>
      </c>
      <c r="G115" s="54">
        <f>ROUNDDOWN(F109*staff_students!$E$35,0)+ROUNDDOWN(E109*staff_students!$E$35*staff_students!$E$35,0)</f>
        <v>0</v>
      </c>
      <c r="H115" s="54">
        <f>ROUNDDOWN(G109*staff_students!$E$35,0)+ROUNDDOWN(F109*staff_students!$E$35*staff_students!$E$35,0)</f>
        <v>0</v>
      </c>
      <c r="I115" s="54">
        <f>ROUNDDOWN(H109*staff_students!$E$35,0)+ROUNDDOWN(G109*staff_students!$E$35*staff_students!$E$35,0)</f>
        <v>0</v>
      </c>
      <c r="J115" s="54">
        <f>ROUNDDOWN(I109*staff_students!$E$35,0)+ROUNDDOWN(H109*staff_students!$E$35*staff_students!$E$35,0)</f>
        <v>0</v>
      </c>
    </row>
    <row r="116" spans="1:10" x14ac:dyDescent="0.25">
      <c r="A116" s="22" t="s">
        <v>680</v>
      </c>
      <c r="B116" s="22"/>
      <c r="C116" s="22"/>
      <c r="E116" s="54"/>
      <c r="F116" s="54"/>
      <c r="G116" s="54"/>
      <c r="H116" s="54"/>
      <c r="I116" s="54"/>
      <c r="J116" s="54"/>
    </row>
    <row r="117" spans="1:10" x14ac:dyDescent="0.25">
      <c r="A117" s="22" t="s">
        <v>681</v>
      </c>
      <c r="B117" s="22"/>
      <c r="C117" s="22"/>
      <c r="E117" s="54"/>
      <c r="F117" s="54"/>
      <c r="G117" s="54"/>
      <c r="H117" s="54"/>
      <c r="I117" s="54"/>
      <c r="J117" s="54"/>
    </row>
    <row r="118" spans="1:10" x14ac:dyDescent="0.25">
      <c r="A118" s="22"/>
      <c r="B118" s="22"/>
      <c r="C118" s="22"/>
    </row>
    <row r="119" spans="1:10" x14ac:dyDescent="0.25">
      <c r="A119" s="22" t="s">
        <v>683</v>
      </c>
      <c r="B119" s="22"/>
      <c r="C119" s="22"/>
      <c r="E119" s="50" t="str">
        <f t="shared" ref="E119:J119" si="24">E113</f>
        <v>2025/26</v>
      </c>
      <c r="F119" s="50" t="str">
        <f t="shared" si="24"/>
        <v>2026/27</v>
      </c>
      <c r="G119" s="50" t="str">
        <f t="shared" si="24"/>
        <v>2027/28</v>
      </c>
      <c r="H119" s="50" t="str">
        <f t="shared" si="24"/>
        <v>2028/29</v>
      </c>
      <c r="I119" s="50" t="str">
        <f t="shared" si="24"/>
        <v>2029/30</v>
      </c>
      <c r="J119" s="50" t="str">
        <f t="shared" si="24"/>
        <v>2030/31</v>
      </c>
    </row>
    <row r="120" spans="1:10" x14ac:dyDescent="0.25">
      <c r="A120" s="22" t="s">
        <v>678</v>
      </c>
      <c r="B120" s="22"/>
      <c r="C120" s="22"/>
      <c r="E120" s="54">
        <f t="shared" ref="E120:J120" si="25">E108+E114</f>
        <v>40</v>
      </c>
      <c r="F120" s="54">
        <f t="shared" si="25"/>
        <v>40</v>
      </c>
      <c r="G120" s="54">
        <f t="shared" si="25"/>
        <v>40</v>
      </c>
      <c r="H120" s="54">
        <f t="shared" si="25"/>
        <v>40</v>
      </c>
      <c r="I120" s="54">
        <f t="shared" si="25"/>
        <v>40</v>
      </c>
      <c r="J120" s="54">
        <f t="shared" si="25"/>
        <v>40</v>
      </c>
    </row>
    <row r="121" spans="1:10" x14ac:dyDescent="0.25">
      <c r="A121" s="22" t="s">
        <v>679</v>
      </c>
      <c r="B121" s="22"/>
      <c r="C121" s="22"/>
      <c r="E121" s="54">
        <f t="shared" ref="E121:J121" si="26">E109+E115</f>
        <v>10</v>
      </c>
      <c r="F121" s="54">
        <f t="shared" si="26"/>
        <v>10</v>
      </c>
      <c r="G121" s="54">
        <f t="shared" si="26"/>
        <v>10</v>
      </c>
      <c r="H121" s="54">
        <f t="shared" si="26"/>
        <v>10</v>
      </c>
      <c r="I121" s="54">
        <f t="shared" si="26"/>
        <v>10</v>
      </c>
      <c r="J121" s="54">
        <f t="shared" si="26"/>
        <v>10</v>
      </c>
    </row>
    <row r="122" spans="1:10" x14ac:dyDescent="0.25">
      <c r="A122" s="22" t="s">
        <v>680</v>
      </c>
      <c r="B122" s="22"/>
      <c r="C122" s="22"/>
      <c r="E122" s="54"/>
      <c r="F122" s="54"/>
      <c r="G122" s="54"/>
      <c r="H122" s="54"/>
      <c r="I122" s="54"/>
      <c r="J122" s="54"/>
    </row>
    <row r="123" spans="1:10" x14ac:dyDescent="0.25">
      <c r="A123" s="22" t="s">
        <v>681</v>
      </c>
      <c r="B123" s="22"/>
      <c r="C123" s="22"/>
      <c r="E123" s="54"/>
      <c r="F123" s="54"/>
      <c r="G123" s="54"/>
      <c r="H123" s="54"/>
      <c r="I123" s="54"/>
      <c r="J123" s="54"/>
    </row>
    <row r="124" spans="1:10" x14ac:dyDescent="0.25">
      <c r="A124" s="22"/>
      <c r="B124" s="22"/>
      <c r="C124" s="22"/>
    </row>
    <row r="125" spans="1:10" x14ac:dyDescent="0.25">
      <c r="A125" s="22" t="s">
        <v>684</v>
      </c>
      <c r="B125" s="22"/>
      <c r="C125" s="22"/>
      <c r="D125" s="22"/>
      <c r="E125" s="57" t="str">
        <f t="shared" ref="E125:J127" si="27">E119</f>
        <v>2025/26</v>
      </c>
      <c r="F125" s="57" t="str">
        <f t="shared" si="27"/>
        <v>2026/27</v>
      </c>
      <c r="G125" s="57" t="str">
        <f t="shared" si="27"/>
        <v>2027/28</v>
      </c>
      <c r="H125" s="57" t="str">
        <f t="shared" si="27"/>
        <v>2028/29</v>
      </c>
      <c r="I125" s="57" t="str">
        <f t="shared" si="27"/>
        <v>2029/30</v>
      </c>
      <c r="J125" s="57" t="str">
        <f t="shared" si="27"/>
        <v>2030/31</v>
      </c>
    </row>
    <row r="126" spans="1:10" x14ac:dyDescent="0.25">
      <c r="A126" s="22" t="s">
        <v>205</v>
      </c>
      <c r="B126" s="22"/>
      <c r="C126" s="22"/>
      <c r="D126" s="22" t="str">
        <f>A126&amp;D105&amp;D106</f>
        <v>FT Home student FTE51</v>
      </c>
      <c r="E126" s="58">
        <f t="shared" si="27"/>
        <v>40</v>
      </c>
      <c r="F126" s="58">
        <f t="shared" si="27"/>
        <v>40</v>
      </c>
      <c r="G126" s="58">
        <f t="shared" si="27"/>
        <v>40</v>
      </c>
      <c r="H126" s="58">
        <f t="shared" si="27"/>
        <v>40</v>
      </c>
      <c r="I126" s="58">
        <f t="shared" si="27"/>
        <v>40</v>
      </c>
      <c r="J126" s="58">
        <f t="shared" si="27"/>
        <v>40</v>
      </c>
    </row>
    <row r="127" spans="1:10" x14ac:dyDescent="0.25">
      <c r="A127" s="22" t="s">
        <v>206</v>
      </c>
      <c r="B127" s="22"/>
      <c r="C127" s="22"/>
      <c r="D127" s="22" t="str">
        <f>A127&amp;D105&amp;D106</f>
        <v>FT International student FTE51</v>
      </c>
      <c r="E127" s="58">
        <f t="shared" si="27"/>
        <v>10</v>
      </c>
      <c r="F127" s="58">
        <f t="shared" si="27"/>
        <v>10</v>
      </c>
      <c r="G127" s="58">
        <f t="shared" si="27"/>
        <v>10</v>
      </c>
      <c r="H127" s="58">
        <f t="shared" si="27"/>
        <v>10</v>
      </c>
      <c r="I127" s="58">
        <f t="shared" si="27"/>
        <v>10</v>
      </c>
      <c r="J127" s="58">
        <f t="shared" si="27"/>
        <v>10</v>
      </c>
    </row>
    <row r="128" spans="1:10" x14ac:dyDescent="0.25">
      <c r="A128" s="22" t="s">
        <v>207</v>
      </c>
      <c r="B128" s="22"/>
      <c r="C128" s="22"/>
      <c r="D128" s="22" t="str">
        <f>A128&amp;D105&amp;D106</f>
        <v>PT Home student FTE51</v>
      </c>
      <c r="E128" s="58"/>
      <c r="F128" s="58"/>
      <c r="G128" s="58"/>
      <c r="H128" s="58"/>
      <c r="I128" s="58"/>
      <c r="J128" s="58"/>
    </row>
    <row r="129" spans="1:10" x14ac:dyDescent="0.25">
      <c r="A129" s="22" t="s">
        <v>208</v>
      </c>
      <c r="B129" s="22"/>
      <c r="C129" s="22"/>
      <c r="D129" s="22" t="str">
        <f>A129&amp;D105&amp;D106</f>
        <v>PT International student FTE51</v>
      </c>
      <c r="E129" s="58"/>
      <c r="F129" s="58"/>
      <c r="G129" s="58"/>
      <c r="H129" s="58"/>
      <c r="I129" s="58"/>
      <c r="J129" s="58"/>
    </row>
    <row r="130" spans="1:10" x14ac:dyDescent="0.25">
      <c r="A130" s="22"/>
      <c r="B130" s="22"/>
      <c r="C130" s="22"/>
      <c r="D130" s="22"/>
      <c r="E130" s="22"/>
      <c r="F130" s="22"/>
      <c r="G130" s="22"/>
      <c r="H130" s="22"/>
      <c r="I130" s="22"/>
      <c r="J130" s="22"/>
    </row>
    <row r="131" spans="1:10" x14ac:dyDescent="0.25">
      <c r="A131" s="59" t="s">
        <v>26</v>
      </c>
      <c r="B131" s="11"/>
      <c r="C131" s="11"/>
      <c r="D131" s="2">
        <f>VLOOKUP(A131,'selections(hide)'!$A$24:$M$36,4,FALSE)</f>
        <v>6</v>
      </c>
    </row>
    <row r="132" spans="1:10" x14ac:dyDescent="0.25">
      <c r="A132" s="64" t="s">
        <v>195</v>
      </c>
      <c r="B132" s="65"/>
      <c r="C132" s="65"/>
      <c r="D132" s="65">
        <f>'selections(hide)'!$J$2</f>
        <v>1</v>
      </c>
    </row>
    <row r="133" spans="1:10" x14ac:dyDescent="0.25">
      <c r="A133" s="11" t="s">
        <v>677</v>
      </c>
      <c r="B133" s="11"/>
      <c r="C133" s="11"/>
      <c r="E133" s="50" t="str">
        <f>staff_students!$E$29</f>
        <v>2025/26</v>
      </c>
      <c r="F133" s="50" t="str">
        <f>staff_students!$F$29</f>
        <v>2026/27</v>
      </c>
      <c r="G133" s="50" t="str">
        <f>staff_students!$G$29</f>
        <v>2027/28</v>
      </c>
      <c r="H133" s="50" t="str">
        <f>staff_students!$H$29</f>
        <v>2028/29</v>
      </c>
      <c r="I133" s="50" t="str">
        <f>staff_students!$I$29</f>
        <v>2029/30</v>
      </c>
      <c r="J133" s="50" t="str">
        <f>staff_students!$J$29</f>
        <v>2030/31</v>
      </c>
    </row>
    <row r="134" spans="1:10" x14ac:dyDescent="0.25">
      <c r="A134" s="11" t="s">
        <v>678</v>
      </c>
      <c r="B134" s="11"/>
      <c r="C134" s="11"/>
      <c r="E134" s="54">
        <f>staff_students!$E$30</f>
        <v>40</v>
      </c>
      <c r="F134" s="54">
        <f>staff_students!$F$30</f>
        <v>40</v>
      </c>
      <c r="G134" s="54">
        <f>staff_students!$G$30</f>
        <v>40</v>
      </c>
      <c r="H134" s="54">
        <f>staff_students!$H$30</f>
        <v>40</v>
      </c>
      <c r="I134" s="54">
        <f>staff_students!$I$30</f>
        <v>40</v>
      </c>
      <c r="J134" s="54">
        <f>staff_students!$J$30</f>
        <v>40</v>
      </c>
    </row>
    <row r="135" spans="1:10" x14ac:dyDescent="0.25">
      <c r="A135" s="11" t="s">
        <v>679</v>
      </c>
      <c r="B135" s="11"/>
      <c r="C135" s="11"/>
      <c r="E135" s="54">
        <f>staff_students!$E$31</f>
        <v>10</v>
      </c>
      <c r="F135" s="54">
        <f>staff_students!$F$31</f>
        <v>10</v>
      </c>
      <c r="G135" s="54">
        <f>staff_students!$G$31</f>
        <v>10</v>
      </c>
      <c r="H135" s="54">
        <f>staff_students!$H$31</f>
        <v>10</v>
      </c>
      <c r="I135" s="54">
        <f>staff_students!$I$31</f>
        <v>10</v>
      </c>
      <c r="J135" s="54">
        <f>staff_students!$J$31</f>
        <v>10</v>
      </c>
    </row>
    <row r="136" spans="1:10" x14ac:dyDescent="0.25">
      <c r="A136" s="11" t="s">
        <v>680</v>
      </c>
      <c r="B136" s="11"/>
      <c r="C136" s="11"/>
      <c r="E136" s="54"/>
      <c r="F136" s="54"/>
      <c r="G136" s="54"/>
      <c r="H136" s="54"/>
      <c r="I136" s="54"/>
      <c r="J136" s="54"/>
    </row>
    <row r="137" spans="1:10" x14ac:dyDescent="0.25">
      <c r="A137" s="11" t="s">
        <v>681</v>
      </c>
      <c r="B137" s="11"/>
      <c r="C137" s="11"/>
      <c r="E137" s="54"/>
      <c r="F137" s="54"/>
      <c r="G137" s="54"/>
      <c r="H137" s="54"/>
      <c r="I137" s="54"/>
      <c r="J137" s="54"/>
    </row>
    <row r="138" spans="1:10" x14ac:dyDescent="0.25">
      <c r="A138" s="11"/>
      <c r="B138" s="11"/>
      <c r="C138" s="11"/>
    </row>
    <row r="139" spans="1:10" x14ac:dyDescent="0.25">
      <c r="A139" s="11" t="s">
        <v>682</v>
      </c>
      <c r="B139" s="11"/>
      <c r="C139" s="11"/>
      <c r="E139" s="50" t="str">
        <f t="shared" ref="E139:J139" si="28">E133</f>
        <v>2025/26</v>
      </c>
      <c r="F139" s="50" t="str">
        <f t="shared" si="28"/>
        <v>2026/27</v>
      </c>
      <c r="G139" s="50" t="str">
        <f t="shared" si="28"/>
        <v>2027/28</v>
      </c>
      <c r="H139" s="50" t="str">
        <f t="shared" si="28"/>
        <v>2028/29</v>
      </c>
      <c r="I139" s="50" t="str">
        <f t="shared" si="28"/>
        <v>2029/30</v>
      </c>
      <c r="J139" s="50" t="str">
        <f t="shared" si="28"/>
        <v>2030/31</v>
      </c>
    </row>
    <row r="140" spans="1:10" x14ac:dyDescent="0.25">
      <c r="A140" s="11" t="s">
        <v>678</v>
      </c>
      <c r="B140" s="11"/>
      <c r="C140" s="11"/>
      <c r="E140" s="56">
        <f>IF(staff_students!$C$28="No",0,ROUNDDOWN(E134*staff_students!$E$35,0))+IF(staff_students!$C$28="No",0,ROUNDDOWN(E134*staff_students!$E$35*staff_students!$E$35,0))+IF(staff_students!$C$28="No",0,ROUNDDOWN(E134*staff_students!$E$35*staff_students!$E$35*staff_students!$E$35,0))</f>
        <v>0</v>
      </c>
      <c r="F140" s="56">
        <f>ROUNDDOWN(E134*staff_students!$E$35,0)+IF(staff_students!$C$28="No",0,ROUNDDOWN(E134*staff_students!$E$35*staff_students!$E$35,0))+IF(staff_students!$C$28="No",0,ROUNDDOWN(E134*staff_students!$E$35*staff_students!$E$35*staff_students!$E$35,0))</f>
        <v>0</v>
      </c>
      <c r="G140" s="56">
        <f>ROUNDDOWN(F134*staff_students!$E$35,0)+ROUNDDOWN(E134*staff_students!$E$35*staff_students!$E$35,0)+IF(staff_students!$C$28="No",0,ROUNDDOWN(E134*staff_students!$E$35*staff_students!$E$35*staff_students!$E$35,0))</f>
        <v>0</v>
      </c>
      <c r="H140" s="54">
        <f>ROUNDDOWN(G134*staff_students!$E$35,0)+ROUNDDOWN(F134*staff_students!$E$35*staff_students!$E$35,0)+ROUNDDOWN(E134*staff_students!$E$35*staff_students!$E$35*staff_students!$E$35,0)</f>
        <v>0</v>
      </c>
      <c r="I140" s="54">
        <f>ROUNDDOWN(H134*staff_students!$E$35,0)+ROUNDDOWN(G134*staff_students!$E$35*staff_students!$E$35,0)+ROUNDDOWN(F134*staff_students!$E$35*staff_students!$E$35*staff_students!$E$35,0)</f>
        <v>0</v>
      </c>
      <c r="J140" s="54">
        <f>ROUNDDOWN(I134*staff_students!$E$35,0)+ROUNDDOWN(H134*staff_students!$E$35*staff_students!$E$35,0)+ROUNDDOWN(G134*staff_students!$E$35*staff_students!$E$35*staff_students!$E$35,0)</f>
        <v>0</v>
      </c>
    </row>
    <row r="141" spans="1:10" x14ac:dyDescent="0.25">
      <c r="A141" s="11" t="s">
        <v>679</v>
      </c>
      <c r="B141" s="11"/>
      <c r="C141" s="11"/>
      <c r="E141" s="56">
        <f>IF(staff_students!$C$28="No",0,ROUNDDOWN(E135*staff_students!$E$35,0))+IF(staff_students!$C$28="No",0,ROUNDDOWN(E135*staff_students!$E$35*staff_students!$E$35,0))+IF(staff_students!$C$28="No",0,ROUNDDOWN(E135*staff_students!$E$35*staff_students!$E$35*staff_students!$E$35,0))</f>
        <v>0</v>
      </c>
      <c r="F141" s="56">
        <f>ROUNDDOWN(E135*staff_students!$E$35,0)+IF(staff_students!$C$28="No",0,ROUNDDOWN(E135*staff_students!$E$35*staff_students!$E$35,0))+IF(staff_students!$C$28="No",0,ROUNDDOWN(E135*staff_students!$E$35*staff_students!$E$35*staff_students!$E$35,0))</f>
        <v>0</v>
      </c>
      <c r="G141" s="56">
        <f>ROUNDDOWN(F135*staff_students!$E$35,0)+ROUNDDOWN(E135*staff_students!$E$35*staff_students!$E$35,0)+IF(staff_students!$C$28="No",0,ROUNDDOWN(E135*staff_students!$E$35*staff_students!$E$35*staff_students!$E$35,0))</f>
        <v>0</v>
      </c>
      <c r="H141" s="54">
        <f>ROUNDDOWN(G135*staff_students!$E$35,0)+ROUNDDOWN(F135*staff_students!$E$35*staff_students!$E$35,0)+ROUNDDOWN(E135*staff_students!$E$35*staff_students!$E$35*staff_students!$E$35,0)</f>
        <v>0</v>
      </c>
      <c r="I141" s="54">
        <f>ROUNDDOWN(H135*staff_students!$E$35,0)+ROUNDDOWN(G135*staff_students!$E$35*staff_students!$E$35,0)+ROUNDDOWN(F135*staff_students!$E$35*staff_students!$E$35*staff_students!$E$35,0)</f>
        <v>0</v>
      </c>
      <c r="J141" s="54">
        <f>ROUNDDOWN(I135*staff_students!$E$35,0)+ROUNDDOWN(H135*staff_students!$E$35*staff_students!$E$35,0)+ROUNDDOWN(G135*staff_students!$E$35*staff_students!$E$35*staff_students!$E$35,0)</f>
        <v>0</v>
      </c>
    </row>
    <row r="142" spans="1:10" x14ac:dyDescent="0.25">
      <c r="A142" s="11" t="s">
        <v>680</v>
      </c>
      <c r="B142" s="11"/>
      <c r="C142" s="11"/>
      <c r="E142" s="54"/>
      <c r="F142" s="54"/>
      <c r="G142" s="54"/>
      <c r="H142" s="54"/>
      <c r="I142" s="54"/>
      <c r="J142" s="54"/>
    </row>
    <row r="143" spans="1:10" x14ac:dyDescent="0.25">
      <c r="A143" s="11" t="s">
        <v>681</v>
      </c>
      <c r="B143" s="11"/>
      <c r="C143" s="11"/>
      <c r="E143" s="54"/>
      <c r="F143" s="54"/>
      <c r="G143" s="54"/>
      <c r="H143" s="54"/>
      <c r="I143" s="54"/>
      <c r="J143" s="54"/>
    </row>
    <row r="144" spans="1:10" x14ac:dyDescent="0.25">
      <c r="A144" s="11"/>
      <c r="B144" s="11"/>
      <c r="C144" s="11"/>
    </row>
    <row r="145" spans="1:10" x14ac:dyDescent="0.25">
      <c r="A145" s="11" t="s">
        <v>683</v>
      </c>
      <c r="B145" s="11"/>
      <c r="C145" s="11"/>
      <c r="E145" s="50" t="str">
        <f t="shared" ref="E145:J145" si="29">E139</f>
        <v>2025/26</v>
      </c>
      <c r="F145" s="50" t="str">
        <f t="shared" si="29"/>
        <v>2026/27</v>
      </c>
      <c r="G145" s="50" t="str">
        <f t="shared" si="29"/>
        <v>2027/28</v>
      </c>
      <c r="H145" s="50" t="str">
        <f t="shared" si="29"/>
        <v>2028/29</v>
      </c>
      <c r="I145" s="50" t="str">
        <f t="shared" si="29"/>
        <v>2029/30</v>
      </c>
      <c r="J145" s="50" t="str">
        <f t="shared" si="29"/>
        <v>2030/31</v>
      </c>
    </row>
    <row r="146" spans="1:10" x14ac:dyDescent="0.25">
      <c r="A146" s="11" t="s">
        <v>678</v>
      </c>
      <c r="B146" s="11"/>
      <c r="C146" s="11"/>
      <c r="E146" s="54">
        <f t="shared" ref="E146:J146" si="30">E134+E140</f>
        <v>40</v>
      </c>
      <c r="F146" s="54">
        <f t="shared" si="30"/>
        <v>40</v>
      </c>
      <c r="G146" s="54">
        <f t="shared" si="30"/>
        <v>40</v>
      </c>
      <c r="H146" s="54">
        <f t="shared" si="30"/>
        <v>40</v>
      </c>
      <c r="I146" s="54">
        <f t="shared" si="30"/>
        <v>40</v>
      </c>
      <c r="J146" s="54">
        <f t="shared" si="30"/>
        <v>40</v>
      </c>
    </row>
    <row r="147" spans="1:10" x14ac:dyDescent="0.25">
      <c r="A147" s="11" t="s">
        <v>679</v>
      </c>
      <c r="B147" s="11"/>
      <c r="C147" s="11"/>
      <c r="E147" s="54">
        <f t="shared" ref="E147:J147" si="31">E135+E141</f>
        <v>10</v>
      </c>
      <c r="F147" s="54">
        <f t="shared" si="31"/>
        <v>10</v>
      </c>
      <c r="G147" s="54">
        <f t="shared" si="31"/>
        <v>10</v>
      </c>
      <c r="H147" s="54">
        <f t="shared" si="31"/>
        <v>10</v>
      </c>
      <c r="I147" s="54">
        <f t="shared" si="31"/>
        <v>10</v>
      </c>
      <c r="J147" s="54">
        <f t="shared" si="31"/>
        <v>10</v>
      </c>
    </row>
    <row r="148" spans="1:10" x14ac:dyDescent="0.25">
      <c r="A148" s="11" t="s">
        <v>680</v>
      </c>
      <c r="B148" s="11"/>
      <c r="C148" s="11"/>
      <c r="E148" s="54"/>
      <c r="F148" s="54"/>
      <c r="G148" s="54"/>
      <c r="H148" s="54"/>
      <c r="I148" s="54"/>
      <c r="J148" s="54"/>
    </row>
    <row r="149" spans="1:10" x14ac:dyDescent="0.25">
      <c r="A149" s="11" t="s">
        <v>681</v>
      </c>
      <c r="B149" s="11"/>
      <c r="C149" s="11"/>
      <c r="E149" s="54"/>
      <c r="F149" s="54"/>
      <c r="G149" s="54"/>
      <c r="H149" s="54"/>
      <c r="I149" s="54"/>
      <c r="J149" s="54"/>
    </row>
    <row r="150" spans="1:10" x14ac:dyDescent="0.25">
      <c r="A150" s="11"/>
      <c r="B150" s="11"/>
      <c r="C150" s="11"/>
    </row>
    <row r="151" spans="1:10" x14ac:dyDescent="0.25">
      <c r="A151" s="11" t="s">
        <v>684</v>
      </c>
      <c r="B151" s="11"/>
      <c r="C151" s="11"/>
      <c r="D151" s="11"/>
      <c r="E151" s="60" t="str">
        <f t="shared" ref="E151:J153" si="32">E145</f>
        <v>2025/26</v>
      </c>
      <c r="F151" s="60" t="str">
        <f t="shared" si="32"/>
        <v>2026/27</v>
      </c>
      <c r="G151" s="60" t="str">
        <f t="shared" si="32"/>
        <v>2027/28</v>
      </c>
      <c r="H151" s="60" t="str">
        <f t="shared" si="32"/>
        <v>2028/29</v>
      </c>
      <c r="I151" s="60" t="str">
        <f t="shared" si="32"/>
        <v>2029/30</v>
      </c>
      <c r="J151" s="60" t="str">
        <f t="shared" si="32"/>
        <v>2030/31</v>
      </c>
    </row>
    <row r="152" spans="1:10" x14ac:dyDescent="0.25">
      <c r="A152" s="11" t="s">
        <v>205</v>
      </c>
      <c r="B152" s="11"/>
      <c r="C152" s="11"/>
      <c r="D152" s="11" t="str">
        <f>A152&amp;D131&amp;D132</f>
        <v>FT Home student FTE61</v>
      </c>
      <c r="E152" s="61">
        <f t="shared" si="32"/>
        <v>40</v>
      </c>
      <c r="F152" s="61">
        <f t="shared" si="32"/>
        <v>40</v>
      </c>
      <c r="G152" s="61">
        <f t="shared" si="32"/>
        <v>40</v>
      </c>
      <c r="H152" s="61">
        <f t="shared" si="32"/>
        <v>40</v>
      </c>
      <c r="I152" s="61">
        <f t="shared" si="32"/>
        <v>40</v>
      </c>
      <c r="J152" s="61">
        <f t="shared" si="32"/>
        <v>40</v>
      </c>
    </row>
    <row r="153" spans="1:10" x14ac:dyDescent="0.25">
      <c r="A153" s="11" t="s">
        <v>206</v>
      </c>
      <c r="B153" s="11"/>
      <c r="C153" s="11"/>
      <c r="D153" s="11" t="str">
        <f>A153&amp;D131&amp;D132</f>
        <v>FT International student FTE61</v>
      </c>
      <c r="E153" s="61">
        <f t="shared" si="32"/>
        <v>10</v>
      </c>
      <c r="F153" s="61">
        <f t="shared" si="32"/>
        <v>10</v>
      </c>
      <c r="G153" s="61">
        <f t="shared" si="32"/>
        <v>10</v>
      </c>
      <c r="H153" s="61">
        <f t="shared" si="32"/>
        <v>10</v>
      </c>
      <c r="I153" s="61">
        <f t="shared" si="32"/>
        <v>10</v>
      </c>
      <c r="J153" s="61">
        <f t="shared" si="32"/>
        <v>10</v>
      </c>
    </row>
    <row r="154" spans="1:10" x14ac:dyDescent="0.25">
      <c r="A154" s="11" t="s">
        <v>207</v>
      </c>
      <c r="B154" s="11"/>
      <c r="C154" s="11"/>
      <c r="D154" s="11" t="str">
        <f>A154&amp;D131&amp;D132</f>
        <v>PT Home student FTE61</v>
      </c>
      <c r="E154" s="61"/>
      <c r="F154" s="61"/>
      <c r="G154" s="61"/>
      <c r="H154" s="61"/>
      <c r="I154" s="61"/>
      <c r="J154" s="61"/>
    </row>
    <row r="155" spans="1:10" x14ac:dyDescent="0.25">
      <c r="A155" s="11" t="s">
        <v>208</v>
      </c>
      <c r="B155" s="11"/>
      <c r="C155" s="11"/>
      <c r="D155" s="11" t="str">
        <f>A155&amp;D131&amp;D132</f>
        <v>PT International student FTE61</v>
      </c>
      <c r="E155" s="61"/>
      <c r="F155" s="61"/>
      <c r="G155" s="61"/>
      <c r="H155" s="61"/>
      <c r="I155" s="61"/>
      <c r="J155" s="61"/>
    </row>
    <row r="156" spans="1:10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</row>
    <row r="157" spans="1:10" x14ac:dyDescent="0.25">
      <c r="A157" s="62" t="s">
        <v>28</v>
      </c>
      <c r="B157" s="22"/>
      <c r="C157" s="22"/>
      <c r="D157" s="2">
        <f>VLOOKUP(A157,'selections(hide)'!$A$24:$M$36,4,FALSE)</f>
        <v>8</v>
      </c>
    </row>
    <row r="158" spans="1:10" x14ac:dyDescent="0.25">
      <c r="A158" s="64" t="s">
        <v>195</v>
      </c>
      <c r="B158" s="65"/>
      <c r="C158" s="65"/>
      <c r="D158" s="65">
        <f>'selections(hide)'!$J$2</f>
        <v>1</v>
      </c>
    </row>
    <row r="159" spans="1:10" x14ac:dyDescent="0.25">
      <c r="A159" s="22" t="s">
        <v>677</v>
      </c>
      <c r="B159" s="22"/>
      <c r="C159" s="22"/>
      <c r="E159" s="50" t="str">
        <f>staff_students!$E$29</f>
        <v>2025/26</v>
      </c>
      <c r="F159" s="50" t="str">
        <f>staff_students!$F$29</f>
        <v>2026/27</v>
      </c>
      <c r="G159" s="50" t="str">
        <f>staff_students!$G$29</f>
        <v>2027/28</v>
      </c>
      <c r="H159" s="50" t="str">
        <f>staff_students!$H$29</f>
        <v>2028/29</v>
      </c>
      <c r="I159" s="50" t="str">
        <f>staff_students!$I$29</f>
        <v>2029/30</v>
      </c>
      <c r="J159" s="50" t="str">
        <f>staff_students!$J$29</f>
        <v>2030/31</v>
      </c>
    </row>
    <row r="160" spans="1:10" x14ac:dyDescent="0.25">
      <c r="A160" s="22" t="s">
        <v>678</v>
      </c>
      <c r="B160" s="22"/>
      <c r="C160" s="22"/>
      <c r="E160" s="54">
        <f>staff_students!$E$30</f>
        <v>40</v>
      </c>
      <c r="F160" s="54">
        <f>staff_students!$F$30</f>
        <v>40</v>
      </c>
      <c r="G160" s="54">
        <f>staff_students!$G$30</f>
        <v>40</v>
      </c>
      <c r="H160" s="54">
        <f>staff_students!$H$30</f>
        <v>40</v>
      </c>
      <c r="I160" s="54">
        <f>staff_students!$I$30</f>
        <v>40</v>
      </c>
      <c r="J160" s="54">
        <f>staff_students!$J$30</f>
        <v>40</v>
      </c>
    </row>
    <row r="161" spans="1:10" x14ac:dyDescent="0.25">
      <c r="A161" s="22" t="s">
        <v>679</v>
      </c>
      <c r="B161" s="22"/>
      <c r="C161" s="22"/>
      <c r="E161" s="54">
        <f>staff_students!$E$31</f>
        <v>10</v>
      </c>
      <c r="F161" s="54">
        <f>staff_students!$F$31</f>
        <v>10</v>
      </c>
      <c r="G161" s="54">
        <f>staff_students!$G$31</f>
        <v>10</v>
      </c>
      <c r="H161" s="54">
        <f>staff_students!$H$31</f>
        <v>10</v>
      </c>
      <c r="I161" s="54">
        <f>staff_students!$I$31</f>
        <v>10</v>
      </c>
      <c r="J161" s="54">
        <f>staff_students!$J$31</f>
        <v>10</v>
      </c>
    </row>
    <row r="162" spans="1:10" x14ac:dyDescent="0.25">
      <c r="A162" s="22" t="s">
        <v>680</v>
      </c>
      <c r="B162" s="22"/>
      <c r="C162" s="22"/>
      <c r="E162" s="54"/>
      <c r="F162" s="54"/>
      <c r="G162" s="54"/>
      <c r="H162" s="54"/>
      <c r="I162" s="54"/>
      <c r="J162" s="54"/>
    </row>
    <row r="163" spans="1:10" x14ac:dyDescent="0.25">
      <c r="A163" s="22" t="s">
        <v>681</v>
      </c>
      <c r="B163" s="22"/>
      <c r="C163" s="22"/>
      <c r="E163" s="54"/>
      <c r="F163" s="54"/>
      <c r="G163" s="54"/>
      <c r="H163" s="54"/>
      <c r="I163" s="54"/>
      <c r="J163" s="54"/>
    </row>
    <row r="164" spans="1:10" x14ac:dyDescent="0.25">
      <c r="A164" s="22"/>
      <c r="B164" s="22"/>
      <c r="C164" s="22"/>
    </row>
    <row r="165" spans="1:10" x14ac:dyDescent="0.25">
      <c r="A165" s="22" t="s">
        <v>682</v>
      </c>
      <c r="B165" s="22"/>
      <c r="C165" s="22"/>
      <c r="E165" s="50" t="str">
        <f t="shared" ref="E165:J165" si="33">E159</f>
        <v>2025/26</v>
      </c>
      <c r="F165" s="50" t="str">
        <f t="shared" si="33"/>
        <v>2026/27</v>
      </c>
      <c r="G165" s="50" t="str">
        <f t="shared" si="33"/>
        <v>2027/28</v>
      </c>
      <c r="H165" s="50" t="str">
        <f t="shared" si="33"/>
        <v>2028/29</v>
      </c>
      <c r="I165" s="50" t="str">
        <f t="shared" si="33"/>
        <v>2029/30</v>
      </c>
      <c r="J165" s="50" t="str">
        <f t="shared" si="33"/>
        <v>2030/31</v>
      </c>
    </row>
    <row r="166" spans="1:10" x14ac:dyDescent="0.25">
      <c r="A166" s="22" t="s">
        <v>678</v>
      </c>
      <c r="B166" s="22"/>
      <c r="C166" s="22"/>
      <c r="E166" s="56">
        <f>IF(staff_students!$C$28="No",0,ROUNDDOWN(E160*staff_students!$E$35,0))+IF(staff_students!$C$28="No",0,ROUNDDOWN(E160*staff_students!$E$35*staff_students!$E$35,0))+IF(staff_students!$C$28="No",0,ROUNDDOWN(E160*staff_students!$E$35*staff_students!$E$35*staff_students!$E$35,0))</f>
        <v>0</v>
      </c>
      <c r="F166" s="56">
        <f>ROUNDDOWN(E160*staff_students!$E$35,0)+IF(staff_students!$C$28="No",0,ROUNDDOWN(E160*staff_students!$E$35*staff_students!$E$35,0))+IF(staff_students!$C$28="No",0,ROUNDDOWN(E160*staff_students!$E$35*staff_students!$E$35*staff_students!$E$35,0))</f>
        <v>0</v>
      </c>
      <c r="G166" s="56">
        <f>ROUNDDOWN(F160*staff_students!$E$35,0)+ROUNDDOWN(E160*staff_students!$E$35*staff_students!$E$35,0)+IF(staff_students!$C$28="No",0,ROUNDDOWN(E160*staff_students!$E$35*staff_students!$E$35*staff_students!$E$35,0))</f>
        <v>0</v>
      </c>
      <c r="H166" s="54">
        <f>ROUNDDOWN(G160*staff_students!$E$35,0)+ROUNDDOWN(F160*staff_students!$E$35*staff_students!$E$35,0)+ROUNDDOWN(E160*staff_students!$E$35*staff_students!$E$35*staff_students!$E$35,0)</f>
        <v>0</v>
      </c>
      <c r="I166" s="54">
        <f>ROUNDDOWN(H160*staff_students!$E$35,0)+ROUNDDOWN(G160*staff_students!$E$35*staff_students!$E$35,0)+ROUNDDOWN(F160*staff_students!$E$35*staff_students!$E$35*staff_students!$E$35,0)</f>
        <v>0</v>
      </c>
      <c r="J166" s="54">
        <f>ROUNDDOWN(I160*staff_students!$E$35,0)+ROUNDDOWN(H160*staff_students!$E$35*staff_students!$E$35,0)+ROUNDDOWN(G160*staff_students!$E$35*staff_students!$E$35*staff_students!$E$35,0)</f>
        <v>0</v>
      </c>
    </row>
    <row r="167" spans="1:10" x14ac:dyDescent="0.25">
      <c r="A167" s="22" t="s">
        <v>679</v>
      </c>
      <c r="B167" s="22"/>
      <c r="C167" s="22"/>
      <c r="E167" s="56">
        <f>IF(staff_students!$C$28="No",0,ROUNDDOWN(E161*staff_students!$E$35,0))+IF(staff_students!$C$28="No",0,ROUNDDOWN(E161*staff_students!$E$35*staff_students!$E$35,0))+IF(staff_students!$C$28="No",0,ROUNDDOWN(E161*staff_students!$E$35*staff_students!$E$35*staff_students!$E$35,0))</f>
        <v>0</v>
      </c>
      <c r="F167" s="56">
        <f>ROUNDDOWN(E161*staff_students!$E$35,0)+IF(staff_students!$C$28="No",0,ROUNDDOWN(E161*staff_students!$E$35*staff_students!$E$35,0))+IF(staff_students!$C$28="No",0,ROUNDDOWN(E161*staff_students!$E$35*staff_students!$E$35*staff_students!$E$35,0))</f>
        <v>0</v>
      </c>
      <c r="G167" s="56">
        <f>ROUNDDOWN(F161*staff_students!$E$35,0)+ROUNDDOWN(E161*staff_students!$E$35*staff_students!$E$35,0)+IF(staff_students!$C$28="No",0,ROUNDDOWN(E161*staff_students!$E$35*staff_students!$E$35*staff_students!$E$35,0))</f>
        <v>0</v>
      </c>
      <c r="H167" s="54">
        <f>ROUNDDOWN(G161*staff_students!$E$35,0)+ROUNDDOWN(F161*staff_students!$E$35*staff_students!$E$35,0)+ROUNDDOWN(E161*staff_students!$E$35*staff_students!$E$35*staff_students!$E$35,0)</f>
        <v>0</v>
      </c>
      <c r="I167" s="54">
        <f>ROUNDDOWN(H161*staff_students!$E$35,0)+ROUNDDOWN(G161*staff_students!$E$35*staff_students!$E$35,0)+ROUNDDOWN(F161*staff_students!$E$35*staff_students!$E$35*staff_students!$E$35,0)</f>
        <v>0</v>
      </c>
      <c r="J167" s="54">
        <f>ROUNDDOWN(I161*staff_students!$E$35,0)+ROUNDDOWN(H161*staff_students!$E$35*staff_students!$E$35,0)+ROUNDDOWN(G161*staff_students!$E$35*staff_students!$E$35*staff_students!$E$35,0)</f>
        <v>0</v>
      </c>
    </row>
    <row r="168" spans="1:10" x14ac:dyDescent="0.25">
      <c r="A168" s="22" t="s">
        <v>680</v>
      </c>
      <c r="B168" s="22"/>
      <c r="C168" s="22"/>
      <c r="E168" s="54"/>
      <c r="F168" s="54"/>
      <c r="G168" s="54"/>
      <c r="H168" s="54"/>
      <c r="I168" s="54"/>
      <c r="J168" s="54"/>
    </row>
    <row r="169" spans="1:10" x14ac:dyDescent="0.25">
      <c r="A169" s="22" t="s">
        <v>681</v>
      </c>
      <c r="B169" s="22"/>
      <c r="C169" s="22"/>
      <c r="E169" s="54"/>
      <c r="F169" s="54"/>
      <c r="G169" s="54"/>
      <c r="H169" s="54"/>
      <c r="I169" s="54"/>
      <c r="J169" s="54"/>
    </row>
    <row r="170" spans="1:10" x14ac:dyDescent="0.25">
      <c r="A170" s="22"/>
      <c r="B170" s="22"/>
      <c r="C170" s="22"/>
    </row>
    <row r="171" spans="1:10" x14ac:dyDescent="0.25">
      <c r="A171" s="22" t="s">
        <v>683</v>
      </c>
      <c r="B171" s="22"/>
      <c r="C171" s="22"/>
      <c r="E171" s="50" t="str">
        <f t="shared" ref="E171:J171" si="34">E165</f>
        <v>2025/26</v>
      </c>
      <c r="F171" s="50" t="str">
        <f t="shared" si="34"/>
        <v>2026/27</v>
      </c>
      <c r="G171" s="50" t="str">
        <f t="shared" si="34"/>
        <v>2027/28</v>
      </c>
      <c r="H171" s="50" t="str">
        <f t="shared" si="34"/>
        <v>2028/29</v>
      </c>
      <c r="I171" s="50" t="str">
        <f t="shared" si="34"/>
        <v>2029/30</v>
      </c>
      <c r="J171" s="50" t="str">
        <f t="shared" si="34"/>
        <v>2030/31</v>
      </c>
    </row>
    <row r="172" spans="1:10" x14ac:dyDescent="0.25">
      <c r="A172" s="22" t="s">
        <v>678</v>
      </c>
      <c r="B172" s="22"/>
      <c r="C172" s="22"/>
      <c r="E172" s="54">
        <f t="shared" ref="E172:J172" si="35">E160+E166</f>
        <v>40</v>
      </c>
      <c r="F172" s="54">
        <f t="shared" si="35"/>
        <v>40</v>
      </c>
      <c r="G172" s="54">
        <f t="shared" si="35"/>
        <v>40</v>
      </c>
      <c r="H172" s="54">
        <f t="shared" si="35"/>
        <v>40</v>
      </c>
      <c r="I172" s="54">
        <f t="shared" si="35"/>
        <v>40</v>
      </c>
      <c r="J172" s="54">
        <f t="shared" si="35"/>
        <v>40</v>
      </c>
    </row>
    <row r="173" spans="1:10" x14ac:dyDescent="0.25">
      <c r="A173" s="22" t="s">
        <v>679</v>
      </c>
      <c r="B173" s="22"/>
      <c r="C173" s="22"/>
      <c r="E173" s="54">
        <f t="shared" ref="E173:J173" si="36">E161+E167</f>
        <v>10</v>
      </c>
      <c r="F173" s="54">
        <f t="shared" si="36"/>
        <v>10</v>
      </c>
      <c r="G173" s="54">
        <f t="shared" si="36"/>
        <v>10</v>
      </c>
      <c r="H173" s="54">
        <f t="shared" si="36"/>
        <v>10</v>
      </c>
      <c r="I173" s="54">
        <f t="shared" si="36"/>
        <v>10</v>
      </c>
      <c r="J173" s="54">
        <f t="shared" si="36"/>
        <v>10</v>
      </c>
    </row>
    <row r="174" spans="1:10" x14ac:dyDescent="0.25">
      <c r="A174" s="22" t="s">
        <v>680</v>
      </c>
      <c r="B174" s="22"/>
      <c r="C174" s="22"/>
      <c r="E174" s="54"/>
      <c r="F174" s="54"/>
      <c r="G174" s="54"/>
      <c r="H174" s="54"/>
      <c r="I174" s="54"/>
      <c r="J174" s="54"/>
    </row>
    <row r="175" spans="1:10" x14ac:dyDescent="0.25">
      <c r="A175" s="22" t="s">
        <v>681</v>
      </c>
      <c r="B175" s="22"/>
      <c r="C175" s="22"/>
      <c r="E175" s="54"/>
      <c r="F175" s="54"/>
      <c r="G175" s="54"/>
      <c r="H175" s="54"/>
      <c r="I175" s="54"/>
      <c r="J175" s="54"/>
    </row>
    <row r="176" spans="1:10" x14ac:dyDescent="0.25">
      <c r="A176" s="22"/>
      <c r="B176" s="22"/>
      <c r="C176" s="22"/>
    </row>
    <row r="177" spans="1:10" x14ac:dyDescent="0.25">
      <c r="A177" s="22" t="s">
        <v>684</v>
      </c>
      <c r="B177" s="22"/>
      <c r="C177" s="22"/>
      <c r="D177" s="22"/>
      <c r="E177" s="57" t="str">
        <f t="shared" ref="E177:J179" si="37">E171</f>
        <v>2025/26</v>
      </c>
      <c r="F177" s="57" t="str">
        <f t="shared" si="37"/>
        <v>2026/27</v>
      </c>
      <c r="G177" s="57" t="str">
        <f t="shared" si="37"/>
        <v>2027/28</v>
      </c>
      <c r="H177" s="57" t="str">
        <f t="shared" si="37"/>
        <v>2028/29</v>
      </c>
      <c r="I177" s="57" t="str">
        <f t="shared" si="37"/>
        <v>2029/30</v>
      </c>
      <c r="J177" s="57" t="str">
        <f t="shared" si="37"/>
        <v>2030/31</v>
      </c>
    </row>
    <row r="178" spans="1:10" x14ac:dyDescent="0.25">
      <c r="A178" s="22" t="s">
        <v>205</v>
      </c>
      <c r="B178" s="22"/>
      <c r="C178" s="22"/>
      <c r="D178" s="22" t="str">
        <f>A178&amp;D157&amp;D158</f>
        <v>FT Home student FTE81</v>
      </c>
      <c r="E178" s="58">
        <f t="shared" si="37"/>
        <v>40</v>
      </c>
      <c r="F178" s="58">
        <f t="shared" si="37"/>
        <v>40</v>
      </c>
      <c r="G178" s="58">
        <f t="shared" si="37"/>
        <v>40</v>
      </c>
      <c r="H178" s="58">
        <f t="shared" si="37"/>
        <v>40</v>
      </c>
      <c r="I178" s="58">
        <f t="shared" si="37"/>
        <v>40</v>
      </c>
      <c r="J178" s="58">
        <f t="shared" si="37"/>
        <v>40</v>
      </c>
    </row>
    <row r="179" spans="1:10" x14ac:dyDescent="0.25">
      <c r="A179" s="22" t="s">
        <v>206</v>
      </c>
      <c r="B179" s="22"/>
      <c r="C179" s="22"/>
      <c r="D179" s="22" t="str">
        <f>A179&amp;D157&amp;D158</f>
        <v>FT International student FTE81</v>
      </c>
      <c r="E179" s="58">
        <f t="shared" si="37"/>
        <v>10</v>
      </c>
      <c r="F179" s="58">
        <f t="shared" si="37"/>
        <v>10</v>
      </c>
      <c r="G179" s="58">
        <f t="shared" si="37"/>
        <v>10</v>
      </c>
      <c r="H179" s="58">
        <f t="shared" si="37"/>
        <v>10</v>
      </c>
      <c r="I179" s="58">
        <f t="shared" si="37"/>
        <v>10</v>
      </c>
      <c r="J179" s="58">
        <f t="shared" si="37"/>
        <v>10</v>
      </c>
    </row>
    <row r="180" spans="1:10" x14ac:dyDescent="0.25">
      <c r="A180" s="22" t="s">
        <v>207</v>
      </c>
      <c r="B180" s="22"/>
      <c r="C180" s="22"/>
      <c r="D180" s="22" t="str">
        <f>A180&amp;D157&amp;D158</f>
        <v>PT Home student FTE81</v>
      </c>
      <c r="E180" s="58"/>
      <c r="F180" s="58"/>
      <c r="G180" s="58"/>
      <c r="H180" s="58"/>
      <c r="I180" s="58"/>
      <c r="J180" s="58"/>
    </row>
    <row r="181" spans="1:10" x14ac:dyDescent="0.25">
      <c r="A181" s="22" t="s">
        <v>208</v>
      </c>
      <c r="B181" s="22"/>
      <c r="C181" s="22"/>
      <c r="D181" s="22" t="str">
        <f>A181&amp;D157&amp;D158</f>
        <v>PT International student FTE81</v>
      </c>
      <c r="E181" s="58"/>
      <c r="F181" s="58"/>
      <c r="G181" s="58"/>
      <c r="H181" s="58"/>
      <c r="I181" s="58"/>
      <c r="J181" s="58"/>
    </row>
    <row r="182" spans="1:10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</row>
    <row r="183" spans="1:10" x14ac:dyDescent="0.25">
      <c r="A183" s="59" t="s">
        <v>30</v>
      </c>
      <c r="B183" s="11"/>
      <c r="C183" s="11"/>
      <c r="D183" s="2">
        <f>VLOOKUP(A183,'selections(hide)'!$A$24:$M$36,4,FALSE)</f>
        <v>7</v>
      </c>
    </row>
    <row r="184" spans="1:10" x14ac:dyDescent="0.25">
      <c r="A184" s="64" t="s">
        <v>195</v>
      </c>
      <c r="B184" s="65"/>
      <c r="C184" s="65"/>
      <c r="D184" s="65">
        <f>'selections(hide)'!$J$2</f>
        <v>1</v>
      </c>
    </row>
    <row r="185" spans="1:10" x14ac:dyDescent="0.25">
      <c r="A185" s="11" t="s">
        <v>677</v>
      </c>
      <c r="B185" s="11"/>
      <c r="C185" s="11"/>
      <c r="E185" s="50" t="str">
        <f>staff_students!$E$29</f>
        <v>2025/26</v>
      </c>
      <c r="F185" s="50" t="str">
        <f>staff_students!$F$29</f>
        <v>2026/27</v>
      </c>
      <c r="G185" s="50" t="str">
        <f>staff_students!$G$29</f>
        <v>2027/28</v>
      </c>
      <c r="H185" s="50" t="str">
        <f>staff_students!$H$29</f>
        <v>2028/29</v>
      </c>
      <c r="I185" s="50" t="str">
        <f>staff_students!$I$29</f>
        <v>2029/30</v>
      </c>
      <c r="J185" s="50" t="str">
        <f>staff_students!$J$29</f>
        <v>2030/31</v>
      </c>
    </row>
    <row r="186" spans="1:10" x14ac:dyDescent="0.25">
      <c r="A186" s="11" t="s">
        <v>678</v>
      </c>
      <c r="B186" s="11"/>
      <c r="C186" s="11"/>
      <c r="E186" s="54">
        <f>staff_students!$E$30</f>
        <v>40</v>
      </c>
      <c r="F186" s="54">
        <f>staff_students!$F$30</f>
        <v>40</v>
      </c>
      <c r="G186" s="54">
        <f>staff_students!$G$30</f>
        <v>40</v>
      </c>
      <c r="H186" s="54">
        <f>staff_students!$H$30</f>
        <v>40</v>
      </c>
      <c r="I186" s="54">
        <f>staff_students!$I$30</f>
        <v>40</v>
      </c>
      <c r="J186" s="54">
        <f>staff_students!$J$30</f>
        <v>40</v>
      </c>
    </row>
    <row r="187" spans="1:10" x14ac:dyDescent="0.25">
      <c r="A187" s="11" t="s">
        <v>679</v>
      </c>
      <c r="B187" s="11"/>
      <c r="C187" s="11"/>
      <c r="E187" s="54">
        <f>staff_students!$E$31</f>
        <v>10</v>
      </c>
      <c r="F187" s="54">
        <f>staff_students!$F$31</f>
        <v>10</v>
      </c>
      <c r="G187" s="54">
        <f>staff_students!$G$31</f>
        <v>10</v>
      </c>
      <c r="H187" s="54">
        <f>staff_students!$H$31</f>
        <v>10</v>
      </c>
      <c r="I187" s="54">
        <f>staff_students!$I$31</f>
        <v>10</v>
      </c>
      <c r="J187" s="54">
        <f>staff_students!$J$31</f>
        <v>10</v>
      </c>
    </row>
    <row r="188" spans="1:10" x14ac:dyDescent="0.25">
      <c r="A188" s="11" t="s">
        <v>680</v>
      </c>
      <c r="B188" s="11"/>
      <c r="C188" s="11"/>
      <c r="E188" s="54"/>
      <c r="F188" s="54"/>
      <c r="G188" s="54"/>
      <c r="H188" s="54"/>
      <c r="I188" s="54"/>
      <c r="J188" s="54"/>
    </row>
    <row r="189" spans="1:10" x14ac:dyDescent="0.25">
      <c r="A189" s="11" t="s">
        <v>681</v>
      </c>
      <c r="B189" s="11"/>
      <c r="C189" s="11"/>
      <c r="E189" s="54"/>
      <c r="F189" s="54"/>
      <c r="G189" s="54"/>
      <c r="H189" s="54"/>
      <c r="I189" s="54"/>
      <c r="J189" s="54"/>
    </row>
    <row r="190" spans="1:10" x14ac:dyDescent="0.25">
      <c r="A190" s="11"/>
      <c r="B190" s="11"/>
      <c r="C190" s="11"/>
    </row>
    <row r="191" spans="1:10" x14ac:dyDescent="0.25">
      <c r="A191" s="11" t="s">
        <v>682</v>
      </c>
      <c r="B191" s="11"/>
      <c r="C191" s="11"/>
      <c r="E191" s="50" t="str">
        <f t="shared" ref="E191:J191" si="38">E185</f>
        <v>2025/26</v>
      </c>
      <c r="F191" s="50" t="str">
        <f t="shared" si="38"/>
        <v>2026/27</v>
      </c>
      <c r="G191" s="50" t="str">
        <f t="shared" si="38"/>
        <v>2027/28</v>
      </c>
      <c r="H191" s="50" t="str">
        <f t="shared" si="38"/>
        <v>2028/29</v>
      </c>
      <c r="I191" s="50" t="str">
        <f t="shared" si="38"/>
        <v>2029/30</v>
      </c>
      <c r="J191" s="50" t="str">
        <f t="shared" si="38"/>
        <v>2030/31</v>
      </c>
    </row>
    <row r="192" spans="1:10" x14ac:dyDescent="0.25">
      <c r="A192" s="11" t="s">
        <v>678</v>
      </c>
      <c r="B192" s="11"/>
      <c r="C192" s="11"/>
      <c r="E192" s="56">
        <f>IF(staff_students!$C$28="No",0,ROUNDDOWN(E186*staff_students!$E$35,0))+IF(staff_students!$C$28="No",0,ROUNDDOWN(E186*staff_students!$E$35*staff_students!$E$35,0))+IF(staff_students!$C$28="No",0,ROUNDDOWN(E186*staff_students!$E$35*staff_students!$E$35*staff_students!$E$35,0))+IF(staff_students!$C$28="No",0,ROUNDDOWN(E186*staff_students!$E$35*staff_students!$E$35*staff_students!$E$35*staff_students!$E$35,0))</f>
        <v>0</v>
      </c>
      <c r="F192" s="56">
        <f>ROUNDDOWN(E186*staff_students!$E$35,0)+IF(staff_students!$C$28="No",0,ROUNDDOWN(E186*staff_students!$E$35*staff_students!$E$35,0))+IF(staff_students!$C$28="No",0,ROUNDDOWN(E186*staff_students!$E$35*staff_students!$E$35*staff_students!$E$35,0))+IF(staff_students!$C$28="No",0,ROUNDDOWN(E186*staff_students!$E$35*staff_students!$E$35*staff_students!$E$35*staff_students!$E$35,0))</f>
        <v>0</v>
      </c>
      <c r="G192" s="56">
        <f>ROUNDDOWN(F186*staff_students!$E$35,0)+ROUNDDOWN(E186*staff_students!$E$35*staff_students!$E$35,0)+IF(staff_students!$C$28="No",0,ROUNDDOWN(E186*staff_students!$E$35*staff_students!$E$35*staff_students!$E$35,0))+IF(staff_students!$C$28="No",0,ROUNDDOWN(E186*staff_students!$E$35*staff_students!$E$35*staff_students!$E$35*staff_students!$E$35,0))</f>
        <v>0</v>
      </c>
      <c r="H192" s="56">
        <f>ROUNDDOWN(G186*staff_students!$E$35,0)+ROUNDDOWN(F186*staff_students!$E$35*staff_students!$E$35,0)+ROUNDDOWN(E186*staff_students!$E$35*staff_students!$E$35*staff_students!$E$35,0)+IF(staff_students!$C$28="No",0,ROUNDDOWN(E186*staff_students!$E$35*staff_students!$E$35*staff_students!$E$35*staff_students!$E$35,0))</f>
        <v>0</v>
      </c>
      <c r="I192" s="54">
        <f>ROUNDDOWN(H186*staff_students!$E$35,0)+ROUNDDOWN(G186*staff_students!$E$35*staff_students!$E$35,0)+ROUNDDOWN(F186*staff_students!$E$35*staff_students!$E$35*staff_students!$E$35,0)+ROUNDDOWN(E186*staff_students!$E$35*staff_students!$E$35*staff_students!$E$35*staff_students!$E$35,0)</f>
        <v>0</v>
      </c>
      <c r="J192" s="54">
        <f>ROUNDDOWN(I186*staff_students!$E$35,0)+ROUNDDOWN(H186*staff_students!$E$35*staff_students!$E$35,0)+ROUNDDOWN(G186*staff_students!$E$35*staff_students!$E$35*staff_students!$E$35,0)+ROUNDDOWN(F186*staff_students!$E$35*staff_students!$E$35*staff_students!$E$35*staff_students!$E$35,0)</f>
        <v>0</v>
      </c>
    </row>
    <row r="193" spans="1:10" x14ac:dyDescent="0.25">
      <c r="A193" s="11" t="s">
        <v>679</v>
      </c>
      <c r="B193" s="11"/>
      <c r="C193" s="11"/>
      <c r="E193" s="56">
        <f>IF(staff_students!$C$28="No",0,ROUNDDOWN(E187*staff_students!$E$35,0))+IF(staff_students!$C$28="No",0,ROUNDDOWN(E187*staff_students!$E$35*staff_students!$E$35,0))+IF(staff_students!$C$28="No",0,ROUNDDOWN(E187*staff_students!$E$35*staff_students!$E$35*staff_students!$E$35,0))+IF(staff_students!$C$28="No",0,ROUNDDOWN(E187*staff_students!$E$35*staff_students!$E$35*staff_students!$E$35*staff_students!$E$35,0))</f>
        <v>0</v>
      </c>
      <c r="F193" s="56">
        <f>ROUNDDOWN(E187*staff_students!$E$35,0)+IF(staff_students!$C$28="No",0,ROUNDDOWN(E187*staff_students!$E$35*staff_students!$E$35,0))+IF(staff_students!$C$28="No",0,ROUNDDOWN(E187*staff_students!$E$35*staff_students!$E$35*staff_students!$E$35,0))+IF(staff_students!$C$28="No",0,ROUNDDOWN(E187*staff_students!$E$35*staff_students!$E$35*staff_students!$E$35*staff_students!$E$35,0))</f>
        <v>0</v>
      </c>
      <c r="G193" s="56">
        <f>ROUNDDOWN(F187*staff_students!$E$35,0)+ROUNDDOWN(E187*staff_students!$E$35*staff_students!$E$35,0)+IF(staff_students!$C$28="No",0,ROUNDDOWN(E187*staff_students!$E$35*staff_students!$E$35*staff_students!$E$35,0))+IF(staff_students!$C$28="No",0,ROUNDDOWN(E187*staff_students!$E$35*staff_students!$E$35*staff_students!$E$35*staff_students!$E$35,0))</f>
        <v>0</v>
      </c>
      <c r="H193" s="56">
        <f>ROUNDDOWN(G187*staff_students!$E$35,0)+ROUNDDOWN(F187*staff_students!$E$35*staff_students!$E$35,0)+ROUNDDOWN(E187*staff_students!$E$35*staff_students!$E$35*staff_students!$E$35,0)+IF(staff_students!$C$28="No",0,ROUNDDOWN(E187*staff_students!$E$35*staff_students!$E$35*staff_students!$E$35*staff_students!$E$35,0))</f>
        <v>0</v>
      </c>
      <c r="I193" s="54">
        <f>ROUNDDOWN(H187*staff_students!$E$35,0)+ROUNDDOWN(G187*staff_students!$E$35*staff_students!$E$35,0)+ROUNDDOWN(F187*staff_students!$E$35*staff_students!$E$35*staff_students!$E$35,0)+ROUNDDOWN(E187*staff_students!$E$35*staff_students!$E$35*staff_students!$E$35*staff_students!$E$35,0)</f>
        <v>0</v>
      </c>
      <c r="J193" s="54">
        <f>ROUNDDOWN(I187*staff_students!$E$35,0)+ROUNDDOWN(H187*staff_students!$E$35*staff_students!$E$35,0)+ROUNDDOWN(G187*staff_students!$E$35*staff_students!$E$35*staff_students!$E$35,0)+ROUNDDOWN(F187*staff_students!$E$35*staff_students!$E$35*staff_students!$E$35*staff_students!$E$35,0)</f>
        <v>0</v>
      </c>
    </row>
    <row r="194" spans="1:10" x14ac:dyDescent="0.25">
      <c r="A194" s="11" t="s">
        <v>680</v>
      </c>
      <c r="B194" s="11"/>
      <c r="C194" s="11"/>
      <c r="E194" s="54"/>
      <c r="F194" s="54"/>
      <c r="G194" s="54"/>
      <c r="H194" s="54"/>
      <c r="I194" s="54"/>
      <c r="J194" s="54"/>
    </row>
    <row r="195" spans="1:10" x14ac:dyDescent="0.25">
      <c r="A195" s="11" t="s">
        <v>681</v>
      </c>
      <c r="B195" s="11"/>
      <c r="C195" s="11"/>
      <c r="E195" s="54"/>
      <c r="F195" s="54"/>
      <c r="G195" s="54"/>
      <c r="H195" s="54"/>
      <c r="I195" s="54"/>
      <c r="J195" s="54"/>
    </row>
    <row r="196" spans="1:10" x14ac:dyDescent="0.25">
      <c r="A196" s="11"/>
      <c r="B196" s="11"/>
      <c r="C196" s="11"/>
    </row>
    <row r="197" spans="1:10" x14ac:dyDescent="0.25">
      <c r="A197" s="11" t="s">
        <v>683</v>
      </c>
      <c r="B197" s="11"/>
      <c r="C197" s="11"/>
      <c r="E197" s="50" t="str">
        <f t="shared" ref="E197:J197" si="39">E191</f>
        <v>2025/26</v>
      </c>
      <c r="F197" s="50" t="str">
        <f t="shared" si="39"/>
        <v>2026/27</v>
      </c>
      <c r="G197" s="50" t="str">
        <f t="shared" si="39"/>
        <v>2027/28</v>
      </c>
      <c r="H197" s="50" t="str">
        <f t="shared" si="39"/>
        <v>2028/29</v>
      </c>
      <c r="I197" s="50" t="str">
        <f t="shared" si="39"/>
        <v>2029/30</v>
      </c>
      <c r="J197" s="50" t="str">
        <f t="shared" si="39"/>
        <v>2030/31</v>
      </c>
    </row>
    <row r="198" spans="1:10" x14ac:dyDescent="0.25">
      <c r="A198" s="11" t="s">
        <v>678</v>
      </c>
      <c r="B198" s="11"/>
      <c r="C198" s="11"/>
      <c r="E198" s="54">
        <f t="shared" ref="E198:J198" si="40">E186+E192</f>
        <v>40</v>
      </c>
      <c r="F198" s="54">
        <f t="shared" si="40"/>
        <v>40</v>
      </c>
      <c r="G198" s="54">
        <f t="shared" si="40"/>
        <v>40</v>
      </c>
      <c r="H198" s="54">
        <f t="shared" si="40"/>
        <v>40</v>
      </c>
      <c r="I198" s="54">
        <f t="shared" si="40"/>
        <v>40</v>
      </c>
      <c r="J198" s="54">
        <f t="shared" si="40"/>
        <v>40</v>
      </c>
    </row>
    <row r="199" spans="1:10" x14ac:dyDescent="0.25">
      <c r="A199" s="11" t="s">
        <v>679</v>
      </c>
      <c r="B199" s="11"/>
      <c r="C199" s="11"/>
      <c r="E199" s="54">
        <f t="shared" ref="E199:J199" si="41">E187+E193</f>
        <v>10</v>
      </c>
      <c r="F199" s="54">
        <f t="shared" si="41"/>
        <v>10</v>
      </c>
      <c r="G199" s="54">
        <f t="shared" si="41"/>
        <v>10</v>
      </c>
      <c r="H199" s="54">
        <f t="shared" si="41"/>
        <v>10</v>
      </c>
      <c r="I199" s="54">
        <f t="shared" si="41"/>
        <v>10</v>
      </c>
      <c r="J199" s="54">
        <f t="shared" si="41"/>
        <v>10</v>
      </c>
    </row>
    <row r="200" spans="1:10" x14ac:dyDescent="0.25">
      <c r="A200" s="11" t="s">
        <v>680</v>
      </c>
      <c r="B200" s="11"/>
      <c r="C200" s="11"/>
      <c r="E200" s="54"/>
      <c r="F200" s="54"/>
      <c r="G200" s="54"/>
      <c r="H200" s="54"/>
      <c r="I200" s="54"/>
      <c r="J200" s="54"/>
    </row>
    <row r="201" spans="1:10" x14ac:dyDescent="0.25">
      <c r="A201" s="11" t="s">
        <v>681</v>
      </c>
      <c r="B201" s="11"/>
      <c r="C201" s="11"/>
      <c r="E201" s="54"/>
      <c r="F201" s="54"/>
      <c r="G201" s="54"/>
      <c r="H201" s="54"/>
      <c r="I201" s="54"/>
      <c r="J201" s="54"/>
    </row>
    <row r="202" spans="1:10" x14ac:dyDescent="0.25">
      <c r="A202" s="11"/>
      <c r="B202" s="11"/>
      <c r="C202" s="11"/>
    </row>
    <row r="203" spans="1:10" x14ac:dyDescent="0.25">
      <c r="A203" s="11" t="s">
        <v>684</v>
      </c>
      <c r="B203" s="11"/>
      <c r="C203" s="11"/>
      <c r="D203" s="11"/>
      <c r="E203" s="60" t="str">
        <f t="shared" ref="E203:J205" si="42">E197</f>
        <v>2025/26</v>
      </c>
      <c r="F203" s="60" t="str">
        <f t="shared" si="42"/>
        <v>2026/27</v>
      </c>
      <c r="G203" s="60" t="str">
        <f t="shared" si="42"/>
        <v>2027/28</v>
      </c>
      <c r="H203" s="60" t="str">
        <f t="shared" si="42"/>
        <v>2028/29</v>
      </c>
      <c r="I203" s="60" t="str">
        <f t="shared" si="42"/>
        <v>2029/30</v>
      </c>
      <c r="J203" s="60" t="str">
        <f t="shared" si="42"/>
        <v>2030/31</v>
      </c>
    </row>
    <row r="204" spans="1:10" x14ac:dyDescent="0.25">
      <c r="A204" s="11" t="s">
        <v>205</v>
      </c>
      <c r="B204" s="11"/>
      <c r="C204" s="11"/>
      <c r="D204" s="11" t="str">
        <f>A204&amp;D183&amp;D184</f>
        <v>FT Home student FTE71</v>
      </c>
      <c r="E204" s="61">
        <f t="shared" si="42"/>
        <v>40</v>
      </c>
      <c r="F204" s="61">
        <f t="shared" si="42"/>
        <v>40</v>
      </c>
      <c r="G204" s="61">
        <f t="shared" si="42"/>
        <v>40</v>
      </c>
      <c r="H204" s="61">
        <f t="shared" si="42"/>
        <v>40</v>
      </c>
      <c r="I204" s="61">
        <f t="shared" si="42"/>
        <v>40</v>
      </c>
      <c r="J204" s="61">
        <f t="shared" si="42"/>
        <v>40</v>
      </c>
    </row>
    <row r="205" spans="1:10" x14ac:dyDescent="0.25">
      <c r="A205" s="11" t="s">
        <v>206</v>
      </c>
      <c r="B205" s="11"/>
      <c r="C205" s="11"/>
      <c r="D205" s="11" t="str">
        <f>A205&amp;D183&amp;D184</f>
        <v>FT International student FTE71</v>
      </c>
      <c r="E205" s="61">
        <f t="shared" si="42"/>
        <v>10</v>
      </c>
      <c r="F205" s="61">
        <f t="shared" si="42"/>
        <v>10</v>
      </c>
      <c r="G205" s="61">
        <f t="shared" si="42"/>
        <v>10</v>
      </c>
      <c r="H205" s="61">
        <f t="shared" si="42"/>
        <v>10</v>
      </c>
      <c r="I205" s="61">
        <f t="shared" si="42"/>
        <v>10</v>
      </c>
      <c r="J205" s="61">
        <f t="shared" si="42"/>
        <v>10</v>
      </c>
    </row>
    <row r="206" spans="1:10" x14ac:dyDescent="0.25">
      <c r="A206" s="11" t="s">
        <v>207</v>
      </c>
      <c r="B206" s="11"/>
      <c r="C206" s="11"/>
      <c r="D206" s="11" t="str">
        <f>A206&amp;D183&amp;D184</f>
        <v>PT Home student FTE71</v>
      </c>
      <c r="E206" s="61"/>
      <c r="F206" s="61"/>
      <c r="G206" s="61"/>
      <c r="H206" s="61"/>
      <c r="I206" s="61"/>
      <c r="J206" s="61"/>
    </row>
    <row r="207" spans="1:10" x14ac:dyDescent="0.25">
      <c r="A207" s="11" t="s">
        <v>208</v>
      </c>
      <c r="B207" s="11"/>
      <c r="C207" s="11"/>
      <c r="D207" s="11" t="str">
        <f>A207&amp;D183&amp;D184</f>
        <v>PT International student FTE71</v>
      </c>
      <c r="E207" s="61"/>
      <c r="F207" s="61"/>
      <c r="G207" s="61"/>
      <c r="H207" s="61"/>
      <c r="I207" s="61"/>
      <c r="J207" s="61"/>
    </row>
    <row r="208" spans="1:10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</row>
    <row r="209" spans="1:10" x14ac:dyDescent="0.25">
      <c r="A209" s="62" t="s">
        <v>32</v>
      </c>
      <c r="B209" s="22"/>
      <c r="C209" s="22"/>
      <c r="D209" s="2">
        <f>VLOOKUP(A209,'selections(hide)'!$A$24:$M$36,4,FALSE)</f>
        <v>9</v>
      </c>
    </row>
    <row r="210" spans="1:10" x14ac:dyDescent="0.25">
      <c r="A210" s="64" t="s">
        <v>195</v>
      </c>
      <c r="B210" s="65"/>
      <c r="C210" s="65"/>
      <c r="D210" s="65">
        <f>'selections(hide)'!$J$2</f>
        <v>1</v>
      </c>
    </row>
    <row r="211" spans="1:10" x14ac:dyDescent="0.25">
      <c r="A211" s="22" t="s">
        <v>677</v>
      </c>
      <c r="B211" s="22"/>
      <c r="C211" s="22"/>
      <c r="E211" s="50" t="str">
        <f>staff_students!$E$29</f>
        <v>2025/26</v>
      </c>
      <c r="F211" s="50" t="str">
        <f>staff_students!$F$29</f>
        <v>2026/27</v>
      </c>
      <c r="G211" s="50" t="str">
        <f>staff_students!$G$29</f>
        <v>2027/28</v>
      </c>
      <c r="H211" s="50" t="str">
        <f>staff_students!$H$29</f>
        <v>2028/29</v>
      </c>
      <c r="I211" s="50" t="str">
        <f>staff_students!$I$29</f>
        <v>2029/30</v>
      </c>
      <c r="J211" s="50" t="str">
        <f>staff_students!$J$29</f>
        <v>2030/31</v>
      </c>
    </row>
    <row r="212" spans="1:10" x14ac:dyDescent="0.25">
      <c r="A212" s="22" t="s">
        <v>678</v>
      </c>
      <c r="B212" s="22"/>
      <c r="C212" s="22"/>
      <c r="E212" s="54">
        <f>staff_students!$E$30</f>
        <v>40</v>
      </c>
      <c r="F212" s="54">
        <f>staff_students!$F$30</f>
        <v>40</v>
      </c>
      <c r="G212" s="54">
        <f>staff_students!$G$30</f>
        <v>40</v>
      </c>
      <c r="H212" s="54">
        <f>staff_students!$H$30</f>
        <v>40</v>
      </c>
      <c r="I212" s="54">
        <f>staff_students!$I$30</f>
        <v>40</v>
      </c>
      <c r="J212" s="54">
        <f>staff_students!$J$30</f>
        <v>40</v>
      </c>
    </row>
    <row r="213" spans="1:10" x14ac:dyDescent="0.25">
      <c r="A213" s="22" t="s">
        <v>679</v>
      </c>
      <c r="B213" s="22"/>
      <c r="C213" s="22"/>
      <c r="E213" s="54">
        <f>staff_students!$E$31</f>
        <v>10</v>
      </c>
      <c r="F213" s="54">
        <f>staff_students!$F$31</f>
        <v>10</v>
      </c>
      <c r="G213" s="54">
        <f>staff_students!$G$31</f>
        <v>10</v>
      </c>
      <c r="H213" s="54">
        <f>staff_students!$H$31</f>
        <v>10</v>
      </c>
      <c r="I213" s="54">
        <f>staff_students!$I$31</f>
        <v>10</v>
      </c>
      <c r="J213" s="54">
        <f>staff_students!$J$31</f>
        <v>10</v>
      </c>
    </row>
    <row r="214" spans="1:10" x14ac:dyDescent="0.25">
      <c r="A214" s="22" t="s">
        <v>680</v>
      </c>
      <c r="B214" s="22"/>
      <c r="C214" s="22"/>
      <c r="E214" s="54"/>
      <c r="F214" s="54"/>
      <c r="G214" s="54"/>
      <c r="H214" s="54"/>
      <c r="I214" s="54"/>
      <c r="J214" s="54"/>
    </row>
    <row r="215" spans="1:10" x14ac:dyDescent="0.25">
      <c r="A215" s="22" t="s">
        <v>681</v>
      </c>
      <c r="B215" s="22"/>
      <c r="C215" s="22"/>
      <c r="E215" s="54"/>
      <c r="F215" s="54"/>
      <c r="G215" s="54"/>
      <c r="H215" s="54"/>
      <c r="I215" s="54"/>
      <c r="J215" s="54"/>
    </row>
    <row r="216" spans="1:10" x14ac:dyDescent="0.25">
      <c r="A216" s="22"/>
      <c r="B216" s="22"/>
      <c r="C216" s="22"/>
    </row>
    <row r="217" spans="1:10" x14ac:dyDescent="0.25">
      <c r="A217" s="22" t="s">
        <v>682</v>
      </c>
      <c r="B217" s="22"/>
      <c r="C217" s="22"/>
      <c r="E217" s="50" t="str">
        <f t="shared" ref="E217:J217" si="43">E211</f>
        <v>2025/26</v>
      </c>
      <c r="F217" s="50" t="str">
        <f t="shared" si="43"/>
        <v>2026/27</v>
      </c>
      <c r="G217" s="50" t="str">
        <f t="shared" si="43"/>
        <v>2027/28</v>
      </c>
      <c r="H217" s="50" t="str">
        <f t="shared" si="43"/>
        <v>2028/29</v>
      </c>
      <c r="I217" s="50" t="str">
        <f t="shared" si="43"/>
        <v>2029/30</v>
      </c>
      <c r="J217" s="50" t="str">
        <f t="shared" si="43"/>
        <v>2030/31</v>
      </c>
    </row>
    <row r="218" spans="1:10" x14ac:dyDescent="0.25">
      <c r="A218" s="22" t="s">
        <v>678</v>
      </c>
      <c r="B218" s="22"/>
      <c r="C218" s="22"/>
      <c r="E218" s="56">
        <f>IF(staff_students!$C$28="No",0,ROUNDDOWN(E212*staff_students!$E$35,0))+IF(staff_students!$C$28="No",0,ROUNDDOWN(E212*staff_students!$E$35*staff_students!$E$35,0))+IF(staff_students!$C$28="No",0,ROUNDDOWN(E212*staff_students!$E$35*staff_students!$E$35*staff_students!$E$35,0))+IF(staff_students!$C$28="No",0,ROUNDDOWN(E212*staff_students!$E$35*staff_students!$E$35*staff_students!$E$35*staff_students!$E$35,0))</f>
        <v>0</v>
      </c>
      <c r="F218" s="56">
        <f>ROUNDDOWN(E212*staff_students!$E$35,0)+IF(staff_students!$C$28="No",0,ROUNDDOWN(E212*staff_students!$E$35*staff_students!$E$35,0))+IF(staff_students!$C$28="No",0,ROUNDDOWN(E212*staff_students!$E$35*staff_students!$E$35*staff_students!$E$35,0))+IF(staff_students!$C$28="No",0,ROUNDDOWN(E212*staff_students!$E$35*staff_students!$E$35*staff_students!$E$35*staff_students!$E$35,0))</f>
        <v>0</v>
      </c>
      <c r="G218" s="56">
        <f>ROUNDDOWN(F212*staff_students!$E$35,0)+ROUNDDOWN(E212*staff_students!$E$35*staff_students!$E$35,0)+IF(staff_students!$C$28="No",0,ROUNDDOWN(E212*staff_students!$E$35*staff_students!$E$35*staff_students!$E$35,0))+IF(staff_students!$C$28="No",0,ROUNDDOWN(E212*staff_students!$E$35*staff_students!$E$35*staff_students!$E$35*staff_students!$E$35,0))</f>
        <v>0</v>
      </c>
      <c r="H218" s="56">
        <f>ROUNDDOWN(G212*staff_students!$E$35,0)+ROUNDDOWN(F212*staff_students!$E$35*staff_students!$E$35,0)+ROUNDDOWN(E212*staff_students!$E$35*staff_students!$E$35*staff_students!$E$35,0)+IF(staff_students!$C$28="No",0,ROUNDDOWN(E212*staff_students!$E$35*staff_students!$E$35*staff_students!$E$35*staff_students!$E$35,0))</f>
        <v>0</v>
      </c>
      <c r="I218" s="54">
        <f>ROUNDDOWN(H212*staff_students!$E$35,0)+ROUNDDOWN(G212*staff_students!$E$35*staff_students!$E$35,0)+ROUNDDOWN(F212*staff_students!$E$35*staff_students!$E$35*staff_students!$E$35,0)+ROUNDDOWN(E212*staff_students!$E$35*staff_students!$E$35*staff_students!$E$35*staff_students!$E$35,0)</f>
        <v>0</v>
      </c>
      <c r="J218" s="54">
        <f>ROUNDDOWN(I212*staff_students!$E$35,0)+ROUNDDOWN(H212*staff_students!$E$35*staff_students!$E$35,0)+ROUNDDOWN(G212*staff_students!$E$35*staff_students!$E$35*staff_students!$E$35,0)+ROUNDDOWN(F212*staff_students!$E$35*staff_students!$E$35*staff_students!$E$35*staff_students!$E$35,0)</f>
        <v>0</v>
      </c>
    </row>
    <row r="219" spans="1:10" x14ac:dyDescent="0.25">
      <c r="A219" s="22" t="s">
        <v>679</v>
      </c>
      <c r="B219" s="22"/>
      <c r="C219" s="22"/>
      <c r="E219" s="56">
        <f>IF(staff_students!$C$28="No",0,ROUNDDOWN(E213*staff_students!$E$35,0))+IF(staff_students!$C$28="No",0,ROUNDDOWN(E213*staff_students!$E$35*staff_students!$E$35,0))+IF(staff_students!$C$28="No",0,ROUNDDOWN(E213*staff_students!$E$35*staff_students!$E$35*staff_students!$E$35,0))+IF(staff_students!$C$28="No",0,ROUNDDOWN(E213*staff_students!$E$35*staff_students!$E$35*staff_students!$E$35*staff_students!$E$35,0))</f>
        <v>0</v>
      </c>
      <c r="F219" s="56">
        <f>ROUNDDOWN(E213*staff_students!$E$35,0)+IF(staff_students!$C$28="No",0,ROUNDDOWN(E213*staff_students!$E$35*staff_students!$E$35,0))+IF(staff_students!$C$28="No",0,ROUNDDOWN(E213*staff_students!$E$35*staff_students!$E$35*staff_students!$E$35,0))+IF(staff_students!$C$28="No",0,ROUNDDOWN(E213*staff_students!$E$35*staff_students!$E$35*staff_students!$E$35*staff_students!$E$35,0))</f>
        <v>0</v>
      </c>
      <c r="G219" s="56">
        <f>ROUNDDOWN(F213*staff_students!$E$35,0)+ROUNDDOWN(E213*staff_students!$E$35*staff_students!$E$35,0)+IF(staff_students!$C$28="No",0,ROUNDDOWN(E213*staff_students!$E$35*staff_students!$E$35*staff_students!$E$35,0))+IF(staff_students!$C$28="No",0,ROUNDDOWN(E213*staff_students!$E$35*staff_students!$E$35*staff_students!$E$35*staff_students!$E$35,0))</f>
        <v>0</v>
      </c>
      <c r="H219" s="56">
        <f>ROUNDDOWN(G213*staff_students!$E$35,0)+ROUNDDOWN(F213*staff_students!$E$35*staff_students!$E$35,0)+ROUNDDOWN(E213*staff_students!$E$35*staff_students!$E$35*staff_students!$E$35,0)+IF(staff_students!$C$28="No",0,ROUNDDOWN(E213*staff_students!$E$35*staff_students!$E$35*staff_students!$E$35*staff_students!$E$35,0))</f>
        <v>0</v>
      </c>
      <c r="I219" s="54">
        <f>ROUNDDOWN(H213*staff_students!$E$35,0)+ROUNDDOWN(G213*staff_students!$E$35*staff_students!$E$35,0)+ROUNDDOWN(F213*staff_students!$E$35*staff_students!$E$35*staff_students!$E$35,0)+ROUNDDOWN(E213*staff_students!$E$35*staff_students!$E$35*staff_students!$E$35*staff_students!$E$35,0)</f>
        <v>0</v>
      </c>
      <c r="J219" s="54">
        <f>ROUNDDOWN(I213*staff_students!$E$35,0)+ROUNDDOWN(H213*staff_students!$E$35*staff_students!$E$35,0)+ROUNDDOWN(G213*staff_students!$E$35*staff_students!$E$35*staff_students!$E$35,0)+ROUNDDOWN(F213*staff_students!$E$35*staff_students!$E$35*staff_students!$E$35*staff_students!$E$35,0)</f>
        <v>0</v>
      </c>
    </row>
    <row r="220" spans="1:10" x14ac:dyDescent="0.25">
      <c r="A220" s="22" t="s">
        <v>680</v>
      </c>
      <c r="B220" s="22"/>
      <c r="C220" s="22"/>
      <c r="E220" s="54"/>
      <c r="F220" s="54"/>
      <c r="G220" s="54"/>
      <c r="H220" s="54"/>
      <c r="I220" s="54"/>
      <c r="J220" s="54"/>
    </row>
    <row r="221" spans="1:10" x14ac:dyDescent="0.25">
      <c r="A221" s="22" t="s">
        <v>681</v>
      </c>
      <c r="B221" s="22"/>
      <c r="C221" s="22"/>
      <c r="E221" s="54"/>
      <c r="F221" s="54"/>
      <c r="G221" s="54"/>
      <c r="H221" s="54"/>
      <c r="I221" s="54"/>
      <c r="J221" s="54"/>
    </row>
    <row r="222" spans="1:10" x14ac:dyDescent="0.25">
      <c r="A222" s="22"/>
      <c r="B222" s="22"/>
      <c r="C222" s="22"/>
    </row>
    <row r="223" spans="1:10" x14ac:dyDescent="0.25">
      <c r="A223" s="22" t="s">
        <v>683</v>
      </c>
      <c r="B223" s="22"/>
      <c r="C223" s="22"/>
      <c r="E223" s="50" t="str">
        <f t="shared" ref="E223:J223" si="44">E217</f>
        <v>2025/26</v>
      </c>
      <c r="F223" s="50" t="str">
        <f t="shared" si="44"/>
        <v>2026/27</v>
      </c>
      <c r="G223" s="50" t="str">
        <f t="shared" si="44"/>
        <v>2027/28</v>
      </c>
      <c r="H223" s="50" t="str">
        <f t="shared" si="44"/>
        <v>2028/29</v>
      </c>
      <c r="I223" s="50" t="str">
        <f t="shared" si="44"/>
        <v>2029/30</v>
      </c>
      <c r="J223" s="50" t="str">
        <f t="shared" si="44"/>
        <v>2030/31</v>
      </c>
    </row>
    <row r="224" spans="1:10" x14ac:dyDescent="0.25">
      <c r="A224" s="22" t="s">
        <v>678</v>
      </c>
      <c r="B224" s="22"/>
      <c r="C224" s="22"/>
      <c r="E224" s="54">
        <f t="shared" ref="E224:J224" si="45">E212+E218</f>
        <v>40</v>
      </c>
      <c r="F224" s="54">
        <f t="shared" si="45"/>
        <v>40</v>
      </c>
      <c r="G224" s="54">
        <f t="shared" si="45"/>
        <v>40</v>
      </c>
      <c r="H224" s="54">
        <f t="shared" si="45"/>
        <v>40</v>
      </c>
      <c r="I224" s="54">
        <f t="shared" si="45"/>
        <v>40</v>
      </c>
      <c r="J224" s="54">
        <f t="shared" si="45"/>
        <v>40</v>
      </c>
    </row>
    <row r="225" spans="1:10" x14ac:dyDescent="0.25">
      <c r="A225" s="22" t="s">
        <v>679</v>
      </c>
      <c r="B225" s="22"/>
      <c r="C225" s="22"/>
      <c r="E225" s="54">
        <f t="shared" ref="E225:J225" si="46">E213+E219</f>
        <v>10</v>
      </c>
      <c r="F225" s="54">
        <f t="shared" si="46"/>
        <v>10</v>
      </c>
      <c r="G225" s="54">
        <f t="shared" si="46"/>
        <v>10</v>
      </c>
      <c r="H225" s="54">
        <f t="shared" si="46"/>
        <v>10</v>
      </c>
      <c r="I225" s="54">
        <f t="shared" si="46"/>
        <v>10</v>
      </c>
      <c r="J225" s="54">
        <f t="shared" si="46"/>
        <v>10</v>
      </c>
    </row>
    <row r="226" spans="1:10" x14ac:dyDescent="0.25">
      <c r="A226" s="22" t="s">
        <v>680</v>
      </c>
      <c r="B226" s="22"/>
      <c r="C226" s="22"/>
      <c r="E226" s="54"/>
      <c r="F226" s="54"/>
      <c r="G226" s="54"/>
      <c r="H226" s="54"/>
      <c r="I226" s="54"/>
      <c r="J226" s="54"/>
    </row>
    <row r="227" spans="1:10" x14ac:dyDescent="0.25">
      <c r="A227" s="22" t="s">
        <v>681</v>
      </c>
      <c r="B227" s="22"/>
      <c r="C227" s="22"/>
      <c r="E227" s="54"/>
      <c r="F227" s="54"/>
      <c r="G227" s="54"/>
      <c r="H227" s="54"/>
      <c r="I227" s="54"/>
      <c r="J227" s="54"/>
    </row>
    <row r="228" spans="1:10" x14ac:dyDescent="0.25">
      <c r="A228" s="22"/>
      <c r="B228" s="22"/>
      <c r="C228" s="22"/>
    </row>
    <row r="229" spans="1:10" x14ac:dyDescent="0.25">
      <c r="A229" s="22" t="s">
        <v>684</v>
      </c>
      <c r="B229" s="22"/>
      <c r="C229" s="22"/>
      <c r="D229" s="22"/>
      <c r="E229" s="57" t="str">
        <f t="shared" ref="E229:J231" si="47">E223</f>
        <v>2025/26</v>
      </c>
      <c r="F229" s="57" t="str">
        <f t="shared" si="47"/>
        <v>2026/27</v>
      </c>
      <c r="G229" s="57" t="str">
        <f t="shared" si="47"/>
        <v>2027/28</v>
      </c>
      <c r="H229" s="57" t="str">
        <f t="shared" si="47"/>
        <v>2028/29</v>
      </c>
      <c r="I229" s="57" t="str">
        <f t="shared" si="47"/>
        <v>2029/30</v>
      </c>
      <c r="J229" s="57" t="str">
        <f t="shared" si="47"/>
        <v>2030/31</v>
      </c>
    </row>
    <row r="230" spans="1:10" x14ac:dyDescent="0.25">
      <c r="A230" s="22" t="s">
        <v>205</v>
      </c>
      <c r="B230" s="22"/>
      <c r="C230" s="22"/>
      <c r="D230" s="22" t="str">
        <f>A230&amp;D209&amp;D210</f>
        <v>FT Home student FTE91</v>
      </c>
      <c r="E230" s="58">
        <f t="shared" si="47"/>
        <v>40</v>
      </c>
      <c r="F230" s="58">
        <f t="shared" si="47"/>
        <v>40</v>
      </c>
      <c r="G230" s="58">
        <f t="shared" si="47"/>
        <v>40</v>
      </c>
      <c r="H230" s="58">
        <f t="shared" si="47"/>
        <v>40</v>
      </c>
      <c r="I230" s="58">
        <f t="shared" si="47"/>
        <v>40</v>
      </c>
      <c r="J230" s="58">
        <f t="shared" si="47"/>
        <v>40</v>
      </c>
    </row>
    <row r="231" spans="1:10" x14ac:dyDescent="0.25">
      <c r="A231" s="22" t="s">
        <v>206</v>
      </c>
      <c r="B231" s="22"/>
      <c r="C231" s="22"/>
      <c r="D231" s="22" t="str">
        <f>A231&amp;D209&amp;D210</f>
        <v>FT International student FTE91</v>
      </c>
      <c r="E231" s="58">
        <f t="shared" si="47"/>
        <v>10</v>
      </c>
      <c r="F231" s="58">
        <f t="shared" si="47"/>
        <v>10</v>
      </c>
      <c r="G231" s="58">
        <f t="shared" si="47"/>
        <v>10</v>
      </c>
      <c r="H231" s="58">
        <f t="shared" si="47"/>
        <v>10</v>
      </c>
      <c r="I231" s="58">
        <f t="shared" si="47"/>
        <v>10</v>
      </c>
      <c r="J231" s="58">
        <f t="shared" si="47"/>
        <v>10</v>
      </c>
    </row>
    <row r="232" spans="1:10" x14ac:dyDescent="0.25">
      <c r="A232" s="22" t="s">
        <v>207</v>
      </c>
      <c r="B232" s="22"/>
      <c r="C232" s="22"/>
      <c r="D232" s="22" t="str">
        <f>A232&amp;D209&amp;D210</f>
        <v>PT Home student FTE91</v>
      </c>
      <c r="E232" s="58"/>
      <c r="F232" s="58"/>
      <c r="G232" s="58"/>
      <c r="H232" s="58"/>
      <c r="I232" s="58"/>
      <c r="J232" s="58"/>
    </row>
    <row r="233" spans="1:10" x14ac:dyDescent="0.25">
      <c r="A233" s="22" t="s">
        <v>208</v>
      </c>
      <c r="B233" s="22"/>
      <c r="C233" s="22"/>
      <c r="D233" s="22" t="str">
        <f>A233&amp;D209&amp;D210</f>
        <v>PT International student FTE91</v>
      </c>
      <c r="E233" s="58"/>
      <c r="F233" s="58"/>
      <c r="G233" s="58"/>
      <c r="H233" s="58"/>
      <c r="I233" s="58"/>
      <c r="J233" s="58"/>
    </row>
    <row r="234" spans="1:10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</row>
    <row r="235" spans="1:10" x14ac:dyDescent="0.25">
      <c r="A235" s="62" t="s">
        <v>34</v>
      </c>
      <c r="B235" s="22"/>
      <c r="C235" s="22"/>
      <c r="D235" s="2">
        <f>VLOOKUP(A235,'selections(hide)'!$A$24:$M$36,4,FALSE)</f>
        <v>10</v>
      </c>
    </row>
    <row r="236" spans="1:10" x14ac:dyDescent="0.25">
      <c r="A236" s="64" t="s">
        <v>195</v>
      </c>
      <c r="B236" s="65"/>
      <c r="C236" s="65"/>
      <c r="D236" s="65">
        <f>'selections(hide)'!$J$2</f>
        <v>1</v>
      </c>
    </row>
    <row r="237" spans="1:10" x14ac:dyDescent="0.25">
      <c r="A237" s="22" t="s">
        <v>677</v>
      </c>
      <c r="B237" s="22"/>
      <c r="C237" s="22"/>
      <c r="E237" s="50" t="str">
        <f>staff_students!$E$29</f>
        <v>2025/26</v>
      </c>
      <c r="F237" s="50" t="str">
        <f>staff_students!$F$29</f>
        <v>2026/27</v>
      </c>
      <c r="G237" s="50" t="str">
        <f>staff_students!$G$29</f>
        <v>2027/28</v>
      </c>
      <c r="H237" s="50" t="str">
        <f>staff_students!$H$29</f>
        <v>2028/29</v>
      </c>
      <c r="I237" s="50" t="str">
        <f>staff_students!$I$29</f>
        <v>2029/30</v>
      </c>
      <c r="J237" s="50" t="str">
        <f>staff_students!$J$29</f>
        <v>2030/31</v>
      </c>
    </row>
    <row r="238" spans="1:10" x14ac:dyDescent="0.25">
      <c r="A238" s="22" t="s">
        <v>678</v>
      </c>
      <c r="B238" s="22"/>
      <c r="C238" s="22"/>
      <c r="E238" s="54"/>
      <c r="F238" s="54"/>
      <c r="G238" s="54"/>
      <c r="H238" s="54"/>
      <c r="I238" s="54"/>
      <c r="J238" s="54"/>
    </row>
    <row r="239" spans="1:10" x14ac:dyDescent="0.25">
      <c r="A239" s="22" t="s">
        <v>679</v>
      </c>
      <c r="B239" s="22"/>
      <c r="C239" s="22"/>
      <c r="E239" s="54"/>
      <c r="F239" s="54"/>
      <c r="G239" s="54"/>
      <c r="H239" s="54"/>
      <c r="I239" s="54"/>
      <c r="J239" s="54"/>
    </row>
    <row r="240" spans="1:10" x14ac:dyDescent="0.25">
      <c r="A240" s="22" t="s">
        <v>680</v>
      </c>
      <c r="B240" s="22"/>
      <c r="C240" s="22"/>
      <c r="E240" s="54">
        <f>staff_students!$E$32</f>
        <v>0</v>
      </c>
      <c r="F240" s="54">
        <f>staff_students!$F$32</f>
        <v>0</v>
      </c>
      <c r="G240" s="54">
        <f>staff_students!$G$32</f>
        <v>0</v>
      </c>
      <c r="H240" s="54">
        <f>staff_students!$H$32</f>
        <v>0</v>
      </c>
      <c r="I240" s="54">
        <f>staff_students!$I$32</f>
        <v>0</v>
      </c>
      <c r="J240" s="54">
        <f>staff_students!$J$32</f>
        <v>0</v>
      </c>
    </row>
    <row r="241" spans="1:10" x14ac:dyDescent="0.25">
      <c r="A241" s="22" t="s">
        <v>681</v>
      </c>
      <c r="B241" s="22"/>
      <c r="C241" s="22"/>
      <c r="E241" s="54">
        <f>staff_students!$E$33</f>
        <v>0</v>
      </c>
      <c r="F241" s="54">
        <f>staff_students!$F$33</f>
        <v>0</v>
      </c>
      <c r="G241" s="54">
        <f>staff_students!$G$33</f>
        <v>0</v>
      </c>
      <c r="H241" s="54">
        <f>staff_students!$H$33</f>
        <v>0</v>
      </c>
      <c r="I241" s="54">
        <f>staff_students!$I$33</f>
        <v>0</v>
      </c>
      <c r="J241" s="54">
        <f>staff_students!$J$33</f>
        <v>0</v>
      </c>
    </row>
    <row r="242" spans="1:10" x14ac:dyDescent="0.25">
      <c r="A242" s="22"/>
      <c r="B242" s="22"/>
      <c r="C242" s="22"/>
    </row>
    <row r="243" spans="1:10" x14ac:dyDescent="0.25">
      <c r="A243" s="22" t="s">
        <v>682</v>
      </c>
      <c r="B243" s="22"/>
      <c r="C243" s="22"/>
      <c r="E243" s="50" t="str">
        <f t="shared" ref="E243:J243" si="48">E237</f>
        <v>2025/26</v>
      </c>
      <c r="F243" s="50" t="str">
        <f t="shared" si="48"/>
        <v>2026/27</v>
      </c>
      <c r="G243" s="50" t="str">
        <f t="shared" si="48"/>
        <v>2027/28</v>
      </c>
      <c r="H243" s="50" t="str">
        <f t="shared" si="48"/>
        <v>2028/29</v>
      </c>
      <c r="I243" s="50" t="str">
        <f t="shared" si="48"/>
        <v>2029/30</v>
      </c>
      <c r="J243" s="50" t="str">
        <f t="shared" si="48"/>
        <v>2030/31</v>
      </c>
    </row>
    <row r="244" spans="1:10" x14ac:dyDescent="0.25">
      <c r="A244" s="22" t="s">
        <v>678</v>
      </c>
      <c r="B244" s="22"/>
      <c r="C244" s="22"/>
      <c r="E244" s="54"/>
      <c r="F244" s="54"/>
      <c r="G244" s="54"/>
      <c r="H244" s="54"/>
      <c r="I244" s="54"/>
      <c r="J244" s="54"/>
    </row>
    <row r="245" spans="1:10" x14ac:dyDescent="0.25">
      <c r="A245" s="22" t="s">
        <v>679</v>
      </c>
      <c r="B245" s="22"/>
      <c r="C245" s="22"/>
      <c r="E245" s="54"/>
      <c r="F245" s="54"/>
      <c r="G245" s="54"/>
      <c r="H245" s="54"/>
      <c r="I245" s="54"/>
      <c r="J245" s="54"/>
    </row>
    <row r="246" spans="1:10" x14ac:dyDescent="0.25">
      <c r="A246" s="22" t="s">
        <v>680</v>
      </c>
      <c r="B246" s="22"/>
      <c r="C246" s="22"/>
      <c r="E246" s="56">
        <f>IF(staff_students!$C$28="No",0,ROUNDDOWN(E240*staff_students!$E$36,0))+IF(staff_students!$C$28="No",0,ROUNDDOWN(E240*staff_students!$E$36*staff_students!$E$36,0))</f>
        <v>0</v>
      </c>
      <c r="F246" s="56">
        <f>ROUNDDOWN(E240*staff_students!$E$36,0)+IF(staff_students!$C$28="No",0,ROUNDDOWN(E240*staff_students!$E$36*staff_students!$E$36,0))</f>
        <v>0</v>
      </c>
      <c r="G246" s="54">
        <f>ROUNDDOWN(F240*staff_students!$E$36,0)+ROUNDDOWN(E240*staff_students!$E$36*staff_students!$E$36,0)</f>
        <v>0</v>
      </c>
      <c r="H246" s="54">
        <f>ROUNDDOWN(G240*staff_students!$E$36,0)+ROUNDDOWN(F240*staff_students!$E$36*staff_students!$E$36,0)</f>
        <v>0</v>
      </c>
      <c r="I246" s="54">
        <f>ROUNDDOWN(H240*staff_students!$E$36,0)+ROUNDDOWN(G240*staff_students!$E$36*staff_students!$E$36,0)</f>
        <v>0</v>
      </c>
      <c r="J246" s="54">
        <f>ROUNDDOWN(I240*staff_students!$E$36,0)+ROUNDDOWN(H240*staff_students!$E$36*staff_students!$E$36,0)</f>
        <v>0</v>
      </c>
    </row>
    <row r="247" spans="1:10" x14ac:dyDescent="0.25">
      <c r="A247" s="22" t="s">
        <v>681</v>
      </c>
      <c r="B247" s="22"/>
      <c r="C247" s="22"/>
      <c r="E247" s="56">
        <f>IF(staff_students!$C$28="No",0,ROUNDDOWN(E241*staff_students!$E$36,0))+IF(staff_students!$C$28="No",0,ROUNDDOWN(E241*staff_students!$E$36*staff_students!$E$36,0))</f>
        <v>0</v>
      </c>
      <c r="F247" s="56">
        <f>ROUNDDOWN(E241*staff_students!$E$36,0)+IF(staff_students!$C$28="No",0,ROUNDDOWN(E241*staff_students!$E$36*staff_students!$E$36,0))</f>
        <v>0</v>
      </c>
      <c r="G247" s="54">
        <f>ROUNDDOWN(F241*staff_students!$E$36,0)+ROUNDDOWN(E241*staff_students!$E$36*staff_students!$E$36,0)</f>
        <v>0</v>
      </c>
      <c r="H247" s="54">
        <f>ROUNDDOWN(G241*staff_students!$E$36,0)+ROUNDDOWN(F241*staff_students!$E$36*staff_students!$E$36,0)</f>
        <v>0</v>
      </c>
      <c r="I247" s="54">
        <f>ROUNDDOWN(H241*staff_students!$E$36,0)+ROUNDDOWN(G241*staff_students!$E$36*staff_students!$E$36,0)</f>
        <v>0</v>
      </c>
      <c r="J247" s="54">
        <f>ROUNDDOWN(I241*staff_students!$E$36,0)+ROUNDDOWN(H241*staff_students!$E$36*staff_students!$E$36,0)</f>
        <v>0</v>
      </c>
    </row>
    <row r="248" spans="1:10" x14ac:dyDescent="0.25">
      <c r="A248" s="22"/>
      <c r="B248" s="22"/>
      <c r="C248" s="22"/>
    </row>
    <row r="249" spans="1:10" x14ac:dyDescent="0.25">
      <c r="A249" s="22" t="s">
        <v>683</v>
      </c>
      <c r="B249" s="22"/>
      <c r="C249" s="22"/>
      <c r="E249" s="50" t="str">
        <f t="shared" ref="E249:J249" si="49">E243</f>
        <v>2025/26</v>
      </c>
      <c r="F249" s="50" t="str">
        <f t="shared" si="49"/>
        <v>2026/27</v>
      </c>
      <c r="G249" s="50" t="str">
        <f t="shared" si="49"/>
        <v>2027/28</v>
      </c>
      <c r="H249" s="50" t="str">
        <f t="shared" si="49"/>
        <v>2028/29</v>
      </c>
      <c r="I249" s="50" t="str">
        <f t="shared" si="49"/>
        <v>2029/30</v>
      </c>
      <c r="J249" s="50" t="str">
        <f t="shared" si="49"/>
        <v>2030/31</v>
      </c>
    </row>
    <row r="250" spans="1:10" x14ac:dyDescent="0.25">
      <c r="A250" s="22" t="s">
        <v>678</v>
      </c>
      <c r="B250" s="22"/>
      <c r="C250" s="22"/>
      <c r="E250" s="54"/>
      <c r="F250" s="54"/>
      <c r="G250" s="54"/>
      <c r="H250" s="54"/>
      <c r="I250" s="54"/>
      <c r="J250" s="54"/>
    </row>
    <row r="251" spans="1:10" x14ac:dyDescent="0.25">
      <c r="A251" s="22" t="s">
        <v>679</v>
      </c>
      <c r="B251" s="22"/>
      <c r="C251" s="22"/>
      <c r="E251" s="54"/>
      <c r="F251" s="54"/>
      <c r="G251" s="54"/>
      <c r="H251" s="54"/>
      <c r="I251" s="54"/>
      <c r="J251" s="54"/>
    </row>
    <row r="252" spans="1:10" x14ac:dyDescent="0.25">
      <c r="A252" s="22" t="s">
        <v>680</v>
      </c>
      <c r="B252" s="22"/>
      <c r="C252" s="22"/>
      <c r="E252" s="54">
        <f t="shared" ref="E252:J252" si="50">E240+E246</f>
        <v>0</v>
      </c>
      <c r="F252" s="54">
        <f t="shared" si="50"/>
        <v>0</v>
      </c>
      <c r="G252" s="54">
        <f t="shared" si="50"/>
        <v>0</v>
      </c>
      <c r="H252" s="54">
        <f t="shared" si="50"/>
        <v>0</v>
      </c>
      <c r="I252" s="54">
        <f t="shared" si="50"/>
        <v>0</v>
      </c>
      <c r="J252" s="54">
        <f t="shared" si="50"/>
        <v>0</v>
      </c>
    </row>
    <row r="253" spans="1:10" x14ac:dyDescent="0.25">
      <c r="A253" s="22" t="s">
        <v>681</v>
      </c>
      <c r="B253" s="22"/>
      <c r="C253" s="22"/>
      <c r="E253" s="54">
        <f t="shared" ref="E253:J253" si="51">E241+E247</f>
        <v>0</v>
      </c>
      <c r="F253" s="54">
        <f t="shared" si="51"/>
        <v>0</v>
      </c>
      <c r="G253" s="54">
        <f t="shared" si="51"/>
        <v>0</v>
      </c>
      <c r="H253" s="54">
        <f t="shared" si="51"/>
        <v>0</v>
      </c>
      <c r="I253" s="54">
        <f t="shared" si="51"/>
        <v>0</v>
      </c>
      <c r="J253" s="54">
        <f t="shared" si="51"/>
        <v>0</v>
      </c>
    </row>
    <row r="254" spans="1:10" x14ac:dyDescent="0.25">
      <c r="A254" s="22"/>
      <c r="B254" s="22"/>
      <c r="C254" s="22"/>
    </row>
    <row r="255" spans="1:10" x14ac:dyDescent="0.25">
      <c r="A255" s="22" t="s">
        <v>684</v>
      </c>
      <c r="B255" s="22"/>
      <c r="C255" s="22"/>
      <c r="D255" s="22"/>
      <c r="E255" s="57" t="str">
        <f t="shared" ref="E255:J255" si="52">E249</f>
        <v>2025/26</v>
      </c>
      <c r="F255" s="57" t="str">
        <f t="shared" si="52"/>
        <v>2026/27</v>
      </c>
      <c r="G255" s="57" t="str">
        <f t="shared" si="52"/>
        <v>2027/28</v>
      </c>
      <c r="H255" s="57" t="str">
        <f t="shared" si="52"/>
        <v>2028/29</v>
      </c>
      <c r="I255" s="57" t="str">
        <f t="shared" si="52"/>
        <v>2029/30</v>
      </c>
      <c r="J255" s="57" t="str">
        <f t="shared" si="52"/>
        <v>2030/31</v>
      </c>
    </row>
    <row r="256" spans="1:10" x14ac:dyDescent="0.25">
      <c r="A256" s="22" t="s">
        <v>205</v>
      </c>
      <c r="B256" s="22"/>
      <c r="C256" s="22"/>
      <c r="D256" s="22" t="str">
        <f>A256&amp;D235&amp;D236</f>
        <v>FT Home student FTE101</v>
      </c>
      <c r="E256" s="58"/>
      <c r="F256" s="58"/>
      <c r="G256" s="58"/>
      <c r="H256" s="58"/>
      <c r="I256" s="58"/>
      <c r="J256" s="58"/>
    </row>
    <row r="257" spans="1:10" x14ac:dyDescent="0.25">
      <c r="A257" s="22" t="s">
        <v>206</v>
      </c>
      <c r="B257" s="22"/>
      <c r="C257" s="22"/>
      <c r="D257" s="22" t="str">
        <f>A257&amp;D235&amp;D236</f>
        <v>FT International student FTE101</v>
      </c>
      <c r="E257" s="58"/>
      <c r="F257" s="58"/>
      <c r="G257" s="58"/>
      <c r="H257" s="58"/>
      <c r="I257" s="58"/>
      <c r="J257" s="58"/>
    </row>
    <row r="258" spans="1:10" x14ac:dyDescent="0.25">
      <c r="A258" s="22" t="s">
        <v>207</v>
      </c>
      <c r="B258" s="22"/>
      <c r="C258" s="22"/>
      <c r="D258" s="22" t="str">
        <f>A258&amp;D235&amp;D236</f>
        <v>PT Home student FTE101</v>
      </c>
      <c r="E258" s="58">
        <f>E252/VLOOKUP($D235,'selections(hide)'!$D$24:$P$36,13,FALSE)</f>
        <v>0</v>
      </c>
      <c r="F258" s="58">
        <f>F252/VLOOKUP($D235,'selections(hide)'!$D$24:$P$36,13,FALSE)</f>
        <v>0</v>
      </c>
      <c r="G258" s="58">
        <f>G252/VLOOKUP($D235,'selections(hide)'!$D$24:$P$36,13,FALSE)</f>
        <v>0</v>
      </c>
      <c r="H258" s="58">
        <f>H252/VLOOKUP($D235,'selections(hide)'!$D$24:$P$36,13,FALSE)</f>
        <v>0</v>
      </c>
      <c r="I258" s="58">
        <f>I252/VLOOKUP($D235,'selections(hide)'!$D$24:$P$36,13,FALSE)</f>
        <v>0</v>
      </c>
      <c r="J258" s="58">
        <f>J252/VLOOKUP($D235,'selections(hide)'!$D$24:$P$36,13,FALSE)</f>
        <v>0</v>
      </c>
    </row>
    <row r="259" spans="1:10" x14ac:dyDescent="0.25">
      <c r="A259" s="22" t="s">
        <v>208</v>
      </c>
      <c r="B259" s="22"/>
      <c r="C259" s="22"/>
      <c r="D259" s="22" t="str">
        <f>A259&amp;D235&amp;D236</f>
        <v>PT International student FTE101</v>
      </c>
      <c r="E259" s="58">
        <f>E253/VLOOKUP($D235,'selections(hide)'!$D$24:$P$36,13,FALSE)</f>
        <v>0</v>
      </c>
      <c r="F259" s="58">
        <f>F253/VLOOKUP($D235,'selections(hide)'!$D$24:$P$36,13,FALSE)</f>
        <v>0</v>
      </c>
      <c r="G259" s="58">
        <f>G253/VLOOKUP($D235,'selections(hide)'!$D$24:$P$36,13,FALSE)</f>
        <v>0</v>
      </c>
      <c r="H259" s="58">
        <f>H253/VLOOKUP($D235,'selections(hide)'!$D$24:$P$36,13,FALSE)</f>
        <v>0</v>
      </c>
      <c r="I259" s="58">
        <f>I253/VLOOKUP($D235,'selections(hide)'!$D$24:$P$36,13,FALSE)</f>
        <v>0</v>
      </c>
      <c r="J259" s="58">
        <f>J253/VLOOKUP($D235,'selections(hide)'!$D$24:$P$36,13,FALSE)</f>
        <v>0</v>
      </c>
    </row>
    <row r="260" spans="1:10" x14ac:dyDescent="0.25">
      <c r="A260" s="22"/>
      <c r="B260" s="22"/>
      <c r="C260" s="22"/>
      <c r="D260" s="22"/>
      <c r="E260" s="22"/>
      <c r="F260" s="22"/>
      <c r="G260" s="22"/>
      <c r="H260" s="22"/>
      <c r="I260" s="22"/>
      <c r="J260" s="22"/>
    </row>
    <row r="261" spans="1:10" x14ac:dyDescent="0.25">
      <c r="A261" s="62" t="s">
        <v>36</v>
      </c>
      <c r="B261" s="22"/>
      <c r="C261" s="22"/>
      <c r="D261" s="2">
        <f>VLOOKUP(A261,'selections(hide)'!$A$24:$M$36,4,FALSE)</f>
        <v>11</v>
      </c>
    </row>
    <row r="262" spans="1:10" x14ac:dyDescent="0.25">
      <c r="A262" s="64" t="s">
        <v>195</v>
      </c>
      <c r="B262" s="65"/>
      <c r="C262" s="65"/>
      <c r="D262" s="65">
        <f>'selections(hide)'!$J$2</f>
        <v>1</v>
      </c>
    </row>
    <row r="263" spans="1:10" x14ac:dyDescent="0.25">
      <c r="A263" s="22" t="s">
        <v>677</v>
      </c>
      <c r="B263" s="22"/>
      <c r="C263" s="22"/>
      <c r="E263" s="50" t="str">
        <f>staff_students!$E$29</f>
        <v>2025/26</v>
      </c>
      <c r="F263" s="50" t="str">
        <f>staff_students!$F$29</f>
        <v>2026/27</v>
      </c>
      <c r="G263" s="50" t="str">
        <f>staff_students!$G$29</f>
        <v>2027/28</v>
      </c>
      <c r="H263" s="50" t="str">
        <f>staff_students!$H$29</f>
        <v>2028/29</v>
      </c>
      <c r="I263" s="50" t="str">
        <f>staff_students!$I$29</f>
        <v>2029/30</v>
      </c>
      <c r="J263" s="50" t="str">
        <f>staff_students!$J$29</f>
        <v>2030/31</v>
      </c>
    </row>
    <row r="264" spans="1:10" x14ac:dyDescent="0.25">
      <c r="A264" s="22" t="s">
        <v>678</v>
      </c>
      <c r="B264" s="22"/>
      <c r="C264" s="22"/>
      <c r="E264" s="54"/>
      <c r="F264" s="54"/>
      <c r="G264" s="54"/>
      <c r="H264" s="54"/>
      <c r="I264" s="54"/>
      <c r="J264" s="54"/>
    </row>
    <row r="265" spans="1:10" x14ac:dyDescent="0.25">
      <c r="A265" s="22" t="s">
        <v>679</v>
      </c>
      <c r="B265" s="22"/>
      <c r="C265" s="22"/>
      <c r="E265" s="54"/>
      <c r="F265" s="54"/>
      <c r="G265" s="54"/>
      <c r="H265" s="54"/>
      <c r="I265" s="54"/>
      <c r="J265" s="54"/>
    </row>
    <row r="266" spans="1:10" x14ac:dyDescent="0.25">
      <c r="A266" s="22" t="s">
        <v>680</v>
      </c>
      <c r="B266" s="22"/>
      <c r="C266" s="22"/>
      <c r="E266" s="54">
        <f>staff_students!$E$32</f>
        <v>0</v>
      </c>
      <c r="F266" s="54">
        <f>staff_students!$F$32</f>
        <v>0</v>
      </c>
      <c r="G266" s="54">
        <f>staff_students!$G$32</f>
        <v>0</v>
      </c>
      <c r="H266" s="54">
        <f>staff_students!$H$32</f>
        <v>0</v>
      </c>
      <c r="I266" s="54">
        <f>staff_students!$I$32</f>
        <v>0</v>
      </c>
      <c r="J266" s="54">
        <f>staff_students!$J$32</f>
        <v>0</v>
      </c>
    </row>
    <row r="267" spans="1:10" x14ac:dyDescent="0.25">
      <c r="A267" s="22" t="s">
        <v>681</v>
      </c>
      <c r="B267" s="22"/>
      <c r="C267" s="22"/>
      <c r="E267" s="54">
        <f>staff_students!$E$33</f>
        <v>0</v>
      </c>
      <c r="F267" s="54">
        <f>staff_students!$F$33</f>
        <v>0</v>
      </c>
      <c r="G267" s="54">
        <f>staff_students!$G$33</f>
        <v>0</v>
      </c>
      <c r="H267" s="54">
        <f>staff_students!$H$33</f>
        <v>0</v>
      </c>
      <c r="I267" s="54">
        <f>staff_students!$I$33</f>
        <v>0</v>
      </c>
      <c r="J267" s="54">
        <f>staff_students!$J$33</f>
        <v>0</v>
      </c>
    </row>
    <row r="268" spans="1:10" x14ac:dyDescent="0.25">
      <c r="A268" s="22"/>
      <c r="B268" s="22"/>
      <c r="C268" s="22"/>
    </row>
    <row r="269" spans="1:10" x14ac:dyDescent="0.25">
      <c r="A269" s="22" t="s">
        <v>682</v>
      </c>
      <c r="B269" s="22"/>
      <c r="C269" s="22"/>
      <c r="E269" s="50" t="str">
        <f t="shared" ref="E269:J269" si="53">E263</f>
        <v>2025/26</v>
      </c>
      <c r="F269" s="50" t="str">
        <f t="shared" si="53"/>
        <v>2026/27</v>
      </c>
      <c r="G269" s="50" t="str">
        <f t="shared" si="53"/>
        <v>2027/28</v>
      </c>
      <c r="H269" s="50" t="str">
        <f t="shared" si="53"/>
        <v>2028/29</v>
      </c>
      <c r="I269" s="50" t="str">
        <f t="shared" si="53"/>
        <v>2029/30</v>
      </c>
      <c r="J269" s="50" t="str">
        <f t="shared" si="53"/>
        <v>2030/31</v>
      </c>
    </row>
    <row r="270" spans="1:10" x14ac:dyDescent="0.25">
      <c r="A270" s="22" t="s">
        <v>678</v>
      </c>
      <c r="B270" s="22"/>
      <c r="C270" s="22"/>
      <c r="E270" s="54"/>
      <c r="F270" s="54"/>
      <c r="G270" s="54"/>
      <c r="H270" s="54"/>
      <c r="I270" s="54"/>
      <c r="J270" s="54"/>
    </row>
    <row r="271" spans="1:10" x14ac:dyDescent="0.25">
      <c r="A271" s="22" t="s">
        <v>679</v>
      </c>
      <c r="B271" s="22"/>
      <c r="C271" s="22"/>
      <c r="E271" s="54"/>
      <c r="F271" s="54"/>
      <c r="G271" s="54"/>
      <c r="H271" s="54"/>
      <c r="I271" s="54"/>
      <c r="J271" s="54"/>
    </row>
    <row r="272" spans="1:10" x14ac:dyDescent="0.25">
      <c r="A272" s="22" t="s">
        <v>680</v>
      </c>
      <c r="B272" s="22"/>
      <c r="C272" s="22"/>
      <c r="E272" s="56">
        <f>IF(staff_students!$C$28="No",0,ROUNDDOWN(E266*staff_students!$E$36,0))+IF(staff_students!$C$28="No",0,ROUNDDOWN(E266*staff_students!$E$36*staff_students!$E$36,0))+IF(staff_students!$C$28="No",0,ROUNDDOWN(E266*staff_students!$E$36*staff_students!$E$36*staff_students!$E$36,0))</f>
        <v>0</v>
      </c>
      <c r="F272" s="56">
        <f>ROUNDDOWN(E266*staff_students!$E$36,0)+IF(staff_students!$C$28="No",0,ROUNDDOWN(E266*staff_students!$E$36*staff_students!$E$36,0))+IF(staff_students!$C$28="No",0,ROUNDDOWN(E266*staff_students!$E$36*staff_students!$E$36*staff_students!$E$36,0))</f>
        <v>0</v>
      </c>
      <c r="G272" s="56">
        <f>ROUNDDOWN(F266*staff_students!$E$36,0)+ROUNDDOWN(E266*staff_students!$E$36*staff_students!$E$36,0)+IF(staff_students!$C$28="No",0,ROUNDDOWN(E266*staff_students!$E$36*staff_students!$E$36*staff_students!$E$36,0))</f>
        <v>0</v>
      </c>
      <c r="H272" s="54">
        <f>ROUNDDOWN(G266*staff_students!$E$36,0)+ROUNDDOWN(F266*staff_students!$E$36*staff_students!$E$36,0)+ROUNDDOWN(E266*staff_students!$E$36*staff_students!$E$36*staff_students!$E$36,0)</f>
        <v>0</v>
      </c>
      <c r="I272" s="54">
        <f>ROUNDDOWN(H266*staff_students!$E$36,0)+ROUNDDOWN(G266*staff_students!$E$36*staff_students!$E$36,0)+ROUNDDOWN(F266*staff_students!$E$36*staff_students!$E$36*staff_students!$E$36,0)</f>
        <v>0</v>
      </c>
      <c r="J272" s="54">
        <f>ROUNDDOWN(I266*staff_students!$E$36,0)+ROUNDDOWN(H266*staff_students!$E$36*staff_students!$E$36,0)+ROUNDDOWN(G266*staff_students!$E$36*staff_students!$E$36*staff_students!$E$36,0)</f>
        <v>0</v>
      </c>
    </row>
    <row r="273" spans="1:10" x14ac:dyDescent="0.25">
      <c r="A273" s="22" t="s">
        <v>681</v>
      </c>
      <c r="B273" s="22"/>
      <c r="C273" s="22"/>
      <c r="E273" s="56">
        <f>IF(staff_students!$C$28="No",0,ROUNDDOWN(E267*staff_students!$E$36,0))+IF(staff_students!$C$28="No",0,ROUNDDOWN(E267*staff_students!$E$36*staff_students!$E$36,0))+IF(staff_students!$C$28="No",0,ROUNDDOWN(E267*staff_students!$E$36*staff_students!$E$36*staff_students!$E$36,0))</f>
        <v>0</v>
      </c>
      <c r="F273" s="56">
        <f>ROUNDDOWN(E267*staff_students!$E$36,0)+IF(staff_students!$C$28="No",0,ROUNDDOWN(E267*staff_students!$E$36*staff_students!$E$36,0))+IF(staff_students!$C$28="No",0,ROUNDDOWN(E267*staff_students!$E$36*staff_students!$E$36*staff_students!$E$36,0))</f>
        <v>0</v>
      </c>
      <c r="G273" s="56">
        <f>ROUNDDOWN(F267*staff_students!$E$36,0)+ROUNDDOWN(E267*staff_students!$E$36*staff_students!$E$36,0)+IF(staff_students!$C$28="No",0,ROUNDDOWN(E267*staff_students!$E$36*staff_students!$E$36*staff_students!$E$36,0))</f>
        <v>0</v>
      </c>
      <c r="H273" s="54">
        <f>ROUNDDOWN(G267*staff_students!$E$36,0)+ROUNDDOWN(F267*staff_students!$E$36*staff_students!$E$36,0)+ROUNDDOWN(E267*staff_students!$E$36*staff_students!$E$36*staff_students!$E$36,0)</f>
        <v>0</v>
      </c>
      <c r="I273" s="54">
        <f>ROUNDDOWN(H267*staff_students!$E$36,0)+ROUNDDOWN(G267*staff_students!$E$36*staff_students!$E$36,0)+ROUNDDOWN(F267*staff_students!$E$36*staff_students!$E$36*staff_students!$E$36,0)</f>
        <v>0</v>
      </c>
      <c r="J273" s="54">
        <f>ROUNDDOWN(I267*staff_students!$E$36,0)+ROUNDDOWN(H267*staff_students!$E$36*staff_students!$E$36,0)+ROUNDDOWN(G267*staff_students!$E$36*staff_students!$E$36*staff_students!$E$36,0)</f>
        <v>0</v>
      </c>
    </row>
    <row r="274" spans="1:10" x14ac:dyDescent="0.25">
      <c r="A274" s="22"/>
      <c r="B274" s="22"/>
      <c r="C274" s="22"/>
    </row>
    <row r="275" spans="1:10" x14ac:dyDescent="0.25">
      <c r="A275" s="22" t="s">
        <v>683</v>
      </c>
      <c r="B275" s="22"/>
      <c r="C275" s="22"/>
      <c r="E275" s="50" t="str">
        <f t="shared" ref="E275:J275" si="54">E269</f>
        <v>2025/26</v>
      </c>
      <c r="F275" s="50" t="str">
        <f t="shared" si="54"/>
        <v>2026/27</v>
      </c>
      <c r="G275" s="50" t="str">
        <f t="shared" si="54"/>
        <v>2027/28</v>
      </c>
      <c r="H275" s="50" t="str">
        <f t="shared" si="54"/>
        <v>2028/29</v>
      </c>
      <c r="I275" s="50" t="str">
        <f t="shared" si="54"/>
        <v>2029/30</v>
      </c>
      <c r="J275" s="50" t="str">
        <f t="shared" si="54"/>
        <v>2030/31</v>
      </c>
    </row>
    <row r="276" spans="1:10" x14ac:dyDescent="0.25">
      <c r="A276" s="22" t="s">
        <v>678</v>
      </c>
      <c r="B276" s="22"/>
      <c r="C276" s="22"/>
      <c r="E276" s="54"/>
      <c r="F276" s="54"/>
      <c r="G276" s="54"/>
      <c r="H276" s="54"/>
      <c r="I276" s="54"/>
      <c r="J276" s="54"/>
    </row>
    <row r="277" spans="1:10" x14ac:dyDescent="0.25">
      <c r="A277" s="22" t="s">
        <v>679</v>
      </c>
      <c r="B277" s="22"/>
      <c r="C277" s="22"/>
      <c r="E277" s="54"/>
      <c r="F277" s="54"/>
      <c r="G277" s="54"/>
      <c r="H277" s="54"/>
      <c r="I277" s="54"/>
      <c r="J277" s="54"/>
    </row>
    <row r="278" spans="1:10" x14ac:dyDescent="0.25">
      <c r="A278" s="22" t="s">
        <v>680</v>
      </c>
      <c r="B278" s="22"/>
      <c r="C278" s="22"/>
      <c r="E278" s="54">
        <f t="shared" ref="E278:J278" si="55">E266+E272</f>
        <v>0</v>
      </c>
      <c r="F278" s="54">
        <f t="shared" si="55"/>
        <v>0</v>
      </c>
      <c r="G278" s="54">
        <f t="shared" si="55"/>
        <v>0</v>
      </c>
      <c r="H278" s="54">
        <f t="shared" si="55"/>
        <v>0</v>
      </c>
      <c r="I278" s="54">
        <f t="shared" si="55"/>
        <v>0</v>
      </c>
      <c r="J278" s="54">
        <f t="shared" si="55"/>
        <v>0</v>
      </c>
    </row>
    <row r="279" spans="1:10" x14ac:dyDescent="0.25">
      <c r="A279" s="22" t="s">
        <v>681</v>
      </c>
      <c r="B279" s="22"/>
      <c r="C279" s="22"/>
      <c r="E279" s="54">
        <f t="shared" ref="E279:J279" si="56">E267+E273</f>
        <v>0</v>
      </c>
      <c r="F279" s="54">
        <f t="shared" si="56"/>
        <v>0</v>
      </c>
      <c r="G279" s="54">
        <f t="shared" si="56"/>
        <v>0</v>
      </c>
      <c r="H279" s="54">
        <f t="shared" si="56"/>
        <v>0</v>
      </c>
      <c r="I279" s="54">
        <f t="shared" si="56"/>
        <v>0</v>
      </c>
      <c r="J279" s="54">
        <f t="shared" si="56"/>
        <v>0</v>
      </c>
    </row>
    <row r="280" spans="1:10" x14ac:dyDescent="0.25">
      <c r="A280" s="22"/>
      <c r="B280" s="22"/>
      <c r="C280" s="22"/>
    </row>
    <row r="281" spans="1:10" x14ac:dyDescent="0.25">
      <c r="A281" s="22" t="s">
        <v>684</v>
      </c>
      <c r="B281" s="22"/>
      <c r="C281" s="22"/>
      <c r="D281" s="22"/>
      <c r="E281" s="57" t="str">
        <f t="shared" ref="E281:J281" si="57">E275</f>
        <v>2025/26</v>
      </c>
      <c r="F281" s="57" t="str">
        <f t="shared" si="57"/>
        <v>2026/27</v>
      </c>
      <c r="G281" s="57" t="str">
        <f t="shared" si="57"/>
        <v>2027/28</v>
      </c>
      <c r="H281" s="57" t="str">
        <f t="shared" si="57"/>
        <v>2028/29</v>
      </c>
      <c r="I281" s="57" t="str">
        <f t="shared" si="57"/>
        <v>2029/30</v>
      </c>
      <c r="J281" s="57" t="str">
        <f t="shared" si="57"/>
        <v>2030/31</v>
      </c>
    </row>
    <row r="282" spans="1:10" x14ac:dyDescent="0.25">
      <c r="A282" s="22" t="s">
        <v>205</v>
      </c>
      <c r="B282" s="22"/>
      <c r="C282" s="22"/>
      <c r="D282" s="22" t="str">
        <f>A282&amp;D261&amp;D262</f>
        <v>FT Home student FTE111</v>
      </c>
      <c r="E282" s="58"/>
      <c r="F282" s="58"/>
      <c r="G282" s="58"/>
      <c r="H282" s="58"/>
      <c r="I282" s="58"/>
      <c r="J282" s="58"/>
    </row>
    <row r="283" spans="1:10" x14ac:dyDescent="0.25">
      <c r="A283" s="22" t="s">
        <v>206</v>
      </c>
      <c r="B283" s="22"/>
      <c r="C283" s="22"/>
      <c r="D283" s="22" t="str">
        <f>A283&amp;D261&amp;D262</f>
        <v>FT International student FTE111</v>
      </c>
      <c r="E283" s="58"/>
      <c r="F283" s="58"/>
      <c r="G283" s="58"/>
      <c r="H283" s="58"/>
      <c r="I283" s="58"/>
      <c r="J283" s="58"/>
    </row>
    <row r="284" spans="1:10" x14ac:dyDescent="0.25">
      <c r="A284" s="22" t="s">
        <v>207</v>
      </c>
      <c r="B284" s="22"/>
      <c r="C284" s="22"/>
      <c r="D284" s="22" t="str">
        <f>A284&amp;D261&amp;D262</f>
        <v>PT Home student FTE111</v>
      </c>
      <c r="E284" s="58">
        <f>E278/VLOOKUP($D261,'selections(hide)'!$D$24:$P$36,13,FALSE)</f>
        <v>0</v>
      </c>
      <c r="F284" s="58">
        <f>F278/VLOOKUP($D261,'selections(hide)'!$D$24:$P$36,13,FALSE)</f>
        <v>0</v>
      </c>
      <c r="G284" s="58">
        <f>G278/VLOOKUP($D261,'selections(hide)'!$D$24:$P$36,13,FALSE)</f>
        <v>0</v>
      </c>
      <c r="H284" s="58">
        <f>H278/VLOOKUP($D261,'selections(hide)'!$D$24:$P$36,13,FALSE)</f>
        <v>0</v>
      </c>
      <c r="I284" s="58">
        <f>I278/VLOOKUP($D261,'selections(hide)'!$D$24:$P$36,13,FALSE)</f>
        <v>0</v>
      </c>
      <c r="J284" s="58">
        <f>J278/VLOOKUP($D261,'selections(hide)'!$D$24:$P$36,13,FALSE)</f>
        <v>0</v>
      </c>
    </row>
    <row r="285" spans="1:10" x14ac:dyDescent="0.25">
      <c r="A285" s="22" t="s">
        <v>208</v>
      </c>
      <c r="B285" s="22"/>
      <c r="C285" s="22"/>
      <c r="D285" s="22" t="str">
        <f>A285&amp;D261&amp;D262</f>
        <v>PT International student FTE111</v>
      </c>
      <c r="E285" s="58">
        <f>E279/VLOOKUP($D261,'selections(hide)'!$D$24:$P$36,13,FALSE)</f>
        <v>0</v>
      </c>
      <c r="F285" s="58">
        <f>F279/VLOOKUP($D261,'selections(hide)'!$D$24:$P$36,13,FALSE)</f>
        <v>0</v>
      </c>
      <c r="G285" s="58">
        <f>G279/VLOOKUP($D261,'selections(hide)'!$D$24:$P$36,13,FALSE)</f>
        <v>0</v>
      </c>
      <c r="H285" s="58">
        <f>H279/VLOOKUP($D261,'selections(hide)'!$D$24:$P$36,13,FALSE)</f>
        <v>0</v>
      </c>
      <c r="I285" s="58">
        <f>I279/VLOOKUP($D261,'selections(hide)'!$D$24:$P$36,13,FALSE)</f>
        <v>0</v>
      </c>
      <c r="J285" s="58">
        <f>J279/VLOOKUP($D261,'selections(hide)'!$D$24:$P$36,13,FALSE)</f>
        <v>0</v>
      </c>
    </row>
    <row r="286" spans="1:10" x14ac:dyDescent="0.25">
      <c r="A286" s="22"/>
      <c r="B286" s="22"/>
      <c r="C286" s="22"/>
      <c r="D286" s="22"/>
      <c r="E286" s="22"/>
      <c r="F286" s="22"/>
      <c r="G286" s="22"/>
      <c r="H286" s="22"/>
      <c r="I286" s="22"/>
      <c r="J286" s="22"/>
    </row>
    <row r="287" spans="1:10" x14ac:dyDescent="0.25">
      <c r="A287" s="62" t="s">
        <v>38</v>
      </c>
      <c r="B287" s="22"/>
      <c r="C287" s="22"/>
      <c r="D287" s="2">
        <f>VLOOKUP(A287,'selections(hide)'!$A$24:$M$36,4,FALSE)</f>
        <v>12</v>
      </c>
    </row>
    <row r="288" spans="1:10" x14ac:dyDescent="0.25">
      <c r="A288" s="64" t="s">
        <v>195</v>
      </c>
      <c r="B288" s="65"/>
      <c r="C288" s="65"/>
      <c r="D288" s="65">
        <f>'selections(hide)'!$J$2</f>
        <v>1</v>
      </c>
    </row>
    <row r="289" spans="1:10" x14ac:dyDescent="0.25">
      <c r="A289" s="22" t="s">
        <v>677</v>
      </c>
      <c r="B289" s="22"/>
      <c r="C289" s="22"/>
      <c r="E289" s="50" t="str">
        <f>staff_students!$E$29</f>
        <v>2025/26</v>
      </c>
      <c r="F289" s="50" t="str">
        <f>staff_students!$F$29</f>
        <v>2026/27</v>
      </c>
      <c r="G289" s="50" t="str">
        <f>staff_students!$G$29</f>
        <v>2027/28</v>
      </c>
      <c r="H289" s="50" t="str">
        <f>staff_students!$H$29</f>
        <v>2028/29</v>
      </c>
      <c r="I289" s="50" t="str">
        <f>staff_students!$I$29</f>
        <v>2029/30</v>
      </c>
      <c r="J289" s="50" t="str">
        <f>staff_students!$J$29</f>
        <v>2030/31</v>
      </c>
    </row>
    <row r="290" spans="1:10" x14ac:dyDescent="0.25">
      <c r="A290" s="22" t="s">
        <v>678</v>
      </c>
      <c r="B290" s="22"/>
      <c r="C290" s="22"/>
      <c r="E290" s="54"/>
      <c r="F290" s="54"/>
      <c r="G290" s="54"/>
      <c r="H290" s="54"/>
      <c r="I290" s="54"/>
      <c r="J290" s="54"/>
    </row>
    <row r="291" spans="1:10" x14ac:dyDescent="0.25">
      <c r="A291" s="22" t="s">
        <v>679</v>
      </c>
      <c r="B291" s="22"/>
      <c r="C291" s="22"/>
      <c r="E291" s="54"/>
      <c r="F291" s="54"/>
      <c r="G291" s="54"/>
      <c r="H291" s="54"/>
      <c r="I291" s="54"/>
      <c r="J291" s="54"/>
    </row>
    <row r="292" spans="1:10" x14ac:dyDescent="0.25">
      <c r="A292" s="22" t="s">
        <v>680</v>
      </c>
      <c r="B292" s="22"/>
      <c r="C292" s="22"/>
      <c r="E292" s="54">
        <f>staff_students!$E$32</f>
        <v>0</v>
      </c>
      <c r="F292" s="54">
        <f>staff_students!$F$32</f>
        <v>0</v>
      </c>
      <c r="G292" s="54">
        <f>staff_students!$G$32</f>
        <v>0</v>
      </c>
      <c r="H292" s="54">
        <f>staff_students!$H$32</f>
        <v>0</v>
      </c>
      <c r="I292" s="54">
        <f>staff_students!$I$32</f>
        <v>0</v>
      </c>
      <c r="J292" s="54">
        <f>staff_students!$J$32</f>
        <v>0</v>
      </c>
    </row>
    <row r="293" spans="1:10" x14ac:dyDescent="0.25">
      <c r="A293" s="22" t="s">
        <v>681</v>
      </c>
      <c r="B293" s="22"/>
      <c r="C293" s="22"/>
      <c r="E293" s="54">
        <f>staff_students!$E$33</f>
        <v>0</v>
      </c>
      <c r="F293" s="54">
        <f>staff_students!$F$33</f>
        <v>0</v>
      </c>
      <c r="G293" s="54">
        <f>staff_students!$G$33</f>
        <v>0</v>
      </c>
      <c r="H293" s="54">
        <f>staff_students!$H$33</f>
        <v>0</v>
      </c>
      <c r="I293" s="54">
        <f>staff_students!$I$33</f>
        <v>0</v>
      </c>
      <c r="J293" s="54">
        <f>staff_students!$J$33</f>
        <v>0</v>
      </c>
    </row>
    <row r="294" spans="1:10" x14ac:dyDescent="0.25">
      <c r="A294" s="22"/>
      <c r="B294" s="22"/>
      <c r="C294" s="22"/>
    </row>
    <row r="295" spans="1:10" x14ac:dyDescent="0.25">
      <c r="A295" s="22" t="s">
        <v>682</v>
      </c>
      <c r="B295" s="22"/>
      <c r="C295" s="22"/>
      <c r="E295" s="50" t="str">
        <f t="shared" ref="E295:J295" si="58">E289</f>
        <v>2025/26</v>
      </c>
      <c r="F295" s="50" t="str">
        <f t="shared" si="58"/>
        <v>2026/27</v>
      </c>
      <c r="G295" s="50" t="str">
        <f t="shared" si="58"/>
        <v>2027/28</v>
      </c>
      <c r="H295" s="50" t="str">
        <f t="shared" si="58"/>
        <v>2028/29</v>
      </c>
      <c r="I295" s="50" t="str">
        <f t="shared" si="58"/>
        <v>2029/30</v>
      </c>
      <c r="J295" s="50" t="str">
        <f t="shared" si="58"/>
        <v>2030/31</v>
      </c>
    </row>
    <row r="296" spans="1:10" x14ac:dyDescent="0.25">
      <c r="A296" s="22" t="s">
        <v>678</v>
      </c>
      <c r="B296" s="22"/>
      <c r="C296" s="22"/>
      <c r="E296" s="54"/>
      <c r="F296" s="54"/>
      <c r="G296" s="54"/>
      <c r="H296" s="54"/>
      <c r="I296" s="54"/>
      <c r="J296" s="54"/>
    </row>
    <row r="297" spans="1:10" x14ac:dyDescent="0.25">
      <c r="A297" s="22" t="s">
        <v>679</v>
      </c>
      <c r="B297" s="22"/>
      <c r="C297" s="22"/>
      <c r="E297" s="54"/>
      <c r="F297" s="54"/>
      <c r="G297" s="54"/>
      <c r="H297" s="54"/>
      <c r="I297" s="54"/>
      <c r="J297" s="54"/>
    </row>
    <row r="298" spans="1:10" x14ac:dyDescent="0.25">
      <c r="A298" s="22" t="s">
        <v>680</v>
      </c>
      <c r="B298" s="22"/>
      <c r="C298" s="22"/>
      <c r="E298" s="56">
        <f>IF(staff_students!$C$28="No",0,ROUNDDOWN(E292*staff_students!$E$36,0))+IF(staff_students!$C$28="No",0,ROUNDDOWN(E292*staff_students!$E$36*staff_students!$E$36,0))+IF(staff_students!$C$28="No",0,ROUNDDOWN(E292*staff_students!$E$36*staff_students!$E$36*staff_students!$E$36,0))+IF(staff_students!$C$28="No",0,ROUNDDOWN(E292*staff_students!$E$36*staff_students!$E$36*staff_students!$E$36*staff_students!$E$36,0))</f>
        <v>0</v>
      </c>
      <c r="F298" s="56">
        <f>ROUNDDOWN(E292*staff_students!$E$36,0)+IF(staff_students!$C$28="No",0,ROUNDDOWN(E292*staff_students!$E$36*staff_students!$E$36,0))+IF(staff_students!$C$28="No",0,ROUNDDOWN(E292*staff_students!$E$36*staff_students!$E$36*staff_students!$E$36,0))+IF(staff_students!$C$28="No",0,ROUNDDOWN(E292*staff_students!$E$36*staff_students!$E$36*staff_students!$E$36*staff_students!$E$36,0))</f>
        <v>0</v>
      </c>
      <c r="G298" s="56">
        <f>ROUNDDOWN(F292*staff_students!$E$36,0)+ROUNDDOWN(E292*staff_students!$E$36*staff_students!$E$36,0)+IF(staff_students!$C$28="No",0,ROUNDDOWN(E292*staff_students!$E$36*staff_students!$E$36*staff_students!$E$36,0))+IF(staff_students!$C$28="No",0,ROUNDDOWN(E292*staff_students!$E$36*staff_students!$E$36*staff_students!$E$36*staff_students!$E$36,0))</f>
        <v>0</v>
      </c>
      <c r="H298" s="56">
        <f>ROUNDDOWN(G292*staff_students!$E$36,0)+ROUNDDOWN(F292*staff_students!$E$36*staff_students!$E$36,0)+ROUNDDOWN(E292*staff_students!$E$36*staff_students!$E$36*staff_students!$E$36,0)+IF(staff_students!$C$28="No",0,ROUNDDOWN(E292*staff_students!$E$36*staff_students!$E$36*staff_students!$E$36*staff_students!$E$36,0))</f>
        <v>0</v>
      </c>
      <c r="I298" s="54">
        <f>ROUNDDOWN(H292*staff_students!$E$36,0)+ROUNDDOWN(G292*staff_students!$E$36*staff_students!$E$36,0)+ROUNDDOWN(F292*staff_students!$E$36*staff_students!$E$36*staff_students!$E$36,0)+ROUNDDOWN(E292*staff_students!$E$36*staff_students!$E$36*staff_students!$E$36*staff_students!$E$36,0)</f>
        <v>0</v>
      </c>
      <c r="J298" s="54">
        <f>ROUNDDOWN(I292*staff_students!$E$36,0)+ROUNDDOWN(H292*staff_students!$E$36*staff_students!$E$36,0)+ROUNDDOWN(G292*staff_students!$E$36*staff_students!$E$36*staff_students!$E$36,0)+ROUNDDOWN(F292*staff_students!$E$36*staff_students!$E$36*staff_students!$E$36*staff_students!$E$36,0)</f>
        <v>0</v>
      </c>
    </row>
    <row r="299" spans="1:10" x14ac:dyDescent="0.25">
      <c r="A299" s="22" t="s">
        <v>681</v>
      </c>
      <c r="B299" s="22"/>
      <c r="C299" s="22"/>
      <c r="E299" s="56">
        <f>IF(staff_students!$C$28="No",0,ROUNDDOWN(E293*staff_students!$E$36,0))+IF(staff_students!$C$28="No",0,ROUNDDOWN(E293*staff_students!$E$36*staff_students!$E$36,0))+IF(staff_students!$C$28="No",0,ROUNDDOWN(E293*staff_students!$E$36*staff_students!$E$36*staff_students!$E$36,0))+IF(staff_students!$C$28="No",0,ROUNDDOWN(E293*staff_students!$E$36*staff_students!$E$36*staff_students!$E$36*staff_students!$E$36,0))</f>
        <v>0</v>
      </c>
      <c r="F299" s="56">
        <f>ROUNDDOWN(E293*staff_students!$E$36,0)+IF(staff_students!$C$28="No",0,ROUNDDOWN(E293*staff_students!$E$36*staff_students!$E$36,0))+IF(staff_students!$C$28="No",0,ROUNDDOWN(E293*staff_students!$E$36*staff_students!$E$36*staff_students!$E$36,0))+IF(staff_students!$C$28="No",0,ROUNDDOWN(E293*staff_students!$E$36*staff_students!$E$36*staff_students!$E$36*staff_students!$E$36,0))</f>
        <v>0</v>
      </c>
      <c r="G299" s="56">
        <f>ROUNDDOWN(F293*staff_students!$E$36,0)+ROUNDDOWN(E293*staff_students!$E$36*staff_students!$E$36,0)+IF(staff_students!$C$28="No",0,ROUNDDOWN(E293*staff_students!$E$36*staff_students!$E$36*staff_students!$E$36,0))+IF(staff_students!$C$28="No",0,ROUNDDOWN(E293*staff_students!$E$36*staff_students!$E$36*staff_students!$E$36*staff_students!$E$36,0))</f>
        <v>0</v>
      </c>
      <c r="H299" s="56">
        <f>ROUNDDOWN(G293*staff_students!$E$36,0)+ROUNDDOWN(F293*staff_students!$E$36*staff_students!$E$36,0)+ROUNDDOWN(E293*staff_students!$E$36*staff_students!$E$36*staff_students!$E$36,0)+IF(staff_students!$C$28="No",0,ROUNDDOWN(E293*staff_students!$E$36*staff_students!$E$36*staff_students!$E$36*staff_students!$E$36,0))</f>
        <v>0</v>
      </c>
      <c r="I299" s="54">
        <f>ROUNDDOWN(H293*staff_students!$E$36,0)+ROUNDDOWN(G293*staff_students!$E$36*staff_students!$E$36,0)+ROUNDDOWN(F293*staff_students!$E$36*staff_students!$E$36*staff_students!$E$36,0)+ROUNDDOWN(E293*staff_students!$E$36*staff_students!$E$36*staff_students!$E$36*staff_students!$E$36,0)</f>
        <v>0</v>
      </c>
      <c r="J299" s="54">
        <f>ROUNDDOWN(I293*staff_students!$E$36,0)+ROUNDDOWN(H293*staff_students!$E$36*staff_students!$E$36,0)+ROUNDDOWN(G293*staff_students!$E$36*staff_students!$E$36*staff_students!$E$36,0)+ROUNDDOWN(F293*staff_students!$E$36*staff_students!$E$36*staff_students!$E$36*staff_students!$E$36,0)</f>
        <v>0</v>
      </c>
    </row>
    <row r="300" spans="1:10" x14ac:dyDescent="0.25">
      <c r="A300" s="22"/>
      <c r="B300" s="22"/>
      <c r="C300" s="22"/>
    </row>
    <row r="301" spans="1:10" x14ac:dyDescent="0.25">
      <c r="A301" s="22" t="s">
        <v>683</v>
      </c>
      <c r="B301" s="22"/>
      <c r="C301" s="22"/>
      <c r="E301" s="50" t="str">
        <f t="shared" ref="E301:J301" si="59">E295</f>
        <v>2025/26</v>
      </c>
      <c r="F301" s="50" t="str">
        <f t="shared" si="59"/>
        <v>2026/27</v>
      </c>
      <c r="G301" s="50" t="str">
        <f t="shared" si="59"/>
        <v>2027/28</v>
      </c>
      <c r="H301" s="50" t="str">
        <f t="shared" si="59"/>
        <v>2028/29</v>
      </c>
      <c r="I301" s="50" t="str">
        <f t="shared" si="59"/>
        <v>2029/30</v>
      </c>
      <c r="J301" s="50" t="str">
        <f t="shared" si="59"/>
        <v>2030/31</v>
      </c>
    </row>
    <row r="302" spans="1:10" x14ac:dyDescent="0.25">
      <c r="A302" s="22" t="s">
        <v>678</v>
      </c>
      <c r="B302" s="22"/>
      <c r="C302" s="22"/>
      <c r="E302" s="54"/>
      <c r="F302" s="54"/>
      <c r="G302" s="54"/>
      <c r="H302" s="54"/>
      <c r="I302" s="54"/>
      <c r="J302" s="54"/>
    </row>
    <row r="303" spans="1:10" x14ac:dyDescent="0.25">
      <c r="A303" s="22" t="s">
        <v>679</v>
      </c>
      <c r="B303" s="22"/>
      <c r="C303" s="22"/>
      <c r="E303" s="54"/>
      <c r="F303" s="54"/>
      <c r="G303" s="54"/>
      <c r="H303" s="54"/>
      <c r="I303" s="54"/>
      <c r="J303" s="54"/>
    </row>
    <row r="304" spans="1:10" x14ac:dyDescent="0.25">
      <c r="A304" s="22" t="s">
        <v>680</v>
      </c>
      <c r="B304" s="22"/>
      <c r="C304" s="22"/>
      <c r="E304" s="54">
        <f t="shared" ref="E304:J304" si="60">E292+E298</f>
        <v>0</v>
      </c>
      <c r="F304" s="54">
        <f t="shared" si="60"/>
        <v>0</v>
      </c>
      <c r="G304" s="54">
        <f t="shared" si="60"/>
        <v>0</v>
      </c>
      <c r="H304" s="54">
        <f t="shared" si="60"/>
        <v>0</v>
      </c>
      <c r="I304" s="54">
        <f t="shared" si="60"/>
        <v>0</v>
      </c>
      <c r="J304" s="54">
        <f t="shared" si="60"/>
        <v>0</v>
      </c>
    </row>
    <row r="305" spans="1:10" x14ac:dyDescent="0.25">
      <c r="A305" s="22" t="s">
        <v>681</v>
      </c>
      <c r="B305" s="22"/>
      <c r="C305" s="22"/>
      <c r="E305" s="54">
        <f t="shared" ref="E305:J305" si="61">E293+E299</f>
        <v>0</v>
      </c>
      <c r="F305" s="54">
        <f t="shared" si="61"/>
        <v>0</v>
      </c>
      <c r="G305" s="54">
        <f t="shared" si="61"/>
        <v>0</v>
      </c>
      <c r="H305" s="54">
        <f t="shared" si="61"/>
        <v>0</v>
      </c>
      <c r="I305" s="54">
        <f t="shared" si="61"/>
        <v>0</v>
      </c>
      <c r="J305" s="54">
        <f t="shared" si="61"/>
        <v>0</v>
      </c>
    </row>
    <row r="306" spans="1:10" x14ac:dyDescent="0.25">
      <c r="A306" s="22"/>
      <c r="B306" s="22"/>
      <c r="C306" s="22"/>
    </row>
    <row r="307" spans="1:10" x14ac:dyDescent="0.25">
      <c r="A307" s="22" t="s">
        <v>684</v>
      </c>
      <c r="B307" s="22"/>
      <c r="C307" s="22"/>
      <c r="D307" s="22"/>
      <c r="E307" s="57" t="str">
        <f t="shared" ref="E307:J307" si="62">E301</f>
        <v>2025/26</v>
      </c>
      <c r="F307" s="57" t="str">
        <f t="shared" si="62"/>
        <v>2026/27</v>
      </c>
      <c r="G307" s="57" t="str">
        <f t="shared" si="62"/>
        <v>2027/28</v>
      </c>
      <c r="H307" s="57" t="str">
        <f t="shared" si="62"/>
        <v>2028/29</v>
      </c>
      <c r="I307" s="57" t="str">
        <f t="shared" si="62"/>
        <v>2029/30</v>
      </c>
      <c r="J307" s="57" t="str">
        <f t="shared" si="62"/>
        <v>2030/31</v>
      </c>
    </row>
    <row r="308" spans="1:10" x14ac:dyDescent="0.25">
      <c r="A308" s="22" t="s">
        <v>205</v>
      </c>
      <c r="B308" s="22"/>
      <c r="C308" s="22"/>
      <c r="D308" s="22" t="str">
        <f>A308&amp;D287&amp;D288</f>
        <v>FT Home student FTE121</v>
      </c>
      <c r="E308" s="58"/>
      <c r="F308" s="58"/>
      <c r="G308" s="58"/>
      <c r="H308" s="58"/>
      <c r="I308" s="58"/>
      <c r="J308" s="58"/>
    </row>
    <row r="309" spans="1:10" x14ac:dyDescent="0.25">
      <c r="A309" s="22" t="s">
        <v>206</v>
      </c>
      <c r="B309" s="22"/>
      <c r="C309" s="22"/>
      <c r="D309" s="22" t="str">
        <f>A309&amp;D287&amp;D288</f>
        <v>FT International student FTE121</v>
      </c>
      <c r="E309" s="58"/>
      <c r="F309" s="58"/>
      <c r="G309" s="58"/>
      <c r="H309" s="58"/>
      <c r="I309" s="58"/>
      <c r="J309" s="58"/>
    </row>
    <row r="310" spans="1:10" x14ac:dyDescent="0.25">
      <c r="A310" s="22" t="s">
        <v>207</v>
      </c>
      <c r="B310" s="22"/>
      <c r="C310" s="22"/>
      <c r="D310" s="22" t="str">
        <f>A310&amp;D287&amp;D288</f>
        <v>PT Home student FTE121</v>
      </c>
      <c r="E310" s="58">
        <f>E304/VLOOKUP($D287,'selections(hide)'!$D$24:$P$36,13,FALSE)</f>
        <v>0</v>
      </c>
      <c r="F310" s="58">
        <f>F304/VLOOKUP($D287,'selections(hide)'!$D$24:$P$36,13,FALSE)</f>
        <v>0</v>
      </c>
      <c r="G310" s="58">
        <f>G304/VLOOKUP($D287,'selections(hide)'!$D$24:$P$36,13,FALSE)</f>
        <v>0</v>
      </c>
      <c r="H310" s="58">
        <f>H304/VLOOKUP($D287,'selections(hide)'!$D$24:$P$36,13,FALSE)</f>
        <v>0</v>
      </c>
      <c r="I310" s="58">
        <f>I304/VLOOKUP($D287,'selections(hide)'!$D$24:$P$36,13,FALSE)</f>
        <v>0</v>
      </c>
      <c r="J310" s="58">
        <f>J304/VLOOKUP($D287,'selections(hide)'!$D$24:$P$36,13,FALSE)</f>
        <v>0</v>
      </c>
    </row>
    <row r="311" spans="1:10" x14ac:dyDescent="0.25">
      <c r="A311" s="22" t="s">
        <v>208</v>
      </c>
      <c r="B311" s="22"/>
      <c r="C311" s="22"/>
      <c r="D311" s="22" t="str">
        <f>A311&amp;D287&amp;D288</f>
        <v>PT International student FTE121</v>
      </c>
      <c r="E311" s="58">
        <f>E305/VLOOKUP($D287,'selections(hide)'!$D$24:$P$36,13,FALSE)</f>
        <v>0</v>
      </c>
      <c r="F311" s="58">
        <f>F305/VLOOKUP($D287,'selections(hide)'!$D$24:$P$36,13,FALSE)</f>
        <v>0</v>
      </c>
      <c r="G311" s="58">
        <f>G305/VLOOKUP($D287,'selections(hide)'!$D$24:$P$36,13,FALSE)</f>
        <v>0</v>
      </c>
      <c r="H311" s="58">
        <f>H305/VLOOKUP($D287,'selections(hide)'!$D$24:$P$36,13,FALSE)</f>
        <v>0</v>
      </c>
      <c r="I311" s="58">
        <f>I305/VLOOKUP($D287,'selections(hide)'!$D$24:$P$36,13,FALSE)</f>
        <v>0</v>
      </c>
      <c r="J311" s="58">
        <f>J305/VLOOKUP($D287,'selections(hide)'!$D$24:$P$36,13,FALSE)</f>
        <v>0</v>
      </c>
    </row>
    <row r="312" spans="1:10" x14ac:dyDescent="0.25">
      <c r="A312" s="22"/>
      <c r="B312" s="22"/>
      <c r="C312" s="22"/>
      <c r="D312" s="22"/>
      <c r="E312" s="22"/>
      <c r="F312" s="22"/>
      <c r="G312" s="22"/>
      <c r="H312" s="22"/>
      <c r="I312" s="22"/>
      <c r="J312" s="22"/>
    </row>
    <row r="313" spans="1:10" x14ac:dyDescent="0.25">
      <c r="A313" s="62" t="s">
        <v>40</v>
      </c>
      <c r="B313" s="22"/>
      <c r="C313" s="22"/>
      <c r="D313" s="2">
        <f>VLOOKUP(A313,'selections(hide)'!$A$24:$M$36,4,FALSE)</f>
        <v>13</v>
      </c>
    </row>
    <row r="314" spans="1:10" x14ac:dyDescent="0.25">
      <c r="A314" s="64" t="s">
        <v>195</v>
      </c>
      <c r="B314" s="65"/>
      <c r="C314" s="65"/>
      <c r="D314" s="65">
        <f>'selections(hide)'!$J$2</f>
        <v>1</v>
      </c>
    </row>
    <row r="315" spans="1:10" x14ac:dyDescent="0.25">
      <c r="A315" s="22" t="s">
        <v>677</v>
      </c>
      <c r="B315" s="22"/>
      <c r="C315" s="22"/>
      <c r="E315" s="50" t="str">
        <f>staff_students!$E$29</f>
        <v>2025/26</v>
      </c>
      <c r="F315" s="50" t="str">
        <f>staff_students!$F$29</f>
        <v>2026/27</v>
      </c>
      <c r="G315" s="50" t="str">
        <f>staff_students!$G$29</f>
        <v>2027/28</v>
      </c>
      <c r="H315" s="50" t="str">
        <f>staff_students!$H$29</f>
        <v>2028/29</v>
      </c>
      <c r="I315" s="50" t="str">
        <f>staff_students!$I$29</f>
        <v>2029/30</v>
      </c>
      <c r="J315" s="50" t="str">
        <f>staff_students!$J$29</f>
        <v>2030/31</v>
      </c>
    </row>
    <row r="316" spans="1:10" x14ac:dyDescent="0.25">
      <c r="A316" s="22" t="s">
        <v>678</v>
      </c>
      <c r="B316" s="22"/>
      <c r="C316" s="22"/>
      <c r="E316" s="54">
        <f>staff_students!$E$30</f>
        <v>40</v>
      </c>
      <c r="F316" s="54">
        <f>staff_students!$F$30</f>
        <v>40</v>
      </c>
      <c r="G316" s="54">
        <f>staff_students!$G$30</f>
        <v>40</v>
      </c>
      <c r="H316" s="54">
        <f>staff_students!$H$30</f>
        <v>40</v>
      </c>
      <c r="I316" s="54">
        <f>staff_students!$I$30</f>
        <v>40</v>
      </c>
      <c r="J316" s="54">
        <f>staff_students!$J$30</f>
        <v>40</v>
      </c>
    </row>
    <row r="317" spans="1:10" x14ac:dyDescent="0.25">
      <c r="A317" s="22" t="s">
        <v>679</v>
      </c>
      <c r="B317" s="22"/>
      <c r="C317" s="22"/>
      <c r="E317" s="54">
        <f>staff_students!$E$31</f>
        <v>10</v>
      </c>
      <c r="F317" s="54">
        <f>staff_students!$F$31</f>
        <v>10</v>
      </c>
      <c r="G317" s="54">
        <f>staff_students!$G$31</f>
        <v>10</v>
      </c>
      <c r="H317" s="54">
        <f>staff_students!$H$31</f>
        <v>10</v>
      </c>
      <c r="I317" s="54">
        <f>staff_students!$I$31</f>
        <v>10</v>
      </c>
      <c r="J317" s="54">
        <f>staff_students!$J$31</f>
        <v>10</v>
      </c>
    </row>
    <row r="318" spans="1:10" x14ac:dyDescent="0.25">
      <c r="A318" s="22" t="s">
        <v>680</v>
      </c>
      <c r="B318" s="22"/>
      <c r="C318" s="22"/>
      <c r="E318" s="54">
        <f>staff_students!$E$32</f>
        <v>0</v>
      </c>
      <c r="F318" s="54">
        <f>staff_students!$F$32</f>
        <v>0</v>
      </c>
      <c r="G318" s="54">
        <f>staff_students!$G$32</f>
        <v>0</v>
      </c>
      <c r="H318" s="54">
        <f>staff_students!$H$32</f>
        <v>0</v>
      </c>
      <c r="I318" s="54">
        <f>staff_students!$I$32</f>
        <v>0</v>
      </c>
      <c r="J318" s="54">
        <f>staff_students!$J$32</f>
        <v>0</v>
      </c>
    </row>
    <row r="319" spans="1:10" x14ac:dyDescent="0.25">
      <c r="A319" s="22" t="s">
        <v>681</v>
      </c>
      <c r="B319" s="22"/>
      <c r="C319" s="22"/>
      <c r="E319" s="54">
        <f>staff_students!$E$33</f>
        <v>0</v>
      </c>
      <c r="F319" s="54">
        <f>staff_students!$F$33</f>
        <v>0</v>
      </c>
      <c r="G319" s="54">
        <f>staff_students!$G$33</f>
        <v>0</v>
      </c>
      <c r="H319" s="54">
        <f>staff_students!$H$33</f>
        <v>0</v>
      </c>
      <c r="I319" s="54">
        <f>staff_students!$I$33</f>
        <v>0</v>
      </c>
      <c r="J319" s="54">
        <f>staff_students!$J$33</f>
        <v>0</v>
      </c>
    </row>
    <row r="320" spans="1:10" x14ac:dyDescent="0.25">
      <c r="A320" s="22"/>
      <c r="B320" s="22"/>
      <c r="C320" s="22"/>
    </row>
    <row r="321" spans="1:10" x14ac:dyDescent="0.25">
      <c r="A321" s="22" t="s">
        <v>682</v>
      </c>
      <c r="B321" s="22"/>
      <c r="C321" s="22"/>
      <c r="E321" s="50" t="str">
        <f t="shared" ref="E321:J321" si="63">E315</f>
        <v>2025/26</v>
      </c>
      <c r="F321" s="50" t="str">
        <f t="shared" si="63"/>
        <v>2026/27</v>
      </c>
      <c r="G321" s="50" t="str">
        <f t="shared" si="63"/>
        <v>2027/28</v>
      </c>
      <c r="H321" s="50" t="str">
        <f t="shared" si="63"/>
        <v>2028/29</v>
      </c>
      <c r="I321" s="50" t="str">
        <f t="shared" si="63"/>
        <v>2029/30</v>
      </c>
      <c r="J321" s="50" t="str">
        <f t="shared" si="63"/>
        <v>2030/31</v>
      </c>
    </row>
    <row r="322" spans="1:10" x14ac:dyDescent="0.25">
      <c r="A322" s="22" t="s">
        <v>678</v>
      </c>
      <c r="B322" s="22"/>
      <c r="C322" s="22"/>
      <c r="E322" s="54"/>
      <c r="F322" s="54"/>
      <c r="G322" s="54"/>
      <c r="H322" s="54"/>
      <c r="I322" s="54"/>
      <c r="J322" s="54"/>
    </row>
    <row r="323" spans="1:10" x14ac:dyDescent="0.25">
      <c r="A323" s="22" t="s">
        <v>679</v>
      </c>
      <c r="B323" s="22"/>
      <c r="C323" s="22"/>
      <c r="E323" s="54"/>
      <c r="F323" s="54"/>
      <c r="G323" s="54"/>
      <c r="H323" s="54"/>
      <c r="I323" s="54"/>
      <c r="J323" s="54"/>
    </row>
    <row r="324" spans="1:10" x14ac:dyDescent="0.25">
      <c r="A324" s="22" t="s">
        <v>680</v>
      </c>
      <c r="B324" s="22"/>
      <c r="C324" s="22"/>
      <c r="E324" s="56">
        <f>IF(staff_students!$C$28="No",0,ROUNDDOWN(E318*staff_students!$E$36,0))+IF(staff_students!$C$28="No",0,ROUNDDOWN(E318*staff_students!$E$36*staff_students!$E$36,0))+IF(staff_students!$C$28="No",0,ROUNDDOWN(E318*staff_students!$E$36*staff_students!$E$36*staff_students!$E$36,0))+IF(staff_students!$C$28="No",0,ROUNDDOWN(E318*staff_students!$E$36*staff_students!$E$36*staff_students!$E$36*staff_students!$E$36,0))+IF(staff_students!$C$28="No",0,ROUNDDOWN(E318*staff_students!$E$36*staff_students!$E$36*staff_students!$E$36*staff_students!$E$36*staff_students!$E$36,0))</f>
        <v>0</v>
      </c>
      <c r="F324" s="56">
        <f>ROUNDDOWN(E318*staff_students!$E$36,0)+IF(staff_students!$C$28="No",0,ROUNDDOWN(E318*staff_students!$E$36*staff_students!$E$36,0))+IF(staff_students!$C$28="No",0,ROUNDDOWN(E318*staff_students!$E$36*staff_students!$E$36*staff_students!$E$36,0))+IF(staff_students!$C$28="No",0,ROUNDDOWN(E318*staff_students!$E$36*staff_students!$E$36*staff_students!$E$36*staff_students!$E$36,0))+IF(staff_students!$C$28="No",0,ROUNDDOWN(E318*staff_students!$E$36*staff_students!$E$36*staff_students!$E$36*staff_students!$E$36*staff_students!$E$36,0))</f>
        <v>0</v>
      </c>
      <c r="G324" s="56">
        <f>ROUNDDOWN(F318*staff_students!$E$36,0)+ROUNDDOWN(E318*staff_students!$E$36*staff_students!$E$36,0)+IF(staff_students!$C$28="No",0,ROUNDDOWN(E318*staff_students!$E$36*staff_students!$E$36*staff_students!$E$36,0))+IF(staff_students!$C$28="No",0,ROUNDDOWN(E318*staff_students!$E$36*staff_students!$E$36*staff_students!$E$36*staff_students!$E$36,0))+IF(staff_students!$C$28="No",0,ROUNDDOWN(E318*staff_students!$E$36*staff_students!$E$36*staff_students!$E$36*staff_students!$E$36*staff_students!$E$36,0))</f>
        <v>0</v>
      </c>
      <c r="H324" s="56">
        <f>ROUNDDOWN(G318*staff_students!$E$36,0)+ROUNDDOWN(F318*staff_students!$E$36*staff_students!$E$36,0)+ROUNDDOWN(E318*staff_students!$E$36*staff_students!$E$36*staff_students!$E$36,0)+IF(staff_students!$C$28="No",0,ROUNDDOWN(E318*staff_students!$E$36*staff_students!$E$36*staff_students!$E$36*staff_students!$E$36,0))+IF(staff_students!$C$28="No",0,ROUNDDOWN(E318*staff_students!$E$36*staff_students!$E$36*staff_students!$E$36*staff_students!$E$36*staff_students!$E$36,0))</f>
        <v>0</v>
      </c>
      <c r="I324" s="56">
        <f>ROUNDDOWN(H318*staff_students!$E$36,0)+ROUNDDOWN(G318*staff_students!$E$36*staff_students!$E$36,0)+ROUNDDOWN(F318*staff_students!$E$36*staff_students!$E$36*staff_students!$E$36,0)+ROUNDDOWN(E318*staff_students!$E$36*staff_students!$E$36*staff_students!$E$36*staff_students!$E$36,0)+IF(staff_students!$C$28="No",0,ROUNDDOWN(E318*staff_students!$E$36*staff_students!$E$36*staff_students!$E$36*staff_students!$E$36*staff_students!$E$36,0))</f>
        <v>0</v>
      </c>
      <c r="J324" s="54">
        <f>ROUNDDOWN(I318*staff_students!$E$36,0)+ROUNDDOWN(H318*staff_students!$E$36*staff_students!$E$36,0)+ROUNDDOWN(G318*staff_students!$E$36*staff_students!$E$36*staff_students!$E$36,0)+ROUNDDOWN(F318*staff_students!$E$36*staff_students!$E$36*staff_students!$E$36*staff_students!$E$36,0)+ROUNDDOWN(E318*staff_students!$E$36*staff_students!$E$36*staff_students!$E$36*staff_students!$E$36*staff_students!$E$36,0)</f>
        <v>0</v>
      </c>
    </row>
    <row r="325" spans="1:10" x14ac:dyDescent="0.25">
      <c r="A325" s="22" t="s">
        <v>681</v>
      </c>
      <c r="B325" s="22"/>
      <c r="C325" s="22"/>
      <c r="E325" s="56">
        <f>IF(staff_students!$C$28="No",0,ROUNDDOWN(E319*staff_students!$E$36,0))+IF(staff_students!$C$28="No",0,ROUNDDOWN(E319*staff_students!$E$36*staff_students!$E$36,0))+IF(staff_students!$C$28="No",0,ROUNDDOWN(E319*staff_students!$E$36*staff_students!$E$36*staff_students!$E$36,0))+IF(staff_students!$C$28="No",0,ROUNDDOWN(E319*staff_students!$E$36*staff_students!$E$36*staff_students!$E$36*staff_students!$E$36,0))+IF(staff_students!$C$28="No",0,ROUNDDOWN(E319*staff_students!$E$36*staff_students!$E$36*staff_students!$E$36*staff_students!$E$36*staff_students!$E$36,0))</f>
        <v>0</v>
      </c>
      <c r="F325" s="56">
        <f>ROUNDDOWN(E319*staff_students!$E$36,0)+IF(staff_students!$C$28="No",0,ROUNDDOWN(E319*staff_students!$E$36*staff_students!$E$36,0))+IF(staff_students!$C$28="No",0,ROUNDDOWN(E319*staff_students!$E$36*staff_students!$E$36*staff_students!$E$36,0))+IF(staff_students!$C$28="No",0,ROUNDDOWN(E319*staff_students!$E$36*staff_students!$E$36*staff_students!$E$36*staff_students!$E$36,0))+IF(staff_students!$C$28="No",0,ROUNDDOWN(E319*staff_students!$E$36*staff_students!$E$36*staff_students!$E$36*staff_students!$E$36*staff_students!$E$36,0))</f>
        <v>0</v>
      </c>
      <c r="G325" s="56">
        <f>ROUNDDOWN(F319*staff_students!$E$36,0)+ROUNDDOWN(E319*staff_students!$E$36*staff_students!$E$36,0)+IF(staff_students!$C$28="No",0,ROUNDDOWN(E319*staff_students!$E$36*staff_students!$E$36*staff_students!$E$36,0))+IF(staff_students!$C$28="No",0,ROUNDDOWN(E319*staff_students!$E$36*staff_students!$E$36*staff_students!$E$36*staff_students!$E$36,0))+IF(staff_students!$C$28="No",0,ROUNDDOWN(E319*staff_students!$E$36*staff_students!$E$36*staff_students!$E$36*staff_students!$E$36*staff_students!$E$36,0))</f>
        <v>0</v>
      </c>
      <c r="H325" s="56">
        <f>ROUNDDOWN(G319*staff_students!$E$36,0)+ROUNDDOWN(F319*staff_students!$E$36*staff_students!$E$36,0)+ROUNDDOWN(E319*staff_students!$E$36*staff_students!$E$36*staff_students!$E$36,0)+IF(staff_students!$C$28="No",0,ROUNDDOWN(E319*staff_students!$E$36*staff_students!$E$36*staff_students!$E$36*staff_students!$E$36,0))+IF(staff_students!$C$28="No",0,ROUNDDOWN(E319*staff_students!$E$36*staff_students!$E$36*staff_students!$E$36*staff_students!$E$36*staff_students!$E$36,0))</f>
        <v>0</v>
      </c>
      <c r="I325" s="56">
        <f>ROUNDDOWN(H319*staff_students!$E$36,0)+ROUNDDOWN(G319*staff_students!$E$36*staff_students!$E$36,0)+ROUNDDOWN(F319*staff_students!$E$36*staff_students!$E$36*staff_students!$E$36,0)+ROUNDDOWN(E319*staff_students!$E$36*staff_students!$E$36*staff_students!$E$36*staff_students!$E$36,0)+IF(staff_students!$C$28="No",0,ROUNDDOWN(E319*staff_students!$E$36*staff_students!$E$36*staff_students!$E$36*staff_students!$E$36*staff_students!$E$36,0))</f>
        <v>0</v>
      </c>
      <c r="J325" s="54">
        <f>ROUNDDOWN(I319*staff_students!$E$36,0)+ROUNDDOWN(H319*staff_students!$E$36*staff_students!$E$36,0)+ROUNDDOWN(G319*staff_students!$E$36*staff_students!$E$36*staff_students!$E$36,0)+ROUNDDOWN(F319*staff_students!$E$36*staff_students!$E$36*staff_students!$E$36*staff_students!$E$36,0)+ROUNDDOWN(E319*staff_students!$E$36*staff_students!$E$36*staff_students!$E$36*staff_students!$E$36*staff_students!$E$36,0)</f>
        <v>0</v>
      </c>
    </row>
    <row r="326" spans="1:10" x14ac:dyDescent="0.25">
      <c r="A326" s="22"/>
      <c r="B326" s="22"/>
      <c r="C326" s="22"/>
    </row>
    <row r="327" spans="1:10" x14ac:dyDescent="0.25">
      <c r="A327" s="22" t="s">
        <v>683</v>
      </c>
      <c r="B327" s="22"/>
      <c r="C327" s="22"/>
      <c r="E327" s="50" t="str">
        <f t="shared" ref="E327:J327" si="64">E321</f>
        <v>2025/26</v>
      </c>
      <c r="F327" s="50" t="str">
        <f t="shared" si="64"/>
        <v>2026/27</v>
      </c>
      <c r="G327" s="50" t="str">
        <f t="shared" si="64"/>
        <v>2027/28</v>
      </c>
      <c r="H327" s="50" t="str">
        <f t="shared" si="64"/>
        <v>2028/29</v>
      </c>
      <c r="I327" s="50" t="str">
        <f t="shared" si="64"/>
        <v>2029/30</v>
      </c>
      <c r="J327" s="50" t="str">
        <f t="shared" si="64"/>
        <v>2030/31</v>
      </c>
    </row>
    <row r="328" spans="1:10" x14ac:dyDescent="0.25">
      <c r="A328" s="22" t="s">
        <v>678</v>
      </c>
      <c r="B328" s="22"/>
      <c r="C328" s="22"/>
      <c r="E328" s="54"/>
      <c r="F328" s="54"/>
      <c r="G328" s="54"/>
      <c r="H328" s="54"/>
      <c r="I328" s="54"/>
      <c r="J328" s="54"/>
    </row>
    <row r="329" spans="1:10" x14ac:dyDescent="0.25">
      <c r="A329" s="22" t="s">
        <v>679</v>
      </c>
      <c r="B329" s="22"/>
      <c r="C329" s="22"/>
      <c r="E329" s="54"/>
      <c r="F329" s="54"/>
      <c r="G329" s="54"/>
      <c r="H329" s="54"/>
      <c r="I329" s="54"/>
      <c r="J329" s="54"/>
    </row>
    <row r="330" spans="1:10" x14ac:dyDescent="0.25">
      <c r="A330" s="22" t="s">
        <v>680</v>
      </c>
      <c r="B330" s="22"/>
      <c r="C330" s="22"/>
      <c r="E330" s="54">
        <f t="shared" ref="E330:J330" si="65">E318+E324</f>
        <v>0</v>
      </c>
      <c r="F330" s="54">
        <f t="shared" si="65"/>
        <v>0</v>
      </c>
      <c r="G330" s="54">
        <f t="shared" si="65"/>
        <v>0</v>
      </c>
      <c r="H330" s="54">
        <f t="shared" si="65"/>
        <v>0</v>
      </c>
      <c r="I330" s="54">
        <f t="shared" si="65"/>
        <v>0</v>
      </c>
      <c r="J330" s="54">
        <f t="shared" si="65"/>
        <v>0</v>
      </c>
    </row>
    <row r="331" spans="1:10" x14ac:dyDescent="0.25">
      <c r="A331" s="22" t="s">
        <v>681</v>
      </c>
      <c r="B331" s="22"/>
      <c r="C331" s="22"/>
      <c r="E331" s="54">
        <f t="shared" ref="E331:J331" si="66">E319+E325</f>
        <v>0</v>
      </c>
      <c r="F331" s="54">
        <f t="shared" si="66"/>
        <v>0</v>
      </c>
      <c r="G331" s="54">
        <f t="shared" si="66"/>
        <v>0</v>
      </c>
      <c r="H331" s="54">
        <f t="shared" si="66"/>
        <v>0</v>
      </c>
      <c r="I331" s="54">
        <f t="shared" si="66"/>
        <v>0</v>
      </c>
      <c r="J331" s="54">
        <f t="shared" si="66"/>
        <v>0</v>
      </c>
    </row>
    <row r="332" spans="1:10" x14ac:dyDescent="0.25">
      <c r="A332" s="22"/>
      <c r="B332" s="22"/>
      <c r="C332" s="22"/>
    </row>
    <row r="333" spans="1:10" x14ac:dyDescent="0.25">
      <c r="A333" s="22" t="s">
        <v>684</v>
      </c>
      <c r="B333" s="22"/>
      <c r="C333" s="22"/>
      <c r="D333" s="22"/>
      <c r="E333" s="57" t="str">
        <f t="shared" ref="E333:J333" si="67">E327</f>
        <v>2025/26</v>
      </c>
      <c r="F333" s="57" t="str">
        <f t="shared" si="67"/>
        <v>2026/27</v>
      </c>
      <c r="G333" s="57" t="str">
        <f t="shared" si="67"/>
        <v>2027/28</v>
      </c>
      <c r="H333" s="57" t="str">
        <f t="shared" si="67"/>
        <v>2028/29</v>
      </c>
      <c r="I333" s="57" t="str">
        <f t="shared" si="67"/>
        <v>2029/30</v>
      </c>
      <c r="J333" s="57" t="str">
        <f t="shared" si="67"/>
        <v>2030/31</v>
      </c>
    </row>
    <row r="334" spans="1:10" x14ac:dyDescent="0.25">
      <c r="A334" s="22" t="s">
        <v>205</v>
      </c>
      <c r="B334" s="22"/>
      <c r="C334" s="22"/>
      <c r="D334" s="22" t="str">
        <f>A334&amp;D313&amp;D314</f>
        <v>FT Home student FTE131</v>
      </c>
      <c r="E334" s="58"/>
      <c r="F334" s="58"/>
      <c r="G334" s="58"/>
      <c r="H334" s="58"/>
      <c r="I334" s="58"/>
      <c r="J334" s="58"/>
    </row>
    <row r="335" spans="1:10" x14ac:dyDescent="0.25">
      <c r="A335" s="22" t="s">
        <v>206</v>
      </c>
      <c r="B335" s="22"/>
      <c r="C335" s="22"/>
      <c r="D335" s="22" t="str">
        <f>A335&amp;D313&amp;D314</f>
        <v>FT International student FTE131</v>
      </c>
      <c r="E335" s="58"/>
      <c r="F335" s="58"/>
      <c r="G335" s="58"/>
      <c r="H335" s="58"/>
      <c r="I335" s="58"/>
      <c r="J335" s="58"/>
    </row>
    <row r="336" spans="1:10" x14ac:dyDescent="0.25">
      <c r="A336" s="22" t="s">
        <v>207</v>
      </c>
      <c r="B336" s="22"/>
      <c r="C336" s="22"/>
      <c r="D336" s="22" t="str">
        <f>A336&amp;D313&amp;D314</f>
        <v>PT Home student FTE131</v>
      </c>
      <c r="E336" s="58">
        <f>E330/VLOOKUP($D313,'selections(hide)'!$D$24:$P$36,13,FALSE)</f>
        <v>0</v>
      </c>
      <c r="F336" s="58">
        <f>F330/VLOOKUP($D313,'selections(hide)'!$D$24:$P$36,13,FALSE)</f>
        <v>0</v>
      </c>
      <c r="G336" s="58">
        <f>G330/VLOOKUP($D313,'selections(hide)'!$D$24:$P$36,13,FALSE)</f>
        <v>0</v>
      </c>
      <c r="H336" s="58">
        <f>H330/VLOOKUP($D313,'selections(hide)'!$D$24:$P$36,13,FALSE)</f>
        <v>0</v>
      </c>
      <c r="I336" s="58">
        <f>I330/VLOOKUP($D313,'selections(hide)'!$D$24:$P$36,13,FALSE)</f>
        <v>0</v>
      </c>
      <c r="J336" s="58">
        <f>J330/VLOOKUP($D313,'selections(hide)'!$D$24:$P$36,13,FALSE)</f>
        <v>0</v>
      </c>
    </row>
    <row r="337" spans="1:10" x14ac:dyDescent="0.25">
      <c r="A337" s="22" t="s">
        <v>208</v>
      </c>
      <c r="B337" s="22"/>
      <c r="C337" s="22"/>
      <c r="D337" s="22" t="str">
        <f>A337&amp;D313&amp;D314</f>
        <v>PT International student FTE131</v>
      </c>
      <c r="E337" s="58">
        <f>E331/VLOOKUP($D313,'selections(hide)'!$D$24:$P$36,13,FALSE)</f>
        <v>0</v>
      </c>
      <c r="F337" s="58">
        <f>F331/VLOOKUP($D313,'selections(hide)'!$D$24:$P$36,13,FALSE)</f>
        <v>0</v>
      </c>
      <c r="G337" s="58">
        <f>G331/VLOOKUP($D313,'selections(hide)'!$D$24:$P$36,13,FALSE)</f>
        <v>0</v>
      </c>
      <c r="H337" s="58">
        <f>H331/VLOOKUP($D313,'selections(hide)'!$D$24:$P$36,13,FALSE)</f>
        <v>0</v>
      </c>
      <c r="I337" s="58">
        <f>I331/VLOOKUP($D313,'selections(hide)'!$D$24:$P$36,13,FALSE)</f>
        <v>0</v>
      </c>
      <c r="J337" s="58">
        <f>J331/VLOOKUP($D313,'selections(hide)'!$D$24:$P$36,13,FALSE)</f>
        <v>0</v>
      </c>
    </row>
    <row r="338" spans="1:10" x14ac:dyDescent="0.25">
      <c r="A338" s="22"/>
      <c r="B338" s="22"/>
      <c r="C338" s="22"/>
      <c r="D338" s="22"/>
      <c r="E338" s="22"/>
      <c r="F338" s="22"/>
      <c r="G338" s="22"/>
      <c r="H338" s="22"/>
      <c r="I338" s="22"/>
      <c r="J338" s="22"/>
    </row>
    <row r="339" spans="1:10" s="63" customFormat="1" x14ac:dyDescent="0.25"/>
    <row r="340" spans="1:10" s="63" customFormat="1" x14ac:dyDescent="0.25"/>
    <row r="341" spans="1:10" s="63" customFormat="1" x14ac:dyDescent="0.25"/>
    <row r="342" spans="1:10" s="63" customFormat="1" x14ac:dyDescent="0.25"/>
    <row r="343" spans="1:10" x14ac:dyDescent="0.25">
      <c r="A343" s="62" t="s">
        <v>16</v>
      </c>
      <c r="B343" s="22"/>
      <c r="C343" s="22"/>
      <c r="D343" s="2">
        <f>VLOOKUP(A343,'selections(hide)'!$A$24:$M$36,4,FALSE)</f>
        <v>1</v>
      </c>
      <c r="E343">
        <v>2</v>
      </c>
      <c r="F343">
        <v>3</v>
      </c>
      <c r="G343">
        <v>4</v>
      </c>
      <c r="H343">
        <v>5</v>
      </c>
      <c r="I343">
        <v>6</v>
      </c>
      <c r="J343">
        <v>7</v>
      </c>
    </row>
    <row r="344" spans="1:10" x14ac:dyDescent="0.25">
      <c r="A344" s="64" t="s">
        <v>195</v>
      </c>
      <c r="B344" s="65"/>
      <c r="C344" s="65"/>
      <c r="D344" s="65">
        <f>'selections(hide)'!$J$3</f>
        <v>2</v>
      </c>
    </row>
    <row r="345" spans="1:10" x14ac:dyDescent="0.25">
      <c r="A345" s="22" t="s">
        <v>677</v>
      </c>
      <c r="B345" s="22"/>
      <c r="C345" s="22"/>
      <c r="E345" s="50" t="str">
        <f>staff_students!$E$29</f>
        <v>2025/26</v>
      </c>
      <c r="F345" s="50" t="str">
        <f>staff_students!$F$29</f>
        <v>2026/27</v>
      </c>
      <c r="G345" s="50" t="str">
        <f>staff_students!$G$29</f>
        <v>2027/28</v>
      </c>
      <c r="H345" s="50" t="str">
        <f>staff_students!$H$29</f>
        <v>2028/29</v>
      </c>
      <c r="I345" s="50" t="str">
        <f>staff_students!$I$29</f>
        <v>2029/30</v>
      </c>
      <c r="J345" s="50" t="str">
        <f>staff_students!$J$29</f>
        <v>2030/31</v>
      </c>
    </row>
    <row r="346" spans="1:10" x14ac:dyDescent="0.25">
      <c r="A346" s="22" t="s">
        <v>678</v>
      </c>
      <c r="B346" s="22"/>
      <c r="C346" s="22"/>
      <c r="E346" s="54">
        <f>staff_students!$E$30</f>
        <v>40</v>
      </c>
      <c r="F346" s="54">
        <f>staff_students!$F$30</f>
        <v>40</v>
      </c>
      <c r="G346" s="54">
        <f>staff_students!$G$30</f>
        <v>40</v>
      </c>
      <c r="H346" s="54">
        <f>staff_students!$H$30</f>
        <v>40</v>
      </c>
      <c r="I346" s="54">
        <f>staff_students!$I$30</f>
        <v>40</v>
      </c>
      <c r="J346" s="54">
        <f>staff_students!$J$30</f>
        <v>40</v>
      </c>
    </row>
    <row r="347" spans="1:10" x14ac:dyDescent="0.25">
      <c r="A347" s="22" t="s">
        <v>679</v>
      </c>
      <c r="B347" s="22"/>
      <c r="C347" s="22"/>
      <c r="E347" s="54">
        <f>staff_students!$E$31</f>
        <v>10</v>
      </c>
      <c r="F347" s="54">
        <f>staff_students!$F$31</f>
        <v>10</v>
      </c>
      <c r="G347" s="54">
        <f>staff_students!$G$31</f>
        <v>10</v>
      </c>
      <c r="H347" s="54">
        <f>staff_students!$H$31</f>
        <v>10</v>
      </c>
      <c r="I347" s="54">
        <f>staff_students!$I$31</f>
        <v>10</v>
      </c>
      <c r="J347" s="54">
        <f>staff_students!$J$31</f>
        <v>10</v>
      </c>
    </row>
    <row r="348" spans="1:10" x14ac:dyDescent="0.25">
      <c r="A348" s="22" t="s">
        <v>680</v>
      </c>
      <c r="B348" s="22"/>
      <c r="C348" s="22"/>
      <c r="E348" s="54">
        <f>staff_students!$E$32</f>
        <v>0</v>
      </c>
      <c r="F348" s="54">
        <f>staff_students!$F$32</f>
        <v>0</v>
      </c>
      <c r="G348" s="54">
        <f>staff_students!$G$32</f>
        <v>0</v>
      </c>
      <c r="H348" s="54">
        <f>staff_students!$H$32</f>
        <v>0</v>
      </c>
      <c r="I348" s="54">
        <f>staff_students!$I$32</f>
        <v>0</v>
      </c>
      <c r="J348" s="54">
        <f>staff_students!$J$32</f>
        <v>0</v>
      </c>
    </row>
    <row r="349" spans="1:10" x14ac:dyDescent="0.25">
      <c r="A349" s="22" t="s">
        <v>681</v>
      </c>
      <c r="B349" s="22"/>
      <c r="C349" s="22"/>
      <c r="E349" s="54">
        <f>staff_students!$E$33</f>
        <v>0</v>
      </c>
      <c r="F349" s="54">
        <f>staff_students!$F$33</f>
        <v>0</v>
      </c>
      <c r="G349" s="54">
        <f>staff_students!$G$33</f>
        <v>0</v>
      </c>
      <c r="H349" s="54">
        <f>staff_students!$H$33</f>
        <v>0</v>
      </c>
      <c r="I349" s="54">
        <f>staff_students!$I$33</f>
        <v>0</v>
      </c>
      <c r="J349" s="54">
        <f>staff_students!$J$33</f>
        <v>0</v>
      </c>
    </row>
    <row r="350" spans="1:10" x14ac:dyDescent="0.25">
      <c r="A350" s="22"/>
      <c r="B350" s="22"/>
      <c r="C350" s="22"/>
    </row>
    <row r="351" spans="1:10" x14ac:dyDescent="0.25">
      <c r="A351" s="22" t="s">
        <v>682</v>
      </c>
      <c r="B351" s="22"/>
      <c r="C351" s="22"/>
      <c r="E351" s="50" t="str">
        <f t="shared" ref="E351:J351" si="68">E345</f>
        <v>2025/26</v>
      </c>
      <c r="F351" s="50" t="str">
        <f t="shared" si="68"/>
        <v>2026/27</v>
      </c>
      <c r="G351" s="50" t="str">
        <f t="shared" si="68"/>
        <v>2027/28</v>
      </c>
      <c r="H351" s="50" t="str">
        <f t="shared" si="68"/>
        <v>2028/29</v>
      </c>
      <c r="I351" s="50" t="str">
        <f t="shared" si="68"/>
        <v>2029/30</v>
      </c>
      <c r="J351" s="50" t="str">
        <f t="shared" si="68"/>
        <v>2030/31</v>
      </c>
    </row>
    <row r="352" spans="1:10" x14ac:dyDescent="0.25">
      <c r="A352" s="22" t="s">
        <v>678</v>
      </c>
      <c r="B352" s="22"/>
      <c r="C352" s="22"/>
      <c r="E352" s="54">
        <v>0</v>
      </c>
      <c r="F352" s="54">
        <v>0</v>
      </c>
      <c r="G352" s="54">
        <v>0</v>
      </c>
      <c r="H352" s="54">
        <v>0</v>
      </c>
      <c r="I352" s="54">
        <v>0</v>
      </c>
      <c r="J352" s="54">
        <v>0</v>
      </c>
    </row>
    <row r="353" spans="1:23" x14ac:dyDescent="0.25">
      <c r="A353" s="22" t="s">
        <v>679</v>
      </c>
      <c r="B353" s="22"/>
      <c r="C353" s="22"/>
      <c r="E353" s="54">
        <v>0</v>
      </c>
      <c r="F353" s="54">
        <v>0</v>
      </c>
      <c r="G353" s="54">
        <v>0</v>
      </c>
      <c r="H353" s="54">
        <v>0</v>
      </c>
      <c r="I353" s="54">
        <v>0</v>
      </c>
      <c r="J353" s="54">
        <v>0</v>
      </c>
    </row>
    <row r="354" spans="1:23" x14ac:dyDescent="0.25">
      <c r="A354" s="22" t="s">
        <v>680</v>
      </c>
      <c r="B354" s="22"/>
      <c r="C354" s="22"/>
      <c r="E354" s="56">
        <f>IF(staff_students!$C$28="No",0,ROUNDDOWN(E348*staff_students!$E$36,0))</f>
        <v>0</v>
      </c>
      <c r="F354" s="54">
        <f>ROUNDDOWN(E348*staff_students!$E$36,0)</f>
        <v>0</v>
      </c>
      <c r="G354" s="54">
        <f>ROUNDDOWN(F348*staff_students!$E$36,0)</f>
        <v>0</v>
      </c>
      <c r="H354" s="54">
        <f>ROUNDDOWN(G348*staff_students!$E$36,0)</f>
        <v>0</v>
      </c>
      <c r="I354" s="54">
        <f>ROUNDDOWN(H348*staff_students!$E$36,0)</f>
        <v>0</v>
      </c>
      <c r="J354" s="54">
        <f>ROUNDDOWN(I348*staff_students!$E$36,0)</f>
        <v>0</v>
      </c>
    </row>
    <row r="355" spans="1:23" x14ac:dyDescent="0.25">
      <c r="A355" s="22" t="s">
        <v>681</v>
      </c>
      <c r="B355" s="22"/>
      <c r="C355" s="22"/>
      <c r="E355" s="56">
        <f>IF(staff_students!$C$28="No",0,ROUNDDOWN(E349*staff_students!$E$36,0))</f>
        <v>0</v>
      </c>
      <c r="F355" s="54">
        <f>ROUNDDOWN(E349*staff_students!$E$36,0)</f>
        <v>0</v>
      </c>
      <c r="G355" s="54">
        <f>ROUNDDOWN(F349*staff_students!$E$36,0)</f>
        <v>0</v>
      </c>
      <c r="H355" s="54">
        <f>ROUNDDOWN(G349*staff_students!$E$36,0)</f>
        <v>0</v>
      </c>
      <c r="I355" s="54">
        <f>ROUNDDOWN(H349*staff_students!$E$36,0)</f>
        <v>0</v>
      </c>
      <c r="J355" s="54">
        <f>ROUNDDOWN(I349*staff_students!$E$36,0)</f>
        <v>0</v>
      </c>
    </row>
    <row r="356" spans="1:23" x14ac:dyDescent="0.25">
      <c r="A356" s="22"/>
      <c r="B356" s="22"/>
      <c r="C356" s="22"/>
    </row>
    <row r="357" spans="1:23" x14ac:dyDescent="0.25">
      <c r="A357" s="22" t="s">
        <v>683</v>
      </c>
      <c r="B357" s="22"/>
      <c r="C357" s="22"/>
      <c r="E357" s="50" t="str">
        <f t="shared" ref="E357:J357" si="69">E351</f>
        <v>2025/26</v>
      </c>
      <c r="F357" s="50" t="str">
        <f t="shared" si="69"/>
        <v>2026/27</v>
      </c>
      <c r="G357" s="50" t="str">
        <f t="shared" si="69"/>
        <v>2027/28</v>
      </c>
      <c r="H357" s="50" t="str">
        <f t="shared" si="69"/>
        <v>2028/29</v>
      </c>
      <c r="I357" s="50" t="str">
        <f t="shared" si="69"/>
        <v>2029/30</v>
      </c>
      <c r="J357" s="50" t="str">
        <f t="shared" si="69"/>
        <v>2030/31</v>
      </c>
    </row>
    <row r="358" spans="1:23" x14ac:dyDescent="0.25">
      <c r="A358" s="22" t="s">
        <v>678</v>
      </c>
      <c r="B358" s="22"/>
      <c r="C358" s="22"/>
      <c r="E358" s="54">
        <f t="shared" ref="E358:J358" si="70">E346+E352</f>
        <v>40</v>
      </c>
      <c r="F358" s="54">
        <f t="shared" si="70"/>
        <v>40</v>
      </c>
      <c r="G358" s="54">
        <f t="shared" si="70"/>
        <v>40</v>
      </c>
      <c r="H358" s="54">
        <f t="shared" si="70"/>
        <v>40</v>
      </c>
      <c r="I358" s="54">
        <f t="shared" si="70"/>
        <v>40</v>
      </c>
      <c r="J358" s="54">
        <f t="shared" si="70"/>
        <v>40</v>
      </c>
      <c r="L358" s="269"/>
      <c r="M358" s="269"/>
      <c r="N358" s="269"/>
      <c r="O358" s="269"/>
      <c r="P358" s="269"/>
      <c r="Q358" s="269"/>
      <c r="R358" s="269"/>
      <c r="S358" s="269"/>
      <c r="T358" s="269"/>
      <c r="U358" s="269"/>
      <c r="V358" s="269"/>
      <c r="W358" s="269"/>
    </row>
    <row r="359" spans="1:23" x14ac:dyDescent="0.25">
      <c r="A359" s="22" t="s">
        <v>679</v>
      </c>
      <c r="B359" s="22"/>
      <c r="C359" s="22"/>
      <c r="E359" s="54">
        <f t="shared" ref="E359:J359" si="71">E347+E353</f>
        <v>10</v>
      </c>
      <c r="F359" s="54">
        <f t="shared" si="71"/>
        <v>10</v>
      </c>
      <c r="G359" s="54">
        <f t="shared" si="71"/>
        <v>10</v>
      </c>
      <c r="H359" s="54">
        <f t="shared" si="71"/>
        <v>10</v>
      </c>
      <c r="I359" s="54">
        <f t="shared" si="71"/>
        <v>10</v>
      </c>
      <c r="J359" s="54">
        <f t="shared" si="71"/>
        <v>10</v>
      </c>
    </row>
    <row r="360" spans="1:23" x14ac:dyDescent="0.25">
      <c r="A360" s="22" t="s">
        <v>680</v>
      </c>
      <c r="B360" s="22"/>
      <c r="C360" s="22"/>
      <c r="E360" s="54">
        <f t="shared" ref="E360:J360" si="72">E348+E354</f>
        <v>0</v>
      </c>
      <c r="F360" s="54">
        <f t="shared" si="72"/>
        <v>0</v>
      </c>
      <c r="G360" s="54">
        <f t="shared" si="72"/>
        <v>0</v>
      </c>
      <c r="H360" s="54">
        <f t="shared" si="72"/>
        <v>0</v>
      </c>
      <c r="I360" s="54">
        <f t="shared" si="72"/>
        <v>0</v>
      </c>
      <c r="J360" s="54">
        <f t="shared" si="72"/>
        <v>0</v>
      </c>
    </row>
    <row r="361" spans="1:23" x14ac:dyDescent="0.25">
      <c r="A361" s="22" t="s">
        <v>681</v>
      </c>
      <c r="B361" s="22"/>
      <c r="C361" s="22"/>
      <c r="E361" s="54">
        <f t="shared" ref="E361:J361" si="73">E349+E355</f>
        <v>0</v>
      </c>
      <c r="F361" s="54">
        <f t="shared" si="73"/>
        <v>0</v>
      </c>
      <c r="G361" s="54">
        <f t="shared" si="73"/>
        <v>0</v>
      </c>
      <c r="H361" s="54">
        <f t="shared" si="73"/>
        <v>0</v>
      </c>
      <c r="I361" s="54">
        <f t="shared" si="73"/>
        <v>0</v>
      </c>
      <c r="J361" s="54">
        <f t="shared" si="73"/>
        <v>0</v>
      </c>
    </row>
    <row r="362" spans="1:23" x14ac:dyDescent="0.25">
      <c r="A362" s="22"/>
      <c r="B362" s="22"/>
      <c r="C362" s="22"/>
    </row>
    <row r="363" spans="1:23" x14ac:dyDescent="0.25">
      <c r="A363" s="22" t="s">
        <v>684</v>
      </c>
      <c r="B363" s="22"/>
      <c r="C363" s="22"/>
      <c r="D363" s="22"/>
      <c r="E363" s="57" t="str">
        <f t="shared" ref="E363:J363" si="74">E357</f>
        <v>2025/26</v>
      </c>
      <c r="F363" s="57" t="str">
        <f t="shared" si="74"/>
        <v>2026/27</v>
      </c>
      <c r="G363" s="57" t="str">
        <f t="shared" si="74"/>
        <v>2027/28</v>
      </c>
      <c r="H363" s="57" t="str">
        <f t="shared" si="74"/>
        <v>2028/29</v>
      </c>
      <c r="I363" s="57" t="str">
        <f t="shared" si="74"/>
        <v>2029/30</v>
      </c>
      <c r="J363" s="57" t="str">
        <f t="shared" si="74"/>
        <v>2030/31</v>
      </c>
    </row>
    <row r="364" spans="1:23" x14ac:dyDescent="0.25">
      <c r="A364" s="22" t="s">
        <v>205</v>
      </c>
      <c r="B364" s="22"/>
      <c r="C364" s="22"/>
      <c r="D364" s="22" t="str">
        <f>A364&amp;D343&amp;D344</f>
        <v>FT Home student FTE12</v>
      </c>
      <c r="E364" s="66">
        <f>IF(staff_students!$C$28="No",E358/$D344+E358/$D344/$D344+D358/$D344/$D344,E358/$D344+E358/$D344/$D344+E358/$D344/$D344)</f>
        <v>30</v>
      </c>
      <c r="F364" s="58">
        <f>F358/$D344+F358/$D344/$D344+E358/$D344/$D344</f>
        <v>40</v>
      </c>
      <c r="G364" s="58">
        <f>G358/$D344+G358/$D344/$D344+F358/$D344/$D344</f>
        <v>40</v>
      </c>
      <c r="H364" s="58">
        <f>H358/$D344+H358/$D344/$D344+G358/$D344/$D344</f>
        <v>40</v>
      </c>
      <c r="I364" s="58">
        <f>I358/$D344+I358/$D344/$D344+H358/$D344/$D344</f>
        <v>40</v>
      </c>
      <c r="J364" s="58">
        <f>J358/$D344+J358/$D344/$D344+I358/$D344/$D344</f>
        <v>40</v>
      </c>
    </row>
    <row r="365" spans="1:23" x14ac:dyDescent="0.25">
      <c r="A365" s="22" t="s">
        <v>206</v>
      </c>
      <c r="B365" s="22"/>
      <c r="C365" s="22"/>
      <c r="D365" s="22" t="str">
        <f>A365&amp;D343&amp;D344</f>
        <v>FT International student FTE12</v>
      </c>
      <c r="E365" s="66">
        <f>IF(staff_students!$C$28="No",E359/$D344+E359/$D344/$D344+D359/$D344/$D344,E359/$D344+E359/$D344/$D344+E359/$D344/$D344)</f>
        <v>7.5</v>
      </c>
      <c r="F365" s="58">
        <f>F359/$D344+F359/$D344/$D344+E359/$D344/$D344</f>
        <v>10</v>
      </c>
      <c r="G365" s="58">
        <f>G359/$D344+G359/$D344/$D344+F359/$D344/$D344</f>
        <v>10</v>
      </c>
      <c r="H365" s="58">
        <f>H359/$D344+H359/$D344/$D344+G359/$D344/$D344</f>
        <v>10</v>
      </c>
      <c r="I365" s="58">
        <f>I359/$D344+I359/$D344/$D344+H359/$D344/$D344</f>
        <v>10</v>
      </c>
      <c r="J365" s="58">
        <f>J359/$D344+J359/$D344/$D344+I359/$D344/$D344</f>
        <v>10</v>
      </c>
    </row>
    <row r="366" spans="1:23" x14ac:dyDescent="0.25">
      <c r="A366" s="22" t="s">
        <v>207</v>
      </c>
      <c r="B366" s="22"/>
      <c r="C366" s="22"/>
      <c r="D366" s="22" t="str">
        <f>A366&amp;D343&amp;D344</f>
        <v>PT Home student FTE12</v>
      </c>
      <c r="E366" s="66">
        <f>IF(staff_students!$C$28="No",E360/VLOOKUP($D343,'selections(hide)'!$D$24:$P$36,13,FALSE)/$D344+E360/VLOOKUP($D343,'selections(hide)'!$D$24:$P$36,13,FALSE)/$D344/$D344+D360/VLOOKUP($D343,'selections(hide)'!$D$24:$P$36,13,FALSE)/$D344/$D344,E360/VLOOKUP($D343,'selections(hide)'!$D$24:$P$36,13,FALSE)/$D344+E360/VLOOKUP($D343,'selections(hide)'!$D$24:$P$36,13,FALSE)/$D344/$D344+E360/VLOOKUP($D343,'selections(hide)'!$D$24:$P$36,13,FALSE)/$D344/$D344)</f>
        <v>0</v>
      </c>
      <c r="F366" s="58">
        <f>F360/VLOOKUP($D343,'selections(hide)'!$D$24:$P$36,13,FALSE)/$D344+F360/VLOOKUP($D343,'selections(hide)'!$D$24:$P$36,13,FALSE)/$D344/$D344+E360/VLOOKUP($D343,'selections(hide)'!$D$24:$P$36,13,FALSE)/$D344/$D344</f>
        <v>0</v>
      </c>
      <c r="G366" s="58">
        <f>G360/VLOOKUP($D343,'selections(hide)'!$D$24:$P$36,13,FALSE)/$D344+G360/VLOOKUP($D343,'selections(hide)'!$D$24:$P$36,13,FALSE)/$D344/$D344+F360/VLOOKUP($D343,'selections(hide)'!$D$24:$P$36,13,FALSE)/$D344/$D344</f>
        <v>0</v>
      </c>
      <c r="H366" s="58">
        <f>H360/VLOOKUP($D343,'selections(hide)'!$D$24:$P$36,13,FALSE)/$D344+H360/VLOOKUP($D343,'selections(hide)'!$D$24:$P$36,13,FALSE)/$D344/$D344+G360/VLOOKUP($D343,'selections(hide)'!$D$24:$P$36,13,FALSE)/$D344/$D344</f>
        <v>0</v>
      </c>
      <c r="I366" s="58">
        <f>I360/VLOOKUP($D343,'selections(hide)'!$D$24:$P$36,13,FALSE)/$D344+I360/VLOOKUP($D343,'selections(hide)'!$D$24:$P$36,13,FALSE)/$D344/$D344+H360/VLOOKUP($D343,'selections(hide)'!$D$24:$P$36,13,FALSE)/$D344/$D344</f>
        <v>0</v>
      </c>
      <c r="J366" s="58">
        <f>J360/VLOOKUP($D343,'selections(hide)'!$D$24:$P$36,13,FALSE)/$D344+J360/VLOOKUP($D343,'selections(hide)'!$D$24:$P$36,13,FALSE)/$D344/$D344+I360/VLOOKUP($D343,'selections(hide)'!$D$24:$P$36,13,FALSE)/$D344/$D344</f>
        <v>0</v>
      </c>
    </row>
    <row r="367" spans="1:23" x14ac:dyDescent="0.25">
      <c r="A367" s="22" t="s">
        <v>208</v>
      </c>
      <c r="B367" s="22"/>
      <c r="C367" s="22"/>
      <c r="D367" s="22" t="str">
        <f>A367&amp;D343&amp;D344</f>
        <v>PT International student FTE12</v>
      </c>
      <c r="E367" s="66">
        <f>IF(staff_students!$C$28="No",E361/VLOOKUP($D343,'selections(hide)'!$D$24:$P$36,13,FALSE)/$D344+E361/VLOOKUP($D343,'selections(hide)'!$D$24:$P$36,13,FALSE)/$D344/$D344+D361/VLOOKUP($D343,'selections(hide)'!$D$24:$P$36,13,FALSE)/$D344/$D344,E361/VLOOKUP($D343,'selections(hide)'!$D$24:$P$36,13,FALSE)/$D344+E361/VLOOKUP($D343,'selections(hide)'!$D$24:$P$36,13,FALSE)/$D344/$D344+E361/VLOOKUP($D343,'selections(hide)'!$D$24:$P$36,13,FALSE)/$D344/$D344)</f>
        <v>0</v>
      </c>
      <c r="F367" s="58">
        <f>F361/VLOOKUP($D343,'selections(hide)'!$D$24:$P$36,13,FALSE)/$D344+F361/VLOOKUP($D343,'selections(hide)'!$D$24:$P$36,13,FALSE)/$D344/$D344+E361/VLOOKUP($D343,'selections(hide)'!$D$24:$P$36,13,FALSE)/$D344/$D344</f>
        <v>0</v>
      </c>
      <c r="G367" s="58">
        <f>G361/VLOOKUP($D343,'selections(hide)'!$D$24:$P$36,13,FALSE)/$D344+G361/VLOOKUP($D343,'selections(hide)'!$D$24:$P$36,13,FALSE)/$D344/$D344+F361/VLOOKUP($D343,'selections(hide)'!$D$24:$P$36,13,FALSE)/$D344/$D344</f>
        <v>0</v>
      </c>
      <c r="H367" s="58">
        <f>H361/VLOOKUP($D343,'selections(hide)'!$D$24:$P$36,13,FALSE)/$D344+H361/VLOOKUP($D343,'selections(hide)'!$D$24:$P$36,13,FALSE)/$D344/$D344+G361/VLOOKUP($D343,'selections(hide)'!$D$24:$P$36,13,FALSE)/$D344/$D344</f>
        <v>0</v>
      </c>
      <c r="I367" s="58">
        <f>I361/VLOOKUP($D343,'selections(hide)'!$D$24:$P$36,13,FALSE)/$D344+I361/VLOOKUP($D343,'selections(hide)'!$D$24:$P$36,13,FALSE)/$D344/$D344+H361/VLOOKUP($D343,'selections(hide)'!$D$24:$P$36,13,FALSE)/$D344/$D344</f>
        <v>0</v>
      </c>
      <c r="J367" s="58">
        <f>J361/VLOOKUP($D343,'selections(hide)'!$D$24:$P$36,13,FALSE)/$D344+J361/VLOOKUP($D343,'selections(hide)'!$D$24:$P$36,13,FALSE)/$D344/$D344+I361/VLOOKUP($D343,'selections(hide)'!$D$24:$P$36,13,FALSE)/$D344/$D344</f>
        <v>0</v>
      </c>
    </row>
    <row r="368" spans="1:23" x14ac:dyDescent="0.25">
      <c r="A368" s="22"/>
      <c r="B368" s="22"/>
      <c r="C368" s="22"/>
      <c r="D368" s="22"/>
      <c r="E368" s="22"/>
      <c r="F368" s="22"/>
      <c r="G368" s="22"/>
      <c r="H368" s="22"/>
      <c r="I368" s="22"/>
      <c r="J368" s="22"/>
    </row>
    <row r="369" spans="1:23" x14ac:dyDescent="0.25">
      <c r="A369" s="59" t="s">
        <v>18</v>
      </c>
      <c r="B369" s="11"/>
      <c r="C369" s="11"/>
      <c r="D369" s="2">
        <f>VLOOKUP(A369,'selections(hide)'!$A$24:$M$36,4,FALSE)</f>
        <v>2</v>
      </c>
    </row>
    <row r="370" spans="1:23" x14ac:dyDescent="0.25">
      <c r="A370" s="64" t="s">
        <v>195</v>
      </c>
      <c r="B370" s="65"/>
      <c r="C370" s="65"/>
      <c r="D370" s="65">
        <f>'selections(hide)'!$J$3</f>
        <v>2</v>
      </c>
    </row>
    <row r="371" spans="1:23" x14ac:dyDescent="0.25">
      <c r="A371" s="11" t="s">
        <v>677</v>
      </c>
      <c r="B371" s="11"/>
      <c r="C371" s="11"/>
      <c r="E371" s="50" t="str">
        <f>staff_students!$E$29</f>
        <v>2025/26</v>
      </c>
      <c r="F371" s="50" t="str">
        <f>staff_students!$F$29</f>
        <v>2026/27</v>
      </c>
      <c r="G371" s="50" t="str">
        <f>staff_students!$G$29</f>
        <v>2027/28</v>
      </c>
      <c r="H371" s="50" t="str">
        <f>staff_students!$H$29</f>
        <v>2028/29</v>
      </c>
      <c r="I371" s="50" t="str">
        <f>staff_students!$I$29</f>
        <v>2029/30</v>
      </c>
      <c r="J371" s="50" t="str">
        <f>staff_students!$J$29</f>
        <v>2030/31</v>
      </c>
      <c r="L371" s="269"/>
      <c r="M371" s="269"/>
      <c r="N371" s="269"/>
      <c r="O371" s="269"/>
      <c r="P371" s="269"/>
      <c r="Q371" s="269"/>
      <c r="R371" s="269"/>
      <c r="S371" s="269"/>
      <c r="T371" s="269"/>
      <c r="U371" s="269"/>
      <c r="V371" s="269"/>
      <c r="W371" s="269"/>
    </row>
    <row r="372" spans="1:23" x14ac:dyDescent="0.25">
      <c r="A372" s="11" t="s">
        <v>678</v>
      </c>
      <c r="B372" s="11"/>
      <c r="C372" s="11"/>
      <c r="E372" s="54">
        <f>staff_students!$E$30</f>
        <v>40</v>
      </c>
      <c r="F372" s="54">
        <f>staff_students!$F$30</f>
        <v>40</v>
      </c>
      <c r="G372" s="54">
        <f>staff_students!$G$30</f>
        <v>40</v>
      </c>
      <c r="H372" s="54">
        <f>staff_students!$H$30</f>
        <v>40</v>
      </c>
      <c r="I372" s="54">
        <f>staff_students!$I$30</f>
        <v>40</v>
      </c>
      <c r="J372" s="54">
        <f>staff_students!$J$30</f>
        <v>40</v>
      </c>
    </row>
    <row r="373" spans="1:23" x14ac:dyDescent="0.25">
      <c r="A373" s="11" t="s">
        <v>679</v>
      </c>
      <c r="B373" s="11"/>
      <c r="C373" s="11"/>
      <c r="E373" s="54">
        <f>staff_students!$E$31</f>
        <v>10</v>
      </c>
      <c r="F373" s="54">
        <f>staff_students!$F$31</f>
        <v>10</v>
      </c>
      <c r="G373" s="54">
        <f>staff_students!$G$31</f>
        <v>10</v>
      </c>
      <c r="H373" s="54">
        <f>staff_students!$H$31</f>
        <v>10</v>
      </c>
      <c r="I373" s="54">
        <f>staff_students!$I$31</f>
        <v>10</v>
      </c>
      <c r="J373" s="54">
        <f>staff_students!$J$31</f>
        <v>10</v>
      </c>
    </row>
    <row r="374" spans="1:23" x14ac:dyDescent="0.25">
      <c r="A374" s="11" t="s">
        <v>680</v>
      </c>
      <c r="B374" s="11"/>
      <c r="C374" s="11"/>
      <c r="E374" s="54">
        <f>staff_students!$E$32</f>
        <v>0</v>
      </c>
      <c r="F374" s="54">
        <f>staff_students!$F$32</f>
        <v>0</v>
      </c>
      <c r="G374" s="54">
        <f>staff_students!$G$32</f>
        <v>0</v>
      </c>
      <c r="H374" s="54">
        <f>staff_students!$H$32</f>
        <v>0</v>
      </c>
      <c r="I374" s="54">
        <f>staff_students!$I$32</f>
        <v>0</v>
      </c>
      <c r="J374" s="54">
        <f>staff_students!$J$32</f>
        <v>0</v>
      </c>
    </row>
    <row r="375" spans="1:23" x14ac:dyDescent="0.25">
      <c r="A375" s="11" t="s">
        <v>681</v>
      </c>
      <c r="B375" s="11"/>
      <c r="C375" s="11"/>
      <c r="E375" s="54">
        <f>staff_students!$E$33</f>
        <v>0</v>
      </c>
      <c r="F375" s="54">
        <f>staff_students!$F$33</f>
        <v>0</v>
      </c>
      <c r="G375" s="54">
        <f>staff_students!$G$33</f>
        <v>0</v>
      </c>
      <c r="H375" s="54">
        <f>staff_students!$H$33</f>
        <v>0</v>
      </c>
      <c r="I375" s="54">
        <f>staff_students!$I$33</f>
        <v>0</v>
      </c>
      <c r="J375" s="54">
        <f>staff_students!$J$33</f>
        <v>0</v>
      </c>
    </row>
    <row r="376" spans="1:23" x14ac:dyDescent="0.25">
      <c r="A376" s="11"/>
      <c r="B376" s="11"/>
      <c r="C376" s="11"/>
    </row>
    <row r="377" spans="1:23" x14ac:dyDescent="0.25">
      <c r="A377" s="11" t="s">
        <v>682</v>
      </c>
      <c r="B377" s="11"/>
      <c r="C377" s="11"/>
      <c r="E377" s="50" t="str">
        <f t="shared" ref="E377:J377" si="75">E371</f>
        <v>2025/26</v>
      </c>
      <c r="F377" s="50" t="str">
        <f t="shared" si="75"/>
        <v>2026/27</v>
      </c>
      <c r="G377" s="50" t="str">
        <f t="shared" si="75"/>
        <v>2027/28</v>
      </c>
      <c r="H377" s="50" t="str">
        <f t="shared" si="75"/>
        <v>2028/29</v>
      </c>
      <c r="I377" s="50" t="str">
        <f t="shared" si="75"/>
        <v>2029/30</v>
      </c>
      <c r="J377" s="50" t="str">
        <f t="shared" si="75"/>
        <v>2030/31</v>
      </c>
    </row>
    <row r="378" spans="1:23" x14ac:dyDescent="0.25">
      <c r="A378" s="11" t="s">
        <v>678</v>
      </c>
      <c r="B378" s="11"/>
      <c r="C378" s="11"/>
      <c r="E378" s="54">
        <v>0</v>
      </c>
      <c r="F378" s="54">
        <v>0</v>
      </c>
      <c r="G378" s="54">
        <v>0</v>
      </c>
      <c r="H378" s="54">
        <v>0</v>
      </c>
      <c r="I378" s="54">
        <v>0</v>
      </c>
      <c r="J378" s="54">
        <v>0</v>
      </c>
    </row>
    <row r="379" spans="1:23" x14ac:dyDescent="0.25">
      <c r="A379" s="11" t="s">
        <v>679</v>
      </c>
      <c r="B379" s="11"/>
      <c r="C379" s="11"/>
      <c r="E379" s="54">
        <v>0</v>
      </c>
      <c r="F379" s="54">
        <v>0</v>
      </c>
      <c r="G379" s="54">
        <v>0</v>
      </c>
      <c r="H379" s="54">
        <v>0</v>
      </c>
      <c r="I379" s="54">
        <v>0</v>
      </c>
      <c r="J379" s="54">
        <v>0</v>
      </c>
    </row>
    <row r="380" spans="1:23" x14ac:dyDescent="0.25">
      <c r="A380" s="11" t="s">
        <v>680</v>
      </c>
      <c r="B380" s="11"/>
      <c r="C380" s="11"/>
      <c r="E380" s="56">
        <f>IF(staff_students!$C$28="No",0,ROUNDDOWN(E374*staff_students!$E$36,0))+IF(staff_students!$C$28="No",0,ROUNDDOWN(E374*staff_students!$E$36*staff_students!$E$36,0))</f>
        <v>0</v>
      </c>
      <c r="F380" s="56">
        <f>ROUNDDOWN(E374*staff_students!$E$36,0)+IF(staff_students!$C$28="No",0,ROUNDDOWN(E374*staff_students!$E$36*staff_students!$E$36,0))</f>
        <v>0</v>
      </c>
      <c r="G380" s="54">
        <f>ROUNDDOWN(F374*staff_students!$E$36,0)+ROUNDDOWN(E374*staff_students!$E$36*staff_students!$E$36,0)</f>
        <v>0</v>
      </c>
      <c r="H380" s="54">
        <f>ROUNDDOWN(G374*staff_students!$E$36,0)+ROUNDDOWN(F374*staff_students!$E$36*staff_students!$E$36,0)</f>
        <v>0</v>
      </c>
      <c r="I380" s="54">
        <f>ROUNDDOWN(H374*staff_students!$E$36,0)+ROUNDDOWN(G374*staff_students!$E$36*staff_students!$E$36,0)</f>
        <v>0</v>
      </c>
      <c r="J380" s="54">
        <f>ROUNDDOWN(I374*staff_students!$E$36,0)+ROUNDDOWN(H374*staff_students!$E$36*staff_students!$E$36,0)</f>
        <v>0</v>
      </c>
    </row>
    <row r="381" spans="1:23" x14ac:dyDescent="0.25">
      <c r="A381" s="11" t="s">
        <v>681</v>
      </c>
      <c r="B381" s="11"/>
      <c r="C381" s="11"/>
      <c r="E381" s="56">
        <f>IF(staff_students!$C$28="No",0,ROUNDDOWN(E375*staff_students!$E$36,0))+IF(staff_students!$C$28="No",0,ROUNDDOWN(E375*staff_students!$E$36*staff_students!$E$36,0))</f>
        <v>0</v>
      </c>
      <c r="F381" s="56">
        <f>ROUNDDOWN(E375*staff_students!$E$36,0)+IF(staff_students!$C$28="No",0,ROUNDDOWN(E375*staff_students!$E$36*staff_students!$E$36,0))</f>
        <v>0</v>
      </c>
      <c r="G381" s="54">
        <f>ROUNDDOWN(F375*staff_students!$E$36,0)+ROUNDDOWN(E375*staff_students!$E$36*staff_students!$E$36,0)</f>
        <v>0</v>
      </c>
      <c r="H381" s="54">
        <f>ROUNDDOWN(G375*staff_students!$E$36,0)+ROUNDDOWN(F375*staff_students!$E$36*staff_students!$E$36,0)</f>
        <v>0</v>
      </c>
      <c r="I381" s="54">
        <f>ROUNDDOWN(H375*staff_students!$E$36,0)+ROUNDDOWN(G375*staff_students!$E$36*staff_students!$E$36,0)</f>
        <v>0</v>
      </c>
      <c r="J381" s="54">
        <f>ROUNDDOWN(I375*staff_students!$E$36,0)+ROUNDDOWN(H375*staff_students!$E$36*staff_students!$E$36,0)</f>
        <v>0</v>
      </c>
    </row>
    <row r="382" spans="1:23" x14ac:dyDescent="0.25">
      <c r="A382" s="11"/>
      <c r="B382" s="11"/>
      <c r="C382" s="11"/>
    </row>
    <row r="383" spans="1:23" x14ac:dyDescent="0.25">
      <c r="A383" s="11" t="s">
        <v>683</v>
      </c>
      <c r="B383" s="11"/>
      <c r="C383" s="11"/>
      <c r="E383" s="50" t="str">
        <f t="shared" ref="E383:J383" si="76">E377</f>
        <v>2025/26</v>
      </c>
      <c r="F383" s="50" t="str">
        <f t="shared" si="76"/>
        <v>2026/27</v>
      </c>
      <c r="G383" s="50" t="str">
        <f t="shared" si="76"/>
        <v>2027/28</v>
      </c>
      <c r="H383" s="50" t="str">
        <f t="shared" si="76"/>
        <v>2028/29</v>
      </c>
      <c r="I383" s="50" t="str">
        <f t="shared" si="76"/>
        <v>2029/30</v>
      </c>
      <c r="J383" s="50" t="str">
        <f t="shared" si="76"/>
        <v>2030/31</v>
      </c>
    </row>
    <row r="384" spans="1:23" x14ac:dyDescent="0.25">
      <c r="A384" s="11" t="s">
        <v>678</v>
      </c>
      <c r="B384" s="11"/>
      <c r="C384" s="11"/>
      <c r="E384" s="54">
        <f t="shared" ref="E384:J384" si="77">E372+E378</f>
        <v>40</v>
      </c>
      <c r="F384" s="54">
        <f t="shared" si="77"/>
        <v>40</v>
      </c>
      <c r="G384" s="54">
        <f t="shared" si="77"/>
        <v>40</v>
      </c>
      <c r="H384" s="54">
        <f t="shared" si="77"/>
        <v>40</v>
      </c>
      <c r="I384" s="54">
        <f t="shared" si="77"/>
        <v>40</v>
      </c>
      <c r="J384" s="54">
        <f t="shared" si="77"/>
        <v>40</v>
      </c>
    </row>
    <row r="385" spans="1:10" x14ac:dyDescent="0.25">
      <c r="A385" s="11" t="s">
        <v>679</v>
      </c>
      <c r="B385" s="11"/>
      <c r="C385" s="11"/>
      <c r="E385" s="54">
        <f t="shared" ref="E385:J385" si="78">E373+E379</f>
        <v>10</v>
      </c>
      <c r="F385" s="54">
        <f t="shared" si="78"/>
        <v>10</v>
      </c>
      <c r="G385" s="54">
        <f t="shared" si="78"/>
        <v>10</v>
      </c>
      <c r="H385" s="54">
        <f t="shared" si="78"/>
        <v>10</v>
      </c>
      <c r="I385" s="54">
        <f t="shared" si="78"/>
        <v>10</v>
      </c>
      <c r="J385" s="54">
        <f t="shared" si="78"/>
        <v>10</v>
      </c>
    </row>
    <row r="386" spans="1:10" x14ac:dyDescent="0.25">
      <c r="A386" s="11" t="s">
        <v>680</v>
      </c>
      <c r="B386" s="11"/>
      <c r="C386" s="11"/>
      <c r="E386" s="54">
        <f t="shared" ref="E386:J386" si="79">E374+E380</f>
        <v>0</v>
      </c>
      <c r="F386" s="54">
        <f t="shared" si="79"/>
        <v>0</v>
      </c>
      <c r="G386" s="54">
        <f t="shared" si="79"/>
        <v>0</v>
      </c>
      <c r="H386" s="54">
        <f t="shared" si="79"/>
        <v>0</v>
      </c>
      <c r="I386" s="54">
        <f t="shared" si="79"/>
        <v>0</v>
      </c>
      <c r="J386" s="54">
        <f t="shared" si="79"/>
        <v>0</v>
      </c>
    </row>
    <row r="387" spans="1:10" x14ac:dyDescent="0.25">
      <c r="A387" s="11" t="s">
        <v>681</v>
      </c>
      <c r="B387" s="11"/>
      <c r="C387" s="11"/>
      <c r="E387" s="54">
        <f t="shared" ref="E387:J387" si="80">E375+E381</f>
        <v>0</v>
      </c>
      <c r="F387" s="54">
        <f t="shared" si="80"/>
        <v>0</v>
      </c>
      <c r="G387" s="54">
        <f t="shared" si="80"/>
        <v>0</v>
      </c>
      <c r="H387" s="54">
        <f t="shared" si="80"/>
        <v>0</v>
      </c>
      <c r="I387" s="54">
        <f t="shared" si="80"/>
        <v>0</v>
      </c>
      <c r="J387" s="54">
        <f t="shared" si="80"/>
        <v>0</v>
      </c>
    </row>
    <row r="388" spans="1:10" x14ac:dyDescent="0.25">
      <c r="A388" s="11"/>
      <c r="B388" s="11"/>
      <c r="C388" s="11"/>
    </row>
    <row r="389" spans="1:10" x14ac:dyDescent="0.25">
      <c r="A389" s="11" t="s">
        <v>684</v>
      </c>
      <c r="B389" s="11"/>
      <c r="C389" s="11"/>
      <c r="D389" s="11"/>
      <c r="E389" s="60" t="str">
        <f t="shared" ref="E389:J389" si="81">E383</f>
        <v>2025/26</v>
      </c>
      <c r="F389" s="60" t="str">
        <f t="shared" si="81"/>
        <v>2026/27</v>
      </c>
      <c r="G389" s="60" t="str">
        <f t="shared" si="81"/>
        <v>2027/28</v>
      </c>
      <c r="H389" s="60" t="str">
        <f t="shared" si="81"/>
        <v>2028/29</v>
      </c>
      <c r="I389" s="60" t="str">
        <f t="shared" si="81"/>
        <v>2029/30</v>
      </c>
      <c r="J389" s="60" t="str">
        <f t="shared" si="81"/>
        <v>2030/31</v>
      </c>
    </row>
    <row r="390" spans="1:10" x14ac:dyDescent="0.25">
      <c r="A390" s="11" t="s">
        <v>205</v>
      </c>
      <c r="B390" s="11"/>
      <c r="C390" s="11"/>
      <c r="D390" s="11" t="str">
        <f>A390&amp;D369&amp;D370</f>
        <v>FT Home student FTE22</v>
      </c>
      <c r="E390" s="66">
        <f>IF(staff_students!$C$28="No",E384/$D370+E384/$D370/$D370+D384/$D370/$D370,E384/$D370+E384/$D370/$D370+E384/$D370/$D370)</f>
        <v>30</v>
      </c>
      <c r="F390" s="61">
        <f>F384/$D370+F384/$D370/$D370+E384/$D370/$D370</f>
        <v>40</v>
      </c>
      <c r="G390" s="61">
        <f>G384/$D370+G384/$D370/$D370+F384/$D370/$D370</f>
        <v>40</v>
      </c>
      <c r="H390" s="61">
        <f>H384/$D370+H384/$D370/$D370+G384/$D370/$D370</f>
        <v>40</v>
      </c>
      <c r="I390" s="61">
        <f>I384/$D370+I384/$D370/$D370+H384/$D370/$D370</f>
        <v>40</v>
      </c>
      <c r="J390" s="61">
        <f>J384/$D370+J384/$D370/$D370+I384/$D370/$D370</f>
        <v>40</v>
      </c>
    </row>
    <row r="391" spans="1:10" x14ac:dyDescent="0.25">
      <c r="A391" s="11" t="s">
        <v>206</v>
      </c>
      <c r="B391" s="11"/>
      <c r="C391" s="11"/>
      <c r="D391" s="11" t="str">
        <f>A391&amp;D369&amp;D370</f>
        <v>FT International student FTE22</v>
      </c>
      <c r="E391" s="66">
        <f>IF(staff_students!$C$28="No",E385/$D370+E385/$D370/$D370+D385/$D370/$D370,E385/$D370+E385/$D370/$D370+E385/$D370/$D370)</f>
        <v>7.5</v>
      </c>
      <c r="F391" s="61">
        <f>F385/$D370+F385/$D370/$D370+E385/$D370/$D370</f>
        <v>10</v>
      </c>
      <c r="G391" s="61">
        <f>G385/$D370+G385/$D370/$D370+F385/$D370/$D370</f>
        <v>10</v>
      </c>
      <c r="H391" s="61">
        <f>H385/$D370+H385/$D370/$D370+G385/$D370/$D370</f>
        <v>10</v>
      </c>
      <c r="I391" s="61">
        <f>I385/$D370+I385/$D370/$D370+H385/$D370/$D370</f>
        <v>10</v>
      </c>
      <c r="J391" s="61">
        <f>J385/$D370+J385/$D370/$D370+I385/$D370/$D370</f>
        <v>10</v>
      </c>
    </row>
    <row r="392" spans="1:10" x14ac:dyDescent="0.25">
      <c r="A392" s="11" t="s">
        <v>207</v>
      </c>
      <c r="B392" s="11"/>
      <c r="C392" s="11"/>
      <c r="D392" s="11" t="str">
        <f>A392&amp;D369&amp;D370</f>
        <v>PT Home student FTE22</v>
      </c>
      <c r="E392" s="66">
        <f>IF(staff_students!$C$28="No",E386/VLOOKUP($D369,'selections(hide)'!$D$24:$P$36,13,FALSE)/$D370+E386/VLOOKUP($D369,'selections(hide)'!$D$24:$P$36,13,FALSE)/$D370/$D370+D386/VLOOKUP($D369,'selections(hide)'!$D$24:$P$36,13,FALSE)/$D370/$D370,E386/VLOOKUP($D369,'selections(hide)'!$D$24:$P$36,13,FALSE)/$D370+E386/VLOOKUP($D369,'selections(hide)'!$D$24:$P$36,13,FALSE)/$D370/$D370+E386/VLOOKUP($D369,'selections(hide)'!$D$24:$P$36,13,FALSE)/$D370/$D370)</f>
        <v>0</v>
      </c>
      <c r="F392" s="61">
        <f>F386/VLOOKUP($D369,'selections(hide)'!$D$24:$P$36,13,FALSE)/$D370+F386/VLOOKUP($D369,'selections(hide)'!$D$24:$P$36,13,FALSE)/$D370/$D370+E386/VLOOKUP($D369,'selections(hide)'!$D$24:$P$36,13,FALSE)/$D370/$D370</f>
        <v>0</v>
      </c>
      <c r="G392" s="61">
        <f>G386/VLOOKUP($D369,'selections(hide)'!$D$24:$P$36,13,FALSE)/$D370+G386/VLOOKUP($D369,'selections(hide)'!$D$24:$P$36,13,FALSE)/$D370/$D370+F386/VLOOKUP($D369,'selections(hide)'!$D$24:$P$36,13,FALSE)/$D370/$D370</f>
        <v>0</v>
      </c>
      <c r="H392" s="61">
        <f>H386/VLOOKUP($D369,'selections(hide)'!$D$24:$P$36,13,FALSE)/$D370+H386/VLOOKUP($D369,'selections(hide)'!$D$24:$P$36,13,FALSE)/$D370/$D370+G386/VLOOKUP($D369,'selections(hide)'!$D$24:$P$36,13,FALSE)/$D370/$D370</f>
        <v>0</v>
      </c>
      <c r="I392" s="61">
        <f>I386/VLOOKUP($D369,'selections(hide)'!$D$24:$P$36,13,FALSE)/$D370+I386/VLOOKUP($D369,'selections(hide)'!$D$24:$P$36,13,FALSE)/$D370/$D370+H386/VLOOKUP($D369,'selections(hide)'!$D$24:$P$36,13,FALSE)/$D370/$D370</f>
        <v>0</v>
      </c>
      <c r="J392" s="61">
        <f>J386/VLOOKUP($D369,'selections(hide)'!$D$24:$P$36,13,FALSE)/$D370+J386/VLOOKUP($D369,'selections(hide)'!$D$24:$P$36,13,FALSE)/$D370/$D370+I386/VLOOKUP($D369,'selections(hide)'!$D$24:$P$36,13,FALSE)/$D370/$D370</f>
        <v>0</v>
      </c>
    </row>
    <row r="393" spans="1:10" x14ac:dyDescent="0.25">
      <c r="A393" s="11" t="s">
        <v>208</v>
      </c>
      <c r="B393" s="11"/>
      <c r="C393" s="11"/>
      <c r="D393" s="11" t="str">
        <f>A393&amp;D369&amp;D370</f>
        <v>PT International student FTE22</v>
      </c>
      <c r="E393" s="66">
        <f>IF(staff_students!$C$28="No",E387/VLOOKUP($D369,'selections(hide)'!$D$24:$P$36,13,FALSE)/$D370+E387/VLOOKUP($D369,'selections(hide)'!$D$24:$P$36,13,FALSE)/$D370/$D370+D387/VLOOKUP($D369,'selections(hide)'!$D$24:$P$36,13,FALSE)/$D370/$D370,E387/VLOOKUP($D369,'selections(hide)'!$D$24:$P$36,13,FALSE)/$D370+E387/VLOOKUP($D369,'selections(hide)'!$D$24:$P$36,13,FALSE)/$D370/$D370+E387/VLOOKUP($D369,'selections(hide)'!$D$24:$P$36,13,FALSE)/$D370/$D370)</f>
        <v>0</v>
      </c>
      <c r="F393" s="61">
        <f>F387/VLOOKUP($D369,'selections(hide)'!$D$24:$P$36,13,FALSE)/$D370+F387/VLOOKUP($D369,'selections(hide)'!$D$24:$P$36,13,FALSE)/$D370/$D370+E387/VLOOKUP($D369,'selections(hide)'!$D$24:$P$36,13,FALSE)/$D370/$D370</f>
        <v>0</v>
      </c>
      <c r="G393" s="61">
        <f>G387/VLOOKUP($D369,'selections(hide)'!$D$24:$P$36,13,FALSE)/$D370+G387/VLOOKUP($D369,'selections(hide)'!$D$24:$P$36,13,FALSE)/$D370/$D370+F387/VLOOKUP($D369,'selections(hide)'!$D$24:$P$36,13,FALSE)/$D370/$D370</f>
        <v>0</v>
      </c>
      <c r="H393" s="61">
        <f>H387/VLOOKUP($D369,'selections(hide)'!$D$24:$P$36,13,FALSE)/$D370+H387/VLOOKUP($D369,'selections(hide)'!$D$24:$P$36,13,FALSE)/$D370/$D370+G387/VLOOKUP($D369,'selections(hide)'!$D$24:$P$36,13,FALSE)/$D370/$D370</f>
        <v>0</v>
      </c>
      <c r="I393" s="61">
        <f>I387/VLOOKUP($D369,'selections(hide)'!$D$24:$P$36,13,FALSE)/$D370+I387/VLOOKUP($D369,'selections(hide)'!$D$24:$P$36,13,FALSE)/$D370/$D370+H387/VLOOKUP($D369,'selections(hide)'!$D$24:$P$36,13,FALSE)/$D370/$D370</f>
        <v>0</v>
      </c>
      <c r="J393" s="61">
        <f>J387/VLOOKUP($D369,'selections(hide)'!$D$24:$P$36,13,FALSE)/$D370+J387/VLOOKUP($D369,'selections(hide)'!$D$24:$P$36,13,FALSE)/$D370/$D370+I387/VLOOKUP($D369,'selections(hide)'!$D$24:$P$36,13,FALSE)/$D370/$D370</f>
        <v>0</v>
      </c>
    </row>
    <row r="394" spans="1:10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</row>
    <row r="395" spans="1:10" x14ac:dyDescent="0.25">
      <c r="A395" s="62" t="s">
        <v>20</v>
      </c>
      <c r="B395" s="22"/>
      <c r="C395" s="22"/>
      <c r="D395" s="2">
        <f>VLOOKUP(A395,'selections(hide)'!$A$24:$M$36,4,FALSE)</f>
        <v>4</v>
      </c>
    </row>
    <row r="396" spans="1:10" x14ac:dyDescent="0.25">
      <c r="A396" s="64" t="s">
        <v>195</v>
      </c>
      <c r="B396" s="65"/>
      <c r="C396" s="65"/>
      <c r="D396" s="65">
        <f>'selections(hide)'!$J$3</f>
        <v>2</v>
      </c>
    </row>
    <row r="397" spans="1:10" x14ac:dyDescent="0.25">
      <c r="A397" s="22" t="s">
        <v>677</v>
      </c>
      <c r="B397" s="22"/>
      <c r="C397" s="22"/>
      <c r="E397" s="50" t="str">
        <f>staff_students!$E$29</f>
        <v>2025/26</v>
      </c>
      <c r="F397" s="50" t="str">
        <f>staff_students!$F$29</f>
        <v>2026/27</v>
      </c>
      <c r="G397" s="50" t="str">
        <f>staff_students!$G$29</f>
        <v>2027/28</v>
      </c>
      <c r="H397" s="50" t="str">
        <f>staff_students!$H$29</f>
        <v>2028/29</v>
      </c>
      <c r="I397" s="50" t="str">
        <f>staff_students!$I$29</f>
        <v>2029/30</v>
      </c>
      <c r="J397" s="50" t="str">
        <f>staff_students!$J$29</f>
        <v>2030/31</v>
      </c>
    </row>
    <row r="398" spans="1:10" x14ac:dyDescent="0.25">
      <c r="A398" s="22" t="s">
        <v>678</v>
      </c>
      <c r="B398" s="22"/>
      <c r="C398" s="22"/>
      <c r="E398" s="54"/>
      <c r="F398" s="54"/>
      <c r="G398" s="54"/>
      <c r="H398" s="54"/>
      <c r="I398" s="54"/>
      <c r="J398" s="54"/>
    </row>
    <row r="399" spans="1:10" x14ac:dyDescent="0.25">
      <c r="A399" s="22" t="s">
        <v>679</v>
      </c>
      <c r="B399" s="22"/>
      <c r="C399" s="22"/>
      <c r="E399" s="54"/>
      <c r="F399" s="54"/>
      <c r="G399" s="54"/>
      <c r="H399" s="54"/>
      <c r="I399" s="54"/>
      <c r="J399" s="54"/>
    </row>
    <row r="400" spans="1:10" x14ac:dyDescent="0.25">
      <c r="A400" s="22" t="s">
        <v>680</v>
      </c>
      <c r="B400" s="22"/>
      <c r="C400" s="22"/>
      <c r="E400" s="54">
        <f>staff_students!$E$32</f>
        <v>0</v>
      </c>
      <c r="F400" s="54">
        <f>staff_students!$F$32</f>
        <v>0</v>
      </c>
      <c r="G400" s="54">
        <f>staff_students!$G$32</f>
        <v>0</v>
      </c>
      <c r="H400" s="54">
        <f>staff_students!$H$32</f>
        <v>0</v>
      </c>
      <c r="I400" s="54">
        <f>staff_students!$I$32</f>
        <v>0</v>
      </c>
      <c r="J400" s="54">
        <f>staff_students!$J$32</f>
        <v>0</v>
      </c>
    </row>
    <row r="401" spans="1:29" x14ac:dyDescent="0.25">
      <c r="A401" s="22" t="s">
        <v>681</v>
      </c>
      <c r="B401" s="22"/>
      <c r="C401" s="22"/>
      <c r="E401" s="54">
        <f>staff_students!$E$33</f>
        <v>0</v>
      </c>
      <c r="F401" s="54">
        <f>staff_students!$F$33</f>
        <v>0</v>
      </c>
      <c r="G401" s="54">
        <f>staff_students!$G$33</f>
        <v>0</v>
      </c>
      <c r="H401" s="54">
        <f>staff_students!$H$33</f>
        <v>0</v>
      </c>
      <c r="I401" s="54">
        <f>staff_students!$I$33</f>
        <v>0</v>
      </c>
      <c r="J401" s="54">
        <f>staff_students!$J$33</f>
        <v>0</v>
      </c>
    </row>
    <row r="402" spans="1:29" x14ac:dyDescent="0.25">
      <c r="A402" s="22"/>
      <c r="B402" s="22"/>
      <c r="C402" s="22"/>
    </row>
    <row r="403" spans="1:29" x14ac:dyDescent="0.25">
      <c r="A403" s="22" t="s">
        <v>682</v>
      </c>
      <c r="B403" s="22"/>
      <c r="C403" s="22"/>
      <c r="E403" s="50" t="str">
        <f t="shared" ref="E403:J403" si="82">E397</f>
        <v>2025/26</v>
      </c>
      <c r="F403" s="50" t="str">
        <f t="shared" si="82"/>
        <v>2026/27</v>
      </c>
      <c r="G403" s="50" t="str">
        <f t="shared" si="82"/>
        <v>2027/28</v>
      </c>
      <c r="H403" s="50" t="str">
        <f t="shared" si="82"/>
        <v>2028/29</v>
      </c>
      <c r="I403" s="50" t="str">
        <f t="shared" si="82"/>
        <v>2029/30</v>
      </c>
      <c r="J403" s="50" t="str">
        <f t="shared" si="82"/>
        <v>2030/31</v>
      </c>
    </row>
    <row r="404" spans="1:29" x14ac:dyDescent="0.25">
      <c r="A404" s="22" t="s">
        <v>678</v>
      </c>
      <c r="B404" s="22"/>
      <c r="C404" s="22"/>
      <c r="E404" s="54"/>
      <c r="F404" s="54"/>
      <c r="G404" s="54"/>
      <c r="H404" s="54"/>
      <c r="I404" s="54"/>
      <c r="J404" s="54"/>
    </row>
    <row r="405" spans="1:29" x14ac:dyDescent="0.25">
      <c r="A405" s="22" t="s">
        <v>679</v>
      </c>
      <c r="B405" s="22"/>
      <c r="C405" s="22"/>
      <c r="E405" s="54"/>
      <c r="F405" s="54"/>
      <c r="G405" s="54"/>
      <c r="H405" s="54"/>
      <c r="I405" s="54"/>
      <c r="J405" s="54"/>
    </row>
    <row r="406" spans="1:29" x14ac:dyDescent="0.25">
      <c r="A406" s="22" t="s">
        <v>680</v>
      </c>
      <c r="B406" s="22"/>
      <c r="C406" s="22"/>
      <c r="E406" s="56">
        <f>IF(staff_students!$C$28="No",0,ROUNDDOWN(E400*staff_students!$E$36,0))</f>
        <v>0</v>
      </c>
      <c r="F406" s="54">
        <f>ROUNDDOWN(E400*staff_students!$E$36,0)</f>
        <v>0</v>
      </c>
      <c r="G406" s="54">
        <f>ROUNDDOWN(F400*staff_students!$E$36,0)</f>
        <v>0</v>
      </c>
      <c r="H406" s="54">
        <f>ROUNDDOWN(G400*staff_students!$E$36,0)</f>
        <v>0</v>
      </c>
      <c r="I406" s="54">
        <f>ROUNDDOWN(H400*staff_students!$E$36,0)</f>
        <v>0</v>
      </c>
      <c r="J406" s="54">
        <f>ROUNDDOWN(I400*staff_students!$E$36,0)</f>
        <v>0</v>
      </c>
    </row>
    <row r="407" spans="1:29" x14ac:dyDescent="0.25">
      <c r="A407" s="22" t="s">
        <v>681</v>
      </c>
      <c r="B407" s="22"/>
      <c r="C407" s="22"/>
      <c r="E407" s="56">
        <f>IF(staff_students!$C$28="No",0,ROUNDDOWN(E401*staff_students!$E$36,0))</f>
        <v>0</v>
      </c>
      <c r="F407" s="54">
        <f>ROUNDDOWN(E401*staff_students!$E$36,0)</f>
        <v>0</v>
      </c>
      <c r="G407" s="54">
        <f>ROUNDDOWN(F401*staff_students!$E$36,0)</f>
        <v>0</v>
      </c>
      <c r="H407" s="54">
        <f>ROUNDDOWN(G401*staff_students!$E$36,0)</f>
        <v>0</v>
      </c>
      <c r="I407" s="54">
        <f>ROUNDDOWN(H401*staff_students!$E$36,0)</f>
        <v>0</v>
      </c>
      <c r="J407" s="54">
        <f>ROUNDDOWN(I401*staff_students!$E$36,0)</f>
        <v>0</v>
      </c>
    </row>
    <row r="408" spans="1:29" x14ac:dyDescent="0.25">
      <c r="A408" s="22"/>
      <c r="B408" s="22"/>
      <c r="C408" s="22"/>
    </row>
    <row r="409" spans="1:29" x14ac:dyDescent="0.25">
      <c r="A409" s="22" t="s">
        <v>683</v>
      </c>
      <c r="B409" s="22"/>
      <c r="C409" s="22"/>
      <c r="E409" s="50" t="str">
        <f t="shared" ref="E409:J409" si="83">E403</f>
        <v>2025/26</v>
      </c>
      <c r="F409" s="50" t="str">
        <f t="shared" si="83"/>
        <v>2026/27</v>
      </c>
      <c r="G409" s="50" t="str">
        <f t="shared" si="83"/>
        <v>2027/28</v>
      </c>
      <c r="H409" s="50" t="str">
        <f t="shared" si="83"/>
        <v>2028/29</v>
      </c>
      <c r="I409" s="50" t="str">
        <f t="shared" si="83"/>
        <v>2029/30</v>
      </c>
      <c r="J409" s="50" t="str">
        <f t="shared" si="83"/>
        <v>2030/31</v>
      </c>
    </row>
    <row r="410" spans="1:29" x14ac:dyDescent="0.25">
      <c r="A410" s="22" t="s">
        <v>678</v>
      </c>
      <c r="B410" s="22"/>
      <c r="C410" s="22"/>
      <c r="E410" s="54"/>
      <c r="F410" s="54"/>
      <c r="G410" s="54"/>
      <c r="H410" s="54"/>
      <c r="I410" s="54"/>
      <c r="J410" s="54"/>
    </row>
    <row r="411" spans="1:29" x14ac:dyDescent="0.25">
      <c r="A411" s="22" t="s">
        <v>679</v>
      </c>
      <c r="B411" s="22"/>
      <c r="C411" s="22"/>
      <c r="E411" s="54"/>
      <c r="F411" s="54"/>
      <c r="G411" s="54"/>
      <c r="H411" s="54"/>
      <c r="I411" s="54"/>
      <c r="J411" s="54"/>
    </row>
    <row r="412" spans="1:29" x14ac:dyDescent="0.25">
      <c r="A412" s="22" t="s">
        <v>680</v>
      </c>
      <c r="B412" s="22"/>
      <c r="C412" s="22"/>
      <c r="E412" s="54">
        <f t="shared" ref="E412:J412" si="84">E400+E406</f>
        <v>0</v>
      </c>
      <c r="F412" s="54">
        <f t="shared" si="84"/>
        <v>0</v>
      </c>
      <c r="G412" s="54">
        <f t="shared" si="84"/>
        <v>0</v>
      </c>
      <c r="H412" s="54">
        <f t="shared" si="84"/>
        <v>0</v>
      </c>
      <c r="I412" s="54">
        <f t="shared" si="84"/>
        <v>0</v>
      </c>
      <c r="J412" s="54">
        <f t="shared" si="84"/>
        <v>0</v>
      </c>
    </row>
    <row r="413" spans="1:29" x14ac:dyDescent="0.25">
      <c r="A413" s="22" t="s">
        <v>681</v>
      </c>
      <c r="B413" s="22"/>
      <c r="C413" s="22"/>
      <c r="E413" s="54">
        <f t="shared" ref="E413:J413" si="85">E401+E407</f>
        <v>0</v>
      </c>
      <c r="F413" s="54">
        <f t="shared" si="85"/>
        <v>0</v>
      </c>
      <c r="G413" s="54">
        <f t="shared" si="85"/>
        <v>0</v>
      </c>
      <c r="H413" s="54">
        <f t="shared" si="85"/>
        <v>0</v>
      </c>
      <c r="I413" s="54">
        <f t="shared" si="85"/>
        <v>0</v>
      </c>
      <c r="J413" s="54">
        <f t="shared" si="85"/>
        <v>0</v>
      </c>
    </row>
    <row r="414" spans="1:29" x14ac:dyDescent="0.25">
      <c r="A414" s="22"/>
      <c r="B414" s="22"/>
      <c r="C414" s="22"/>
      <c r="L414" s="269"/>
      <c r="M414" s="269"/>
      <c r="N414" s="269"/>
      <c r="O414" s="269"/>
      <c r="P414" s="269"/>
      <c r="Q414" s="269"/>
      <c r="R414" s="269"/>
      <c r="S414" s="269"/>
      <c r="T414" s="269"/>
      <c r="U414" s="269"/>
      <c r="V414" s="269"/>
      <c r="W414" s="269"/>
      <c r="X414" s="269"/>
      <c r="Y414" s="269"/>
      <c r="Z414" s="269"/>
      <c r="AA414" s="269"/>
      <c r="AB414" s="269"/>
      <c r="AC414" s="269"/>
    </row>
    <row r="415" spans="1:29" x14ac:dyDescent="0.25">
      <c r="A415" s="22" t="s">
        <v>684</v>
      </c>
      <c r="B415" s="22"/>
      <c r="C415" s="22"/>
      <c r="D415" s="22"/>
      <c r="E415" s="57" t="str">
        <f t="shared" ref="E415:J415" si="86">E409</f>
        <v>2025/26</v>
      </c>
      <c r="F415" s="57" t="str">
        <f t="shared" si="86"/>
        <v>2026/27</v>
      </c>
      <c r="G415" s="57" t="str">
        <f t="shared" si="86"/>
        <v>2027/28</v>
      </c>
      <c r="H415" s="57" t="str">
        <f t="shared" si="86"/>
        <v>2028/29</v>
      </c>
      <c r="I415" s="57" t="str">
        <f t="shared" si="86"/>
        <v>2029/30</v>
      </c>
      <c r="J415" s="57" t="str">
        <f t="shared" si="86"/>
        <v>2030/31</v>
      </c>
    </row>
    <row r="416" spans="1:29" x14ac:dyDescent="0.25">
      <c r="A416" s="22" t="s">
        <v>205</v>
      </c>
      <c r="B416" s="22"/>
      <c r="C416" s="22"/>
      <c r="D416" s="22" t="str">
        <f>A416&amp;D395&amp;D396</f>
        <v>FT Home student FTE42</v>
      </c>
      <c r="E416" s="58"/>
      <c r="F416" s="58"/>
      <c r="G416" s="58"/>
      <c r="H416" s="58"/>
      <c r="I416" s="58"/>
      <c r="J416" s="58"/>
    </row>
    <row r="417" spans="1:10" x14ac:dyDescent="0.25">
      <c r="A417" s="22" t="s">
        <v>206</v>
      </c>
      <c r="B417" s="22"/>
      <c r="C417" s="22"/>
      <c r="D417" s="22" t="str">
        <f>A417&amp;D395&amp;D396</f>
        <v>FT International student FTE42</v>
      </c>
      <c r="E417" s="58"/>
      <c r="F417" s="58"/>
      <c r="G417" s="58"/>
      <c r="H417" s="58"/>
      <c r="I417" s="58"/>
      <c r="J417" s="58"/>
    </row>
    <row r="418" spans="1:10" x14ac:dyDescent="0.25">
      <c r="A418" s="22" t="s">
        <v>207</v>
      </c>
      <c r="B418" s="22"/>
      <c r="C418" s="22"/>
      <c r="D418" s="22" t="str">
        <f>A418&amp;D395&amp;D396</f>
        <v>PT Home student FTE42</v>
      </c>
      <c r="E418" s="66">
        <f>IF(staff_students!$C$28="No",E412/VLOOKUP($D395,'selections(hide)'!$D$24:$P$36,13,FALSE)/$D396+E412/VLOOKUP($D395,'selections(hide)'!$D$24:$P$36,13,FALSE)/$D396/$D396+D412/VLOOKUP($D395,'selections(hide)'!$D$24:$P$36,13,FALSE)/$D396/$D396,E412/VLOOKUP($D395,'selections(hide)'!$D$24:$P$36,13,FALSE)/$D396+E412/VLOOKUP($D395,'selections(hide)'!$D$24:$P$36,13,FALSE)/$D396/$D396+E412/VLOOKUP($D395,'selections(hide)'!$D$24:$P$36,13,FALSE)/$D396/$D396)</f>
        <v>0</v>
      </c>
      <c r="F418" s="58">
        <f>F412/VLOOKUP($D395,'selections(hide)'!$D$24:$P$36,13,FALSE)/$D396+F412/VLOOKUP($D395,'selections(hide)'!$D$24:$P$36,13,FALSE)/$D396/$D396+E412/VLOOKUP($D395,'selections(hide)'!$D$24:$P$36,13,FALSE)/$D396/$D396</f>
        <v>0</v>
      </c>
      <c r="G418" s="58">
        <f>G412/VLOOKUP($D395,'selections(hide)'!$D$24:$P$36,13,FALSE)/$D396+G412/VLOOKUP($D395,'selections(hide)'!$D$24:$P$36,13,FALSE)/$D396/$D396+F412/VLOOKUP($D395,'selections(hide)'!$D$24:$P$36,13,FALSE)/$D396/$D396</f>
        <v>0</v>
      </c>
      <c r="H418" s="58">
        <f>H412/VLOOKUP($D395,'selections(hide)'!$D$24:$P$36,13,FALSE)/$D396+H412/VLOOKUP($D395,'selections(hide)'!$D$24:$P$36,13,FALSE)/$D396/$D396+G412/VLOOKUP($D395,'selections(hide)'!$D$24:$P$36,13,FALSE)/$D396/$D396</f>
        <v>0</v>
      </c>
      <c r="I418" s="58">
        <f>I412/VLOOKUP($D395,'selections(hide)'!$D$24:$P$36,13,FALSE)/$D396+I412/VLOOKUP($D395,'selections(hide)'!$D$24:$P$36,13,FALSE)/$D396/$D396+H412/VLOOKUP($D395,'selections(hide)'!$D$24:$P$36,13,FALSE)/$D396/$D396</f>
        <v>0</v>
      </c>
      <c r="J418" s="58">
        <f>J412/VLOOKUP($D395,'selections(hide)'!$D$24:$P$36,13,FALSE)/$D396+J412/VLOOKUP($D395,'selections(hide)'!$D$24:$P$36,13,FALSE)/$D396/$D396+I412/VLOOKUP($D395,'selections(hide)'!$D$24:$P$36,13,FALSE)/$D396/$D396</f>
        <v>0</v>
      </c>
    </row>
    <row r="419" spans="1:10" x14ac:dyDescent="0.25">
      <c r="A419" s="22" t="s">
        <v>208</v>
      </c>
      <c r="B419" s="22"/>
      <c r="C419" s="22"/>
      <c r="D419" s="22" t="str">
        <f>A419&amp;D395&amp;D396</f>
        <v>PT International student FTE42</v>
      </c>
      <c r="E419" s="66">
        <f>IF(staff_students!$C$28="No",E413/VLOOKUP($D395,'selections(hide)'!$D$24:$P$36,13,FALSE)/$D396+E413/VLOOKUP($D395,'selections(hide)'!$D$24:$P$36,13,FALSE)/$D396/$D396+D413/VLOOKUP($D395,'selections(hide)'!$D$24:$P$36,13,FALSE)/$D396/$D396,E413/VLOOKUP($D395,'selections(hide)'!$D$24:$P$36,13,FALSE)/$D396+E413/VLOOKUP($D395,'selections(hide)'!$D$24:$P$36,13,FALSE)/$D396/$D396+E413/VLOOKUP($D395,'selections(hide)'!$D$24:$P$36,13,FALSE)/$D396/$D396)</f>
        <v>0</v>
      </c>
      <c r="F419" s="58">
        <f>F413/VLOOKUP($D395,'selections(hide)'!$D$24:$P$36,13,FALSE)/$D396+F413/VLOOKUP($D395,'selections(hide)'!$D$24:$P$36,13,FALSE)/$D396/$D396+E413/VLOOKUP($D395,'selections(hide)'!$D$24:$P$36,13,FALSE)/$D396/$D396</f>
        <v>0</v>
      </c>
      <c r="G419" s="58">
        <f>G413/VLOOKUP($D395,'selections(hide)'!$D$24:$P$36,13,FALSE)/$D396+G413/VLOOKUP($D395,'selections(hide)'!$D$24:$P$36,13,FALSE)/$D396/$D396+F413/VLOOKUP($D395,'selections(hide)'!$D$24:$P$36,13,FALSE)/$D396/$D396</f>
        <v>0</v>
      </c>
      <c r="H419" s="58">
        <f>H413/VLOOKUP($D395,'selections(hide)'!$D$24:$P$36,13,FALSE)/$D396+H413/VLOOKUP($D395,'selections(hide)'!$D$24:$P$36,13,FALSE)/$D396/$D396+G413/VLOOKUP($D395,'selections(hide)'!$D$24:$P$36,13,FALSE)/$D396/$D396</f>
        <v>0</v>
      </c>
      <c r="I419" s="58">
        <f>I413/VLOOKUP($D395,'selections(hide)'!$D$24:$P$36,13,FALSE)/$D396+I413/VLOOKUP($D395,'selections(hide)'!$D$24:$P$36,13,FALSE)/$D396/$D396+H413/VLOOKUP($D395,'selections(hide)'!$D$24:$P$36,13,FALSE)/$D396/$D396</f>
        <v>0</v>
      </c>
      <c r="J419" s="58">
        <f>J413/VLOOKUP($D395,'selections(hide)'!$D$24:$P$36,13,FALSE)/$D396+J413/VLOOKUP($D395,'selections(hide)'!$D$24:$P$36,13,FALSE)/$D396/$D396+I413/VLOOKUP($D395,'selections(hide)'!$D$24:$P$36,13,FALSE)/$D396/$D396</f>
        <v>0</v>
      </c>
    </row>
    <row r="420" spans="1:10" x14ac:dyDescent="0.25">
      <c r="A420" s="22"/>
      <c r="B420" s="22"/>
      <c r="C420" s="22"/>
      <c r="D420" s="22"/>
      <c r="E420" s="22"/>
      <c r="F420" s="22"/>
      <c r="G420" s="22"/>
      <c r="H420" s="22"/>
      <c r="I420" s="22"/>
      <c r="J420" s="22"/>
    </row>
    <row r="421" spans="1:10" x14ac:dyDescent="0.25">
      <c r="A421" s="59" t="s">
        <v>22</v>
      </c>
      <c r="B421" s="11"/>
      <c r="C421" s="11"/>
      <c r="D421" s="2">
        <f>VLOOKUP(A421,'selections(hide)'!$A$24:$M$36,4,FALSE)</f>
        <v>3</v>
      </c>
    </row>
    <row r="422" spans="1:10" x14ac:dyDescent="0.25">
      <c r="A422" s="64" t="s">
        <v>195</v>
      </c>
      <c r="B422" s="65"/>
      <c r="C422" s="65"/>
      <c r="D422" s="65">
        <f>'selections(hide)'!$J$3</f>
        <v>2</v>
      </c>
    </row>
    <row r="423" spans="1:10" x14ac:dyDescent="0.25">
      <c r="A423" s="11" t="s">
        <v>677</v>
      </c>
      <c r="B423" s="11"/>
      <c r="C423" s="11"/>
      <c r="E423" s="50" t="str">
        <f>staff_students!$E$29</f>
        <v>2025/26</v>
      </c>
      <c r="F423" s="50" t="str">
        <f>staff_students!$F$29</f>
        <v>2026/27</v>
      </c>
      <c r="G423" s="50" t="str">
        <f>staff_students!$G$29</f>
        <v>2027/28</v>
      </c>
      <c r="H423" s="50" t="str">
        <f>staff_students!$H$29</f>
        <v>2028/29</v>
      </c>
      <c r="I423" s="50" t="str">
        <f>staff_students!$I$29</f>
        <v>2029/30</v>
      </c>
      <c r="J423" s="50" t="str">
        <f>staff_students!$J$29</f>
        <v>2030/31</v>
      </c>
    </row>
    <row r="424" spans="1:10" x14ac:dyDescent="0.25">
      <c r="A424" s="11" t="s">
        <v>678</v>
      </c>
      <c r="B424" s="11"/>
      <c r="C424" s="11"/>
      <c r="E424" s="54"/>
      <c r="F424" s="54"/>
      <c r="G424" s="54"/>
      <c r="H424" s="54"/>
      <c r="I424" s="54"/>
      <c r="J424" s="54"/>
    </row>
    <row r="425" spans="1:10" x14ac:dyDescent="0.25">
      <c r="A425" s="11" t="s">
        <v>679</v>
      </c>
      <c r="B425" s="11"/>
      <c r="C425" s="11"/>
      <c r="E425" s="54"/>
      <c r="F425" s="54"/>
      <c r="G425" s="54"/>
      <c r="H425" s="54"/>
      <c r="I425" s="54"/>
      <c r="J425" s="54"/>
    </row>
    <row r="426" spans="1:10" x14ac:dyDescent="0.25">
      <c r="A426" s="11" t="s">
        <v>680</v>
      </c>
      <c r="B426" s="11"/>
      <c r="C426" s="11"/>
      <c r="E426" s="54">
        <f>staff_students!$E$32</f>
        <v>0</v>
      </c>
      <c r="F426" s="54">
        <f>staff_students!$F$32</f>
        <v>0</v>
      </c>
      <c r="G426" s="54">
        <f>staff_students!$G$32</f>
        <v>0</v>
      </c>
      <c r="H426" s="54">
        <f>staff_students!$H$32</f>
        <v>0</v>
      </c>
      <c r="I426" s="54">
        <f>staff_students!$I$32</f>
        <v>0</v>
      </c>
      <c r="J426" s="54">
        <f>staff_students!$J$32</f>
        <v>0</v>
      </c>
    </row>
    <row r="427" spans="1:10" x14ac:dyDescent="0.25">
      <c r="A427" s="11" t="s">
        <v>681</v>
      </c>
      <c r="B427" s="11"/>
      <c r="C427" s="11"/>
      <c r="E427" s="54">
        <f>staff_students!$E$33</f>
        <v>0</v>
      </c>
      <c r="F427" s="54">
        <f>staff_students!$F$33</f>
        <v>0</v>
      </c>
      <c r="G427" s="54">
        <f>staff_students!$G$33</f>
        <v>0</v>
      </c>
      <c r="H427" s="54">
        <f>staff_students!$H$33</f>
        <v>0</v>
      </c>
      <c r="I427" s="54">
        <f>staff_students!$I$33</f>
        <v>0</v>
      </c>
      <c r="J427" s="54">
        <f>staff_students!$J$33</f>
        <v>0</v>
      </c>
    </row>
    <row r="428" spans="1:10" x14ac:dyDescent="0.25">
      <c r="A428" s="11"/>
      <c r="B428" s="11"/>
      <c r="C428" s="11"/>
    </row>
    <row r="429" spans="1:10" x14ac:dyDescent="0.25">
      <c r="A429" s="11" t="s">
        <v>682</v>
      </c>
      <c r="B429" s="11"/>
      <c r="C429" s="11"/>
      <c r="E429" s="50" t="str">
        <f t="shared" ref="E429:J429" si="87">E423</f>
        <v>2025/26</v>
      </c>
      <c r="F429" s="50" t="str">
        <f t="shared" si="87"/>
        <v>2026/27</v>
      </c>
      <c r="G429" s="50" t="str">
        <f t="shared" si="87"/>
        <v>2027/28</v>
      </c>
      <c r="H429" s="50" t="str">
        <f t="shared" si="87"/>
        <v>2028/29</v>
      </c>
      <c r="I429" s="50" t="str">
        <f t="shared" si="87"/>
        <v>2029/30</v>
      </c>
      <c r="J429" s="50" t="str">
        <f t="shared" si="87"/>
        <v>2030/31</v>
      </c>
    </row>
    <row r="430" spans="1:10" x14ac:dyDescent="0.25">
      <c r="A430" s="11" t="s">
        <v>678</v>
      </c>
      <c r="B430" s="11"/>
      <c r="C430" s="11"/>
      <c r="E430" s="54"/>
      <c r="F430" s="54"/>
      <c r="G430" s="54"/>
      <c r="H430" s="54"/>
      <c r="I430" s="54"/>
      <c r="J430" s="54"/>
    </row>
    <row r="431" spans="1:10" x14ac:dyDescent="0.25">
      <c r="A431" s="11" t="s">
        <v>679</v>
      </c>
      <c r="B431" s="11"/>
      <c r="C431" s="11"/>
      <c r="E431" s="54"/>
      <c r="F431" s="54"/>
      <c r="G431" s="54"/>
      <c r="H431" s="54"/>
      <c r="I431" s="54"/>
      <c r="J431" s="54"/>
    </row>
    <row r="432" spans="1:10" x14ac:dyDescent="0.25">
      <c r="A432" s="11" t="s">
        <v>680</v>
      </c>
      <c r="B432" s="11"/>
      <c r="C432" s="11"/>
      <c r="E432" s="56">
        <f>IF(staff_students!$C$28="No",0,ROUNDDOWN(E426*staff_students!$E$36,0))+IF(staff_students!$C$28="No",0,ROUNDDOWN(E426*staff_students!$E$36*staff_students!$E$36,0))</f>
        <v>0</v>
      </c>
      <c r="F432" s="56">
        <f>ROUNDDOWN(E426*staff_students!$E$36,0)+IF(staff_students!$C$28="No",0,ROUNDDOWN(E426*staff_students!$E$36*staff_students!$E$36,0))</f>
        <v>0</v>
      </c>
      <c r="G432" s="54">
        <f>ROUNDDOWN(F426*staff_students!$E$36,0)+ROUNDDOWN(E426*staff_students!$E$36*staff_students!$E$36,0)</f>
        <v>0</v>
      </c>
      <c r="H432" s="54">
        <f>ROUNDDOWN(G426*staff_students!$E$36,0)+ROUNDDOWN(F426*staff_students!$E$36*staff_students!$E$36,0)</f>
        <v>0</v>
      </c>
      <c r="I432" s="54">
        <f>ROUNDDOWN(H426*staff_students!$E$36,0)+ROUNDDOWN(G426*staff_students!$E$36*staff_students!$E$36,0)</f>
        <v>0</v>
      </c>
      <c r="J432" s="54">
        <f>ROUNDDOWN(I426*staff_students!$E$36,0)+ROUNDDOWN(H426*staff_students!$E$36*staff_students!$E$36,0)</f>
        <v>0</v>
      </c>
    </row>
    <row r="433" spans="1:10" x14ac:dyDescent="0.25">
      <c r="A433" s="11" t="s">
        <v>681</v>
      </c>
      <c r="B433" s="11"/>
      <c r="C433" s="11"/>
      <c r="E433" s="56">
        <f>IF(staff_students!$C$28="No",0,ROUNDDOWN(E427*staff_students!$E$36,0))+IF(staff_students!$C$28="No",0,ROUNDDOWN(E427*staff_students!$E$36*staff_students!$E$36,0))</f>
        <v>0</v>
      </c>
      <c r="F433" s="56">
        <f>ROUNDDOWN(E427*staff_students!$E$36,0)+IF(staff_students!$C$28="No",0,ROUNDDOWN(E427*staff_students!$E$36*staff_students!$E$36,0))</f>
        <v>0</v>
      </c>
      <c r="G433" s="54">
        <f>ROUNDDOWN(F427*staff_students!$E$36,0)+ROUNDDOWN(E427*staff_students!$E$36*staff_students!$E$36,0)</f>
        <v>0</v>
      </c>
      <c r="H433" s="54">
        <f>ROUNDDOWN(G427*staff_students!$E$36,0)+ROUNDDOWN(F427*staff_students!$E$36*staff_students!$E$36,0)</f>
        <v>0</v>
      </c>
      <c r="I433" s="54">
        <f>ROUNDDOWN(H427*staff_students!$E$36,0)+ROUNDDOWN(G427*staff_students!$E$36*staff_students!$E$36,0)</f>
        <v>0</v>
      </c>
      <c r="J433" s="54">
        <f>ROUNDDOWN(I427*staff_students!$E$36,0)+ROUNDDOWN(H427*staff_students!$E$36*staff_students!$E$36,0)</f>
        <v>0</v>
      </c>
    </row>
    <row r="434" spans="1:10" x14ac:dyDescent="0.25">
      <c r="A434" s="11"/>
      <c r="B434" s="11"/>
      <c r="C434" s="11"/>
    </row>
    <row r="435" spans="1:10" x14ac:dyDescent="0.25">
      <c r="A435" s="11" t="s">
        <v>683</v>
      </c>
      <c r="B435" s="11"/>
      <c r="C435" s="11"/>
      <c r="E435" s="50" t="str">
        <f t="shared" ref="E435:J435" si="88">E429</f>
        <v>2025/26</v>
      </c>
      <c r="F435" s="50" t="str">
        <f t="shared" si="88"/>
        <v>2026/27</v>
      </c>
      <c r="G435" s="50" t="str">
        <f t="shared" si="88"/>
        <v>2027/28</v>
      </c>
      <c r="H435" s="50" t="str">
        <f t="shared" si="88"/>
        <v>2028/29</v>
      </c>
      <c r="I435" s="50" t="str">
        <f t="shared" si="88"/>
        <v>2029/30</v>
      </c>
      <c r="J435" s="50" t="str">
        <f t="shared" si="88"/>
        <v>2030/31</v>
      </c>
    </row>
    <row r="436" spans="1:10" x14ac:dyDescent="0.25">
      <c r="A436" s="11" t="s">
        <v>678</v>
      </c>
      <c r="B436" s="11"/>
      <c r="C436" s="11"/>
      <c r="E436" s="54"/>
      <c r="F436" s="54"/>
      <c r="G436" s="54"/>
      <c r="H436" s="54"/>
      <c r="I436" s="54"/>
      <c r="J436" s="54"/>
    </row>
    <row r="437" spans="1:10" x14ac:dyDescent="0.25">
      <c r="A437" s="11" t="s">
        <v>679</v>
      </c>
      <c r="B437" s="11"/>
      <c r="C437" s="11"/>
      <c r="E437" s="54"/>
      <c r="F437" s="54"/>
      <c r="G437" s="54"/>
      <c r="H437" s="54"/>
      <c r="I437" s="54"/>
      <c r="J437" s="54"/>
    </row>
    <row r="438" spans="1:10" x14ac:dyDescent="0.25">
      <c r="A438" s="11" t="s">
        <v>680</v>
      </c>
      <c r="B438" s="11"/>
      <c r="C438" s="11"/>
      <c r="E438" s="54">
        <f t="shared" ref="E438:J438" si="89">E426+E432</f>
        <v>0</v>
      </c>
      <c r="F438" s="54">
        <f t="shared" si="89"/>
        <v>0</v>
      </c>
      <c r="G438" s="54">
        <f t="shared" si="89"/>
        <v>0</v>
      </c>
      <c r="H438" s="54">
        <f t="shared" si="89"/>
        <v>0</v>
      </c>
      <c r="I438" s="54">
        <f t="shared" si="89"/>
        <v>0</v>
      </c>
      <c r="J438" s="54">
        <f t="shared" si="89"/>
        <v>0</v>
      </c>
    </row>
    <row r="439" spans="1:10" x14ac:dyDescent="0.25">
      <c r="A439" s="11" t="s">
        <v>681</v>
      </c>
      <c r="B439" s="11"/>
      <c r="C439" s="11"/>
      <c r="E439" s="54">
        <f t="shared" ref="E439:J439" si="90">E427+E433</f>
        <v>0</v>
      </c>
      <c r="F439" s="54">
        <f t="shared" si="90"/>
        <v>0</v>
      </c>
      <c r="G439" s="54">
        <f t="shared" si="90"/>
        <v>0</v>
      </c>
      <c r="H439" s="54">
        <f t="shared" si="90"/>
        <v>0</v>
      </c>
      <c r="I439" s="54">
        <f t="shared" si="90"/>
        <v>0</v>
      </c>
      <c r="J439" s="54">
        <f t="shared" si="90"/>
        <v>0</v>
      </c>
    </row>
    <row r="440" spans="1:10" x14ac:dyDescent="0.25">
      <c r="A440" s="11"/>
      <c r="B440" s="11"/>
      <c r="C440" s="11"/>
    </row>
    <row r="441" spans="1:10" x14ac:dyDescent="0.25">
      <c r="A441" s="11" t="s">
        <v>684</v>
      </c>
      <c r="B441" s="11"/>
      <c r="C441" s="11"/>
      <c r="D441" s="11"/>
      <c r="E441" s="60" t="str">
        <f t="shared" ref="E441:J441" si="91">E435</f>
        <v>2025/26</v>
      </c>
      <c r="F441" s="60" t="str">
        <f t="shared" si="91"/>
        <v>2026/27</v>
      </c>
      <c r="G441" s="60" t="str">
        <f t="shared" si="91"/>
        <v>2027/28</v>
      </c>
      <c r="H441" s="60" t="str">
        <f t="shared" si="91"/>
        <v>2028/29</v>
      </c>
      <c r="I441" s="60" t="str">
        <f t="shared" si="91"/>
        <v>2029/30</v>
      </c>
      <c r="J441" s="60" t="str">
        <f t="shared" si="91"/>
        <v>2030/31</v>
      </c>
    </row>
    <row r="442" spans="1:10" x14ac:dyDescent="0.25">
      <c r="A442" s="11" t="s">
        <v>205</v>
      </c>
      <c r="B442" s="11"/>
      <c r="C442" s="11"/>
      <c r="D442" s="11" t="str">
        <f>A442&amp;D421&amp;D422</f>
        <v>FT Home student FTE32</v>
      </c>
      <c r="E442" s="61"/>
      <c r="F442" s="61"/>
      <c r="G442" s="61"/>
      <c r="H442" s="61"/>
      <c r="I442" s="61"/>
      <c r="J442" s="61"/>
    </row>
    <row r="443" spans="1:10" x14ac:dyDescent="0.25">
      <c r="A443" s="11" t="s">
        <v>206</v>
      </c>
      <c r="B443" s="11"/>
      <c r="C443" s="11"/>
      <c r="D443" s="11" t="str">
        <f>A443&amp;D421&amp;D422</f>
        <v>FT International student FTE32</v>
      </c>
      <c r="E443" s="61"/>
      <c r="F443" s="61"/>
      <c r="G443" s="61"/>
      <c r="H443" s="61"/>
      <c r="I443" s="61"/>
      <c r="J443" s="61"/>
    </row>
    <row r="444" spans="1:10" x14ac:dyDescent="0.25">
      <c r="A444" s="11" t="s">
        <v>207</v>
      </c>
      <c r="B444" s="11"/>
      <c r="C444" s="11"/>
      <c r="D444" s="11" t="str">
        <f>A444&amp;D421&amp;D422</f>
        <v>PT Home student FTE32</v>
      </c>
      <c r="E444" s="66">
        <f>IF(staff_students!$C$28="No",E438/VLOOKUP($D421,'selections(hide)'!$D$24:$P$36,13,FALSE)/$D422+E438/VLOOKUP($D421,'selections(hide)'!$D$24:$P$36,13,FALSE)/$D422/$D422+D438/VLOOKUP($D421,'selections(hide)'!$D$24:$P$36,13,FALSE)/$D422/$D422,E438/VLOOKUP($D421,'selections(hide)'!$D$24:$P$36,13,FALSE)/$D422+E438/VLOOKUP($D421,'selections(hide)'!$D$24:$P$36,13,FALSE)/$D422/$D422+E438/VLOOKUP($D421,'selections(hide)'!$D$24:$P$36,13,FALSE)/$D422/$D422)</f>
        <v>0</v>
      </c>
      <c r="F444" s="61">
        <f>F438/VLOOKUP($D421,'selections(hide)'!$D$24:$P$36,13,FALSE)/$D422+F438/VLOOKUP($D421,'selections(hide)'!$D$24:$P$36,13,FALSE)/$D422/$D422+E438/VLOOKUP($D421,'selections(hide)'!$D$24:$P$36,13,FALSE)/$D422/$D422</f>
        <v>0</v>
      </c>
      <c r="G444" s="61">
        <f>G438/VLOOKUP($D421,'selections(hide)'!$D$24:$P$36,13,FALSE)/$D422+G438/VLOOKUP($D421,'selections(hide)'!$D$24:$P$36,13,FALSE)/$D422/$D422+F438/VLOOKUP($D421,'selections(hide)'!$D$24:$P$36,13,FALSE)/$D422/$D422</f>
        <v>0</v>
      </c>
      <c r="H444" s="61">
        <f>H438/VLOOKUP($D421,'selections(hide)'!$D$24:$P$36,13,FALSE)/$D422+H438/VLOOKUP($D421,'selections(hide)'!$D$24:$P$36,13,FALSE)/$D422/$D422+G438/VLOOKUP($D421,'selections(hide)'!$D$24:$P$36,13,FALSE)/$D422/$D422</f>
        <v>0</v>
      </c>
      <c r="I444" s="61">
        <f>I438/VLOOKUP($D421,'selections(hide)'!$D$24:$P$36,13,FALSE)/$D422+I438/VLOOKUP($D421,'selections(hide)'!$D$24:$P$36,13,FALSE)/$D422/$D422+H438/VLOOKUP($D421,'selections(hide)'!$D$24:$P$36,13,FALSE)/$D422/$D422</f>
        <v>0</v>
      </c>
      <c r="J444" s="61">
        <f>J438/VLOOKUP($D421,'selections(hide)'!$D$24:$P$36,13,FALSE)/$D422+J438/VLOOKUP($D421,'selections(hide)'!$D$24:$P$36,13,FALSE)/$D422/$D422+I438/VLOOKUP($D421,'selections(hide)'!$D$24:$P$36,13,FALSE)/$D422/$D422</f>
        <v>0</v>
      </c>
    </row>
    <row r="445" spans="1:10" x14ac:dyDescent="0.25">
      <c r="A445" s="11" t="s">
        <v>208</v>
      </c>
      <c r="B445" s="11"/>
      <c r="C445" s="11"/>
      <c r="D445" s="11" t="str">
        <f>A445&amp;D421&amp;D422</f>
        <v>PT International student FTE32</v>
      </c>
      <c r="E445" s="66">
        <f>IF(staff_students!$C$28="No",E439/VLOOKUP($D421,'selections(hide)'!$D$24:$P$36,13,FALSE)/$D422+E439/VLOOKUP($D421,'selections(hide)'!$D$24:$P$36,13,FALSE)/$D422/$D422+D439/VLOOKUP($D421,'selections(hide)'!$D$24:$P$36,13,FALSE)/$D422/$D422,E439/VLOOKUP($D421,'selections(hide)'!$D$24:$P$36,13,FALSE)/$D422+E439/VLOOKUP($D421,'selections(hide)'!$D$24:$P$36,13,FALSE)/$D422/$D422+E439/VLOOKUP($D421,'selections(hide)'!$D$24:$P$36,13,FALSE)/$D422/$D422)</f>
        <v>0</v>
      </c>
      <c r="F445" s="61">
        <f>F439/VLOOKUP($D421,'selections(hide)'!$D$24:$P$36,13,FALSE)/$D422+F439/VLOOKUP($D421,'selections(hide)'!$D$24:$P$36,13,FALSE)/$D422/$D422+E439/VLOOKUP($D421,'selections(hide)'!$D$24:$P$36,13,FALSE)/$D422/$D422</f>
        <v>0</v>
      </c>
      <c r="G445" s="61">
        <f>G439/VLOOKUP($D421,'selections(hide)'!$D$24:$P$36,13,FALSE)/$D422+G439/VLOOKUP($D421,'selections(hide)'!$D$24:$P$36,13,FALSE)/$D422/$D422+F439/VLOOKUP($D421,'selections(hide)'!$D$24:$P$36,13,FALSE)/$D422/$D422</f>
        <v>0</v>
      </c>
      <c r="H445" s="61">
        <f>H439/VLOOKUP($D421,'selections(hide)'!$D$24:$P$36,13,FALSE)/$D422+H439/VLOOKUP($D421,'selections(hide)'!$D$24:$P$36,13,FALSE)/$D422/$D422+G439/VLOOKUP($D421,'selections(hide)'!$D$24:$P$36,13,FALSE)/$D422/$D422</f>
        <v>0</v>
      </c>
      <c r="I445" s="61">
        <f>I439/VLOOKUP($D421,'selections(hide)'!$D$24:$P$36,13,FALSE)/$D422+I439/VLOOKUP($D421,'selections(hide)'!$D$24:$P$36,13,FALSE)/$D422/$D422+H439/VLOOKUP($D421,'selections(hide)'!$D$24:$P$36,13,FALSE)/$D422/$D422</f>
        <v>0</v>
      </c>
      <c r="J445" s="61">
        <f>J439/VLOOKUP($D421,'selections(hide)'!$D$24:$P$36,13,FALSE)/$D422+J439/VLOOKUP($D421,'selections(hide)'!$D$24:$P$36,13,FALSE)/$D422/$D422+I439/VLOOKUP($D421,'selections(hide)'!$D$24:$P$36,13,FALSE)/$D422/$D422</f>
        <v>0</v>
      </c>
    </row>
    <row r="446" spans="1:10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</row>
    <row r="447" spans="1:10" x14ac:dyDescent="0.25">
      <c r="A447" s="62" t="s">
        <v>24</v>
      </c>
      <c r="B447" s="22"/>
      <c r="C447" s="22"/>
      <c r="D447" s="2">
        <f>VLOOKUP(A447,'selections(hide)'!$A$24:$M$36,4,FALSE)</f>
        <v>5</v>
      </c>
    </row>
    <row r="448" spans="1:10" x14ac:dyDescent="0.25">
      <c r="A448" s="64" t="s">
        <v>195</v>
      </c>
      <c r="B448" s="65"/>
      <c r="C448" s="65"/>
      <c r="D448" s="65">
        <f>'selections(hide)'!$J$3</f>
        <v>2</v>
      </c>
    </row>
    <row r="449" spans="1:23" x14ac:dyDescent="0.25">
      <c r="A449" s="22" t="s">
        <v>677</v>
      </c>
      <c r="B449" s="22"/>
      <c r="C449" s="22"/>
      <c r="E449" s="50" t="str">
        <f>staff_students!$E$29</f>
        <v>2025/26</v>
      </c>
      <c r="F449" s="50" t="str">
        <f>staff_students!$F$29</f>
        <v>2026/27</v>
      </c>
      <c r="G449" s="50" t="str">
        <f>staff_students!$G$29</f>
        <v>2027/28</v>
      </c>
      <c r="H449" s="50" t="str">
        <f>staff_students!$H$29</f>
        <v>2028/29</v>
      </c>
      <c r="I449" s="50" t="str">
        <f>staff_students!$I$29</f>
        <v>2029/30</v>
      </c>
      <c r="J449" s="50" t="str">
        <f>staff_students!$J$29</f>
        <v>2030/31</v>
      </c>
      <c r="L449" s="269"/>
      <c r="M449" s="269"/>
      <c r="N449" s="269"/>
      <c r="O449" s="269"/>
      <c r="P449" s="269"/>
      <c r="Q449" s="269"/>
      <c r="R449" s="269"/>
      <c r="S449" s="269"/>
      <c r="T449" s="269"/>
      <c r="U449" s="269"/>
      <c r="V449" s="269"/>
      <c r="W449" s="269"/>
    </row>
    <row r="450" spans="1:23" x14ac:dyDescent="0.25">
      <c r="A450" s="22" t="s">
        <v>678</v>
      </c>
      <c r="B450" s="22"/>
      <c r="C450" s="22"/>
      <c r="E450" s="54">
        <f>staff_students!$E$30</f>
        <v>40</v>
      </c>
      <c r="F450" s="54">
        <f>staff_students!$F$30</f>
        <v>40</v>
      </c>
      <c r="G450" s="54">
        <f>staff_students!$G$30</f>
        <v>40</v>
      </c>
      <c r="H450" s="54">
        <f>staff_students!$H$30</f>
        <v>40</v>
      </c>
      <c r="I450" s="54">
        <f>staff_students!$I$30</f>
        <v>40</v>
      </c>
      <c r="J450" s="54">
        <f>staff_students!$J$30</f>
        <v>40</v>
      </c>
    </row>
    <row r="451" spans="1:23" x14ac:dyDescent="0.25">
      <c r="A451" s="22" t="s">
        <v>679</v>
      </c>
      <c r="B451" s="22"/>
      <c r="C451" s="22"/>
      <c r="E451" s="54">
        <f>staff_students!$E$31</f>
        <v>10</v>
      </c>
      <c r="F451" s="54">
        <f>staff_students!$F$31</f>
        <v>10</v>
      </c>
      <c r="G451" s="54">
        <f>staff_students!$G$31</f>
        <v>10</v>
      </c>
      <c r="H451" s="54">
        <f>staff_students!$H$31</f>
        <v>10</v>
      </c>
      <c r="I451" s="54">
        <f>staff_students!$I$31</f>
        <v>10</v>
      </c>
      <c r="J451" s="54">
        <f>staff_students!$J$31</f>
        <v>10</v>
      </c>
    </row>
    <row r="452" spans="1:23" x14ac:dyDescent="0.25">
      <c r="A452" s="22" t="s">
        <v>680</v>
      </c>
      <c r="B452" s="22"/>
      <c r="C452" s="22"/>
      <c r="E452" s="54"/>
      <c r="F452" s="54"/>
      <c r="G452" s="54"/>
      <c r="H452" s="54"/>
      <c r="I452" s="54"/>
      <c r="J452" s="54"/>
    </row>
    <row r="453" spans="1:23" x14ac:dyDescent="0.25">
      <c r="A453" s="22" t="s">
        <v>681</v>
      </c>
      <c r="B453" s="22"/>
      <c r="C453" s="22"/>
      <c r="E453" s="54"/>
      <c r="F453" s="54"/>
      <c r="G453" s="54"/>
      <c r="H453" s="54"/>
      <c r="I453" s="54"/>
      <c r="J453" s="54"/>
    </row>
    <row r="454" spans="1:23" x14ac:dyDescent="0.25">
      <c r="A454" s="22"/>
      <c r="B454" s="22"/>
      <c r="C454" s="22"/>
    </row>
    <row r="455" spans="1:23" x14ac:dyDescent="0.25">
      <c r="A455" s="22" t="s">
        <v>682</v>
      </c>
      <c r="B455" s="22"/>
      <c r="C455" s="22"/>
      <c r="E455" s="50" t="str">
        <f t="shared" ref="E455:J455" si="92">E449</f>
        <v>2025/26</v>
      </c>
      <c r="F455" s="50" t="str">
        <f t="shared" si="92"/>
        <v>2026/27</v>
      </c>
      <c r="G455" s="50" t="str">
        <f t="shared" si="92"/>
        <v>2027/28</v>
      </c>
      <c r="H455" s="50" t="str">
        <f t="shared" si="92"/>
        <v>2028/29</v>
      </c>
      <c r="I455" s="50" t="str">
        <f t="shared" si="92"/>
        <v>2029/30</v>
      </c>
      <c r="J455" s="50" t="str">
        <f t="shared" si="92"/>
        <v>2030/31</v>
      </c>
    </row>
    <row r="456" spans="1:23" x14ac:dyDescent="0.25">
      <c r="A456" s="22" t="s">
        <v>678</v>
      </c>
      <c r="B456" s="22"/>
      <c r="C456" s="22"/>
      <c r="E456" s="56">
        <f>IF(staff_students!$C$28="No",0,ROUNDDOWN(E450*staff_students!$E$35,0))+IF(staff_students!$C$28="No",0,ROUNDDOWN(E450*staff_students!$E$35*staff_students!$E$35,0))</f>
        <v>0</v>
      </c>
      <c r="F456" s="56">
        <f>ROUNDDOWN(E450*staff_students!$E$35,0)+IF(staff_students!$C$28="No",0,ROUNDDOWN(E450*staff_students!$E$35*staff_students!$E$35,0))</f>
        <v>0</v>
      </c>
      <c r="G456" s="54">
        <f>ROUNDDOWN(F450*staff_students!$E$35,0)+ROUNDDOWN(E450*staff_students!$E$35*staff_students!$E$35,0)</f>
        <v>0</v>
      </c>
      <c r="H456" s="54">
        <f>ROUNDDOWN(G450*staff_students!$E$35,0)+ROUNDDOWN(F450*staff_students!$E$35*staff_students!$E$35,0)</f>
        <v>0</v>
      </c>
      <c r="I456" s="54">
        <f>ROUNDDOWN(H450*staff_students!$E$35,0)+ROUNDDOWN(G450*staff_students!$E$35*staff_students!$E$35,0)</f>
        <v>0</v>
      </c>
      <c r="J456" s="54">
        <f>ROUNDDOWN(I450*staff_students!$E$35,0)+ROUNDDOWN(H450*staff_students!$E$35*staff_students!$E$35,0)</f>
        <v>0</v>
      </c>
    </row>
    <row r="457" spans="1:23" x14ac:dyDescent="0.25">
      <c r="A457" s="22" t="s">
        <v>679</v>
      </c>
      <c r="B457" s="22"/>
      <c r="C457" s="22"/>
      <c r="E457" s="56">
        <f>IF(staff_students!$C$28="No",0,ROUNDDOWN(E451*staff_students!$E$35,0))+IF(staff_students!$C$28="No",0,ROUNDDOWN(E451*staff_students!$E$35*staff_students!$E$35,0))</f>
        <v>0</v>
      </c>
      <c r="F457" s="56">
        <f>ROUNDDOWN(E451*staff_students!$E$35,0)+IF(staff_students!$C$28="No",0,ROUNDDOWN(E451*staff_students!$E$35*staff_students!$E$35,0))</f>
        <v>0</v>
      </c>
      <c r="G457" s="54">
        <f>ROUNDDOWN(F451*staff_students!$E$35,0)+ROUNDDOWN(E451*staff_students!$E$35*staff_students!$E$35,0)</f>
        <v>0</v>
      </c>
      <c r="H457" s="54">
        <f>ROUNDDOWN(G451*staff_students!$E$35,0)+ROUNDDOWN(F451*staff_students!$E$35*staff_students!$E$35,0)</f>
        <v>0</v>
      </c>
      <c r="I457" s="54">
        <f>ROUNDDOWN(H451*staff_students!$E$35,0)+ROUNDDOWN(G451*staff_students!$E$35*staff_students!$E$35,0)</f>
        <v>0</v>
      </c>
      <c r="J457" s="54">
        <f>ROUNDDOWN(I451*staff_students!$E$35,0)+ROUNDDOWN(H451*staff_students!$E$35*staff_students!$E$35,0)</f>
        <v>0</v>
      </c>
    </row>
    <row r="458" spans="1:23" x14ac:dyDescent="0.25">
      <c r="A458" s="22" t="s">
        <v>680</v>
      </c>
      <c r="B458" s="22"/>
      <c r="C458" s="22"/>
      <c r="E458" s="54"/>
      <c r="F458" s="54"/>
      <c r="G458" s="54"/>
      <c r="H458" s="54"/>
      <c r="I458" s="54"/>
      <c r="J458" s="54"/>
    </row>
    <row r="459" spans="1:23" x14ac:dyDescent="0.25">
      <c r="A459" s="22" t="s">
        <v>681</v>
      </c>
      <c r="B459" s="22"/>
      <c r="C459" s="22"/>
      <c r="E459" s="54"/>
      <c r="F459" s="54"/>
      <c r="G459" s="54"/>
      <c r="H459" s="54"/>
      <c r="I459" s="54"/>
      <c r="J459" s="54"/>
    </row>
    <row r="460" spans="1:23" x14ac:dyDescent="0.25">
      <c r="A460" s="22"/>
      <c r="B460" s="22"/>
      <c r="C460" s="22"/>
    </row>
    <row r="461" spans="1:23" x14ac:dyDescent="0.25">
      <c r="A461" s="22" t="s">
        <v>683</v>
      </c>
      <c r="B461" s="22"/>
      <c r="C461" s="22"/>
      <c r="E461" s="50" t="str">
        <f t="shared" ref="E461:J461" si="93">E455</f>
        <v>2025/26</v>
      </c>
      <c r="F461" s="50" t="str">
        <f t="shared" si="93"/>
        <v>2026/27</v>
      </c>
      <c r="G461" s="50" t="str">
        <f t="shared" si="93"/>
        <v>2027/28</v>
      </c>
      <c r="H461" s="50" t="str">
        <f t="shared" si="93"/>
        <v>2028/29</v>
      </c>
      <c r="I461" s="50" t="str">
        <f t="shared" si="93"/>
        <v>2029/30</v>
      </c>
      <c r="J461" s="50" t="str">
        <f t="shared" si="93"/>
        <v>2030/31</v>
      </c>
    </row>
    <row r="462" spans="1:23" x14ac:dyDescent="0.25">
      <c r="A462" s="22" t="s">
        <v>678</v>
      </c>
      <c r="B462" s="22"/>
      <c r="C462" s="22"/>
      <c r="E462" s="54">
        <f t="shared" ref="E462:J462" si="94">E450+E456</f>
        <v>40</v>
      </c>
      <c r="F462" s="54">
        <f t="shared" si="94"/>
        <v>40</v>
      </c>
      <c r="G462" s="54">
        <f t="shared" si="94"/>
        <v>40</v>
      </c>
      <c r="H462" s="54">
        <f t="shared" si="94"/>
        <v>40</v>
      </c>
      <c r="I462" s="54">
        <f t="shared" si="94"/>
        <v>40</v>
      </c>
      <c r="J462" s="54">
        <f t="shared" si="94"/>
        <v>40</v>
      </c>
    </row>
    <row r="463" spans="1:23" x14ac:dyDescent="0.25">
      <c r="A463" s="22" t="s">
        <v>679</v>
      </c>
      <c r="B463" s="22"/>
      <c r="C463" s="22"/>
      <c r="E463" s="54">
        <f t="shared" ref="E463:J463" si="95">E451+E457</f>
        <v>10</v>
      </c>
      <c r="F463" s="54">
        <f t="shared" si="95"/>
        <v>10</v>
      </c>
      <c r="G463" s="54">
        <f t="shared" si="95"/>
        <v>10</v>
      </c>
      <c r="H463" s="54">
        <f t="shared" si="95"/>
        <v>10</v>
      </c>
      <c r="I463" s="54">
        <f t="shared" si="95"/>
        <v>10</v>
      </c>
      <c r="J463" s="54">
        <f t="shared" si="95"/>
        <v>10</v>
      </c>
    </row>
    <row r="464" spans="1:23" x14ac:dyDescent="0.25">
      <c r="A464" s="22" t="s">
        <v>680</v>
      </c>
      <c r="B464" s="22"/>
      <c r="C464" s="22"/>
      <c r="E464" s="54"/>
      <c r="F464" s="54"/>
      <c r="G464" s="54"/>
      <c r="H464" s="54"/>
      <c r="I464" s="54"/>
      <c r="J464" s="54"/>
    </row>
    <row r="465" spans="1:10" x14ac:dyDescent="0.25">
      <c r="A465" s="22" t="s">
        <v>681</v>
      </c>
      <c r="B465" s="22"/>
      <c r="C465" s="22"/>
      <c r="E465" s="54"/>
      <c r="F465" s="54"/>
      <c r="G465" s="54"/>
      <c r="H465" s="54"/>
      <c r="I465" s="54"/>
      <c r="J465" s="54"/>
    </row>
    <row r="466" spans="1:10" x14ac:dyDescent="0.25">
      <c r="A466" s="22"/>
      <c r="B466" s="22"/>
      <c r="C466" s="22"/>
    </row>
    <row r="467" spans="1:10" x14ac:dyDescent="0.25">
      <c r="A467" s="22" t="s">
        <v>684</v>
      </c>
      <c r="B467" s="22"/>
      <c r="C467" s="22"/>
      <c r="D467" s="22"/>
      <c r="E467" s="57" t="str">
        <f t="shared" ref="E467:J467" si="96">E461</f>
        <v>2025/26</v>
      </c>
      <c r="F467" s="57" t="str">
        <f t="shared" si="96"/>
        <v>2026/27</v>
      </c>
      <c r="G467" s="57" t="str">
        <f t="shared" si="96"/>
        <v>2027/28</v>
      </c>
      <c r="H467" s="57" t="str">
        <f t="shared" si="96"/>
        <v>2028/29</v>
      </c>
      <c r="I467" s="57" t="str">
        <f t="shared" si="96"/>
        <v>2029/30</v>
      </c>
      <c r="J467" s="57" t="str">
        <f t="shared" si="96"/>
        <v>2030/31</v>
      </c>
    </row>
    <row r="468" spans="1:10" x14ac:dyDescent="0.25">
      <c r="A468" s="22" t="s">
        <v>205</v>
      </c>
      <c r="B468" s="22"/>
      <c r="C468" s="22"/>
      <c r="D468" s="22" t="str">
        <f>A468&amp;D447&amp;D448</f>
        <v>FT Home student FTE52</v>
      </c>
      <c r="E468" s="66">
        <f>IF(staff_students!$C$28="No",E462/$D448+E462/$D448/$D448+D462/$D448/$D448,E462/$D448+E462/$D448/$D448+E462/$D448/$D448)</f>
        <v>30</v>
      </c>
      <c r="F468" s="58">
        <f>F462/$D448+F462/$D448/$D448+E462/$D448/$D448</f>
        <v>40</v>
      </c>
      <c r="G468" s="58">
        <f>G462/$D448+G462/$D448/$D448+F462/$D448/$D448</f>
        <v>40</v>
      </c>
      <c r="H468" s="58">
        <f>H462/$D448+H462/$D448/$D448+G462/$D448/$D448</f>
        <v>40</v>
      </c>
      <c r="I468" s="58">
        <f>I462/$D448+I462/$D448/$D448+H462/$D448/$D448</f>
        <v>40</v>
      </c>
      <c r="J468" s="58">
        <f>J462/$D448+J462/$D448/$D448+I462/$D448/$D448</f>
        <v>40</v>
      </c>
    </row>
    <row r="469" spans="1:10" x14ac:dyDescent="0.25">
      <c r="A469" s="22" t="s">
        <v>206</v>
      </c>
      <c r="B469" s="22"/>
      <c r="C469" s="22"/>
      <c r="D469" s="22" t="str">
        <f>A469&amp;D447&amp;D448</f>
        <v>FT International student FTE52</v>
      </c>
      <c r="E469" s="66">
        <f>IF(staff_students!$C$28="No",E463/$D448+E463/$D448/$D448+D463/$D448/$D448,E463/$D448+E463/$D448/$D448+E463/$D448/$D448)</f>
        <v>7.5</v>
      </c>
      <c r="F469" s="58">
        <f>F463/$D448+F463/$D448/$D448+E463/$D448/$D448</f>
        <v>10</v>
      </c>
      <c r="G469" s="58">
        <f>G463/$D448+G463/$D448/$D448+F463/$D448/$D448</f>
        <v>10</v>
      </c>
      <c r="H469" s="58">
        <f>H463/$D448+H463/$D448/$D448+G463/$D448/$D448</f>
        <v>10</v>
      </c>
      <c r="I469" s="58">
        <f>I463/$D448+I463/$D448/$D448+H463/$D448/$D448</f>
        <v>10</v>
      </c>
      <c r="J469" s="58">
        <f>J463/$D448+J463/$D448/$D448+I463/$D448/$D448</f>
        <v>10</v>
      </c>
    </row>
    <row r="470" spans="1:10" x14ac:dyDescent="0.25">
      <c r="A470" s="22" t="s">
        <v>207</v>
      </c>
      <c r="B470" s="22"/>
      <c r="C470" s="22"/>
      <c r="D470" s="22" t="str">
        <f>A470&amp;D447&amp;D448</f>
        <v>PT Home student FTE52</v>
      </c>
      <c r="E470" s="58"/>
      <c r="F470" s="58"/>
      <c r="G470" s="58"/>
      <c r="H470" s="58"/>
      <c r="I470" s="58"/>
      <c r="J470" s="58"/>
    </row>
    <row r="471" spans="1:10" x14ac:dyDescent="0.25">
      <c r="A471" s="22" t="s">
        <v>208</v>
      </c>
      <c r="B471" s="22"/>
      <c r="C471" s="22"/>
      <c r="D471" s="22" t="str">
        <f>A471&amp;D447&amp;D448</f>
        <v>PT International student FTE52</v>
      </c>
      <c r="E471" s="58"/>
      <c r="F471" s="58"/>
      <c r="G471" s="58"/>
      <c r="H471" s="58"/>
      <c r="I471" s="58"/>
      <c r="J471" s="58"/>
    </row>
    <row r="472" spans="1:10" x14ac:dyDescent="0.25">
      <c r="A472" s="22"/>
      <c r="B472" s="22"/>
      <c r="C472" s="22"/>
      <c r="D472" s="22"/>
      <c r="E472" s="22"/>
      <c r="F472" s="22"/>
      <c r="G472" s="22"/>
      <c r="H472" s="22"/>
      <c r="I472" s="22"/>
      <c r="J472" s="22"/>
    </row>
    <row r="473" spans="1:10" x14ac:dyDescent="0.25">
      <c r="A473" s="59" t="s">
        <v>26</v>
      </c>
      <c r="B473" s="11"/>
      <c r="C473" s="11"/>
      <c r="D473" s="2">
        <f>VLOOKUP(A473,'selections(hide)'!$A$24:$M$36,4,FALSE)</f>
        <v>6</v>
      </c>
    </row>
    <row r="474" spans="1:10" x14ac:dyDescent="0.25">
      <c r="A474" s="64" t="s">
        <v>195</v>
      </c>
      <c r="B474" s="65"/>
      <c r="C474" s="65"/>
      <c r="D474" s="65">
        <f>'selections(hide)'!$J$3</f>
        <v>2</v>
      </c>
    </row>
    <row r="475" spans="1:10" x14ac:dyDescent="0.25">
      <c r="A475" s="11" t="s">
        <v>677</v>
      </c>
      <c r="B475" s="11"/>
      <c r="C475" s="11"/>
      <c r="E475" s="50" t="str">
        <f>staff_students!$E$29</f>
        <v>2025/26</v>
      </c>
      <c r="F475" s="50" t="str">
        <f>staff_students!$F$29</f>
        <v>2026/27</v>
      </c>
      <c r="G475" s="50" t="str">
        <f>staff_students!$G$29</f>
        <v>2027/28</v>
      </c>
      <c r="H475" s="50" t="str">
        <f>staff_students!$H$29</f>
        <v>2028/29</v>
      </c>
      <c r="I475" s="50" t="str">
        <f>staff_students!$I$29</f>
        <v>2029/30</v>
      </c>
      <c r="J475" s="50" t="str">
        <f>staff_students!$J$29</f>
        <v>2030/31</v>
      </c>
    </row>
    <row r="476" spans="1:10" x14ac:dyDescent="0.25">
      <c r="A476" s="11" t="s">
        <v>678</v>
      </c>
      <c r="B476" s="11"/>
      <c r="C476" s="11"/>
      <c r="E476" s="54">
        <f>staff_students!$E$30</f>
        <v>40</v>
      </c>
      <c r="F476" s="54">
        <f>staff_students!$F$30</f>
        <v>40</v>
      </c>
      <c r="G476" s="54">
        <f>staff_students!$G$30</f>
        <v>40</v>
      </c>
      <c r="H476" s="54">
        <f>staff_students!$H$30</f>
        <v>40</v>
      </c>
      <c r="I476" s="54">
        <f>staff_students!$I$30</f>
        <v>40</v>
      </c>
      <c r="J476" s="54">
        <f>staff_students!$J$30</f>
        <v>40</v>
      </c>
    </row>
    <row r="477" spans="1:10" x14ac:dyDescent="0.25">
      <c r="A477" s="11" t="s">
        <v>679</v>
      </c>
      <c r="B477" s="11"/>
      <c r="C477" s="11"/>
      <c r="E477" s="54">
        <f>staff_students!$E$31</f>
        <v>10</v>
      </c>
      <c r="F477" s="54">
        <f>staff_students!$F$31</f>
        <v>10</v>
      </c>
      <c r="G477" s="54">
        <f>staff_students!$G$31</f>
        <v>10</v>
      </c>
      <c r="H477" s="54">
        <f>staff_students!$H$31</f>
        <v>10</v>
      </c>
      <c r="I477" s="54">
        <f>staff_students!$I$31</f>
        <v>10</v>
      </c>
      <c r="J477" s="54">
        <f>staff_students!$J$31</f>
        <v>10</v>
      </c>
    </row>
    <row r="478" spans="1:10" x14ac:dyDescent="0.25">
      <c r="A478" s="11" t="s">
        <v>680</v>
      </c>
      <c r="B478" s="11"/>
      <c r="C478" s="11"/>
      <c r="E478" s="54"/>
      <c r="F478" s="54"/>
      <c r="G478" s="54"/>
      <c r="H478" s="54"/>
      <c r="I478" s="54"/>
      <c r="J478" s="54"/>
    </row>
    <row r="479" spans="1:10" x14ac:dyDescent="0.25">
      <c r="A479" s="11" t="s">
        <v>681</v>
      </c>
      <c r="B479" s="11"/>
      <c r="C479" s="11"/>
      <c r="E479" s="54"/>
      <c r="F479" s="54"/>
      <c r="G479" s="54"/>
      <c r="H479" s="54"/>
      <c r="I479" s="54"/>
      <c r="J479" s="54"/>
    </row>
    <row r="480" spans="1:10" x14ac:dyDescent="0.25">
      <c r="A480" s="11"/>
      <c r="B480" s="11"/>
      <c r="C480" s="11"/>
    </row>
    <row r="481" spans="1:10" x14ac:dyDescent="0.25">
      <c r="A481" s="11" t="s">
        <v>682</v>
      </c>
      <c r="B481" s="11"/>
      <c r="C481" s="11"/>
      <c r="E481" s="50" t="str">
        <f t="shared" ref="E481:J481" si="97">E475</f>
        <v>2025/26</v>
      </c>
      <c r="F481" s="50" t="str">
        <f t="shared" si="97"/>
        <v>2026/27</v>
      </c>
      <c r="G481" s="50" t="str">
        <f t="shared" si="97"/>
        <v>2027/28</v>
      </c>
      <c r="H481" s="50" t="str">
        <f t="shared" si="97"/>
        <v>2028/29</v>
      </c>
      <c r="I481" s="50" t="str">
        <f t="shared" si="97"/>
        <v>2029/30</v>
      </c>
      <c r="J481" s="50" t="str">
        <f t="shared" si="97"/>
        <v>2030/31</v>
      </c>
    </row>
    <row r="482" spans="1:10" x14ac:dyDescent="0.25">
      <c r="A482" s="11" t="s">
        <v>678</v>
      </c>
      <c r="B482" s="11"/>
      <c r="C482" s="11"/>
      <c r="E482" s="56">
        <f>IF(staff_students!$C$28="No",0,ROUNDDOWN(E476*staff_students!$E$35,0))+IF(staff_students!$C$28="No",0,ROUNDDOWN(E476*staff_students!$E$35*staff_students!$E$35,0))+IF(staff_students!$C$28="No",0,ROUNDDOWN(E476*staff_students!$E$35*staff_students!$E$35*staff_students!$E$35,0))</f>
        <v>0</v>
      </c>
      <c r="F482" s="56">
        <f>ROUNDDOWN(E476*staff_students!$E$35,0)+IF(staff_students!$C$28="No",0,ROUNDDOWN(E476*staff_students!$E$35*staff_students!$E$35,0))+IF(staff_students!$C$28="No",0,ROUNDDOWN(E476*staff_students!$E$35*staff_students!$E$35*staff_students!$E$35,0))</f>
        <v>0</v>
      </c>
      <c r="G482" s="56">
        <f>ROUNDDOWN(F476*staff_students!$E$35,0)+ROUNDDOWN(E476*staff_students!$E$35*staff_students!$E$35,0)+IF(staff_students!$C$28="No",0,ROUNDDOWN(E476*staff_students!$E$35*staff_students!$E$35*staff_students!$E$35,0))</f>
        <v>0</v>
      </c>
      <c r="H482" s="54">
        <f>ROUNDDOWN(G476*staff_students!$E$35,0)+ROUNDDOWN(F476*staff_students!$E$35*staff_students!$E$35,0)+ROUNDDOWN(E476*staff_students!$E$35*staff_students!$E$35*staff_students!$E$35,0)</f>
        <v>0</v>
      </c>
      <c r="I482" s="54">
        <f>ROUNDDOWN(H476*staff_students!$E$35,0)+ROUNDDOWN(G476*staff_students!$E$35*staff_students!$E$35,0)+ROUNDDOWN(F476*staff_students!$E$35*staff_students!$E$35*staff_students!$E$35,0)</f>
        <v>0</v>
      </c>
      <c r="J482" s="54">
        <f>ROUNDDOWN(I476*staff_students!$E$35,0)+ROUNDDOWN(H476*staff_students!$E$35*staff_students!$E$35,0)+ROUNDDOWN(G476*staff_students!$E$35*staff_students!$E$35*staff_students!$E$35,0)</f>
        <v>0</v>
      </c>
    </row>
    <row r="483" spans="1:10" x14ac:dyDescent="0.25">
      <c r="A483" s="11" t="s">
        <v>679</v>
      </c>
      <c r="B483" s="11"/>
      <c r="C483" s="11"/>
      <c r="E483" s="56">
        <f>IF(staff_students!$C$28="No",0,ROUNDDOWN(E477*staff_students!$E$35,0))+IF(staff_students!$C$28="No",0,ROUNDDOWN(E477*staff_students!$E$35*staff_students!$E$35,0))+IF(staff_students!$C$28="No",0,ROUNDDOWN(E477*staff_students!$E$35*staff_students!$E$35*staff_students!$E$35,0))</f>
        <v>0</v>
      </c>
      <c r="F483" s="56">
        <f>ROUNDDOWN(E477*staff_students!$E$35,0)+IF(staff_students!$C$28="No",0,ROUNDDOWN(E477*staff_students!$E$35*staff_students!$E$35,0))+IF(staff_students!$C$28="No",0,ROUNDDOWN(E477*staff_students!$E$35*staff_students!$E$35*staff_students!$E$35,0))</f>
        <v>0</v>
      </c>
      <c r="G483" s="56">
        <f>ROUNDDOWN(F477*staff_students!$E$35,0)+ROUNDDOWN(E477*staff_students!$E$35*staff_students!$E$35,0)+IF(staff_students!$C$28="No",0,ROUNDDOWN(E477*staff_students!$E$35*staff_students!$E$35*staff_students!$E$35,0))</f>
        <v>0</v>
      </c>
      <c r="H483" s="54">
        <f>ROUNDDOWN(G477*staff_students!$E$35,0)+ROUNDDOWN(F477*staff_students!$E$35*staff_students!$E$35,0)+ROUNDDOWN(E477*staff_students!$E$35*staff_students!$E$35*staff_students!$E$35,0)</f>
        <v>0</v>
      </c>
      <c r="I483" s="54">
        <f>ROUNDDOWN(H477*staff_students!$E$35,0)+ROUNDDOWN(G477*staff_students!$E$35*staff_students!$E$35,0)+ROUNDDOWN(F477*staff_students!$E$35*staff_students!$E$35*staff_students!$E$35,0)</f>
        <v>0</v>
      </c>
      <c r="J483" s="54">
        <f>ROUNDDOWN(I477*staff_students!$E$35,0)+ROUNDDOWN(H477*staff_students!$E$35*staff_students!$E$35,0)+ROUNDDOWN(G477*staff_students!$E$35*staff_students!$E$35*staff_students!$E$35,0)</f>
        <v>0</v>
      </c>
    </row>
    <row r="484" spans="1:10" x14ac:dyDescent="0.25">
      <c r="A484" s="11" t="s">
        <v>680</v>
      </c>
      <c r="B484" s="11"/>
      <c r="C484" s="11"/>
      <c r="E484" s="54"/>
      <c r="F484" s="54"/>
      <c r="G484" s="54"/>
      <c r="H484" s="54"/>
      <c r="I484" s="54"/>
      <c r="J484" s="54"/>
    </row>
    <row r="485" spans="1:10" x14ac:dyDescent="0.25">
      <c r="A485" s="11" t="s">
        <v>681</v>
      </c>
      <c r="B485" s="11"/>
      <c r="C485" s="11"/>
      <c r="E485" s="54"/>
      <c r="F485" s="54"/>
      <c r="G485" s="54"/>
      <c r="H485" s="54"/>
      <c r="I485" s="54"/>
      <c r="J485" s="54"/>
    </row>
    <row r="486" spans="1:10" x14ac:dyDescent="0.25">
      <c r="A486" s="11"/>
      <c r="B486" s="11"/>
      <c r="C486" s="11"/>
    </row>
    <row r="487" spans="1:10" x14ac:dyDescent="0.25">
      <c r="A487" s="11" t="s">
        <v>683</v>
      </c>
      <c r="B487" s="11"/>
      <c r="C487" s="11"/>
      <c r="E487" s="50" t="str">
        <f t="shared" ref="E487:J487" si="98">E481</f>
        <v>2025/26</v>
      </c>
      <c r="F487" s="50" t="str">
        <f t="shared" si="98"/>
        <v>2026/27</v>
      </c>
      <c r="G487" s="50" t="str">
        <f t="shared" si="98"/>
        <v>2027/28</v>
      </c>
      <c r="H487" s="50" t="str">
        <f t="shared" si="98"/>
        <v>2028/29</v>
      </c>
      <c r="I487" s="50" t="str">
        <f t="shared" si="98"/>
        <v>2029/30</v>
      </c>
      <c r="J487" s="50" t="str">
        <f t="shared" si="98"/>
        <v>2030/31</v>
      </c>
    </row>
    <row r="488" spans="1:10" x14ac:dyDescent="0.25">
      <c r="A488" s="11" t="s">
        <v>678</v>
      </c>
      <c r="B488" s="11"/>
      <c r="C488" s="11"/>
      <c r="E488" s="54">
        <f t="shared" ref="E488:J488" si="99">E476+E482</f>
        <v>40</v>
      </c>
      <c r="F488" s="54">
        <f t="shared" si="99"/>
        <v>40</v>
      </c>
      <c r="G488" s="54">
        <f t="shared" si="99"/>
        <v>40</v>
      </c>
      <c r="H488" s="54">
        <f t="shared" si="99"/>
        <v>40</v>
      </c>
      <c r="I488" s="54">
        <f t="shared" si="99"/>
        <v>40</v>
      </c>
      <c r="J488" s="54">
        <f t="shared" si="99"/>
        <v>40</v>
      </c>
    </row>
    <row r="489" spans="1:10" x14ac:dyDescent="0.25">
      <c r="A489" s="11" t="s">
        <v>679</v>
      </c>
      <c r="B489" s="11"/>
      <c r="C489" s="11"/>
      <c r="E489" s="54">
        <f t="shared" ref="E489:J489" si="100">E477+E483</f>
        <v>10</v>
      </c>
      <c r="F489" s="54">
        <f t="shared" si="100"/>
        <v>10</v>
      </c>
      <c r="G489" s="54">
        <f t="shared" si="100"/>
        <v>10</v>
      </c>
      <c r="H489" s="54">
        <f t="shared" si="100"/>
        <v>10</v>
      </c>
      <c r="I489" s="54">
        <f t="shared" si="100"/>
        <v>10</v>
      </c>
      <c r="J489" s="54">
        <f t="shared" si="100"/>
        <v>10</v>
      </c>
    </row>
    <row r="490" spans="1:10" x14ac:dyDescent="0.25">
      <c r="A490" s="11" t="s">
        <v>680</v>
      </c>
      <c r="B490" s="11"/>
      <c r="C490" s="11"/>
      <c r="E490" s="54"/>
      <c r="F490" s="54"/>
      <c r="G490" s="54"/>
      <c r="H490" s="54"/>
      <c r="I490" s="54"/>
      <c r="J490" s="54"/>
    </row>
    <row r="491" spans="1:10" x14ac:dyDescent="0.25">
      <c r="A491" s="11" t="s">
        <v>681</v>
      </c>
      <c r="B491" s="11"/>
      <c r="C491" s="11"/>
      <c r="E491" s="54"/>
      <c r="F491" s="54"/>
      <c r="G491" s="54"/>
      <c r="H491" s="54"/>
      <c r="I491" s="54"/>
      <c r="J491" s="54"/>
    </row>
    <row r="492" spans="1:10" x14ac:dyDescent="0.25">
      <c r="A492" s="11"/>
      <c r="B492" s="11"/>
      <c r="C492" s="11"/>
    </row>
    <row r="493" spans="1:10" x14ac:dyDescent="0.25">
      <c r="A493" s="11" t="s">
        <v>684</v>
      </c>
      <c r="B493" s="11"/>
      <c r="C493" s="11"/>
      <c r="D493" s="11"/>
      <c r="E493" s="60" t="str">
        <f t="shared" ref="E493:J493" si="101">E487</f>
        <v>2025/26</v>
      </c>
      <c r="F493" s="60" t="str">
        <f t="shared" si="101"/>
        <v>2026/27</v>
      </c>
      <c r="G493" s="60" t="str">
        <f t="shared" si="101"/>
        <v>2027/28</v>
      </c>
      <c r="H493" s="60" t="str">
        <f t="shared" si="101"/>
        <v>2028/29</v>
      </c>
      <c r="I493" s="60" t="str">
        <f t="shared" si="101"/>
        <v>2029/30</v>
      </c>
      <c r="J493" s="60" t="str">
        <f t="shared" si="101"/>
        <v>2030/31</v>
      </c>
    </row>
    <row r="494" spans="1:10" x14ac:dyDescent="0.25">
      <c r="A494" s="11" t="s">
        <v>205</v>
      </c>
      <c r="B494" s="11"/>
      <c r="C494" s="11"/>
      <c r="D494" s="11" t="str">
        <f>A494&amp;D473&amp;D474</f>
        <v>FT Home student FTE62</v>
      </c>
      <c r="E494" s="66">
        <f>IF(staff_students!$C$28="No",E488/$D474+E488/$D474/$D474+D488/$D474/$D474,E488/$D474+E488/$D474/$D474+E488/$D474/$D474)</f>
        <v>30</v>
      </c>
      <c r="F494" s="61">
        <f>F488/$D474+F488/$D474/$D474+E488/$D474/$D474</f>
        <v>40</v>
      </c>
      <c r="G494" s="61">
        <f>G488/$D474+G488/$D474/$D474+F488/$D474/$D474</f>
        <v>40</v>
      </c>
      <c r="H494" s="61">
        <f>H488/$D474+H488/$D474/$D474+G488/$D474/$D474</f>
        <v>40</v>
      </c>
      <c r="I494" s="61">
        <f>I488/$D474+I488/$D474/$D474+H488/$D474/$D474</f>
        <v>40</v>
      </c>
      <c r="J494" s="61">
        <f>J488/$D474+J488/$D474/$D474+I488/$D474/$D474</f>
        <v>40</v>
      </c>
    </row>
    <row r="495" spans="1:10" x14ac:dyDescent="0.25">
      <c r="A495" s="11" t="s">
        <v>206</v>
      </c>
      <c r="B495" s="11"/>
      <c r="C495" s="11"/>
      <c r="D495" s="11" t="str">
        <f>A495&amp;D473&amp;D474</f>
        <v>FT International student FTE62</v>
      </c>
      <c r="E495" s="66">
        <f>IF(staff_students!$C$28="No",E489/$D474+E489/$D474/$D474+D489/$D474/$D474,E489/$D474+E489/$D474/$D474+E489/$D474/$D474)</f>
        <v>7.5</v>
      </c>
      <c r="F495" s="61">
        <f>F489/$D474+F489/$D474/$D474+E489/$D474/$D474</f>
        <v>10</v>
      </c>
      <c r="G495" s="61">
        <f>G489/$D474+G489/$D474/$D474+F489/$D474/$D474</f>
        <v>10</v>
      </c>
      <c r="H495" s="61">
        <f>H489/$D474+H489/$D474/$D474+G489/$D474/$D474</f>
        <v>10</v>
      </c>
      <c r="I495" s="61">
        <f>I489/$D474+I489/$D474/$D474+H489/$D474/$D474</f>
        <v>10</v>
      </c>
      <c r="J495" s="61">
        <f>J489/$D474+J489/$D474/$D474+I489/$D474/$D474</f>
        <v>10</v>
      </c>
    </row>
    <row r="496" spans="1:10" x14ac:dyDescent="0.25">
      <c r="A496" s="11" t="s">
        <v>207</v>
      </c>
      <c r="B496" s="11"/>
      <c r="C496" s="11"/>
      <c r="D496" s="11" t="str">
        <f>A496&amp;D473&amp;D474</f>
        <v>PT Home student FTE62</v>
      </c>
      <c r="E496" s="61"/>
      <c r="F496" s="61"/>
      <c r="G496" s="61"/>
      <c r="H496" s="61"/>
      <c r="I496" s="61"/>
      <c r="J496" s="61"/>
    </row>
    <row r="497" spans="1:10" x14ac:dyDescent="0.25">
      <c r="A497" s="11" t="s">
        <v>208</v>
      </c>
      <c r="B497" s="11"/>
      <c r="C497" s="11"/>
      <c r="D497" s="11" t="str">
        <f>A497&amp;D473&amp;D474</f>
        <v>PT International student FTE62</v>
      </c>
      <c r="E497" s="61"/>
      <c r="F497" s="61"/>
      <c r="G497" s="61"/>
      <c r="H497" s="61"/>
      <c r="I497" s="61"/>
      <c r="J497" s="61"/>
    </row>
    <row r="498" spans="1:10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</row>
    <row r="499" spans="1:10" x14ac:dyDescent="0.25">
      <c r="A499" s="62" t="s">
        <v>28</v>
      </c>
      <c r="B499" s="22"/>
      <c r="C499" s="22"/>
      <c r="D499" s="2">
        <f>VLOOKUP(A499,'selections(hide)'!$A$24:$M$36,4,FALSE)</f>
        <v>8</v>
      </c>
    </row>
    <row r="500" spans="1:10" x14ac:dyDescent="0.25">
      <c r="A500" s="64" t="s">
        <v>195</v>
      </c>
      <c r="B500" s="65"/>
      <c r="C500" s="65"/>
      <c r="D500" s="65">
        <f>'selections(hide)'!$J$3</f>
        <v>2</v>
      </c>
    </row>
    <row r="501" spans="1:10" x14ac:dyDescent="0.25">
      <c r="A501" s="22" t="s">
        <v>677</v>
      </c>
      <c r="B501" s="22"/>
      <c r="C501" s="22"/>
      <c r="E501" s="50" t="str">
        <f>staff_students!$E$29</f>
        <v>2025/26</v>
      </c>
      <c r="F501" s="50" t="str">
        <f>staff_students!$F$29</f>
        <v>2026/27</v>
      </c>
      <c r="G501" s="50" t="str">
        <f>staff_students!$G$29</f>
        <v>2027/28</v>
      </c>
      <c r="H501" s="50" t="str">
        <f>staff_students!$H$29</f>
        <v>2028/29</v>
      </c>
      <c r="I501" s="50" t="str">
        <f>staff_students!$I$29</f>
        <v>2029/30</v>
      </c>
      <c r="J501" s="50" t="str">
        <f>staff_students!$J$29</f>
        <v>2030/31</v>
      </c>
    </row>
    <row r="502" spans="1:10" x14ac:dyDescent="0.25">
      <c r="A502" s="22" t="s">
        <v>678</v>
      </c>
      <c r="B502" s="22"/>
      <c r="C502" s="22"/>
      <c r="E502" s="54">
        <f>staff_students!$E$30</f>
        <v>40</v>
      </c>
      <c r="F502" s="54">
        <f>staff_students!$F$30</f>
        <v>40</v>
      </c>
      <c r="G502" s="54">
        <f>staff_students!$G$30</f>
        <v>40</v>
      </c>
      <c r="H502" s="54">
        <f>staff_students!$H$30</f>
        <v>40</v>
      </c>
      <c r="I502" s="54">
        <f>staff_students!$I$30</f>
        <v>40</v>
      </c>
      <c r="J502" s="54">
        <f>staff_students!$J$30</f>
        <v>40</v>
      </c>
    </row>
    <row r="503" spans="1:10" x14ac:dyDescent="0.25">
      <c r="A503" s="22" t="s">
        <v>679</v>
      </c>
      <c r="B503" s="22"/>
      <c r="C503" s="22"/>
      <c r="E503" s="54">
        <f>staff_students!$E$31</f>
        <v>10</v>
      </c>
      <c r="F503" s="54">
        <f>staff_students!$F$31</f>
        <v>10</v>
      </c>
      <c r="G503" s="54">
        <f>staff_students!$G$31</f>
        <v>10</v>
      </c>
      <c r="H503" s="54">
        <f>staff_students!$H$31</f>
        <v>10</v>
      </c>
      <c r="I503" s="54">
        <f>staff_students!$I$31</f>
        <v>10</v>
      </c>
      <c r="J503" s="54">
        <f>staff_students!$J$31</f>
        <v>10</v>
      </c>
    </row>
    <row r="504" spans="1:10" x14ac:dyDescent="0.25">
      <c r="A504" s="22" t="s">
        <v>680</v>
      </c>
      <c r="B504" s="22"/>
      <c r="C504" s="22"/>
      <c r="E504" s="54"/>
      <c r="F504" s="54"/>
      <c r="G504" s="54"/>
      <c r="H504" s="54"/>
      <c r="I504" s="54"/>
      <c r="J504" s="54"/>
    </row>
    <row r="505" spans="1:10" x14ac:dyDescent="0.25">
      <c r="A505" s="22" t="s">
        <v>681</v>
      </c>
      <c r="B505" s="22"/>
      <c r="C505" s="22"/>
      <c r="E505" s="54"/>
      <c r="F505" s="54"/>
      <c r="G505" s="54"/>
      <c r="H505" s="54"/>
      <c r="I505" s="54"/>
      <c r="J505" s="54"/>
    </row>
    <row r="506" spans="1:10" x14ac:dyDescent="0.25">
      <c r="A506" s="22"/>
      <c r="B506" s="22"/>
      <c r="C506" s="22"/>
    </row>
    <row r="507" spans="1:10" x14ac:dyDescent="0.25">
      <c r="A507" s="22" t="s">
        <v>682</v>
      </c>
      <c r="B507" s="22"/>
      <c r="C507" s="22"/>
      <c r="E507" s="50" t="str">
        <f t="shared" ref="E507:J507" si="102">E501</f>
        <v>2025/26</v>
      </c>
      <c r="F507" s="50" t="str">
        <f t="shared" si="102"/>
        <v>2026/27</v>
      </c>
      <c r="G507" s="50" t="str">
        <f t="shared" si="102"/>
        <v>2027/28</v>
      </c>
      <c r="H507" s="50" t="str">
        <f t="shared" si="102"/>
        <v>2028/29</v>
      </c>
      <c r="I507" s="50" t="str">
        <f t="shared" si="102"/>
        <v>2029/30</v>
      </c>
      <c r="J507" s="50" t="str">
        <f t="shared" si="102"/>
        <v>2030/31</v>
      </c>
    </row>
    <row r="508" spans="1:10" x14ac:dyDescent="0.25">
      <c r="A508" s="22" t="s">
        <v>678</v>
      </c>
      <c r="B508" s="22"/>
      <c r="C508" s="22"/>
      <c r="E508" s="56">
        <f>IF(staff_students!$C$28="No",0,ROUNDDOWN(E502*staff_students!$E$35,0))+IF(staff_students!$C$28="No",0,ROUNDDOWN(E502*staff_students!$E$35*staff_students!$E$35,0))+IF(staff_students!$C$28="No",0,ROUNDDOWN(E502*staff_students!$E$35*staff_students!$E$35*staff_students!$E$35,0))</f>
        <v>0</v>
      </c>
      <c r="F508" s="56">
        <f>ROUNDDOWN(E502*staff_students!$E$35,0)+IF(staff_students!$C$28="No",0,ROUNDDOWN(E502*staff_students!$E$35*staff_students!$E$35,0))+IF(staff_students!$C$28="No",0,ROUNDDOWN(E502*staff_students!$E$35*staff_students!$E$35*staff_students!$E$35,0))</f>
        <v>0</v>
      </c>
      <c r="G508" s="56">
        <f>ROUNDDOWN(F502*staff_students!$E$35,0)+ROUNDDOWN(E502*staff_students!$E$35*staff_students!$E$35,0)+IF(staff_students!$C$28="No",0,ROUNDDOWN(E502*staff_students!$E$35*staff_students!$E$35*staff_students!$E$35,0))</f>
        <v>0</v>
      </c>
      <c r="H508" s="54">
        <f>ROUNDDOWN(G502*staff_students!$E$35,0)+ROUNDDOWN(F502*staff_students!$E$35*staff_students!$E$35,0)+ROUNDDOWN(E502*staff_students!$E$35*staff_students!$E$35*staff_students!$E$35,0)</f>
        <v>0</v>
      </c>
      <c r="I508" s="54">
        <f>ROUNDDOWN(H502*staff_students!$E$35,0)+ROUNDDOWN(G502*staff_students!$E$35*staff_students!$E$35,0)+ROUNDDOWN(F502*staff_students!$E$35*staff_students!$E$35*staff_students!$E$35,0)</f>
        <v>0</v>
      </c>
      <c r="J508" s="54">
        <f>ROUNDDOWN(I502*staff_students!$E$35,0)+ROUNDDOWN(H502*staff_students!$E$35*staff_students!$E$35,0)+ROUNDDOWN(G502*staff_students!$E$35*staff_students!$E$35*staff_students!$E$35,0)</f>
        <v>0</v>
      </c>
    </row>
    <row r="509" spans="1:10" x14ac:dyDescent="0.25">
      <c r="A509" s="22" t="s">
        <v>679</v>
      </c>
      <c r="B509" s="22"/>
      <c r="C509" s="22"/>
      <c r="E509" s="56">
        <f>IF(staff_students!$C$28="No",0,ROUNDDOWN(E503*staff_students!$E$35,0))+IF(staff_students!$C$28="No",0,ROUNDDOWN(E503*staff_students!$E$35*staff_students!$E$35,0))+IF(staff_students!$C$28="No",0,ROUNDDOWN(E503*staff_students!$E$35*staff_students!$E$35*staff_students!$E$35,0))</f>
        <v>0</v>
      </c>
      <c r="F509" s="56">
        <f>ROUNDDOWN(E503*staff_students!$E$35,0)+IF(staff_students!$C$28="No",0,ROUNDDOWN(E503*staff_students!$E$35*staff_students!$E$35,0))+IF(staff_students!$C$28="No",0,ROUNDDOWN(E503*staff_students!$E$35*staff_students!$E$35*staff_students!$E$35,0))</f>
        <v>0</v>
      </c>
      <c r="G509" s="56">
        <f>ROUNDDOWN(F503*staff_students!$E$35,0)+ROUNDDOWN(E503*staff_students!$E$35*staff_students!$E$35,0)+IF(staff_students!$C$28="No",0,ROUNDDOWN(E503*staff_students!$E$35*staff_students!$E$35*staff_students!$E$35,0))</f>
        <v>0</v>
      </c>
      <c r="H509" s="54">
        <f>ROUNDDOWN(G503*staff_students!$E$35,0)+ROUNDDOWN(F503*staff_students!$E$35*staff_students!$E$35,0)+ROUNDDOWN(E503*staff_students!$E$35*staff_students!$E$35*staff_students!$E$35,0)</f>
        <v>0</v>
      </c>
      <c r="I509" s="54">
        <f>ROUNDDOWN(H503*staff_students!$E$35,0)+ROUNDDOWN(G503*staff_students!$E$35*staff_students!$E$35,0)+ROUNDDOWN(F503*staff_students!$E$35*staff_students!$E$35*staff_students!$E$35,0)</f>
        <v>0</v>
      </c>
      <c r="J509" s="54">
        <f>ROUNDDOWN(I503*staff_students!$E$35,0)+ROUNDDOWN(H503*staff_students!$E$35*staff_students!$E$35,0)+ROUNDDOWN(G503*staff_students!$E$35*staff_students!$E$35*staff_students!$E$35,0)</f>
        <v>0</v>
      </c>
    </row>
    <row r="510" spans="1:10" x14ac:dyDescent="0.25">
      <c r="A510" s="22" t="s">
        <v>680</v>
      </c>
      <c r="B510" s="22"/>
      <c r="C510" s="22"/>
      <c r="E510" s="54"/>
      <c r="F510" s="54"/>
      <c r="G510" s="54"/>
      <c r="H510" s="54"/>
      <c r="I510" s="54"/>
      <c r="J510" s="54"/>
    </row>
    <row r="511" spans="1:10" x14ac:dyDescent="0.25">
      <c r="A511" s="22" t="s">
        <v>681</v>
      </c>
      <c r="B511" s="22"/>
      <c r="C511" s="22"/>
      <c r="E511" s="54"/>
      <c r="F511" s="54"/>
      <c r="G511" s="54"/>
      <c r="H511" s="54"/>
      <c r="I511" s="54"/>
      <c r="J511" s="54"/>
    </row>
    <row r="512" spans="1:10" x14ac:dyDescent="0.25">
      <c r="A512" s="22"/>
      <c r="B512" s="22"/>
      <c r="C512" s="22"/>
    </row>
    <row r="513" spans="1:10" x14ac:dyDescent="0.25">
      <c r="A513" s="22" t="s">
        <v>683</v>
      </c>
      <c r="B513" s="22"/>
      <c r="C513" s="22"/>
      <c r="E513" s="50" t="str">
        <f t="shared" ref="E513:J513" si="103">E507</f>
        <v>2025/26</v>
      </c>
      <c r="F513" s="50" t="str">
        <f t="shared" si="103"/>
        <v>2026/27</v>
      </c>
      <c r="G513" s="50" t="str">
        <f t="shared" si="103"/>
        <v>2027/28</v>
      </c>
      <c r="H513" s="50" t="str">
        <f t="shared" si="103"/>
        <v>2028/29</v>
      </c>
      <c r="I513" s="50" t="str">
        <f t="shared" si="103"/>
        <v>2029/30</v>
      </c>
      <c r="J513" s="50" t="str">
        <f t="shared" si="103"/>
        <v>2030/31</v>
      </c>
    </row>
    <row r="514" spans="1:10" x14ac:dyDescent="0.25">
      <c r="A514" s="22" t="s">
        <v>678</v>
      </c>
      <c r="B514" s="22"/>
      <c r="C514" s="22"/>
      <c r="E514" s="54">
        <f t="shared" ref="E514:J514" si="104">E502+E508</f>
        <v>40</v>
      </c>
      <c r="F514" s="54">
        <f t="shared" si="104"/>
        <v>40</v>
      </c>
      <c r="G514" s="54">
        <f t="shared" si="104"/>
        <v>40</v>
      </c>
      <c r="H514" s="54">
        <f t="shared" si="104"/>
        <v>40</v>
      </c>
      <c r="I514" s="54">
        <f t="shared" si="104"/>
        <v>40</v>
      </c>
      <c r="J514" s="54">
        <f t="shared" si="104"/>
        <v>40</v>
      </c>
    </row>
    <row r="515" spans="1:10" x14ac:dyDescent="0.25">
      <c r="A515" s="22" t="s">
        <v>679</v>
      </c>
      <c r="B515" s="22"/>
      <c r="C515" s="22"/>
      <c r="E515" s="54">
        <f t="shared" ref="E515:J515" si="105">E503+E509</f>
        <v>10</v>
      </c>
      <c r="F515" s="54">
        <f t="shared" si="105"/>
        <v>10</v>
      </c>
      <c r="G515" s="54">
        <f t="shared" si="105"/>
        <v>10</v>
      </c>
      <c r="H515" s="54">
        <f t="shared" si="105"/>
        <v>10</v>
      </c>
      <c r="I515" s="54">
        <f t="shared" si="105"/>
        <v>10</v>
      </c>
      <c r="J515" s="54">
        <f t="shared" si="105"/>
        <v>10</v>
      </c>
    </row>
    <row r="516" spans="1:10" x14ac:dyDescent="0.25">
      <c r="A516" s="22" t="s">
        <v>680</v>
      </c>
      <c r="B516" s="22"/>
      <c r="C516" s="22"/>
      <c r="E516" s="54"/>
      <c r="F516" s="54"/>
      <c r="G516" s="54"/>
      <c r="H516" s="54"/>
      <c r="I516" s="54"/>
      <c r="J516" s="54"/>
    </row>
    <row r="517" spans="1:10" x14ac:dyDescent="0.25">
      <c r="A517" s="22" t="s">
        <v>681</v>
      </c>
      <c r="B517" s="22"/>
      <c r="C517" s="22"/>
      <c r="E517" s="54"/>
      <c r="F517" s="54"/>
      <c r="G517" s="54"/>
      <c r="H517" s="54"/>
      <c r="I517" s="54"/>
      <c r="J517" s="54"/>
    </row>
    <row r="518" spans="1:10" x14ac:dyDescent="0.25">
      <c r="A518" s="22"/>
      <c r="B518" s="22"/>
      <c r="C518" s="22"/>
    </row>
    <row r="519" spans="1:10" x14ac:dyDescent="0.25">
      <c r="A519" s="22" t="s">
        <v>684</v>
      </c>
      <c r="B519" s="22"/>
      <c r="C519" s="22"/>
      <c r="D519" s="22"/>
      <c r="E519" s="57" t="str">
        <f t="shared" ref="E519:J519" si="106">E513</f>
        <v>2025/26</v>
      </c>
      <c r="F519" s="57" t="str">
        <f t="shared" si="106"/>
        <v>2026/27</v>
      </c>
      <c r="G519" s="57" t="str">
        <f t="shared" si="106"/>
        <v>2027/28</v>
      </c>
      <c r="H519" s="57" t="str">
        <f t="shared" si="106"/>
        <v>2028/29</v>
      </c>
      <c r="I519" s="57" t="str">
        <f t="shared" si="106"/>
        <v>2029/30</v>
      </c>
      <c r="J519" s="57" t="str">
        <f t="shared" si="106"/>
        <v>2030/31</v>
      </c>
    </row>
    <row r="520" spans="1:10" x14ac:dyDescent="0.25">
      <c r="A520" s="22" t="s">
        <v>205</v>
      </c>
      <c r="B520" s="22"/>
      <c r="C520" s="22"/>
      <c r="D520" s="22" t="str">
        <f>A520&amp;D499&amp;D500</f>
        <v>FT Home student FTE82</v>
      </c>
      <c r="E520" s="66">
        <f>IF(staff_students!$C$28="No",E514/$D500+E514/$D500/$D500+D514/$D500/$D500,E514/$D500+E514/$D500/$D500+E514/$D500/$D500)</f>
        <v>30</v>
      </c>
      <c r="F520" s="58">
        <f>F514/$D500+F514/$D500/$D500+E514/$D500/$D500</f>
        <v>40</v>
      </c>
      <c r="G520" s="58">
        <f>G514/$D500+G514/$D500/$D500+F514/$D500/$D500</f>
        <v>40</v>
      </c>
      <c r="H520" s="58">
        <f>H514/$D500+H514/$D500/$D500+G514/$D500/$D500</f>
        <v>40</v>
      </c>
      <c r="I520" s="58">
        <f>I514/$D500+I514/$D500/$D500+H514/$D500/$D500</f>
        <v>40</v>
      </c>
      <c r="J520" s="58">
        <f>J514/$D500+J514/$D500/$D500+I514/$D500/$D500</f>
        <v>40</v>
      </c>
    </row>
    <row r="521" spans="1:10" x14ac:dyDescent="0.25">
      <c r="A521" s="22" t="s">
        <v>206</v>
      </c>
      <c r="B521" s="22"/>
      <c r="C521" s="22"/>
      <c r="D521" s="22" t="str">
        <f>A521&amp;D499&amp;D500</f>
        <v>FT International student FTE82</v>
      </c>
      <c r="E521" s="66">
        <f>IF(staff_students!$C$28="No",E515/$D500+E515/$D500/$D500+D515/$D500/$D500,E515/$D500+E515/$D500/$D500+E515/$D500/$D500)</f>
        <v>7.5</v>
      </c>
      <c r="F521" s="58">
        <f>F515/$D500+F515/$D500/$D500+E515/$D500/$D500</f>
        <v>10</v>
      </c>
      <c r="G521" s="58">
        <f>G515/$D500+G515/$D500/$D500+F515/$D500/$D500</f>
        <v>10</v>
      </c>
      <c r="H521" s="58">
        <f>H515/$D500+H515/$D500/$D500+G515/$D500/$D500</f>
        <v>10</v>
      </c>
      <c r="I521" s="58">
        <f>I515/$D500+I515/$D500/$D500+H515/$D500/$D500</f>
        <v>10</v>
      </c>
      <c r="J521" s="58">
        <f>J515/$D500+J515/$D500/$D500+I515/$D500/$D500</f>
        <v>10</v>
      </c>
    </row>
    <row r="522" spans="1:10" x14ac:dyDescent="0.25">
      <c r="A522" s="22" t="s">
        <v>207</v>
      </c>
      <c r="B522" s="22"/>
      <c r="C522" s="22"/>
      <c r="D522" s="22" t="str">
        <f>A522&amp;D499&amp;D500</f>
        <v>PT Home student FTE82</v>
      </c>
      <c r="E522" s="58"/>
      <c r="F522" s="58"/>
      <c r="G522" s="58"/>
      <c r="H522" s="58"/>
      <c r="I522" s="58"/>
      <c r="J522" s="58"/>
    </row>
    <row r="523" spans="1:10" x14ac:dyDescent="0.25">
      <c r="A523" s="22" t="s">
        <v>208</v>
      </c>
      <c r="B523" s="22"/>
      <c r="C523" s="22"/>
      <c r="D523" s="22" t="str">
        <f>A523&amp;D499&amp;D500</f>
        <v>PT International student FTE82</v>
      </c>
      <c r="E523" s="58"/>
      <c r="F523" s="58"/>
      <c r="G523" s="58"/>
      <c r="H523" s="58"/>
      <c r="I523" s="58"/>
      <c r="J523" s="58"/>
    </row>
    <row r="524" spans="1:10" x14ac:dyDescent="0.25">
      <c r="A524" s="22"/>
      <c r="B524" s="22"/>
      <c r="C524" s="22"/>
      <c r="D524" s="22"/>
      <c r="E524" s="22"/>
      <c r="F524" s="22"/>
      <c r="G524" s="22"/>
      <c r="H524" s="22"/>
      <c r="I524" s="22"/>
      <c r="J524" s="22"/>
    </row>
    <row r="525" spans="1:10" x14ac:dyDescent="0.25">
      <c r="A525" s="59" t="s">
        <v>30</v>
      </c>
      <c r="B525" s="11"/>
      <c r="C525" s="11"/>
      <c r="D525" s="2">
        <f>VLOOKUP(A525,'selections(hide)'!$A$24:$M$36,4,FALSE)</f>
        <v>7</v>
      </c>
    </row>
    <row r="526" spans="1:10" x14ac:dyDescent="0.25">
      <c r="A526" s="64" t="s">
        <v>195</v>
      </c>
      <c r="B526" s="65"/>
      <c r="C526" s="65"/>
      <c r="D526" s="65">
        <f>'selections(hide)'!$J$3</f>
        <v>2</v>
      </c>
    </row>
    <row r="527" spans="1:10" x14ac:dyDescent="0.25">
      <c r="A527" s="11" t="s">
        <v>677</v>
      </c>
      <c r="B527" s="11"/>
      <c r="C527" s="11"/>
      <c r="E527" s="50" t="str">
        <f>staff_students!$E$29</f>
        <v>2025/26</v>
      </c>
      <c r="F527" s="50" t="str">
        <f>staff_students!$F$29</f>
        <v>2026/27</v>
      </c>
      <c r="G527" s="50" t="str">
        <f>staff_students!$G$29</f>
        <v>2027/28</v>
      </c>
      <c r="H527" s="50" t="str">
        <f>staff_students!$H$29</f>
        <v>2028/29</v>
      </c>
      <c r="I527" s="50" t="str">
        <f>staff_students!$I$29</f>
        <v>2029/30</v>
      </c>
      <c r="J527" s="50" t="str">
        <f>staff_students!$J$29</f>
        <v>2030/31</v>
      </c>
    </row>
    <row r="528" spans="1:10" x14ac:dyDescent="0.25">
      <c r="A528" s="11" t="s">
        <v>678</v>
      </c>
      <c r="B528" s="11"/>
      <c r="C528" s="11"/>
      <c r="E528" s="54">
        <f>staff_students!$E$30</f>
        <v>40</v>
      </c>
      <c r="F528" s="54">
        <f>staff_students!$F$30</f>
        <v>40</v>
      </c>
      <c r="G528" s="54">
        <f>staff_students!$G$30</f>
        <v>40</v>
      </c>
      <c r="H528" s="54">
        <f>staff_students!$H$30</f>
        <v>40</v>
      </c>
      <c r="I528" s="54">
        <f>staff_students!$I$30</f>
        <v>40</v>
      </c>
      <c r="J528" s="54">
        <f>staff_students!$J$30</f>
        <v>40</v>
      </c>
    </row>
    <row r="529" spans="1:10" x14ac:dyDescent="0.25">
      <c r="A529" s="11" t="s">
        <v>679</v>
      </c>
      <c r="B529" s="11"/>
      <c r="C529" s="11"/>
      <c r="E529" s="54">
        <f>staff_students!$E$31</f>
        <v>10</v>
      </c>
      <c r="F529" s="54">
        <f>staff_students!$F$31</f>
        <v>10</v>
      </c>
      <c r="G529" s="54">
        <f>staff_students!$G$31</f>
        <v>10</v>
      </c>
      <c r="H529" s="54">
        <f>staff_students!$H$31</f>
        <v>10</v>
      </c>
      <c r="I529" s="54">
        <f>staff_students!$I$31</f>
        <v>10</v>
      </c>
      <c r="J529" s="54">
        <f>staff_students!$J$31</f>
        <v>10</v>
      </c>
    </row>
    <row r="530" spans="1:10" x14ac:dyDescent="0.25">
      <c r="A530" s="11" t="s">
        <v>680</v>
      </c>
      <c r="B530" s="11"/>
      <c r="C530" s="11"/>
      <c r="E530" s="54"/>
      <c r="F530" s="54"/>
      <c r="G530" s="54"/>
      <c r="H530" s="54"/>
      <c r="I530" s="54"/>
      <c r="J530" s="54"/>
    </row>
    <row r="531" spans="1:10" x14ac:dyDescent="0.25">
      <c r="A531" s="11" t="s">
        <v>681</v>
      </c>
      <c r="B531" s="11"/>
      <c r="C531" s="11"/>
      <c r="E531" s="54"/>
      <c r="F531" s="54"/>
      <c r="G531" s="54"/>
      <c r="H531" s="54"/>
      <c r="I531" s="54"/>
      <c r="J531" s="54"/>
    </row>
    <row r="532" spans="1:10" x14ac:dyDescent="0.25">
      <c r="A532" s="11"/>
      <c r="B532" s="11"/>
      <c r="C532" s="11"/>
    </row>
    <row r="533" spans="1:10" x14ac:dyDescent="0.25">
      <c r="A533" s="11" t="s">
        <v>682</v>
      </c>
      <c r="B533" s="11"/>
      <c r="C533" s="11"/>
      <c r="E533" s="50" t="str">
        <f t="shared" ref="E533:J533" si="107">E527</f>
        <v>2025/26</v>
      </c>
      <c r="F533" s="50" t="str">
        <f t="shared" si="107"/>
        <v>2026/27</v>
      </c>
      <c r="G533" s="50" t="str">
        <f t="shared" si="107"/>
        <v>2027/28</v>
      </c>
      <c r="H533" s="50" t="str">
        <f t="shared" si="107"/>
        <v>2028/29</v>
      </c>
      <c r="I533" s="50" t="str">
        <f t="shared" si="107"/>
        <v>2029/30</v>
      </c>
      <c r="J533" s="50" t="str">
        <f t="shared" si="107"/>
        <v>2030/31</v>
      </c>
    </row>
    <row r="534" spans="1:10" x14ac:dyDescent="0.25">
      <c r="A534" s="11" t="s">
        <v>678</v>
      </c>
      <c r="B534" s="11"/>
      <c r="C534" s="11"/>
      <c r="E534" s="56">
        <f>IF(staff_students!$C$28="No",0,ROUNDDOWN(E528*staff_students!$E$35,0))+IF(staff_students!$C$28="No",0,ROUNDDOWN(E528*staff_students!$E$35*staff_students!$E$35,0))+IF(staff_students!$C$28="No",0,ROUNDDOWN(E528*staff_students!$E$35*staff_students!$E$35*staff_students!$E$35,0))+IF(staff_students!$C$28="No",0,ROUNDDOWN(E528*staff_students!$E$35*staff_students!$E$35*staff_students!$E$35*staff_students!$E$35,0))</f>
        <v>0</v>
      </c>
      <c r="F534" s="56">
        <f>ROUNDDOWN(E528*staff_students!$E$35,0)+IF(staff_students!$C$28="No",0,ROUNDDOWN(E528*staff_students!$E$35*staff_students!$E$35,0))+IF(staff_students!$C$28="No",0,ROUNDDOWN(E528*staff_students!$E$35*staff_students!$E$35*staff_students!$E$35,0))+IF(staff_students!$C$28="No",0,ROUNDDOWN(E528*staff_students!$E$35*staff_students!$E$35*staff_students!$E$35*staff_students!$E$35,0))</f>
        <v>0</v>
      </c>
      <c r="G534" s="56">
        <f>ROUNDDOWN(F528*staff_students!$E$35,0)+ROUNDDOWN(E528*staff_students!$E$35*staff_students!$E$35,0)+IF(staff_students!$C$28="No",0,ROUNDDOWN(E528*staff_students!$E$35*staff_students!$E$35*staff_students!$E$35,0))+IF(staff_students!$C$28="No",0,ROUNDDOWN(E528*staff_students!$E$35*staff_students!$E$35*staff_students!$E$35*staff_students!$E$35,0))</f>
        <v>0</v>
      </c>
      <c r="H534" s="56">
        <f>ROUNDDOWN(G528*staff_students!$E$35,0)+ROUNDDOWN(F528*staff_students!$E$35*staff_students!$E$35,0)+ROUNDDOWN(E528*staff_students!$E$35*staff_students!$E$35*staff_students!$E$35,0)+IF(staff_students!$C$28="No",0,ROUNDDOWN(E528*staff_students!$E$35*staff_students!$E$35*staff_students!$E$35*staff_students!$E$35,0))</f>
        <v>0</v>
      </c>
      <c r="I534" s="54">
        <f>ROUNDDOWN(H528*staff_students!$E$35,0)+ROUNDDOWN(G528*staff_students!$E$35*staff_students!$E$35,0)+ROUNDDOWN(F528*staff_students!$E$35*staff_students!$E$35*staff_students!$E$35,0)+ROUNDDOWN(E528*staff_students!$E$35*staff_students!$E$35*staff_students!$E$35*staff_students!$E$35,0)</f>
        <v>0</v>
      </c>
      <c r="J534" s="54">
        <f>ROUNDDOWN(I528*staff_students!$E$35,0)+ROUNDDOWN(H528*staff_students!$E$35*staff_students!$E$35,0)+ROUNDDOWN(G528*staff_students!$E$35*staff_students!$E$35*staff_students!$E$35,0)+ROUNDDOWN(F528*staff_students!$E$35*staff_students!$E$35*staff_students!$E$35*staff_students!$E$35,0)</f>
        <v>0</v>
      </c>
    </row>
    <row r="535" spans="1:10" x14ac:dyDescent="0.25">
      <c r="A535" s="11" t="s">
        <v>679</v>
      </c>
      <c r="B535" s="11"/>
      <c r="C535" s="11"/>
      <c r="E535" s="56">
        <f>IF(staff_students!$C$28="No",0,ROUNDDOWN(E529*staff_students!$E$35,0))+IF(staff_students!$C$28="No",0,ROUNDDOWN(E529*staff_students!$E$35*staff_students!$E$35,0))+IF(staff_students!$C$28="No",0,ROUNDDOWN(E529*staff_students!$E$35*staff_students!$E$35*staff_students!$E$35,0))+IF(staff_students!$C$28="No",0,ROUNDDOWN(E529*staff_students!$E$35*staff_students!$E$35*staff_students!$E$35*staff_students!$E$35,0))</f>
        <v>0</v>
      </c>
      <c r="F535" s="56">
        <f>ROUNDDOWN(E529*staff_students!$E$35,0)+IF(staff_students!$C$28="No",0,ROUNDDOWN(E529*staff_students!$E$35*staff_students!$E$35,0))+IF(staff_students!$C$28="No",0,ROUNDDOWN(E529*staff_students!$E$35*staff_students!$E$35*staff_students!$E$35,0))+IF(staff_students!$C$28="No",0,ROUNDDOWN(E529*staff_students!$E$35*staff_students!$E$35*staff_students!$E$35*staff_students!$E$35,0))</f>
        <v>0</v>
      </c>
      <c r="G535" s="56">
        <f>ROUNDDOWN(F529*staff_students!$E$35,0)+ROUNDDOWN(E529*staff_students!$E$35*staff_students!$E$35,0)+IF(staff_students!$C$28="No",0,ROUNDDOWN(E529*staff_students!$E$35*staff_students!$E$35*staff_students!$E$35,0))+IF(staff_students!$C$28="No",0,ROUNDDOWN(E529*staff_students!$E$35*staff_students!$E$35*staff_students!$E$35*staff_students!$E$35,0))</f>
        <v>0</v>
      </c>
      <c r="H535" s="56">
        <f>ROUNDDOWN(G529*staff_students!$E$35,0)+ROUNDDOWN(F529*staff_students!$E$35*staff_students!$E$35,0)+ROUNDDOWN(E529*staff_students!$E$35*staff_students!$E$35*staff_students!$E$35,0)+IF(staff_students!$C$28="No",0,ROUNDDOWN(E529*staff_students!$E$35*staff_students!$E$35*staff_students!$E$35*staff_students!$E$35,0))</f>
        <v>0</v>
      </c>
      <c r="I535" s="54">
        <f>ROUNDDOWN(H529*staff_students!$E$35,0)+ROUNDDOWN(G529*staff_students!$E$35*staff_students!$E$35,0)+ROUNDDOWN(F529*staff_students!$E$35*staff_students!$E$35*staff_students!$E$35,0)+ROUNDDOWN(E529*staff_students!$E$35*staff_students!$E$35*staff_students!$E$35*staff_students!$E$35,0)</f>
        <v>0</v>
      </c>
      <c r="J535" s="54">
        <f>ROUNDDOWN(I529*staff_students!$E$35,0)+ROUNDDOWN(H529*staff_students!$E$35*staff_students!$E$35,0)+ROUNDDOWN(G529*staff_students!$E$35*staff_students!$E$35*staff_students!$E$35,0)+ROUNDDOWN(F529*staff_students!$E$35*staff_students!$E$35*staff_students!$E$35*staff_students!$E$35,0)</f>
        <v>0</v>
      </c>
    </row>
    <row r="536" spans="1:10" x14ac:dyDescent="0.25">
      <c r="A536" s="11" t="s">
        <v>680</v>
      </c>
      <c r="B536" s="11"/>
      <c r="C536" s="11"/>
      <c r="E536" s="54"/>
      <c r="F536" s="54"/>
      <c r="G536" s="54"/>
      <c r="H536" s="54"/>
      <c r="I536" s="54"/>
      <c r="J536" s="54"/>
    </row>
    <row r="537" spans="1:10" x14ac:dyDescent="0.25">
      <c r="A537" s="11" t="s">
        <v>681</v>
      </c>
      <c r="B537" s="11"/>
      <c r="C537" s="11"/>
      <c r="E537" s="54"/>
      <c r="F537" s="54"/>
      <c r="G537" s="54"/>
      <c r="H537" s="54"/>
      <c r="I537" s="54"/>
      <c r="J537" s="54"/>
    </row>
    <row r="538" spans="1:10" x14ac:dyDescent="0.25">
      <c r="A538" s="11"/>
      <c r="B538" s="11"/>
      <c r="C538" s="11"/>
    </row>
    <row r="539" spans="1:10" x14ac:dyDescent="0.25">
      <c r="A539" s="11" t="s">
        <v>683</v>
      </c>
      <c r="B539" s="11"/>
      <c r="C539" s="11"/>
      <c r="E539" s="50" t="str">
        <f t="shared" ref="E539:J539" si="108">E533</f>
        <v>2025/26</v>
      </c>
      <c r="F539" s="50" t="str">
        <f t="shared" si="108"/>
        <v>2026/27</v>
      </c>
      <c r="G539" s="50" t="str">
        <f t="shared" si="108"/>
        <v>2027/28</v>
      </c>
      <c r="H539" s="50" t="str">
        <f t="shared" si="108"/>
        <v>2028/29</v>
      </c>
      <c r="I539" s="50" t="str">
        <f t="shared" si="108"/>
        <v>2029/30</v>
      </c>
      <c r="J539" s="50" t="str">
        <f t="shared" si="108"/>
        <v>2030/31</v>
      </c>
    </row>
    <row r="540" spans="1:10" x14ac:dyDescent="0.25">
      <c r="A540" s="11" t="s">
        <v>678</v>
      </c>
      <c r="B540" s="11"/>
      <c r="C540" s="11"/>
      <c r="E540" s="54">
        <f t="shared" ref="E540:J540" si="109">E528+E534</f>
        <v>40</v>
      </c>
      <c r="F540" s="54">
        <f t="shared" si="109"/>
        <v>40</v>
      </c>
      <c r="G540" s="54">
        <f t="shared" si="109"/>
        <v>40</v>
      </c>
      <c r="H540" s="54">
        <f t="shared" si="109"/>
        <v>40</v>
      </c>
      <c r="I540" s="54">
        <f t="shared" si="109"/>
        <v>40</v>
      </c>
      <c r="J540" s="54">
        <f t="shared" si="109"/>
        <v>40</v>
      </c>
    </row>
    <row r="541" spans="1:10" x14ac:dyDescent="0.25">
      <c r="A541" s="11" t="s">
        <v>679</v>
      </c>
      <c r="B541" s="11"/>
      <c r="C541" s="11"/>
      <c r="E541" s="54">
        <f t="shared" ref="E541:J541" si="110">E529+E535</f>
        <v>10</v>
      </c>
      <c r="F541" s="54">
        <f t="shared" si="110"/>
        <v>10</v>
      </c>
      <c r="G541" s="54">
        <f t="shared" si="110"/>
        <v>10</v>
      </c>
      <c r="H541" s="54">
        <f t="shared" si="110"/>
        <v>10</v>
      </c>
      <c r="I541" s="54">
        <f t="shared" si="110"/>
        <v>10</v>
      </c>
      <c r="J541" s="54">
        <f t="shared" si="110"/>
        <v>10</v>
      </c>
    </row>
    <row r="542" spans="1:10" x14ac:dyDescent="0.25">
      <c r="A542" s="11" t="s">
        <v>680</v>
      </c>
      <c r="B542" s="11"/>
      <c r="C542" s="11"/>
      <c r="E542" s="54"/>
      <c r="F542" s="54"/>
      <c r="G542" s="54"/>
      <c r="H542" s="54"/>
      <c r="I542" s="54"/>
      <c r="J542" s="54"/>
    </row>
    <row r="543" spans="1:10" x14ac:dyDescent="0.25">
      <c r="A543" s="11" t="s">
        <v>681</v>
      </c>
      <c r="B543" s="11"/>
      <c r="C543" s="11"/>
      <c r="E543" s="54"/>
      <c r="F543" s="54"/>
      <c r="G543" s="54"/>
      <c r="H543" s="54"/>
      <c r="I543" s="54"/>
      <c r="J543" s="54"/>
    </row>
    <row r="544" spans="1:10" x14ac:dyDescent="0.25">
      <c r="A544" s="11"/>
      <c r="B544" s="11"/>
      <c r="C544" s="11"/>
    </row>
    <row r="545" spans="1:10" x14ac:dyDescent="0.25">
      <c r="A545" s="11" t="s">
        <v>684</v>
      </c>
      <c r="B545" s="11"/>
      <c r="C545" s="11"/>
      <c r="D545" s="11"/>
      <c r="E545" s="60" t="str">
        <f t="shared" ref="E545:J545" si="111">E539</f>
        <v>2025/26</v>
      </c>
      <c r="F545" s="60" t="str">
        <f t="shared" si="111"/>
        <v>2026/27</v>
      </c>
      <c r="G545" s="60" t="str">
        <f t="shared" si="111"/>
        <v>2027/28</v>
      </c>
      <c r="H545" s="60" t="str">
        <f t="shared" si="111"/>
        <v>2028/29</v>
      </c>
      <c r="I545" s="60" t="str">
        <f t="shared" si="111"/>
        <v>2029/30</v>
      </c>
      <c r="J545" s="60" t="str">
        <f t="shared" si="111"/>
        <v>2030/31</v>
      </c>
    </row>
    <row r="546" spans="1:10" x14ac:dyDescent="0.25">
      <c r="A546" s="11" t="s">
        <v>205</v>
      </c>
      <c r="B546" s="11"/>
      <c r="C546" s="11"/>
      <c r="D546" s="11" t="str">
        <f>A546&amp;D525&amp;D526</f>
        <v>FT Home student FTE72</v>
      </c>
      <c r="E546" s="66">
        <f>IF(staff_students!$C$28="No",E540/$D526+E540/$D526/$D526+D540/$D526/$D526,E540/$D526+E540/$D526/$D526+E540/$D526/$D526)</f>
        <v>30</v>
      </c>
      <c r="F546" s="61">
        <f>F540/$D526+F540/$D526/$D526+E540/$D526/$D526</f>
        <v>40</v>
      </c>
      <c r="G546" s="61">
        <f>G540/$D526+G540/$D526/$D526+F540/$D526/$D526</f>
        <v>40</v>
      </c>
      <c r="H546" s="61">
        <f>H540/$D526+H540/$D526/$D526+G540/$D526/$D526</f>
        <v>40</v>
      </c>
      <c r="I546" s="61">
        <f>I540/$D526+I540/$D526/$D526+H540/$D526/$D526</f>
        <v>40</v>
      </c>
      <c r="J546" s="61">
        <f>J540/$D526+J540/$D526/$D526+I540/$D526/$D526</f>
        <v>40</v>
      </c>
    </row>
    <row r="547" spans="1:10" x14ac:dyDescent="0.25">
      <c r="A547" s="11" t="s">
        <v>206</v>
      </c>
      <c r="B547" s="11"/>
      <c r="C547" s="11"/>
      <c r="D547" s="11" t="str">
        <f>A547&amp;D525&amp;D526</f>
        <v>FT International student FTE72</v>
      </c>
      <c r="E547" s="66">
        <f>IF(staff_students!$C$28="No",E541/$D526+E541/$D526/$D526+D541/$D526/$D526,E541/$D526+E541/$D526/$D526+E541/$D526/$D526)</f>
        <v>7.5</v>
      </c>
      <c r="F547" s="61">
        <f>F541/$D526+F541/$D526/$D526+E541/$D526/$D526</f>
        <v>10</v>
      </c>
      <c r="G547" s="61">
        <f>G541/$D526+G541/$D526/$D526+F541/$D526/$D526</f>
        <v>10</v>
      </c>
      <c r="H547" s="61">
        <f>H541/$D526+H541/$D526/$D526+G541/$D526/$D526</f>
        <v>10</v>
      </c>
      <c r="I547" s="61">
        <f>I541/$D526+I541/$D526/$D526+H541/$D526/$D526</f>
        <v>10</v>
      </c>
      <c r="J547" s="61">
        <f>J541/$D526+J541/$D526/$D526+I541/$D526/$D526</f>
        <v>10</v>
      </c>
    </row>
    <row r="548" spans="1:10" x14ac:dyDescent="0.25">
      <c r="A548" s="11" t="s">
        <v>207</v>
      </c>
      <c r="B548" s="11"/>
      <c r="C548" s="11"/>
      <c r="D548" s="11" t="str">
        <f>A548&amp;D525&amp;D526</f>
        <v>PT Home student FTE72</v>
      </c>
      <c r="E548" s="61"/>
      <c r="F548" s="61"/>
      <c r="G548" s="61"/>
      <c r="H548" s="61"/>
      <c r="I548" s="61"/>
      <c r="J548" s="61"/>
    </row>
    <row r="549" spans="1:10" x14ac:dyDescent="0.25">
      <c r="A549" s="11" t="s">
        <v>208</v>
      </c>
      <c r="B549" s="11"/>
      <c r="C549" s="11"/>
      <c r="D549" s="11" t="str">
        <f>A549&amp;D525&amp;D526</f>
        <v>PT International student FTE72</v>
      </c>
      <c r="E549" s="61"/>
      <c r="F549" s="61"/>
      <c r="G549" s="61"/>
      <c r="H549" s="61"/>
      <c r="I549" s="61"/>
      <c r="J549" s="61"/>
    </row>
    <row r="550" spans="1:10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</row>
    <row r="551" spans="1:10" x14ac:dyDescent="0.25">
      <c r="A551" s="62" t="s">
        <v>32</v>
      </c>
      <c r="B551" s="22"/>
      <c r="C551" s="22"/>
      <c r="D551" s="2">
        <f>VLOOKUP(A551,'selections(hide)'!$A$24:$M$36,4,FALSE)</f>
        <v>9</v>
      </c>
    </row>
    <row r="552" spans="1:10" x14ac:dyDescent="0.25">
      <c r="A552" s="64" t="s">
        <v>195</v>
      </c>
      <c r="B552" s="65"/>
      <c r="C552" s="65"/>
      <c r="D552" s="65">
        <f>'selections(hide)'!$J$3</f>
        <v>2</v>
      </c>
    </row>
    <row r="553" spans="1:10" x14ac:dyDescent="0.25">
      <c r="A553" s="22" t="s">
        <v>677</v>
      </c>
      <c r="B553" s="22"/>
      <c r="C553" s="22"/>
      <c r="E553" s="50" t="str">
        <f>staff_students!$E$29</f>
        <v>2025/26</v>
      </c>
      <c r="F553" s="50" t="str">
        <f>staff_students!$F$29</f>
        <v>2026/27</v>
      </c>
      <c r="G553" s="50" t="str">
        <f>staff_students!$G$29</f>
        <v>2027/28</v>
      </c>
      <c r="H553" s="50" t="str">
        <f>staff_students!$H$29</f>
        <v>2028/29</v>
      </c>
      <c r="I553" s="50" t="str">
        <f>staff_students!$I$29</f>
        <v>2029/30</v>
      </c>
      <c r="J553" s="50" t="str">
        <f>staff_students!$J$29</f>
        <v>2030/31</v>
      </c>
    </row>
    <row r="554" spans="1:10" x14ac:dyDescent="0.25">
      <c r="A554" s="22" t="s">
        <v>678</v>
      </c>
      <c r="B554" s="22"/>
      <c r="C554" s="22"/>
      <c r="E554" s="54">
        <f>staff_students!$E$30</f>
        <v>40</v>
      </c>
      <c r="F554" s="54">
        <f>staff_students!$F$30</f>
        <v>40</v>
      </c>
      <c r="G554" s="54">
        <f>staff_students!$G$30</f>
        <v>40</v>
      </c>
      <c r="H554" s="54">
        <f>staff_students!$H$30</f>
        <v>40</v>
      </c>
      <c r="I554" s="54">
        <f>staff_students!$I$30</f>
        <v>40</v>
      </c>
      <c r="J554" s="54">
        <f>staff_students!$J$30</f>
        <v>40</v>
      </c>
    </row>
    <row r="555" spans="1:10" x14ac:dyDescent="0.25">
      <c r="A555" s="22" t="s">
        <v>679</v>
      </c>
      <c r="B555" s="22"/>
      <c r="C555" s="22"/>
      <c r="E555" s="54">
        <f>staff_students!$E$31</f>
        <v>10</v>
      </c>
      <c r="F555" s="54">
        <f>staff_students!$F$31</f>
        <v>10</v>
      </c>
      <c r="G555" s="54">
        <f>staff_students!$G$31</f>
        <v>10</v>
      </c>
      <c r="H555" s="54">
        <f>staff_students!$H$31</f>
        <v>10</v>
      </c>
      <c r="I555" s="54">
        <f>staff_students!$I$31</f>
        <v>10</v>
      </c>
      <c r="J555" s="54">
        <f>staff_students!$J$31</f>
        <v>10</v>
      </c>
    </row>
    <row r="556" spans="1:10" x14ac:dyDescent="0.25">
      <c r="A556" s="22" t="s">
        <v>680</v>
      </c>
      <c r="B556" s="22"/>
      <c r="C556" s="22"/>
      <c r="E556" s="54"/>
      <c r="F556" s="54"/>
      <c r="G556" s="54"/>
      <c r="H556" s="54"/>
      <c r="I556" s="54"/>
      <c r="J556" s="54"/>
    </row>
    <row r="557" spans="1:10" x14ac:dyDescent="0.25">
      <c r="A557" s="22" t="s">
        <v>681</v>
      </c>
      <c r="B557" s="22"/>
      <c r="C557" s="22"/>
      <c r="E557" s="54"/>
      <c r="F557" s="54"/>
      <c r="G557" s="54"/>
      <c r="H557" s="54"/>
      <c r="I557" s="54"/>
      <c r="J557" s="54"/>
    </row>
    <row r="558" spans="1:10" x14ac:dyDescent="0.25">
      <c r="A558" s="22"/>
      <c r="B558" s="22"/>
      <c r="C558" s="22"/>
    </row>
    <row r="559" spans="1:10" x14ac:dyDescent="0.25">
      <c r="A559" s="22" t="s">
        <v>682</v>
      </c>
      <c r="B559" s="22"/>
      <c r="C559" s="22"/>
      <c r="E559" s="50" t="str">
        <f t="shared" ref="E559:J559" si="112">E553</f>
        <v>2025/26</v>
      </c>
      <c r="F559" s="50" t="str">
        <f t="shared" si="112"/>
        <v>2026/27</v>
      </c>
      <c r="G559" s="50" t="str">
        <f t="shared" si="112"/>
        <v>2027/28</v>
      </c>
      <c r="H559" s="50" t="str">
        <f t="shared" si="112"/>
        <v>2028/29</v>
      </c>
      <c r="I559" s="50" t="str">
        <f t="shared" si="112"/>
        <v>2029/30</v>
      </c>
      <c r="J559" s="50" t="str">
        <f t="shared" si="112"/>
        <v>2030/31</v>
      </c>
    </row>
    <row r="560" spans="1:10" x14ac:dyDescent="0.25">
      <c r="A560" s="22" t="s">
        <v>678</v>
      </c>
      <c r="B560" s="22"/>
      <c r="C560" s="22"/>
      <c r="E560" s="56">
        <f>IF(staff_students!$C$28="No",0,ROUNDDOWN(E554*staff_students!$E$35,0))+IF(staff_students!$C$28="No",0,ROUNDDOWN(E554*staff_students!$E$35*staff_students!$E$35,0))+IF(staff_students!$C$28="No",0,ROUNDDOWN(E554*staff_students!$E$35*staff_students!$E$35*staff_students!$E$35,0))+IF(staff_students!$C$28="No",0,ROUNDDOWN(E554*staff_students!$E$35*staff_students!$E$35*staff_students!$E$35*staff_students!$E$35,0))</f>
        <v>0</v>
      </c>
      <c r="F560" s="56">
        <f>ROUNDDOWN(E554*staff_students!$E$35,0)+IF(staff_students!$C$28="No",0,ROUNDDOWN(E554*staff_students!$E$35*staff_students!$E$35,0))+IF(staff_students!$C$28="No",0,ROUNDDOWN(E554*staff_students!$E$35*staff_students!$E$35*staff_students!$E$35,0))+IF(staff_students!$C$28="No",0,ROUNDDOWN(E554*staff_students!$E$35*staff_students!$E$35*staff_students!$E$35*staff_students!$E$35,0))</f>
        <v>0</v>
      </c>
      <c r="G560" s="56">
        <f>ROUNDDOWN(F554*staff_students!$E$35,0)+ROUNDDOWN(E554*staff_students!$E$35*staff_students!$E$35,0)+IF(staff_students!$C$28="No",0,ROUNDDOWN(E554*staff_students!$E$35*staff_students!$E$35*staff_students!$E$35,0))+IF(staff_students!$C$28="No",0,ROUNDDOWN(E554*staff_students!$E$35*staff_students!$E$35*staff_students!$E$35*staff_students!$E$35,0))</f>
        <v>0</v>
      </c>
      <c r="H560" s="56">
        <f>ROUNDDOWN(G554*staff_students!$E$35,0)+ROUNDDOWN(F554*staff_students!$E$35*staff_students!$E$35,0)+ROUNDDOWN(E554*staff_students!$E$35*staff_students!$E$35*staff_students!$E$35,0)+IF(staff_students!$C$28="No",0,ROUNDDOWN(E554*staff_students!$E$35*staff_students!$E$35*staff_students!$E$35*staff_students!$E$35,0))</f>
        <v>0</v>
      </c>
      <c r="I560" s="54">
        <f>ROUNDDOWN(H554*staff_students!$E$35,0)+ROUNDDOWN(G554*staff_students!$E$35*staff_students!$E$35,0)+ROUNDDOWN(F554*staff_students!$E$35*staff_students!$E$35*staff_students!$E$35,0)+ROUNDDOWN(E554*staff_students!$E$35*staff_students!$E$35*staff_students!$E$35*staff_students!$E$35,0)</f>
        <v>0</v>
      </c>
      <c r="J560" s="54">
        <f>ROUNDDOWN(I554*staff_students!$E$35,0)+ROUNDDOWN(H554*staff_students!$E$35*staff_students!$E$35,0)+ROUNDDOWN(G554*staff_students!$E$35*staff_students!$E$35*staff_students!$E$35,0)+ROUNDDOWN(F554*staff_students!$E$35*staff_students!$E$35*staff_students!$E$35*staff_students!$E$35,0)</f>
        <v>0</v>
      </c>
    </row>
    <row r="561" spans="1:10" x14ac:dyDescent="0.25">
      <c r="A561" s="22" t="s">
        <v>679</v>
      </c>
      <c r="B561" s="22"/>
      <c r="C561" s="22"/>
      <c r="E561" s="56">
        <f>IF(staff_students!$C$28="No",0,ROUNDDOWN(E555*staff_students!$E$35,0))+IF(staff_students!$C$28="No",0,ROUNDDOWN(E555*staff_students!$E$35*staff_students!$E$35,0))+IF(staff_students!$C$28="No",0,ROUNDDOWN(E555*staff_students!$E$35*staff_students!$E$35*staff_students!$E$35,0))+IF(staff_students!$C$28="No",0,ROUNDDOWN(E555*staff_students!$E$35*staff_students!$E$35*staff_students!$E$35*staff_students!$E$35,0))</f>
        <v>0</v>
      </c>
      <c r="F561" s="56">
        <f>ROUNDDOWN(E555*staff_students!$E$35,0)+IF(staff_students!$C$28="No",0,ROUNDDOWN(E555*staff_students!$E$35*staff_students!$E$35,0))+IF(staff_students!$C$28="No",0,ROUNDDOWN(E555*staff_students!$E$35*staff_students!$E$35*staff_students!$E$35,0))+IF(staff_students!$C$28="No",0,ROUNDDOWN(E555*staff_students!$E$35*staff_students!$E$35*staff_students!$E$35*staff_students!$E$35,0))</f>
        <v>0</v>
      </c>
      <c r="G561" s="56">
        <f>ROUNDDOWN(F555*staff_students!$E$35,0)+ROUNDDOWN(E555*staff_students!$E$35*staff_students!$E$35,0)+IF(staff_students!$C$28="No",0,ROUNDDOWN(E555*staff_students!$E$35*staff_students!$E$35*staff_students!$E$35,0))+IF(staff_students!$C$28="No",0,ROUNDDOWN(E555*staff_students!$E$35*staff_students!$E$35*staff_students!$E$35*staff_students!$E$35,0))</f>
        <v>0</v>
      </c>
      <c r="H561" s="56">
        <f>ROUNDDOWN(G555*staff_students!$E$35,0)+ROUNDDOWN(F555*staff_students!$E$35*staff_students!$E$35,0)+ROUNDDOWN(E555*staff_students!$E$35*staff_students!$E$35*staff_students!$E$35,0)+IF(staff_students!$C$28="No",0,ROUNDDOWN(E555*staff_students!$E$35*staff_students!$E$35*staff_students!$E$35*staff_students!$E$35,0))</f>
        <v>0</v>
      </c>
      <c r="I561" s="54">
        <f>ROUNDDOWN(H555*staff_students!$E$35,0)+ROUNDDOWN(G555*staff_students!$E$35*staff_students!$E$35,0)+ROUNDDOWN(F555*staff_students!$E$35*staff_students!$E$35*staff_students!$E$35,0)+ROUNDDOWN(E555*staff_students!$E$35*staff_students!$E$35*staff_students!$E$35*staff_students!$E$35,0)</f>
        <v>0</v>
      </c>
      <c r="J561" s="54">
        <f>ROUNDDOWN(I555*staff_students!$E$35,0)+ROUNDDOWN(H555*staff_students!$E$35*staff_students!$E$35,0)+ROUNDDOWN(G555*staff_students!$E$35*staff_students!$E$35*staff_students!$E$35,0)+ROUNDDOWN(F555*staff_students!$E$35*staff_students!$E$35*staff_students!$E$35*staff_students!$E$35,0)</f>
        <v>0</v>
      </c>
    </row>
    <row r="562" spans="1:10" x14ac:dyDescent="0.25">
      <c r="A562" s="22" t="s">
        <v>680</v>
      </c>
      <c r="B562" s="22"/>
      <c r="C562" s="22"/>
      <c r="E562" s="54"/>
      <c r="F562" s="54"/>
      <c r="G562" s="54"/>
      <c r="H562" s="54"/>
      <c r="I562" s="54"/>
      <c r="J562" s="54"/>
    </row>
    <row r="563" spans="1:10" x14ac:dyDescent="0.25">
      <c r="A563" s="22" t="s">
        <v>681</v>
      </c>
      <c r="B563" s="22"/>
      <c r="C563" s="22"/>
      <c r="E563" s="54"/>
      <c r="F563" s="54"/>
      <c r="G563" s="54"/>
      <c r="H563" s="54"/>
      <c r="I563" s="54"/>
      <c r="J563" s="54"/>
    </row>
    <row r="564" spans="1:10" x14ac:dyDescent="0.25">
      <c r="A564" s="22"/>
      <c r="B564" s="22"/>
      <c r="C564" s="22"/>
    </row>
    <row r="565" spans="1:10" x14ac:dyDescent="0.25">
      <c r="A565" s="22" t="s">
        <v>683</v>
      </c>
      <c r="B565" s="22"/>
      <c r="C565" s="22"/>
      <c r="E565" s="50" t="str">
        <f t="shared" ref="E565:J565" si="113">E559</f>
        <v>2025/26</v>
      </c>
      <c r="F565" s="50" t="str">
        <f t="shared" si="113"/>
        <v>2026/27</v>
      </c>
      <c r="G565" s="50" t="str">
        <f t="shared" si="113"/>
        <v>2027/28</v>
      </c>
      <c r="H565" s="50" t="str">
        <f t="shared" si="113"/>
        <v>2028/29</v>
      </c>
      <c r="I565" s="50" t="str">
        <f t="shared" si="113"/>
        <v>2029/30</v>
      </c>
      <c r="J565" s="50" t="str">
        <f t="shared" si="113"/>
        <v>2030/31</v>
      </c>
    </row>
    <row r="566" spans="1:10" x14ac:dyDescent="0.25">
      <c r="A566" s="22" t="s">
        <v>678</v>
      </c>
      <c r="B566" s="22"/>
      <c r="C566" s="22"/>
      <c r="E566" s="54">
        <f t="shared" ref="E566:J566" si="114">E554+E560</f>
        <v>40</v>
      </c>
      <c r="F566" s="54">
        <f t="shared" si="114"/>
        <v>40</v>
      </c>
      <c r="G566" s="54">
        <f t="shared" si="114"/>
        <v>40</v>
      </c>
      <c r="H566" s="54">
        <f t="shared" si="114"/>
        <v>40</v>
      </c>
      <c r="I566" s="54">
        <f t="shared" si="114"/>
        <v>40</v>
      </c>
      <c r="J566" s="54">
        <f t="shared" si="114"/>
        <v>40</v>
      </c>
    </row>
    <row r="567" spans="1:10" x14ac:dyDescent="0.25">
      <c r="A567" s="22" t="s">
        <v>679</v>
      </c>
      <c r="B567" s="22"/>
      <c r="C567" s="22"/>
      <c r="E567" s="54">
        <f t="shared" ref="E567:J567" si="115">E555+E561</f>
        <v>10</v>
      </c>
      <c r="F567" s="54">
        <f t="shared" si="115"/>
        <v>10</v>
      </c>
      <c r="G567" s="54">
        <f t="shared" si="115"/>
        <v>10</v>
      </c>
      <c r="H567" s="54">
        <f t="shared" si="115"/>
        <v>10</v>
      </c>
      <c r="I567" s="54">
        <f t="shared" si="115"/>
        <v>10</v>
      </c>
      <c r="J567" s="54">
        <f t="shared" si="115"/>
        <v>10</v>
      </c>
    </row>
    <row r="568" spans="1:10" x14ac:dyDescent="0.25">
      <c r="A568" s="22" t="s">
        <v>680</v>
      </c>
      <c r="B568" s="22"/>
      <c r="C568" s="22"/>
      <c r="E568" s="54"/>
      <c r="F568" s="54"/>
      <c r="G568" s="54"/>
      <c r="H568" s="54"/>
      <c r="I568" s="54"/>
      <c r="J568" s="54"/>
    </row>
    <row r="569" spans="1:10" x14ac:dyDescent="0.25">
      <c r="A569" s="22" t="s">
        <v>681</v>
      </c>
      <c r="B569" s="22"/>
      <c r="C569" s="22"/>
      <c r="E569" s="54"/>
      <c r="F569" s="54"/>
      <c r="G569" s="54"/>
      <c r="H569" s="54"/>
      <c r="I569" s="54"/>
      <c r="J569" s="54"/>
    </row>
    <row r="570" spans="1:10" x14ac:dyDescent="0.25">
      <c r="A570" s="22"/>
      <c r="B570" s="22"/>
      <c r="C570" s="22"/>
    </row>
    <row r="571" spans="1:10" x14ac:dyDescent="0.25">
      <c r="A571" s="22" t="s">
        <v>684</v>
      </c>
      <c r="B571" s="22"/>
      <c r="C571" s="22"/>
      <c r="D571" s="22"/>
      <c r="E571" s="57" t="str">
        <f t="shared" ref="E571:J571" si="116">E565</f>
        <v>2025/26</v>
      </c>
      <c r="F571" s="57" t="str">
        <f t="shared" si="116"/>
        <v>2026/27</v>
      </c>
      <c r="G571" s="57" t="str">
        <f t="shared" si="116"/>
        <v>2027/28</v>
      </c>
      <c r="H571" s="57" t="str">
        <f t="shared" si="116"/>
        <v>2028/29</v>
      </c>
      <c r="I571" s="57" t="str">
        <f t="shared" si="116"/>
        <v>2029/30</v>
      </c>
      <c r="J571" s="57" t="str">
        <f t="shared" si="116"/>
        <v>2030/31</v>
      </c>
    </row>
    <row r="572" spans="1:10" x14ac:dyDescent="0.25">
      <c r="A572" s="22" t="s">
        <v>205</v>
      </c>
      <c r="B572" s="22"/>
      <c r="C572" s="22"/>
      <c r="D572" s="22" t="str">
        <f>A572&amp;D551&amp;D552</f>
        <v>FT Home student FTE92</v>
      </c>
      <c r="E572" s="66">
        <f>IF(staff_students!$C$28="No",E566/$D552+E566/$D552/$D552+D566/$D552/$D552,E566/$D552+E566/$D552/$D552+E566/$D552/$D552)</f>
        <v>30</v>
      </c>
      <c r="F572" s="58">
        <f>F566/$D552+F566/$D552/$D552+E566/$D552/$D552</f>
        <v>40</v>
      </c>
      <c r="G572" s="58">
        <f>G566/$D552+G566/$D552/$D552+F566/$D552/$D552</f>
        <v>40</v>
      </c>
      <c r="H572" s="58">
        <f>H566/$D552+H566/$D552/$D552+G566/$D552/$D552</f>
        <v>40</v>
      </c>
      <c r="I572" s="58">
        <f>I566/$D552+I566/$D552/$D552+H566/$D552/$D552</f>
        <v>40</v>
      </c>
      <c r="J572" s="58">
        <f>J566/$D552+J566/$D552/$D552+I566/$D552/$D552</f>
        <v>40</v>
      </c>
    </row>
    <row r="573" spans="1:10" x14ac:dyDescent="0.25">
      <c r="A573" s="22" t="s">
        <v>206</v>
      </c>
      <c r="B573" s="22"/>
      <c r="C573" s="22"/>
      <c r="D573" s="22" t="str">
        <f>A573&amp;D551&amp;D552</f>
        <v>FT International student FTE92</v>
      </c>
      <c r="E573" s="66">
        <f>IF(staff_students!$C$28="No",E567/$D552+E567/$D552/$D552+D567/$D552/$D552,E567/$D552+E567/$D552/$D552+E567/$D552/$D552)</f>
        <v>7.5</v>
      </c>
      <c r="F573" s="58">
        <f>F567/$D552+F567/$D552/$D552+E567/$D552/$D552</f>
        <v>10</v>
      </c>
      <c r="G573" s="58">
        <f>G567/$D552+G567/$D552/$D552+F567/$D552/$D552</f>
        <v>10</v>
      </c>
      <c r="H573" s="58">
        <f>H567/$D552+H567/$D552/$D552+G567/$D552/$D552</f>
        <v>10</v>
      </c>
      <c r="I573" s="58">
        <f>I567/$D552+I567/$D552/$D552+H567/$D552/$D552</f>
        <v>10</v>
      </c>
      <c r="J573" s="58">
        <f>J567/$D552+J567/$D552/$D552+I567/$D552/$D552</f>
        <v>10</v>
      </c>
    </row>
    <row r="574" spans="1:10" x14ac:dyDescent="0.25">
      <c r="A574" s="22" t="s">
        <v>207</v>
      </c>
      <c r="B574" s="22"/>
      <c r="C574" s="22"/>
      <c r="D574" s="22" t="str">
        <f>A574&amp;D551&amp;D552</f>
        <v>PT Home student FTE92</v>
      </c>
      <c r="E574" s="58"/>
      <c r="F574" s="58"/>
      <c r="G574" s="58"/>
      <c r="H574" s="58"/>
      <c r="I574" s="58"/>
      <c r="J574" s="58"/>
    </row>
    <row r="575" spans="1:10" x14ac:dyDescent="0.25">
      <c r="A575" s="22" t="s">
        <v>208</v>
      </c>
      <c r="B575" s="22"/>
      <c r="C575" s="22"/>
      <c r="D575" s="22" t="str">
        <f>A575&amp;D551&amp;D552</f>
        <v>PT International student FTE92</v>
      </c>
      <c r="E575" s="58"/>
      <c r="F575" s="58"/>
      <c r="G575" s="58"/>
      <c r="H575" s="58"/>
      <c r="I575" s="58"/>
      <c r="J575" s="58"/>
    </row>
    <row r="576" spans="1:10" x14ac:dyDescent="0.25">
      <c r="A576" s="22"/>
      <c r="B576" s="22"/>
      <c r="C576" s="22"/>
      <c r="D576" s="22"/>
      <c r="E576" s="22"/>
      <c r="F576" s="22"/>
      <c r="G576" s="22"/>
      <c r="H576" s="22"/>
      <c r="I576" s="22"/>
      <c r="J576" s="22"/>
    </row>
    <row r="577" spans="1:23" x14ac:dyDescent="0.25">
      <c r="A577" s="62" t="s">
        <v>34</v>
      </c>
      <c r="B577" s="22"/>
      <c r="C577" s="22"/>
      <c r="D577" s="2">
        <f>VLOOKUP(A577,'selections(hide)'!$A$24:$M$36,4,FALSE)</f>
        <v>10</v>
      </c>
    </row>
    <row r="578" spans="1:23" x14ac:dyDescent="0.25">
      <c r="A578" s="64" t="s">
        <v>195</v>
      </c>
      <c r="B578" s="65"/>
      <c r="C578" s="65"/>
      <c r="D578" s="65">
        <f>'selections(hide)'!$J$3</f>
        <v>2</v>
      </c>
    </row>
    <row r="579" spans="1:23" x14ac:dyDescent="0.25">
      <c r="A579" s="22" t="s">
        <v>677</v>
      </c>
      <c r="B579" s="22"/>
      <c r="C579" s="22"/>
      <c r="E579" s="50" t="str">
        <f>staff_students!$E$29</f>
        <v>2025/26</v>
      </c>
      <c r="F579" s="50" t="str">
        <f>staff_students!$F$29</f>
        <v>2026/27</v>
      </c>
      <c r="G579" s="50" t="str">
        <f>staff_students!$G$29</f>
        <v>2027/28</v>
      </c>
      <c r="H579" s="50" t="str">
        <f>staff_students!$H$29</f>
        <v>2028/29</v>
      </c>
      <c r="I579" s="50" t="str">
        <f>staff_students!$I$29</f>
        <v>2029/30</v>
      </c>
      <c r="J579" s="50" t="str">
        <f>staff_students!$J$29</f>
        <v>2030/31</v>
      </c>
      <c r="L579" s="269"/>
      <c r="M579" s="269"/>
      <c r="N579" s="269"/>
      <c r="O579" s="269"/>
      <c r="P579" s="269"/>
      <c r="Q579" s="269"/>
      <c r="R579" s="269"/>
      <c r="S579" s="269"/>
      <c r="T579" s="269"/>
      <c r="U579" s="269"/>
      <c r="V579" s="269"/>
      <c r="W579" s="269"/>
    </row>
    <row r="580" spans="1:23" x14ac:dyDescent="0.25">
      <c r="A580" s="22" t="s">
        <v>678</v>
      </c>
      <c r="B580" s="22"/>
      <c r="C580" s="22"/>
      <c r="E580" s="54"/>
      <c r="F580" s="54"/>
      <c r="G580" s="54"/>
      <c r="H580" s="54"/>
      <c r="I580" s="54"/>
      <c r="J580" s="54"/>
    </row>
    <row r="581" spans="1:23" x14ac:dyDescent="0.25">
      <c r="A581" s="22" t="s">
        <v>679</v>
      </c>
      <c r="B581" s="22"/>
      <c r="C581" s="22"/>
      <c r="E581" s="54"/>
      <c r="F581" s="54"/>
      <c r="G581" s="54"/>
      <c r="H581" s="54"/>
      <c r="I581" s="54"/>
      <c r="J581" s="54"/>
    </row>
    <row r="582" spans="1:23" x14ac:dyDescent="0.25">
      <c r="A582" s="22" t="s">
        <v>680</v>
      </c>
      <c r="B582" s="22"/>
      <c r="C582" s="22"/>
      <c r="E582" s="54">
        <f>staff_students!$E$32</f>
        <v>0</v>
      </c>
      <c r="F582" s="54">
        <f>staff_students!$F$32</f>
        <v>0</v>
      </c>
      <c r="G582" s="54">
        <f>staff_students!$G$32</f>
        <v>0</v>
      </c>
      <c r="H582" s="54">
        <f>staff_students!$H$32</f>
        <v>0</v>
      </c>
      <c r="I582" s="54">
        <f>staff_students!$I$32</f>
        <v>0</v>
      </c>
      <c r="J582" s="54">
        <f>staff_students!$J$32</f>
        <v>0</v>
      </c>
    </row>
    <row r="583" spans="1:23" x14ac:dyDescent="0.25">
      <c r="A583" s="22" t="s">
        <v>681</v>
      </c>
      <c r="B583" s="22"/>
      <c r="C583" s="22"/>
      <c r="E583" s="54">
        <f>staff_students!$E$33</f>
        <v>0</v>
      </c>
      <c r="F583" s="54">
        <f>staff_students!$F$33</f>
        <v>0</v>
      </c>
      <c r="G583" s="54">
        <f>staff_students!$G$33</f>
        <v>0</v>
      </c>
      <c r="H583" s="54">
        <f>staff_students!$H$33</f>
        <v>0</v>
      </c>
      <c r="I583" s="54">
        <f>staff_students!$I$33</f>
        <v>0</v>
      </c>
      <c r="J583" s="54">
        <f>staff_students!$J$33</f>
        <v>0</v>
      </c>
    </row>
    <row r="584" spans="1:23" x14ac:dyDescent="0.25">
      <c r="A584" s="22"/>
      <c r="B584" s="22"/>
      <c r="C584" s="22"/>
    </row>
    <row r="585" spans="1:23" x14ac:dyDescent="0.25">
      <c r="A585" s="22" t="s">
        <v>682</v>
      </c>
      <c r="B585" s="22"/>
      <c r="C585" s="22"/>
      <c r="E585" s="50" t="str">
        <f t="shared" ref="E585:J585" si="117">E579</f>
        <v>2025/26</v>
      </c>
      <c r="F585" s="50" t="str">
        <f t="shared" si="117"/>
        <v>2026/27</v>
      </c>
      <c r="G585" s="50" t="str">
        <f t="shared" si="117"/>
        <v>2027/28</v>
      </c>
      <c r="H585" s="50" t="str">
        <f t="shared" si="117"/>
        <v>2028/29</v>
      </c>
      <c r="I585" s="50" t="str">
        <f t="shared" si="117"/>
        <v>2029/30</v>
      </c>
      <c r="J585" s="50" t="str">
        <f t="shared" si="117"/>
        <v>2030/31</v>
      </c>
    </row>
    <row r="586" spans="1:23" x14ac:dyDescent="0.25">
      <c r="A586" s="22" t="s">
        <v>678</v>
      </c>
      <c r="B586" s="22"/>
      <c r="C586" s="22"/>
      <c r="E586" s="54"/>
      <c r="F586" s="54"/>
      <c r="G586" s="54"/>
      <c r="H586" s="54"/>
      <c r="I586" s="54"/>
      <c r="J586" s="54"/>
    </row>
    <row r="587" spans="1:23" x14ac:dyDescent="0.25">
      <c r="A587" s="22" t="s">
        <v>679</v>
      </c>
      <c r="B587" s="22"/>
      <c r="C587" s="22"/>
      <c r="E587" s="54"/>
      <c r="F587" s="54"/>
      <c r="G587" s="54"/>
      <c r="H587" s="54"/>
      <c r="I587" s="54"/>
      <c r="J587" s="54"/>
    </row>
    <row r="588" spans="1:23" x14ac:dyDescent="0.25">
      <c r="A588" s="22" t="s">
        <v>680</v>
      </c>
      <c r="B588" s="22"/>
      <c r="C588" s="22"/>
      <c r="E588" s="56">
        <f>IF(staff_students!$C$28="No",0,ROUNDDOWN(E582*staff_students!$E$36,0))+IF(staff_students!$C$28="No",0,ROUNDDOWN(E582*staff_students!$E$36*staff_students!$E$36,0))</f>
        <v>0</v>
      </c>
      <c r="F588" s="56">
        <f>ROUNDDOWN(E582*staff_students!$E$36,0)+IF(staff_students!$C$28="No",0,ROUNDDOWN(E582*staff_students!$E$36*staff_students!$E$36,0))</f>
        <v>0</v>
      </c>
      <c r="G588" s="54">
        <f>ROUNDDOWN(F582*staff_students!$E$36,0)+ROUNDDOWN(E582*staff_students!$E$36*staff_students!$E$36,0)</f>
        <v>0</v>
      </c>
      <c r="H588" s="54">
        <f>ROUNDDOWN(G582*staff_students!$E$36,0)+ROUNDDOWN(F582*staff_students!$E$36*staff_students!$E$36,0)</f>
        <v>0</v>
      </c>
      <c r="I588" s="54">
        <f>ROUNDDOWN(H582*staff_students!$E$36,0)+ROUNDDOWN(G582*staff_students!$E$36*staff_students!$E$36,0)</f>
        <v>0</v>
      </c>
      <c r="J588" s="54">
        <f>ROUNDDOWN(I582*staff_students!$E$36,0)+ROUNDDOWN(H582*staff_students!$E$36*staff_students!$E$36,0)</f>
        <v>0</v>
      </c>
    </row>
    <row r="589" spans="1:23" x14ac:dyDescent="0.25">
      <c r="A589" s="22" t="s">
        <v>681</v>
      </c>
      <c r="B589" s="22"/>
      <c r="C589" s="22"/>
      <c r="E589" s="56">
        <f>IF(staff_students!$C$28="No",0,ROUNDDOWN(E583*staff_students!$E$36,0))+IF(staff_students!$C$28="No",0,ROUNDDOWN(E583*staff_students!$E$36*staff_students!$E$36,0))</f>
        <v>0</v>
      </c>
      <c r="F589" s="56">
        <f>ROUNDDOWN(E583*staff_students!$E$36,0)+IF(staff_students!$C$28="No",0,ROUNDDOWN(E583*staff_students!$E$36*staff_students!$E$36,0))</f>
        <v>0</v>
      </c>
      <c r="G589" s="54">
        <f>ROUNDDOWN(F583*staff_students!$E$36,0)+ROUNDDOWN(E583*staff_students!$E$36*staff_students!$E$36,0)</f>
        <v>0</v>
      </c>
      <c r="H589" s="54">
        <f>ROUNDDOWN(G583*staff_students!$E$36,0)+ROUNDDOWN(F583*staff_students!$E$36*staff_students!$E$36,0)</f>
        <v>0</v>
      </c>
      <c r="I589" s="54">
        <f>ROUNDDOWN(H583*staff_students!$E$36,0)+ROUNDDOWN(G583*staff_students!$E$36*staff_students!$E$36,0)</f>
        <v>0</v>
      </c>
      <c r="J589" s="54">
        <f>ROUNDDOWN(I583*staff_students!$E$36,0)+ROUNDDOWN(H583*staff_students!$E$36*staff_students!$E$36,0)</f>
        <v>0</v>
      </c>
    </row>
    <row r="590" spans="1:23" x14ac:dyDescent="0.25">
      <c r="A590" s="22"/>
      <c r="B590" s="22"/>
      <c r="C590" s="22"/>
    </row>
    <row r="591" spans="1:23" x14ac:dyDescent="0.25">
      <c r="A591" s="22" t="s">
        <v>683</v>
      </c>
      <c r="B591" s="22"/>
      <c r="C591" s="22"/>
      <c r="E591" s="50" t="str">
        <f t="shared" ref="E591:J591" si="118">E585</f>
        <v>2025/26</v>
      </c>
      <c r="F591" s="50" t="str">
        <f t="shared" si="118"/>
        <v>2026/27</v>
      </c>
      <c r="G591" s="50" t="str">
        <f t="shared" si="118"/>
        <v>2027/28</v>
      </c>
      <c r="H591" s="50" t="str">
        <f t="shared" si="118"/>
        <v>2028/29</v>
      </c>
      <c r="I591" s="50" t="str">
        <f t="shared" si="118"/>
        <v>2029/30</v>
      </c>
      <c r="J591" s="50" t="str">
        <f t="shared" si="118"/>
        <v>2030/31</v>
      </c>
    </row>
    <row r="592" spans="1:23" x14ac:dyDescent="0.25">
      <c r="A592" s="22" t="s">
        <v>678</v>
      </c>
      <c r="B592" s="22"/>
      <c r="C592" s="22"/>
      <c r="E592" s="54"/>
      <c r="F592" s="54"/>
      <c r="G592" s="54"/>
      <c r="H592" s="54"/>
      <c r="I592" s="54"/>
      <c r="J592" s="54"/>
    </row>
    <row r="593" spans="1:23" x14ac:dyDescent="0.25">
      <c r="A593" s="22" t="s">
        <v>679</v>
      </c>
      <c r="B593" s="22"/>
      <c r="C593" s="22"/>
      <c r="E593" s="54"/>
      <c r="F593" s="54"/>
      <c r="G593" s="54"/>
      <c r="H593" s="54"/>
      <c r="I593" s="54"/>
      <c r="J593" s="54"/>
    </row>
    <row r="594" spans="1:23" x14ac:dyDescent="0.25">
      <c r="A594" s="22" t="s">
        <v>680</v>
      </c>
      <c r="B594" s="22"/>
      <c r="C594" s="22"/>
      <c r="E594" s="54">
        <f t="shared" ref="E594:J594" si="119">E582+E588</f>
        <v>0</v>
      </c>
      <c r="F594" s="54">
        <f t="shared" si="119"/>
        <v>0</v>
      </c>
      <c r="G594" s="54">
        <f t="shared" si="119"/>
        <v>0</v>
      </c>
      <c r="H594" s="54">
        <f t="shared" si="119"/>
        <v>0</v>
      </c>
      <c r="I594" s="54">
        <f t="shared" si="119"/>
        <v>0</v>
      </c>
      <c r="J594" s="54">
        <f t="shared" si="119"/>
        <v>0</v>
      </c>
    </row>
    <row r="595" spans="1:23" x14ac:dyDescent="0.25">
      <c r="A595" s="22" t="s">
        <v>681</v>
      </c>
      <c r="B595" s="22"/>
      <c r="C595" s="22"/>
      <c r="E595" s="54">
        <f t="shared" ref="E595:J595" si="120">E583+E589</f>
        <v>0</v>
      </c>
      <c r="F595" s="54">
        <f t="shared" si="120"/>
        <v>0</v>
      </c>
      <c r="G595" s="54">
        <f t="shared" si="120"/>
        <v>0</v>
      </c>
      <c r="H595" s="54">
        <f t="shared" si="120"/>
        <v>0</v>
      </c>
      <c r="I595" s="54">
        <f t="shared" si="120"/>
        <v>0</v>
      </c>
      <c r="J595" s="54">
        <f t="shared" si="120"/>
        <v>0</v>
      </c>
    </row>
    <row r="596" spans="1:23" x14ac:dyDescent="0.25">
      <c r="A596" s="22"/>
      <c r="B596" s="22"/>
      <c r="C596" s="22"/>
    </row>
    <row r="597" spans="1:23" x14ac:dyDescent="0.25">
      <c r="A597" s="22" t="s">
        <v>684</v>
      </c>
      <c r="B597" s="22"/>
      <c r="C597" s="22"/>
      <c r="D597" s="22"/>
      <c r="E597" s="57" t="str">
        <f t="shared" ref="E597:J597" si="121">E591</f>
        <v>2025/26</v>
      </c>
      <c r="F597" s="57" t="str">
        <f t="shared" si="121"/>
        <v>2026/27</v>
      </c>
      <c r="G597" s="57" t="str">
        <f t="shared" si="121"/>
        <v>2027/28</v>
      </c>
      <c r="H597" s="57" t="str">
        <f t="shared" si="121"/>
        <v>2028/29</v>
      </c>
      <c r="I597" s="57" t="str">
        <f t="shared" si="121"/>
        <v>2029/30</v>
      </c>
      <c r="J597" s="57" t="str">
        <f t="shared" si="121"/>
        <v>2030/31</v>
      </c>
    </row>
    <row r="598" spans="1:23" x14ac:dyDescent="0.25">
      <c r="A598" s="22" t="s">
        <v>205</v>
      </c>
      <c r="B598" s="22"/>
      <c r="C598" s="22"/>
      <c r="D598" s="22" t="str">
        <f>A598&amp;D577&amp;D578</f>
        <v>FT Home student FTE102</v>
      </c>
      <c r="E598" s="58"/>
      <c r="F598" s="58"/>
      <c r="G598" s="58"/>
      <c r="H598" s="58"/>
      <c r="I598" s="58"/>
      <c r="J598" s="58"/>
    </row>
    <row r="599" spans="1:23" x14ac:dyDescent="0.25">
      <c r="A599" s="22" t="s">
        <v>206</v>
      </c>
      <c r="B599" s="22"/>
      <c r="C599" s="22"/>
      <c r="D599" s="22" t="str">
        <f>A599&amp;D577&amp;D578</f>
        <v>FT International student FTE102</v>
      </c>
      <c r="E599" s="58"/>
      <c r="F599" s="58"/>
      <c r="G599" s="58"/>
      <c r="H599" s="58"/>
      <c r="I599" s="58"/>
      <c r="J599" s="58"/>
    </row>
    <row r="600" spans="1:23" x14ac:dyDescent="0.25">
      <c r="A600" s="22" t="s">
        <v>207</v>
      </c>
      <c r="B600" s="22"/>
      <c r="C600" s="22"/>
      <c r="D600" s="22" t="str">
        <f>A600&amp;D577&amp;D578</f>
        <v>PT Home student FTE102</v>
      </c>
      <c r="E600" s="66">
        <f>IF(staff_students!$C$28="No",E594/VLOOKUP($D577,'selections(hide)'!$D$24:$P$36,13,FALSE)/$D578+E594/VLOOKUP($D577,'selections(hide)'!$D$24:$P$36,13,FALSE)/$D578/$D578+D594/VLOOKUP($D577,'selections(hide)'!$D$24:$P$36,13,FALSE)/$D578/$D578,E594/VLOOKUP($D577,'selections(hide)'!$D$24:$P$36,13,FALSE)/$D578+E594/VLOOKUP($D577,'selections(hide)'!$D$24:$P$36,13,FALSE)/$D578/$D578+E594/VLOOKUP($D577,'selections(hide)'!$D$24:$P$36,13,FALSE)/$D578/$D578)</f>
        <v>0</v>
      </c>
      <c r="F600" s="58">
        <f>F594/VLOOKUP($D577,'selections(hide)'!$D$24:$P$36,13,FALSE)/$D578+F594/VLOOKUP($D577,'selections(hide)'!$D$24:$P$36,13,FALSE)/$D578/$D578+E594/VLOOKUP($D577,'selections(hide)'!$D$24:$P$36,13,FALSE)/$D578/$D578</f>
        <v>0</v>
      </c>
      <c r="G600" s="58">
        <f>G594/VLOOKUP($D577,'selections(hide)'!$D$24:$P$36,13,FALSE)/$D578+G594/VLOOKUP($D577,'selections(hide)'!$D$24:$P$36,13,FALSE)/$D578/$D578+F594/VLOOKUP($D577,'selections(hide)'!$D$24:$P$36,13,FALSE)/$D578/$D578</f>
        <v>0</v>
      </c>
      <c r="H600" s="58">
        <f>H594/VLOOKUP($D577,'selections(hide)'!$D$24:$P$36,13,FALSE)/$D578+H594/VLOOKUP($D577,'selections(hide)'!$D$24:$P$36,13,FALSE)/$D578/$D578+G594/VLOOKUP($D577,'selections(hide)'!$D$24:$P$36,13,FALSE)/$D578/$D578</f>
        <v>0</v>
      </c>
      <c r="I600" s="58">
        <f>I594/VLOOKUP($D577,'selections(hide)'!$D$24:$P$36,13,FALSE)/$D578+I594/VLOOKUP($D577,'selections(hide)'!$D$24:$P$36,13,FALSE)/$D578/$D578+H594/VLOOKUP($D577,'selections(hide)'!$D$24:$P$36,13,FALSE)/$D578/$D578</f>
        <v>0</v>
      </c>
      <c r="J600" s="58">
        <f>J594/VLOOKUP($D577,'selections(hide)'!$D$24:$P$36,13,FALSE)/$D578+J594/VLOOKUP($D577,'selections(hide)'!$D$24:$P$36,13,FALSE)/$D578/$D578+I594/VLOOKUP($D577,'selections(hide)'!$D$24:$P$36,13,FALSE)/$D578/$D578</f>
        <v>0</v>
      </c>
    </row>
    <row r="601" spans="1:23" x14ac:dyDescent="0.25">
      <c r="A601" s="22" t="s">
        <v>208</v>
      </c>
      <c r="B601" s="22"/>
      <c r="C601" s="22"/>
      <c r="D601" s="22" t="str">
        <f>A601&amp;D577&amp;D578</f>
        <v>PT International student FTE102</v>
      </c>
      <c r="E601" s="66">
        <f>IF(staff_students!$C$28="No",E595/VLOOKUP($D577,'selections(hide)'!$D$24:$P$36,13,FALSE)/$D578+E595/VLOOKUP($D577,'selections(hide)'!$D$24:$P$36,13,FALSE)/$D578/$D578+D595/VLOOKUP($D577,'selections(hide)'!$D$24:$P$36,13,FALSE)/$D578/$D578,E595/VLOOKUP($D577,'selections(hide)'!$D$24:$P$36,13,FALSE)/$D578+E595/VLOOKUP($D577,'selections(hide)'!$D$24:$P$36,13,FALSE)/$D578/$D578+E595/VLOOKUP($D577,'selections(hide)'!$D$24:$P$36,13,FALSE)/$D578/$D578)</f>
        <v>0</v>
      </c>
      <c r="F601" s="58">
        <f>F595/VLOOKUP($D577,'selections(hide)'!$D$24:$P$36,13,FALSE)/$D578+F595/VLOOKUP($D577,'selections(hide)'!$D$24:$P$36,13,FALSE)/$D578/$D578+E595/VLOOKUP($D577,'selections(hide)'!$D$24:$P$36,13,FALSE)/$D578/$D578</f>
        <v>0</v>
      </c>
      <c r="G601" s="58">
        <f>G595/VLOOKUP($D577,'selections(hide)'!$D$24:$P$36,13,FALSE)/$D578+G595/VLOOKUP($D577,'selections(hide)'!$D$24:$P$36,13,FALSE)/$D578/$D578+F595/VLOOKUP($D577,'selections(hide)'!$D$24:$P$36,13,FALSE)/$D578/$D578</f>
        <v>0</v>
      </c>
      <c r="H601" s="58">
        <f>H595/VLOOKUP($D577,'selections(hide)'!$D$24:$P$36,13,FALSE)/$D578+H595/VLOOKUP($D577,'selections(hide)'!$D$24:$P$36,13,FALSE)/$D578/$D578+G595/VLOOKUP($D577,'selections(hide)'!$D$24:$P$36,13,FALSE)/$D578/$D578</f>
        <v>0</v>
      </c>
      <c r="I601" s="58">
        <f>I595/VLOOKUP($D577,'selections(hide)'!$D$24:$P$36,13,FALSE)/$D578+I595/VLOOKUP($D577,'selections(hide)'!$D$24:$P$36,13,FALSE)/$D578/$D578+H595/VLOOKUP($D577,'selections(hide)'!$D$24:$P$36,13,FALSE)/$D578/$D578</f>
        <v>0</v>
      </c>
      <c r="J601" s="58">
        <f>J595/VLOOKUP($D577,'selections(hide)'!$D$24:$P$36,13,FALSE)/$D578+J595/VLOOKUP($D577,'selections(hide)'!$D$24:$P$36,13,FALSE)/$D578/$D578+I595/VLOOKUP($D577,'selections(hide)'!$D$24:$P$36,13,FALSE)/$D578/$D578</f>
        <v>0</v>
      </c>
    </row>
    <row r="602" spans="1:23" x14ac:dyDescent="0.25">
      <c r="A602" s="22"/>
      <c r="B602" s="22"/>
      <c r="C602" s="22"/>
      <c r="D602" s="22"/>
      <c r="E602" s="22"/>
      <c r="F602" s="22"/>
      <c r="G602" s="22"/>
      <c r="H602" s="22"/>
      <c r="I602" s="22"/>
      <c r="J602" s="22"/>
    </row>
    <row r="603" spans="1:23" x14ac:dyDescent="0.25">
      <c r="A603" s="62" t="s">
        <v>36</v>
      </c>
      <c r="B603" s="22"/>
      <c r="C603" s="22"/>
      <c r="D603" s="2">
        <f>VLOOKUP(A603,'selections(hide)'!$A$24:$M$36,4,FALSE)</f>
        <v>11</v>
      </c>
    </row>
    <row r="604" spans="1:23" x14ac:dyDescent="0.25">
      <c r="A604" s="64" t="s">
        <v>195</v>
      </c>
      <c r="B604" s="65"/>
      <c r="C604" s="65"/>
      <c r="D604" s="65">
        <f>'selections(hide)'!$J$3</f>
        <v>2</v>
      </c>
    </row>
    <row r="605" spans="1:23" x14ac:dyDescent="0.25">
      <c r="A605" s="22" t="s">
        <v>677</v>
      </c>
      <c r="B605" s="22"/>
      <c r="C605" s="22"/>
      <c r="E605" s="50" t="str">
        <f>staff_students!$E$29</f>
        <v>2025/26</v>
      </c>
      <c r="F605" s="50" t="str">
        <f>staff_students!$F$29</f>
        <v>2026/27</v>
      </c>
      <c r="G605" s="50" t="str">
        <f>staff_students!$G$29</f>
        <v>2027/28</v>
      </c>
      <c r="H605" s="50" t="str">
        <f>staff_students!$H$29</f>
        <v>2028/29</v>
      </c>
      <c r="I605" s="50" t="str">
        <f>staff_students!$I$29</f>
        <v>2029/30</v>
      </c>
      <c r="J605" s="50" t="str">
        <f>staff_students!$J$29</f>
        <v>2030/31</v>
      </c>
      <c r="L605" s="269"/>
      <c r="M605" s="269"/>
      <c r="N605" s="269"/>
      <c r="O605" s="269"/>
      <c r="P605" s="269"/>
      <c r="Q605" s="269"/>
      <c r="R605" s="269"/>
      <c r="S605" s="269"/>
      <c r="T605" s="269"/>
      <c r="U605" s="269"/>
      <c r="V605" s="269"/>
      <c r="W605" s="269"/>
    </row>
    <row r="606" spans="1:23" x14ac:dyDescent="0.25">
      <c r="A606" s="22" t="s">
        <v>678</v>
      </c>
      <c r="B606" s="22"/>
      <c r="C606" s="22"/>
      <c r="E606" s="54"/>
      <c r="F606" s="54"/>
      <c r="G606" s="54"/>
      <c r="H606" s="54"/>
      <c r="I606" s="54"/>
      <c r="J606" s="54"/>
    </row>
    <row r="607" spans="1:23" x14ac:dyDescent="0.25">
      <c r="A607" s="22" t="s">
        <v>679</v>
      </c>
      <c r="B607" s="22"/>
      <c r="C607" s="22"/>
      <c r="E607" s="54"/>
      <c r="F607" s="54"/>
      <c r="G607" s="54"/>
      <c r="H607" s="54"/>
      <c r="I607" s="54"/>
      <c r="J607" s="54"/>
    </row>
    <row r="608" spans="1:23" x14ac:dyDescent="0.25">
      <c r="A608" s="22" t="s">
        <v>680</v>
      </c>
      <c r="B608" s="22"/>
      <c r="C608" s="22"/>
      <c r="E608" s="54">
        <f>staff_students!$E$32</f>
        <v>0</v>
      </c>
      <c r="F608" s="54">
        <f>staff_students!$F$32</f>
        <v>0</v>
      </c>
      <c r="G608" s="54">
        <f>staff_students!$G$32</f>
        <v>0</v>
      </c>
      <c r="H608" s="54">
        <f>staff_students!$H$32</f>
        <v>0</v>
      </c>
      <c r="I608" s="54">
        <f>staff_students!$I$32</f>
        <v>0</v>
      </c>
      <c r="J608" s="54">
        <f>staff_students!$J$32</f>
        <v>0</v>
      </c>
    </row>
    <row r="609" spans="1:10" x14ac:dyDescent="0.25">
      <c r="A609" s="22" t="s">
        <v>681</v>
      </c>
      <c r="B609" s="22"/>
      <c r="C609" s="22"/>
      <c r="E609" s="54">
        <f>staff_students!$E$33</f>
        <v>0</v>
      </c>
      <c r="F609" s="54">
        <f>staff_students!$F$33</f>
        <v>0</v>
      </c>
      <c r="G609" s="54">
        <f>staff_students!$G$33</f>
        <v>0</v>
      </c>
      <c r="H609" s="54">
        <f>staff_students!$H$33</f>
        <v>0</v>
      </c>
      <c r="I609" s="54">
        <f>staff_students!$I$33</f>
        <v>0</v>
      </c>
      <c r="J609" s="54">
        <f>staff_students!$J$33</f>
        <v>0</v>
      </c>
    </row>
    <row r="610" spans="1:10" x14ac:dyDescent="0.25">
      <c r="A610" s="22"/>
      <c r="B610" s="22"/>
      <c r="C610" s="22"/>
    </row>
    <row r="611" spans="1:10" x14ac:dyDescent="0.25">
      <c r="A611" s="22" t="s">
        <v>682</v>
      </c>
      <c r="B611" s="22"/>
      <c r="C611" s="22"/>
      <c r="E611" s="50" t="str">
        <f t="shared" ref="E611:J611" si="122">E605</f>
        <v>2025/26</v>
      </c>
      <c r="F611" s="50" t="str">
        <f t="shared" si="122"/>
        <v>2026/27</v>
      </c>
      <c r="G611" s="50" t="str">
        <f t="shared" si="122"/>
        <v>2027/28</v>
      </c>
      <c r="H611" s="50" t="str">
        <f t="shared" si="122"/>
        <v>2028/29</v>
      </c>
      <c r="I611" s="50" t="str">
        <f t="shared" si="122"/>
        <v>2029/30</v>
      </c>
      <c r="J611" s="50" t="str">
        <f t="shared" si="122"/>
        <v>2030/31</v>
      </c>
    </row>
    <row r="612" spans="1:10" x14ac:dyDescent="0.25">
      <c r="A612" s="22" t="s">
        <v>678</v>
      </c>
      <c r="B612" s="22"/>
      <c r="C612" s="22"/>
      <c r="E612" s="54"/>
      <c r="F612" s="54"/>
      <c r="G612" s="54"/>
      <c r="H612" s="54"/>
      <c r="I612" s="54"/>
      <c r="J612" s="54"/>
    </row>
    <row r="613" spans="1:10" x14ac:dyDescent="0.25">
      <c r="A613" s="22" t="s">
        <v>679</v>
      </c>
      <c r="B613" s="22"/>
      <c r="C613" s="22"/>
      <c r="E613" s="54"/>
      <c r="F613" s="54"/>
      <c r="G613" s="54"/>
      <c r="H613" s="54"/>
      <c r="I613" s="54"/>
      <c r="J613" s="54"/>
    </row>
    <row r="614" spans="1:10" x14ac:dyDescent="0.25">
      <c r="A614" s="22" t="s">
        <v>680</v>
      </c>
      <c r="B614" s="22"/>
      <c r="C614" s="22"/>
      <c r="E614" s="56">
        <f>IF(staff_students!$C$28="No",0,ROUNDDOWN(E608*staff_students!$E$36,0))+IF(staff_students!$C$28="No",0,ROUNDDOWN(E608*staff_students!$E$36*staff_students!$E$36,0))+IF(staff_students!$C$28="No",0,ROUNDDOWN(E608*staff_students!$E$36*staff_students!$E$36*staff_students!$E$36,0))</f>
        <v>0</v>
      </c>
      <c r="F614" s="56">
        <f>ROUNDDOWN(E608*staff_students!$E$36,0)+IF(staff_students!$C$28="No",0,ROUNDDOWN(E608*staff_students!$E$36*staff_students!$E$36,0))+IF(staff_students!$C$28="No",0,ROUNDDOWN(E608*staff_students!$E$36*staff_students!$E$36*staff_students!$E$36,0))</f>
        <v>0</v>
      </c>
      <c r="G614" s="56">
        <f>ROUNDDOWN(F608*staff_students!$E$36,0)+ROUNDDOWN(E608*staff_students!$E$36*staff_students!$E$36,0)+IF(staff_students!$C$28="No",0,ROUNDDOWN(E608*staff_students!$E$36*staff_students!$E$36*staff_students!$E$36,0))</f>
        <v>0</v>
      </c>
      <c r="H614" s="54">
        <f>ROUNDDOWN(G608*staff_students!$E$36,0)+ROUNDDOWN(F608*staff_students!$E$36*staff_students!$E$36,0)+ROUNDDOWN(E608*staff_students!$E$36*staff_students!$E$36*staff_students!$E$36,0)</f>
        <v>0</v>
      </c>
      <c r="I614" s="54">
        <f>ROUNDDOWN(H608*staff_students!$E$36,0)+ROUNDDOWN(G608*staff_students!$E$36*staff_students!$E$36,0)+ROUNDDOWN(F608*staff_students!$E$36*staff_students!$E$36*staff_students!$E$36,0)</f>
        <v>0</v>
      </c>
      <c r="J614" s="54">
        <f>ROUNDDOWN(I608*staff_students!$E$36,0)+ROUNDDOWN(H608*staff_students!$E$36*staff_students!$E$36,0)+ROUNDDOWN(G608*staff_students!$E$36*staff_students!$E$36*staff_students!$E$36,0)</f>
        <v>0</v>
      </c>
    </row>
    <row r="615" spans="1:10" x14ac:dyDescent="0.25">
      <c r="A615" s="22" t="s">
        <v>681</v>
      </c>
      <c r="B615" s="22"/>
      <c r="C615" s="22"/>
      <c r="E615" s="56">
        <f>IF(staff_students!$C$28="No",0,ROUNDDOWN(E609*staff_students!$E$36,0))+IF(staff_students!$C$28="No",0,ROUNDDOWN(E609*staff_students!$E$36*staff_students!$E$36,0))+IF(staff_students!$C$28="No",0,ROUNDDOWN(E609*staff_students!$E$36*staff_students!$E$36*staff_students!$E$36,0))</f>
        <v>0</v>
      </c>
      <c r="F615" s="56">
        <f>ROUNDDOWN(E609*staff_students!$E$36,0)+IF(staff_students!$C$28="No",0,ROUNDDOWN(E609*staff_students!$E$36*staff_students!$E$36,0))+IF(staff_students!$C$28="No",0,ROUNDDOWN(E609*staff_students!$E$36*staff_students!$E$36*staff_students!$E$36,0))</f>
        <v>0</v>
      </c>
      <c r="G615" s="56">
        <f>ROUNDDOWN(F609*staff_students!$E$36,0)+ROUNDDOWN(E609*staff_students!$E$36*staff_students!$E$36,0)+IF(staff_students!$C$28="No",0,ROUNDDOWN(E609*staff_students!$E$36*staff_students!$E$36*staff_students!$E$36,0))</f>
        <v>0</v>
      </c>
      <c r="H615" s="54">
        <f>ROUNDDOWN(G609*staff_students!$E$36,0)+ROUNDDOWN(F609*staff_students!$E$36*staff_students!$E$36,0)+ROUNDDOWN(E609*staff_students!$E$36*staff_students!$E$36*staff_students!$E$36,0)</f>
        <v>0</v>
      </c>
      <c r="I615" s="54">
        <f>ROUNDDOWN(H609*staff_students!$E$36,0)+ROUNDDOWN(G609*staff_students!$E$36*staff_students!$E$36,0)+ROUNDDOWN(F609*staff_students!$E$36*staff_students!$E$36*staff_students!$E$36,0)</f>
        <v>0</v>
      </c>
      <c r="J615" s="54">
        <f>ROUNDDOWN(I609*staff_students!$E$36,0)+ROUNDDOWN(H609*staff_students!$E$36*staff_students!$E$36,0)+ROUNDDOWN(G609*staff_students!$E$36*staff_students!$E$36*staff_students!$E$36,0)</f>
        <v>0</v>
      </c>
    </row>
    <row r="616" spans="1:10" x14ac:dyDescent="0.25">
      <c r="A616" s="22"/>
      <c r="B616" s="22"/>
      <c r="C616" s="22"/>
    </row>
    <row r="617" spans="1:10" x14ac:dyDescent="0.25">
      <c r="A617" s="22" t="s">
        <v>683</v>
      </c>
      <c r="B617" s="22"/>
      <c r="C617" s="22"/>
      <c r="E617" s="50" t="str">
        <f t="shared" ref="E617:J617" si="123">E611</f>
        <v>2025/26</v>
      </c>
      <c r="F617" s="50" t="str">
        <f t="shared" si="123"/>
        <v>2026/27</v>
      </c>
      <c r="G617" s="50" t="str">
        <f t="shared" si="123"/>
        <v>2027/28</v>
      </c>
      <c r="H617" s="50" t="str">
        <f t="shared" si="123"/>
        <v>2028/29</v>
      </c>
      <c r="I617" s="50" t="str">
        <f t="shared" si="123"/>
        <v>2029/30</v>
      </c>
      <c r="J617" s="50" t="str">
        <f t="shared" si="123"/>
        <v>2030/31</v>
      </c>
    </row>
    <row r="618" spans="1:10" x14ac:dyDescent="0.25">
      <c r="A618" s="22" t="s">
        <v>678</v>
      </c>
      <c r="B618" s="22"/>
      <c r="C618" s="22"/>
      <c r="E618" s="54"/>
      <c r="F618" s="54"/>
      <c r="G618" s="54"/>
      <c r="H618" s="54"/>
      <c r="I618" s="54"/>
      <c r="J618" s="54"/>
    </row>
    <row r="619" spans="1:10" x14ac:dyDescent="0.25">
      <c r="A619" s="22" t="s">
        <v>679</v>
      </c>
      <c r="B619" s="22"/>
      <c r="C619" s="22"/>
      <c r="E619" s="54"/>
      <c r="F619" s="54"/>
      <c r="G619" s="54"/>
      <c r="H619" s="54"/>
      <c r="I619" s="54"/>
      <c r="J619" s="54"/>
    </row>
    <row r="620" spans="1:10" x14ac:dyDescent="0.25">
      <c r="A620" s="22" t="s">
        <v>680</v>
      </c>
      <c r="B620" s="22"/>
      <c r="C620" s="22"/>
      <c r="E620" s="54">
        <f t="shared" ref="E620:J620" si="124">E608+E614</f>
        <v>0</v>
      </c>
      <c r="F620" s="54">
        <f t="shared" si="124"/>
        <v>0</v>
      </c>
      <c r="G620" s="54">
        <f t="shared" si="124"/>
        <v>0</v>
      </c>
      <c r="H620" s="54">
        <f t="shared" si="124"/>
        <v>0</v>
      </c>
      <c r="I620" s="54">
        <f t="shared" si="124"/>
        <v>0</v>
      </c>
      <c r="J620" s="54">
        <f t="shared" si="124"/>
        <v>0</v>
      </c>
    </row>
    <row r="621" spans="1:10" x14ac:dyDescent="0.25">
      <c r="A621" s="22" t="s">
        <v>681</v>
      </c>
      <c r="B621" s="22"/>
      <c r="C621" s="22"/>
      <c r="E621" s="54">
        <f t="shared" ref="E621:J621" si="125">E609+E615</f>
        <v>0</v>
      </c>
      <c r="F621" s="54">
        <f t="shared" si="125"/>
        <v>0</v>
      </c>
      <c r="G621" s="54">
        <f t="shared" si="125"/>
        <v>0</v>
      </c>
      <c r="H621" s="54">
        <f t="shared" si="125"/>
        <v>0</v>
      </c>
      <c r="I621" s="54">
        <f t="shared" si="125"/>
        <v>0</v>
      </c>
      <c r="J621" s="54">
        <f t="shared" si="125"/>
        <v>0</v>
      </c>
    </row>
    <row r="622" spans="1:10" x14ac:dyDescent="0.25">
      <c r="A622" s="22"/>
      <c r="B622" s="22"/>
      <c r="C622" s="22"/>
    </row>
    <row r="623" spans="1:10" x14ac:dyDescent="0.25">
      <c r="A623" s="22" t="s">
        <v>684</v>
      </c>
      <c r="B623" s="22"/>
      <c r="C623" s="22"/>
      <c r="D623" s="22"/>
      <c r="E623" s="57" t="str">
        <f t="shared" ref="E623:J623" si="126">E617</f>
        <v>2025/26</v>
      </c>
      <c r="F623" s="57" t="str">
        <f t="shared" si="126"/>
        <v>2026/27</v>
      </c>
      <c r="G623" s="57" t="str">
        <f t="shared" si="126"/>
        <v>2027/28</v>
      </c>
      <c r="H623" s="57" t="str">
        <f t="shared" si="126"/>
        <v>2028/29</v>
      </c>
      <c r="I623" s="57" t="str">
        <f t="shared" si="126"/>
        <v>2029/30</v>
      </c>
      <c r="J623" s="57" t="str">
        <f t="shared" si="126"/>
        <v>2030/31</v>
      </c>
    </row>
    <row r="624" spans="1:10" x14ac:dyDescent="0.25">
      <c r="A624" s="22" t="s">
        <v>205</v>
      </c>
      <c r="B624" s="22"/>
      <c r="C624" s="22"/>
      <c r="D624" s="22" t="str">
        <f>A624&amp;D603&amp;D604</f>
        <v>FT Home student FTE112</v>
      </c>
      <c r="E624" s="58"/>
      <c r="F624" s="58"/>
      <c r="G624" s="58"/>
      <c r="H624" s="58"/>
      <c r="I624" s="58"/>
      <c r="J624" s="58"/>
    </row>
    <row r="625" spans="1:23" x14ac:dyDescent="0.25">
      <c r="A625" s="22" t="s">
        <v>206</v>
      </c>
      <c r="B625" s="22"/>
      <c r="C625" s="22"/>
      <c r="D625" s="22" t="str">
        <f>A625&amp;D603&amp;D604</f>
        <v>FT International student FTE112</v>
      </c>
      <c r="E625" s="58"/>
      <c r="F625" s="58"/>
      <c r="G625" s="58"/>
      <c r="H625" s="58"/>
      <c r="I625" s="58"/>
      <c r="J625" s="58"/>
    </row>
    <row r="626" spans="1:23" x14ac:dyDescent="0.25">
      <c r="A626" s="22" t="s">
        <v>207</v>
      </c>
      <c r="B626" s="22"/>
      <c r="C626" s="22"/>
      <c r="D626" s="22" t="str">
        <f>A626&amp;D603&amp;D604</f>
        <v>PT Home student FTE112</v>
      </c>
      <c r="E626" s="66">
        <f>IF(staff_students!$C$28="No",E620/VLOOKUP($D603,'selections(hide)'!$D$24:$P$36,13,FALSE)/$D604+E620/VLOOKUP($D603,'selections(hide)'!$D$24:$P$36,13,FALSE)/$D604/$D604+D620/VLOOKUP($D603,'selections(hide)'!$D$24:$P$36,13,FALSE)/$D604/$D604,E620/VLOOKUP($D603,'selections(hide)'!$D$24:$P$36,13,FALSE)/$D604+E620/VLOOKUP($D603,'selections(hide)'!$D$24:$P$36,13,FALSE)/$D604/$D604+E620/VLOOKUP($D603,'selections(hide)'!$D$24:$P$36,13,FALSE)/$D604/$D604)</f>
        <v>0</v>
      </c>
      <c r="F626" s="58">
        <f>F620/VLOOKUP($D603,'selections(hide)'!$D$24:$P$36,13,FALSE)/$D604+F620/VLOOKUP($D603,'selections(hide)'!$D$24:$P$36,13,FALSE)/$D604/$D604+E620/VLOOKUP($D603,'selections(hide)'!$D$24:$P$36,13,FALSE)/$D604/$D604</f>
        <v>0</v>
      </c>
      <c r="G626" s="58">
        <f>G620/VLOOKUP($D603,'selections(hide)'!$D$24:$P$36,13,FALSE)/$D604+G620/VLOOKUP($D603,'selections(hide)'!$D$24:$P$36,13,FALSE)/$D604/$D604+F620/VLOOKUP($D603,'selections(hide)'!$D$24:$P$36,13,FALSE)/$D604/$D604</f>
        <v>0</v>
      </c>
      <c r="H626" s="58">
        <f>H620/VLOOKUP($D603,'selections(hide)'!$D$24:$P$36,13,FALSE)/$D604+H620/VLOOKUP($D603,'selections(hide)'!$D$24:$P$36,13,FALSE)/$D604/$D604+G620/VLOOKUP($D603,'selections(hide)'!$D$24:$P$36,13,FALSE)/$D604/$D604</f>
        <v>0</v>
      </c>
      <c r="I626" s="58">
        <f>I620/VLOOKUP($D603,'selections(hide)'!$D$24:$P$36,13,FALSE)/$D604+I620/VLOOKUP($D603,'selections(hide)'!$D$24:$P$36,13,FALSE)/$D604/$D604+H620/VLOOKUP($D603,'selections(hide)'!$D$24:$P$36,13,FALSE)/$D604/$D604</f>
        <v>0</v>
      </c>
      <c r="J626" s="58">
        <f>J620/VLOOKUP($D603,'selections(hide)'!$D$24:$P$36,13,FALSE)/$D604+J620/VLOOKUP($D603,'selections(hide)'!$D$24:$P$36,13,FALSE)/$D604/$D604+I620/VLOOKUP($D603,'selections(hide)'!$D$24:$P$36,13,FALSE)/$D604/$D604</f>
        <v>0</v>
      </c>
    </row>
    <row r="627" spans="1:23" x14ac:dyDescent="0.25">
      <c r="A627" s="22" t="s">
        <v>208</v>
      </c>
      <c r="B627" s="22"/>
      <c r="C627" s="22"/>
      <c r="D627" s="22" t="str">
        <f>A627&amp;D603&amp;D604</f>
        <v>PT International student FTE112</v>
      </c>
      <c r="E627" s="66">
        <f>IF(staff_students!$C$28="No",E621/VLOOKUP($D603,'selections(hide)'!$D$24:$P$36,13,FALSE)/$D604+E621/VLOOKUP($D603,'selections(hide)'!$D$24:$P$36,13,FALSE)/$D604/$D604+D621/VLOOKUP($D603,'selections(hide)'!$D$24:$P$36,13,FALSE)/$D604/$D604,E621/VLOOKUP($D603,'selections(hide)'!$D$24:$P$36,13,FALSE)/$D604+E621/VLOOKUP($D603,'selections(hide)'!$D$24:$P$36,13,FALSE)/$D604/$D604+E621/VLOOKUP($D603,'selections(hide)'!$D$24:$P$36,13,FALSE)/$D604/$D604)</f>
        <v>0</v>
      </c>
      <c r="F627" s="58">
        <f>F621/VLOOKUP($D603,'selections(hide)'!$D$24:$P$36,13,FALSE)/$D604+F621/VLOOKUP($D603,'selections(hide)'!$D$24:$P$36,13,FALSE)/$D604/$D604+E621/VLOOKUP($D603,'selections(hide)'!$D$24:$P$36,13,FALSE)/$D604/$D604</f>
        <v>0</v>
      </c>
      <c r="G627" s="58">
        <f>G621/VLOOKUP($D603,'selections(hide)'!$D$24:$P$36,13,FALSE)/$D604+G621/VLOOKUP($D603,'selections(hide)'!$D$24:$P$36,13,FALSE)/$D604/$D604+F621/VLOOKUP($D603,'selections(hide)'!$D$24:$P$36,13,FALSE)/$D604/$D604</f>
        <v>0</v>
      </c>
      <c r="H627" s="58">
        <f>H621/VLOOKUP($D603,'selections(hide)'!$D$24:$P$36,13,FALSE)/$D604+H621/VLOOKUP($D603,'selections(hide)'!$D$24:$P$36,13,FALSE)/$D604/$D604+G621/VLOOKUP($D603,'selections(hide)'!$D$24:$P$36,13,FALSE)/$D604/$D604</f>
        <v>0</v>
      </c>
      <c r="I627" s="58">
        <f>I621/VLOOKUP($D603,'selections(hide)'!$D$24:$P$36,13,FALSE)/$D604+I621/VLOOKUP($D603,'selections(hide)'!$D$24:$P$36,13,FALSE)/$D604/$D604+H621/VLOOKUP($D603,'selections(hide)'!$D$24:$P$36,13,FALSE)/$D604/$D604</f>
        <v>0</v>
      </c>
      <c r="J627" s="58">
        <f>J621/VLOOKUP($D603,'selections(hide)'!$D$24:$P$36,13,FALSE)/$D604+J621/VLOOKUP($D603,'selections(hide)'!$D$24:$P$36,13,FALSE)/$D604/$D604+I621/VLOOKUP($D603,'selections(hide)'!$D$24:$P$36,13,FALSE)/$D604/$D604</f>
        <v>0</v>
      </c>
    </row>
    <row r="628" spans="1:23" x14ac:dyDescent="0.25">
      <c r="A628" s="22"/>
      <c r="B628" s="22"/>
      <c r="C628" s="22"/>
      <c r="D628" s="22"/>
      <c r="E628" s="22"/>
      <c r="F628" s="22"/>
      <c r="G628" s="22"/>
      <c r="H628" s="22"/>
      <c r="I628" s="22"/>
      <c r="J628" s="22"/>
    </row>
    <row r="629" spans="1:23" x14ac:dyDescent="0.25">
      <c r="A629" s="62" t="s">
        <v>38</v>
      </c>
      <c r="B629" s="22"/>
      <c r="C629" s="22"/>
      <c r="D629" s="2">
        <f>VLOOKUP(A629,'selections(hide)'!$A$24:$M$36,4,FALSE)</f>
        <v>12</v>
      </c>
    </row>
    <row r="630" spans="1:23" x14ac:dyDescent="0.25">
      <c r="A630" s="64" t="s">
        <v>195</v>
      </c>
      <c r="B630" s="65"/>
      <c r="C630" s="65"/>
      <c r="D630" s="65">
        <f>'selections(hide)'!$J$3</f>
        <v>2</v>
      </c>
    </row>
    <row r="631" spans="1:23" x14ac:dyDescent="0.25">
      <c r="A631" s="22" t="s">
        <v>677</v>
      </c>
      <c r="B631" s="22"/>
      <c r="C631" s="22"/>
      <c r="E631" s="50" t="str">
        <f>staff_students!$E$29</f>
        <v>2025/26</v>
      </c>
      <c r="F631" s="50" t="str">
        <f>staff_students!$F$29</f>
        <v>2026/27</v>
      </c>
      <c r="G631" s="50" t="str">
        <f>staff_students!$G$29</f>
        <v>2027/28</v>
      </c>
      <c r="H631" s="50" t="str">
        <f>staff_students!$H$29</f>
        <v>2028/29</v>
      </c>
      <c r="I631" s="50" t="str">
        <f>staff_students!$I$29</f>
        <v>2029/30</v>
      </c>
      <c r="J631" s="50" t="str">
        <f>staff_students!$J$29</f>
        <v>2030/31</v>
      </c>
      <c r="L631" s="269"/>
      <c r="M631" s="269"/>
      <c r="N631" s="269"/>
      <c r="O631" s="269"/>
      <c r="P631" s="269"/>
      <c r="Q631" s="269"/>
      <c r="R631" s="269"/>
      <c r="S631" s="269"/>
      <c r="T631" s="269"/>
      <c r="U631" s="269"/>
      <c r="V631" s="269"/>
      <c r="W631" s="269"/>
    </row>
    <row r="632" spans="1:23" x14ac:dyDescent="0.25">
      <c r="A632" s="22" t="s">
        <v>678</v>
      </c>
      <c r="B632" s="22"/>
      <c r="C632" s="22"/>
      <c r="E632" s="54"/>
      <c r="F632" s="54"/>
      <c r="G632" s="54"/>
      <c r="H632" s="54"/>
      <c r="I632" s="54"/>
      <c r="J632" s="54"/>
    </row>
    <row r="633" spans="1:23" x14ac:dyDescent="0.25">
      <c r="A633" s="22" t="s">
        <v>679</v>
      </c>
      <c r="B633" s="22"/>
      <c r="C633" s="22"/>
      <c r="E633" s="54"/>
      <c r="F633" s="54"/>
      <c r="G633" s="54"/>
      <c r="H633" s="54"/>
      <c r="I633" s="54"/>
      <c r="J633" s="54"/>
    </row>
    <row r="634" spans="1:23" x14ac:dyDescent="0.25">
      <c r="A634" s="22" t="s">
        <v>680</v>
      </c>
      <c r="B634" s="22"/>
      <c r="C634" s="22"/>
      <c r="E634" s="54">
        <f>staff_students!$E$32</f>
        <v>0</v>
      </c>
      <c r="F634" s="54">
        <f>staff_students!$F$32</f>
        <v>0</v>
      </c>
      <c r="G634" s="54">
        <f>staff_students!$G$32</f>
        <v>0</v>
      </c>
      <c r="H634" s="54">
        <f>staff_students!$H$32</f>
        <v>0</v>
      </c>
      <c r="I634" s="54">
        <f>staff_students!$I$32</f>
        <v>0</v>
      </c>
      <c r="J634" s="54">
        <f>staff_students!$J$32</f>
        <v>0</v>
      </c>
    </row>
    <row r="635" spans="1:23" x14ac:dyDescent="0.25">
      <c r="A635" s="22" t="s">
        <v>681</v>
      </c>
      <c r="B635" s="22"/>
      <c r="C635" s="22"/>
      <c r="E635" s="54">
        <f>staff_students!$E$33</f>
        <v>0</v>
      </c>
      <c r="F635" s="54">
        <f>staff_students!$F$33</f>
        <v>0</v>
      </c>
      <c r="G635" s="54">
        <f>staff_students!$G$33</f>
        <v>0</v>
      </c>
      <c r="H635" s="54">
        <f>staff_students!$H$33</f>
        <v>0</v>
      </c>
      <c r="I635" s="54">
        <f>staff_students!$I$33</f>
        <v>0</v>
      </c>
      <c r="J635" s="54">
        <f>staff_students!$J$33</f>
        <v>0</v>
      </c>
    </row>
    <row r="636" spans="1:23" x14ac:dyDescent="0.25">
      <c r="A636" s="22"/>
      <c r="B636" s="22"/>
      <c r="C636" s="22"/>
    </row>
    <row r="637" spans="1:23" x14ac:dyDescent="0.25">
      <c r="A637" s="22" t="s">
        <v>682</v>
      </c>
      <c r="B637" s="22"/>
      <c r="C637" s="22"/>
      <c r="E637" s="50" t="str">
        <f t="shared" ref="E637:J637" si="127">E631</f>
        <v>2025/26</v>
      </c>
      <c r="F637" s="50" t="str">
        <f t="shared" si="127"/>
        <v>2026/27</v>
      </c>
      <c r="G637" s="50" t="str">
        <f t="shared" si="127"/>
        <v>2027/28</v>
      </c>
      <c r="H637" s="50" t="str">
        <f t="shared" si="127"/>
        <v>2028/29</v>
      </c>
      <c r="I637" s="50" t="str">
        <f t="shared" si="127"/>
        <v>2029/30</v>
      </c>
      <c r="J637" s="50" t="str">
        <f t="shared" si="127"/>
        <v>2030/31</v>
      </c>
    </row>
    <row r="638" spans="1:23" x14ac:dyDescent="0.25">
      <c r="A638" s="22" t="s">
        <v>678</v>
      </c>
      <c r="B638" s="22"/>
      <c r="C638" s="22"/>
      <c r="E638" s="54"/>
      <c r="F638" s="54"/>
      <c r="G638" s="54"/>
      <c r="H638" s="54"/>
      <c r="I638" s="54"/>
      <c r="J638" s="54"/>
    </row>
    <row r="639" spans="1:23" x14ac:dyDescent="0.25">
      <c r="A639" s="22" t="s">
        <v>679</v>
      </c>
      <c r="B639" s="22"/>
      <c r="C639" s="22"/>
      <c r="E639" s="54"/>
      <c r="F639" s="54"/>
      <c r="G639" s="54"/>
      <c r="H639" s="54"/>
      <c r="I639" s="54"/>
      <c r="J639" s="54"/>
    </row>
    <row r="640" spans="1:23" x14ac:dyDescent="0.25">
      <c r="A640" s="22" t="s">
        <v>680</v>
      </c>
      <c r="B640" s="22"/>
      <c r="C640" s="22"/>
      <c r="E640" s="56">
        <f>IF(staff_students!$C$28="No",0,ROUNDDOWN(E634*staff_students!$E$36,0))+IF(staff_students!$C$28="No",0,ROUNDDOWN(E634*staff_students!$E$36*staff_students!$E$36,0))+IF(staff_students!$C$28="No",0,ROUNDDOWN(E634*staff_students!$E$36*staff_students!$E$36*staff_students!$E$36,0))+IF(staff_students!$C$28="No",0,ROUNDDOWN(E634*staff_students!$E$36*staff_students!$E$36*staff_students!$E$36*staff_students!$E$36,0))</f>
        <v>0</v>
      </c>
      <c r="F640" s="56">
        <f>ROUNDDOWN(E634*staff_students!$E$36,0)+IF(staff_students!$C$28="No",0,ROUNDDOWN(E634*staff_students!$E$36*staff_students!$E$36,0))+IF(staff_students!$C$28="No",0,ROUNDDOWN(E634*staff_students!$E$36*staff_students!$E$36*staff_students!$E$36,0))+IF(staff_students!$C$28="No",0,ROUNDDOWN(E634*staff_students!$E$36*staff_students!$E$36*staff_students!$E$36*staff_students!$E$36,0))</f>
        <v>0</v>
      </c>
      <c r="G640" s="56">
        <f>ROUNDDOWN(F634*staff_students!$E$36,0)+ROUNDDOWN(E634*staff_students!$E$36*staff_students!$E$36,0)+IF(staff_students!$C$28="No",0,ROUNDDOWN(E634*staff_students!$E$36*staff_students!$E$36*staff_students!$E$36,0))+IF(staff_students!$C$28="No",0,ROUNDDOWN(E634*staff_students!$E$36*staff_students!$E$36*staff_students!$E$36*staff_students!$E$36,0))</f>
        <v>0</v>
      </c>
      <c r="H640" s="56">
        <f>ROUNDDOWN(G634*staff_students!$E$36,0)+ROUNDDOWN(F634*staff_students!$E$36*staff_students!$E$36,0)+ROUNDDOWN(E634*staff_students!$E$36*staff_students!$E$36*staff_students!$E$36,0)+IF(staff_students!$C$28="No",0,ROUNDDOWN(E634*staff_students!$E$36*staff_students!$E$36*staff_students!$E$36*staff_students!$E$36,0))</f>
        <v>0</v>
      </c>
      <c r="I640" s="54">
        <f>ROUNDDOWN(H634*staff_students!$E$36,0)+ROUNDDOWN(G634*staff_students!$E$36*staff_students!$E$36,0)+ROUNDDOWN(F634*staff_students!$E$36*staff_students!$E$36*staff_students!$E$36,0)+ROUNDDOWN(E634*staff_students!$E$36*staff_students!$E$36*staff_students!$E$36*staff_students!$E$36,0)</f>
        <v>0</v>
      </c>
      <c r="J640" s="54">
        <f>ROUNDDOWN(I634*staff_students!$E$36,0)+ROUNDDOWN(H634*staff_students!$E$36*staff_students!$E$36,0)+ROUNDDOWN(G634*staff_students!$E$36*staff_students!$E$36*staff_students!$E$36,0)+ROUNDDOWN(F634*staff_students!$E$36*staff_students!$E$36*staff_students!$E$36*staff_students!$E$36,0)</f>
        <v>0</v>
      </c>
    </row>
    <row r="641" spans="1:10" x14ac:dyDescent="0.25">
      <c r="A641" s="22" t="s">
        <v>681</v>
      </c>
      <c r="B641" s="22"/>
      <c r="C641" s="22"/>
      <c r="E641" s="56">
        <f>IF(staff_students!$C$28="No",0,ROUNDDOWN(E635*staff_students!$E$36,0))+IF(staff_students!$C$28="No",0,ROUNDDOWN(E635*staff_students!$E$36*staff_students!$E$36,0))+IF(staff_students!$C$28="No",0,ROUNDDOWN(E635*staff_students!$E$36*staff_students!$E$36*staff_students!$E$36,0))+IF(staff_students!$C$28="No",0,ROUNDDOWN(E635*staff_students!$E$36*staff_students!$E$36*staff_students!$E$36*staff_students!$E$36,0))</f>
        <v>0</v>
      </c>
      <c r="F641" s="56">
        <f>ROUNDDOWN(E635*staff_students!$E$36,0)+IF(staff_students!$C$28="No",0,ROUNDDOWN(E635*staff_students!$E$36*staff_students!$E$36,0))+IF(staff_students!$C$28="No",0,ROUNDDOWN(E635*staff_students!$E$36*staff_students!$E$36*staff_students!$E$36,0))+IF(staff_students!$C$28="No",0,ROUNDDOWN(E635*staff_students!$E$36*staff_students!$E$36*staff_students!$E$36*staff_students!$E$36,0))</f>
        <v>0</v>
      </c>
      <c r="G641" s="56">
        <f>ROUNDDOWN(F635*staff_students!$E$36,0)+ROUNDDOWN(E635*staff_students!$E$36*staff_students!$E$36,0)+IF(staff_students!$C$28="No",0,ROUNDDOWN(E635*staff_students!$E$36*staff_students!$E$36*staff_students!$E$36,0))+IF(staff_students!$C$28="No",0,ROUNDDOWN(E635*staff_students!$E$36*staff_students!$E$36*staff_students!$E$36*staff_students!$E$36,0))</f>
        <v>0</v>
      </c>
      <c r="H641" s="56">
        <f>ROUNDDOWN(G635*staff_students!$E$36,0)+ROUNDDOWN(F635*staff_students!$E$36*staff_students!$E$36,0)+ROUNDDOWN(E635*staff_students!$E$36*staff_students!$E$36*staff_students!$E$36,0)+IF(staff_students!$C$28="No",0,ROUNDDOWN(E635*staff_students!$E$36*staff_students!$E$36*staff_students!$E$36*staff_students!$E$36,0))</f>
        <v>0</v>
      </c>
      <c r="I641" s="54">
        <f>ROUNDDOWN(H635*staff_students!$E$36,0)+ROUNDDOWN(G635*staff_students!$E$36*staff_students!$E$36,0)+ROUNDDOWN(F635*staff_students!$E$36*staff_students!$E$36*staff_students!$E$36,0)+ROUNDDOWN(E635*staff_students!$E$36*staff_students!$E$36*staff_students!$E$36*staff_students!$E$36,0)</f>
        <v>0</v>
      </c>
      <c r="J641" s="54">
        <f>ROUNDDOWN(I635*staff_students!$E$36,0)+ROUNDDOWN(H635*staff_students!$E$36*staff_students!$E$36,0)+ROUNDDOWN(G635*staff_students!$E$36*staff_students!$E$36*staff_students!$E$36,0)+ROUNDDOWN(F635*staff_students!$E$36*staff_students!$E$36*staff_students!$E$36*staff_students!$E$36,0)</f>
        <v>0</v>
      </c>
    </row>
    <row r="642" spans="1:10" x14ac:dyDescent="0.25">
      <c r="A642" s="22"/>
      <c r="B642" s="22"/>
      <c r="C642" s="22"/>
    </row>
    <row r="643" spans="1:10" x14ac:dyDescent="0.25">
      <c r="A643" s="22" t="s">
        <v>683</v>
      </c>
      <c r="B643" s="22"/>
      <c r="C643" s="22"/>
      <c r="E643" s="50" t="str">
        <f t="shared" ref="E643:J643" si="128">E637</f>
        <v>2025/26</v>
      </c>
      <c r="F643" s="50" t="str">
        <f t="shared" si="128"/>
        <v>2026/27</v>
      </c>
      <c r="G643" s="50" t="str">
        <f t="shared" si="128"/>
        <v>2027/28</v>
      </c>
      <c r="H643" s="50" t="str">
        <f t="shared" si="128"/>
        <v>2028/29</v>
      </c>
      <c r="I643" s="50" t="str">
        <f t="shared" si="128"/>
        <v>2029/30</v>
      </c>
      <c r="J643" s="50" t="str">
        <f t="shared" si="128"/>
        <v>2030/31</v>
      </c>
    </row>
    <row r="644" spans="1:10" x14ac:dyDescent="0.25">
      <c r="A644" s="22" t="s">
        <v>678</v>
      </c>
      <c r="B644" s="22"/>
      <c r="C644" s="22"/>
      <c r="E644" s="54"/>
      <c r="F644" s="54"/>
      <c r="G644" s="54"/>
      <c r="H644" s="54"/>
      <c r="I644" s="54"/>
      <c r="J644" s="54"/>
    </row>
    <row r="645" spans="1:10" x14ac:dyDescent="0.25">
      <c r="A645" s="22" t="s">
        <v>679</v>
      </c>
      <c r="B645" s="22"/>
      <c r="C645" s="22"/>
      <c r="E645" s="54"/>
      <c r="F645" s="54"/>
      <c r="G645" s="54"/>
      <c r="H645" s="54"/>
      <c r="I645" s="54"/>
      <c r="J645" s="54"/>
    </row>
    <row r="646" spans="1:10" x14ac:dyDescent="0.25">
      <c r="A646" s="22" t="s">
        <v>680</v>
      </c>
      <c r="B646" s="22"/>
      <c r="C646" s="22"/>
      <c r="E646" s="54">
        <f t="shared" ref="E646:J646" si="129">E634+E640</f>
        <v>0</v>
      </c>
      <c r="F646" s="54">
        <f t="shared" si="129"/>
        <v>0</v>
      </c>
      <c r="G646" s="54">
        <f t="shared" si="129"/>
        <v>0</v>
      </c>
      <c r="H646" s="54">
        <f t="shared" si="129"/>
        <v>0</v>
      </c>
      <c r="I646" s="54">
        <f t="shared" si="129"/>
        <v>0</v>
      </c>
      <c r="J646" s="54">
        <f t="shared" si="129"/>
        <v>0</v>
      </c>
    </row>
    <row r="647" spans="1:10" x14ac:dyDescent="0.25">
      <c r="A647" s="22" t="s">
        <v>681</v>
      </c>
      <c r="B647" s="22"/>
      <c r="C647" s="22"/>
      <c r="E647" s="54">
        <f t="shared" ref="E647:J647" si="130">E635+E641</f>
        <v>0</v>
      </c>
      <c r="F647" s="54">
        <f t="shared" si="130"/>
        <v>0</v>
      </c>
      <c r="G647" s="54">
        <f t="shared" si="130"/>
        <v>0</v>
      </c>
      <c r="H647" s="54">
        <f t="shared" si="130"/>
        <v>0</v>
      </c>
      <c r="I647" s="54">
        <f t="shared" si="130"/>
        <v>0</v>
      </c>
      <c r="J647" s="54">
        <f t="shared" si="130"/>
        <v>0</v>
      </c>
    </row>
    <row r="648" spans="1:10" x14ac:dyDescent="0.25">
      <c r="A648" s="22"/>
      <c r="B648" s="22"/>
      <c r="C648" s="22"/>
    </row>
    <row r="649" spans="1:10" x14ac:dyDescent="0.25">
      <c r="A649" s="22" t="s">
        <v>684</v>
      </c>
      <c r="B649" s="22"/>
      <c r="C649" s="22"/>
      <c r="D649" s="22"/>
      <c r="E649" s="57" t="str">
        <f t="shared" ref="E649:J649" si="131">E643</f>
        <v>2025/26</v>
      </c>
      <c r="F649" s="57" t="str">
        <f t="shared" si="131"/>
        <v>2026/27</v>
      </c>
      <c r="G649" s="57" t="str">
        <f t="shared" si="131"/>
        <v>2027/28</v>
      </c>
      <c r="H649" s="57" t="str">
        <f t="shared" si="131"/>
        <v>2028/29</v>
      </c>
      <c r="I649" s="57" t="str">
        <f t="shared" si="131"/>
        <v>2029/30</v>
      </c>
      <c r="J649" s="57" t="str">
        <f t="shared" si="131"/>
        <v>2030/31</v>
      </c>
    </row>
    <row r="650" spans="1:10" x14ac:dyDescent="0.25">
      <c r="A650" s="22" t="s">
        <v>205</v>
      </c>
      <c r="B650" s="22"/>
      <c r="C650" s="22"/>
      <c r="D650" s="22" t="str">
        <f>A650&amp;D629&amp;D630</f>
        <v>FT Home student FTE122</v>
      </c>
      <c r="E650" s="58"/>
      <c r="F650" s="58"/>
      <c r="G650" s="58"/>
      <c r="H650" s="58"/>
      <c r="I650" s="58"/>
      <c r="J650" s="58"/>
    </row>
    <row r="651" spans="1:10" x14ac:dyDescent="0.25">
      <c r="A651" s="22" t="s">
        <v>206</v>
      </c>
      <c r="B651" s="22"/>
      <c r="C651" s="22"/>
      <c r="D651" s="22" t="str">
        <f>A651&amp;D629&amp;D630</f>
        <v>FT International student FTE122</v>
      </c>
      <c r="E651" s="58"/>
      <c r="F651" s="58"/>
      <c r="G651" s="58"/>
      <c r="H651" s="58"/>
      <c r="I651" s="58"/>
      <c r="J651" s="58"/>
    </row>
    <row r="652" spans="1:10" x14ac:dyDescent="0.25">
      <c r="A652" s="22" t="s">
        <v>207</v>
      </c>
      <c r="B652" s="22"/>
      <c r="C652" s="22"/>
      <c r="D652" s="22" t="str">
        <f>A652&amp;D629&amp;D630</f>
        <v>PT Home student FTE122</v>
      </c>
      <c r="E652" s="66">
        <f>IF(staff_students!$C$28="No",E646/VLOOKUP($D629,'selections(hide)'!$D$24:$P$36,13,FALSE)/$D630+E646/VLOOKUP($D629,'selections(hide)'!$D$24:$P$36,13,FALSE)/$D630/$D630+D646/VLOOKUP($D629,'selections(hide)'!$D$24:$P$36,13,FALSE)/$D630/$D630,E646/VLOOKUP($D629,'selections(hide)'!$D$24:$P$36,13,FALSE)/$D630+E646/VLOOKUP($D629,'selections(hide)'!$D$24:$P$36,13,FALSE)/$D630/$D630+E646/VLOOKUP($D629,'selections(hide)'!$D$24:$P$36,13,FALSE)/$D630/$D630)</f>
        <v>0</v>
      </c>
      <c r="F652" s="58">
        <f>F646/VLOOKUP($D629,'selections(hide)'!$D$24:$P$36,13,FALSE)/$D630+F646/VLOOKUP($D629,'selections(hide)'!$D$24:$P$36,13,FALSE)/$D630/$D630+E646/VLOOKUP($D629,'selections(hide)'!$D$24:$P$36,13,FALSE)/$D630/$D630</f>
        <v>0</v>
      </c>
      <c r="G652" s="58">
        <f>G646/VLOOKUP($D629,'selections(hide)'!$D$24:$P$36,13,FALSE)/$D630+G646/VLOOKUP($D629,'selections(hide)'!$D$24:$P$36,13,FALSE)/$D630/$D630+F646/VLOOKUP($D629,'selections(hide)'!$D$24:$P$36,13,FALSE)/$D630/$D630</f>
        <v>0</v>
      </c>
      <c r="H652" s="58">
        <f>H646/VLOOKUP($D629,'selections(hide)'!$D$24:$P$36,13,FALSE)/$D630+H646/VLOOKUP($D629,'selections(hide)'!$D$24:$P$36,13,FALSE)/$D630/$D630+G646/VLOOKUP($D629,'selections(hide)'!$D$24:$P$36,13,FALSE)/$D630/$D630</f>
        <v>0</v>
      </c>
      <c r="I652" s="58">
        <f>I646/VLOOKUP($D629,'selections(hide)'!$D$24:$P$36,13,FALSE)/$D630+I646/VLOOKUP($D629,'selections(hide)'!$D$24:$P$36,13,FALSE)/$D630/$D630+H646/VLOOKUP($D629,'selections(hide)'!$D$24:$P$36,13,FALSE)/$D630/$D630</f>
        <v>0</v>
      </c>
      <c r="J652" s="58">
        <f>J646/VLOOKUP($D629,'selections(hide)'!$D$24:$P$36,13,FALSE)/$D630+J646/VLOOKUP($D629,'selections(hide)'!$D$24:$P$36,13,FALSE)/$D630/$D630+I646/VLOOKUP($D629,'selections(hide)'!$D$24:$P$36,13,FALSE)/$D630/$D630</f>
        <v>0</v>
      </c>
    </row>
    <row r="653" spans="1:10" x14ac:dyDescent="0.25">
      <c r="A653" s="22" t="s">
        <v>208</v>
      </c>
      <c r="B653" s="22"/>
      <c r="C653" s="22"/>
      <c r="D653" s="22" t="str">
        <f>A653&amp;D629&amp;D630</f>
        <v>PT International student FTE122</v>
      </c>
      <c r="E653" s="66">
        <f>IF(staff_students!$C$28="No",E647/VLOOKUP($D629,'selections(hide)'!$D$24:$P$36,13,FALSE)/$D630+E647/VLOOKUP($D629,'selections(hide)'!$D$24:$P$36,13,FALSE)/$D630/$D630+D647/VLOOKUP($D629,'selections(hide)'!$D$24:$P$36,13,FALSE)/$D630/$D630,E647/VLOOKUP($D629,'selections(hide)'!$D$24:$P$36,13,FALSE)/$D630+E647/VLOOKUP($D629,'selections(hide)'!$D$24:$P$36,13,FALSE)/$D630/$D630+E647/VLOOKUP($D629,'selections(hide)'!$D$24:$P$36,13,FALSE)/$D630/$D630)</f>
        <v>0</v>
      </c>
      <c r="F653" s="58">
        <f>F647/VLOOKUP($D629,'selections(hide)'!$D$24:$P$36,13,FALSE)/$D630+F647/VLOOKUP($D629,'selections(hide)'!$D$24:$P$36,13,FALSE)/$D630/$D630+E647/VLOOKUP($D629,'selections(hide)'!$D$24:$P$36,13,FALSE)/$D630/$D630</f>
        <v>0</v>
      </c>
      <c r="G653" s="58">
        <f>G647/VLOOKUP($D629,'selections(hide)'!$D$24:$P$36,13,FALSE)/$D630+G647/VLOOKUP($D629,'selections(hide)'!$D$24:$P$36,13,FALSE)/$D630/$D630+F647/VLOOKUP($D629,'selections(hide)'!$D$24:$P$36,13,FALSE)/$D630/$D630</f>
        <v>0</v>
      </c>
      <c r="H653" s="58">
        <f>H647/VLOOKUP($D629,'selections(hide)'!$D$24:$P$36,13,FALSE)/$D630+H647/VLOOKUP($D629,'selections(hide)'!$D$24:$P$36,13,FALSE)/$D630/$D630+G647/VLOOKUP($D629,'selections(hide)'!$D$24:$P$36,13,FALSE)/$D630/$D630</f>
        <v>0</v>
      </c>
      <c r="I653" s="58">
        <f>I647/VLOOKUP($D629,'selections(hide)'!$D$24:$P$36,13,FALSE)/$D630+I647/VLOOKUP($D629,'selections(hide)'!$D$24:$P$36,13,FALSE)/$D630/$D630+H647/VLOOKUP($D629,'selections(hide)'!$D$24:$P$36,13,FALSE)/$D630/$D630</f>
        <v>0</v>
      </c>
      <c r="J653" s="58">
        <f>J647/VLOOKUP($D629,'selections(hide)'!$D$24:$P$36,13,FALSE)/$D630+J647/VLOOKUP($D629,'selections(hide)'!$D$24:$P$36,13,FALSE)/$D630/$D630+I647/VLOOKUP($D629,'selections(hide)'!$D$24:$P$36,13,FALSE)/$D630/$D630</f>
        <v>0</v>
      </c>
    </row>
    <row r="654" spans="1:10" x14ac:dyDescent="0.25">
      <c r="A654" s="22"/>
      <c r="B654" s="22"/>
      <c r="C654" s="22"/>
      <c r="D654" s="22"/>
      <c r="E654" s="22"/>
      <c r="F654" s="22"/>
      <c r="G654" s="22"/>
      <c r="H654" s="22"/>
      <c r="I654" s="22"/>
      <c r="J654" s="22"/>
    </row>
    <row r="655" spans="1:10" x14ac:dyDescent="0.25">
      <c r="A655" s="62" t="s">
        <v>40</v>
      </c>
      <c r="B655" s="22"/>
      <c r="C655" s="22"/>
      <c r="D655" s="2">
        <f>VLOOKUP(A655,'selections(hide)'!$A$24:$M$36,4,FALSE)</f>
        <v>13</v>
      </c>
    </row>
    <row r="656" spans="1:10" x14ac:dyDescent="0.25">
      <c r="A656" s="64" t="s">
        <v>195</v>
      </c>
      <c r="B656" s="65"/>
      <c r="C656" s="65"/>
      <c r="D656" s="65">
        <f>'selections(hide)'!$J$3</f>
        <v>2</v>
      </c>
    </row>
    <row r="657" spans="1:23" x14ac:dyDescent="0.25">
      <c r="A657" s="22" t="s">
        <v>677</v>
      </c>
      <c r="B657" s="22"/>
      <c r="C657" s="22"/>
      <c r="E657" s="50" t="str">
        <f>staff_students!$E$29</f>
        <v>2025/26</v>
      </c>
      <c r="F657" s="50" t="str">
        <f>staff_students!$F$29</f>
        <v>2026/27</v>
      </c>
      <c r="G657" s="50" t="str">
        <f>staff_students!$G$29</f>
        <v>2027/28</v>
      </c>
      <c r="H657" s="50" t="str">
        <f>staff_students!$H$29</f>
        <v>2028/29</v>
      </c>
      <c r="I657" s="50" t="str">
        <f>staff_students!$I$29</f>
        <v>2029/30</v>
      </c>
      <c r="J657" s="50" t="str">
        <f>staff_students!$J$29</f>
        <v>2030/31</v>
      </c>
      <c r="L657" s="269"/>
      <c r="M657" s="269"/>
      <c r="N657" s="269"/>
      <c r="O657" s="269"/>
      <c r="P657" s="269"/>
      <c r="Q657" s="269"/>
      <c r="R657" s="269"/>
      <c r="S657" s="269"/>
      <c r="T657" s="269"/>
      <c r="U657" s="269"/>
      <c r="V657" s="269"/>
      <c r="W657" s="269"/>
    </row>
    <row r="658" spans="1:23" x14ac:dyDescent="0.25">
      <c r="A658" s="22" t="s">
        <v>678</v>
      </c>
      <c r="B658" s="22"/>
      <c r="C658" s="22"/>
      <c r="E658" s="54">
        <f>staff_students!$E$30</f>
        <v>40</v>
      </c>
      <c r="F658" s="54">
        <f>staff_students!$F$30</f>
        <v>40</v>
      </c>
      <c r="G658" s="54">
        <f>staff_students!$G$30</f>
        <v>40</v>
      </c>
      <c r="H658" s="54">
        <f>staff_students!$H$30</f>
        <v>40</v>
      </c>
      <c r="I658" s="54">
        <f>staff_students!$I$30</f>
        <v>40</v>
      </c>
      <c r="J658" s="54">
        <f>staff_students!$J$30</f>
        <v>40</v>
      </c>
    </row>
    <row r="659" spans="1:23" x14ac:dyDescent="0.25">
      <c r="A659" s="22" t="s">
        <v>679</v>
      </c>
      <c r="B659" s="22"/>
      <c r="C659" s="22"/>
      <c r="E659" s="54">
        <f>staff_students!$E$31</f>
        <v>10</v>
      </c>
      <c r="F659" s="54">
        <f>staff_students!$F$31</f>
        <v>10</v>
      </c>
      <c r="G659" s="54">
        <f>staff_students!$G$31</f>
        <v>10</v>
      </c>
      <c r="H659" s="54">
        <f>staff_students!$H$31</f>
        <v>10</v>
      </c>
      <c r="I659" s="54">
        <f>staff_students!$I$31</f>
        <v>10</v>
      </c>
      <c r="J659" s="54">
        <f>staff_students!$J$31</f>
        <v>10</v>
      </c>
    </row>
    <row r="660" spans="1:23" x14ac:dyDescent="0.25">
      <c r="A660" s="22" t="s">
        <v>680</v>
      </c>
      <c r="B660" s="22"/>
      <c r="C660" s="22"/>
      <c r="E660" s="54">
        <f>staff_students!$E$32</f>
        <v>0</v>
      </c>
      <c r="F660" s="54">
        <f>staff_students!$F$32</f>
        <v>0</v>
      </c>
      <c r="G660" s="54">
        <f>staff_students!$G$32</f>
        <v>0</v>
      </c>
      <c r="H660" s="54">
        <f>staff_students!$H$32</f>
        <v>0</v>
      </c>
      <c r="I660" s="54">
        <f>staff_students!$I$32</f>
        <v>0</v>
      </c>
      <c r="J660" s="54">
        <f>staff_students!$J$32</f>
        <v>0</v>
      </c>
    </row>
    <row r="661" spans="1:23" x14ac:dyDescent="0.25">
      <c r="A661" s="22" t="s">
        <v>681</v>
      </c>
      <c r="B661" s="22"/>
      <c r="C661" s="22"/>
      <c r="E661" s="54">
        <f>staff_students!$E$33</f>
        <v>0</v>
      </c>
      <c r="F661" s="54">
        <f>staff_students!$F$33</f>
        <v>0</v>
      </c>
      <c r="G661" s="54">
        <f>staff_students!$G$33</f>
        <v>0</v>
      </c>
      <c r="H661" s="54">
        <f>staff_students!$H$33</f>
        <v>0</v>
      </c>
      <c r="I661" s="54">
        <f>staff_students!$I$33</f>
        <v>0</v>
      </c>
      <c r="J661" s="54">
        <f>staff_students!$J$33</f>
        <v>0</v>
      </c>
    </row>
    <row r="662" spans="1:23" x14ac:dyDescent="0.25">
      <c r="A662" s="22"/>
      <c r="B662" s="22"/>
      <c r="C662" s="22"/>
    </row>
    <row r="663" spans="1:23" x14ac:dyDescent="0.25">
      <c r="A663" s="22" t="s">
        <v>682</v>
      </c>
      <c r="B663" s="22"/>
      <c r="C663" s="22"/>
      <c r="E663" s="50" t="str">
        <f t="shared" ref="E663:J663" si="132">E657</f>
        <v>2025/26</v>
      </c>
      <c r="F663" s="50" t="str">
        <f t="shared" si="132"/>
        <v>2026/27</v>
      </c>
      <c r="G663" s="50" t="str">
        <f t="shared" si="132"/>
        <v>2027/28</v>
      </c>
      <c r="H663" s="50" t="str">
        <f t="shared" si="132"/>
        <v>2028/29</v>
      </c>
      <c r="I663" s="50" t="str">
        <f t="shared" si="132"/>
        <v>2029/30</v>
      </c>
      <c r="J663" s="50" t="str">
        <f t="shared" si="132"/>
        <v>2030/31</v>
      </c>
    </row>
    <row r="664" spans="1:23" x14ac:dyDescent="0.25">
      <c r="A664" s="22" t="s">
        <v>678</v>
      </c>
      <c r="B664" s="22"/>
      <c r="C664" s="22"/>
      <c r="E664" s="54"/>
      <c r="F664" s="54"/>
      <c r="G664" s="54"/>
      <c r="H664" s="54"/>
      <c r="I664" s="54"/>
      <c r="J664" s="54"/>
    </row>
    <row r="665" spans="1:23" x14ac:dyDescent="0.25">
      <c r="A665" s="22" t="s">
        <v>679</v>
      </c>
      <c r="B665" s="22"/>
      <c r="C665" s="22"/>
      <c r="E665" s="54"/>
      <c r="F665" s="54"/>
      <c r="G665" s="54"/>
      <c r="H665" s="54"/>
      <c r="I665" s="54"/>
      <c r="J665" s="54"/>
    </row>
    <row r="666" spans="1:23" x14ac:dyDescent="0.25">
      <c r="A666" s="22" t="s">
        <v>680</v>
      </c>
      <c r="B666" s="22"/>
      <c r="C666" s="22"/>
      <c r="E666" s="56">
        <f>IF(staff_students!$C$28="No",0,ROUNDDOWN(E660*staff_students!$E$36,0))+IF(staff_students!$C$28="No",0,ROUNDDOWN(E660*staff_students!$E$36*staff_students!$E$36,0))+IF(staff_students!$C$28="No",0,ROUNDDOWN(E660*staff_students!$E$36*staff_students!$E$36*staff_students!$E$36,0))+IF(staff_students!$C$28="No",0,ROUNDDOWN(E660*staff_students!$E$36*staff_students!$E$36*staff_students!$E$36*staff_students!$E$36,0))+IF(staff_students!$C$28="No",0,ROUNDDOWN(E660*staff_students!$E$36*staff_students!$E$36*staff_students!$E$36*staff_students!$E$36*staff_students!$E$36,0))</f>
        <v>0</v>
      </c>
      <c r="F666" s="56">
        <f>ROUNDDOWN(E660*staff_students!$E$36,0)+IF(staff_students!$C$28="No",0,ROUNDDOWN(E660*staff_students!$E$36*staff_students!$E$36,0))+IF(staff_students!$C$28="No",0,ROUNDDOWN(E660*staff_students!$E$36*staff_students!$E$36*staff_students!$E$36,0))+IF(staff_students!$C$28="No",0,ROUNDDOWN(E660*staff_students!$E$36*staff_students!$E$36*staff_students!$E$36*staff_students!$E$36,0))+IF(staff_students!$C$28="No",0,ROUNDDOWN(E660*staff_students!$E$36*staff_students!$E$36*staff_students!$E$36*staff_students!$E$36*staff_students!$E$36,0))</f>
        <v>0</v>
      </c>
      <c r="G666" s="56">
        <f>ROUNDDOWN(F660*staff_students!$E$36,0)+ROUNDDOWN(E660*staff_students!$E$36*staff_students!$E$36,0)+IF(staff_students!$C$28="No",0,ROUNDDOWN(E660*staff_students!$E$36*staff_students!$E$36*staff_students!$E$36,0))+IF(staff_students!$C$28="No",0,ROUNDDOWN(E660*staff_students!$E$36*staff_students!$E$36*staff_students!$E$36*staff_students!$E$36,0))+IF(staff_students!$C$28="No",0,ROUNDDOWN(E660*staff_students!$E$36*staff_students!$E$36*staff_students!$E$36*staff_students!$E$36*staff_students!$E$36,0))</f>
        <v>0</v>
      </c>
      <c r="H666" s="56">
        <f>ROUNDDOWN(G660*staff_students!$E$36,0)+ROUNDDOWN(F660*staff_students!$E$36*staff_students!$E$36,0)+ROUNDDOWN(E660*staff_students!$E$36*staff_students!$E$36*staff_students!$E$36,0)+IF(staff_students!$C$28="No",0,ROUNDDOWN(E660*staff_students!$E$36*staff_students!$E$36*staff_students!$E$36*staff_students!$E$36,0))+IF(staff_students!$C$28="No",0,ROUNDDOWN(E660*staff_students!$E$36*staff_students!$E$36*staff_students!$E$36*staff_students!$E$36*staff_students!$E$36,0))</f>
        <v>0</v>
      </c>
      <c r="I666" s="56">
        <f>ROUNDDOWN(H660*staff_students!$E$36,0)+ROUNDDOWN(G660*staff_students!$E$36*staff_students!$E$36,0)+ROUNDDOWN(F660*staff_students!$E$36*staff_students!$E$36*staff_students!$E$36,0)+ROUNDDOWN(E660*staff_students!$E$36*staff_students!$E$36*staff_students!$E$36*staff_students!$E$36,0)+IF(staff_students!$C$28="No",0,ROUNDDOWN(E660*staff_students!$E$36*staff_students!$E$36*staff_students!$E$36*staff_students!$E$36*staff_students!$E$36,0))</f>
        <v>0</v>
      </c>
      <c r="J666" s="54">
        <f>ROUNDDOWN(I660*staff_students!$E$36,0)+ROUNDDOWN(H660*staff_students!$E$36*staff_students!$E$36,0)+ROUNDDOWN(G660*staff_students!$E$36*staff_students!$E$36*staff_students!$E$36,0)+ROUNDDOWN(F660*staff_students!$E$36*staff_students!$E$36*staff_students!$E$36*staff_students!$E$36,0)+ROUNDDOWN(E660*staff_students!$E$36*staff_students!$E$36*staff_students!$E$36*staff_students!$E$36*staff_students!$E$36,0)</f>
        <v>0</v>
      </c>
    </row>
    <row r="667" spans="1:23" x14ac:dyDescent="0.25">
      <c r="A667" s="22" t="s">
        <v>681</v>
      </c>
      <c r="B667" s="22"/>
      <c r="C667" s="22"/>
      <c r="E667" s="56">
        <f>IF(staff_students!$C$28="No",0,ROUNDDOWN(E661*staff_students!$E$36,0))+IF(staff_students!$C$28="No",0,ROUNDDOWN(E661*staff_students!$E$36*staff_students!$E$36,0))+IF(staff_students!$C$28="No",0,ROUNDDOWN(E661*staff_students!$E$36*staff_students!$E$36*staff_students!$E$36,0))+IF(staff_students!$C$28="No",0,ROUNDDOWN(E661*staff_students!$E$36*staff_students!$E$36*staff_students!$E$36*staff_students!$E$36,0))+IF(staff_students!$C$28="No",0,ROUNDDOWN(E661*staff_students!$E$36*staff_students!$E$36*staff_students!$E$36*staff_students!$E$36*staff_students!$E$36,0))</f>
        <v>0</v>
      </c>
      <c r="F667" s="56">
        <f>ROUNDDOWN(E661*staff_students!$E$36,0)+IF(staff_students!$C$28="No",0,ROUNDDOWN(E661*staff_students!$E$36*staff_students!$E$36,0))+IF(staff_students!$C$28="No",0,ROUNDDOWN(E661*staff_students!$E$36*staff_students!$E$36*staff_students!$E$36,0))+IF(staff_students!$C$28="No",0,ROUNDDOWN(E661*staff_students!$E$36*staff_students!$E$36*staff_students!$E$36*staff_students!$E$36,0))+IF(staff_students!$C$28="No",0,ROUNDDOWN(E661*staff_students!$E$36*staff_students!$E$36*staff_students!$E$36*staff_students!$E$36*staff_students!$E$36,0))</f>
        <v>0</v>
      </c>
      <c r="G667" s="56">
        <f>ROUNDDOWN(F661*staff_students!$E$36,0)+ROUNDDOWN(E661*staff_students!$E$36*staff_students!$E$36,0)+IF(staff_students!$C$28="No",0,ROUNDDOWN(E661*staff_students!$E$36*staff_students!$E$36*staff_students!$E$36,0))+IF(staff_students!$C$28="No",0,ROUNDDOWN(E661*staff_students!$E$36*staff_students!$E$36*staff_students!$E$36*staff_students!$E$36,0))+IF(staff_students!$C$28="No",0,ROUNDDOWN(E661*staff_students!$E$36*staff_students!$E$36*staff_students!$E$36*staff_students!$E$36*staff_students!$E$36,0))</f>
        <v>0</v>
      </c>
      <c r="H667" s="56">
        <f>ROUNDDOWN(G661*staff_students!$E$36,0)+ROUNDDOWN(F661*staff_students!$E$36*staff_students!$E$36,0)+ROUNDDOWN(E661*staff_students!$E$36*staff_students!$E$36*staff_students!$E$36,0)+IF(staff_students!$C$28="No",0,ROUNDDOWN(E661*staff_students!$E$36*staff_students!$E$36*staff_students!$E$36*staff_students!$E$36,0))+IF(staff_students!$C$28="No",0,ROUNDDOWN(E661*staff_students!$E$36*staff_students!$E$36*staff_students!$E$36*staff_students!$E$36*staff_students!$E$36,0))</f>
        <v>0</v>
      </c>
      <c r="I667" s="56">
        <f>ROUNDDOWN(H661*staff_students!$E$36,0)+ROUNDDOWN(G661*staff_students!$E$36*staff_students!$E$36,0)+ROUNDDOWN(F661*staff_students!$E$36*staff_students!$E$36*staff_students!$E$36,0)+ROUNDDOWN(E661*staff_students!$E$36*staff_students!$E$36*staff_students!$E$36*staff_students!$E$36,0)+IF(staff_students!$C$28="No",0,ROUNDDOWN(E661*staff_students!$E$36*staff_students!$E$36*staff_students!$E$36*staff_students!$E$36*staff_students!$E$36,0))</f>
        <v>0</v>
      </c>
      <c r="J667" s="54">
        <f>ROUNDDOWN(I661*staff_students!$E$36,0)+ROUNDDOWN(H661*staff_students!$E$36*staff_students!$E$36,0)+ROUNDDOWN(G661*staff_students!$E$36*staff_students!$E$36*staff_students!$E$36,0)+ROUNDDOWN(F661*staff_students!$E$36*staff_students!$E$36*staff_students!$E$36*staff_students!$E$36,0)+ROUNDDOWN(E661*staff_students!$E$36*staff_students!$E$36*staff_students!$E$36*staff_students!$E$36*staff_students!$E$36,0)</f>
        <v>0</v>
      </c>
    </row>
    <row r="668" spans="1:23" x14ac:dyDescent="0.25">
      <c r="A668" s="22"/>
      <c r="B668" s="22"/>
      <c r="C668" s="22"/>
    </row>
    <row r="669" spans="1:23" x14ac:dyDescent="0.25">
      <c r="A669" s="22" t="s">
        <v>683</v>
      </c>
      <c r="B669" s="22"/>
      <c r="C669" s="22"/>
      <c r="E669" s="50" t="str">
        <f t="shared" ref="E669:J669" si="133">E663</f>
        <v>2025/26</v>
      </c>
      <c r="F669" s="50" t="str">
        <f t="shared" si="133"/>
        <v>2026/27</v>
      </c>
      <c r="G669" s="50" t="str">
        <f t="shared" si="133"/>
        <v>2027/28</v>
      </c>
      <c r="H669" s="50" t="str">
        <f t="shared" si="133"/>
        <v>2028/29</v>
      </c>
      <c r="I669" s="50" t="str">
        <f t="shared" si="133"/>
        <v>2029/30</v>
      </c>
      <c r="J669" s="50" t="str">
        <f t="shared" si="133"/>
        <v>2030/31</v>
      </c>
    </row>
    <row r="670" spans="1:23" x14ac:dyDescent="0.25">
      <c r="A670" s="22" t="s">
        <v>678</v>
      </c>
      <c r="B670" s="22"/>
      <c r="C670" s="22"/>
      <c r="E670" s="54"/>
      <c r="F670" s="54"/>
      <c r="G670" s="54"/>
      <c r="H670" s="54"/>
      <c r="I670" s="54"/>
      <c r="J670" s="54"/>
    </row>
    <row r="671" spans="1:23" x14ac:dyDescent="0.25">
      <c r="A671" s="22" t="s">
        <v>679</v>
      </c>
      <c r="B671" s="22"/>
      <c r="C671" s="22"/>
      <c r="E671" s="54"/>
      <c r="F671" s="54"/>
      <c r="G671" s="54"/>
      <c r="H671" s="54"/>
      <c r="I671" s="54"/>
      <c r="J671" s="54"/>
    </row>
    <row r="672" spans="1:23" x14ac:dyDescent="0.25">
      <c r="A672" s="22" t="s">
        <v>680</v>
      </c>
      <c r="B672" s="22"/>
      <c r="C672" s="22"/>
      <c r="E672" s="54">
        <f t="shared" ref="E672:J672" si="134">E660+E666</f>
        <v>0</v>
      </c>
      <c r="F672" s="54">
        <f t="shared" si="134"/>
        <v>0</v>
      </c>
      <c r="G672" s="54">
        <f t="shared" si="134"/>
        <v>0</v>
      </c>
      <c r="H672" s="54">
        <f t="shared" si="134"/>
        <v>0</v>
      </c>
      <c r="I672" s="54">
        <f t="shared" si="134"/>
        <v>0</v>
      </c>
      <c r="J672" s="54">
        <f t="shared" si="134"/>
        <v>0</v>
      </c>
    </row>
    <row r="673" spans="1:10" x14ac:dyDescent="0.25">
      <c r="A673" s="22" t="s">
        <v>681</v>
      </c>
      <c r="B673" s="22"/>
      <c r="C673" s="22"/>
      <c r="E673" s="54">
        <f t="shared" ref="E673:J673" si="135">E661+E667</f>
        <v>0</v>
      </c>
      <c r="F673" s="54">
        <f t="shared" si="135"/>
        <v>0</v>
      </c>
      <c r="G673" s="54">
        <f t="shared" si="135"/>
        <v>0</v>
      </c>
      <c r="H673" s="54">
        <f t="shared" si="135"/>
        <v>0</v>
      </c>
      <c r="I673" s="54">
        <f t="shared" si="135"/>
        <v>0</v>
      </c>
      <c r="J673" s="54">
        <f t="shared" si="135"/>
        <v>0</v>
      </c>
    </row>
    <row r="674" spans="1:10" x14ac:dyDescent="0.25">
      <c r="A674" s="22"/>
      <c r="B674" s="22"/>
      <c r="C674" s="22"/>
    </row>
    <row r="675" spans="1:10" x14ac:dyDescent="0.25">
      <c r="A675" s="22" t="s">
        <v>684</v>
      </c>
      <c r="B675" s="22"/>
      <c r="C675" s="22"/>
      <c r="D675" s="22"/>
      <c r="E675" s="57" t="str">
        <f t="shared" ref="E675:J675" si="136">E669</f>
        <v>2025/26</v>
      </c>
      <c r="F675" s="57" t="str">
        <f t="shared" si="136"/>
        <v>2026/27</v>
      </c>
      <c r="G675" s="57" t="str">
        <f t="shared" si="136"/>
        <v>2027/28</v>
      </c>
      <c r="H675" s="57" t="str">
        <f t="shared" si="136"/>
        <v>2028/29</v>
      </c>
      <c r="I675" s="57" t="str">
        <f t="shared" si="136"/>
        <v>2029/30</v>
      </c>
      <c r="J675" s="57" t="str">
        <f t="shared" si="136"/>
        <v>2030/31</v>
      </c>
    </row>
    <row r="676" spans="1:10" x14ac:dyDescent="0.25">
      <c r="A676" s="22" t="s">
        <v>205</v>
      </c>
      <c r="B676" s="22"/>
      <c r="C676" s="22"/>
      <c r="D676" s="22" t="str">
        <f>A676&amp;D655&amp;D656</f>
        <v>FT Home student FTE132</v>
      </c>
      <c r="E676" s="58"/>
      <c r="F676" s="58"/>
      <c r="G676" s="58"/>
      <c r="H676" s="58"/>
      <c r="I676" s="58"/>
      <c r="J676" s="58"/>
    </row>
    <row r="677" spans="1:10" x14ac:dyDescent="0.25">
      <c r="A677" s="22" t="s">
        <v>206</v>
      </c>
      <c r="B677" s="22"/>
      <c r="C677" s="22"/>
      <c r="D677" s="22" t="str">
        <f>A677&amp;D655&amp;D656</f>
        <v>FT International student FTE132</v>
      </c>
      <c r="E677" s="58"/>
      <c r="F677" s="58"/>
      <c r="G677" s="58"/>
      <c r="H677" s="58"/>
      <c r="I677" s="58"/>
      <c r="J677" s="58"/>
    </row>
    <row r="678" spans="1:10" x14ac:dyDescent="0.25">
      <c r="A678" s="22" t="s">
        <v>207</v>
      </c>
      <c r="B678" s="22"/>
      <c r="C678" s="22"/>
      <c r="D678" s="22" t="str">
        <f>A678&amp;D655&amp;D656</f>
        <v>PT Home student FTE132</v>
      </c>
      <c r="E678" s="66">
        <f>IF(staff_students!$C$28="No",E672/VLOOKUP($D655,'selections(hide)'!$D$24:$P$36,13,FALSE)/$D656+E672/VLOOKUP($D655,'selections(hide)'!$D$24:$P$36,13,FALSE)/$D656/$D656+D672/VLOOKUP($D655,'selections(hide)'!$D$24:$P$36,13,FALSE)/$D656/$D656,E672/VLOOKUP($D655,'selections(hide)'!$D$24:$P$36,13,FALSE)/$D656+E672/VLOOKUP($D655,'selections(hide)'!$D$24:$P$36,13,FALSE)/$D656/$D656+E672/VLOOKUP($D655,'selections(hide)'!$D$24:$P$36,13,FALSE)/$D656/$D656)</f>
        <v>0</v>
      </c>
      <c r="F678" s="58">
        <f>F672/VLOOKUP($D655,'selections(hide)'!$D$24:$P$36,13,FALSE)/$D656+F672/VLOOKUP($D655,'selections(hide)'!$D$24:$P$36,13,FALSE)/$D656/$D656+E672/VLOOKUP($D655,'selections(hide)'!$D$24:$P$36,13,FALSE)/$D656/$D656</f>
        <v>0</v>
      </c>
      <c r="G678" s="58">
        <f>G672/VLOOKUP($D655,'selections(hide)'!$D$24:$P$36,13,FALSE)/$D656+G672/VLOOKUP($D655,'selections(hide)'!$D$24:$P$36,13,FALSE)/$D656/$D656+F672/VLOOKUP($D655,'selections(hide)'!$D$24:$P$36,13,FALSE)/$D656/$D656</f>
        <v>0</v>
      </c>
      <c r="H678" s="58">
        <f>H672/VLOOKUP($D655,'selections(hide)'!$D$24:$P$36,13,FALSE)/$D656+H672/VLOOKUP($D655,'selections(hide)'!$D$24:$P$36,13,FALSE)/$D656/$D656+G672/VLOOKUP($D655,'selections(hide)'!$D$24:$P$36,13,FALSE)/$D656/$D656</f>
        <v>0</v>
      </c>
      <c r="I678" s="58">
        <f>I672/VLOOKUP($D655,'selections(hide)'!$D$24:$P$36,13,FALSE)/$D656+I672/VLOOKUP($D655,'selections(hide)'!$D$24:$P$36,13,FALSE)/$D656/$D656+H672/VLOOKUP($D655,'selections(hide)'!$D$24:$P$36,13,FALSE)/$D656/$D656</f>
        <v>0</v>
      </c>
      <c r="J678" s="58">
        <f>J672/VLOOKUP($D655,'selections(hide)'!$D$24:$P$36,13,FALSE)/$D656+J672/VLOOKUP($D655,'selections(hide)'!$D$24:$P$36,13,FALSE)/$D656/$D656+I672/VLOOKUP($D655,'selections(hide)'!$D$24:$P$36,13,FALSE)/$D656/$D656</f>
        <v>0</v>
      </c>
    </row>
    <row r="679" spans="1:10" x14ac:dyDescent="0.25">
      <c r="A679" s="22" t="s">
        <v>208</v>
      </c>
      <c r="B679" s="22"/>
      <c r="C679" s="22"/>
      <c r="D679" s="22" t="str">
        <f>A679&amp;D655&amp;D656</f>
        <v>PT International student FTE132</v>
      </c>
      <c r="E679" s="66">
        <f>IF(staff_students!$C$28="No",E673/VLOOKUP($D655,'selections(hide)'!$D$24:$P$36,13,FALSE)/$D656+E673/VLOOKUP($D655,'selections(hide)'!$D$24:$P$36,13,FALSE)/$D656/$D656+D673/VLOOKUP($D655,'selections(hide)'!$D$24:$P$36,13,FALSE)/$D656/$D656,E673/VLOOKUP($D655,'selections(hide)'!$D$24:$P$36,13,FALSE)/$D656+E673/VLOOKUP($D655,'selections(hide)'!$D$24:$P$36,13,FALSE)/$D656/$D656+E673/VLOOKUP($D655,'selections(hide)'!$D$24:$P$36,13,FALSE)/$D656/$D656)</f>
        <v>0</v>
      </c>
      <c r="F679" s="58">
        <f>F673/VLOOKUP($D655,'selections(hide)'!$D$24:$P$36,13,FALSE)/$D656+F673/VLOOKUP($D655,'selections(hide)'!$D$24:$P$36,13,FALSE)/$D656/$D656+E673/VLOOKUP($D655,'selections(hide)'!$D$24:$P$36,13,FALSE)/$D656/$D656</f>
        <v>0</v>
      </c>
      <c r="G679" s="58">
        <f>G673/VLOOKUP($D655,'selections(hide)'!$D$24:$P$36,13,FALSE)/$D656+G673/VLOOKUP($D655,'selections(hide)'!$D$24:$P$36,13,FALSE)/$D656/$D656+F673/VLOOKUP($D655,'selections(hide)'!$D$24:$P$36,13,FALSE)/$D656/$D656</f>
        <v>0</v>
      </c>
      <c r="H679" s="58">
        <f>H673/VLOOKUP($D655,'selections(hide)'!$D$24:$P$36,13,FALSE)/$D656+H673/VLOOKUP($D655,'selections(hide)'!$D$24:$P$36,13,FALSE)/$D656/$D656+G673/VLOOKUP($D655,'selections(hide)'!$D$24:$P$36,13,FALSE)/$D656/$D656</f>
        <v>0</v>
      </c>
      <c r="I679" s="58">
        <f>I673/VLOOKUP($D655,'selections(hide)'!$D$24:$P$36,13,FALSE)/$D656+I673/VLOOKUP($D655,'selections(hide)'!$D$24:$P$36,13,FALSE)/$D656/$D656+H673/VLOOKUP($D655,'selections(hide)'!$D$24:$P$36,13,FALSE)/$D656/$D656</f>
        <v>0</v>
      </c>
      <c r="J679" s="58">
        <f>J673/VLOOKUP($D655,'selections(hide)'!$D$24:$P$36,13,FALSE)/$D656+J673/VLOOKUP($D655,'selections(hide)'!$D$24:$P$36,13,FALSE)/$D656/$D656+I673/VLOOKUP($D655,'selections(hide)'!$D$24:$P$36,13,FALSE)/$D656/$D656</f>
        <v>0</v>
      </c>
    </row>
    <row r="680" spans="1:10" x14ac:dyDescent="0.25">
      <c r="A680" s="22"/>
      <c r="B680" s="22"/>
      <c r="C680" s="22"/>
      <c r="D680" s="22"/>
      <c r="E680" s="22"/>
      <c r="F680" s="22"/>
      <c r="G680" s="22"/>
      <c r="H680" s="22"/>
      <c r="I680" s="22"/>
      <c r="J680" s="22"/>
    </row>
    <row r="681" spans="1:10" s="68" customFormat="1" x14ac:dyDescent="0.25"/>
    <row r="682" spans="1:10" s="68" customFormat="1" x14ac:dyDescent="0.25"/>
    <row r="683" spans="1:10" s="68" customFormat="1" x14ac:dyDescent="0.25"/>
    <row r="684" spans="1:10" s="68" customFormat="1" x14ac:dyDescent="0.25"/>
    <row r="685" spans="1:10" x14ac:dyDescent="0.25">
      <c r="A685" s="62" t="s">
        <v>16</v>
      </c>
      <c r="B685" s="22"/>
      <c r="C685" s="22"/>
      <c r="D685" s="2">
        <f>VLOOKUP(A685,'selections(hide)'!$A$24:$M$36,4,FALSE)</f>
        <v>1</v>
      </c>
      <c r="E685">
        <v>2</v>
      </c>
      <c r="F685">
        <v>3</v>
      </c>
      <c r="G685">
        <v>4</v>
      </c>
      <c r="H685">
        <v>5</v>
      </c>
      <c r="I685">
        <v>6</v>
      </c>
      <c r="J685">
        <v>7</v>
      </c>
    </row>
    <row r="686" spans="1:10" x14ac:dyDescent="0.25">
      <c r="A686" s="64" t="s">
        <v>195</v>
      </c>
      <c r="B686" s="65"/>
      <c r="C686" s="65"/>
      <c r="D686" s="65">
        <f>'selections(hide)'!$J$4</f>
        <v>3</v>
      </c>
    </row>
    <row r="687" spans="1:10" x14ac:dyDescent="0.25">
      <c r="A687" s="22" t="s">
        <v>677</v>
      </c>
      <c r="B687" s="22"/>
      <c r="C687" s="22"/>
      <c r="E687" s="50" t="str">
        <f>staff_students!$E$29</f>
        <v>2025/26</v>
      </c>
      <c r="F687" s="50" t="str">
        <f>staff_students!$F$29</f>
        <v>2026/27</v>
      </c>
      <c r="G687" s="50" t="str">
        <f>staff_students!$G$29</f>
        <v>2027/28</v>
      </c>
      <c r="H687" s="50" t="str">
        <f>staff_students!$H$29</f>
        <v>2028/29</v>
      </c>
      <c r="I687" s="50" t="str">
        <f>staff_students!$I$29</f>
        <v>2029/30</v>
      </c>
      <c r="J687" s="50" t="str">
        <f>staff_students!$J$29</f>
        <v>2030/31</v>
      </c>
    </row>
    <row r="688" spans="1:10" x14ac:dyDescent="0.25">
      <c r="A688" s="22" t="s">
        <v>678</v>
      </c>
      <c r="B688" s="22"/>
      <c r="C688" s="22"/>
      <c r="E688" s="54">
        <f>staff_students!$E$30</f>
        <v>40</v>
      </c>
      <c r="F688" s="54">
        <f>staff_students!$F$30</f>
        <v>40</v>
      </c>
      <c r="G688" s="54">
        <f>staff_students!$G$30</f>
        <v>40</v>
      </c>
      <c r="H688" s="54">
        <f>staff_students!$H$30</f>
        <v>40</v>
      </c>
      <c r="I688" s="54">
        <f>staff_students!$I$30</f>
        <v>40</v>
      </c>
      <c r="J688" s="54">
        <f>staff_students!$J$30</f>
        <v>40</v>
      </c>
    </row>
    <row r="689" spans="1:10" x14ac:dyDescent="0.25">
      <c r="A689" s="22" t="s">
        <v>679</v>
      </c>
      <c r="B689" s="22"/>
      <c r="C689" s="22"/>
      <c r="E689" s="54">
        <f>staff_students!$E$31</f>
        <v>10</v>
      </c>
      <c r="F689" s="54">
        <f>staff_students!$F$31</f>
        <v>10</v>
      </c>
      <c r="G689" s="54">
        <f>staff_students!$G$31</f>
        <v>10</v>
      </c>
      <c r="H689" s="54">
        <f>staff_students!$H$31</f>
        <v>10</v>
      </c>
      <c r="I689" s="54">
        <f>staff_students!$I$31</f>
        <v>10</v>
      </c>
      <c r="J689" s="54">
        <f>staff_students!$J$31</f>
        <v>10</v>
      </c>
    </row>
    <row r="690" spans="1:10" x14ac:dyDescent="0.25">
      <c r="A690" s="22" t="s">
        <v>680</v>
      </c>
      <c r="B690" s="22"/>
      <c r="C690" s="22"/>
      <c r="E690" s="54">
        <f>staff_students!$E$32</f>
        <v>0</v>
      </c>
      <c r="F690" s="54">
        <f>staff_students!$F$32</f>
        <v>0</v>
      </c>
      <c r="G690" s="54">
        <f>staff_students!$G$32</f>
        <v>0</v>
      </c>
      <c r="H690" s="54">
        <f>staff_students!$H$32</f>
        <v>0</v>
      </c>
      <c r="I690" s="54">
        <f>staff_students!$I$32</f>
        <v>0</v>
      </c>
      <c r="J690" s="54">
        <f>staff_students!$J$32</f>
        <v>0</v>
      </c>
    </row>
    <row r="691" spans="1:10" x14ac:dyDescent="0.25">
      <c r="A691" s="22" t="s">
        <v>681</v>
      </c>
      <c r="B691" s="22"/>
      <c r="C691" s="22"/>
      <c r="E691" s="54">
        <f>staff_students!$E$33</f>
        <v>0</v>
      </c>
      <c r="F691" s="54">
        <f>staff_students!$F$33</f>
        <v>0</v>
      </c>
      <c r="G691" s="54">
        <f>staff_students!$G$33</f>
        <v>0</v>
      </c>
      <c r="H691" s="54">
        <f>staff_students!$H$33</f>
        <v>0</v>
      </c>
      <c r="I691" s="54">
        <f>staff_students!$I$33</f>
        <v>0</v>
      </c>
      <c r="J691" s="54">
        <f>staff_students!$J$33</f>
        <v>0</v>
      </c>
    </row>
    <row r="692" spans="1:10" x14ac:dyDescent="0.25">
      <c r="A692" s="22"/>
      <c r="B692" s="22"/>
      <c r="C692" s="22"/>
    </row>
    <row r="693" spans="1:10" x14ac:dyDescent="0.25">
      <c r="A693" s="22" t="s">
        <v>682</v>
      </c>
      <c r="B693" s="22"/>
      <c r="C693" s="22"/>
      <c r="E693" s="50" t="str">
        <f t="shared" ref="E693:J693" si="137">E687</f>
        <v>2025/26</v>
      </c>
      <c r="F693" s="50" t="str">
        <f t="shared" si="137"/>
        <v>2026/27</v>
      </c>
      <c r="G693" s="50" t="str">
        <f t="shared" si="137"/>
        <v>2027/28</v>
      </c>
      <c r="H693" s="50" t="str">
        <f t="shared" si="137"/>
        <v>2028/29</v>
      </c>
      <c r="I693" s="50" t="str">
        <f t="shared" si="137"/>
        <v>2029/30</v>
      </c>
      <c r="J693" s="50" t="str">
        <f t="shared" si="137"/>
        <v>2030/31</v>
      </c>
    </row>
    <row r="694" spans="1:10" x14ac:dyDescent="0.25">
      <c r="A694" s="22" t="s">
        <v>678</v>
      </c>
      <c r="B694" s="22"/>
      <c r="C694" s="22"/>
      <c r="E694" s="54">
        <v>0</v>
      </c>
      <c r="F694" s="54">
        <v>0</v>
      </c>
      <c r="G694" s="54">
        <v>0</v>
      </c>
      <c r="H694" s="54">
        <v>0</v>
      </c>
      <c r="I694" s="54">
        <v>0</v>
      </c>
      <c r="J694" s="54">
        <v>0</v>
      </c>
    </row>
    <row r="695" spans="1:10" x14ac:dyDescent="0.25">
      <c r="A695" s="22" t="s">
        <v>679</v>
      </c>
      <c r="B695" s="22"/>
      <c r="C695" s="22"/>
      <c r="E695" s="54">
        <v>0</v>
      </c>
      <c r="F695" s="54">
        <v>0</v>
      </c>
      <c r="G695" s="54">
        <v>0</v>
      </c>
      <c r="H695" s="54">
        <v>0</v>
      </c>
      <c r="I695" s="54">
        <v>0</v>
      </c>
      <c r="J695" s="54">
        <v>0</v>
      </c>
    </row>
    <row r="696" spans="1:10" x14ac:dyDescent="0.25">
      <c r="A696" s="22" t="s">
        <v>680</v>
      </c>
      <c r="B696" s="22"/>
      <c r="C696" s="22"/>
      <c r="E696" s="56">
        <f>IF(staff_students!$C$28="No",0,ROUNDDOWN(E690*staff_students!$E$36,0))</f>
        <v>0</v>
      </c>
      <c r="F696" s="54">
        <f>ROUNDDOWN(E690*staff_students!$E$36,0)</f>
        <v>0</v>
      </c>
      <c r="G696" s="54">
        <f>ROUNDDOWN(F690*staff_students!$E$36,0)</f>
        <v>0</v>
      </c>
      <c r="H696" s="54">
        <f>ROUNDDOWN(G690*staff_students!$E$36,0)</f>
        <v>0</v>
      </c>
      <c r="I696" s="54">
        <f>ROUNDDOWN(H690*staff_students!$E$36,0)</f>
        <v>0</v>
      </c>
      <c r="J696" s="54">
        <f>ROUNDDOWN(I690*staff_students!$E$36,0)</f>
        <v>0</v>
      </c>
    </row>
    <row r="697" spans="1:10" x14ac:dyDescent="0.25">
      <c r="A697" s="22" t="s">
        <v>681</v>
      </c>
      <c r="B697" s="22"/>
      <c r="C697" s="22"/>
      <c r="E697" s="56">
        <f>IF(staff_students!$C$28="No",0,ROUNDDOWN(E691*staff_students!$E$36,0))</f>
        <v>0</v>
      </c>
      <c r="F697" s="54">
        <f>ROUNDDOWN(E691*staff_students!$E$36,0)</f>
        <v>0</v>
      </c>
      <c r="G697" s="54">
        <f>ROUNDDOWN(F691*staff_students!$E$36,0)</f>
        <v>0</v>
      </c>
      <c r="H697" s="54">
        <f>ROUNDDOWN(G691*staff_students!$E$36,0)</f>
        <v>0</v>
      </c>
      <c r="I697" s="54">
        <f>ROUNDDOWN(H691*staff_students!$E$36,0)</f>
        <v>0</v>
      </c>
      <c r="J697" s="54">
        <f>ROUNDDOWN(I691*staff_students!$E$36,0)</f>
        <v>0</v>
      </c>
    </row>
    <row r="698" spans="1:10" x14ac:dyDescent="0.25">
      <c r="A698" s="22"/>
      <c r="B698" s="22"/>
      <c r="C698" s="22"/>
    </row>
    <row r="699" spans="1:10" x14ac:dyDescent="0.25">
      <c r="A699" s="22" t="s">
        <v>683</v>
      </c>
      <c r="B699" s="22"/>
      <c r="C699" s="22"/>
      <c r="E699" s="50" t="str">
        <f t="shared" ref="E699:J699" si="138">E693</f>
        <v>2025/26</v>
      </c>
      <c r="F699" s="50" t="str">
        <f t="shared" si="138"/>
        <v>2026/27</v>
      </c>
      <c r="G699" s="50" t="str">
        <f t="shared" si="138"/>
        <v>2027/28</v>
      </c>
      <c r="H699" s="50" t="str">
        <f t="shared" si="138"/>
        <v>2028/29</v>
      </c>
      <c r="I699" s="50" t="str">
        <f t="shared" si="138"/>
        <v>2029/30</v>
      </c>
      <c r="J699" s="50" t="str">
        <f t="shared" si="138"/>
        <v>2030/31</v>
      </c>
    </row>
    <row r="700" spans="1:10" x14ac:dyDescent="0.25">
      <c r="A700" s="22" t="s">
        <v>678</v>
      </c>
      <c r="B700" s="22"/>
      <c r="C700" s="22"/>
      <c r="E700" s="54">
        <f t="shared" ref="E700:J700" si="139">E688+E694</f>
        <v>40</v>
      </c>
      <c r="F700" s="54">
        <f t="shared" si="139"/>
        <v>40</v>
      </c>
      <c r="G700" s="54">
        <f t="shared" si="139"/>
        <v>40</v>
      </c>
      <c r="H700" s="54">
        <f t="shared" si="139"/>
        <v>40</v>
      </c>
      <c r="I700" s="54">
        <f t="shared" si="139"/>
        <v>40</v>
      </c>
      <c r="J700" s="54">
        <f t="shared" si="139"/>
        <v>40</v>
      </c>
    </row>
    <row r="701" spans="1:10" x14ac:dyDescent="0.25">
      <c r="A701" s="22" t="s">
        <v>679</v>
      </c>
      <c r="B701" s="22"/>
      <c r="C701" s="22"/>
      <c r="E701" s="54">
        <f t="shared" ref="E701:J701" si="140">E689+E695</f>
        <v>10</v>
      </c>
      <c r="F701" s="54">
        <f t="shared" si="140"/>
        <v>10</v>
      </c>
      <c r="G701" s="54">
        <f t="shared" si="140"/>
        <v>10</v>
      </c>
      <c r="H701" s="54">
        <f t="shared" si="140"/>
        <v>10</v>
      </c>
      <c r="I701" s="54">
        <f t="shared" si="140"/>
        <v>10</v>
      </c>
      <c r="J701" s="54">
        <f t="shared" si="140"/>
        <v>10</v>
      </c>
    </row>
    <row r="702" spans="1:10" x14ac:dyDescent="0.25">
      <c r="A702" s="22" t="s">
        <v>680</v>
      </c>
      <c r="B702" s="22"/>
      <c r="C702" s="22"/>
      <c r="E702" s="54">
        <f t="shared" ref="E702:J702" si="141">E690+E696</f>
        <v>0</v>
      </c>
      <c r="F702" s="54">
        <f t="shared" si="141"/>
        <v>0</v>
      </c>
      <c r="G702" s="54">
        <f t="shared" si="141"/>
        <v>0</v>
      </c>
      <c r="H702" s="54">
        <f t="shared" si="141"/>
        <v>0</v>
      </c>
      <c r="I702" s="54">
        <f t="shared" si="141"/>
        <v>0</v>
      </c>
      <c r="J702" s="54">
        <f t="shared" si="141"/>
        <v>0</v>
      </c>
    </row>
    <row r="703" spans="1:10" x14ac:dyDescent="0.25">
      <c r="A703" s="22" t="s">
        <v>681</v>
      </c>
      <c r="B703" s="22"/>
      <c r="C703" s="22"/>
      <c r="E703" s="54">
        <f t="shared" ref="E703:J703" si="142">E691+E697</f>
        <v>0</v>
      </c>
      <c r="F703" s="54">
        <f t="shared" si="142"/>
        <v>0</v>
      </c>
      <c r="G703" s="54">
        <f t="shared" si="142"/>
        <v>0</v>
      </c>
      <c r="H703" s="54">
        <f t="shared" si="142"/>
        <v>0</v>
      </c>
      <c r="I703" s="54">
        <f t="shared" si="142"/>
        <v>0</v>
      </c>
      <c r="J703" s="54">
        <f t="shared" si="142"/>
        <v>0</v>
      </c>
    </row>
    <row r="704" spans="1:10" x14ac:dyDescent="0.25">
      <c r="A704" s="22"/>
      <c r="B704" s="22"/>
      <c r="C704" s="22"/>
    </row>
    <row r="705" spans="1:10" x14ac:dyDescent="0.25">
      <c r="A705" s="22" t="s">
        <v>684</v>
      </c>
      <c r="B705" s="22"/>
      <c r="C705" s="22"/>
      <c r="D705" s="22"/>
      <c r="E705" s="57" t="str">
        <f t="shared" ref="E705:J705" si="143">E699</f>
        <v>2025/26</v>
      </c>
      <c r="F705" s="57" t="str">
        <f t="shared" si="143"/>
        <v>2026/27</v>
      </c>
      <c r="G705" s="57" t="str">
        <f t="shared" si="143"/>
        <v>2027/28</v>
      </c>
      <c r="H705" s="57" t="str">
        <f t="shared" si="143"/>
        <v>2028/29</v>
      </c>
      <c r="I705" s="57" t="str">
        <f t="shared" si="143"/>
        <v>2029/30</v>
      </c>
      <c r="J705" s="57" t="str">
        <f t="shared" si="143"/>
        <v>2030/31</v>
      </c>
    </row>
    <row r="706" spans="1:10" x14ac:dyDescent="0.25">
      <c r="A706" s="22" t="s">
        <v>205</v>
      </c>
      <c r="B706" s="22"/>
      <c r="C706" s="22"/>
      <c r="D706" s="22" t="str">
        <f>A706&amp;D685&amp;D686</f>
        <v>FT Home student FTE13</v>
      </c>
      <c r="E706" s="66">
        <f>IF(staff_students!$C$28="No",E700/$D686/$D686*6+D700/$D686/$D686*3,E700/$D686/$D686*6+E700/$D686/$D686*3)</f>
        <v>26.666666666666668</v>
      </c>
      <c r="F706" s="58">
        <f>F700/$D686/$D686*6+E700/$D686/$D686*3</f>
        <v>40</v>
      </c>
      <c r="G706" s="58">
        <f>G700/$D686/$D686*6+F700/$D686/$D686*3</f>
        <v>40</v>
      </c>
      <c r="H706" s="58">
        <f>H700/$D686/$D686*6+G700/$D686/$D686*3</f>
        <v>40</v>
      </c>
      <c r="I706" s="58">
        <f>I700/$D686/$D686*6+H700/$D686/$D686*3</f>
        <v>40</v>
      </c>
      <c r="J706" s="58">
        <f>J700/$D686/$D686*6+I700/$D686/$D686*3</f>
        <v>40</v>
      </c>
    </row>
    <row r="707" spans="1:10" x14ac:dyDescent="0.25">
      <c r="A707" s="22" t="s">
        <v>206</v>
      </c>
      <c r="B707" s="22"/>
      <c r="C707" s="22"/>
      <c r="D707" s="22" t="str">
        <f>A707&amp;D685&amp;D686</f>
        <v>FT International student FTE13</v>
      </c>
      <c r="E707" s="66">
        <f>IF(staff_students!$C$28="No",E701/$D686/$D686*6+D701/$D686/$D686*3,E701/$D686/$D686*6+E701/$D686/$D686*3)</f>
        <v>6.666666666666667</v>
      </c>
      <c r="F707" s="58">
        <f>F701/$D686/$D686*6+E701/$D686/$D686*3</f>
        <v>10</v>
      </c>
      <c r="G707" s="58">
        <f>G701/$D686/$D686*6+F701/$D686/$D686*3</f>
        <v>10</v>
      </c>
      <c r="H707" s="58">
        <f>H701/$D686/$D686*6+G701/$D686/$D686*3</f>
        <v>10</v>
      </c>
      <c r="I707" s="58">
        <f>I701/$D686/$D686*6+H701/$D686/$D686*3</f>
        <v>10</v>
      </c>
      <c r="J707" s="58">
        <f>J701/$D686/$D686*6+I701/$D686/$D686*3</f>
        <v>10</v>
      </c>
    </row>
    <row r="708" spans="1:10" x14ac:dyDescent="0.25">
      <c r="A708" s="22" t="s">
        <v>207</v>
      </c>
      <c r="B708" s="22"/>
      <c r="C708" s="22"/>
      <c r="D708" s="22" t="str">
        <f>A708&amp;D685&amp;D686</f>
        <v>PT Home student FTE13</v>
      </c>
      <c r="E708" s="66">
        <f>IF(staff_students!$C$28="No",E702/VLOOKUP($D685,'selections(hide)'!$D$24:$P$36,13,FALSE)/$D686/$D686*6+D702/VLOOKUP($D685,'selections(hide)'!$D$24:$P$36,13,FALSE)/$D686/$D686*3,E702/VLOOKUP($D685,'selections(hide)'!$D$24:$P$36,13,FALSE)/$D686/$D686*6+E702/VLOOKUP($D685,'selections(hide)'!$D$24:$P$36,13,FALSE)/$D686/$D686*3)</f>
        <v>0</v>
      </c>
      <c r="F708" s="58">
        <f>F702/VLOOKUP($D685,'selections(hide)'!$D$24:$P$36,13,FALSE)/$D686/$D686*6+E702/VLOOKUP($D685,'selections(hide)'!$D$24:$P$36,13,FALSE)/$D686/$D686*3</f>
        <v>0</v>
      </c>
      <c r="G708" s="58">
        <f>G702/VLOOKUP($D685,'selections(hide)'!$D$24:$P$36,13,FALSE)/$D686/$D686*6+F702/VLOOKUP($D685,'selections(hide)'!$D$24:$P$36,13,FALSE)/$D686/$D686*3</f>
        <v>0</v>
      </c>
      <c r="H708" s="58">
        <f>H702/VLOOKUP($D685,'selections(hide)'!$D$24:$P$36,13,FALSE)/$D686/$D686*6+G702/VLOOKUP($D685,'selections(hide)'!$D$24:$P$36,13,FALSE)/$D686/$D686*3</f>
        <v>0</v>
      </c>
      <c r="I708" s="58">
        <f>I702/VLOOKUP($D685,'selections(hide)'!$D$24:$P$36,13,FALSE)/$D686/$D686*6+H702/VLOOKUP($D685,'selections(hide)'!$D$24:$P$36,13,FALSE)/$D686/$D686*3</f>
        <v>0</v>
      </c>
      <c r="J708" s="58">
        <f>J702/VLOOKUP($D685,'selections(hide)'!$D$24:$P$36,13,FALSE)/$D686/$D686*6+I702/VLOOKUP($D685,'selections(hide)'!$D$24:$P$36,13,FALSE)/$D686/$D686*3</f>
        <v>0</v>
      </c>
    </row>
    <row r="709" spans="1:10" x14ac:dyDescent="0.25">
      <c r="A709" s="22" t="s">
        <v>208</v>
      </c>
      <c r="B709" s="22"/>
      <c r="C709" s="22"/>
      <c r="D709" s="22" t="str">
        <f>A709&amp;D685&amp;D686</f>
        <v>PT International student FTE13</v>
      </c>
      <c r="E709" s="66">
        <f>IF(staff_students!$C$28="No",E703/VLOOKUP($D685,'selections(hide)'!$D$24:$P$36,13,FALSE)/$D686/$D686*6+D703/VLOOKUP($D685,'selections(hide)'!$D$24:$P$36,13,FALSE)/$D686/$D686*3,E703/VLOOKUP($D685,'selections(hide)'!$D$24:$P$36,13,FALSE)/$D686/$D686*6+E703/VLOOKUP($D685,'selections(hide)'!$D$24:$P$36,13,FALSE)/$D686/$D686*3)</f>
        <v>0</v>
      </c>
      <c r="F709" s="58">
        <f>F703/VLOOKUP($D685,'selections(hide)'!$D$24:$P$36,13,FALSE)/$D686/$D686*6+E703/VLOOKUP($D685,'selections(hide)'!$D$24:$P$36,13,FALSE)/$D686/$D686*3</f>
        <v>0</v>
      </c>
      <c r="G709" s="58">
        <f>G703/VLOOKUP($D685,'selections(hide)'!$D$24:$P$36,13,FALSE)/$D686/$D686*6+F703/VLOOKUP($D685,'selections(hide)'!$D$24:$P$36,13,FALSE)/$D686/$D686*3</f>
        <v>0</v>
      </c>
      <c r="H709" s="58">
        <f>H703/VLOOKUP($D685,'selections(hide)'!$D$24:$P$36,13,FALSE)/$D686/$D686*6+G703/VLOOKUP($D685,'selections(hide)'!$D$24:$P$36,13,FALSE)/$D686/$D686*3</f>
        <v>0</v>
      </c>
      <c r="I709" s="58">
        <f>I703/VLOOKUP($D685,'selections(hide)'!$D$24:$P$36,13,FALSE)/$D686/$D686*6+H703/VLOOKUP($D685,'selections(hide)'!$D$24:$P$36,13,FALSE)/$D686/$D686*3</f>
        <v>0</v>
      </c>
      <c r="J709" s="58">
        <f>J703/VLOOKUP($D685,'selections(hide)'!$D$24:$P$36,13,FALSE)/$D686/$D686*6+I703/VLOOKUP($D685,'selections(hide)'!$D$24:$P$36,13,FALSE)/$D686/$D686*3</f>
        <v>0</v>
      </c>
    </row>
    <row r="710" spans="1:10" x14ac:dyDescent="0.25">
      <c r="A710" s="22"/>
      <c r="B710" s="22"/>
      <c r="C710" s="22"/>
      <c r="D710" s="22"/>
      <c r="E710" s="22"/>
      <c r="F710" s="22"/>
      <c r="G710" s="22"/>
      <c r="H710" s="22"/>
      <c r="I710" s="22"/>
      <c r="J710" s="22"/>
    </row>
    <row r="711" spans="1:10" x14ac:dyDescent="0.25">
      <c r="A711" s="59" t="s">
        <v>18</v>
      </c>
      <c r="B711" s="11"/>
      <c r="C711" s="11"/>
      <c r="D711" s="2">
        <f>VLOOKUP(A711,'selections(hide)'!$A$24:$M$36,4,FALSE)</f>
        <v>2</v>
      </c>
    </row>
    <row r="712" spans="1:10" x14ac:dyDescent="0.25">
      <c r="A712" s="64" t="s">
        <v>195</v>
      </c>
      <c r="B712" s="65"/>
      <c r="C712" s="65"/>
      <c r="D712" s="65">
        <f>'selections(hide)'!$J$4</f>
        <v>3</v>
      </c>
    </row>
    <row r="713" spans="1:10" x14ac:dyDescent="0.25">
      <c r="A713" s="11" t="s">
        <v>677</v>
      </c>
      <c r="B713" s="11"/>
      <c r="C713" s="11"/>
      <c r="E713" s="50" t="str">
        <f>staff_students!$E$29</f>
        <v>2025/26</v>
      </c>
      <c r="F713" s="50" t="str">
        <f>staff_students!$F$29</f>
        <v>2026/27</v>
      </c>
      <c r="G713" s="50" t="str">
        <f>staff_students!$G$29</f>
        <v>2027/28</v>
      </c>
      <c r="H713" s="50" t="str">
        <f>staff_students!$H$29</f>
        <v>2028/29</v>
      </c>
      <c r="I713" s="50" t="str">
        <f>staff_students!$I$29</f>
        <v>2029/30</v>
      </c>
      <c r="J713" s="50" t="str">
        <f>staff_students!$J$29</f>
        <v>2030/31</v>
      </c>
    </row>
    <row r="714" spans="1:10" x14ac:dyDescent="0.25">
      <c r="A714" s="11" t="s">
        <v>678</v>
      </c>
      <c r="B714" s="11"/>
      <c r="C714" s="11"/>
      <c r="E714" s="54">
        <f>staff_students!$E$30</f>
        <v>40</v>
      </c>
      <c r="F714" s="54">
        <f>staff_students!$F$30</f>
        <v>40</v>
      </c>
      <c r="G714" s="54">
        <f>staff_students!$G$30</f>
        <v>40</v>
      </c>
      <c r="H714" s="54">
        <f>staff_students!$H$30</f>
        <v>40</v>
      </c>
      <c r="I714" s="54">
        <f>staff_students!$I$30</f>
        <v>40</v>
      </c>
      <c r="J714" s="54">
        <f>staff_students!$J$30</f>
        <v>40</v>
      </c>
    </row>
    <row r="715" spans="1:10" x14ac:dyDescent="0.25">
      <c r="A715" s="11" t="s">
        <v>679</v>
      </c>
      <c r="B715" s="11"/>
      <c r="C715" s="11"/>
      <c r="E715" s="54">
        <f>staff_students!$E$31</f>
        <v>10</v>
      </c>
      <c r="F715" s="54">
        <f>staff_students!$F$31</f>
        <v>10</v>
      </c>
      <c r="G715" s="54">
        <f>staff_students!$G$31</f>
        <v>10</v>
      </c>
      <c r="H715" s="54">
        <f>staff_students!$H$31</f>
        <v>10</v>
      </c>
      <c r="I715" s="54">
        <f>staff_students!$I$31</f>
        <v>10</v>
      </c>
      <c r="J715" s="54">
        <f>staff_students!$J$31</f>
        <v>10</v>
      </c>
    </row>
    <row r="716" spans="1:10" x14ac:dyDescent="0.25">
      <c r="A716" s="11" t="s">
        <v>680</v>
      </c>
      <c r="B716" s="11"/>
      <c r="C716" s="11"/>
      <c r="E716" s="54">
        <f>staff_students!$E$32</f>
        <v>0</v>
      </c>
      <c r="F716" s="54">
        <f>staff_students!$F$32</f>
        <v>0</v>
      </c>
      <c r="G716" s="54">
        <f>staff_students!$G$32</f>
        <v>0</v>
      </c>
      <c r="H716" s="54">
        <f>staff_students!$H$32</f>
        <v>0</v>
      </c>
      <c r="I716" s="54">
        <f>staff_students!$I$32</f>
        <v>0</v>
      </c>
      <c r="J716" s="54">
        <f>staff_students!$J$32</f>
        <v>0</v>
      </c>
    </row>
    <row r="717" spans="1:10" x14ac:dyDescent="0.25">
      <c r="A717" s="11" t="s">
        <v>681</v>
      </c>
      <c r="B717" s="11"/>
      <c r="C717" s="11"/>
      <c r="E717" s="54">
        <f>staff_students!$E$33</f>
        <v>0</v>
      </c>
      <c r="F717" s="54">
        <f>staff_students!$F$33</f>
        <v>0</v>
      </c>
      <c r="G717" s="54">
        <f>staff_students!$G$33</f>
        <v>0</v>
      </c>
      <c r="H717" s="54">
        <f>staff_students!$H$33</f>
        <v>0</v>
      </c>
      <c r="I717" s="54">
        <f>staff_students!$I$33</f>
        <v>0</v>
      </c>
      <c r="J717" s="54">
        <f>staff_students!$J$33</f>
        <v>0</v>
      </c>
    </row>
    <row r="718" spans="1:10" x14ac:dyDescent="0.25">
      <c r="A718" s="11"/>
      <c r="B718" s="11"/>
      <c r="C718" s="11"/>
    </row>
    <row r="719" spans="1:10" x14ac:dyDescent="0.25">
      <c r="A719" s="11" t="s">
        <v>682</v>
      </c>
      <c r="B719" s="11"/>
      <c r="C719" s="11"/>
      <c r="E719" s="50" t="str">
        <f t="shared" ref="E719:J719" si="144">E713</f>
        <v>2025/26</v>
      </c>
      <c r="F719" s="50" t="str">
        <f t="shared" si="144"/>
        <v>2026/27</v>
      </c>
      <c r="G719" s="50" t="str">
        <f t="shared" si="144"/>
        <v>2027/28</v>
      </c>
      <c r="H719" s="50" t="str">
        <f t="shared" si="144"/>
        <v>2028/29</v>
      </c>
      <c r="I719" s="50" t="str">
        <f t="shared" si="144"/>
        <v>2029/30</v>
      </c>
      <c r="J719" s="50" t="str">
        <f t="shared" si="144"/>
        <v>2030/31</v>
      </c>
    </row>
    <row r="720" spans="1:10" x14ac:dyDescent="0.25">
      <c r="A720" s="11" t="s">
        <v>678</v>
      </c>
      <c r="B720" s="11"/>
      <c r="C720" s="11"/>
      <c r="E720" s="54">
        <v>0</v>
      </c>
      <c r="F720" s="54">
        <v>0</v>
      </c>
      <c r="G720" s="54">
        <v>0</v>
      </c>
      <c r="H720" s="54">
        <v>0</v>
      </c>
      <c r="I720" s="54">
        <v>0</v>
      </c>
      <c r="J720" s="54">
        <v>0</v>
      </c>
    </row>
    <row r="721" spans="1:10" x14ac:dyDescent="0.25">
      <c r="A721" s="11" t="s">
        <v>679</v>
      </c>
      <c r="B721" s="11"/>
      <c r="C721" s="11"/>
      <c r="E721" s="54">
        <v>0</v>
      </c>
      <c r="F721" s="54">
        <v>0</v>
      </c>
      <c r="G721" s="54">
        <v>0</v>
      </c>
      <c r="H721" s="54">
        <v>0</v>
      </c>
      <c r="I721" s="54">
        <v>0</v>
      </c>
      <c r="J721" s="54">
        <v>0</v>
      </c>
    </row>
    <row r="722" spans="1:10" x14ac:dyDescent="0.25">
      <c r="A722" s="11" t="s">
        <v>680</v>
      </c>
      <c r="B722" s="11"/>
      <c r="C722" s="11"/>
      <c r="E722" s="56">
        <f>IF(staff_students!$C$28="No",0,ROUNDDOWN(E716*staff_students!$E$36,0))+IF(staff_students!$C$28="No",0,ROUNDDOWN(E716*staff_students!$E$36*staff_students!$E$36,0))</f>
        <v>0</v>
      </c>
      <c r="F722" s="56">
        <f>ROUNDDOWN(E716*staff_students!$E$36,0)+IF(staff_students!$C$28="No",0,ROUNDDOWN(E716*staff_students!$E$36*staff_students!$E$36,0))</f>
        <v>0</v>
      </c>
      <c r="G722" s="54">
        <f>ROUNDDOWN(F716*staff_students!$E$36,0)+ROUNDDOWN(E716*staff_students!$E$36*staff_students!$E$36,0)</f>
        <v>0</v>
      </c>
      <c r="H722" s="54">
        <f>ROUNDDOWN(G716*staff_students!$E$36,0)+ROUNDDOWN(F716*staff_students!$E$36*staff_students!$E$36,0)</f>
        <v>0</v>
      </c>
      <c r="I722" s="54">
        <f>ROUNDDOWN(H716*staff_students!$E$36,0)+ROUNDDOWN(G716*staff_students!$E$36*staff_students!$E$36,0)</f>
        <v>0</v>
      </c>
      <c r="J722" s="54">
        <f>ROUNDDOWN(I716*staff_students!$E$36,0)+ROUNDDOWN(H716*staff_students!$E$36*staff_students!$E$36,0)</f>
        <v>0</v>
      </c>
    </row>
    <row r="723" spans="1:10" x14ac:dyDescent="0.25">
      <c r="A723" s="11" t="s">
        <v>681</v>
      </c>
      <c r="B723" s="11"/>
      <c r="C723" s="11"/>
      <c r="E723" s="56">
        <f>IF(staff_students!$C$28="No",0,ROUNDDOWN(E717*staff_students!$E$36,0))+IF(staff_students!$C$28="No",0,ROUNDDOWN(E717*staff_students!$E$36*staff_students!$E$36,0))</f>
        <v>0</v>
      </c>
      <c r="F723" s="56">
        <f>ROUNDDOWN(E717*staff_students!$E$36,0)+IF(staff_students!$C$28="No",0,ROUNDDOWN(E717*staff_students!$E$36*staff_students!$E$36,0))</f>
        <v>0</v>
      </c>
      <c r="G723" s="54">
        <f>ROUNDDOWN(F717*staff_students!$E$36,0)+ROUNDDOWN(E717*staff_students!$E$36*staff_students!$E$36,0)</f>
        <v>0</v>
      </c>
      <c r="H723" s="54">
        <f>ROUNDDOWN(G717*staff_students!$E$36,0)+ROUNDDOWN(F717*staff_students!$E$36*staff_students!$E$36,0)</f>
        <v>0</v>
      </c>
      <c r="I723" s="54">
        <f>ROUNDDOWN(H717*staff_students!$E$36,0)+ROUNDDOWN(G717*staff_students!$E$36*staff_students!$E$36,0)</f>
        <v>0</v>
      </c>
      <c r="J723" s="54">
        <f>ROUNDDOWN(I717*staff_students!$E$36,0)+ROUNDDOWN(H717*staff_students!$E$36*staff_students!$E$36,0)</f>
        <v>0</v>
      </c>
    </row>
    <row r="724" spans="1:10" x14ac:dyDescent="0.25">
      <c r="A724" s="11"/>
      <c r="B724" s="11"/>
      <c r="C724" s="11"/>
    </row>
    <row r="725" spans="1:10" x14ac:dyDescent="0.25">
      <c r="A725" s="11" t="s">
        <v>683</v>
      </c>
      <c r="B725" s="11"/>
      <c r="C725" s="11"/>
      <c r="E725" s="50" t="str">
        <f t="shared" ref="E725:J725" si="145">E719</f>
        <v>2025/26</v>
      </c>
      <c r="F725" s="50" t="str">
        <f t="shared" si="145"/>
        <v>2026/27</v>
      </c>
      <c r="G725" s="50" t="str">
        <f t="shared" si="145"/>
        <v>2027/28</v>
      </c>
      <c r="H725" s="50" t="str">
        <f t="shared" si="145"/>
        <v>2028/29</v>
      </c>
      <c r="I725" s="50" t="str">
        <f t="shared" si="145"/>
        <v>2029/30</v>
      </c>
      <c r="J725" s="50" t="str">
        <f t="shared" si="145"/>
        <v>2030/31</v>
      </c>
    </row>
    <row r="726" spans="1:10" x14ac:dyDescent="0.25">
      <c r="A726" s="11" t="s">
        <v>678</v>
      </c>
      <c r="B726" s="11"/>
      <c r="C726" s="11"/>
      <c r="E726" s="54">
        <f t="shared" ref="E726:J726" si="146">E714+E720</f>
        <v>40</v>
      </c>
      <c r="F726" s="54">
        <f t="shared" si="146"/>
        <v>40</v>
      </c>
      <c r="G726" s="54">
        <f t="shared" si="146"/>
        <v>40</v>
      </c>
      <c r="H726" s="54">
        <f t="shared" si="146"/>
        <v>40</v>
      </c>
      <c r="I726" s="54">
        <f t="shared" si="146"/>
        <v>40</v>
      </c>
      <c r="J726" s="54">
        <f t="shared" si="146"/>
        <v>40</v>
      </c>
    </row>
    <row r="727" spans="1:10" x14ac:dyDescent="0.25">
      <c r="A727" s="11" t="s">
        <v>679</v>
      </c>
      <c r="B727" s="11"/>
      <c r="C727" s="11"/>
      <c r="E727" s="54">
        <f t="shared" ref="E727:J727" si="147">E715+E721</f>
        <v>10</v>
      </c>
      <c r="F727" s="54">
        <f t="shared" si="147"/>
        <v>10</v>
      </c>
      <c r="G727" s="54">
        <f t="shared" si="147"/>
        <v>10</v>
      </c>
      <c r="H727" s="54">
        <f t="shared" si="147"/>
        <v>10</v>
      </c>
      <c r="I727" s="54">
        <f t="shared" si="147"/>
        <v>10</v>
      </c>
      <c r="J727" s="54">
        <f t="shared" si="147"/>
        <v>10</v>
      </c>
    </row>
    <row r="728" spans="1:10" x14ac:dyDescent="0.25">
      <c r="A728" s="11" t="s">
        <v>680</v>
      </c>
      <c r="B728" s="11"/>
      <c r="C728" s="11"/>
      <c r="E728" s="54">
        <f t="shared" ref="E728:J728" si="148">E716+E722</f>
        <v>0</v>
      </c>
      <c r="F728" s="54">
        <f t="shared" si="148"/>
        <v>0</v>
      </c>
      <c r="G728" s="54">
        <f t="shared" si="148"/>
        <v>0</v>
      </c>
      <c r="H728" s="54">
        <f t="shared" si="148"/>
        <v>0</v>
      </c>
      <c r="I728" s="54">
        <f t="shared" si="148"/>
        <v>0</v>
      </c>
      <c r="J728" s="54">
        <f t="shared" si="148"/>
        <v>0</v>
      </c>
    </row>
    <row r="729" spans="1:10" x14ac:dyDescent="0.25">
      <c r="A729" s="11" t="s">
        <v>681</v>
      </c>
      <c r="B729" s="11"/>
      <c r="C729" s="11"/>
      <c r="E729" s="54">
        <f t="shared" ref="E729:J729" si="149">E717+E723</f>
        <v>0</v>
      </c>
      <c r="F729" s="54">
        <f t="shared" si="149"/>
        <v>0</v>
      </c>
      <c r="G729" s="54">
        <f t="shared" si="149"/>
        <v>0</v>
      </c>
      <c r="H729" s="54">
        <f t="shared" si="149"/>
        <v>0</v>
      </c>
      <c r="I729" s="54">
        <f t="shared" si="149"/>
        <v>0</v>
      </c>
      <c r="J729" s="54">
        <f t="shared" si="149"/>
        <v>0</v>
      </c>
    </row>
    <row r="730" spans="1:10" x14ac:dyDescent="0.25">
      <c r="A730" s="11"/>
      <c r="B730" s="11"/>
      <c r="C730" s="11"/>
    </row>
    <row r="731" spans="1:10" x14ac:dyDescent="0.25">
      <c r="A731" s="11" t="s">
        <v>684</v>
      </c>
      <c r="B731" s="11"/>
      <c r="C731" s="11"/>
      <c r="D731" s="11"/>
      <c r="E731" s="60" t="str">
        <f t="shared" ref="E731:J731" si="150">E725</f>
        <v>2025/26</v>
      </c>
      <c r="F731" s="60" t="str">
        <f t="shared" si="150"/>
        <v>2026/27</v>
      </c>
      <c r="G731" s="60" t="str">
        <f t="shared" si="150"/>
        <v>2027/28</v>
      </c>
      <c r="H731" s="60" t="str">
        <f t="shared" si="150"/>
        <v>2028/29</v>
      </c>
      <c r="I731" s="60" t="str">
        <f t="shared" si="150"/>
        <v>2029/30</v>
      </c>
      <c r="J731" s="60" t="str">
        <f t="shared" si="150"/>
        <v>2030/31</v>
      </c>
    </row>
    <row r="732" spans="1:10" x14ac:dyDescent="0.25">
      <c r="A732" s="11" t="s">
        <v>205</v>
      </c>
      <c r="B732" s="11"/>
      <c r="C732" s="11"/>
      <c r="D732" s="11" t="str">
        <f>A732&amp;D711&amp;D712</f>
        <v>FT Home student FTE23</v>
      </c>
      <c r="E732" s="66">
        <f>IF(staff_students!$C$28="No",E726/$D712/$D712*6+D726/$D712/$D712*3,E726/$D712/$D712*6+E726/$D712/$D712*3)</f>
        <v>26.666666666666668</v>
      </c>
      <c r="F732" s="61">
        <f>F726/$D712/$D712*6+E726/$D712/$D712*3</f>
        <v>40</v>
      </c>
      <c r="G732" s="61">
        <f>G726/$D712/$D712*6+F726/$D712/$D712*3</f>
        <v>40</v>
      </c>
      <c r="H732" s="61">
        <f>H726/$D712/$D712*6+G726/$D712/$D712*3</f>
        <v>40</v>
      </c>
      <c r="I732" s="61">
        <f>I726/$D712/$D712*6+H726/$D712/$D712*3</f>
        <v>40</v>
      </c>
      <c r="J732" s="61">
        <f>J726/$D712/$D712*6+I726/$D712/$D712*3</f>
        <v>40</v>
      </c>
    </row>
    <row r="733" spans="1:10" x14ac:dyDescent="0.25">
      <c r="A733" s="11" t="s">
        <v>206</v>
      </c>
      <c r="B733" s="11"/>
      <c r="C733" s="11"/>
      <c r="D733" s="11" t="str">
        <f>A733&amp;D711&amp;D712</f>
        <v>FT International student FTE23</v>
      </c>
      <c r="E733" s="66">
        <f>IF(staff_students!$C$28="No",E727/$D712/$D712*6+D727/$D712/$D712*3,E727/$D712/$D712*6+E727/$D712/$D712*3)</f>
        <v>6.666666666666667</v>
      </c>
      <c r="F733" s="61">
        <f>F727/$D712/$D712*6+E727/$D712/$D712*3</f>
        <v>10</v>
      </c>
      <c r="G733" s="61">
        <f>G727/$D712/$D712*6+F727/$D712/$D712*3</f>
        <v>10</v>
      </c>
      <c r="H733" s="61">
        <f>H727/$D712/$D712*6+G727/$D712/$D712*3</f>
        <v>10</v>
      </c>
      <c r="I733" s="61">
        <f>I727/$D712/$D712*6+H727/$D712/$D712*3</f>
        <v>10</v>
      </c>
      <c r="J733" s="61">
        <f>J727/$D712/$D712*6+I727/$D712/$D712*3</f>
        <v>10</v>
      </c>
    </row>
    <row r="734" spans="1:10" x14ac:dyDescent="0.25">
      <c r="A734" s="11" t="s">
        <v>207</v>
      </c>
      <c r="B734" s="11"/>
      <c r="C734" s="11"/>
      <c r="D734" s="11" t="str">
        <f>A734&amp;D711&amp;D712</f>
        <v>PT Home student FTE23</v>
      </c>
      <c r="E734" s="66">
        <f>IF(staff_students!$C$28="No",E728/VLOOKUP($D711,'selections(hide)'!$D$24:$P$36,13,FALSE)/$D712/$D712*6+D728/VLOOKUP($D711,'selections(hide)'!$D$24:$P$36,13,FALSE)/$D712/$D712*3,E728/VLOOKUP($D711,'selections(hide)'!$D$24:$P$36,13,FALSE)/$D712/$D712*6+E728/VLOOKUP($D711,'selections(hide)'!$D$24:$P$36,13,FALSE)/$D712/$D712*3)</f>
        <v>0</v>
      </c>
      <c r="F734" s="61">
        <f>F728/VLOOKUP($D711,'selections(hide)'!$D$24:$P$36,13,FALSE)/$D712/$D712*6+E728/VLOOKUP($D711,'selections(hide)'!$D$24:$P$36,13,FALSE)/$D712/$D712*3</f>
        <v>0</v>
      </c>
      <c r="G734" s="61">
        <f>G728/VLOOKUP($D711,'selections(hide)'!$D$24:$P$36,13,FALSE)/$D712/$D712*6+F728/VLOOKUP($D711,'selections(hide)'!$D$24:$P$36,13,FALSE)/$D712/$D712*3</f>
        <v>0</v>
      </c>
      <c r="H734" s="61">
        <f>H728/VLOOKUP($D711,'selections(hide)'!$D$24:$P$36,13,FALSE)/$D712/$D712*6+G728/VLOOKUP($D711,'selections(hide)'!$D$24:$P$36,13,FALSE)/$D712/$D712*3</f>
        <v>0</v>
      </c>
      <c r="I734" s="61">
        <f>I728/VLOOKUP($D711,'selections(hide)'!$D$24:$P$36,13,FALSE)/$D712/$D712*6+H728/VLOOKUP($D711,'selections(hide)'!$D$24:$P$36,13,FALSE)/$D712/$D712*3</f>
        <v>0</v>
      </c>
      <c r="J734" s="61">
        <f>J728/VLOOKUP($D711,'selections(hide)'!$D$24:$P$36,13,FALSE)/$D712/$D712*6+I728/VLOOKUP($D711,'selections(hide)'!$D$24:$P$36,13,FALSE)/$D712/$D712*3</f>
        <v>0</v>
      </c>
    </row>
    <row r="735" spans="1:10" x14ac:dyDescent="0.25">
      <c r="A735" s="11" t="s">
        <v>208</v>
      </c>
      <c r="B735" s="11"/>
      <c r="C735" s="11"/>
      <c r="D735" s="11" t="str">
        <f>A735&amp;D711&amp;D712</f>
        <v>PT International student FTE23</v>
      </c>
      <c r="E735" s="66">
        <f>IF(staff_students!$C$28="No",E729/VLOOKUP($D711,'selections(hide)'!$D$24:$P$36,13,FALSE)/$D712/$D712*6+D729/VLOOKUP($D711,'selections(hide)'!$D$24:$P$36,13,FALSE)/$D712/$D712*3,E729/VLOOKUP($D711,'selections(hide)'!$D$24:$P$36,13,FALSE)/$D712/$D712*6+E729/VLOOKUP($D711,'selections(hide)'!$D$24:$P$36,13,FALSE)/$D712/$D712*3)</f>
        <v>0</v>
      </c>
      <c r="F735" s="61">
        <f>F729/VLOOKUP($D711,'selections(hide)'!$D$24:$P$36,13,FALSE)/$D712/$D712*6+E729/VLOOKUP($D711,'selections(hide)'!$D$24:$P$36,13,FALSE)/$D712/$D712*3</f>
        <v>0</v>
      </c>
      <c r="G735" s="61">
        <f>G729/VLOOKUP($D711,'selections(hide)'!$D$24:$P$36,13,FALSE)/$D712/$D712*6+F729/VLOOKUP($D711,'selections(hide)'!$D$24:$P$36,13,FALSE)/$D712/$D712*3</f>
        <v>0</v>
      </c>
      <c r="H735" s="61">
        <f>H729/VLOOKUP($D711,'selections(hide)'!$D$24:$P$36,13,FALSE)/$D712/$D712*6+G729/VLOOKUP($D711,'selections(hide)'!$D$24:$P$36,13,FALSE)/$D712/$D712*3</f>
        <v>0</v>
      </c>
      <c r="I735" s="61">
        <f>I729/VLOOKUP($D711,'selections(hide)'!$D$24:$P$36,13,FALSE)/$D712/$D712*6+H729/VLOOKUP($D711,'selections(hide)'!$D$24:$P$36,13,FALSE)/$D712/$D712*3</f>
        <v>0</v>
      </c>
      <c r="J735" s="61">
        <f>J729/VLOOKUP($D711,'selections(hide)'!$D$24:$P$36,13,FALSE)/$D712/$D712*6+I729/VLOOKUP($D711,'selections(hide)'!$D$24:$P$36,13,FALSE)/$D712/$D712*3</f>
        <v>0</v>
      </c>
    </row>
    <row r="736" spans="1:10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</row>
    <row r="737" spans="1:10" x14ac:dyDescent="0.25">
      <c r="A737" s="62" t="s">
        <v>20</v>
      </c>
      <c r="B737" s="22"/>
      <c r="C737" s="22"/>
      <c r="D737" s="2">
        <f>VLOOKUP(A737,'selections(hide)'!$A$24:$M$36,4,FALSE)</f>
        <v>4</v>
      </c>
    </row>
    <row r="738" spans="1:10" x14ac:dyDescent="0.25">
      <c r="A738" s="64" t="s">
        <v>195</v>
      </c>
      <c r="B738" s="65"/>
      <c r="C738" s="65"/>
      <c r="D738" s="65">
        <f>'selections(hide)'!$J$4</f>
        <v>3</v>
      </c>
    </row>
    <row r="739" spans="1:10" x14ac:dyDescent="0.25">
      <c r="A739" s="22" t="s">
        <v>677</v>
      </c>
      <c r="B739" s="22"/>
      <c r="C739" s="22"/>
      <c r="E739" s="50" t="str">
        <f>staff_students!$E$29</f>
        <v>2025/26</v>
      </c>
      <c r="F739" s="50" t="str">
        <f>staff_students!$F$29</f>
        <v>2026/27</v>
      </c>
      <c r="G739" s="50" t="str">
        <f>staff_students!$G$29</f>
        <v>2027/28</v>
      </c>
      <c r="H739" s="50" t="str">
        <f>staff_students!$H$29</f>
        <v>2028/29</v>
      </c>
      <c r="I739" s="50" t="str">
        <f>staff_students!$I$29</f>
        <v>2029/30</v>
      </c>
      <c r="J739" s="50" t="str">
        <f>staff_students!$J$29</f>
        <v>2030/31</v>
      </c>
    </row>
    <row r="740" spans="1:10" x14ac:dyDescent="0.25">
      <c r="A740" s="22" t="s">
        <v>678</v>
      </c>
      <c r="B740" s="22"/>
      <c r="C740" s="22"/>
      <c r="E740" s="54"/>
      <c r="F740" s="54"/>
      <c r="G740" s="54"/>
      <c r="H740" s="54"/>
      <c r="I740" s="54"/>
      <c r="J740" s="54"/>
    </row>
    <row r="741" spans="1:10" x14ac:dyDescent="0.25">
      <c r="A741" s="22" t="s">
        <v>679</v>
      </c>
      <c r="B741" s="22"/>
      <c r="C741" s="22"/>
      <c r="E741" s="54"/>
      <c r="F741" s="54"/>
      <c r="G741" s="54"/>
      <c r="H741" s="54"/>
      <c r="I741" s="54"/>
      <c r="J741" s="54"/>
    </row>
    <row r="742" spans="1:10" x14ac:dyDescent="0.25">
      <c r="A742" s="22" t="s">
        <v>680</v>
      </c>
      <c r="B742" s="22"/>
      <c r="C742" s="22"/>
      <c r="E742" s="54">
        <f>staff_students!$E$32</f>
        <v>0</v>
      </c>
      <c r="F742" s="54">
        <f>staff_students!$F$32</f>
        <v>0</v>
      </c>
      <c r="G742" s="54">
        <f>staff_students!$G$32</f>
        <v>0</v>
      </c>
      <c r="H742" s="54">
        <f>staff_students!$H$32</f>
        <v>0</v>
      </c>
      <c r="I742" s="54">
        <f>staff_students!$I$32</f>
        <v>0</v>
      </c>
      <c r="J742" s="54">
        <f>staff_students!$J$32</f>
        <v>0</v>
      </c>
    </row>
    <row r="743" spans="1:10" x14ac:dyDescent="0.25">
      <c r="A743" s="22" t="s">
        <v>681</v>
      </c>
      <c r="B743" s="22"/>
      <c r="C743" s="22"/>
      <c r="E743" s="54">
        <f>staff_students!$E$33</f>
        <v>0</v>
      </c>
      <c r="F743" s="54">
        <f>staff_students!$F$33</f>
        <v>0</v>
      </c>
      <c r="G743" s="54">
        <f>staff_students!$G$33</f>
        <v>0</v>
      </c>
      <c r="H743" s="54">
        <f>staff_students!$H$33</f>
        <v>0</v>
      </c>
      <c r="I743" s="54">
        <f>staff_students!$I$33</f>
        <v>0</v>
      </c>
      <c r="J743" s="54">
        <f>staff_students!$J$33</f>
        <v>0</v>
      </c>
    </row>
    <row r="744" spans="1:10" x14ac:dyDescent="0.25">
      <c r="A744" s="22"/>
      <c r="B744" s="22"/>
      <c r="C744" s="22"/>
    </row>
    <row r="745" spans="1:10" x14ac:dyDescent="0.25">
      <c r="A745" s="22" t="s">
        <v>682</v>
      </c>
      <c r="B745" s="22"/>
      <c r="C745" s="22"/>
      <c r="E745" s="50">
        <f t="shared" ref="E745:J745" si="151">E738</f>
        <v>0</v>
      </c>
      <c r="F745" s="50">
        <f t="shared" si="151"/>
        <v>0</v>
      </c>
      <c r="G745" s="50">
        <f t="shared" si="151"/>
        <v>0</v>
      </c>
      <c r="H745" s="50">
        <f t="shared" si="151"/>
        <v>0</v>
      </c>
      <c r="I745" s="50">
        <f t="shared" si="151"/>
        <v>0</v>
      </c>
      <c r="J745" s="50">
        <f t="shared" si="151"/>
        <v>0</v>
      </c>
    </row>
    <row r="746" spans="1:10" x14ac:dyDescent="0.25">
      <c r="A746" s="22" t="s">
        <v>678</v>
      </c>
      <c r="B746" s="22"/>
      <c r="C746" s="22"/>
      <c r="E746" s="54"/>
      <c r="F746" s="54"/>
      <c r="G746" s="54"/>
      <c r="H746" s="54"/>
      <c r="I746" s="54"/>
      <c r="J746" s="54"/>
    </row>
    <row r="747" spans="1:10" x14ac:dyDescent="0.25">
      <c r="A747" s="22" t="s">
        <v>679</v>
      </c>
      <c r="B747" s="22"/>
      <c r="C747" s="22"/>
      <c r="E747" s="54"/>
      <c r="F747" s="54"/>
      <c r="G747" s="54"/>
      <c r="H747" s="54"/>
      <c r="I747" s="54"/>
      <c r="J747" s="54"/>
    </row>
    <row r="748" spans="1:10" x14ac:dyDescent="0.25">
      <c r="A748" s="22" t="s">
        <v>680</v>
      </c>
      <c r="B748" s="22"/>
      <c r="C748" s="22"/>
      <c r="E748" s="56">
        <f>IF(staff_students!$C$28="No",0,ROUNDDOWN(E742*staff_students!$E$36,0))</f>
        <v>0</v>
      </c>
      <c r="F748" s="54">
        <f>ROUNDDOWN(E742*staff_students!$E$36,0)</f>
        <v>0</v>
      </c>
      <c r="G748" s="54">
        <f>ROUNDDOWN(F742*staff_students!$E$36,0)</f>
        <v>0</v>
      </c>
      <c r="H748" s="54">
        <f>ROUNDDOWN(G742*staff_students!$E$36,0)</f>
        <v>0</v>
      </c>
      <c r="I748" s="54">
        <f>ROUNDDOWN(H742*staff_students!$E$36,0)</f>
        <v>0</v>
      </c>
      <c r="J748" s="54">
        <f>ROUNDDOWN(I742*staff_students!$E$36,0)</f>
        <v>0</v>
      </c>
    </row>
    <row r="749" spans="1:10" x14ac:dyDescent="0.25">
      <c r="A749" s="22" t="s">
        <v>681</v>
      </c>
      <c r="B749" s="22"/>
      <c r="C749" s="22"/>
      <c r="E749" s="56">
        <f>IF(staff_students!$C$28="No",0,ROUNDDOWN(E743*staff_students!$E$36,0))</f>
        <v>0</v>
      </c>
      <c r="F749" s="54">
        <f>ROUNDDOWN(E743*staff_students!$E$36,0)</f>
        <v>0</v>
      </c>
      <c r="G749" s="54">
        <f>ROUNDDOWN(F743*staff_students!$E$36,0)</f>
        <v>0</v>
      </c>
      <c r="H749" s="54">
        <f>ROUNDDOWN(G743*staff_students!$E$36,0)</f>
        <v>0</v>
      </c>
      <c r="I749" s="54">
        <f>ROUNDDOWN(H743*staff_students!$E$36,0)</f>
        <v>0</v>
      </c>
      <c r="J749" s="54">
        <f>ROUNDDOWN(I743*staff_students!$E$36,0)</f>
        <v>0</v>
      </c>
    </row>
    <row r="750" spans="1:10" x14ac:dyDescent="0.25">
      <c r="A750" s="22"/>
      <c r="B750" s="22"/>
      <c r="C750" s="22"/>
    </row>
    <row r="751" spans="1:10" x14ac:dyDescent="0.25">
      <c r="A751" s="22" t="s">
        <v>683</v>
      </c>
      <c r="B751" s="22"/>
      <c r="C751" s="22"/>
      <c r="E751" s="50">
        <f t="shared" ref="E751:J751" si="152">E745</f>
        <v>0</v>
      </c>
      <c r="F751" s="50">
        <f t="shared" si="152"/>
        <v>0</v>
      </c>
      <c r="G751" s="50">
        <f t="shared" si="152"/>
        <v>0</v>
      </c>
      <c r="H751" s="50">
        <f t="shared" si="152"/>
        <v>0</v>
      </c>
      <c r="I751" s="50">
        <f t="shared" si="152"/>
        <v>0</v>
      </c>
      <c r="J751" s="50">
        <f t="shared" si="152"/>
        <v>0</v>
      </c>
    </row>
    <row r="752" spans="1:10" x14ac:dyDescent="0.25">
      <c r="A752" s="22" t="s">
        <v>678</v>
      </c>
      <c r="B752" s="22"/>
      <c r="C752" s="22"/>
      <c r="E752" s="54"/>
      <c r="F752" s="54"/>
      <c r="G752" s="54"/>
      <c r="H752" s="54"/>
      <c r="I752" s="54"/>
      <c r="J752" s="54"/>
    </row>
    <row r="753" spans="1:10" x14ac:dyDescent="0.25">
      <c r="A753" s="22" t="s">
        <v>679</v>
      </c>
      <c r="B753" s="22"/>
      <c r="C753" s="22"/>
      <c r="E753" s="54"/>
      <c r="F753" s="54"/>
      <c r="G753" s="54"/>
      <c r="H753" s="54"/>
      <c r="I753" s="54"/>
      <c r="J753" s="54"/>
    </row>
    <row r="754" spans="1:10" x14ac:dyDescent="0.25">
      <c r="A754" s="22" t="s">
        <v>680</v>
      </c>
      <c r="B754" s="22"/>
      <c r="C754" s="22"/>
      <c r="E754" s="54">
        <f t="shared" ref="E754:J754" si="153">E742+E748</f>
        <v>0</v>
      </c>
      <c r="F754" s="54">
        <f t="shared" si="153"/>
        <v>0</v>
      </c>
      <c r="G754" s="54">
        <f t="shared" si="153"/>
        <v>0</v>
      </c>
      <c r="H754" s="54">
        <f t="shared" si="153"/>
        <v>0</v>
      </c>
      <c r="I754" s="54">
        <f t="shared" si="153"/>
        <v>0</v>
      </c>
      <c r="J754" s="54">
        <f t="shared" si="153"/>
        <v>0</v>
      </c>
    </row>
    <row r="755" spans="1:10" x14ac:dyDescent="0.25">
      <c r="A755" s="22" t="s">
        <v>681</v>
      </c>
      <c r="B755" s="22"/>
      <c r="C755" s="22"/>
      <c r="E755" s="54">
        <f t="shared" ref="E755:J755" si="154">E743+E749</f>
        <v>0</v>
      </c>
      <c r="F755" s="54">
        <f t="shared" si="154"/>
        <v>0</v>
      </c>
      <c r="G755" s="54">
        <f t="shared" si="154"/>
        <v>0</v>
      </c>
      <c r="H755" s="54">
        <f t="shared" si="154"/>
        <v>0</v>
      </c>
      <c r="I755" s="54">
        <f t="shared" si="154"/>
        <v>0</v>
      </c>
      <c r="J755" s="54">
        <f t="shared" si="154"/>
        <v>0</v>
      </c>
    </row>
    <row r="756" spans="1:10" x14ac:dyDescent="0.25">
      <c r="A756" s="22"/>
      <c r="B756" s="22"/>
      <c r="C756" s="22"/>
    </row>
    <row r="757" spans="1:10" x14ac:dyDescent="0.25">
      <c r="A757" s="22" t="s">
        <v>684</v>
      </c>
      <c r="B757" s="22"/>
      <c r="C757" s="22"/>
      <c r="D757" s="22"/>
      <c r="E757" s="57">
        <f t="shared" ref="E757:J757" si="155">E751</f>
        <v>0</v>
      </c>
      <c r="F757" s="57">
        <f t="shared" si="155"/>
        <v>0</v>
      </c>
      <c r="G757" s="57">
        <f t="shared" si="155"/>
        <v>0</v>
      </c>
      <c r="H757" s="57">
        <f t="shared" si="155"/>
        <v>0</v>
      </c>
      <c r="I757" s="57">
        <f t="shared" si="155"/>
        <v>0</v>
      </c>
      <c r="J757" s="57">
        <f t="shared" si="155"/>
        <v>0</v>
      </c>
    </row>
    <row r="758" spans="1:10" x14ac:dyDescent="0.25">
      <c r="A758" s="22" t="s">
        <v>205</v>
      </c>
      <c r="B758" s="22"/>
      <c r="C758" s="22"/>
      <c r="D758" s="22" t="str">
        <f>A758&amp;D737&amp;D738</f>
        <v>FT Home student FTE43</v>
      </c>
      <c r="E758" s="58"/>
      <c r="F758" s="58"/>
      <c r="G758" s="58"/>
      <c r="H758" s="58"/>
      <c r="I758" s="58"/>
      <c r="J758" s="58"/>
    </row>
    <row r="759" spans="1:10" x14ac:dyDescent="0.25">
      <c r="A759" s="22" t="s">
        <v>206</v>
      </c>
      <c r="B759" s="22"/>
      <c r="C759" s="22"/>
      <c r="D759" s="22" t="str">
        <f>A759&amp;D737&amp;D738</f>
        <v>FT International student FTE43</v>
      </c>
      <c r="E759" s="58"/>
      <c r="F759" s="58"/>
      <c r="G759" s="58"/>
      <c r="H759" s="58"/>
      <c r="I759" s="58"/>
      <c r="J759" s="58"/>
    </row>
    <row r="760" spans="1:10" x14ac:dyDescent="0.25">
      <c r="A760" s="22" t="s">
        <v>207</v>
      </c>
      <c r="B760" s="22"/>
      <c r="C760" s="22"/>
      <c r="D760" s="22" t="str">
        <f>A760&amp;D737&amp;D738</f>
        <v>PT Home student FTE43</v>
      </c>
      <c r="E760" s="66">
        <f>IF(staff_students!$C$28="No",E754/VLOOKUP($D737,'selections(hide)'!$D$24:$P$36,13,FALSE)/$D738/$D738*6+D754/VLOOKUP($D737,'selections(hide)'!$D$24:$P$36,13,FALSE)/$D738/$D738*3,E754/VLOOKUP($D737,'selections(hide)'!$D$24:$P$36,13,FALSE)/$D738/$D738*6+E754/VLOOKUP($D737,'selections(hide)'!$D$24:$P$36,13,FALSE)/$D738/$D738*3)</f>
        <v>0</v>
      </c>
      <c r="F760" s="58">
        <f>F754/VLOOKUP($D737,'selections(hide)'!$D$24:$P$36,13,FALSE)/$D738/$D738*6+E754/VLOOKUP($D737,'selections(hide)'!$D$24:$P$36,13,FALSE)/$D738/$D738*3</f>
        <v>0</v>
      </c>
      <c r="G760" s="58">
        <f>G754/VLOOKUP($D737,'selections(hide)'!$D$24:$P$36,13,FALSE)/$D738/$D738*6+F754/VLOOKUP($D737,'selections(hide)'!$D$24:$P$36,13,FALSE)/$D738/$D738*3</f>
        <v>0</v>
      </c>
      <c r="H760" s="58">
        <f>H754/VLOOKUP($D737,'selections(hide)'!$D$24:$P$36,13,FALSE)/$D738/$D738*6+G754/VLOOKUP($D737,'selections(hide)'!$D$24:$P$36,13,FALSE)/$D738/$D738*3</f>
        <v>0</v>
      </c>
      <c r="I760" s="58">
        <f>I754/VLOOKUP($D737,'selections(hide)'!$D$24:$P$36,13,FALSE)/$D738/$D738*6+H754/VLOOKUP($D737,'selections(hide)'!$D$24:$P$36,13,FALSE)/$D738/$D738*3</f>
        <v>0</v>
      </c>
      <c r="J760" s="58">
        <f>J754/VLOOKUP($D737,'selections(hide)'!$D$24:$P$36,13,FALSE)/$D738/$D738*6+I754/VLOOKUP($D737,'selections(hide)'!$D$24:$P$36,13,FALSE)/$D738/$D738*3</f>
        <v>0</v>
      </c>
    </row>
    <row r="761" spans="1:10" x14ac:dyDescent="0.25">
      <c r="A761" s="22" t="s">
        <v>208</v>
      </c>
      <c r="B761" s="22"/>
      <c r="C761" s="22"/>
      <c r="D761" s="22" t="str">
        <f>A761&amp;D737&amp;D738</f>
        <v>PT International student FTE43</v>
      </c>
      <c r="E761" s="66">
        <f>IF(staff_students!$C$28="No",E755/VLOOKUP($D737,'selections(hide)'!$D$24:$P$36,13,FALSE)/$D738/$D738*6+D755/VLOOKUP($D737,'selections(hide)'!$D$24:$P$36,13,FALSE)/$D738/$D738*3,E755/VLOOKUP($D737,'selections(hide)'!$D$24:$P$36,13,FALSE)/$D738/$D738*6+E755/VLOOKUP($D737,'selections(hide)'!$D$24:$P$36,13,FALSE)/$D738/$D738*3)</f>
        <v>0</v>
      </c>
      <c r="F761" s="58">
        <f>F755/VLOOKUP($D737,'selections(hide)'!$D$24:$P$36,13,FALSE)/$D738/$D738*6+E755/VLOOKUP($D737,'selections(hide)'!$D$24:$P$36,13,FALSE)/$D738/$D738*3</f>
        <v>0</v>
      </c>
      <c r="G761" s="58">
        <f>G755/VLOOKUP($D737,'selections(hide)'!$D$24:$P$36,13,FALSE)/$D738/$D738*6+F755/VLOOKUP($D737,'selections(hide)'!$D$24:$P$36,13,FALSE)/$D738/$D738*3</f>
        <v>0</v>
      </c>
      <c r="H761" s="58">
        <f>H755/VLOOKUP($D737,'selections(hide)'!$D$24:$P$36,13,FALSE)/$D738/$D738*6+G755/VLOOKUP($D737,'selections(hide)'!$D$24:$P$36,13,FALSE)/$D738/$D738*3</f>
        <v>0</v>
      </c>
      <c r="I761" s="58">
        <f>I755/VLOOKUP($D737,'selections(hide)'!$D$24:$P$36,13,FALSE)/$D738/$D738*6+H755/VLOOKUP($D737,'selections(hide)'!$D$24:$P$36,13,FALSE)/$D738/$D738*3</f>
        <v>0</v>
      </c>
      <c r="J761" s="58">
        <f>J755/VLOOKUP($D737,'selections(hide)'!$D$24:$P$36,13,FALSE)/$D738/$D738*6+I755/VLOOKUP($D737,'selections(hide)'!$D$24:$P$36,13,FALSE)/$D738/$D738*3</f>
        <v>0</v>
      </c>
    </row>
    <row r="762" spans="1:10" x14ac:dyDescent="0.25">
      <c r="A762" s="22"/>
      <c r="B762" s="22"/>
      <c r="C762" s="22"/>
      <c r="D762" s="22"/>
      <c r="E762" s="22"/>
      <c r="F762" s="22"/>
      <c r="G762" s="22"/>
      <c r="H762" s="22"/>
      <c r="I762" s="22"/>
      <c r="J762" s="22"/>
    </row>
    <row r="763" spans="1:10" x14ac:dyDescent="0.25">
      <c r="A763" s="59" t="s">
        <v>22</v>
      </c>
      <c r="B763" s="11"/>
      <c r="C763" s="11"/>
      <c r="D763" s="2">
        <f>VLOOKUP(A763,'selections(hide)'!$A$24:$M$36,4,FALSE)</f>
        <v>3</v>
      </c>
    </row>
    <row r="764" spans="1:10" x14ac:dyDescent="0.25">
      <c r="A764" s="64" t="s">
        <v>195</v>
      </c>
      <c r="B764" s="65"/>
      <c r="C764" s="65"/>
      <c r="D764" s="65">
        <f>'selections(hide)'!$J$4</f>
        <v>3</v>
      </c>
    </row>
    <row r="765" spans="1:10" x14ac:dyDescent="0.25">
      <c r="A765" s="11" t="s">
        <v>677</v>
      </c>
      <c r="B765" s="11"/>
      <c r="C765" s="11"/>
      <c r="E765" s="50" t="str">
        <f>staff_students!$E$29</f>
        <v>2025/26</v>
      </c>
      <c r="F765" s="50" t="str">
        <f>staff_students!$F$29</f>
        <v>2026/27</v>
      </c>
      <c r="G765" s="50" t="str">
        <f>staff_students!$G$29</f>
        <v>2027/28</v>
      </c>
      <c r="H765" s="50" t="str">
        <f>staff_students!$H$29</f>
        <v>2028/29</v>
      </c>
      <c r="I765" s="50" t="str">
        <f>staff_students!$I$29</f>
        <v>2029/30</v>
      </c>
      <c r="J765" s="50" t="str">
        <f>staff_students!$J$29</f>
        <v>2030/31</v>
      </c>
    </row>
    <row r="766" spans="1:10" x14ac:dyDescent="0.25">
      <c r="A766" s="11" t="s">
        <v>678</v>
      </c>
      <c r="B766" s="11"/>
      <c r="C766" s="11"/>
      <c r="E766" s="54"/>
      <c r="F766" s="54"/>
      <c r="G766" s="54"/>
      <c r="H766" s="54"/>
      <c r="I766" s="54"/>
      <c r="J766" s="54"/>
    </row>
    <row r="767" spans="1:10" x14ac:dyDescent="0.25">
      <c r="A767" s="11" t="s">
        <v>679</v>
      </c>
      <c r="B767" s="11"/>
      <c r="C767" s="11"/>
      <c r="E767" s="54"/>
      <c r="F767" s="54"/>
      <c r="G767" s="54"/>
      <c r="H767" s="54"/>
      <c r="I767" s="54"/>
      <c r="J767" s="54"/>
    </row>
    <row r="768" spans="1:10" x14ac:dyDescent="0.25">
      <c r="A768" s="11" t="s">
        <v>680</v>
      </c>
      <c r="B768" s="11"/>
      <c r="C768" s="11"/>
      <c r="E768" s="54">
        <f>staff_students!$E$32</f>
        <v>0</v>
      </c>
      <c r="F768" s="54">
        <f>staff_students!$F$32</f>
        <v>0</v>
      </c>
      <c r="G768" s="54">
        <f>staff_students!$G$32</f>
        <v>0</v>
      </c>
      <c r="H768" s="54">
        <f>staff_students!$H$32</f>
        <v>0</v>
      </c>
      <c r="I768" s="54">
        <f>staff_students!$I$32</f>
        <v>0</v>
      </c>
      <c r="J768" s="54">
        <f>staff_students!$J$32</f>
        <v>0</v>
      </c>
    </row>
    <row r="769" spans="1:10" x14ac:dyDescent="0.25">
      <c r="A769" s="11" t="s">
        <v>681</v>
      </c>
      <c r="B769" s="11"/>
      <c r="C769" s="11"/>
      <c r="E769" s="54">
        <f>staff_students!$E$33</f>
        <v>0</v>
      </c>
      <c r="F769" s="54">
        <f>staff_students!$F$33</f>
        <v>0</v>
      </c>
      <c r="G769" s="54">
        <f>staff_students!$G$33</f>
        <v>0</v>
      </c>
      <c r="H769" s="54">
        <f>staff_students!$H$33</f>
        <v>0</v>
      </c>
      <c r="I769" s="54">
        <f>staff_students!$I$33</f>
        <v>0</v>
      </c>
      <c r="J769" s="54">
        <f>staff_students!$J$33</f>
        <v>0</v>
      </c>
    </row>
    <row r="770" spans="1:10" x14ac:dyDescent="0.25">
      <c r="A770" s="11"/>
      <c r="B770" s="11"/>
      <c r="C770" s="11"/>
    </row>
    <row r="771" spans="1:10" x14ac:dyDescent="0.25">
      <c r="A771" s="11" t="s">
        <v>682</v>
      </c>
      <c r="B771" s="11"/>
      <c r="C771" s="11"/>
      <c r="E771" s="50" t="str">
        <f t="shared" ref="E771:J771" si="156">E765</f>
        <v>2025/26</v>
      </c>
      <c r="F771" s="50" t="str">
        <f t="shared" si="156"/>
        <v>2026/27</v>
      </c>
      <c r="G771" s="50" t="str">
        <f t="shared" si="156"/>
        <v>2027/28</v>
      </c>
      <c r="H771" s="50" t="str">
        <f t="shared" si="156"/>
        <v>2028/29</v>
      </c>
      <c r="I771" s="50" t="str">
        <f t="shared" si="156"/>
        <v>2029/30</v>
      </c>
      <c r="J771" s="50" t="str">
        <f t="shared" si="156"/>
        <v>2030/31</v>
      </c>
    </row>
    <row r="772" spans="1:10" x14ac:dyDescent="0.25">
      <c r="A772" s="11" t="s">
        <v>678</v>
      </c>
      <c r="B772" s="11"/>
      <c r="C772" s="11"/>
      <c r="E772" s="54"/>
      <c r="F772" s="54"/>
      <c r="G772" s="54"/>
      <c r="H772" s="54"/>
      <c r="I772" s="54"/>
      <c r="J772" s="54"/>
    </row>
    <row r="773" spans="1:10" x14ac:dyDescent="0.25">
      <c r="A773" s="11" t="s">
        <v>679</v>
      </c>
      <c r="B773" s="11"/>
      <c r="C773" s="11"/>
      <c r="E773" s="54"/>
      <c r="F773" s="54"/>
      <c r="G773" s="54"/>
      <c r="H773" s="54"/>
      <c r="I773" s="54"/>
      <c r="J773" s="54"/>
    </row>
    <row r="774" spans="1:10" x14ac:dyDescent="0.25">
      <c r="A774" s="11" t="s">
        <v>680</v>
      </c>
      <c r="B774" s="11"/>
      <c r="C774" s="11"/>
      <c r="E774" s="56">
        <f>IF(staff_students!$C$28="No",0,ROUNDDOWN(E768*staff_students!$E$36,0))+IF(staff_students!$C$28="No",0,ROUNDDOWN(E768*staff_students!$E$36*staff_students!$E$36,0))</f>
        <v>0</v>
      </c>
      <c r="F774" s="56">
        <f>ROUNDDOWN(E768*staff_students!$E$36,0)+IF(staff_students!$C$28="No",0,ROUNDDOWN(E768*staff_students!$E$36*staff_students!$E$36,0))</f>
        <v>0</v>
      </c>
      <c r="G774" s="54">
        <f>ROUNDDOWN(F768*staff_students!$E$36,0)+ROUNDDOWN(E768*staff_students!$E$36*staff_students!$E$36,0)</f>
        <v>0</v>
      </c>
      <c r="H774" s="54">
        <f>ROUNDDOWN(G768*staff_students!$E$36,0)+ROUNDDOWN(F768*staff_students!$E$36*staff_students!$E$36,0)</f>
        <v>0</v>
      </c>
      <c r="I774" s="54">
        <f>ROUNDDOWN(H768*staff_students!$E$36,0)+ROUNDDOWN(G768*staff_students!$E$36*staff_students!$E$36,0)</f>
        <v>0</v>
      </c>
      <c r="J774" s="54">
        <f>ROUNDDOWN(I768*staff_students!$E$36,0)+ROUNDDOWN(H768*staff_students!$E$36*staff_students!$E$36,0)</f>
        <v>0</v>
      </c>
    </row>
    <row r="775" spans="1:10" x14ac:dyDescent="0.25">
      <c r="A775" s="11" t="s">
        <v>681</v>
      </c>
      <c r="B775" s="11"/>
      <c r="C775" s="11"/>
      <c r="E775" s="56">
        <f>IF(staff_students!$C$28="No",0,ROUNDDOWN(E769*staff_students!$E$36,0))+IF(staff_students!$C$28="No",0,ROUNDDOWN(E769*staff_students!$E$36*staff_students!$E$36,0))</f>
        <v>0</v>
      </c>
      <c r="F775" s="56">
        <f>ROUNDDOWN(E769*staff_students!$E$36,0)+IF(staff_students!$C$28="No",0,ROUNDDOWN(E769*staff_students!$E$36*staff_students!$E$36,0))</f>
        <v>0</v>
      </c>
      <c r="G775" s="54">
        <f>ROUNDDOWN(F769*staff_students!$E$36,0)+ROUNDDOWN(E769*staff_students!$E$36*staff_students!$E$36,0)</f>
        <v>0</v>
      </c>
      <c r="H775" s="54">
        <f>ROUNDDOWN(G769*staff_students!$E$36,0)+ROUNDDOWN(F769*staff_students!$E$36*staff_students!$E$36,0)</f>
        <v>0</v>
      </c>
      <c r="I775" s="54">
        <f>ROUNDDOWN(H769*staff_students!$E$36,0)+ROUNDDOWN(G769*staff_students!$E$36*staff_students!$E$36,0)</f>
        <v>0</v>
      </c>
      <c r="J775" s="54">
        <f>ROUNDDOWN(I769*staff_students!$E$36,0)+ROUNDDOWN(H769*staff_students!$E$36*staff_students!$E$36,0)</f>
        <v>0</v>
      </c>
    </row>
    <row r="776" spans="1:10" x14ac:dyDescent="0.25">
      <c r="A776" s="11"/>
      <c r="B776" s="11"/>
      <c r="C776" s="11"/>
    </row>
    <row r="777" spans="1:10" x14ac:dyDescent="0.25">
      <c r="A777" s="11" t="s">
        <v>683</v>
      </c>
      <c r="B777" s="11"/>
      <c r="C777" s="11"/>
      <c r="E777" s="50" t="str">
        <f t="shared" ref="E777:J777" si="157">E771</f>
        <v>2025/26</v>
      </c>
      <c r="F777" s="50" t="str">
        <f t="shared" si="157"/>
        <v>2026/27</v>
      </c>
      <c r="G777" s="50" t="str">
        <f t="shared" si="157"/>
        <v>2027/28</v>
      </c>
      <c r="H777" s="50" t="str">
        <f t="shared" si="157"/>
        <v>2028/29</v>
      </c>
      <c r="I777" s="50" t="str">
        <f t="shared" si="157"/>
        <v>2029/30</v>
      </c>
      <c r="J777" s="50" t="str">
        <f t="shared" si="157"/>
        <v>2030/31</v>
      </c>
    </row>
    <row r="778" spans="1:10" x14ac:dyDescent="0.25">
      <c r="A778" s="11" t="s">
        <v>678</v>
      </c>
      <c r="B778" s="11"/>
      <c r="C778" s="11"/>
      <c r="E778" s="54"/>
      <c r="F778" s="54"/>
      <c r="G778" s="54"/>
      <c r="H778" s="54"/>
      <c r="I778" s="54"/>
      <c r="J778" s="54"/>
    </row>
    <row r="779" spans="1:10" x14ac:dyDescent="0.25">
      <c r="A779" s="11" t="s">
        <v>679</v>
      </c>
      <c r="B779" s="11"/>
      <c r="C779" s="11"/>
      <c r="E779" s="54"/>
      <c r="F779" s="54"/>
      <c r="G779" s="54"/>
      <c r="H779" s="54"/>
      <c r="I779" s="54"/>
      <c r="J779" s="54"/>
    </row>
    <row r="780" spans="1:10" x14ac:dyDescent="0.25">
      <c r="A780" s="11" t="s">
        <v>680</v>
      </c>
      <c r="B780" s="11"/>
      <c r="C780" s="11"/>
      <c r="E780" s="54">
        <f t="shared" ref="E780:J780" si="158">E768+E774</f>
        <v>0</v>
      </c>
      <c r="F780" s="54">
        <f t="shared" si="158"/>
        <v>0</v>
      </c>
      <c r="G780" s="54">
        <f t="shared" si="158"/>
        <v>0</v>
      </c>
      <c r="H780" s="54">
        <f t="shared" si="158"/>
        <v>0</v>
      </c>
      <c r="I780" s="54">
        <f t="shared" si="158"/>
        <v>0</v>
      </c>
      <c r="J780" s="54">
        <f t="shared" si="158"/>
        <v>0</v>
      </c>
    </row>
    <row r="781" spans="1:10" x14ac:dyDescent="0.25">
      <c r="A781" s="11" t="s">
        <v>681</v>
      </c>
      <c r="B781" s="11"/>
      <c r="C781" s="11"/>
      <c r="E781" s="54">
        <f t="shared" ref="E781:J781" si="159">E769+E775</f>
        <v>0</v>
      </c>
      <c r="F781" s="54">
        <f t="shared" si="159"/>
        <v>0</v>
      </c>
      <c r="G781" s="54">
        <f t="shared" si="159"/>
        <v>0</v>
      </c>
      <c r="H781" s="54">
        <f t="shared" si="159"/>
        <v>0</v>
      </c>
      <c r="I781" s="54">
        <f t="shared" si="159"/>
        <v>0</v>
      </c>
      <c r="J781" s="54">
        <f t="shared" si="159"/>
        <v>0</v>
      </c>
    </row>
    <row r="782" spans="1:10" x14ac:dyDescent="0.25">
      <c r="A782" s="11"/>
      <c r="B782" s="11"/>
      <c r="C782" s="11"/>
    </row>
    <row r="783" spans="1:10" x14ac:dyDescent="0.25">
      <c r="A783" s="11" t="s">
        <v>684</v>
      </c>
      <c r="B783" s="11"/>
      <c r="C783" s="11"/>
      <c r="D783" s="11"/>
      <c r="E783" s="60" t="str">
        <f t="shared" ref="E783:J783" si="160">E777</f>
        <v>2025/26</v>
      </c>
      <c r="F783" s="60" t="str">
        <f t="shared" si="160"/>
        <v>2026/27</v>
      </c>
      <c r="G783" s="60" t="str">
        <f t="shared" si="160"/>
        <v>2027/28</v>
      </c>
      <c r="H783" s="60" t="str">
        <f t="shared" si="160"/>
        <v>2028/29</v>
      </c>
      <c r="I783" s="60" t="str">
        <f t="shared" si="160"/>
        <v>2029/30</v>
      </c>
      <c r="J783" s="60" t="str">
        <f t="shared" si="160"/>
        <v>2030/31</v>
      </c>
    </row>
    <row r="784" spans="1:10" x14ac:dyDescent="0.25">
      <c r="A784" s="11" t="s">
        <v>205</v>
      </c>
      <c r="B784" s="11"/>
      <c r="C784" s="11"/>
      <c r="D784" s="11" t="str">
        <f>A784&amp;D763&amp;D764</f>
        <v>FT Home student FTE33</v>
      </c>
      <c r="E784" s="61"/>
      <c r="F784" s="61"/>
      <c r="G784" s="61"/>
      <c r="H784" s="61"/>
      <c r="I784" s="61"/>
      <c r="J784" s="61"/>
    </row>
    <row r="785" spans="1:10" x14ac:dyDescent="0.25">
      <c r="A785" s="11" t="s">
        <v>206</v>
      </c>
      <c r="B785" s="11"/>
      <c r="C785" s="11"/>
      <c r="D785" s="11" t="str">
        <f>A785&amp;D763&amp;D764</f>
        <v>FT International student FTE33</v>
      </c>
      <c r="E785" s="61"/>
      <c r="F785" s="61"/>
      <c r="G785" s="61"/>
      <c r="H785" s="61"/>
      <c r="I785" s="61"/>
      <c r="J785" s="61"/>
    </row>
    <row r="786" spans="1:10" x14ac:dyDescent="0.25">
      <c r="A786" s="11" t="s">
        <v>207</v>
      </c>
      <c r="B786" s="11"/>
      <c r="C786" s="11"/>
      <c r="D786" s="11" t="str">
        <f>A786&amp;D763&amp;D764</f>
        <v>PT Home student FTE33</v>
      </c>
      <c r="E786" s="66">
        <f>IF(staff_students!$C$28="No",E780/VLOOKUP($D763,'selections(hide)'!$D$24:$P$36,13,FALSE)/$D764/$D764*6+D780/VLOOKUP($D763,'selections(hide)'!$D$24:$P$36,13,FALSE)/$D764/$D764*3,E780/VLOOKUP($D763,'selections(hide)'!$D$24:$P$36,13,FALSE)/$D764/$D764*6+E780/VLOOKUP($D763,'selections(hide)'!$D$24:$P$36,13,FALSE)/$D764/$D764*3)</f>
        <v>0</v>
      </c>
      <c r="F786" s="61">
        <f>F780/VLOOKUP($D763,'selections(hide)'!$D$24:$P$36,13,FALSE)/$D764/$D764*6+E780/VLOOKUP($D763,'selections(hide)'!$D$24:$P$36,13,FALSE)/$D764/$D764*3</f>
        <v>0</v>
      </c>
      <c r="G786" s="61">
        <f>G780/VLOOKUP($D763,'selections(hide)'!$D$24:$P$36,13,FALSE)/$D764/$D764*6+F780/VLOOKUP($D763,'selections(hide)'!$D$24:$P$36,13,FALSE)/$D764/$D764*3</f>
        <v>0</v>
      </c>
      <c r="H786" s="61">
        <f>H780/VLOOKUP($D763,'selections(hide)'!$D$24:$P$36,13,FALSE)/$D764/$D764*6+G780/VLOOKUP($D763,'selections(hide)'!$D$24:$P$36,13,FALSE)/$D764/$D764*3</f>
        <v>0</v>
      </c>
      <c r="I786" s="61">
        <f>I780/VLOOKUP($D763,'selections(hide)'!$D$24:$P$36,13,FALSE)/$D764/$D764*6+H780/VLOOKUP($D763,'selections(hide)'!$D$24:$P$36,13,FALSE)/$D764/$D764*3</f>
        <v>0</v>
      </c>
      <c r="J786" s="61">
        <f>J780/VLOOKUP($D763,'selections(hide)'!$D$24:$P$36,13,FALSE)/$D764/$D764*6+I780/VLOOKUP($D763,'selections(hide)'!$D$24:$P$36,13,FALSE)/$D764/$D764*3</f>
        <v>0</v>
      </c>
    </row>
    <row r="787" spans="1:10" x14ac:dyDescent="0.25">
      <c r="A787" s="11" t="s">
        <v>208</v>
      </c>
      <c r="B787" s="11"/>
      <c r="C787" s="11"/>
      <c r="D787" s="11" t="str">
        <f>A787&amp;D763&amp;D764</f>
        <v>PT International student FTE33</v>
      </c>
      <c r="E787" s="66">
        <f>IF(staff_students!$C$28="No",E781/VLOOKUP($D763,'selections(hide)'!$D$24:$P$36,13,FALSE)/$D764/$D764*6+D781/VLOOKUP($D763,'selections(hide)'!$D$24:$P$36,13,FALSE)/$D764/$D764*3,E781/VLOOKUP($D763,'selections(hide)'!$D$24:$P$36,13,FALSE)/$D764/$D764*6+E781/VLOOKUP($D763,'selections(hide)'!$D$24:$P$36,13,FALSE)/$D764/$D764*3)</f>
        <v>0</v>
      </c>
      <c r="F787" s="61">
        <f>F781/VLOOKUP($D763,'selections(hide)'!$D$24:$P$36,13,FALSE)/$D764/$D764*6+E781/VLOOKUP($D763,'selections(hide)'!$D$24:$P$36,13,FALSE)/$D764/$D764*3</f>
        <v>0</v>
      </c>
      <c r="G787" s="61">
        <f>G781/VLOOKUP($D763,'selections(hide)'!$D$24:$P$36,13,FALSE)/$D764/$D764*6+F781/VLOOKUP($D763,'selections(hide)'!$D$24:$P$36,13,FALSE)/$D764/$D764*3</f>
        <v>0</v>
      </c>
      <c r="H787" s="61">
        <f>H781/VLOOKUP($D763,'selections(hide)'!$D$24:$P$36,13,FALSE)/$D764/$D764*6+G781/VLOOKUP($D763,'selections(hide)'!$D$24:$P$36,13,FALSE)/$D764/$D764*3</f>
        <v>0</v>
      </c>
      <c r="I787" s="61">
        <f>I781/VLOOKUP($D763,'selections(hide)'!$D$24:$P$36,13,FALSE)/$D764/$D764*6+H781/VLOOKUP($D763,'selections(hide)'!$D$24:$P$36,13,FALSE)/$D764/$D764*3</f>
        <v>0</v>
      </c>
      <c r="J787" s="61">
        <f>J781/VLOOKUP($D763,'selections(hide)'!$D$24:$P$36,13,FALSE)/$D764/$D764*6+I781/VLOOKUP($D763,'selections(hide)'!$D$24:$P$36,13,FALSE)/$D764/$D764*3</f>
        <v>0</v>
      </c>
    </row>
    <row r="788" spans="1:10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</row>
    <row r="789" spans="1:10" x14ac:dyDescent="0.25">
      <c r="A789" s="62" t="s">
        <v>24</v>
      </c>
      <c r="B789" s="22"/>
      <c r="C789" s="22"/>
      <c r="D789" s="2">
        <f>VLOOKUP(A789,'selections(hide)'!$A$24:$M$36,4,FALSE)</f>
        <v>5</v>
      </c>
    </row>
    <row r="790" spans="1:10" x14ac:dyDescent="0.25">
      <c r="A790" s="64" t="s">
        <v>195</v>
      </c>
      <c r="B790" s="65"/>
      <c r="C790" s="65"/>
      <c r="D790" s="65">
        <f>'selections(hide)'!$J$4</f>
        <v>3</v>
      </c>
    </row>
    <row r="791" spans="1:10" x14ac:dyDescent="0.25">
      <c r="A791" s="22" t="s">
        <v>677</v>
      </c>
      <c r="B791" s="22"/>
      <c r="C791" s="22"/>
      <c r="E791" s="50" t="str">
        <f>staff_students!$E$29</f>
        <v>2025/26</v>
      </c>
      <c r="F791" s="50" t="str">
        <f>staff_students!$F$29</f>
        <v>2026/27</v>
      </c>
      <c r="G791" s="50" t="str">
        <f>staff_students!$G$29</f>
        <v>2027/28</v>
      </c>
      <c r="H791" s="50" t="str">
        <f>staff_students!$H$29</f>
        <v>2028/29</v>
      </c>
      <c r="I791" s="50" t="str">
        <f>staff_students!$I$29</f>
        <v>2029/30</v>
      </c>
      <c r="J791" s="50" t="str">
        <f>staff_students!$J$29</f>
        <v>2030/31</v>
      </c>
    </row>
    <row r="792" spans="1:10" x14ac:dyDescent="0.25">
      <c r="A792" s="22" t="s">
        <v>678</v>
      </c>
      <c r="B792" s="22"/>
      <c r="C792" s="22"/>
      <c r="E792" s="54">
        <f>staff_students!$E$30</f>
        <v>40</v>
      </c>
      <c r="F792" s="54">
        <f>staff_students!$F$30</f>
        <v>40</v>
      </c>
      <c r="G792" s="54">
        <f>staff_students!$G$30</f>
        <v>40</v>
      </c>
      <c r="H792" s="54">
        <f>staff_students!$H$30</f>
        <v>40</v>
      </c>
      <c r="I792" s="54">
        <f>staff_students!$I$30</f>
        <v>40</v>
      </c>
      <c r="J792" s="54">
        <f>staff_students!$J$30</f>
        <v>40</v>
      </c>
    </row>
    <row r="793" spans="1:10" x14ac:dyDescent="0.25">
      <c r="A793" s="22" t="s">
        <v>679</v>
      </c>
      <c r="B793" s="22"/>
      <c r="C793" s="22"/>
      <c r="E793" s="54">
        <f>staff_students!$E$31</f>
        <v>10</v>
      </c>
      <c r="F793" s="54">
        <f>staff_students!$F$31</f>
        <v>10</v>
      </c>
      <c r="G793" s="54">
        <f>staff_students!$G$31</f>
        <v>10</v>
      </c>
      <c r="H793" s="54">
        <f>staff_students!$H$31</f>
        <v>10</v>
      </c>
      <c r="I793" s="54">
        <f>staff_students!$I$31</f>
        <v>10</v>
      </c>
      <c r="J793" s="54">
        <f>staff_students!$J$31</f>
        <v>10</v>
      </c>
    </row>
    <row r="794" spans="1:10" x14ac:dyDescent="0.25">
      <c r="A794" s="22" t="s">
        <v>680</v>
      </c>
      <c r="B794" s="22"/>
      <c r="C794" s="22"/>
      <c r="E794" s="54"/>
      <c r="F794" s="54"/>
      <c r="G794" s="54"/>
      <c r="H794" s="54"/>
      <c r="I794" s="54"/>
      <c r="J794" s="54"/>
    </row>
    <row r="795" spans="1:10" x14ac:dyDescent="0.25">
      <c r="A795" s="22" t="s">
        <v>681</v>
      </c>
      <c r="B795" s="22"/>
      <c r="C795" s="22"/>
      <c r="E795" s="54"/>
      <c r="F795" s="54"/>
      <c r="G795" s="54"/>
      <c r="H795" s="54"/>
      <c r="I795" s="54"/>
      <c r="J795" s="54"/>
    </row>
    <row r="796" spans="1:10" x14ac:dyDescent="0.25">
      <c r="A796" s="22"/>
      <c r="B796" s="22"/>
      <c r="C796" s="22"/>
    </row>
    <row r="797" spans="1:10" x14ac:dyDescent="0.25">
      <c r="A797" s="22" t="s">
        <v>682</v>
      </c>
      <c r="B797" s="22"/>
      <c r="C797" s="22"/>
      <c r="E797" s="50" t="str">
        <f t="shared" ref="E797:J797" si="161">E791</f>
        <v>2025/26</v>
      </c>
      <c r="F797" s="50" t="str">
        <f t="shared" si="161"/>
        <v>2026/27</v>
      </c>
      <c r="G797" s="50" t="str">
        <f t="shared" si="161"/>
        <v>2027/28</v>
      </c>
      <c r="H797" s="50" t="str">
        <f t="shared" si="161"/>
        <v>2028/29</v>
      </c>
      <c r="I797" s="50" t="str">
        <f t="shared" si="161"/>
        <v>2029/30</v>
      </c>
      <c r="J797" s="50" t="str">
        <f t="shared" si="161"/>
        <v>2030/31</v>
      </c>
    </row>
    <row r="798" spans="1:10" x14ac:dyDescent="0.25">
      <c r="A798" s="22" t="s">
        <v>678</v>
      </c>
      <c r="B798" s="22"/>
      <c r="C798" s="22"/>
      <c r="E798" s="56">
        <f>IF(staff_students!$C$28="No",0,ROUNDDOWN(E792*staff_students!$E$35,0))+IF(staff_students!$C$28="No",0,ROUNDDOWN(E792*staff_students!$E$35*staff_students!$E$35,0))</f>
        <v>0</v>
      </c>
      <c r="F798" s="56">
        <f>ROUNDDOWN(E792*staff_students!$E$35,0)+IF(staff_students!$C$28="No",0,ROUNDDOWN(E792*staff_students!$E$35*staff_students!$E$35,0))</f>
        <v>0</v>
      </c>
      <c r="G798" s="54">
        <f>ROUNDDOWN(F792*staff_students!$E$35,0)+ROUNDDOWN(E792*staff_students!$E$35*staff_students!$E$35,0)</f>
        <v>0</v>
      </c>
      <c r="H798" s="54">
        <f>ROUNDDOWN(G792*staff_students!$E$35,0)+ROUNDDOWN(F792*staff_students!$E$35*staff_students!$E$35,0)</f>
        <v>0</v>
      </c>
      <c r="I798" s="54">
        <f>ROUNDDOWN(H792*staff_students!$E$35,0)+ROUNDDOWN(G792*staff_students!$E$35*staff_students!$E$35,0)</f>
        <v>0</v>
      </c>
      <c r="J798" s="54">
        <f>ROUNDDOWN(I792*staff_students!$E$35,0)+ROUNDDOWN(H792*staff_students!$E$35*staff_students!$E$35,0)</f>
        <v>0</v>
      </c>
    </row>
    <row r="799" spans="1:10" x14ac:dyDescent="0.25">
      <c r="A799" s="22" t="s">
        <v>679</v>
      </c>
      <c r="B799" s="22"/>
      <c r="C799" s="22"/>
      <c r="E799" s="56">
        <f>IF(staff_students!$C$28="No",0,ROUNDDOWN(E793*staff_students!$E$35,0))+IF(staff_students!$C$28="No",0,ROUNDDOWN(E793*staff_students!$E$35*staff_students!$E$35,0))</f>
        <v>0</v>
      </c>
      <c r="F799" s="56">
        <f>ROUNDDOWN(E793*staff_students!$E$35,0)+IF(staff_students!$C$28="No",0,ROUNDDOWN(E793*staff_students!$E$35*staff_students!$E$35,0))</f>
        <v>0</v>
      </c>
      <c r="G799" s="54">
        <f>ROUNDDOWN(F793*staff_students!$E$35,0)+ROUNDDOWN(E793*staff_students!$E$35*staff_students!$E$35,0)</f>
        <v>0</v>
      </c>
      <c r="H799" s="54">
        <f>ROUNDDOWN(G793*staff_students!$E$35,0)+ROUNDDOWN(F793*staff_students!$E$35*staff_students!$E$35,0)</f>
        <v>0</v>
      </c>
      <c r="I799" s="54">
        <f>ROUNDDOWN(H793*staff_students!$E$35,0)+ROUNDDOWN(G793*staff_students!$E$35*staff_students!$E$35,0)</f>
        <v>0</v>
      </c>
      <c r="J799" s="54">
        <f>ROUNDDOWN(I793*staff_students!$E$35,0)+ROUNDDOWN(H793*staff_students!$E$35*staff_students!$E$35,0)</f>
        <v>0</v>
      </c>
    </row>
    <row r="800" spans="1:10" x14ac:dyDescent="0.25">
      <c r="A800" s="22" t="s">
        <v>680</v>
      </c>
      <c r="B800" s="22"/>
      <c r="C800" s="22"/>
      <c r="E800" s="54"/>
      <c r="F800" s="54"/>
      <c r="G800" s="54"/>
      <c r="H800" s="54"/>
      <c r="I800" s="54"/>
      <c r="J800" s="54"/>
    </row>
    <row r="801" spans="1:10" x14ac:dyDescent="0.25">
      <c r="A801" s="22" t="s">
        <v>681</v>
      </c>
      <c r="B801" s="22"/>
      <c r="C801" s="22"/>
      <c r="E801" s="54"/>
      <c r="F801" s="54"/>
      <c r="G801" s="54"/>
      <c r="H801" s="54"/>
      <c r="I801" s="54"/>
      <c r="J801" s="54"/>
    </row>
    <row r="802" spans="1:10" x14ac:dyDescent="0.25">
      <c r="A802" s="22"/>
      <c r="B802" s="22"/>
      <c r="C802" s="22"/>
    </row>
    <row r="803" spans="1:10" x14ac:dyDescent="0.25">
      <c r="A803" s="22" t="s">
        <v>683</v>
      </c>
      <c r="B803" s="22"/>
      <c r="C803" s="22"/>
      <c r="E803" s="50" t="str">
        <f t="shared" ref="E803:J803" si="162">E797</f>
        <v>2025/26</v>
      </c>
      <c r="F803" s="50" t="str">
        <f t="shared" si="162"/>
        <v>2026/27</v>
      </c>
      <c r="G803" s="50" t="str">
        <f t="shared" si="162"/>
        <v>2027/28</v>
      </c>
      <c r="H803" s="50" t="str">
        <f t="shared" si="162"/>
        <v>2028/29</v>
      </c>
      <c r="I803" s="50" t="str">
        <f t="shared" si="162"/>
        <v>2029/30</v>
      </c>
      <c r="J803" s="50" t="str">
        <f t="shared" si="162"/>
        <v>2030/31</v>
      </c>
    </row>
    <row r="804" spans="1:10" x14ac:dyDescent="0.25">
      <c r="A804" s="22" t="s">
        <v>678</v>
      </c>
      <c r="B804" s="22"/>
      <c r="C804" s="22"/>
      <c r="E804" s="54">
        <f t="shared" ref="E804:J804" si="163">E792+E798</f>
        <v>40</v>
      </c>
      <c r="F804" s="54">
        <f t="shared" si="163"/>
        <v>40</v>
      </c>
      <c r="G804" s="54">
        <f t="shared" si="163"/>
        <v>40</v>
      </c>
      <c r="H804" s="54">
        <f t="shared" si="163"/>
        <v>40</v>
      </c>
      <c r="I804" s="54">
        <f t="shared" si="163"/>
        <v>40</v>
      </c>
      <c r="J804" s="54">
        <f t="shared" si="163"/>
        <v>40</v>
      </c>
    </row>
    <row r="805" spans="1:10" x14ac:dyDescent="0.25">
      <c r="A805" s="22" t="s">
        <v>679</v>
      </c>
      <c r="B805" s="22"/>
      <c r="C805" s="22"/>
      <c r="E805" s="54">
        <f t="shared" ref="E805:J805" si="164">E793+E799</f>
        <v>10</v>
      </c>
      <c r="F805" s="54">
        <f t="shared" si="164"/>
        <v>10</v>
      </c>
      <c r="G805" s="54">
        <f t="shared" si="164"/>
        <v>10</v>
      </c>
      <c r="H805" s="54">
        <f t="shared" si="164"/>
        <v>10</v>
      </c>
      <c r="I805" s="54">
        <f t="shared" si="164"/>
        <v>10</v>
      </c>
      <c r="J805" s="54">
        <f t="shared" si="164"/>
        <v>10</v>
      </c>
    </row>
    <row r="806" spans="1:10" x14ac:dyDescent="0.25">
      <c r="A806" s="22" t="s">
        <v>680</v>
      </c>
      <c r="B806" s="22"/>
      <c r="C806" s="22"/>
      <c r="E806" s="54"/>
      <c r="F806" s="54"/>
      <c r="G806" s="54"/>
      <c r="H806" s="54"/>
      <c r="I806" s="54"/>
      <c r="J806" s="54"/>
    </row>
    <row r="807" spans="1:10" x14ac:dyDescent="0.25">
      <c r="A807" s="22" t="s">
        <v>681</v>
      </c>
      <c r="B807" s="22"/>
      <c r="C807" s="22"/>
      <c r="E807" s="54"/>
      <c r="F807" s="54"/>
      <c r="G807" s="54"/>
      <c r="H807" s="54"/>
      <c r="I807" s="54"/>
      <c r="J807" s="54"/>
    </row>
    <row r="808" spans="1:10" x14ac:dyDescent="0.25">
      <c r="A808" s="22"/>
      <c r="B808" s="22"/>
      <c r="C808" s="22"/>
    </row>
    <row r="809" spans="1:10" x14ac:dyDescent="0.25">
      <c r="A809" s="22" t="s">
        <v>684</v>
      </c>
      <c r="B809" s="22"/>
      <c r="C809" s="22"/>
      <c r="D809" s="22"/>
      <c r="E809" s="57" t="str">
        <f t="shared" ref="E809:J809" si="165">E803</f>
        <v>2025/26</v>
      </c>
      <c r="F809" s="57" t="str">
        <f t="shared" si="165"/>
        <v>2026/27</v>
      </c>
      <c r="G809" s="57" t="str">
        <f t="shared" si="165"/>
        <v>2027/28</v>
      </c>
      <c r="H809" s="57" t="str">
        <f t="shared" si="165"/>
        <v>2028/29</v>
      </c>
      <c r="I809" s="57" t="str">
        <f t="shared" si="165"/>
        <v>2029/30</v>
      </c>
      <c r="J809" s="57" t="str">
        <f t="shared" si="165"/>
        <v>2030/31</v>
      </c>
    </row>
    <row r="810" spans="1:10" x14ac:dyDescent="0.25">
      <c r="A810" s="22" t="s">
        <v>205</v>
      </c>
      <c r="B810" s="22"/>
      <c r="C810" s="22"/>
      <c r="D810" s="22" t="str">
        <f>A810&amp;D789&amp;D790</f>
        <v>FT Home student FTE53</v>
      </c>
      <c r="E810" s="66">
        <f>IF(staff_students!$C$28="No",E804/$D790/$D790*6+D804/$D790/$D790*3,E804/$D790/$D790*6+E804/$D790/$D790*3)</f>
        <v>26.666666666666668</v>
      </c>
      <c r="F810" s="58">
        <f>F804/$D790/$D790*6+E804/$D790/$D790*3</f>
        <v>40</v>
      </c>
      <c r="G810" s="58">
        <f>G804/$D790/$D790*6+F804/$D790/$D790*3</f>
        <v>40</v>
      </c>
      <c r="H810" s="58">
        <f>H804/$D790/$D790*6+G804/$D790/$D790*3</f>
        <v>40</v>
      </c>
      <c r="I810" s="58">
        <f>I804/$D790/$D790*6+H804/$D790/$D790*3</f>
        <v>40</v>
      </c>
      <c r="J810" s="58">
        <f>J804/$D790/$D790*6+I804/$D790/$D790*3</f>
        <v>40</v>
      </c>
    </row>
    <row r="811" spans="1:10" x14ac:dyDescent="0.25">
      <c r="A811" s="22" t="s">
        <v>206</v>
      </c>
      <c r="B811" s="22"/>
      <c r="C811" s="22"/>
      <c r="D811" s="22" t="str">
        <f>A811&amp;D789&amp;D790</f>
        <v>FT International student FTE53</v>
      </c>
      <c r="E811" s="66">
        <f>IF(staff_students!$C$28="No",E805/$D790/$D790*6+D805/$D790/$D790*3,E805/$D790/$D790*6+E805/$D790/$D790*3)</f>
        <v>6.666666666666667</v>
      </c>
      <c r="F811" s="58">
        <f>F805/$D790/$D790*6+E805/$D790/$D790*3</f>
        <v>10</v>
      </c>
      <c r="G811" s="58">
        <f>G805/$D790/$D790*6+F805/$D790/$D790*3</f>
        <v>10</v>
      </c>
      <c r="H811" s="58">
        <f>H805/$D790/$D790*6+G805/$D790/$D790*3</f>
        <v>10</v>
      </c>
      <c r="I811" s="58">
        <f>I805/$D790/$D790*6+H805/$D790/$D790*3</f>
        <v>10</v>
      </c>
      <c r="J811" s="58">
        <f>J805/$D790/$D790*6+I805/$D790/$D790*3</f>
        <v>10</v>
      </c>
    </row>
    <row r="812" spans="1:10" x14ac:dyDescent="0.25">
      <c r="A812" s="22" t="s">
        <v>207</v>
      </c>
      <c r="B812" s="22"/>
      <c r="C812" s="22"/>
      <c r="D812" s="22" t="str">
        <f>A812&amp;D789&amp;D790</f>
        <v>PT Home student FTE53</v>
      </c>
      <c r="E812" s="58"/>
      <c r="F812" s="58"/>
      <c r="G812" s="58"/>
      <c r="H812" s="58"/>
      <c r="I812" s="58"/>
      <c r="J812" s="58"/>
    </row>
    <row r="813" spans="1:10" x14ac:dyDescent="0.25">
      <c r="A813" s="22" t="s">
        <v>208</v>
      </c>
      <c r="B813" s="22"/>
      <c r="C813" s="22"/>
      <c r="D813" s="22" t="str">
        <f>A813&amp;D789&amp;D790</f>
        <v>PT International student FTE53</v>
      </c>
      <c r="E813" s="58"/>
      <c r="F813" s="58"/>
      <c r="G813" s="58"/>
      <c r="H813" s="58"/>
      <c r="I813" s="58"/>
      <c r="J813" s="58"/>
    </row>
    <row r="814" spans="1:10" x14ac:dyDescent="0.25">
      <c r="A814" s="22"/>
      <c r="B814" s="22"/>
      <c r="C814" s="22"/>
      <c r="D814" s="22"/>
      <c r="E814" s="22"/>
      <c r="F814" s="22"/>
      <c r="G814" s="22"/>
      <c r="H814" s="22"/>
      <c r="I814" s="22"/>
      <c r="J814" s="22"/>
    </row>
    <row r="815" spans="1:10" x14ac:dyDescent="0.25">
      <c r="A815" s="59" t="s">
        <v>26</v>
      </c>
      <c r="B815" s="11"/>
      <c r="C815" s="11"/>
      <c r="D815" s="2">
        <f>VLOOKUP(A815,'selections(hide)'!$A$24:$M$36,4,FALSE)</f>
        <v>6</v>
      </c>
    </row>
    <row r="816" spans="1:10" x14ac:dyDescent="0.25">
      <c r="A816" s="64" t="s">
        <v>195</v>
      </c>
      <c r="B816" s="65"/>
      <c r="C816" s="65"/>
      <c r="D816" s="65">
        <f>'selections(hide)'!$J$4</f>
        <v>3</v>
      </c>
    </row>
    <row r="817" spans="1:10" x14ac:dyDescent="0.25">
      <c r="A817" s="11" t="s">
        <v>677</v>
      </c>
      <c r="B817" s="11"/>
      <c r="C817" s="11"/>
      <c r="E817" s="50" t="str">
        <f>staff_students!$E$29</f>
        <v>2025/26</v>
      </c>
      <c r="F817" s="50" t="str">
        <f>staff_students!$F$29</f>
        <v>2026/27</v>
      </c>
      <c r="G817" s="50" t="str">
        <f>staff_students!$G$29</f>
        <v>2027/28</v>
      </c>
      <c r="H817" s="50" t="str">
        <f>staff_students!$H$29</f>
        <v>2028/29</v>
      </c>
      <c r="I817" s="50" t="str">
        <f>staff_students!$I$29</f>
        <v>2029/30</v>
      </c>
      <c r="J817" s="50" t="str">
        <f>staff_students!$J$29</f>
        <v>2030/31</v>
      </c>
    </row>
    <row r="818" spans="1:10" x14ac:dyDescent="0.25">
      <c r="A818" s="11" t="s">
        <v>678</v>
      </c>
      <c r="B818" s="11"/>
      <c r="C818" s="11"/>
      <c r="E818" s="54">
        <f>staff_students!$E$30</f>
        <v>40</v>
      </c>
      <c r="F818" s="54">
        <f>staff_students!$F$30</f>
        <v>40</v>
      </c>
      <c r="G818" s="54">
        <f>staff_students!$G$30</f>
        <v>40</v>
      </c>
      <c r="H818" s="54">
        <f>staff_students!$H$30</f>
        <v>40</v>
      </c>
      <c r="I818" s="54">
        <f>staff_students!$I$30</f>
        <v>40</v>
      </c>
      <c r="J818" s="54">
        <f>staff_students!$J$30</f>
        <v>40</v>
      </c>
    </row>
    <row r="819" spans="1:10" x14ac:dyDescent="0.25">
      <c r="A819" s="11" t="s">
        <v>679</v>
      </c>
      <c r="B819" s="11"/>
      <c r="C819" s="11"/>
      <c r="E819" s="54">
        <f>staff_students!$E$31</f>
        <v>10</v>
      </c>
      <c r="F819" s="54">
        <f>staff_students!$F$31</f>
        <v>10</v>
      </c>
      <c r="G819" s="54">
        <f>staff_students!$G$31</f>
        <v>10</v>
      </c>
      <c r="H819" s="54">
        <f>staff_students!$H$31</f>
        <v>10</v>
      </c>
      <c r="I819" s="54">
        <f>staff_students!$I$31</f>
        <v>10</v>
      </c>
      <c r="J819" s="54">
        <f>staff_students!$J$31</f>
        <v>10</v>
      </c>
    </row>
    <row r="820" spans="1:10" x14ac:dyDescent="0.25">
      <c r="A820" s="11" t="s">
        <v>680</v>
      </c>
      <c r="B820" s="11"/>
      <c r="C820" s="11"/>
      <c r="E820" s="54"/>
      <c r="F820" s="54"/>
      <c r="G820" s="54"/>
      <c r="H820" s="54"/>
      <c r="I820" s="54"/>
      <c r="J820" s="54"/>
    </row>
    <row r="821" spans="1:10" x14ac:dyDescent="0.25">
      <c r="A821" s="11" t="s">
        <v>681</v>
      </c>
      <c r="B821" s="11"/>
      <c r="C821" s="11"/>
      <c r="E821" s="54"/>
      <c r="F821" s="54"/>
      <c r="G821" s="54"/>
      <c r="H821" s="54"/>
      <c r="I821" s="54"/>
      <c r="J821" s="54"/>
    </row>
    <row r="822" spans="1:10" x14ac:dyDescent="0.25">
      <c r="A822" s="11"/>
      <c r="B822" s="11"/>
      <c r="C822" s="11"/>
    </row>
    <row r="823" spans="1:10" x14ac:dyDescent="0.25">
      <c r="A823" s="11" t="s">
        <v>682</v>
      </c>
      <c r="B823" s="11"/>
      <c r="C823" s="11"/>
      <c r="E823" s="50" t="str">
        <f t="shared" ref="E823:J823" si="166">E817</f>
        <v>2025/26</v>
      </c>
      <c r="F823" s="50" t="str">
        <f t="shared" si="166"/>
        <v>2026/27</v>
      </c>
      <c r="G823" s="50" t="str">
        <f t="shared" si="166"/>
        <v>2027/28</v>
      </c>
      <c r="H823" s="50" t="str">
        <f t="shared" si="166"/>
        <v>2028/29</v>
      </c>
      <c r="I823" s="50" t="str">
        <f t="shared" si="166"/>
        <v>2029/30</v>
      </c>
      <c r="J823" s="50" t="str">
        <f t="shared" si="166"/>
        <v>2030/31</v>
      </c>
    </row>
    <row r="824" spans="1:10" x14ac:dyDescent="0.25">
      <c r="A824" s="11" t="s">
        <v>678</v>
      </c>
      <c r="B824" s="11"/>
      <c r="C824" s="11"/>
      <c r="E824" s="56">
        <f>IF(staff_students!$C$28="No",0,ROUNDDOWN(E818*staff_students!$E$35,0))+IF(staff_students!$C$28="No",0,ROUNDDOWN(E818*staff_students!$E$35*staff_students!$E$35,0))+IF(staff_students!$C$28="No",0,ROUNDDOWN(E818*staff_students!$E$35*staff_students!$E$35*staff_students!$E$35,0))</f>
        <v>0</v>
      </c>
      <c r="F824" s="56">
        <f>ROUNDDOWN(E818*staff_students!$E$35,0)+IF(staff_students!$C$28="No",0,ROUNDDOWN(E818*staff_students!$E$35*staff_students!$E$35,0))+IF(staff_students!$C$28="No",0,ROUNDDOWN(E818*staff_students!$E$35*staff_students!$E$35*staff_students!$E$35,0))</f>
        <v>0</v>
      </c>
      <c r="G824" s="56">
        <f>ROUNDDOWN(F818*staff_students!$E$35,0)+ROUNDDOWN(E818*staff_students!$E$35*staff_students!$E$35,0)+IF(staff_students!$C$28="No",0,ROUNDDOWN(E818*staff_students!$E$35*staff_students!$E$35*staff_students!$E$35,0))</f>
        <v>0</v>
      </c>
      <c r="H824" s="54">
        <f>ROUNDDOWN(G818*staff_students!$E$35,0)+ROUNDDOWN(F818*staff_students!$E$35*staff_students!$E$35,0)+ROUNDDOWN(E818*staff_students!$E$35*staff_students!$E$35*staff_students!$E$35,0)</f>
        <v>0</v>
      </c>
      <c r="I824" s="54">
        <f>ROUNDDOWN(H818*staff_students!$E$35,0)+ROUNDDOWN(G818*staff_students!$E$35*staff_students!$E$35,0)+ROUNDDOWN(F818*staff_students!$E$35*staff_students!$E$35*staff_students!$E$35,0)</f>
        <v>0</v>
      </c>
      <c r="J824" s="54">
        <f>ROUNDDOWN(I818*staff_students!$E$35,0)+ROUNDDOWN(H818*staff_students!$E$35*staff_students!$E$35,0)+ROUNDDOWN(G818*staff_students!$E$35*staff_students!$E$35*staff_students!$E$35,0)</f>
        <v>0</v>
      </c>
    </row>
    <row r="825" spans="1:10" x14ac:dyDescent="0.25">
      <c r="A825" s="11" t="s">
        <v>679</v>
      </c>
      <c r="B825" s="11"/>
      <c r="C825" s="11"/>
      <c r="E825" s="56">
        <f>IF(staff_students!$C$28="No",0,ROUNDDOWN(E819*staff_students!$E$35,0))+IF(staff_students!$C$28="No",0,ROUNDDOWN(E819*staff_students!$E$35*staff_students!$E$35,0))+IF(staff_students!$C$28="No",0,ROUNDDOWN(E819*staff_students!$E$35*staff_students!$E$35*staff_students!$E$35,0))</f>
        <v>0</v>
      </c>
      <c r="F825" s="56">
        <f>ROUNDDOWN(E819*staff_students!$E$35,0)+IF(staff_students!$C$28="No",0,ROUNDDOWN(E819*staff_students!$E$35*staff_students!$E$35,0))+IF(staff_students!$C$28="No",0,ROUNDDOWN(E819*staff_students!$E$35*staff_students!$E$35*staff_students!$E$35,0))</f>
        <v>0</v>
      </c>
      <c r="G825" s="56">
        <f>ROUNDDOWN(F819*staff_students!$E$35,0)+ROUNDDOWN(E819*staff_students!$E$35*staff_students!$E$35,0)+IF(staff_students!$C$28="No",0,ROUNDDOWN(E819*staff_students!$E$35*staff_students!$E$35*staff_students!$E$35,0))</f>
        <v>0</v>
      </c>
      <c r="H825" s="54">
        <f>ROUNDDOWN(G819*staff_students!$E$35,0)+ROUNDDOWN(F819*staff_students!$E$35*staff_students!$E$35,0)+ROUNDDOWN(E819*staff_students!$E$35*staff_students!$E$35*staff_students!$E$35,0)</f>
        <v>0</v>
      </c>
      <c r="I825" s="54">
        <f>ROUNDDOWN(H819*staff_students!$E$35,0)+ROUNDDOWN(G819*staff_students!$E$35*staff_students!$E$35,0)+ROUNDDOWN(F819*staff_students!$E$35*staff_students!$E$35*staff_students!$E$35,0)</f>
        <v>0</v>
      </c>
      <c r="J825" s="54">
        <f>ROUNDDOWN(I819*staff_students!$E$35,0)+ROUNDDOWN(H819*staff_students!$E$35*staff_students!$E$35,0)+ROUNDDOWN(G819*staff_students!$E$35*staff_students!$E$35*staff_students!$E$35,0)</f>
        <v>0</v>
      </c>
    </row>
    <row r="826" spans="1:10" x14ac:dyDescent="0.25">
      <c r="A826" s="11" t="s">
        <v>680</v>
      </c>
      <c r="B826" s="11"/>
      <c r="C826" s="11"/>
      <c r="E826" s="54"/>
      <c r="F826" s="54"/>
      <c r="G826" s="54"/>
      <c r="H826" s="54"/>
      <c r="I826" s="54"/>
      <c r="J826" s="54"/>
    </row>
    <row r="827" spans="1:10" x14ac:dyDescent="0.25">
      <c r="A827" s="11" t="s">
        <v>681</v>
      </c>
      <c r="B827" s="11"/>
      <c r="C827" s="11"/>
      <c r="E827" s="54"/>
      <c r="F827" s="54"/>
      <c r="G827" s="54"/>
      <c r="H827" s="54"/>
      <c r="I827" s="54"/>
      <c r="J827" s="54"/>
    </row>
    <row r="828" spans="1:10" x14ac:dyDescent="0.25">
      <c r="A828" s="11"/>
      <c r="B828" s="11"/>
      <c r="C828" s="11"/>
    </row>
    <row r="829" spans="1:10" x14ac:dyDescent="0.25">
      <c r="A829" s="11" t="s">
        <v>683</v>
      </c>
      <c r="B829" s="11"/>
      <c r="C829" s="11"/>
      <c r="E829" s="50" t="str">
        <f t="shared" ref="E829:J829" si="167">E823</f>
        <v>2025/26</v>
      </c>
      <c r="F829" s="50" t="str">
        <f t="shared" si="167"/>
        <v>2026/27</v>
      </c>
      <c r="G829" s="50" t="str">
        <f t="shared" si="167"/>
        <v>2027/28</v>
      </c>
      <c r="H829" s="50" t="str">
        <f t="shared" si="167"/>
        <v>2028/29</v>
      </c>
      <c r="I829" s="50" t="str">
        <f t="shared" si="167"/>
        <v>2029/30</v>
      </c>
      <c r="J829" s="50" t="str">
        <f t="shared" si="167"/>
        <v>2030/31</v>
      </c>
    </row>
    <row r="830" spans="1:10" x14ac:dyDescent="0.25">
      <c r="A830" s="11" t="s">
        <v>678</v>
      </c>
      <c r="B830" s="11"/>
      <c r="C830" s="11"/>
      <c r="E830" s="54">
        <f t="shared" ref="E830:J830" si="168">E818+E824</f>
        <v>40</v>
      </c>
      <c r="F830" s="54">
        <f t="shared" si="168"/>
        <v>40</v>
      </c>
      <c r="G830" s="54">
        <f t="shared" si="168"/>
        <v>40</v>
      </c>
      <c r="H830" s="54">
        <f t="shared" si="168"/>
        <v>40</v>
      </c>
      <c r="I830" s="54">
        <f t="shared" si="168"/>
        <v>40</v>
      </c>
      <c r="J830" s="54">
        <f t="shared" si="168"/>
        <v>40</v>
      </c>
    </row>
    <row r="831" spans="1:10" x14ac:dyDescent="0.25">
      <c r="A831" s="11" t="s">
        <v>679</v>
      </c>
      <c r="B831" s="11"/>
      <c r="C831" s="11"/>
      <c r="E831" s="54">
        <f t="shared" ref="E831:J831" si="169">E819+E825</f>
        <v>10</v>
      </c>
      <c r="F831" s="54">
        <f t="shared" si="169"/>
        <v>10</v>
      </c>
      <c r="G831" s="54">
        <f t="shared" si="169"/>
        <v>10</v>
      </c>
      <c r="H831" s="54">
        <f t="shared" si="169"/>
        <v>10</v>
      </c>
      <c r="I831" s="54">
        <f t="shared" si="169"/>
        <v>10</v>
      </c>
      <c r="J831" s="54">
        <f t="shared" si="169"/>
        <v>10</v>
      </c>
    </row>
    <row r="832" spans="1:10" x14ac:dyDescent="0.25">
      <c r="A832" s="11" t="s">
        <v>680</v>
      </c>
      <c r="B832" s="11"/>
      <c r="C832" s="11"/>
      <c r="E832" s="54"/>
      <c r="F832" s="54"/>
      <c r="G832" s="54"/>
      <c r="H832" s="54"/>
      <c r="I832" s="54"/>
      <c r="J832" s="54"/>
    </row>
    <row r="833" spans="1:10" x14ac:dyDescent="0.25">
      <c r="A833" s="11" t="s">
        <v>681</v>
      </c>
      <c r="B833" s="11"/>
      <c r="C833" s="11"/>
      <c r="E833" s="54"/>
      <c r="F833" s="54"/>
      <c r="G833" s="54"/>
      <c r="H833" s="54"/>
      <c r="I833" s="54"/>
      <c r="J833" s="54"/>
    </row>
    <row r="834" spans="1:10" x14ac:dyDescent="0.25">
      <c r="A834" s="11"/>
      <c r="B834" s="11"/>
      <c r="C834" s="11"/>
    </row>
    <row r="835" spans="1:10" x14ac:dyDescent="0.25">
      <c r="A835" s="11" t="s">
        <v>684</v>
      </c>
      <c r="B835" s="11"/>
      <c r="C835" s="11"/>
      <c r="D835" s="11"/>
      <c r="E835" s="60" t="str">
        <f t="shared" ref="E835:J835" si="170">E829</f>
        <v>2025/26</v>
      </c>
      <c r="F835" s="60" t="str">
        <f t="shared" si="170"/>
        <v>2026/27</v>
      </c>
      <c r="G835" s="60" t="str">
        <f t="shared" si="170"/>
        <v>2027/28</v>
      </c>
      <c r="H835" s="60" t="str">
        <f t="shared" si="170"/>
        <v>2028/29</v>
      </c>
      <c r="I835" s="60" t="str">
        <f t="shared" si="170"/>
        <v>2029/30</v>
      </c>
      <c r="J835" s="60" t="str">
        <f t="shared" si="170"/>
        <v>2030/31</v>
      </c>
    </row>
    <row r="836" spans="1:10" x14ac:dyDescent="0.25">
      <c r="A836" s="11" t="s">
        <v>205</v>
      </c>
      <c r="B836" s="11"/>
      <c r="C836" s="11"/>
      <c r="D836" s="11" t="str">
        <f>A836&amp;D815&amp;D816</f>
        <v>FT Home student FTE63</v>
      </c>
      <c r="E836" s="66">
        <f>IF(staff_students!$C$28="No",E830/$D816/$D816*6+D830/$D816/$D816*3,E830/$D816/$D816*6+E830/$D816/$D816*3)</f>
        <v>26.666666666666668</v>
      </c>
      <c r="F836" s="61">
        <f>F830/$D816/$D816*6+E830/$D816/$D816*3</f>
        <v>40</v>
      </c>
      <c r="G836" s="61">
        <f>G830/$D816/$D816*6+F830/$D816/$D816*3</f>
        <v>40</v>
      </c>
      <c r="H836" s="61">
        <f>H830/$D816/$D816*6+G830/$D816/$D816*3</f>
        <v>40</v>
      </c>
      <c r="I836" s="61">
        <f>I830/$D816/$D816*6+H830/$D816/$D816*3</f>
        <v>40</v>
      </c>
      <c r="J836" s="61">
        <f>J830/$D816/$D816*6+I830/$D816/$D816*3</f>
        <v>40</v>
      </c>
    </row>
    <row r="837" spans="1:10" x14ac:dyDescent="0.25">
      <c r="A837" s="11" t="s">
        <v>206</v>
      </c>
      <c r="B837" s="11"/>
      <c r="C837" s="11"/>
      <c r="D837" s="11" t="str">
        <f>A837&amp;D815&amp;D816</f>
        <v>FT International student FTE63</v>
      </c>
      <c r="E837" s="66">
        <f>IF(staff_students!$C$28="No",E831/$D816/$D816*6+D831/$D816/$D816*3,E831/$D816/$D816*6+E831/$D816/$D816*3)</f>
        <v>6.666666666666667</v>
      </c>
      <c r="F837" s="61">
        <f>F831/$D816/$D816*6+E831/$D816/$D816*3</f>
        <v>10</v>
      </c>
      <c r="G837" s="61">
        <f>G831/$D816/$D816*6+F831/$D816/$D816*3</f>
        <v>10</v>
      </c>
      <c r="H837" s="61">
        <f>H831/$D816/$D816*6+G831/$D816/$D816*3</f>
        <v>10</v>
      </c>
      <c r="I837" s="61">
        <f>I831/$D816/$D816*6+H831/$D816/$D816*3</f>
        <v>10</v>
      </c>
      <c r="J837" s="61">
        <f>J831/$D816/$D816*6+I831/$D816/$D816*3</f>
        <v>10</v>
      </c>
    </row>
    <row r="838" spans="1:10" x14ac:dyDescent="0.25">
      <c r="A838" s="11" t="s">
        <v>207</v>
      </c>
      <c r="B838" s="11"/>
      <c r="C838" s="11"/>
      <c r="D838" s="11" t="str">
        <f>A838&amp;D815&amp;D816</f>
        <v>PT Home student FTE63</v>
      </c>
      <c r="E838" s="61"/>
      <c r="F838" s="61"/>
      <c r="G838" s="61"/>
      <c r="H838" s="61"/>
      <c r="I838" s="61"/>
      <c r="J838" s="61"/>
    </row>
    <row r="839" spans="1:10" x14ac:dyDescent="0.25">
      <c r="A839" s="11" t="s">
        <v>208</v>
      </c>
      <c r="B839" s="11"/>
      <c r="C839" s="11"/>
      <c r="D839" s="11" t="str">
        <f>A839&amp;D815&amp;D816</f>
        <v>PT International student FTE63</v>
      </c>
      <c r="E839" s="61"/>
      <c r="F839" s="61"/>
      <c r="G839" s="61"/>
      <c r="H839" s="61"/>
      <c r="I839" s="61"/>
      <c r="J839" s="61"/>
    </row>
    <row r="840" spans="1:10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</row>
    <row r="841" spans="1:10" x14ac:dyDescent="0.25">
      <c r="A841" s="62" t="s">
        <v>28</v>
      </c>
      <c r="B841" s="22"/>
      <c r="C841" s="22"/>
      <c r="D841" s="2">
        <f>VLOOKUP(A841,'selections(hide)'!$A$24:$M$36,4,FALSE)</f>
        <v>8</v>
      </c>
    </row>
    <row r="842" spans="1:10" x14ac:dyDescent="0.25">
      <c r="A842" s="64" t="s">
        <v>195</v>
      </c>
      <c r="B842" s="65"/>
      <c r="C842" s="65"/>
      <c r="D842" s="65">
        <f>'selections(hide)'!$J$4</f>
        <v>3</v>
      </c>
    </row>
    <row r="843" spans="1:10" x14ac:dyDescent="0.25">
      <c r="A843" s="22" t="s">
        <v>677</v>
      </c>
      <c r="B843" s="22"/>
      <c r="C843" s="22"/>
      <c r="E843" s="50" t="str">
        <f>staff_students!$E$29</f>
        <v>2025/26</v>
      </c>
      <c r="F843" s="50" t="str">
        <f>staff_students!$F$29</f>
        <v>2026/27</v>
      </c>
      <c r="G843" s="50" t="str">
        <f>staff_students!$G$29</f>
        <v>2027/28</v>
      </c>
      <c r="H843" s="50" t="str">
        <f>staff_students!$H$29</f>
        <v>2028/29</v>
      </c>
      <c r="I843" s="50" t="str">
        <f>staff_students!$I$29</f>
        <v>2029/30</v>
      </c>
      <c r="J843" s="50" t="str">
        <f>staff_students!$J$29</f>
        <v>2030/31</v>
      </c>
    </row>
    <row r="844" spans="1:10" x14ac:dyDescent="0.25">
      <c r="A844" s="22" t="s">
        <v>678</v>
      </c>
      <c r="B844" s="22"/>
      <c r="C844" s="22"/>
      <c r="E844" s="54">
        <f>staff_students!$E$30</f>
        <v>40</v>
      </c>
      <c r="F844" s="54">
        <f>staff_students!$F$30</f>
        <v>40</v>
      </c>
      <c r="G844" s="54">
        <f>staff_students!$G$30</f>
        <v>40</v>
      </c>
      <c r="H844" s="54">
        <f>staff_students!$H$30</f>
        <v>40</v>
      </c>
      <c r="I844" s="54">
        <f>staff_students!$I$30</f>
        <v>40</v>
      </c>
      <c r="J844" s="54">
        <f>staff_students!$J$30</f>
        <v>40</v>
      </c>
    </row>
    <row r="845" spans="1:10" x14ac:dyDescent="0.25">
      <c r="A845" s="22" t="s">
        <v>679</v>
      </c>
      <c r="B845" s="22"/>
      <c r="C845" s="22"/>
      <c r="E845" s="54">
        <f>staff_students!$E$31</f>
        <v>10</v>
      </c>
      <c r="F845" s="54">
        <f>staff_students!$F$31</f>
        <v>10</v>
      </c>
      <c r="G845" s="54">
        <f>staff_students!$G$31</f>
        <v>10</v>
      </c>
      <c r="H845" s="54">
        <f>staff_students!$H$31</f>
        <v>10</v>
      </c>
      <c r="I845" s="54">
        <f>staff_students!$I$31</f>
        <v>10</v>
      </c>
      <c r="J845" s="54">
        <f>staff_students!$J$31</f>
        <v>10</v>
      </c>
    </row>
    <row r="846" spans="1:10" x14ac:dyDescent="0.25">
      <c r="A846" s="22" t="s">
        <v>680</v>
      </c>
      <c r="B846" s="22"/>
      <c r="C846" s="22"/>
      <c r="E846" s="54"/>
      <c r="F846" s="54"/>
      <c r="G846" s="54"/>
      <c r="H846" s="54"/>
      <c r="I846" s="54"/>
      <c r="J846" s="54"/>
    </row>
    <row r="847" spans="1:10" x14ac:dyDescent="0.25">
      <c r="A847" s="22" t="s">
        <v>681</v>
      </c>
      <c r="B847" s="22"/>
      <c r="C847" s="22"/>
      <c r="E847" s="54"/>
      <c r="F847" s="54"/>
      <c r="G847" s="54"/>
      <c r="H847" s="54"/>
      <c r="I847" s="54"/>
      <c r="J847" s="54"/>
    </row>
    <row r="848" spans="1:10" x14ac:dyDescent="0.25">
      <c r="A848" s="22"/>
      <c r="B848" s="22"/>
      <c r="C848" s="22"/>
    </row>
    <row r="849" spans="1:10" x14ac:dyDescent="0.25">
      <c r="A849" s="22" t="s">
        <v>682</v>
      </c>
      <c r="B849" s="22"/>
      <c r="C849" s="22"/>
      <c r="E849" s="50" t="str">
        <f t="shared" ref="E849:J849" si="171">E843</f>
        <v>2025/26</v>
      </c>
      <c r="F849" s="50" t="str">
        <f t="shared" si="171"/>
        <v>2026/27</v>
      </c>
      <c r="G849" s="50" t="str">
        <f t="shared" si="171"/>
        <v>2027/28</v>
      </c>
      <c r="H849" s="50" t="str">
        <f t="shared" si="171"/>
        <v>2028/29</v>
      </c>
      <c r="I849" s="50" t="str">
        <f t="shared" si="171"/>
        <v>2029/30</v>
      </c>
      <c r="J849" s="50" t="str">
        <f t="shared" si="171"/>
        <v>2030/31</v>
      </c>
    </row>
    <row r="850" spans="1:10" x14ac:dyDescent="0.25">
      <c r="A850" s="22" t="s">
        <v>678</v>
      </c>
      <c r="B850" s="22"/>
      <c r="C850" s="22"/>
      <c r="E850" s="56">
        <f>IF(staff_students!$C$28="No",0,ROUNDDOWN(E844*staff_students!$E$35,0))+IF(staff_students!$C$28="No",0,ROUNDDOWN(E844*staff_students!$E$35*staff_students!$E$35,0))+IF(staff_students!$C$28="No",0,ROUNDDOWN(E844*staff_students!$E$35*staff_students!$E$35*staff_students!$E$35,0))</f>
        <v>0</v>
      </c>
      <c r="F850" s="56">
        <f>ROUNDDOWN(E844*staff_students!$E$35,0)+IF(staff_students!$C$28="No",0,ROUNDDOWN(E844*staff_students!$E$35*staff_students!$E$35,0))+IF(staff_students!$C$28="No",0,ROUNDDOWN(E844*staff_students!$E$35*staff_students!$E$35*staff_students!$E$35,0))</f>
        <v>0</v>
      </c>
      <c r="G850" s="56">
        <f>ROUNDDOWN(F844*staff_students!$E$35,0)+ROUNDDOWN(E844*staff_students!$E$35*staff_students!$E$35,0)+IF(staff_students!$C$28="No",0,ROUNDDOWN(E844*staff_students!$E$35*staff_students!$E$35*staff_students!$E$35,0))</f>
        <v>0</v>
      </c>
      <c r="H850" s="54">
        <f>ROUNDDOWN(G844*staff_students!$E$35,0)+ROUNDDOWN(F844*staff_students!$E$35*staff_students!$E$35,0)+ROUNDDOWN(E844*staff_students!$E$35*staff_students!$E$35*staff_students!$E$35,0)</f>
        <v>0</v>
      </c>
      <c r="I850" s="54">
        <f>ROUNDDOWN(H844*staff_students!$E$35,0)+ROUNDDOWN(G844*staff_students!$E$35*staff_students!$E$35,0)+ROUNDDOWN(F844*staff_students!$E$35*staff_students!$E$35*staff_students!$E$35,0)</f>
        <v>0</v>
      </c>
      <c r="J850" s="54">
        <f>ROUNDDOWN(I844*staff_students!$E$35,0)+ROUNDDOWN(H844*staff_students!$E$35*staff_students!$E$35,0)+ROUNDDOWN(G844*staff_students!$E$35*staff_students!$E$35*staff_students!$E$35,0)</f>
        <v>0</v>
      </c>
    </row>
    <row r="851" spans="1:10" x14ac:dyDescent="0.25">
      <c r="A851" s="22" t="s">
        <v>679</v>
      </c>
      <c r="B851" s="22"/>
      <c r="C851" s="22"/>
      <c r="E851" s="56">
        <f>IF(staff_students!$C$28="No",0,ROUNDDOWN(E845*staff_students!$E$35,0))+IF(staff_students!$C$28="No",0,ROUNDDOWN(E845*staff_students!$E$35*staff_students!$E$35,0))+IF(staff_students!$C$28="No",0,ROUNDDOWN(E845*staff_students!$E$35*staff_students!$E$35*staff_students!$E$35,0))</f>
        <v>0</v>
      </c>
      <c r="F851" s="56">
        <f>ROUNDDOWN(E845*staff_students!$E$35,0)+IF(staff_students!$C$28="No",0,ROUNDDOWN(E845*staff_students!$E$35*staff_students!$E$35,0))+IF(staff_students!$C$28="No",0,ROUNDDOWN(E845*staff_students!$E$35*staff_students!$E$35*staff_students!$E$35,0))</f>
        <v>0</v>
      </c>
      <c r="G851" s="56">
        <f>ROUNDDOWN(F845*staff_students!$E$35,0)+ROUNDDOWN(E845*staff_students!$E$35*staff_students!$E$35,0)+IF(staff_students!$C$28="No",0,ROUNDDOWN(E845*staff_students!$E$35*staff_students!$E$35*staff_students!$E$35,0))</f>
        <v>0</v>
      </c>
      <c r="H851" s="54">
        <f>ROUNDDOWN(G845*staff_students!$E$35,0)+ROUNDDOWN(F845*staff_students!$E$35*staff_students!$E$35,0)+ROUNDDOWN(E845*staff_students!$E$35*staff_students!$E$35*staff_students!$E$35,0)</f>
        <v>0</v>
      </c>
      <c r="I851" s="54">
        <f>ROUNDDOWN(H845*staff_students!$E$35,0)+ROUNDDOWN(G845*staff_students!$E$35*staff_students!$E$35,0)+ROUNDDOWN(F845*staff_students!$E$35*staff_students!$E$35*staff_students!$E$35,0)</f>
        <v>0</v>
      </c>
      <c r="J851" s="54">
        <f>ROUNDDOWN(I845*staff_students!$E$35,0)+ROUNDDOWN(H845*staff_students!$E$35*staff_students!$E$35,0)+ROUNDDOWN(G845*staff_students!$E$35*staff_students!$E$35*staff_students!$E$35,0)</f>
        <v>0</v>
      </c>
    </row>
    <row r="852" spans="1:10" x14ac:dyDescent="0.25">
      <c r="A852" s="22" t="s">
        <v>680</v>
      </c>
      <c r="B852" s="22"/>
      <c r="C852" s="22"/>
      <c r="E852" s="54"/>
      <c r="F852" s="54"/>
      <c r="G852" s="54"/>
      <c r="H852" s="54"/>
      <c r="I852" s="54"/>
      <c r="J852" s="54"/>
    </row>
    <row r="853" spans="1:10" x14ac:dyDescent="0.25">
      <c r="A853" s="22" t="s">
        <v>681</v>
      </c>
      <c r="B853" s="22"/>
      <c r="C853" s="22"/>
      <c r="E853" s="54"/>
      <c r="F853" s="54"/>
      <c r="G853" s="54"/>
      <c r="H853" s="54"/>
      <c r="I853" s="54"/>
      <c r="J853" s="54"/>
    </row>
    <row r="854" spans="1:10" x14ac:dyDescent="0.25">
      <c r="A854" s="22"/>
      <c r="B854" s="22"/>
      <c r="C854" s="22"/>
    </row>
    <row r="855" spans="1:10" x14ac:dyDescent="0.25">
      <c r="A855" s="22" t="s">
        <v>683</v>
      </c>
      <c r="B855" s="22"/>
      <c r="C855" s="22"/>
      <c r="E855" s="50" t="str">
        <f t="shared" ref="E855:J855" si="172">E849</f>
        <v>2025/26</v>
      </c>
      <c r="F855" s="50" t="str">
        <f t="shared" si="172"/>
        <v>2026/27</v>
      </c>
      <c r="G855" s="50" t="str">
        <f t="shared" si="172"/>
        <v>2027/28</v>
      </c>
      <c r="H855" s="50" t="str">
        <f t="shared" si="172"/>
        <v>2028/29</v>
      </c>
      <c r="I855" s="50" t="str">
        <f t="shared" si="172"/>
        <v>2029/30</v>
      </c>
      <c r="J855" s="50" t="str">
        <f t="shared" si="172"/>
        <v>2030/31</v>
      </c>
    </row>
    <row r="856" spans="1:10" x14ac:dyDescent="0.25">
      <c r="A856" s="22" t="s">
        <v>678</v>
      </c>
      <c r="B856" s="22"/>
      <c r="C856" s="22"/>
      <c r="E856" s="54">
        <f t="shared" ref="E856:J856" si="173">E844+E850</f>
        <v>40</v>
      </c>
      <c r="F856" s="54">
        <f t="shared" si="173"/>
        <v>40</v>
      </c>
      <c r="G856" s="54">
        <f t="shared" si="173"/>
        <v>40</v>
      </c>
      <c r="H856" s="54">
        <f t="shared" si="173"/>
        <v>40</v>
      </c>
      <c r="I856" s="54">
        <f t="shared" si="173"/>
        <v>40</v>
      </c>
      <c r="J856" s="54">
        <f t="shared" si="173"/>
        <v>40</v>
      </c>
    </row>
    <row r="857" spans="1:10" x14ac:dyDescent="0.25">
      <c r="A857" s="22" t="s">
        <v>679</v>
      </c>
      <c r="B857" s="22"/>
      <c r="C857" s="22"/>
      <c r="E857" s="54">
        <f t="shared" ref="E857:J857" si="174">E845+E851</f>
        <v>10</v>
      </c>
      <c r="F857" s="54">
        <f t="shared" si="174"/>
        <v>10</v>
      </c>
      <c r="G857" s="54">
        <f t="shared" si="174"/>
        <v>10</v>
      </c>
      <c r="H857" s="54">
        <f t="shared" si="174"/>
        <v>10</v>
      </c>
      <c r="I857" s="54">
        <f t="shared" si="174"/>
        <v>10</v>
      </c>
      <c r="J857" s="54">
        <f t="shared" si="174"/>
        <v>10</v>
      </c>
    </row>
    <row r="858" spans="1:10" x14ac:dyDescent="0.25">
      <c r="A858" s="22" t="s">
        <v>680</v>
      </c>
      <c r="B858" s="22"/>
      <c r="C858" s="22"/>
      <c r="E858" s="54"/>
      <c r="F858" s="54"/>
      <c r="G858" s="54"/>
      <c r="H858" s="54"/>
      <c r="I858" s="54"/>
      <c r="J858" s="54"/>
    </row>
    <row r="859" spans="1:10" x14ac:dyDescent="0.25">
      <c r="A859" s="22" t="s">
        <v>681</v>
      </c>
      <c r="B859" s="22"/>
      <c r="C859" s="22"/>
      <c r="E859" s="54"/>
      <c r="F859" s="54"/>
      <c r="G859" s="54"/>
      <c r="H859" s="54"/>
      <c r="I859" s="54"/>
      <c r="J859" s="54"/>
    </row>
    <row r="860" spans="1:10" x14ac:dyDescent="0.25">
      <c r="A860" s="22"/>
      <c r="B860" s="22"/>
      <c r="C860" s="22"/>
    </row>
    <row r="861" spans="1:10" x14ac:dyDescent="0.25">
      <c r="A861" s="22" t="s">
        <v>684</v>
      </c>
      <c r="B861" s="22"/>
      <c r="C861" s="22"/>
      <c r="D861" s="22"/>
      <c r="E861" s="57" t="str">
        <f t="shared" ref="E861:J861" si="175">E855</f>
        <v>2025/26</v>
      </c>
      <c r="F861" s="57" t="str">
        <f t="shared" si="175"/>
        <v>2026/27</v>
      </c>
      <c r="G861" s="57" t="str">
        <f t="shared" si="175"/>
        <v>2027/28</v>
      </c>
      <c r="H861" s="57" t="str">
        <f t="shared" si="175"/>
        <v>2028/29</v>
      </c>
      <c r="I861" s="57" t="str">
        <f t="shared" si="175"/>
        <v>2029/30</v>
      </c>
      <c r="J861" s="57" t="str">
        <f t="shared" si="175"/>
        <v>2030/31</v>
      </c>
    </row>
    <row r="862" spans="1:10" x14ac:dyDescent="0.25">
      <c r="A862" s="22" t="s">
        <v>205</v>
      </c>
      <c r="B862" s="22"/>
      <c r="C862" s="22"/>
      <c r="D862" s="22" t="str">
        <f>A862&amp;D841&amp;D842</f>
        <v>FT Home student FTE83</v>
      </c>
      <c r="E862" s="66">
        <f>IF(staff_students!$C$28="No",E856/$D842/$D842*6+D856/$D842/$D842*3,E856/$D842/$D842*6+E856/$D842/$D842*3)</f>
        <v>26.666666666666668</v>
      </c>
      <c r="F862" s="58">
        <f>F856/$D842/$D842*6+E856/$D842/$D842*3</f>
        <v>40</v>
      </c>
      <c r="G862" s="58">
        <f>G856/$D842/$D842*6+F856/$D842/$D842*3</f>
        <v>40</v>
      </c>
      <c r="H862" s="58">
        <f>H856/$D842/$D842*6+G856/$D842/$D842*3</f>
        <v>40</v>
      </c>
      <c r="I862" s="58">
        <f>I856/$D842/$D842*6+H856/$D842/$D842*3</f>
        <v>40</v>
      </c>
      <c r="J862" s="58">
        <f>J856/$D842/$D842*6+I856/$D842/$D842*3</f>
        <v>40</v>
      </c>
    </row>
    <row r="863" spans="1:10" x14ac:dyDescent="0.25">
      <c r="A863" s="22" t="s">
        <v>206</v>
      </c>
      <c r="B863" s="22"/>
      <c r="C863" s="22"/>
      <c r="D863" s="22" t="str">
        <f>A863&amp;D841&amp;D842</f>
        <v>FT International student FTE83</v>
      </c>
      <c r="E863" s="66">
        <f>IF(staff_students!$C$28="No",E857/$D842/$D842*6+D857/$D842/$D842*3,E857/$D842/$D842*6+E857/$D842/$D842*3)</f>
        <v>6.666666666666667</v>
      </c>
      <c r="F863" s="58">
        <f>F857/$D842/$D842*6+E857/$D842/$D842*3</f>
        <v>10</v>
      </c>
      <c r="G863" s="58">
        <f>G857/$D842/$D842*6+F857/$D842/$D842*3</f>
        <v>10</v>
      </c>
      <c r="H863" s="58">
        <f>H857/$D842/$D842*6+G857/$D842/$D842*3</f>
        <v>10</v>
      </c>
      <c r="I863" s="58">
        <f>I857/$D842/$D842*6+H857/$D842/$D842*3</f>
        <v>10</v>
      </c>
      <c r="J863" s="58">
        <f>J857/$D842/$D842*6+I857/$D842/$D842*3</f>
        <v>10</v>
      </c>
    </row>
    <row r="864" spans="1:10" x14ac:dyDescent="0.25">
      <c r="A864" s="22" t="s">
        <v>207</v>
      </c>
      <c r="B864" s="22"/>
      <c r="C864" s="22"/>
      <c r="D864" s="22" t="str">
        <f>A864&amp;D841&amp;D842</f>
        <v>PT Home student FTE83</v>
      </c>
      <c r="E864" s="58"/>
      <c r="F864" s="58"/>
      <c r="G864" s="58"/>
      <c r="H864" s="58"/>
      <c r="I864" s="58"/>
      <c r="J864" s="58"/>
    </row>
    <row r="865" spans="1:10" x14ac:dyDescent="0.25">
      <c r="A865" s="22" t="s">
        <v>208</v>
      </c>
      <c r="B865" s="22"/>
      <c r="C865" s="22"/>
      <c r="D865" s="22" t="str">
        <f>A865&amp;D841&amp;D842</f>
        <v>PT International student FTE83</v>
      </c>
      <c r="E865" s="58"/>
      <c r="F865" s="58"/>
      <c r="G865" s="58"/>
      <c r="H865" s="58"/>
      <c r="I865" s="58"/>
      <c r="J865" s="58"/>
    </row>
    <row r="866" spans="1:10" x14ac:dyDescent="0.25">
      <c r="A866" s="22"/>
      <c r="B866" s="22"/>
      <c r="C866" s="22"/>
      <c r="D866" s="22"/>
      <c r="E866" s="22"/>
      <c r="F866" s="22"/>
      <c r="G866" s="22"/>
      <c r="H866" s="22"/>
      <c r="I866" s="22"/>
      <c r="J866" s="22"/>
    </row>
    <row r="867" spans="1:10" x14ac:dyDescent="0.25">
      <c r="A867" s="59" t="s">
        <v>30</v>
      </c>
      <c r="B867" s="11"/>
      <c r="C867" s="11"/>
      <c r="D867" s="2">
        <f>VLOOKUP(A867,'selections(hide)'!$A$24:$M$36,4,FALSE)</f>
        <v>7</v>
      </c>
    </row>
    <row r="868" spans="1:10" x14ac:dyDescent="0.25">
      <c r="A868" s="64" t="s">
        <v>195</v>
      </c>
      <c r="B868" s="65"/>
      <c r="C868" s="65"/>
      <c r="D868" s="65">
        <f>'selections(hide)'!$J$4</f>
        <v>3</v>
      </c>
    </row>
    <row r="869" spans="1:10" x14ac:dyDescent="0.25">
      <c r="A869" s="11" t="s">
        <v>677</v>
      </c>
      <c r="B869" s="11"/>
      <c r="C869" s="11"/>
      <c r="E869" s="50" t="str">
        <f>staff_students!$E$29</f>
        <v>2025/26</v>
      </c>
      <c r="F869" s="50" t="str">
        <f>staff_students!$F$29</f>
        <v>2026/27</v>
      </c>
      <c r="G869" s="50" t="str">
        <f>staff_students!$G$29</f>
        <v>2027/28</v>
      </c>
      <c r="H869" s="50" t="str">
        <f>staff_students!$H$29</f>
        <v>2028/29</v>
      </c>
      <c r="I869" s="50" t="str">
        <f>staff_students!$I$29</f>
        <v>2029/30</v>
      </c>
      <c r="J869" s="50" t="str">
        <f>staff_students!$J$29</f>
        <v>2030/31</v>
      </c>
    </row>
    <row r="870" spans="1:10" x14ac:dyDescent="0.25">
      <c r="A870" s="11" t="s">
        <v>678</v>
      </c>
      <c r="B870" s="11"/>
      <c r="C870" s="11"/>
      <c r="E870" s="54">
        <f>staff_students!$E$30</f>
        <v>40</v>
      </c>
      <c r="F870" s="54">
        <f>staff_students!$F$30</f>
        <v>40</v>
      </c>
      <c r="G870" s="54">
        <f>staff_students!$G$30</f>
        <v>40</v>
      </c>
      <c r="H870" s="54">
        <f>staff_students!$H$30</f>
        <v>40</v>
      </c>
      <c r="I870" s="54">
        <f>staff_students!$I$30</f>
        <v>40</v>
      </c>
      <c r="J870" s="54">
        <f>staff_students!$J$30</f>
        <v>40</v>
      </c>
    </row>
    <row r="871" spans="1:10" x14ac:dyDescent="0.25">
      <c r="A871" s="11" t="s">
        <v>679</v>
      </c>
      <c r="B871" s="11"/>
      <c r="C871" s="11"/>
      <c r="E871" s="54">
        <f>staff_students!$E$31</f>
        <v>10</v>
      </c>
      <c r="F871" s="54">
        <f>staff_students!$F$31</f>
        <v>10</v>
      </c>
      <c r="G871" s="54">
        <f>staff_students!$G$31</f>
        <v>10</v>
      </c>
      <c r="H871" s="54">
        <f>staff_students!$H$31</f>
        <v>10</v>
      </c>
      <c r="I871" s="54">
        <f>staff_students!$I$31</f>
        <v>10</v>
      </c>
      <c r="J871" s="54">
        <f>staff_students!$J$31</f>
        <v>10</v>
      </c>
    </row>
    <row r="872" spans="1:10" x14ac:dyDescent="0.25">
      <c r="A872" s="11" t="s">
        <v>680</v>
      </c>
      <c r="B872" s="11"/>
      <c r="C872" s="11"/>
      <c r="E872" s="54"/>
      <c r="F872" s="54"/>
      <c r="G872" s="54"/>
      <c r="H872" s="54"/>
      <c r="I872" s="54"/>
      <c r="J872" s="54"/>
    </row>
    <row r="873" spans="1:10" x14ac:dyDescent="0.25">
      <c r="A873" s="11" t="s">
        <v>681</v>
      </c>
      <c r="B873" s="11"/>
      <c r="C873" s="11"/>
      <c r="E873" s="54"/>
      <c r="F873" s="54"/>
      <c r="G873" s="54"/>
      <c r="H873" s="54"/>
      <c r="I873" s="54"/>
      <c r="J873" s="54"/>
    </row>
    <row r="874" spans="1:10" x14ac:dyDescent="0.25">
      <c r="A874" s="11"/>
      <c r="B874" s="11"/>
      <c r="C874" s="11"/>
    </row>
    <row r="875" spans="1:10" x14ac:dyDescent="0.25">
      <c r="A875" s="11" t="s">
        <v>682</v>
      </c>
      <c r="B875" s="11"/>
      <c r="C875" s="11"/>
      <c r="E875" s="50" t="str">
        <f t="shared" ref="E875:J875" si="176">E869</f>
        <v>2025/26</v>
      </c>
      <c r="F875" s="50" t="str">
        <f t="shared" si="176"/>
        <v>2026/27</v>
      </c>
      <c r="G875" s="50" t="str">
        <f t="shared" si="176"/>
        <v>2027/28</v>
      </c>
      <c r="H875" s="50" t="str">
        <f t="shared" si="176"/>
        <v>2028/29</v>
      </c>
      <c r="I875" s="50" t="str">
        <f t="shared" si="176"/>
        <v>2029/30</v>
      </c>
      <c r="J875" s="50" t="str">
        <f t="shared" si="176"/>
        <v>2030/31</v>
      </c>
    </row>
    <row r="876" spans="1:10" x14ac:dyDescent="0.25">
      <c r="A876" s="11" t="s">
        <v>678</v>
      </c>
      <c r="B876" s="11"/>
      <c r="C876" s="11"/>
      <c r="E876" s="56">
        <f>IF(staff_students!$C$28="No",0,ROUNDDOWN(E870*staff_students!$E$35,0))+IF(staff_students!$C$28="No",0,ROUNDDOWN(E870*staff_students!$E$35*staff_students!$E$35,0))+IF(staff_students!$C$28="No",0,ROUNDDOWN(E870*staff_students!$E$35*staff_students!$E$35*staff_students!$E$35,0))+IF(staff_students!$C$28="No",0,ROUNDDOWN(E870*staff_students!$E$35*staff_students!$E$35*staff_students!$E$35*staff_students!$E$35,0))</f>
        <v>0</v>
      </c>
      <c r="F876" s="56">
        <f>ROUNDDOWN(E870*staff_students!$E$35,0)+IF(staff_students!$C$28="No",0,ROUNDDOWN(E870*staff_students!$E$35*staff_students!$E$35,0))+IF(staff_students!$C$28="No",0,ROUNDDOWN(E870*staff_students!$E$35*staff_students!$E$35*staff_students!$E$35,0))+IF(staff_students!$C$28="No",0,ROUNDDOWN(E870*staff_students!$E$35*staff_students!$E$35*staff_students!$E$35*staff_students!$E$35,0))</f>
        <v>0</v>
      </c>
      <c r="G876" s="56">
        <f>ROUNDDOWN(F870*staff_students!$E$35,0)+ROUNDDOWN(E870*staff_students!$E$35*staff_students!$E$35,0)+IF(staff_students!$C$28="No",0,ROUNDDOWN(E870*staff_students!$E$35*staff_students!$E$35*staff_students!$E$35,0))+IF(staff_students!$C$28="No",0,ROUNDDOWN(E870*staff_students!$E$35*staff_students!$E$35*staff_students!$E$35*staff_students!$E$35,0))</f>
        <v>0</v>
      </c>
      <c r="H876" s="56">
        <f>ROUNDDOWN(G870*staff_students!$E$35,0)+ROUNDDOWN(F870*staff_students!$E$35*staff_students!$E$35,0)+ROUNDDOWN(E870*staff_students!$E$35*staff_students!$E$35*staff_students!$E$35,0)+IF(staff_students!$C$28="No",0,ROUNDDOWN(E870*staff_students!$E$35*staff_students!$E$35*staff_students!$E$35*staff_students!$E$35,0))</f>
        <v>0</v>
      </c>
      <c r="I876" s="54">
        <f>ROUNDDOWN(H870*staff_students!$E$35,0)+ROUNDDOWN(G870*staff_students!$E$35*staff_students!$E$35,0)+ROUNDDOWN(F870*staff_students!$E$35*staff_students!$E$35*staff_students!$E$35,0)+ROUNDDOWN(E870*staff_students!$E$35*staff_students!$E$35*staff_students!$E$35*staff_students!$E$35,0)</f>
        <v>0</v>
      </c>
      <c r="J876" s="54">
        <f>ROUNDDOWN(I870*staff_students!$E$35,0)+ROUNDDOWN(H870*staff_students!$E$35*staff_students!$E$35,0)+ROUNDDOWN(G870*staff_students!$E$35*staff_students!$E$35*staff_students!$E$35,0)+ROUNDDOWN(F870*staff_students!$E$35*staff_students!$E$35*staff_students!$E$35*staff_students!$E$35,0)</f>
        <v>0</v>
      </c>
    </row>
    <row r="877" spans="1:10" x14ac:dyDescent="0.25">
      <c r="A877" s="11" t="s">
        <v>679</v>
      </c>
      <c r="B877" s="11"/>
      <c r="C877" s="11"/>
      <c r="E877" s="56">
        <f>IF(staff_students!$C$28="No",0,ROUNDDOWN(E871*staff_students!$E$35,0))+IF(staff_students!$C$28="No",0,ROUNDDOWN(E871*staff_students!$E$35*staff_students!$E$35,0))+IF(staff_students!$C$28="No",0,ROUNDDOWN(E871*staff_students!$E$35*staff_students!$E$35*staff_students!$E$35,0))+IF(staff_students!$C$28="No",0,ROUNDDOWN(E871*staff_students!$E$35*staff_students!$E$35*staff_students!$E$35*staff_students!$E$35,0))</f>
        <v>0</v>
      </c>
      <c r="F877" s="56">
        <f>ROUNDDOWN(E871*staff_students!$E$35,0)+IF(staff_students!$C$28="No",0,ROUNDDOWN(E871*staff_students!$E$35*staff_students!$E$35,0))+IF(staff_students!$C$28="No",0,ROUNDDOWN(E871*staff_students!$E$35*staff_students!$E$35*staff_students!$E$35,0))+IF(staff_students!$C$28="No",0,ROUNDDOWN(E871*staff_students!$E$35*staff_students!$E$35*staff_students!$E$35*staff_students!$E$35,0))</f>
        <v>0</v>
      </c>
      <c r="G877" s="56">
        <f>ROUNDDOWN(F871*staff_students!$E$35,0)+ROUNDDOWN(E871*staff_students!$E$35*staff_students!$E$35,0)+IF(staff_students!$C$28="No",0,ROUNDDOWN(E871*staff_students!$E$35*staff_students!$E$35*staff_students!$E$35,0))+IF(staff_students!$C$28="No",0,ROUNDDOWN(E871*staff_students!$E$35*staff_students!$E$35*staff_students!$E$35*staff_students!$E$35,0))</f>
        <v>0</v>
      </c>
      <c r="H877" s="56">
        <f>ROUNDDOWN(G871*staff_students!$E$35,0)+ROUNDDOWN(F871*staff_students!$E$35*staff_students!$E$35,0)+ROUNDDOWN(E871*staff_students!$E$35*staff_students!$E$35*staff_students!$E$35,0)+IF(staff_students!$C$28="No",0,ROUNDDOWN(E871*staff_students!$E$35*staff_students!$E$35*staff_students!$E$35*staff_students!$E$35,0))</f>
        <v>0</v>
      </c>
      <c r="I877" s="54">
        <f>ROUNDDOWN(H871*staff_students!$E$35,0)+ROUNDDOWN(G871*staff_students!$E$35*staff_students!$E$35,0)+ROUNDDOWN(F871*staff_students!$E$35*staff_students!$E$35*staff_students!$E$35,0)+ROUNDDOWN(E871*staff_students!$E$35*staff_students!$E$35*staff_students!$E$35*staff_students!$E$35,0)</f>
        <v>0</v>
      </c>
      <c r="J877" s="54">
        <f>ROUNDDOWN(I871*staff_students!$E$35,0)+ROUNDDOWN(H871*staff_students!$E$35*staff_students!$E$35,0)+ROUNDDOWN(G871*staff_students!$E$35*staff_students!$E$35*staff_students!$E$35,0)+ROUNDDOWN(F871*staff_students!$E$35*staff_students!$E$35*staff_students!$E$35*staff_students!$E$35,0)</f>
        <v>0</v>
      </c>
    </row>
    <row r="878" spans="1:10" x14ac:dyDescent="0.25">
      <c r="A878" s="11" t="s">
        <v>680</v>
      </c>
      <c r="B878" s="11"/>
      <c r="C878" s="11"/>
      <c r="E878" s="54"/>
      <c r="F878" s="54"/>
      <c r="G878" s="54"/>
      <c r="H878" s="54"/>
      <c r="I878" s="54"/>
      <c r="J878" s="54"/>
    </row>
    <row r="879" spans="1:10" x14ac:dyDescent="0.25">
      <c r="A879" s="11" t="s">
        <v>681</v>
      </c>
      <c r="B879" s="11"/>
      <c r="C879" s="11"/>
      <c r="E879" s="54"/>
      <c r="F879" s="54"/>
      <c r="G879" s="54"/>
      <c r="H879" s="54"/>
      <c r="I879" s="54"/>
      <c r="J879" s="54"/>
    </row>
    <row r="880" spans="1:10" x14ac:dyDescent="0.25">
      <c r="A880" s="11"/>
      <c r="B880" s="11"/>
      <c r="C880" s="11"/>
    </row>
    <row r="881" spans="1:10" x14ac:dyDescent="0.25">
      <c r="A881" s="11" t="s">
        <v>683</v>
      </c>
      <c r="B881" s="11"/>
      <c r="C881" s="11"/>
      <c r="E881" s="50" t="str">
        <f t="shared" ref="E881:J881" si="177">E875</f>
        <v>2025/26</v>
      </c>
      <c r="F881" s="50" t="str">
        <f t="shared" si="177"/>
        <v>2026/27</v>
      </c>
      <c r="G881" s="50" t="str">
        <f t="shared" si="177"/>
        <v>2027/28</v>
      </c>
      <c r="H881" s="50" t="str">
        <f t="shared" si="177"/>
        <v>2028/29</v>
      </c>
      <c r="I881" s="50" t="str">
        <f t="shared" si="177"/>
        <v>2029/30</v>
      </c>
      <c r="J881" s="50" t="str">
        <f t="shared" si="177"/>
        <v>2030/31</v>
      </c>
    </row>
    <row r="882" spans="1:10" x14ac:dyDescent="0.25">
      <c r="A882" s="11" t="s">
        <v>678</v>
      </c>
      <c r="B882" s="11"/>
      <c r="C882" s="11"/>
      <c r="E882" s="54">
        <f t="shared" ref="E882:J882" si="178">E870+E876</f>
        <v>40</v>
      </c>
      <c r="F882" s="54">
        <f t="shared" si="178"/>
        <v>40</v>
      </c>
      <c r="G882" s="54">
        <f t="shared" si="178"/>
        <v>40</v>
      </c>
      <c r="H882" s="54">
        <f t="shared" si="178"/>
        <v>40</v>
      </c>
      <c r="I882" s="54">
        <f t="shared" si="178"/>
        <v>40</v>
      </c>
      <c r="J882" s="54">
        <f t="shared" si="178"/>
        <v>40</v>
      </c>
    </row>
    <row r="883" spans="1:10" x14ac:dyDescent="0.25">
      <c r="A883" s="11" t="s">
        <v>679</v>
      </c>
      <c r="B883" s="11"/>
      <c r="C883" s="11"/>
      <c r="E883" s="54">
        <f t="shared" ref="E883:J883" si="179">E871+E877</f>
        <v>10</v>
      </c>
      <c r="F883" s="54">
        <f t="shared" si="179"/>
        <v>10</v>
      </c>
      <c r="G883" s="54">
        <f t="shared" si="179"/>
        <v>10</v>
      </c>
      <c r="H883" s="54">
        <f t="shared" si="179"/>
        <v>10</v>
      </c>
      <c r="I883" s="54">
        <f t="shared" si="179"/>
        <v>10</v>
      </c>
      <c r="J883" s="54">
        <f t="shared" si="179"/>
        <v>10</v>
      </c>
    </row>
    <row r="884" spans="1:10" x14ac:dyDescent="0.25">
      <c r="A884" s="11" t="s">
        <v>680</v>
      </c>
      <c r="B884" s="11"/>
      <c r="C884" s="11"/>
      <c r="E884" s="54"/>
      <c r="F884" s="54"/>
      <c r="G884" s="54"/>
      <c r="H884" s="54"/>
      <c r="I884" s="54"/>
      <c r="J884" s="54"/>
    </row>
    <row r="885" spans="1:10" x14ac:dyDescent="0.25">
      <c r="A885" s="11" t="s">
        <v>681</v>
      </c>
      <c r="B885" s="11"/>
      <c r="C885" s="11"/>
      <c r="E885" s="54"/>
      <c r="F885" s="54"/>
      <c r="G885" s="54"/>
      <c r="H885" s="54"/>
      <c r="I885" s="54"/>
      <c r="J885" s="54"/>
    </row>
    <row r="886" spans="1:10" x14ac:dyDescent="0.25">
      <c r="A886" s="11"/>
      <c r="B886" s="11"/>
      <c r="C886" s="11"/>
    </row>
    <row r="887" spans="1:10" x14ac:dyDescent="0.25">
      <c r="A887" s="11" t="s">
        <v>684</v>
      </c>
      <c r="B887" s="11"/>
      <c r="C887" s="11"/>
      <c r="D887" s="11"/>
      <c r="E887" s="60" t="str">
        <f t="shared" ref="E887:J887" si="180">E881</f>
        <v>2025/26</v>
      </c>
      <c r="F887" s="60" t="str">
        <f t="shared" si="180"/>
        <v>2026/27</v>
      </c>
      <c r="G887" s="60" t="str">
        <f t="shared" si="180"/>
        <v>2027/28</v>
      </c>
      <c r="H887" s="60" t="str">
        <f t="shared" si="180"/>
        <v>2028/29</v>
      </c>
      <c r="I887" s="60" t="str">
        <f t="shared" si="180"/>
        <v>2029/30</v>
      </c>
      <c r="J887" s="60" t="str">
        <f t="shared" si="180"/>
        <v>2030/31</v>
      </c>
    </row>
    <row r="888" spans="1:10" x14ac:dyDescent="0.25">
      <c r="A888" s="11" t="s">
        <v>205</v>
      </c>
      <c r="B888" s="11"/>
      <c r="C888" s="11"/>
      <c r="D888" s="11" t="str">
        <f>A888&amp;D867&amp;D868</f>
        <v>FT Home student FTE73</v>
      </c>
      <c r="E888" s="66">
        <f>IF(staff_students!$C$28="No",E882/$D868/$D868*6+D882/$D868/$D868*3,E882/$D868/$D868*6+E882/$D868/$D868*3)</f>
        <v>26.666666666666668</v>
      </c>
      <c r="F888" s="61">
        <f>F882/$D868/$D868*6+E882/$D868/$D868*3</f>
        <v>40</v>
      </c>
      <c r="G888" s="61">
        <f>G882/$D868/$D868*6+F882/$D868/$D868*3</f>
        <v>40</v>
      </c>
      <c r="H888" s="61">
        <f>H882/$D868/$D868*6+G882/$D868/$D868*3</f>
        <v>40</v>
      </c>
      <c r="I888" s="61">
        <f>I882/$D868/$D868*6+H882/$D868/$D868*3</f>
        <v>40</v>
      </c>
      <c r="J888" s="61">
        <f>J882/$D868/$D868*6+I882/$D868/$D868*3</f>
        <v>40</v>
      </c>
    </row>
    <row r="889" spans="1:10" x14ac:dyDescent="0.25">
      <c r="A889" s="11" t="s">
        <v>206</v>
      </c>
      <c r="B889" s="11"/>
      <c r="C889" s="11"/>
      <c r="D889" s="11" t="str">
        <f>A889&amp;D867&amp;D868</f>
        <v>FT International student FTE73</v>
      </c>
      <c r="E889" s="66">
        <f>IF(staff_students!$C$28="No",E883/$D868/$D868*6+D883/$D868/$D868*3,E883/$D868/$D868*6+E883/$D868/$D868*3)</f>
        <v>6.666666666666667</v>
      </c>
      <c r="F889" s="61">
        <f>F883/$D868/$D868*6+E883/$D868/$D868*3</f>
        <v>10</v>
      </c>
      <c r="G889" s="61">
        <f>G883/$D868/$D868*6+F883/$D868/$D868*3</f>
        <v>10</v>
      </c>
      <c r="H889" s="61">
        <f>H883/$D868/$D868*6+G883/$D868/$D868*3</f>
        <v>10</v>
      </c>
      <c r="I889" s="61">
        <f>I883/$D868/$D868*6+H883/$D868/$D868*3</f>
        <v>10</v>
      </c>
      <c r="J889" s="61">
        <f>J883/$D868/$D868*6+I883/$D868/$D868*3</f>
        <v>10</v>
      </c>
    </row>
    <row r="890" spans="1:10" x14ac:dyDescent="0.25">
      <c r="A890" s="11" t="s">
        <v>207</v>
      </c>
      <c r="B890" s="11"/>
      <c r="C890" s="11"/>
      <c r="D890" s="11" t="str">
        <f>A890&amp;D867&amp;D868</f>
        <v>PT Home student FTE73</v>
      </c>
      <c r="E890" s="61"/>
      <c r="F890" s="61"/>
      <c r="G890" s="61"/>
      <c r="H890" s="61"/>
      <c r="I890" s="61"/>
      <c r="J890" s="61"/>
    </row>
    <row r="891" spans="1:10" x14ac:dyDescent="0.25">
      <c r="A891" s="11" t="s">
        <v>208</v>
      </c>
      <c r="B891" s="11"/>
      <c r="C891" s="11"/>
      <c r="D891" s="11" t="str">
        <f>A891&amp;D867&amp;D868</f>
        <v>PT International student FTE73</v>
      </c>
      <c r="E891" s="61"/>
      <c r="F891" s="61"/>
      <c r="G891" s="61"/>
      <c r="H891" s="61"/>
      <c r="I891" s="61"/>
      <c r="J891" s="61"/>
    </row>
    <row r="892" spans="1:10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</row>
    <row r="893" spans="1:10" x14ac:dyDescent="0.25">
      <c r="A893" s="62" t="s">
        <v>32</v>
      </c>
      <c r="B893" s="22"/>
      <c r="C893" s="22"/>
      <c r="D893" s="2">
        <f>VLOOKUP(A893,'selections(hide)'!$A$24:$M$36,4,FALSE)</f>
        <v>9</v>
      </c>
    </row>
    <row r="894" spans="1:10" x14ac:dyDescent="0.25">
      <c r="A894" s="64" t="s">
        <v>195</v>
      </c>
      <c r="B894" s="65"/>
      <c r="C894" s="65"/>
      <c r="D894" s="65">
        <f>'selections(hide)'!$J$4</f>
        <v>3</v>
      </c>
    </row>
    <row r="895" spans="1:10" x14ac:dyDescent="0.25">
      <c r="A895" s="22" t="s">
        <v>677</v>
      </c>
      <c r="B895" s="22"/>
      <c r="C895" s="22"/>
      <c r="E895" s="50" t="str">
        <f>staff_students!$E$29</f>
        <v>2025/26</v>
      </c>
      <c r="F895" s="50" t="str">
        <f>staff_students!$F$29</f>
        <v>2026/27</v>
      </c>
      <c r="G895" s="50" t="str">
        <f>staff_students!$G$29</f>
        <v>2027/28</v>
      </c>
      <c r="H895" s="50" t="str">
        <f>staff_students!$H$29</f>
        <v>2028/29</v>
      </c>
      <c r="I895" s="50" t="str">
        <f>staff_students!$I$29</f>
        <v>2029/30</v>
      </c>
      <c r="J895" s="50" t="str">
        <f>staff_students!$J$29</f>
        <v>2030/31</v>
      </c>
    </row>
    <row r="896" spans="1:10" x14ac:dyDescent="0.25">
      <c r="A896" s="22" t="s">
        <v>678</v>
      </c>
      <c r="B896" s="22"/>
      <c r="C896" s="22"/>
      <c r="E896" s="54">
        <f>staff_students!$E$30</f>
        <v>40</v>
      </c>
      <c r="F896" s="54">
        <f>staff_students!$F$30</f>
        <v>40</v>
      </c>
      <c r="G896" s="54">
        <f>staff_students!$G$30</f>
        <v>40</v>
      </c>
      <c r="H896" s="54">
        <f>staff_students!$H$30</f>
        <v>40</v>
      </c>
      <c r="I896" s="54">
        <f>staff_students!$I$30</f>
        <v>40</v>
      </c>
      <c r="J896" s="54">
        <f>staff_students!$J$30</f>
        <v>40</v>
      </c>
    </row>
    <row r="897" spans="1:10" x14ac:dyDescent="0.25">
      <c r="A897" s="22" t="s">
        <v>679</v>
      </c>
      <c r="B897" s="22"/>
      <c r="C897" s="22"/>
      <c r="E897" s="54">
        <f>staff_students!$E$31</f>
        <v>10</v>
      </c>
      <c r="F897" s="54">
        <f>staff_students!$F$31</f>
        <v>10</v>
      </c>
      <c r="G897" s="54">
        <f>staff_students!$G$31</f>
        <v>10</v>
      </c>
      <c r="H897" s="54">
        <f>staff_students!$H$31</f>
        <v>10</v>
      </c>
      <c r="I897" s="54">
        <f>staff_students!$I$31</f>
        <v>10</v>
      </c>
      <c r="J897" s="54">
        <f>staff_students!$J$31</f>
        <v>10</v>
      </c>
    </row>
    <row r="898" spans="1:10" x14ac:dyDescent="0.25">
      <c r="A898" s="22" t="s">
        <v>680</v>
      </c>
      <c r="B898" s="22"/>
      <c r="C898" s="22"/>
      <c r="E898" s="54"/>
      <c r="F898" s="54"/>
      <c r="G898" s="54"/>
      <c r="H898" s="54"/>
      <c r="I898" s="54"/>
      <c r="J898" s="54"/>
    </row>
    <row r="899" spans="1:10" x14ac:dyDescent="0.25">
      <c r="A899" s="22" t="s">
        <v>681</v>
      </c>
      <c r="B899" s="22"/>
      <c r="C899" s="22"/>
      <c r="E899" s="54"/>
      <c r="F899" s="54"/>
      <c r="G899" s="54"/>
      <c r="H899" s="54"/>
      <c r="I899" s="54"/>
      <c r="J899" s="54"/>
    </row>
    <row r="900" spans="1:10" x14ac:dyDescent="0.25">
      <c r="A900" s="22"/>
      <c r="B900" s="22"/>
      <c r="C900" s="22"/>
    </row>
    <row r="901" spans="1:10" x14ac:dyDescent="0.25">
      <c r="A901" s="22" t="s">
        <v>682</v>
      </c>
      <c r="B901" s="22"/>
      <c r="C901" s="22"/>
      <c r="E901" s="50" t="str">
        <f t="shared" ref="E901:J901" si="181">E895</f>
        <v>2025/26</v>
      </c>
      <c r="F901" s="50" t="str">
        <f t="shared" si="181"/>
        <v>2026/27</v>
      </c>
      <c r="G901" s="50" t="str">
        <f t="shared" si="181"/>
        <v>2027/28</v>
      </c>
      <c r="H901" s="50" t="str">
        <f t="shared" si="181"/>
        <v>2028/29</v>
      </c>
      <c r="I901" s="50" t="str">
        <f t="shared" si="181"/>
        <v>2029/30</v>
      </c>
      <c r="J901" s="50" t="str">
        <f t="shared" si="181"/>
        <v>2030/31</v>
      </c>
    </row>
    <row r="902" spans="1:10" x14ac:dyDescent="0.25">
      <c r="A902" s="22" t="s">
        <v>678</v>
      </c>
      <c r="B902" s="22"/>
      <c r="C902" s="22"/>
      <c r="E902" s="56">
        <f>IF(staff_students!$C$28="No",0,ROUNDDOWN(E896*staff_students!$E$35,0))+IF(staff_students!$C$28="No",0,ROUNDDOWN(E896*staff_students!$E$35*staff_students!$E$35,0))+IF(staff_students!$C$28="No",0,ROUNDDOWN(E896*staff_students!$E$35*staff_students!$E$35*staff_students!$E$35,0))+IF(staff_students!$C$28="No",0,ROUNDDOWN(E896*staff_students!$E$35*staff_students!$E$35*staff_students!$E$35*staff_students!$E$35,0))</f>
        <v>0</v>
      </c>
      <c r="F902" s="56">
        <f>ROUNDDOWN(E896*staff_students!$E$35,0)+IF(staff_students!$C$28="No",0,ROUNDDOWN(E896*staff_students!$E$35*staff_students!$E$35,0))+IF(staff_students!$C$28="No",0,ROUNDDOWN(E896*staff_students!$E$35*staff_students!$E$35*staff_students!$E$35,0))+IF(staff_students!$C$28="No",0,ROUNDDOWN(E896*staff_students!$E$35*staff_students!$E$35*staff_students!$E$35*staff_students!$E$35,0))</f>
        <v>0</v>
      </c>
      <c r="G902" s="56">
        <f>ROUNDDOWN(F896*staff_students!$E$35,0)+ROUNDDOWN(E896*staff_students!$E$35*staff_students!$E$35,0)+IF(staff_students!$C$28="No",0,ROUNDDOWN(E896*staff_students!$E$35*staff_students!$E$35*staff_students!$E$35,0))+IF(staff_students!$C$28="No",0,ROUNDDOWN(E896*staff_students!$E$35*staff_students!$E$35*staff_students!$E$35*staff_students!$E$35,0))</f>
        <v>0</v>
      </c>
      <c r="H902" s="56">
        <f>ROUNDDOWN(G896*staff_students!$E$35,0)+ROUNDDOWN(F896*staff_students!$E$35*staff_students!$E$35,0)+ROUNDDOWN(E896*staff_students!$E$35*staff_students!$E$35*staff_students!$E$35,0)+IF(staff_students!$C$28="No",0,ROUNDDOWN(E896*staff_students!$E$35*staff_students!$E$35*staff_students!$E$35*staff_students!$E$35,0))</f>
        <v>0</v>
      </c>
      <c r="I902" s="54">
        <f>ROUNDDOWN(H896*staff_students!$E$35,0)+ROUNDDOWN(G896*staff_students!$E$35*staff_students!$E$35,0)+ROUNDDOWN(F896*staff_students!$E$35*staff_students!$E$35*staff_students!$E$35,0)+ROUNDDOWN(E896*staff_students!$E$35*staff_students!$E$35*staff_students!$E$35*staff_students!$E$35,0)</f>
        <v>0</v>
      </c>
      <c r="J902" s="54">
        <f>ROUNDDOWN(I896*staff_students!$E$35,0)+ROUNDDOWN(H896*staff_students!$E$35*staff_students!$E$35,0)+ROUNDDOWN(G896*staff_students!$E$35*staff_students!$E$35*staff_students!$E$35,0)+ROUNDDOWN(F896*staff_students!$E$35*staff_students!$E$35*staff_students!$E$35*staff_students!$E$35,0)</f>
        <v>0</v>
      </c>
    </row>
    <row r="903" spans="1:10" x14ac:dyDescent="0.25">
      <c r="A903" s="22" t="s">
        <v>679</v>
      </c>
      <c r="B903" s="22"/>
      <c r="C903" s="22"/>
      <c r="E903" s="56">
        <f>IF(staff_students!$C$28="No",0,ROUNDDOWN(E897*staff_students!$E$35,0))+IF(staff_students!$C$28="No",0,ROUNDDOWN(E897*staff_students!$E$35*staff_students!$E$35,0))+IF(staff_students!$C$28="No",0,ROUNDDOWN(E897*staff_students!$E$35*staff_students!$E$35*staff_students!$E$35,0))+IF(staff_students!$C$28="No",0,ROUNDDOWN(E897*staff_students!$E$35*staff_students!$E$35*staff_students!$E$35*staff_students!$E$35,0))</f>
        <v>0</v>
      </c>
      <c r="F903" s="56">
        <f>ROUNDDOWN(E897*staff_students!$E$35,0)+IF(staff_students!$C$28="No",0,ROUNDDOWN(E897*staff_students!$E$35*staff_students!$E$35,0))+IF(staff_students!$C$28="No",0,ROUNDDOWN(E897*staff_students!$E$35*staff_students!$E$35*staff_students!$E$35,0))+IF(staff_students!$C$28="No",0,ROUNDDOWN(E897*staff_students!$E$35*staff_students!$E$35*staff_students!$E$35*staff_students!$E$35,0))</f>
        <v>0</v>
      </c>
      <c r="G903" s="56">
        <f>ROUNDDOWN(F897*staff_students!$E$35,0)+ROUNDDOWN(E897*staff_students!$E$35*staff_students!$E$35,0)+IF(staff_students!$C$28="No",0,ROUNDDOWN(E897*staff_students!$E$35*staff_students!$E$35*staff_students!$E$35,0))+IF(staff_students!$C$28="No",0,ROUNDDOWN(E897*staff_students!$E$35*staff_students!$E$35*staff_students!$E$35*staff_students!$E$35,0))</f>
        <v>0</v>
      </c>
      <c r="H903" s="56">
        <f>ROUNDDOWN(G897*staff_students!$E$35,0)+ROUNDDOWN(F897*staff_students!$E$35*staff_students!$E$35,0)+ROUNDDOWN(E897*staff_students!$E$35*staff_students!$E$35*staff_students!$E$35,0)+IF(staff_students!$C$28="No",0,ROUNDDOWN(E897*staff_students!$E$35*staff_students!$E$35*staff_students!$E$35*staff_students!$E$35,0))</f>
        <v>0</v>
      </c>
      <c r="I903" s="54">
        <f>ROUNDDOWN(H897*staff_students!$E$35,0)+ROUNDDOWN(G897*staff_students!$E$35*staff_students!$E$35,0)+ROUNDDOWN(F897*staff_students!$E$35*staff_students!$E$35*staff_students!$E$35,0)+ROUNDDOWN(E897*staff_students!$E$35*staff_students!$E$35*staff_students!$E$35*staff_students!$E$35,0)</f>
        <v>0</v>
      </c>
      <c r="J903" s="54">
        <f>ROUNDDOWN(I897*staff_students!$E$35,0)+ROUNDDOWN(H897*staff_students!$E$35*staff_students!$E$35,0)+ROUNDDOWN(G897*staff_students!$E$35*staff_students!$E$35*staff_students!$E$35,0)+ROUNDDOWN(F897*staff_students!$E$35*staff_students!$E$35*staff_students!$E$35*staff_students!$E$35,0)</f>
        <v>0</v>
      </c>
    </row>
    <row r="904" spans="1:10" x14ac:dyDescent="0.25">
      <c r="A904" s="22" t="s">
        <v>680</v>
      </c>
      <c r="B904" s="22"/>
      <c r="C904" s="22"/>
      <c r="E904" s="54"/>
      <c r="F904" s="54"/>
      <c r="G904" s="54"/>
      <c r="H904" s="54"/>
      <c r="I904" s="54"/>
      <c r="J904" s="54"/>
    </row>
    <row r="905" spans="1:10" x14ac:dyDescent="0.25">
      <c r="A905" s="22" t="s">
        <v>681</v>
      </c>
      <c r="B905" s="22"/>
      <c r="C905" s="22"/>
      <c r="E905" s="54"/>
      <c r="F905" s="54"/>
      <c r="G905" s="54"/>
      <c r="H905" s="54"/>
      <c r="I905" s="54"/>
      <c r="J905" s="54"/>
    </row>
    <row r="906" spans="1:10" x14ac:dyDescent="0.25">
      <c r="A906" s="22"/>
      <c r="B906" s="22"/>
      <c r="C906" s="22"/>
    </row>
    <row r="907" spans="1:10" x14ac:dyDescent="0.25">
      <c r="A907" s="22" t="s">
        <v>683</v>
      </c>
      <c r="B907" s="22"/>
      <c r="C907" s="22"/>
      <c r="E907" s="50" t="str">
        <f t="shared" ref="E907:J907" si="182">E901</f>
        <v>2025/26</v>
      </c>
      <c r="F907" s="50" t="str">
        <f t="shared" si="182"/>
        <v>2026/27</v>
      </c>
      <c r="G907" s="50" t="str">
        <f t="shared" si="182"/>
        <v>2027/28</v>
      </c>
      <c r="H907" s="50" t="str">
        <f t="shared" si="182"/>
        <v>2028/29</v>
      </c>
      <c r="I907" s="50" t="str">
        <f t="shared" si="182"/>
        <v>2029/30</v>
      </c>
      <c r="J907" s="50" t="str">
        <f t="shared" si="182"/>
        <v>2030/31</v>
      </c>
    </row>
    <row r="908" spans="1:10" x14ac:dyDescent="0.25">
      <c r="A908" s="22" t="s">
        <v>678</v>
      </c>
      <c r="B908" s="22"/>
      <c r="C908" s="22"/>
      <c r="E908" s="54">
        <f t="shared" ref="E908:J908" si="183">E896+E902</f>
        <v>40</v>
      </c>
      <c r="F908" s="54">
        <f t="shared" si="183"/>
        <v>40</v>
      </c>
      <c r="G908" s="54">
        <f t="shared" si="183"/>
        <v>40</v>
      </c>
      <c r="H908" s="54">
        <f t="shared" si="183"/>
        <v>40</v>
      </c>
      <c r="I908" s="54">
        <f t="shared" si="183"/>
        <v>40</v>
      </c>
      <c r="J908" s="54">
        <f t="shared" si="183"/>
        <v>40</v>
      </c>
    </row>
    <row r="909" spans="1:10" x14ac:dyDescent="0.25">
      <c r="A909" s="22" t="s">
        <v>679</v>
      </c>
      <c r="B909" s="22"/>
      <c r="C909" s="22"/>
      <c r="E909" s="54">
        <f t="shared" ref="E909:J909" si="184">E897+E903</f>
        <v>10</v>
      </c>
      <c r="F909" s="54">
        <f t="shared" si="184"/>
        <v>10</v>
      </c>
      <c r="G909" s="54">
        <f t="shared" si="184"/>
        <v>10</v>
      </c>
      <c r="H909" s="54">
        <f t="shared" si="184"/>
        <v>10</v>
      </c>
      <c r="I909" s="54">
        <f t="shared" si="184"/>
        <v>10</v>
      </c>
      <c r="J909" s="54">
        <f t="shared" si="184"/>
        <v>10</v>
      </c>
    </row>
    <row r="910" spans="1:10" x14ac:dyDescent="0.25">
      <c r="A910" s="22" t="s">
        <v>680</v>
      </c>
      <c r="B910" s="22"/>
      <c r="C910" s="22"/>
      <c r="E910" s="54"/>
      <c r="F910" s="54"/>
      <c r="G910" s="54"/>
      <c r="H910" s="54"/>
      <c r="I910" s="54"/>
      <c r="J910" s="54"/>
    </row>
    <row r="911" spans="1:10" x14ac:dyDescent="0.25">
      <c r="A911" s="22" t="s">
        <v>681</v>
      </c>
      <c r="B911" s="22"/>
      <c r="C911" s="22"/>
      <c r="E911" s="54"/>
      <c r="F911" s="54"/>
      <c r="G911" s="54"/>
      <c r="H911" s="54"/>
      <c r="I911" s="54"/>
      <c r="J911" s="54"/>
    </row>
    <row r="912" spans="1:10" x14ac:dyDescent="0.25">
      <c r="A912" s="22"/>
      <c r="B912" s="22"/>
      <c r="C912" s="22"/>
    </row>
    <row r="913" spans="1:32" x14ac:dyDescent="0.25">
      <c r="A913" s="22" t="s">
        <v>684</v>
      </c>
      <c r="B913" s="22"/>
      <c r="C913" s="22"/>
      <c r="D913" s="22"/>
      <c r="E913" s="57" t="str">
        <f t="shared" ref="E913:J913" si="185">E907</f>
        <v>2025/26</v>
      </c>
      <c r="F913" s="57" t="str">
        <f t="shared" si="185"/>
        <v>2026/27</v>
      </c>
      <c r="G913" s="57" t="str">
        <f t="shared" si="185"/>
        <v>2027/28</v>
      </c>
      <c r="H913" s="57" t="str">
        <f t="shared" si="185"/>
        <v>2028/29</v>
      </c>
      <c r="I913" s="57" t="str">
        <f t="shared" si="185"/>
        <v>2029/30</v>
      </c>
      <c r="J913" s="57" t="str">
        <f t="shared" si="185"/>
        <v>2030/31</v>
      </c>
    </row>
    <row r="914" spans="1:32" x14ac:dyDescent="0.25">
      <c r="A914" s="22" t="s">
        <v>205</v>
      </c>
      <c r="B914" s="22"/>
      <c r="C914" s="22"/>
      <c r="D914" s="22" t="str">
        <f>A914&amp;D893&amp;D894</f>
        <v>FT Home student FTE93</v>
      </c>
      <c r="E914" s="66">
        <f>IF(staff_students!$C$28="No",E908/$D894/$D894*6+D908/$D894/$D894*3,E908/$D894/$D894*6+E908/$D894/$D894*3)</f>
        <v>26.666666666666668</v>
      </c>
      <c r="F914" s="58">
        <f>F908/$D894/$D894*6+E908/$D894/$D894*3</f>
        <v>40</v>
      </c>
      <c r="G914" s="58">
        <f>G908/$D894/$D894*6+F908/$D894/$D894*3</f>
        <v>40</v>
      </c>
      <c r="H914" s="58">
        <f>H908/$D894/$D894*6+G908/$D894/$D894*3</f>
        <v>40</v>
      </c>
      <c r="I914" s="58">
        <f>I908/$D894/$D894*6+H908/$D894/$D894*3</f>
        <v>40</v>
      </c>
      <c r="J914" s="58">
        <f>J908/$D894/$D894*6+I908/$D894/$D894*3</f>
        <v>40</v>
      </c>
    </row>
    <row r="915" spans="1:32" x14ac:dyDescent="0.25">
      <c r="A915" s="22" t="s">
        <v>206</v>
      </c>
      <c r="B915" s="22"/>
      <c r="C915" s="22"/>
      <c r="D915" s="22" t="str">
        <f>A915&amp;D893&amp;D894</f>
        <v>FT International student FTE93</v>
      </c>
      <c r="E915" s="66">
        <f>IF(staff_students!$C$28="No",E909/$D894/$D894*6+D909/$D894/$D894*3,E909/$D894/$D894*6+E909/$D894/$D894*3)</f>
        <v>6.666666666666667</v>
      </c>
      <c r="F915" s="58">
        <f>F909/$D894/$D894*6+E909/$D894/$D894*3</f>
        <v>10</v>
      </c>
      <c r="G915" s="58">
        <f>G909/$D894/$D894*6+F909/$D894/$D894*3</f>
        <v>10</v>
      </c>
      <c r="H915" s="58">
        <f>H909/$D894/$D894*6+G909/$D894/$D894*3</f>
        <v>10</v>
      </c>
      <c r="I915" s="58">
        <f>I909/$D894/$D894*6+H909/$D894/$D894*3</f>
        <v>10</v>
      </c>
      <c r="J915" s="58">
        <f>J909/$D894/$D894*6+I909/$D894/$D894*3</f>
        <v>10</v>
      </c>
    </row>
    <row r="916" spans="1:32" x14ac:dyDescent="0.25">
      <c r="A916" s="22" t="s">
        <v>207</v>
      </c>
      <c r="B916" s="22"/>
      <c r="C916" s="22"/>
      <c r="D916" s="22" t="str">
        <f>A916&amp;D893&amp;D894</f>
        <v>PT Home student FTE93</v>
      </c>
      <c r="E916" s="58"/>
      <c r="F916" s="58"/>
      <c r="G916" s="58"/>
      <c r="H916" s="58"/>
      <c r="I916" s="58"/>
      <c r="J916" s="58"/>
    </row>
    <row r="917" spans="1:32" x14ac:dyDescent="0.25">
      <c r="A917" s="22" t="s">
        <v>208</v>
      </c>
      <c r="B917" s="22"/>
      <c r="C917" s="22"/>
      <c r="D917" s="22" t="str">
        <f>A917&amp;D893&amp;D894</f>
        <v>PT International student FTE93</v>
      </c>
      <c r="E917" s="58"/>
      <c r="F917" s="58"/>
      <c r="G917" s="58"/>
      <c r="H917" s="58"/>
      <c r="I917" s="58"/>
      <c r="J917" s="58"/>
    </row>
    <row r="918" spans="1:32" x14ac:dyDescent="0.25">
      <c r="A918" s="22"/>
      <c r="B918" s="22"/>
      <c r="C918" s="22"/>
      <c r="D918" s="22"/>
      <c r="E918" s="22"/>
      <c r="F918" s="22"/>
      <c r="G918" s="22"/>
      <c r="H918" s="22"/>
      <c r="I918" s="22"/>
      <c r="J918" s="22"/>
    </row>
    <row r="919" spans="1:32" x14ac:dyDescent="0.25">
      <c r="A919" s="62" t="s">
        <v>34</v>
      </c>
      <c r="B919" s="22"/>
      <c r="C919" s="22"/>
      <c r="D919" s="2">
        <f>VLOOKUP(A919,'selections(hide)'!$A$24:$M$36,4,FALSE)</f>
        <v>10</v>
      </c>
    </row>
    <row r="920" spans="1:32" x14ac:dyDescent="0.25">
      <c r="A920" s="64" t="s">
        <v>195</v>
      </c>
      <c r="B920" s="65"/>
      <c r="C920" s="65"/>
      <c r="D920" s="65">
        <f>'selections(hide)'!$J$4</f>
        <v>3</v>
      </c>
    </row>
    <row r="921" spans="1:32" x14ac:dyDescent="0.25">
      <c r="A921" s="22" t="s">
        <v>677</v>
      </c>
      <c r="B921" s="22"/>
      <c r="C921" s="22"/>
      <c r="E921" s="50" t="str">
        <f>staff_students!$E$29</f>
        <v>2025/26</v>
      </c>
      <c r="F921" s="50" t="str">
        <f>staff_students!$F$29</f>
        <v>2026/27</v>
      </c>
      <c r="G921" s="50" t="str">
        <f>staff_students!$G$29</f>
        <v>2027/28</v>
      </c>
      <c r="H921" s="50" t="str">
        <f>staff_students!$H$29</f>
        <v>2028/29</v>
      </c>
      <c r="I921" s="50" t="str">
        <f>staff_students!$I$29</f>
        <v>2029/30</v>
      </c>
      <c r="J921" s="50" t="str">
        <f>staff_students!$J$29</f>
        <v>2030/31</v>
      </c>
      <c r="M921" t="s">
        <v>685</v>
      </c>
      <c r="P921" t="s">
        <v>686</v>
      </c>
      <c r="S921" t="s">
        <v>687</v>
      </c>
      <c r="V921" t="s">
        <v>688</v>
      </c>
      <c r="Y921" t="s">
        <v>451</v>
      </c>
      <c r="AB921" t="s">
        <v>689</v>
      </c>
    </row>
    <row r="922" spans="1:32" x14ac:dyDescent="0.25">
      <c r="A922" s="22" t="s">
        <v>678</v>
      </c>
      <c r="B922" s="22"/>
      <c r="C922" s="22"/>
      <c r="E922" s="54"/>
      <c r="F922" s="54"/>
      <c r="G922" s="54"/>
      <c r="H922" s="54"/>
      <c r="I922" s="54"/>
      <c r="J922" s="54"/>
      <c r="L922" t="s">
        <v>690</v>
      </c>
      <c r="M922" t="s">
        <v>691</v>
      </c>
      <c r="N922" t="s">
        <v>692</v>
      </c>
      <c r="O922" t="s">
        <v>690</v>
      </c>
      <c r="P922" t="s">
        <v>691</v>
      </c>
      <c r="Q922" t="s">
        <v>692</v>
      </c>
      <c r="R922" t="s">
        <v>690</v>
      </c>
      <c r="S922" t="s">
        <v>691</v>
      </c>
      <c r="T922" t="s">
        <v>692</v>
      </c>
      <c r="U922" t="s">
        <v>690</v>
      </c>
      <c r="V922" t="s">
        <v>691</v>
      </c>
      <c r="W922" t="s">
        <v>692</v>
      </c>
      <c r="X922" t="s">
        <v>690</v>
      </c>
      <c r="Y922" t="s">
        <v>691</v>
      </c>
      <c r="Z922" t="s">
        <v>692</v>
      </c>
      <c r="AA922" t="s">
        <v>690</v>
      </c>
      <c r="AB922" t="s">
        <v>691</v>
      </c>
      <c r="AC922" t="s">
        <v>692</v>
      </c>
    </row>
    <row r="923" spans="1:32" x14ac:dyDescent="0.25">
      <c r="A923" s="22" t="s">
        <v>679</v>
      </c>
      <c r="B923" s="22"/>
      <c r="C923" s="22"/>
      <c r="E923" s="54"/>
      <c r="F923" s="54"/>
      <c r="G923" s="54"/>
      <c r="H923" s="54"/>
      <c r="I923" s="54"/>
      <c r="J923" s="54"/>
      <c r="K923" t="s">
        <v>693</v>
      </c>
      <c r="L923">
        <v>2</v>
      </c>
      <c r="M923">
        <v>2</v>
      </c>
      <c r="N923">
        <v>2</v>
      </c>
      <c r="O923">
        <v>4</v>
      </c>
      <c r="P923">
        <v>4</v>
      </c>
      <c r="Q923">
        <v>4</v>
      </c>
      <c r="R923">
        <v>4</v>
      </c>
      <c r="S923">
        <v>4</v>
      </c>
      <c r="T923">
        <v>4</v>
      </c>
      <c r="U923">
        <v>4</v>
      </c>
      <c r="V923">
        <v>4</v>
      </c>
      <c r="W923">
        <v>4</v>
      </c>
      <c r="X923">
        <v>4</v>
      </c>
      <c r="Y923">
        <v>4</v>
      </c>
      <c r="Z923">
        <v>4</v>
      </c>
      <c r="AA923">
        <v>4</v>
      </c>
      <c r="AB923">
        <v>4</v>
      </c>
      <c r="AC923">
        <v>4</v>
      </c>
    </row>
    <row r="924" spans="1:32" x14ac:dyDescent="0.25">
      <c r="A924" s="22" t="s">
        <v>680</v>
      </c>
      <c r="B924" s="22"/>
      <c r="C924" s="22"/>
      <c r="E924" s="54">
        <f>staff_students!$E$32</f>
        <v>0</v>
      </c>
      <c r="F924" s="54">
        <f>staff_students!$F$32</f>
        <v>0</v>
      </c>
      <c r="G924" s="54">
        <f>staff_students!$G$32</f>
        <v>0</v>
      </c>
      <c r="H924" s="54">
        <f>staff_students!$H$32</f>
        <v>0</v>
      </c>
      <c r="I924" s="54">
        <f>staff_students!$I$32</f>
        <v>0</v>
      </c>
      <c r="J924" s="54">
        <f>staff_students!$J$32</f>
        <v>0</v>
      </c>
      <c r="K924" t="s">
        <v>694</v>
      </c>
    </row>
    <row r="925" spans="1:32" x14ac:dyDescent="0.25">
      <c r="A925" s="22" t="s">
        <v>681</v>
      </c>
      <c r="B925" s="22"/>
      <c r="C925" s="22"/>
      <c r="E925" s="54">
        <f>staff_students!$E$33</f>
        <v>0</v>
      </c>
      <c r="F925" s="54">
        <f>staff_students!$F$33</f>
        <v>0</v>
      </c>
      <c r="G925" s="54">
        <f>staff_students!$G$33</f>
        <v>0</v>
      </c>
      <c r="H925" s="54">
        <f>staff_students!$H$33</f>
        <v>0</v>
      </c>
      <c r="I925" s="54">
        <f>staff_students!$I$33</f>
        <v>0</v>
      </c>
      <c r="J925" s="54">
        <f>staff_students!$J$33</f>
        <v>0</v>
      </c>
      <c r="L925">
        <f>L$741/($D$738*'selections(hide)'!$P$36)</f>
        <v>0</v>
      </c>
      <c r="M925">
        <f>L$741/($D$738*'selections(hide)'!$P$36)</f>
        <v>0</v>
      </c>
      <c r="N925">
        <f>L$741/($D$738*'selections(hide)'!$P$36)</f>
        <v>0</v>
      </c>
      <c r="O925">
        <f>L$741/($D$738*'selections(hide)'!$P$36)</f>
        <v>0</v>
      </c>
      <c r="P925">
        <f>L$741/($D$738*'selections(hide)'!$P$36)</f>
        <v>0</v>
      </c>
      <c r="Q925">
        <f>L$741/($D$738*'selections(hide)'!$P$36)</f>
        <v>0</v>
      </c>
      <c r="R925">
        <f>L$741/($D$738*'selections(hide)'!$P$36)</f>
        <v>0</v>
      </c>
      <c r="S925">
        <f>L$741/($D$738*'selections(hide)'!$P$36)</f>
        <v>0</v>
      </c>
      <c r="T925">
        <f>L$741/($D$738*'selections(hide)'!$P$36)</f>
        <v>0</v>
      </c>
      <c r="U925">
        <f>L$741/($D$738*'selections(hide)'!$P$36)</f>
        <v>0</v>
      </c>
      <c r="V925">
        <f>L$741/($D$738*'selections(hide)'!$P$36)</f>
        <v>0</v>
      </c>
      <c r="W925">
        <f>L$741/($D$738*'selections(hide)'!$P$36)</f>
        <v>0</v>
      </c>
      <c r="X925">
        <f>L$741/($D$738*'selections(hide)'!$P$36)</f>
        <v>0</v>
      </c>
      <c r="Y925">
        <f>L$741/($D$738*'selections(hide)'!$P$36)</f>
        <v>0</v>
      </c>
      <c r="Z925">
        <f>L$741/($D$738*'selections(hide)'!$P$36)</f>
        <v>0</v>
      </c>
      <c r="AA925">
        <f>L$741/($D$738*'selections(hide)'!$P$36)</f>
        <v>0</v>
      </c>
      <c r="AB925">
        <f>L$741/($D$738*'selections(hide)'!$P$36)</f>
        <v>0</v>
      </c>
      <c r="AC925">
        <f>L$741/($D$738*'selections(hide)'!$P$36)</f>
        <v>0</v>
      </c>
    </row>
    <row r="926" spans="1:32" x14ac:dyDescent="0.25">
      <c r="A926" s="22"/>
      <c r="B926" s="22"/>
      <c r="C926" s="22"/>
      <c r="M926">
        <f>M$741/($D$738*'selections(hide)'!$P$36)</f>
        <v>0</v>
      </c>
      <c r="N926">
        <f>M$741/($D$738*'selections(hide)'!$P$36)</f>
        <v>0</v>
      </c>
      <c r="O926">
        <f>M$741/($D$738*'selections(hide)'!$P$36)</f>
        <v>0</v>
      </c>
      <c r="P926">
        <f>M$741/($D$738*'selections(hide)'!$P$36)</f>
        <v>0</v>
      </c>
      <c r="Q926">
        <f>M$741/($D$738*'selections(hide)'!$P$36)</f>
        <v>0</v>
      </c>
      <c r="R926">
        <f>M$741/($D$738*'selections(hide)'!$P$36)</f>
        <v>0</v>
      </c>
      <c r="S926">
        <f>M$741/($D$738*'selections(hide)'!$P$36)</f>
        <v>0</v>
      </c>
      <c r="T926">
        <f>M$741/($D$738*'selections(hide)'!$P$36)</f>
        <v>0</v>
      </c>
      <c r="U926">
        <f>M$741/($D$738*'selections(hide)'!$P$36)</f>
        <v>0</v>
      </c>
      <c r="V926">
        <f>M$741/($D$738*'selections(hide)'!$P$36)</f>
        <v>0</v>
      </c>
      <c r="W926">
        <f>M$741/($D$738*'selections(hide)'!$P$36)</f>
        <v>0</v>
      </c>
      <c r="X926">
        <f>M$741/($D$738*'selections(hide)'!$P$36)</f>
        <v>0</v>
      </c>
      <c r="Y926">
        <f>M$741/($D$738*'selections(hide)'!$P$36)</f>
        <v>0</v>
      </c>
      <c r="Z926">
        <f>M$741/($D$738*'selections(hide)'!$P$36)</f>
        <v>0</v>
      </c>
      <c r="AA926">
        <f>M$741/($D$738*'selections(hide)'!$P$36)</f>
        <v>0</v>
      </c>
      <c r="AB926">
        <f>M$741/($D$738*'selections(hide)'!$P$36)</f>
        <v>0</v>
      </c>
      <c r="AC926">
        <f>M$741/($D$738*'selections(hide)'!$P$36)</f>
        <v>0</v>
      </c>
      <c r="AD926">
        <f>M$741/($D$738*'selections(hide)'!$P$36)</f>
        <v>0</v>
      </c>
    </row>
    <row r="927" spans="1:32" x14ac:dyDescent="0.25">
      <c r="A927" s="22" t="s">
        <v>682</v>
      </c>
      <c r="B927" s="22"/>
      <c r="C927" s="22"/>
      <c r="E927" s="50" t="str">
        <f t="shared" ref="E927:J927" si="186">E921</f>
        <v>2025/26</v>
      </c>
      <c r="F927" s="50" t="str">
        <f t="shared" si="186"/>
        <v>2026/27</v>
      </c>
      <c r="G927" s="50" t="str">
        <f t="shared" si="186"/>
        <v>2027/28</v>
      </c>
      <c r="H927" s="50" t="str">
        <f t="shared" si="186"/>
        <v>2028/29</v>
      </c>
      <c r="I927" s="50" t="str">
        <f t="shared" si="186"/>
        <v>2029/30</v>
      </c>
      <c r="J927" s="50" t="str">
        <f t="shared" si="186"/>
        <v>2030/31</v>
      </c>
      <c r="N927">
        <f>N$741/($D$738*'selections(hide)'!$P$36)</f>
        <v>0</v>
      </c>
      <c r="O927">
        <f>N$741/($D$738*'selections(hide)'!$P$36)</f>
        <v>0</v>
      </c>
      <c r="P927">
        <f>N$741/($D$738*'selections(hide)'!$P$36)</f>
        <v>0</v>
      </c>
      <c r="Q927">
        <f>N$741/($D$738*'selections(hide)'!$P$36)</f>
        <v>0</v>
      </c>
      <c r="R927">
        <f>N$741/($D$738*'selections(hide)'!$P$36)</f>
        <v>0</v>
      </c>
      <c r="S927">
        <f>N$741/($D$738*'selections(hide)'!$P$36)</f>
        <v>0</v>
      </c>
      <c r="T927">
        <f>N$741/($D$738*'selections(hide)'!$P$36)</f>
        <v>0</v>
      </c>
      <c r="U927">
        <f>N$741/($D$738*'selections(hide)'!$P$36)</f>
        <v>0</v>
      </c>
      <c r="V927">
        <f>N$741/($D$738*'selections(hide)'!$P$36)</f>
        <v>0</v>
      </c>
      <c r="W927">
        <f>N$741/($D$738*'selections(hide)'!$P$36)</f>
        <v>0</v>
      </c>
      <c r="X927">
        <f>N$741/($D$738*'selections(hide)'!$P$36)</f>
        <v>0</v>
      </c>
      <c r="Y927">
        <f>N$741/($D$738*'selections(hide)'!$P$36)</f>
        <v>0</v>
      </c>
      <c r="Z927">
        <f>N$741/($D$738*'selections(hide)'!$P$36)</f>
        <v>0</v>
      </c>
      <c r="AA927">
        <f>N$741/($D$738*'selections(hide)'!$P$36)</f>
        <v>0</v>
      </c>
      <c r="AB927">
        <f>N$741/($D$738*'selections(hide)'!$P$36)</f>
        <v>0</v>
      </c>
      <c r="AC927">
        <f>N$741/($D$738*'selections(hide)'!$P$36)</f>
        <v>0</v>
      </c>
      <c r="AD927">
        <f>N$741/($D$738*'selections(hide)'!$P$36)</f>
        <v>0</v>
      </c>
      <c r="AE927">
        <f>N$741/($D$738*'selections(hide)'!$P$36)</f>
        <v>0</v>
      </c>
    </row>
    <row r="928" spans="1:32" x14ac:dyDescent="0.25">
      <c r="A928" s="22" t="s">
        <v>678</v>
      </c>
      <c r="B928" s="22"/>
      <c r="C928" s="22"/>
      <c r="E928" s="54"/>
      <c r="F928" s="54"/>
      <c r="G928" s="54"/>
      <c r="H928" s="54"/>
      <c r="I928" s="54"/>
      <c r="J928" s="54"/>
      <c r="O928">
        <f>O$741/($D$738*'selections(hide)'!$P$36)</f>
        <v>0</v>
      </c>
      <c r="P928">
        <f>O$741/($D$738*'selections(hide)'!$P$36)</f>
        <v>0</v>
      </c>
      <c r="Q928">
        <f>O$741/($D$738*'selections(hide)'!$P$36)</f>
        <v>0</v>
      </c>
      <c r="R928">
        <f>O$741/($D$738*'selections(hide)'!$P$36)</f>
        <v>0</v>
      </c>
      <c r="S928">
        <f>O$741/($D$738*'selections(hide)'!$P$36)</f>
        <v>0</v>
      </c>
      <c r="T928">
        <f>O$741/($D$738*'selections(hide)'!$P$36)</f>
        <v>0</v>
      </c>
      <c r="U928">
        <f>O$741/($D$738*'selections(hide)'!$P$36)</f>
        <v>0</v>
      </c>
      <c r="V928">
        <f>O$741/($D$738*'selections(hide)'!$P$36)</f>
        <v>0</v>
      </c>
      <c r="W928">
        <f>O$741/($D$738*'selections(hide)'!$P$36)</f>
        <v>0</v>
      </c>
      <c r="X928">
        <f>O$741/($D$738*'selections(hide)'!$P$36)</f>
        <v>0</v>
      </c>
      <c r="Y928">
        <f>O$741/($D$738*'selections(hide)'!$P$36)</f>
        <v>0</v>
      </c>
      <c r="Z928">
        <f>O$741/($D$738*'selections(hide)'!$P$36)</f>
        <v>0</v>
      </c>
      <c r="AA928">
        <f>O$741/($D$738*'selections(hide)'!$P$36)</f>
        <v>0</v>
      </c>
      <c r="AB928">
        <f>O$741/($D$738*'selections(hide)'!$P$36)</f>
        <v>0</v>
      </c>
      <c r="AC928">
        <f>O$741/($D$738*'selections(hide)'!$P$36)</f>
        <v>0</v>
      </c>
      <c r="AD928">
        <f>O$741/($D$738*'selections(hide)'!$P$36)</f>
        <v>0</v>
      </c>
      <c r="AE928">
        <f>O$741/($D$738*'selections(hide)'!$P$36)</f>
        <v>0</v>
      </c>
      <c r="AF928">
        <f>O$741/($D$738*'selections(hide)'!$P$36)</f>
        <v>0</v>
      </c>
    </row>
    <row r="929" spans="1:46" x14ac:dyDescent="0.25">
      <c r="A929" s="22" t="s">
        <v>679</v>
      </c>
      <c r="B929" s="22"/>
      <c r="C929" s="22"/>
      <c r="E929" s="54"/>
      <c r="F929" s="54"/>
      <c r="G929" s="54"/>
      <c r="H929" s="54"/>
      <c r="I929" s="54"/>
      <c r="J929" s="54"/>
      <c r="P929">
        <f>P$741/($D$738*'selections(hide)'!$P$36)</f>
        <v>0</v>
      </c>
      <c r="Q929">
        <f>P$741/($D$738*'selections(hide)'!$P$36)</f>
        <v>0</v>
      </c>
      <c r="R929">
        <f>P$741/($D$738*'selections(hide)'!$P$36)</f>
        <v>0</v>
      </c>
      <c r="S929">
        <f>P$741/($D$738*'selections(hide)'!$P$36)</f>
        <v>0</v>
      </c>
      <c r="T929">
        <f>P$741/($D$738*'selections(hide)'!$P$36)</f>
        <v>0</v>
      </c>
      <c r="U929">
        <f>P$741/($D$738*'selections(hide)'!$P$36)</f>
        <v>0</v>
      </c>
      <c r="V929">
        <f>P$741/($D$738*'selections(hide)'!$P$36)</f>
        <v>0</v>
      </c>
      <c r="W929">
        <f>P$741/($D$738*'selections(hide)'!$P$36)</f>
        <v>0</v>
      </c>
      <c r="X929">
        <f>P$741/($D$738*'selections(hide)'!$P$36)</f>
        <v>0</v>
      </c>
      <c r="Y929">
        <f>P$741/($D$738*'selections(hide)'!$P$36)</f>
        <v>0</v>
      </c>
      <c r="Z929">
        <f>P$741/($D$738*'selections(hide)'!$P$36)</f>
        <v>0</v>
      </c>
      <c r="AA929">
        <f>P$741/($D$738*'selections(hide)'!$P$36)</f>
        <v>0</v>
      </c>
      <c r="AB929">
        <f>P$741/($D$738*'selections(hide)'!$P$36)</f>
        <v>0</v>
      </c>
      <c r="AC929">
        <f>P$741/($D$738*'selections(hide)'!$P$36)</f>
        <v>0</v>
      </c>
      <c r="AD929">
        <f>P$741/($D$738*'selections(hide)'!$P$36)</f>
        <v>0</v>
      </c>
      <c r="AE929">
        <f>P$741/($D$738*'selections(hide)'!$P$36)</f>
        <v>0</v>
      </c>
      <c r="AF929">
        <f>P$741/($D$738*'selections(hide)'!$P$36)</f>
        <v>0</v>
      </c>
      <c r="AG929">
        <f>P$741/($D$738*'selections(hide)'!$P$36)</f>
        <v>0</v>
      </c>
    </row>
    <row r="930" spans="1:46" x14ac:dyDescent="0.25">
      <c r="A930" s="22" t="s">
        <v>680</v>
      </c>
      <c r="B930" s="22"/>
      <c r="C930" s="22"/>
      <c r="E930" s="56">
        <f>IF(staff_students!$C$28="No",0,ROUNDDOWN(E924*staff_students!$E$36,0))+IF(staff_students!$C$28="No",0,ROUNDDOWN(E924*staff_students!$E$36*staff_students!$E$36,0))</f>
        <v>0</v>
      </c>
      <c r="F930" s="56">
        <f>ROUNDDOWN(E924*staff_students!$E$36,0)+IF(staff_students!$C$28="No",0,ROUNDDOWN(E924*staff_students!$E$36*staff_students!$E$36,0))</f>
        <v>0</v>
      </c>
      <c r="G930" s="54">
        <f>ROUNDDOWN(F924*staff_students!$E$36,0)+ROUNDDOWN(E924*staff_students!$E$36*staff_students!$E$36,0)</f>
        <v>0</v>
      </c>
      <c r="H930" s="54">
        <f>ROUNDDOWN(G924*staff_students!$E$36,0)+ROUNDDOWN(F924*staff_students!$E$36*staff_students!$E$36,0)</f>
        <v>0</v>
      </c>
      <c r="I930" s="54">
        <f>ROUNDDOWN(H924*staff_students!$E$36,0)+ROUNDDOWN(G924*staff_students!$E$36*staff_students!$E$36,0)</f>
        <v>0</v>
      </c>
      <c r="J930" s="54">
        <f>ROUNDDOWN(I924*staff_students!$E$36,0)+ROUNDDOWN(H924*staff_students!$E$36*staff_students!$E$36,0)</f>
        <v>0</v>
      </c>
      <c r="Q930">
        <f>Q$741/($D$738*'selections(hide)'!$P$36)</f>
        <v>0</v>
      </c>
      <c r="R930">
        <f>Q$741/($D$738*'selections(hide)'!$P$36)</f>
        <v>0</v>
      </c>
      <c r="S930">
        <f>Q$741/($D$738*'selections(hide)'!$P$36)</f>
        <v>0</v>
      </c>
      <c r="T930">
        <f>Q$741/($D$738*'selections(hide)'!$P$36)</f>
        <v>0</v>
      </c>
      <c r="U930">
        <f>Q$741/($D$738*'selections(hide)'!$P$36)</f>
        <v>0</v>
      </c>
      <c r="V930">
        <f>Q$741/($D$738*'selections(hide)'!$P$36)</f>
        <v>0</v>
      </c>
      <c r="W930">
        <f>Q$741/($D$738*'selections(hide)'!$P$36)</f>
        <v>0</v>
      </c>
      <c r="X930">
        <f>Q$741/($D$738*'selections(hide)'!$P$36)</f>
        <v>0</v>
      </c>
      <c r="Y930">
        <f>Q$741/($D$738*'selections(hide)'!$P$36)</f>
        <v>0</v>
      </c>
      <c r="Z930">
        <f>Q$741/($D$738*'selections(hide)'!$P$36)</f>
        <v>0</v>
      </c>
      <c r="AA930">
        <f>Q$741/($D$738*'selections(hide)'!$P$36)</f>
        <v>0</v>
      </c>
      <c r="AB930">
        <f>Q$741/($D$738*'selections(hide)'!$P$36)</f>
        <v>0</v>
      </c>
      <c r="AC930">
        <f>Q$741/($D$738*'selections(hide)'!$P$36)</f>
        <v>0</v>
      </c>
      <c r="AD930">
        <f>Q$741/($D$738*'selections(hide)'!$P$36)</f>
        <v>0</v>
      </c>
      <c r="AE930">
        <f>Q$741/($D$738*'selections(hide)'!$P$36)</f>
        <v>0</v>
      </c>
      <c r="AF930">
        <f>Q$741/($D$738*'selections(hide)'!$P$36)</f>
        <v>0</v>
      </c>
      <c r="AG930">
        <f>Q$741/($D$738*'selections(hide)'!$P$36)</f>
        <v>0</v>
      </c>
      <c r="AH930">
        <f>Q$741/($D$738*'selections(hide)'!$P$36)</f>
        <v>0</v>
      </c>
    </row>
    <row r="931" spans="1:46" x14ac:dyDescent="0.25">
      <c r="A931" s="22" t="s">
        <v>681</v>
      </c>
      <c r="B931" s="22"/>
      <c r="C931" s="22"/>
      <c r="E931" s="56">
        <f>IF(staff_students!$C$28="No",0,ROUNDDOWN(E925*staff_students!$E$36,0))+IF(staff_students!$C$28="No",0,ROUNDDOWN(E925*staff_students!$E$36*staff_students!$E$36,0))</f>
        <v>0</v>
      </c>
      <c r="F931" s="56">
        <f>ROUNDDOWN(E925*staff_students!$E$36,0)+IF(staff_students!$C$28="No",0,ROUNDDOWN(E925*staff_students!$E$36*staff_students!$E$36,0))</f>
        <v>0</v>
      </c>
      <c r="G931" s="54">
        <f>ROUNDDOWN(F925*staff_students!$E$36,0)+ROUNDDOWN(E925*staff_students!$E$36*staff_students!$E$36,0)</f>
        <v>0</v>
      </c>
      <c r="H931" s="54">
        <f>ROUNDDOWN(G925*staff_students!$E$36,0)+ROUNDDOWN(F925*staff_students!$E$36*staff_students!$E$36,0)</f>
        <v>0</v>
      </c>
      <c r="I931" s="54">
        <f>ROUNDDOWN(H925*staff_students!$E$36,0)+ROUNDDOWN(G925*staff_students!$E$36*staff_students!$E$36,0)</f>
        <v>0</v>
      </c>
      <c r="J931" s="54">
        <f>ROUNDDOWN(I925*staff_students!$E$36,0)+ROUNDDOWN(H925*staff_students!$E$36*staff_students!$E$36,0)</f>
        <v>0</v>
      </c>
      <c r="R931">
        <f>R$741/($D$738*'selections(hide)'!$P$36)</f>
        <v>0</v>
      </c>
      <c r="S931">
        <f>R$741/($D$738*'selections(hide)'!$P$36)</f>
        <v>0</v>
      </c>
      <c r="T931">
        <f>R$741/($D$738*'selections(hide)'!$P$36)</f>
        <v>0</v>
      </c>
      <c r="U931">
        <f>R$741/($D$738*'selections(hide)'!$P$36)</f>
        <v>0</v>
      </c>
      <c r="V931">
        <f>R$741/($D$738*'selections(hide)'!$P$36)</f>
        <v>0</v>
      </c>
      <c r="W931">
        <f>R$741/($D$738*'selections(hide)'!$P$36)</f>
        <v>0</v>
      </c>
      <c r="X931">
        <f>R$741/($D$738*'selections(hide)'!$P$36)</f>
        <v>0</v>
      </c>
      <c r="Y931">
        <f>R$741/($D$738*'selections(hide)'!$P$36)</f>
        <v>0</v>
      </c>
      <c r="Z931">
        <f>R$741/($D$738*'selections(hide)'!$P$36)</f>
        <v>0</v>
      </c>
      <c r="AA931">
        <f>R$741/($D$738*'selections(hide)'!$P$36)</f>
        <v>0</v>
      </c>
      <c r="AB931">
        <f>R$741/($D$738*'selections(hide)'!$P$36)</f>
        <v>0</v>
      </c>
      <c r="AC931">
        <f>R$741/($D$738*'selections(hide)'!$P$36)</f>
        <v>0</v>
      </c>
      <c r="AD931">
        <f>R$741/($D$738*'selections(hide)'!$P$36)</f>
        <v>0</v>
      </c>
      <c r="AE931">
        <f>R$741/($D$738*'selections(hide)'!$P$36)</f>
        <v>0</v>
      </c>
      <c r="AF931">
        <f>R$741/($D$738*'selections(hide)'!$P$36)</f>
        <v>0</v>
      </c>
      <c r="AG931">
        <f>R$741/($D$738*'selections(hide)'!$P$36)</f>
        <v>0</v>
      </c>
      <c r="AH931">
        <f>R$741/($D$738*'selections(hide)'!$P$36)</f>
        <v>0</v>
      </c>
      <c r="AI931">
        <f>R$741/($D$738*'selections(hide)'!$P$36)</f>
        <v>0</v>
      </c>
    </row>
    <row r="932" spans="1:46" x14ac:dyDescent="0.25">
      <c r="A932" s="22"/>
      <c r="B932" s="22"/>
      <c r="C932" s="22"/>
      <c r="S932">
        <f>S$741/($D$738*'selections(hide)'!$P$36)</f>
        <v>0</v>
      </c>
      <c r="T932">
        <f>S$741/($D$738*'selections(hide)'!$P$36)</f>
        <v>0</v>
      </c>
      <c r="U932">
        <f>S$741/($D$738*'selections(hide)'!$P$36)</f>
        <v>0</v>
      </c>
      <c r="V932">
        <f>S$741/($D$738*'selections(hide)'!$P$36)</f>
        <v>0</v>
      </c>
      <c r="W932">
        <f>S$741/($D$738*'selections(hide)'!$P$36)</f>
        <v>0</v>
      </c>
      <c r="X932">
        <f>S$741/($D$738*'selections(hide)'!$P$36)</f>
        <v>0</v>
      </c>
      <c r="Y932">
        <f>S$741/($D$738*'selections(hide)'!$P$36)</f>
        <v>0</v>
      </c>
      <c r="Z932">
        <f>S$741/($D$738*'selections(hide)'!$P$36)</f>
        <v>0</v>
      </c>
      <c r="AA932">
        <f>S$741/($D$738*'selections(hide)'!$P$36)</f>
        <v>0</v>
      </c>
      <c r="AB932">
        <f>S$741/($D$738*'selections(hide)'!$P$36)</f>
        <v>0</v>
      </c>
      <c r="AC932">
        <f>S$741/($D$738*'selections(hide)'!$P$36)</f>
        <v>0</v>
      </c>
      <c r="AD932">
        <f>S$741/($D$738*'selections(hide)'!$P$36)</f>
        <v>0</v>
      </c>
      <c r="AE932">
        <f>S$741/($D$738*'selections(hide)'!$P$36)</f>
        <v>0</v>
      </c>
      <c r="AF932">
        <f>S$741/($D$738*'selections(hide)'!$P$36)</f>
        <v>0</v>
      </c>
      <c r="AG932">
        <f>S$741/($D$738*'selections(hide)'!$P$36)</f>
        <v>0</v>
      </c>
      <c r="AH932">
        <f>S$741/($D$738*'selections(hide)'!$P$36)</f>
        <v>0</v>
      </c>
      <c r="AI932">
        <f>S$741/($D$738*'selections(hide)'!$P$36)</f>
        <v>0</v>
      </c>
      <c r="AJ932">
        <f>S$741/($D$738*'selections(hide)'!$P$36)</f>
        <v>0</v>
      </c>
    </row>
    <row r="933" spans="1:46" x14ac:dyDescent="0.25">
      <c r="A933" s="22" t="s">
        <v>683</v>
      </c>
      <c r="B933" s="22"/>
      <c r="C933" s="22"/>
      <c r="E933" s="50" t="str">
        <f t="shared" ref="E933:J933" si="187">E927</f>
        <v>2025/26</v>
      </c>
      <c r="F933" s="50" t="str">
        <f t="shared" si="187"/>
        <v>2026/27</v>
      </c>
      <c r="G933" s="50" t="str">
        <f t="shared" si="187"/>
        <v>2027/28</v>
      </c>
      <c r="H933" s="50" t="str">
        <f t="shared" si="187"/>
        <v>2028/29</v>
      </c>
      <c r="I933" s="50" t="str">
        <f t="shared" si="187"/>
        <v>2029/30</v>
      </c>
      <c r="J933" s="50" t="str">
        <f t="shared" si="187"/>
        <v>2030/31</v>
      </c>
      <c r="T933">
        <f>T$741/($D$738*'selections(hide)'!$P$36)</f>
        <v>0</v>
      </c>
      <c r="U933">
        <f>T$741/($D$738*'selections(hide)'!$P$36)</f>
        <v>0</v>
      </c>
      <c r="V933">
        <f>T$741/($D$738*'selections(hide)'!$P$36)</f>
        <v>0</v>
      </c>
      <c r="W933">
        <f>T$741/($D$738*'selections(hide)'!$P$36)</f>
        <v>0</v>
      </c>
      <c r="X933">
        <f>T$741/($D$738*'selections(hide)'!$P$36)</f>
        <v>0</v>
      </c>
      <c r="Y933">
        <f>T$741/($D$738*'selections(hide)'!$P$36)</f>
        <v>0</v>
      </c>
      <c r="Z933">
        <f>T$741/($D$738*'selections(hide)'!$P$36)</f>
        <v>0</v>
      </c>
      <c r="AA933">
        <f>T$741/($D$738*'selections(hide)'!$P$36)</f>
        <v>0</v>
      </c>
      <c r="AB933">
        <f>T$741/($D$738*'selections(hide)'!$P$36)</f>
        <v>0</v>
      </c>
      <c r="AC933">
        <f>T$741/($D$738*'selections(hide)'!$P$36)</f>
        <v>0</v>
      </c>
      <c r="AD933">
        <f>T$741/($D$738*'selections(hide)'!$P$36)</f>
        <v>0</v>
      </c>
      <c r="AE933">
        <f>T$741/($D$738*'selections(hide)'!$P$36)</f>
        <v>0</v>
      </c>
      <c r="AF933">
        <f>T$741/($D$738*'selections(hide)'!$P$36)</f>
        <v>0</v>
      </c>
      <c r="AG933">
        <f>T$741/($D$738*'selections(hide)'!$P$36)</f>
        <v>0</v>
      </c>
      <c r="AH933">
        <f>T$741/($D$738*'selections(hide)'!$P$36)</f>
        <v>0</v>
      </c>
      <c r="AI933">
        <f>T$741/($D$738*'selections(hide)'!$P$36)</f>
        <v>0</v>
      </c>
      <c r="AJ933">
        <f>T$741/($D$738*'selections(hide)'!$P$36)</f>
        <v>0</v>
      </c>
      <c r="AK933">
        <f>T$741/($D$738*'selections(hide)'!$P$36)</f>
        <v>0</v>
      </c>
    </row>
    <row r="934" spans="1:46" x14ac:dyDescent="0.25">
      <c r="A934" s="22" t="s">
        <v>678</v>
      </c>
      <c r="B934" s="22"/>
      <c r="C934" s="22"/>
      <c r="E934" s="54"/>
      <c r="F934" s="54"/>
      <c r="G934" s="54"/>
      <c r="H934" s="54"/>
      <c r="I934" s="54"/>
      <c r="J934" s="54"/>
      <c r="U934">
        <f>U$741/($D$738*'selections(hide)'!$P$36)</f>
        <v>0</v>
      </c>
      <c r="V934">
        <f>U$741/($D$738*'selections(hide)'!$P$36)</f>
        <v>0</v>
      </c>
      <c r="W934">
        <f>U$741/($D$738*'selections(hide)'!$P$36)</f>
        <v>0</v>
      </c>
      <c r="X934">
        <f>U$741/($D$738*'selections(hide)'!$P$36)</f>
        <v>0</v>
      </c>
      <c r="Y934">
        <f>U$741/($D$738*'selections(hide)'!$P$36)</f>
        <v>0</v>
      </c>
      <c r="Z934">
        <f>U$741/($D$738*'selections(hide)'!$P$36)</f>
        <v>0</v>
      </c>
      <c r="AA934">
        <f>U$741/($D$738*'selections(hide)'!$P$36)</f>
        <v>0</v>
      </c>
      <c r="AB934">
        <f>U$741/($D$738*'selections(hide)'!$P$36)</f>
        <v>0</v>
      </c>
      <c r="AC934">
        <f>U$741/($D$738*'selections(hide)'!$P$36)</f>
        <v>0</v>
      </c>
      <c r="AD934">
        <f>U$741/($D$738*'selections(hide)'!$P$36)</f>
        <v>0</v>
      </c>
      <c r="AE934">
        <f>U$741/($D$738*'selections(hide)'!$P$36)</f>
        <v>0</v>
      </c>
      <c r="AF934">
        <f>U$741/($D$738*'selections(hide)'!$P$36)</f>
        <v>0</v>
      </c>
      <c r="AG934">
        <f>U$741/($D$738*'selections(hide)'!$P$36)</f>
        <v>0</v>
      </c>
      <c r="AH934">
        <f>U$741/($D$738*'selections(hide)'!$P$36)</f>
        <v>0</v>
      </c>
      <c r="AI934">
        <f>U$741/($D$738*'selections(hide)'!$P$36)</f>
        <v>0</v>
      </c>
      <c r="AJ934">
        <f>U$741/($D$738*'selections(hide)'!$P$36)</f>
        <v>0</v>
      </c>
      <c r="AK934">
        <f>U$741/($D$738*'selections(hide)'!$P$36)</f>
        <v>0</v>
      </c>
      <c r="AL934">
        <f>U$741/($D$738*'selections(hide)'!$P$36)</f>
        <v>0</v>
      </c>
    </row>
    <row r="935" spans="1:46" x14ac:dyDescent="0.25">
      <c r="A935" s="22" t="s">
        <v>679</v>
      </c>
      <c r="B935" s="22"/>
      <c r="C935" s="22"/>
      <c r="E935" s="54"/>
      <c r="F935" s="54"/>
      <c r="G935" s="54"/>
      <c r="H935" s="54"/>
      <c r="I935" s="54"/>
      <c r="J935" s="54"/>
      <c r="V935">
        <f>V$741/($D$738*'selections(hide)'!$P$36)</f>
        <v>0</v>
      </c>
      <c r="W935">
        <f>V$741/($D$738*'selections(hide)'!$P$36)</f>
        <v>0</v>
      </c>
      <c r="X935">
        <f>V$741/($D$738*'selections(hide)'!$P$36)</f>
        <v>0</v>
      </c>
      <c r="Y935">
        <f>V$741/($D$738*'selections(hide)'!$P$36)</f>
        <v>0</v>
      </c>
      <c r="Z935">
        <f>V$741/($D$738*'selections(hide)'!$P$36)</f>
        <v>0</v>
      </c>
      <c r="AA935">
        <f>V$741/($D$738*'selections(hide)'!$P$36)</f>
        <v>0</v>
      </c>
      <c r="AB935">
        <f>V$741/($D$738*'selections(hide)'!$P$36)</f>
        <v>0</v>
      </c>
      <c r="AC935">
        <f>V$741/($D$738*'selections(hide)'!$P$36)</f>
        <v>0</v>
      </c>
      <c r="AD935">
        <f>V$741/($D$738*'selections(hide)'!$P$36)</f>
        <v>0</v>
      </c>
      <c r="AE935">
        <f>V$741/($D$738*'selections(hide)'!$P$36)</f>
        <v>0</v>
      </c>
      <c r="AF935">
        <f>V$741/($D$738*'selections(hide)'!$P$36)</f>
        <v>0</v>
      </c>
      <c r="AG935">
        <f>V$741/($D$738*'selections(hide)'!$P$36)</f>
        <v>0</v>
      </c>
      <c r="AH935">
        <f>V$741/($D$738*'selections(hide)'!$P$36)</f>
        <v>0</v>
      </c>
      <c r="AI935">
        <f>V$741/($D$738*'selections(hide)'!$P$36)</f>
        <v>0</v>
      </c>
      <c r="AJ935">
        <f>V$741/($D$738*'selections(hide)'!$P$36)</f>
        <v>0</v>
      </c>
      <c r="AK935">
        <f>V$741/($D$738*'selections(hide)'!$P$36)</f>
        <v>0</v>
      </c>
      <c r="AL935">
        <f>V$741/($D$738*'selections(hide)'!$P$36)</f>
        <v>0</v>
      </c>
      <c r="AM935">
        <f>V$741/($D$738*'selections(hide)'!$P$36)</f>
        <v>0</v>
      </c>
    </row>
    <row r="936" spans="1:46" x14ac:dyDescent="0.25">
      <c r="A936" s="22" t="s">
        <v>680</v>
      </c>
      <c r="B936" s="22"/>
      <c r="C936" s="22"/>
      <c r="E936" s="54">
        <f t="shared" ref="E936:J936" si="188">E924+E930</f>
        <v>0</v>
      </c>
      <c r="F936" s="54">
        <f t="shared" si="188"/>
        <v>0</v>
      </c>
      <c r="G936" s="54">
        <f t="shared" si="188"/>
        <v>0</v>
      </c>
      <c r="H936" s="54">
        <f t="shared" si="188"/>
        <v>0</v>
      </c>
      <c r="I936" s="54">
        <f t="shared" si="188"/>
        <v>0</v>
      </c>
      <c r="J936" s="54">
        <f t="shared" si="188"/>
        <v>0</v>
      </c>
      <c r="W936">
        <f>W$741/($D$738*'selections(hide)'!$P$36)</f>
        <v>0</v>
      </c>
      <c r="X936">
        <f>W$741/($D$738*'selections(hide)'!$P$36)</f>
        <v>0</v>
      </c>
      <c r="Y936">
        <f>W$741/($D$738*'selections(hide)'!$P$36)</f>
        <v>0</v>
      </c>
      <c r="Z936">
        <f>W$741/($D$738*'selections(hide)'!$P$36)</f>
        <v>0</v>
      </c>
      <c r="AA936">
        <f>W$741/($D$738*'selections(hide)'!$P$36)</f>
        <v>0</v>
      </c>
      <c r="AB936">
        <f>W$741/($D$738*'selections(hide)'!$P$36)</f>
        <v>0</v>
      </c>
      <c r="AC936">
        <f>W$741/($D$738*'selections(hide)'!$P$36)</f>
        <v>0</v>
      </c>
      <c r="AD936">
        <f>W$741/($D$738*'selections(hide)'!$P$36)</f>
        <v>0</v>
      </c>
      <c r="AE936">
        <f>W$741/($D$738*'selections(hide)'!$P$36)</f>
        <v>0</v>
      </c>
      <c r="AF936">
        <f>W$741/($D$738*'selections(hide)'!$P$36)</f>
        <v>0</v>
      </c>
      <c r="AG936">
        <f>W$741/($D$738*'selections(hide)'!$P$36)</f>
        <v>0</v>
      </c>
      <c r="AH936">
        <f>W$741/($D$738*'selections(hide)'!$P$36)</f>
        <v>0</v>
      </c>
      <c r="AI936">
        <f>W$741/($D$738*'selections(hide)'!$P$36)</f>
        <v>0</v>
      </c>
      <c r="AJ936">
        <f>W$741/($D$738*'selections(hide)'!$P$36)</f>
        <v>0</v>
      </c>
      <c r="AK936">
        <f>W$741/($D$738*'selections(hide)'!$P$36)</f>
        <v>0</v>
      </c>
      <c r="AL936">
        <f>W$741/($D$738*'selections(hide)'!$P$36)</f>
        <v>0</v>
      </c>
      <c r="AM936">
        <f>W$741/($D$738*'selections(hide)'!$P$36)</f>
        <v>0</v>
      </c>
      <c r="AN936">
        <f>W$741/($D$738*'selections(hide)'!$P$36)</f>
        <v>0</v>
      </c>
    </row>
    <row r="937" spans="1:46" x14ac:dyDescent="0.25">
      <c r="A937" s="22" t="s">
        <v>681</v>
      </c>
      <c r="B937" s="22"/>
      <c r="C937" s="22"/>
      <c r="E937" s="54">
        <f t="shared" ref="E937:J937" si="189">E925+E931</f>
        <v>0</v>
      </c>
      <c r="F937" s="54">
        <f t="shared" si="189"/>
        <v>0</v>
      </c>
      <c r="G937" s="54">
        <f t="shared" si="189"/>
        <v>0</v>
      </c>
      <c r="H937" s="54">
        <f t="shared" si="189"/>
        <v>0</v>
      </c>
      <c r="I937" s="54">
        <f t="shared" si="189"/>
        <v>0</v>
      </c>
      <c r="J937" s="54">
        <f t="shared" si="189"/>
        <v>0</v>
      </c>
      <c r="X937">
        <f>X$741/($D$738*'selections(hide)'!$P$36)</f>
        <v>0</v>
      </c>
      <c r="Y937">
        <f>X$741/($D$738*'selections(hide)'!$P$36)</f>
        <v>0</v>
      </c>
      <c r="Z937">
        <f>X$741/($D$738*'selections(hide)'!$P$36)</f>
        <v>0</v>
      </c>
      <c r="AA937">
        <f>X$741/($D$738*'selections(hide)'!$P$36)</f>
        <v>0</v>
      </c>
      <c r="AB937">
        <f>X$741/($D$738*'selections(hide)'!$P$36)</f>
        <v>0</v>
      </c>
      <c r="AC937">
        <f>X$741/($D$738*'selections(hide)'!$P$36)</f>
        <v>0</v>
      </c>
      <c r="AD937">
        <f>X$741/($D$738*'selections(hide)'!$P$36)</f>
        <v>0</v>
      </c>
      <c r="AE937">
        <f>X$741/($D$738*'selections(hide)'!$P$36)</f>
        <v>0</v>
      </c>
      <c r="AF937">
        <f>X$741/($D$738*'selections(hide)'!$P$36)</f>
        <v>0</v>
      </c>
      <c r="AG937">
        <f>X$741/($D$738*'selections(hide)'!$P$36)</f>
        <v>0</v>
      </c>
      <c r="AH937">
        <f>X$741/($D$738*'selections(hide)'!$P$36)</f>
        <v>0</v>
      </c>
      <c r="AI937">
        <f>X$741/($D$738*'selections(hide)'!$P$36)</f>
        <v>0</v>
      </c>
      <c r="AJ937">
        <f>X$741/($D$738*'selections(hide)'!$P$36)</f>
        <v>0</v>
      </c>
      <c r="AK937">
        <f>X$741/($D$738*'selections(hide)'!$P$36)</f>
        <v>0</v>
      </c>
      <c r="AL937">
        <f>X$741/($D$738*'selections(hide)'!$P$36)</f>
        <v>0</v>
      </c>
      <c r="AM937">
        <f>X$741/($D$738*'selections(hide)'!$P$36)</f>
        <v>0</v>
      </c>
      <c r="AN937">
        <f>X$741/($D$738*'selections(hide)'!$P$36)</f>
        <v>0</v>
      </c>
      <c r="AO937">
        <f>X$741/($D$738*'selections(hide)'!$P$36)</f>
        <v>0</v>
      </c>
    </row>
    <row r="938" spans="1:46" x14ac:dyDescent="0.25">
      <c r="A938" s="22"/>
      <c r="B938" s="22"/>
      <c r="C938" s="22"/>
      <c r="Y938">
        <f>Y$741/($D$738*'selections(hide)'!$P$36)</f>
        <v>0</v>
      </c>
      <c r="Z938">
        <f>Y$741/($D$738*'selections(hide)'!$P$36)</f>
        <v>0</v>
      </c>
      <c r="AA938">
        <f>Y$741/($D$738*'selections(hide)'!$P$36)</f>
        <v>0</v>
      </c>
      <c r="AB938">
        <f>Y$741/($D$738*'selections(hide)'!$P$36)</f>
        <v>0</v>
      </c>
      <c r="AC938">
        <f>Y$741/($D$738*'selections(hide)'!$P$36)</f>
        <v>0</v>
      </c>
      <c r="AD938">
        <f>Y$741/($D$738*'selections(hide)'!$P$36)</f>
        <v>0</v>
      </c>
      <c r="AE938">
        <f>Y$741/($D$738*'selections(hide)'!$P$36)</f>
        <v>0</v>
      </c>
      <c r="AF938">
        <f>Y$741/($D$738*'selections(hide)'!$P$36)</f>
        <v>0</v>
      </c>
      <c r="AG938">
        <f>Y$741/($D$738*'selections(hide)'!$P$36)</f>
        <v>0</v>
      </c>
      <c r="AH938">
        <f>Y$741/($D$738*'selections(hide)'!$P$36)</f>
        <v>0</v>
      </c>
      <c r="AI938">
        <f>Y$741/($D$738*'selections(hide)'!$P$36)</f>
        <v>0</v>
      </c>
      <c r="AJ938">
        <f>Y$741/($D$738*'selections(hide)'!$P$36)</f>
        <v>0</v>
      </c>
      <c r="AK938">
        <f>Y$741/($D$738*'selections(hide)'!$P$36)</f>
        <v>0</v>
      </c>
      <c r="AL938">
        <f>Y$741/($D$738*'selections(hide)'!$P$36)</f>
        <v>0</v>
      </c>
      <c r="AM938">
        <f>Y$741/($D$738*'selections(hide)'!$P$36)</f>
        <v>0</v>
      </c>
      <c r="AN938">
        <f>Y$741/($D$738*'selections(hide)'!$P$36)</f>
        <v>0</v>
      </c>
      <c r="AO938">
        <f>Y$741/($D$738*'selections(hide)'!$P$36)</f>
        <v>0</v>
      </c>
      <c r="AP938">
        <f>Y$741/($D$738*'selections(hide)'!$P$36)</f>
        <v>0</v>
      </c>
    </row>
    <row r="939" spans="1:46" x14ac:dyDescent="0.25">
      <c r="A939" s="22" t="s">
        <v>684</v>
      </c>
      <c r="B939" s="22"/>
      <c r="C939" s="22"/>
      <c r="D939" s="22"/>
      <c r="E939" s="57" t="str">
        <f t="shared" ref="E939:J939" si="190">E933</f>
        <v>2025/26</v>
      </c>
      <c r="F939" s="57" t="str">
        <f t="shared" si="190"/>
        <v>2026/27</v>
      </c>
      <c r="G939" s="57" t="str">
        <f t="shared" si="190"/>
        <v>2027/28</v>
      </c>
      <c r="H939" s="57" t="str">
        <f t="shared" si="190"/>
        <v>2028/29</v>
      </c>
      <c r="I939" s="57" t="str">
        <f t="shared" si="190"/>
        <v>2029/30</v>
      </c>
      <c r="J939" s="57" t="str">
        <f t="shared" si="190"/>
        <v>2030/31</v>
      </c>
      <c r="Z939">
        <f>Z$741/($D$738*'selections(hide)'!$P$36)</f>
        <v>0</v>
      </c>
      <c r="AA939">
        <f>Z$741/($D$738*'selections(hide)'!$P$36)</f>
        <v>0</v>
      </c>
      <c r="AB939">
        <f>Z$741/($D$738*'selections(hide)'!$P$36)</f>
        <v>0</v>
      </c>
      <c r="AC939">
        <f>Z$741/($D$738*'selections(hide)'!$P$36)</f>
        <v>0</v>
      </c>
      <c r="AD939">
        <f>Z$741/($D$738*'selections(hide)'!$P$36)</f>
        <v>0</v>
      </c>
      <c r="AE939">
        <f>Z$741/($D$738*'selections(hide)'!$P$36)</f>
        <v>0</v>
      </c>
      <c r="AF939">
        <f>Z$741/($D$738*'selections(hide)'!$P$36)</f>
        <v>0</v>
      </c>
      <c r="AG939">
        <f>Z$741/($D$738*'selections(hide)'!$P$36)</f>
        <v>0</v>
      </c>
      <c r="AH939">
        <f>Z$741/($D$738*'selections(hide)'!$P$36)</f>
        <v>0</v>
      </c>
      <c r="AI939">
        <f>Z$741/($D$738*'selections(hide)'!$P$36)</f>
        <v>0</v>
      </c>
      <c r="AJ939">
        <f>Z$741/($D$738*'selections(hide)'!$P$36)</f>
        <v>0</v>
      </c>
      <c r="AK939">
        <f>Z$741/($D$738*'selections(hide)'!$P$36)</f>
        <v>0</v>
      </c>
      <c r="AL939">
        <f>Z$741/($D$738*'selections(hide)'!$P$36)</f>
        <v>0</v>
      </c>
      <c r="AM939">
        <f>Z$741/($D$738*'selections(hide)'!$P$36)</f>
        <v>0</v>
      </c>
      <c r="AN939">
        <f>Z$741/($D$738*'selections(hide)'!$P$36)</f>
        <v>0</v>
      </c>
      <c r="AO939">
        <f>Z$741/($D$738*'selections(hide)'!$P$36)</f>
        <v>0</v>
      </c>
      <c r="AP939">
        <f>Z$741/($D$738*'selections(hide)'!$P$36)</f>
        <v>0</v>
      </c>
      <c r="AQ939">
        <f>Z$741/($D$738*'selections(hide)'!$P$36)</f>
        <v>0</v>
      </c>
    </row>
    <row r="940" spans="1:46" x14ac:dyDescent="0.25">
      <c r="A940" s="22" t="s">
        <v>205</v>
      </c>
      <c r="B940" s="22"/>
      <c r="C940" s="22"/>
      <c r="D940" s="22" t="str">
        <f>A940&amp;D919&amp;D920</f>
        <v>FT Home student FTE103</v>
      </c>
      <c r="E940" s="58"/>
      <c r="F940" s="58"/>
      <c r="G940" s="58"/>
      <c r="H940" s="58"/>
      <c r="I940" s="58"/>
      <c r="J940" s="58"/>
      <c r="AA940">
        <f>AA$741/($D$738*'selections(hide)'!$P$36)</f>
        <v>0</v>
      </c>
      <c r="AB940">
        <f>AA$741/($D$738*'selections(hide)'!$P$36)</f>
        <v>0</v>
      </c>
      <c r="AC940">
        <f>AA$741/($D$738*'selections(hide)'!$P$36)</f>
        <v>0</v>
      </c>
      <c r="AD940">
        <f>AA$741/($D$738*'selections(hide)'!$P$36)</f>
        <v>0</v>
      </c>
      <c r="AE940">
        <f>AA$741/($D$738*'selections(hide)'!$P$36)</f>
        <v>0</v>
      </c>
      <c r="AF940">
        <f>AA$741/($D$738*'selections(hide)'!$P$36)</f>
        <v>0</v>
      </c>
      <c r="AG940">
        <f>AA$741/($D$738*'selections(hide)'!$P$36)</f>
        <v>0</v>
      </c>
      <c r="AH940">
        <f>AA$741/($D$738*'selections(hide)'!$P$36)</f>
        <v>0</v>
      </c>
      <c r="AI940">
        <f>AA$741/($D$738*'selections(hide)'!$P$36)</f>
        <v>0</v>
      </c>
      <c r="AJ940">
        <f>AA$741/($D$738*'selections(hide)'!$P$36)</f>
        <v>0</v>
      </c>
      <c r="AK940">
        <f>AA$741/($D$738*'selections(hide)'!$P$36)</f>
        <v>0</v>
      </c>
      <c r="AL940">
        <f>AA$741/($D$738*'selections(hide)'!$P$36)</f>
        <v>0</v>
      </c>
      <c r="AM940">
        <f>AA$741/($D$738*'selections(hide)'!$P$36)</f>
        <v>0</v>
      </c>
      <c r="AN940">
        <f>AA$741/($D$738*'selections(hide)'!$P$36)</f>
        <v>0</v>
      </c>
      <c r="AO940">
        <f>AA$741/($D$738*'selections(hide)'!$P$36)</f>
        <v>0</v>
      </c>
      <c r="AP940">
        <f>AA$741/($D$738*'selections(hide)'!$P$36)</f>
        <v>0</v>
      </c>
      <c r="AQ940">
        <f>AA$741/($D$738*'selections(hide)'!$P$36)</f>
        <v>0</v>
      </c>
      <c r="AR940">
        <f>AA$741/($D$738*'selections(hide)'!$P$36)</f>
        <v>0</v>
      </c>
    </row>
    <row r="941" spans="1:46" x14ac:dyDescent="0.25">
      <c r="A941" s="22" t="s">
        <v>206</v>
      </c>
      <c r="B941" s="22"/>
      <c r="C941" s="22"/>
      <c r="D941" s="22" t="str">
        <f>A941&amp;D919&amp;D920</f>
        <v>FT International student FTE103</v>
      </c>
      <c r="E941" s="58"/>
      <c r="F941" s="58"/>
      <c r="G941" s="58"/>
      <c r="H941" s="58"/>
      <c r="I941" s="58"/>
      <c r="J941" s="58"/>
      <c r="AB941">
        <f>AB$741/($D$738*'selections(hide)'!$P$36)</f>
        <v>0</v>
      </c>
      <c r="AC941">
        <f>AB$741/($D$738*'selections(hide)'!$P$36)</f>
        <v>0</v>
      </c>
      <c r="AD941">
        <f>AB$741/($D$738*'selections(hide)'!$P$36)</f>
        <v>0</v>
      </c>
      <c r="AE941">
        <f>AB$741/($D$738*'selections(hide)'!$P$36)</f>
        <v>0</v>
      </c>
      <c r="AF941">
        <f>AB$741/($D$738*'selections(hide)'!$P$36)</f>
        <v>0</v>
      </c>
      <c r="AG941">
        <f>AB$741/($D$738*'selections(hide)'!$P$36)</f>
        <v>0</v>
      </c>
      <c r="AH941">
        <f>AB$741/($D$738*'selections(hide)'!$P$36)</f>
        <v>0</v>
      </c>
      <c r="AI941">
        <f>AB$741/($D$738*'selections(hide)'!$P$36)</f>
        <v>0</v>
      </c>
      <c r="AJ941">
        <f>AB$741/($D$738*'selections(hide)'!$P$36)</f>
        <v>0</v>
      </c>
      <c r="AK941">
        <f>AB$741/($D$738*'selections(hide)'!$P$36)</f>
        <v>0</v>
      </c>
      <c r="AL941">
        <f>AB$741/($D$738*'selections(hide)'!$P$36)</f>
        <v>0</v>
      </c>
      <c r="AM941">
        <f>AB$741/($D$738*'selections(hide)'!$P$36)</f>
        <v>0</v>
      </c>
      <c r="AN941">
        <f>AB$741/($D$738*'selections(hide)'!$P$36)</f>
        <v>0</v>
      </c>
      <c r="AO941">
        <f>AB$741/($D$738*'selections(hide)'!$P$36)</f>
        <v>0</v>
      </c>
      <c r="AP941">
        <f>AB$741/($D$738*'selections(hide)'!$P$36)</f>
        <v>0</v>
      </c>
      <c r="AQ941">
        <f>AB$741/($D$738*'selections(hide)'!$P$36)</f>
        <v>0</v>
      </c>
      <c r="AR941">
        <f>AB$741/($D$738*'selections(hide)'!$P$36)</f>
        <v>0</v>
      </c>
      <c r="AS941">
        <f>AB$741/($D$738*'selections(hide)'!$P$36)</f>
        <v>0</v>
      </c>
    </row>
    <row r="942" spans="1:46" x14ac:dyDescent="0.25">
      <c r="A942" s="22" t="s">
        <v>207</v>
      </c>
      <c r="B942" s="22"/>
      <c r="C942" s="22"/>
      <c r="D942" s="22" t="str">
        <f>A942&amp;D919&amp;D920</f>
        <v>PT Home student FTE103</v>
      </c>
      <c r="E942" s="66">
        <f>IF(staff_students!$C$28="No",E936/VLOOKUP($D919,'selections(hide)'!$D$24:$P$36,13,FALSE)/$D920/$D920*6+D936/VLOOKUP($D919,'selections(hide)'!$D$24:$P$36,13,FALSE)/$D920/$D920*3,E936/VLOOKUP($D919,'selections(hide)'!$D$24:$P$36,13,FALSE)/$D920/$D920*6+E936/VLOOKUP($D919,'selections(hide)'!$D$24:$P$36,13,FALSE)/$D920/$D920*3)</f>
        <v>0</v>
      </c>
      <c r="F942" s="58">
        <f>F936/VLOOKUP($D919,'selections(hide)'!$D$24:$P$36,13,FALSE)/$D920/$D920*6+E936/VLOOKUP($D919,'selections(hide)'!$D$24:$P$36,13,FALSE)/$D920/$D920*3</f>
        <v>0</v>
      </c>
      <c r="G942" s="58">
        <f>G936/VLOOKUP($D919,'selections(hide)'!$D$24:$P$36,13,FALSE)/$D920/$D920*6+F936/VLOOKUP($D919,'selections(hide)'!$D$24:$P$36,13,FALSE)/$D920/$D920*3</f>
        <v>0</v>
      </c>
      <c r="H942" s="58">
        <f>H936/VLOOKUP($D919,'selections(hide)'!$D$24:$P$36,13,FALSE)/$D920/$D920*6+G936/VLOOKUP($D919,'selections(hide)'!$D$24:$P$36,13,FALSE)/$D920/$D920*3</f>
        <v>0</v>
      </c>
      <c r="I942" s="58">
        <f>I936/VLOOKUP($D919,'selections(hide)'!$D$24:$P$36,13,FALSE)/$D920/$D920*6+H936/VLOOKUP($D919,'selections(hide)'!$D$24:$P$36,13,FALSE)/$D920/$D920*3</f>
        <v>0</v>
      </c>
      <c r="J942" s="58">
        <f>J936/VLOOKUP($D919,'selections(hide)'!$D$24:$P$36,13,FALSE)/$D920/$D920*6+I936/VLOOKUP($D919,'selections(hide)'!$D$24:$P$36,13,FALSE)/$D920/$D920*3</f>
        <v>0</v>
      </c>
      <c r="AC942">
        <f>AC$741/($D$738*'selections(hide)'!$P$36)</f>
        <v>0</v>
      </c>
      <c r="AD942">
        <f>AC$741/($D$738*'selections(hide)'!$P$36)</f>
        <v>0</v>
      </c>
      <c r="AE942">
        <f>AC$741/($D$738*'selections(hide)'!$P$36)</f>
        <v>0</v>
      </c>
      <c r="AF942">
        <f>AC$741/($D$738*'selections(hide)'!$P$36)</f>
        <v>0</v>
      </c>
      <c r="AG942">
        <f>AC$741/($D$738*'selections(hide)'!$P$36)</f>
        <v>0</v>
      </c>
      <c r="AH942">
        <f>AC$741/($D$738*'selections(hide)'!$P$36)</f>
        <v>0</v>
      </c>
      <c r="AI942">
        <f>AC$741/($D$738*'selections(hide)'!$P$36)</f>
        <v>0</v>
      </c>
      <c r="AJ942">
        <f>AC$741/($D$738*'selections(hide)'!$P$36)</f>
        <v>0</v>
      </c>
      <c r="AK942">
        <f>AC$741/($D$738*'selections(hide)'!$P$36)</f>
        <v>0</v>
      </c>
      <c r="AL942">
        <f>AC$741/($D$738*'selections(hide)'!$P$36)</f>
        <v>0</v>
      </c>
      <c r="AM942">
        <f>AC$741/($D$738*'selections(hide)'!$P$36)</f>
        <v>0</v>
      </c>
      <c r="AN942">
        <f>AC$741/($D$738*'selections(hide)'!$P$36)</f>
        <v>0</v>
      </c>
      <c r="AO942">
        <f>AC$741/($D$738*'selections(hide)'!$P$36)</f>
        <v>0</v>
      </c>
      <c r="AP942">
        <f>AC$741/($D$738*'selections(hide)'!$P$36)</f>
        <v>0</v>
      </c>
      <c r="AQ942">
        <f>AC$741/($D$738*'selections(hide)'!$P$36)</f>
        <v>0</v>
      </c>
      <c r="AR942">
        <f>AC$741/($D$738*'selections(hide)'!$P$36)</f>
        <v>0</v>
      </c>
      <c r="AS942">
        <f>AC$741/($D$738*'selections(hide)'!$P$36)</f>
        <v>0</v>
      </c>
      <c r="AT942">
        <f>AC$741/($D$738*'selections(hide)'!$P$36)</f>
        <v>0</v>
      </c>
    </row>
    <row r="943" spans="1:46" x14ac:dyDescent="0.25">
      <c r="A943" s="22" t="s">
        <v>208</v>
      </c>
      <c r="B943" s="22"/>
      <c r="C943" s="22"/>
      <c r="D943" s="22" t="str">
        <f>A943&amp;D919&amp;D920</f>
        <v>PT International student FTE103</v>
      </c>
      <c r="E943" s="66">
        <f>IF(staff_students!$C$28="No",E937/VLOOKUP($D919,'selections(hide)'!$D$24:$P$36,13,FALSE)/$D920/$D920*6+D937/VLOOKUP($D919,'selections(hide)'!$D$24:$P$36,13,FALSE)/$D920/$D920*3,E937/VLOOKUP($D919,'selections(hide)'!$D$24:$P$36,13,FALSE)/$D920/$D920*6+E937/VLOOKUP($D919,'selections(hide)'!$D$24:$P$36,13,FALSE)/$D920/$D920*3)</f>
        <v>0</v>
      </c>
      <c r="F943" s="58">
        <f>F937/VLOOKUP($D919,'selections(hide)'!$D$24:$P$36,13,FALSE)/$D920/$D920*6+E937/VLOOKUP($D919,'selections(hide)'!$D$24:$P$36,13,FALSE)/$D920/$D920*3</f>
        <v>0</v>
      </c>
      <c r="G943" s="58">
        <f>G937/VLOOKUP($D919,'selections(hide)'!$D$24:$P$36,13,FALSE)/$D920/$D920*6+F937/VLOOKUP($D919,'selections(hide)'!$D$24:$P$36,13,FALSE)/$D920/$D920*3</f>
        <v>0</v>
      </c>
      <c r="H943" s="58">
        <f>H937/VLOOKUP($D919,'selections(hide)'!$D$24:$P$36,13,FALSE)/$D920/$D920*6+G937/VLOOKUP($D919,'selections(hide)'!$D$24:$P$36,13,FALSE)/$D920/$D920*3</f>
        <v>0</v>
      </c>
      <c r="I943" s="58">
        <f>I937/VLOOKUP($D919,'selections(hide)'!$D$24:$P$36,13,FALSE)/$D920/$D920*6+H937/VLOOKUP($D919,'selections(hide)'!$D$24:$P$36,13,FALSE)/$D920/$D920*3</f>
        <v>0</v>
      </c>
      <c r="J943" s="58">
        <f>J937/VLOOKUP($D919,'selections(hide)'!$D$24:$P$36,13,FALSE)/$D920/$D920*6+I937/VLOOKUP($D919,'selections(hide)'!$D$24:$P$36,13,FALSE)/$D920/$D920*3</f>
        <v>0</v>
      </c>
      <c r="L943">
        <f t="shared" ref="L943:AE943" si="191">SUM(L925:L942)</f>
        <v>0</v>
      </c>
      <c r="M943">
        <f t="shared" si="191"/>
        <v>0</v>
      </c>
      <c r="N943">
        <f t="shared" si="191"/>
        <v>0</v>
      </c>
      <c r="O943">
        <f t="shared" si="191"/>
        <v>0</v>
      </c>
      <c r="P943">
        <f t="shared" si="191"/>
        <v>0</v>
      </c>
      <c r="Q943">
        <f t="shared" si="191"/>
        <v>0</v>
      </c>
      <c r="R943">
        <f t="shared" si="191"/>
        <v>0</v>
      </c>
      <c r="S943">
        <f t="shared" si="191"/>
        <v>0</v>
      </c>
      <c r="T943">
        <f t="shared" si="191"/>
        <v>0</v>
      </c>
      <c r="U943">
        <f t="shared" si="191"/>
        <v>0</v>
      </c>
      <c r="V943">
        <f t="shared" si="191"/>
        <v>0</v>
      </c>
      <c r="W943">
        <f t="shared" si="191"/>
        <v>0</v>
      </c>
      <c r="X943">
        <f t="shared" si="191"/>
        <v>0</v>
      </c>
      <c r="Y943">
        <f t="shared" si="191"/>
        <v>0</v>
      </c>
      <c r="Z943">
        <f t="shared" si="191"/>
        <v>0</v>
      </c>
      <c r="AA943">
        <f t="shared" si="191"/>
        <v>0</v>
      </c>
      <c r="AB943">
        <f t="shared" si="191"/>
        <v>0</v>
      </c>
      <c r="AC943">
        <f t="shared" si="191"/>
        <v>0</v>
      </c>
      <c r="AD943">
        <f t="shared" si="191"/>
        <v>0</v>
      </c>
      <c r="AE943">
        <f t="shared" si="191"/>
        <v>0</v>
      </c>
    </row>
    <row r="944" spans="1:46" x14ac:dyDescent="0.25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N944">
        <f>N943+M943+L943</f>
        <v>0</v>
      </c>
      <c r="Q944">
        <f>Q943+P943+O943</f>
        <v>0</v>
      </c>
      <c r="T944">
        <f>T943+S943+R943</f>
        <v>0</v>
      </c>
      <c r="W944">
        <f>W943+V943+U943</f>
        <v>0</v>
      </c>
      <c r="Z944">
        <f>Z943+Y943+X943</f>
        <v>0</v>
      </c>
      <c r="AC944">
        <f>AC943+AB943+AA943</f>
        <v>0</v>
      </c>
    </row>
    <row r="945" spans="1:10" x14ac:dyDescent="0.25">
      <c r="A945" s="62" t="s">
        <v>36</v>
      </c>
      <c r="B945" s="22"/>
      <c r="C945" s="22"/>
      <c r="D945" s="2">
        <f>VLOOKUP(A945,'selections(hide)'!$A$24:$M$36,4,FALSE)</f>
        <v>11</v>
      </c>
    </row>
    <row r="946" spans="1:10" x14ac:dyDescent="0.25">
      <c r="A946" s="64" t="s">
        <v>195</v>
      </c>
      <c r="B946" s="65"/>
      <c r="C946" s="65"/>
      <c r="D946" s="65">
        <f>'selections(hide)'!$J$4</f>
        <v>3</v>
      </c>
    </row>
    <row r="947" spans="1:10" x14ac:dyDescent="0.25">
      <c r="A947" s="22" t="s">
        <v>677</v>
      </c>
      <c r="B947" s="22"/>
      <c r="C947" s="22"/>
      <c r="E947" s="50" t="str">
        <f>staff_students!$E$29</f>
        <v>2025/26</v>
      </c>
      <c r="F947" s="50" t="str">
        <f>staff_students!$F$29</f>
        <v>2026/27</v>
      </c>
      <c r="G947" s="50" t="str">
        <f>staff_students!$G$29</f>
        <v>2027/28</v>
      </c>
      <c r="H947" s="50" t="str">
        <f>staff_students!$H$29</f>
        <v>2028/29</v>
      </c>
      <c r="I947" s="50" t="str">
        <f>staff_students!$I$29</f>
        <v>2029/30</v>
      </c>
      <c r="J947" s="50" t="str">
        <f>staff_students!$J$29</f>
        <v>2030/31</v>
      </c>
    </row>
    <row r="948" spans="1:10" x14ac:dyDescent="0.25">
      <c r="A948" s="22" t="s">
        <v>678</v>
      </c>
      <c r="B948" s="22"/>
      <c r="C948" s="22"/>
      <c r="E948" s="54"/>
      <c r="F948" s="54"/>
      <c r="G948" s="54"/>
      <c r="H948" s="54"/>
      <c r="I948" s="54"/>
      <c r="J948" s="54"/>
    </row>
    <row r="949" spans="1:10" x14ac:dyDescent="0.25">
      <c r="A949" s="22" t="s">
        <v>679</v>
      </c>
      <c r="B949" s="22"/>
      <c r="C949" s="22"/>
      <c r="E949" s="54"/>
      <c r="F949" s="54"/>
      <c r="G949" s="54"/>
      <c r="H949" s="54"/>
      <c r="I949" s="54"/>
      <c r="J949" s="54"/>
    </row>
    <row r="950" spans="1:10" x14ac:dyDescent="0.25">
      <c r="A950" s="22" t="s">
        <v>680</v>
      </c>
      <c r="B950" s="22"/>
      <c r="C950" s="22"/>
      <c r="E950" s="54">
        <f>staff_students!$E$32</f>
        <v>0</v>
      </c>
      <c r="F950" s="54">
        <f>staff_students!$F$32</f>
        <v>0</v>
      </c>
      <c r="G950" s="54">
        <f>staff_students!$G$32</f>
        <v>0</v>
      </c>
      <c r="H950" s="54">
        <f>staff_students!$H$32</f>
        <v>0</v>
      </c>
      <c r="I950" s="54">
        <f>staff_students!$I$32</f>
        <v>0</v>
      </c>
      <c r="J950" s="54">
        <f>staff_students!$J$32</f>
        <v>0</v>
      </c>
    </row>
    <row r="951" spans="1:10" x14ac:dyDescent="0.25">
      <c r="A951" s="22" t="s">
        <v>681</v>
      </c>
      <c r="B951" s="22"/>
      <c r="C951" s="22"/>
      <c r="E951" s="54">
        <f>staff_students!$E$33</f>
        <v>0</v>
      </c>
      <c r="F951" s="54">
        <f>staff_students!$F$33</f>
        <v>0</v>
      </c>
      <c r="G951" s="54">
        <f>staff_students!$G$33</f>
        <v>0</v>
      </c>
      <c r="H951" s="54">
        <f>staff_students!$H$33</f>
        <v>0</v>
      </c>
      <c r="I951" s="54">
        <f>staff_students!$I$33</f>
        <v>0</v>
      </c>
      <c r="J951" s="54">
        <f>staff_students!$J$33</f>
        <v>0</v>
      </c>
    </row>
    <row r="952" spans="1:10" x14ac:dyDescent="0.25">
      <c r="A952" s="22"/>
      <c r="B952" s="22"/>
      <c r="C952" s="22"/>
    </row>
    <row r="953" spans="1:10" x14ac:dyDescent="0.25">
      <c r="A953" s="22" t="s">
        <v>682</v>
      </c>
      <c r="B953" s="22"/>
      <c r="C953" s="22"/>
      <c r="E953" s="50" t="str">
        <f t="shared" ref="E953:J953" si="192">E947</f>
        <v>2025/26</v>
      </c>
      <c r="F953" s="50" t="str">
        <f t="shared" si="192"/>
        <v>2026/27</v>
      </c>
      <c r="G953" s="50" t="str">
        <f t="shared" si="192"/>
        <v>2027/28</v>
      </c>
      <c r="H953" s="50" t="str">
        <f t="shared" si="192"/>
        <v>2028/29</v>
      </c>
      <c r="I953" s="50" t="str">
        <f t="shared" si="192"/>
        <v>2029/30</v>
      </c>
      <c r="J953" s="50" t="str">
        <f t="shared" si="192"/>
        <v>2030/31</v>
      </c>
    </row>
    <row r="954" spans="1:10" x14ac:dyDescent="0.25">
      <c r="A954" s="22" t="s">
        <v>678</v>
      </c>
      <c r="B954" s="22"/>
      <c r="C954" s="22"/>
      <c r="E954" s="54"/>
      <c r="F954" s="54"/>
      <c r="G954" s="54"/>
      <c r="H954" s="54"/>
      <c r="I954" s="54"/>
      <c r="J954" s="54"/>
    </row>
    <row r="955" spans="1:10" x14ac:dyDescent="0.25">
      <c r="A955" s="22" t="s">
        <v>679</v>
      </c>
      <c r="B955" s="22"/>
      <c r="C955" s="22"/>
      <c r="E955" s="54"/>
      <c r="F955" s="54"/>
      <c r="G955" s="54"/>
      <c r="H955" s="54"/>
      <c r="I955" s="54"/>
      <c r="J955" s="54"/>
    </row>
    <row r="956" spans="1:10" x14ac:dyDescent="0.25">
      <c r="A956" s="22" t="s">
        <v>680</v>
      </c>
      <c r="B956" s="22"/>
      <c r="C956" s="22"/>
      <c r="E956" s="56">
        <f>IF(staff_students!$C$28="No",0,ROUNDDOWN(E950*staff_students!$E$36,0))+IF(staff_students!$C$28="No",0,ROUNDDOWN(E950*staff_students!$E$36*staff_students!$E$36,0))+IF(staff_students!$C$28="No",0,ROUNDDOWN(E950*staff_students!$E$36*staff_students!$E$36*staff_students!$E$36,0))</f>
        <v>0</v>
      </c>
      <c r="F956" s="56">
        <f>ROUNDDOWN(E950*staff_students!$E$36,0)+IF(staff_students!$C$28="No",0,ROUNDDOWN(E950*staff_students!$E$36*staff_students!$E$36,0))+IF(staff_students!$C$28="No",0,ROUNDDOWN(E950*staff_students!$E$36*staff_students!$E$36*staff_students!$E$36,0))</f>
        <v>0</v>
      </c>
      <c r="G956" s="56">
        <f>ROUNDDOWN(F950*staff_students!$E$36,0)+ROUNDDOWN(E950*staff_students!$E$36*staff_students!$E$36,0)+IF(staff_students!$C$28="No",0,ROUNDDOWN(E950*staff_students!$E$36*staff_students!$E$36*staff_students!$E$36,0))</f>
        <v>0</v>
      </c>
      <c r="H956" s="54">
        <f>ROUNDDOWN(G950*staff_students!$E$36,0)+ROUNDDOWN(F950*staff_students!$E$36*staff_students!$E$36,0)+ROUNDDOWN(E950*staff_students!$E$36*staff_students!$E$36*staff_students!$E$36,0)</f>
        <v>0</v>
      </c>
      <c r="I956" s="54">
        <f>ROUNDDOWN(H950*staff_students!$E$36,0)+ROUNDDOWN(G950*staff_students!$E$36*staff_students!$E$36,0)+ROUNDDOWN(F950*staff_students!$E$36*staff_students!$E$36*staff_students!$E$36,0)</f>
        <v>0</v>
      </c>
      <c r="J956" s="54">
        <f>ROUNDDOWN(I950*staff_students!$E$36,0)+ROUNDDOWN(H950*staff_students!$E$36*staff_students!$E$36,0)+ROUNDDOWN(G950*staff_students!$E$36*staff_students!$E$36*staff_students!$E$36,0)</f>
        <v>0</v>
      </c>
    </row>
    <row r="957" spans="1:10" x14ac:dyDescent="0.25">
      <c r="A957" s="22" t="s">
        <v>681</v>
      </c>
      <c r="B957" s="22"/>
      <c r="C957" s="22"/>
      <c r="E957" s="56">
        <f>IF(staff_students!$C$28="No",0,ROUNDDOWN(E951*staff_students!$E$36,0))+IF(staff_students!$C$28="No",0,ROUNDDOWN(E951*staff_students!$E$36*staff_students!$E$36,0))+IF(staff_students!$C$28="No",0,ROUNDDOWN(E951*staff_students!$E$36*staff_students!$E$36*staff_students!$E$36,0))</f>
        <v>0</v>
      </c>
      <c r="F957" s="56">
        <f>ROUNDDOWN(E951*staff_students!$E$36,0)+IF(staff_students!$C$28="No",0,ROUNDDOWN(E951*staff_students!$E$36*staff_students!$E$36,0))+IF(staff_students!$C$28="No",0,ROUNDDOWN(E951*staff_students!$E$36*staff_students!$E$36*staff_students!$E$36,0))</f>
        <v>0</v>
      </c>
      <c r="G957" s="56">
        <f>ROUNDDOWN(F951*staff_students!$E$36,0)+ROUNDDOWN(E951*staff_students!$E$36*staff_students!$E$36,0)+IF(staff_students!$C$28="No",0,ROUNDDOWN(E951*staff_students!$E$36*staff_students!$E$36*staff_students!$E$36,0))</f>
        <v>0</v>
      </c>
      <c r="H957" s="54">
        <f>ROUNDDOWN(G951*staff_students!$E$36,0)+ROUNDDOWN(F951*staff_students!$E$36*staff_students!$E$36,0)+ROUNDDOWN(E951*staff_students!$E$36*staff_students!$E$36*staff_students!$E$36,0)</f>
        <v>0</v>
      </c>
      <c r="I957" s="54">
        <f>ROUNDDOWN(H951*staff_students!$E$36,0)+ROUNDDOWN(G951*staff_students!$E$36*staff_students!$E$36,0)+ROUNDDOWN(F951*staff_students!$E$36*staff_students!$E$36*staff_students!$E$36,0)</f>
        <v>0</v>
      </c>
      <c r="J957" s="54">
        <f>ROUNDDOWN(I951*staff_students!$E$36,0)+ROUNDDOWN(H951*staff_students!$E$36*staff_students!$E$36,0)+ROUNDDOWN(G951*staff_students!$E$36*staff_students!$E$36*staff_students!$E$36,0)</f>
        <v>0</v>
      </c>
    </row>
    <row r="958" spans="1:10" x14ac:dyDescent="0.25">
      <c r="A958" s="22"/>
      <c r="B958" s="22"/>
      <c r="C958" s="22"/>
    </row>
    <row r="959" spans="1:10" x14ac:dyDescent="0.25">
      <c r="A959" s="22" t="s">
        <v>683</v>
      </c>
      <c r="B959" s="22"/>
      <c r="C959" s="22"/>
      <c r="E959" s="50" t="str">
        <f t="shared" ref="E959:J959" si="193">E953</f>
        <v>2025/26</v>
      </c>
      <c r="F959" s="50" t="str">
        <f t="shared" si="193"/>
        <v>2026/27</v>
      </c>
      <c r="G959" s="50" t="str">
        <f t="shared" si="193"/>
        <v>2027/28</v>
      </c>
      <c r="H959" s="50" t="str">
        <f t="shared" si="193"/>
        <v>2028/29</v>
      </c>
      <c r="I959" s="50" t="str">
        <f t="shared" si="193"/>
        <v>2029/30</v>
      </c>
      <c r="J959" s="50" t="str">
        <f t="shared" si="193"/>
        <v>2030/31</v>
      </c>
    </row>
    <row r="960" spans="1:10" x14ac:dyDescent="0.25">
      <c r="A960" s="22" t="s">
        <v>678</v>
      </c>
      <c r="B960" s="22"/>
      <c r="C960" s="22"/>
      <c r="E960" s="54"/>
      <c r="F960" s="54"/>
      <c r="G960" s="54"/>
      <c r="H960" s="54"/>
      <c r="I960" s="54"/>
      <c r="J960" s="54"/>
    </row>
    <row r="961" spans="1:10" x14ac:dyDescent="0.25">
      <c r="A961" s="22" t="s">
        <v>679</v>
      </c>
      <c r="B961" s="22"/>
      <c r="C961" s="22"/>
      <c r="E961" s="54"/>
      <c r="F961" s="54"/>
      <c r="G961" s="54"/>
      <c r="H961" s="54"/>
      <c r="I961" s="54"/>
      <c r="J961" s="54"/>
    </row>
    <row r="962" spans="1:10" x14ac:dyDescent="0.25">
      <c r="A962" s="22" t="s">
        <v>680</v>
      </c>
      <c r="B962" s="22"/>
      <c r="C962" s="22"/>
      <c r="E962" s="54">
        <f t="shared" ref="E962:J962" si="194">E950+E956</f>
        <v>0</v>
      </c>
      <c r="F962" s="54">
        <f t="shared" si="194"/>
        <v>0</v>
      </c>
      <c r="G962" s="54">
        <f t="shared" si="194"/>
        <v>0</v>
      </c>
      <c r="H962" s="54">
        <f t="shared" si="194"/>
        <v>0</v>
      </c>
      <c r="I962" s="54">
        <f t="shared" si="194"/>
        <v>0</v>
      </c>
      <c r="J962" s="54">
        <f t="shared" si="194"/>
        <v>0</v>
      </c>
    </row>
    <row r="963" spans="1:10" x14ac:dyDescent="0.25">
      <c r="A963" s="22" t="s">
        <v>681</v>
      </c>
      <c r="B963" s="22"/>
      <c r="C963" s="22"/>
      <c r="E963" s="54">
        <f t="shared" ref="E963:J963" si="195">E951+E957</f>
        <v>0</v>
      </c>
      <c r="F963" s="54">
        <f t="shared" si="195"/>
        <v>0</v>
      </c>
      <c r="G963" s="54">
        <f t="shared" si="195"/>
        <v>0</v>
      </c>
      <c r="H963" s="54">
        <f t="shared" si="195"/>
        <v>0</v>
      </c>
      <c r="I963" s="54">
        <f t="shared" si="195"/>
        <v>0</v>
      </c>
      <c r="J963" s="54">
        <f t="shared" si="195"/>
        <v>0</v>
      </c>
    </row>
    <row r="964" spans="1:10" x14ac:dyDescent="0.25">
      <c r="A964" s="22"/>
      <c r="B964" s="22"/>
      <c r="C964" s="22"/>
    </row>
    <row r="965" spans="1:10" x14ac:dyDescent="0.25">
      <c r="A965" s="22" t="s">
        <v>684</v>
      </c>
      <c r="B965" s="22"/>
      <c r="C965" s="22"/>
      <c r="D965" s="22"/>
      <c r="E965" s="57" t="str">
        <f t="shared" ref="E965:J965" si="196">E959</f>
        <v>2025/26</v>
      </c>
      <c r="F965" s="57" t="str">
        <f t="shared" si="196"/>
        <v>2026/27</v>
      </c>
      <c r="G965" s="57" t="str">
        <f t="shared" si="196"/>
        <v>2027/28</v>
      </c>
      <c r="H965" s="57" t="str">
        <f t="shared" si="196"/>
        <v>2028/29</v>
      </c>
      <c r="I965" s="57" t="str">
        <f t="shared" si="196"/>
        <v>2029/30</v>
      </c>
      <c r="J965" s="57" t="str">
        <f t="shared" si="196"/>
        <v>2030/31</v>
      </c>
    </row>
    <row r="966" spans="1:10" x14ac:dyDescent="0.25">
      <c r="A966" s="22" t="s">
        <v>205</v>
      </c>
      <c r="B966" s="22"/>
      <c r="C966" s="22"/>
      <c r="D966" s="22" t="str">
        <f>A966&amp;D945&amp;D946</f>
        <v>FT Home student FTE113</v>
      </c>
      <c r="E966" s="58"/>
      <c r="F966" s="58"/>
      <c r="G966" s="58"/>
      <c r="H966" s="58"/>
      <c r="I966" s="58"/>
      <c r="J966" s="58"/>
    </row>
    <row r="967" spans="1:10" x14ac:dyDescent="0.25">
      <c r="A967" s="22" t="s">
        <v>206</v>
      </c>
      <c r="B967" s="22"/>
      <c r="C967" s="22"/>
      <c r="D967" s="22" t="str">
        <f>A967&amp;D945&amp;D946</f>
        <v>FT International student FTE113</v>
      </c>
      <c r="E967" s="58"/>
      <c r="F967" s="58"/>
      <c r="G967" s="58"/>
      <c r="H967" s="58"/>
      <c r="I967" s="58"/>
      <c r="J967" s="58"/>
    </row>
    <row r="968" spans="1:10" x14ac:dyDescent="0.25">
      <c r="A968" s="22" t="s">
        <v>207</v>
      </c>
      <c r="B968" s="22"/>
      <c r="C968" s="22"/>
      <c r="D968" s="22" t="str">
        <f>A968&amp;D945&amp;D946</f>
        <v>PT Home student FTE113</v>
      </c>
      <c r="E968" s="66">
        <f>IF(staff_students!$C$28="No",E962/VLOOKUP($D945,'selections(hide)'!$D$24:$P$36,13,FALSE)/$D946/$D946*6+D962/VLOOKUP($D945,'selections(hide)'!$D$24:$P$36,13,FALSE)/$D946/$D946*3,E962/VLOOKUP($D945,'selections(hide)'!$D$24:$P$36,13,FALSE)/$D946/$D946*6+E962/VLOOKUP($D945,'selections(hide)'!$D$24:$P$36,13,FALSE)/$D946/$D946*3)</f>
        <v>0</v>
      </c>
      <c r="F968" s="58">
        <f>F962/VLOOKUP($D945,'selections(hide)'!$D$24:$P$36,13,FALSE)/$D946/$D946*6+E962/VLOOKUP($D945,'selections(hide)'!$D$24:$P$36,13,FALSE)/$D946/$D946*3</f>
        <v>0</v>
      </c>
      <c r="G968" s="58">
        <f>G962/VLOOKUP($D945,'selections(hide)'!$D$24:$P$36,13,FALSE)/$D946/$D946*6+F962/VLOOKUP($D945,'selections(hide)'!$D$24:$P$36,13,FALSE)/$D946/$D946*3</f>
        <v>0</v>
      </c>
      <c r="H968" s="58">
        <f>H962/VLOOKUP($D945,'selections(hide)'!$D$24:$P$36,13,FALSE)/$D946/$D946*6+G962/VLOOKUP($D945,'selections(hide)'!$D$24:$P$36,13,FALSE)/$D946/$D946*3</f>
        <v>0</v>
      </c>
      <c r="I968" s="58">
        <f>I962/VLOOKUP($D945,'selections(hide)'!$D$24:$P$36,13,FALSE)/$D946/$D946*6+H962/VLOOKUP($D945,'selections(hide)'!$D$24:$P$36,13,FALSE)/$D946/$D946*3</f>
        <v>0</v>
      </c>
      <c r="J968" s="58">
        <f>J962/VLOOKUP($D945,'selections(hide)'!$D$24:$P$36,13,FALSE)/$D946/$D946*6+I962/VLOOKUP($D945,'selections(hide)'!$D$24:$P$36,13,FALSE)/$D946/$D946*3</f>
        <v>0</v>
      </c>
    </row>
    <row r="969" spans="1:10" x14ac:dyDescent="0.25">
      <c r="A969" s="22" t="s">
        <v>208</v>
      </c>
      <c r="B969" s="22"/>
      <c r="C969" s="22"/>
      <c r="D969" s="22" t="str">
        <f>A969&amp;D945&amp;D946</f>
        <v>PT International student FTE113</v>
      </c>
      <c r="E969" s="66">
        <f>IF(staff_students!$C$28="No",E963/VLOOKUP($D945,'selections(hide)'!$D$24:$P$36,13,FALSE)/$D946/$D946*6+D963/VLOOKUP($D945,'selections(hide)'!$D$24:$P$36,13,FALSE)/$D946/$D946*3,E963/VLOOKUP($D945,'selections(hide)'!$D$24:$P$36,13,FALSE)/$D946/$D946*6+E963/VLOOKUP($D945,'selections(hide)'!$D$24:$P$36,13,FALSE)/$D946/$D946*3)</f>
        <v>0</v>
      </c>
      <c r="F969" s="58">
        <f>F963/VLOOKUP($D945,'selections(hide)'!$D$24:$P$36,13,FALSE)/$D946/$D946*6+E963/VLOOKUP($D945,'selections(hide)'!$D$24:$P$36,13,FALSE)/$D946/$D946*3</f>
        <v>0</v>
      </c>
      <c r="G969" s="58">
        <f>G963/VLOOKUP($D945,'selections(hide)'!$D$24:$P$36,13,FALSE)/$D946/$D946*6+F963/VLOOKUP($D945,'selections(hide)'!$D$24:$P$36,13,FALSE)/$D946/$D946*3</f>
        <v>0</v>
      </c>
      <c r="H969" s="58">
        <f>H963/VLOOKUP($D945,'selections(hide)'!$D$24:$P$36,13,FALSE)/$D946/$D946*6+G963/VLOOKUP($D945,'selections(hide)'!$D$24:$P$36,13,FALSE)/$D946/$D946*3</f>
        <v>0</v>
      </c>
      <c r="I969" s="58">
        <f>I963/VLOOKUP($D945,'selections(hide)'!$D$24:$P$36,13,FALSE)/$D946/$D946*6+H963/VLOOKUP($D945,'selections(hide)'!$D$24:$P$36,13,FALSE)/$D946/$D946*3</f>
        <v>0</v>
      </c>
      <c r="J969" s="58">
        <f>J963/VLOOKUP($D945,'selections(hide)'!$D$24:$P$36,13,FALSE)/$D946/$D946*6+I963/VLOOKUP($D945,'selections(hide)'!$D$24:$P$36,13,FALSE)/$D946/$D946*3</f>
        <v>0</v>
      </c>
    </row>
    <row r="970" spans="1:10" x14ac:dyDescent="0.25">
      <c r="A970" s="22"/>
      <c r="B970" s="22"/>
      <c r="C970" s="22"/>
      <c r="D970" s="22"/>
      <c r="E970" s="22"/>
      <c r="F970" s="22"/>
      <c r="G970" s="22"/>
      <c r="H970" s="22"/>
      <c r="I970" s="22"/>
      <c r="J970" s="22"/>
    </row>
    <row r="971" spans="1:10" x14ac:dyDescent="0.25">
      <c r="A971" s="62" t="s">
        <v>38</v>
      </c>
      <c r="B971" s="22"/>
      <c r="C971" s="22"/>
      <c r="D971" s="2">
        <f>VLOOKUP(A971,'selections(hide)'!$A$24:$M$36,4,FALSE)</f>
        <v>12</v>
      </c>
    </row>
    <row r="972" spans="1:10" x14ac:dyDescent="0.25">
      <c r="A972" s="64" t="s">
        <v>195</v>
      </c>
      <c r="B972" s="65"/>
      <c r="C972" s="65"/>
      <c r="D972" s="65">
        <f>'selections(hide)'!$J$4</f>
        <v>3</v>
      </c>
    </row>
    <row r="973" spans="1:10" x14ac:dyDescent="0.25">
      <c r="A973" s="22" t="s">
        <v>677</v>
      </c>
      <c r="B973" s="22"/>
      <c r="C973" s="22"/>
      <c r="E973" s="50" t="str">
        <f>staff_students!$E$29</f>
        <v>2025/26</v>
      </c>
      <c r="F973" s="50" t="str">
        <f>staff_students!$F$29</f>
        <v>2026/27</v>
      </c>
      <c r="G973" s="50" t="str">
        <f>staff_students!$G$29</f>
        <v>2027/28</v>
      </c>
      <c r="H973" s="50" t="str">
        <f>staff_students!$H$29</f>
        <v>2028/29</v>
      </c>
      <c r="I973" s="50" t="str">
        <f>staff_students!$I$29</f>
        <v>2029/30</v>
      </c>
      <c r="J973" s="50" t="str">
        <f>staff_students!$J$29</f>
        <v>2030/31</v>
      </c>
    </row>
    <row r="974" spans="1:10" x14ac:dyDescent="0.25">
      <c r="A974" s="22" t="s">
        <v>678</v>
      </c>
      <c r="B974" s="22"/>
      <c r="C974" s="22"/>
      <c r="E974" s="54"/>
      <c r="F974" s="54"/>
      <c r="G974" s="54"/>
      <c r="H974" s="54"/>
      <c r="I974" s="54"/>
      <c r="J974" s="54"/>
    </row>
    <row r="975" spans="1:10" x14ac:dyDescent="0.25">
      <c r="A975" s="22" t="s">
        <v>679</v>
      </c>
      <c r="B975" s="22"/>
      <c r="C975" s="22"/>
      <c r="E975" s="54"/>
      <c r="F975" s="54"/>
      <c r="G975" s="54"/>
      <c r="H975" s="54"/>
      <c r="I975" s="54"/>
      <c r="J975" s="54"/>
    </row>
    <row r="976" spans="1:10" x14ac:dyDescent="0.25">
      <c r="A976" s="22" t="s">
        <v>680</v>
      </c>
      <c r="B976" s="22"/>
      <c r="C976" s="22"/>
      <c r="E976" s="54">
        <f>staff_students!$E$32</f>
        <v>0</v>
      </c>
      <c r="F976" s="54">
        <f>staff_students!$F$32</f>
        <v>0</v>
      </c>
      <c r="G976" s="54">
        <f>staff_students!$G$32</f>
        <v>0</v>
      </c>
      <c r="H976" s="54">
        <f>staff_students!$H$32</f>
        <v>0</v>
      </c>
      <c r="I976" s="54">
        <f>staff_students!$I$32</f>
        <v>0</v>
      </c>
      <c r="J976" s="54">
        <f>staff_students!$J$32</f>
        <v>0</v>
      </c>
    </row>
    <row r="977" spans="1:10" x14ac:dyDescent="0.25">
      <c r="A977" s="22" t="s">
        <v>681</v>
      </c>
      <c r="B977" s="22"/>
      <c r="C977" s="22"/>
      <c r="E977" s="54">
        <f>staff_students!$E$33</f>
        <v>0</v>
      </c>
      <c r="F977" s="54">
        <f>staff_students!$F$33</f>
        <v>0</v>
      </c>
      <c r="G977" s="54">
        <f>staff_students!$G$33</f>
        <v>0</v>
      </c>
      <c r="H977" s="54">
        <f>staff_students!$H$33</f>
        <v>0</v>
      </c>
      <c r="I977" s="54">
        <f>staff_students!$I$33</f>
        <v>0</v>
      </c>
      <c r="J977" s="54">
        <f>staff_students!$J$33</f>
        <v>0</v>
      </c>
    </row>
    <row r="978" spans="1:10" x14ac:dyDescent="0.25">
      <c r="A978" s="22"/>
      <c r="B978" s="22"/>
      <c r="C978" s="22"/>
    </row>
    <row r="979" spans="1:10" x14ac:dyDescent="0.25">
      <c r="A979" s="22" t="s">
        <v>682</v>
      </c>
      <c r="B979" s="22"/>
      <c r="C979" s="22"/>
      <c r="E979" s="50" t="str">
        <f t="shared" ref="E979:J979" si="197">E973</f>
        <v>2025/26</v>
      </c>
      <c r="F979" s="50" t="str">
        <f t="shared" si="197"/>
        <v>2026/27</v>
      </c>
      <c r="G979" s="50" t="str">
        <f t="shared" si="197"/>
        <v>2027/28</v>
      </c>
      <c r="H979" s="50" t="str">
        <f t="shared" si="197"/>
        <v>2028/29</v>
      </c>
      <c r="I979" s="50" t="str">
        <f t="shared" si="197"/>
        <v>2029/30</v>
      </c>
      <c r="J979" s="50" t="str">
        <f t="shared" si="197"/>
        <v>2030/31</v>
      </c>
    </row>
    <row r="980" spans="1:10" x14ac:dyDescent="0.25">
      <c r="A980" s="22" t="s">
        <v>678</v>
      </c>
      <c r="B980" s="22"/>
      <c r="C980" s="22"/>
      <c r="E980" s="54"/>
      <c r="F980" s="54"/>
      <c r="G980" s="54"/>
      <c r="H980" s="54"/>
      <c r="I980" s="54"/>
      <c r="J980" s="54"/>
    </row>
    <row r="981" spans="1:10" x14ac:dyDescent="0.25">
      <c r="A981" s="22" t="s">
        <v>679</v>
      </c>
      <c r="B981" s="22"/>
      <c r="C981" s="22"/>
      <c r="E981" s="54"/>
      <c r="F981" s="54"/>
      <c r="G981" s="54"/>
      <c r="H981" s="54"/>
      <c r="I981" s="54"/>
      <c r="J981" s="54"/>
    </row>
    <row r="982" spans="1:10" x14ac:dyDescent="0.25">
      <c r="A982" s="22" t="s">
        <v>680</v>
      </c>
      <c r="B982" s="22"/>
      <c r="C982" s="22"/>
      <c r="E982" s="56">
        <f>IF(staff_students!$C$28="No",0,ROUNDDOWN(E976*staff_students!$E$36,0))+IF(staff_students!$C$28="No",0,ROUNDDOWN(E976*staff_students!$E$36*staff_students!$E$36,0))+IF(staff_students!$C$28="No",0,ROUNDDOWN(E976*staff_students!$E$36*staff_students!$E$36*staff_students!$E$36,0))+IF(staff_students!$C$28="No",0,ROUNDDOWN(E976*staff_students!$E$36*staff_students!$E$36*staff_students!$E$36*staff_students!$E$36,0))</f>
        <v>0</v>
      </c>
      <c r="F982" s="56">
        <f>ROUNDDOWN(E976*staff_students!$E$36,0)+IF(staff_students!$C$28="No",0,ROUNDDOWN(E976*staff_students!$E$36*staff_students!$E$36,0))+IF(staff_students!$C$28="No",0,ROUNDDOWN(E976*staff_students!$E$36*staff_students!$E$36*staff_students!$E$36,0))+IF(staff_students!$C$28="No",0,ROUNDDOWN(E976*staff_students!$E$36*staff_students!$E$36*staff_students!$E$36*staff_students!$E$36,0))</f>
        <v>0</v>
      </c>
      <c r="G982" s="56">
        <f>ROUNDDOWN(F976*staff_students!$E$36,0)+ROUNDDOWN(E976*staff_students!$E$36*staff_students!$E$36,0)+IF(staff_students!$C$28="No",0,ROUNDDOWN(E976*staff_students!$E$36*staff_students!$E$36*staff_students!$E$36,0))+IF(staff_students!$C$28="No",0,ROUNDDOWN(E976*staff_students!$E$36*staff_students!$E$36*staff_students!$E$36*staff_students!$E$36,0))</f>
        <v>0</v>
      </c>
      <c r="H982" s="56">
        <f>ROUNDDOWN(G976*staff_students!$E$36,0)+ROUNDDOWN(F976*staff_students!$E$36*staff_students!$E$36,0)+ROUNDDOWN(E976*staff_students!$E$36*staff_students!$E$36*staff_students!$E$36,0)+IF(staff_students!$C$28="No",0,ROUNDDOWN(E976*staff_students!$E$36*staff_students!$E$36*staff_students!$E$36*staff_students!$E$36,0))</f>
        <v>0</v>
      </c>
      <c r="I982" s="54">
        <f>ROUNDDOWN(H976*staff_students!$E$36,0)+ROUNDDOWN(G976*staff_students!$E$36*staff_students!$E$36,0)+ROUNDDOWN(F976*staff_students!$E$36*staff_students!$E$36*staff_students!$E$36,0)+ROUNDDOWN(E976*staff_students!$E$36*staff_students!$E$36*staff_students!$E$36*staff_students!$E$36,0)</f>
        <v>0</v>
      </c>
      <c r="J982" s="54">
        <f>ROUNDDOWN(I976*staff_students!$E$36,0)+ROUNDDOWN(H976*staff_students!$E$36*staff_students!$E$36,0)+ROUNDDOWN(G976*staff_students!$E$36*staff_students!$E$36*staff_students!$E$36,0)+ROUNDDOWN(F976*staff_students!$E$36*staff_students!$E$36*staff_students!$E$36*staff_students!$E$36,0)</f>
        <v>0</v>
      </c>
    </row>
    <row r="983" spans="1:10" x14ac:dyDescent="0.25">
      <c r="A983" s="22" t="s">
        <v>681</v>
      </c>
      <c r="B983" s="22"/>
      <c r="C983" s="22"/>
      <c r="E983" s="56">
        <f>IF(staff_students!$C$28="No",0,ROUNDDOWN(E977*staff_students!$E$36,0))+IF(staff_students!$C$28="No",0,ROUNDDOWN(E977*staff_students!$E$36*staff_students!$E$36,0))+IF(staff_students!$C$28="No",0,ROUNDDOWN(E977*staff_students!$E$36*staff_students!$E$36*staff_students!$E$36,0))+IF(staff_students!$C$28="No",0,ROUNDDOWN(E977*staff_students!$E$36*staff_students!$E$36*staff_students!$E$36*staff_students!$E$36,0))</f>
        <v>0</v>
      </c>
      <c r="F983" s="56">
        <f>ROUNDDOWN(E977*staff_students!$E$36,0)+IF(staff_students!$C$28="No",0,ROUNDDOWN(E977*staff_students!$E$36*staff_students!$E$36,0))+IF(staff_students!$C$28="No",0,ROUNDDOWN(E977*staff_students!$E$36*staff_students!$E$36*staff_students!$E$36,0))+IF(staff_students!$C$28="No",0,ROUNDDOWN(E977*staff_students!$E$36*staff_students!$E$36*staff_students!$E$36*staff_students!$E$36,0))</f>
        <v>0</v>
      </c>
      <c r="G983" s="56">
        <f>ROUNDDOWN(F977*staff_students!$E$36,0)+ROUNDDOWN(E977*staff_students!$E$36*staff_students!$E$36,0)+IF(staff_students!$C$28="No",0,ROUNDDOWN(E977*staff_students!$E$36*staff_students!$E$36*staff_students!$E$36,0))+IF(staff_students!$C$28="No",0,ROUNDDOWN(E977*staff_students!$E$36*staff_students!$E$36*staff_students!$E$36*staff_students!$E$36,0))</f>
        <v>0</v>
      </c>
      <c r="H983" s="56">
        <f>ROUNDDOWN(G977*staff_students!$E$36,0)+ROUNDDOWN(F977*staff_students!$E$36*staff_students!$E$36,0)+ROUNDDOWN(E977*staff_students!$E$36*staff_students!$E$36*staff_students!$E$36,0)+IF(staff_students!$C$28="No",0,ROUNDDOWN(E977*staff_students!$E$36*staff_students!$E$36*staff_students!$E$36*staff_students!$E$36,0))</f>
        <v>0</v>
      </c>
      <c r="I983" s="54">
        <f>ROUNDDOWN(H977*staff_students!$E$36,0)+ROUNDDOWN(G977*staff_students!$E$36*staff_students!$E$36,0)+ROUNDDOWN(F977*staff_students!$E$36*staff_students!$E$36*staff_students!$E$36,0)+ROUNDDOWN(E977*staff_students!$E$36*staff_students!$E$36*staff_students!$E$36*staff_students!$E$36,0)</f>
        <v>0</v>
      </c>
      <c r="J983" s="54">
        <f>ROUNDDOWN(I977*staff_students!$E$36,0)+ROUNDDOWN(H977*staff_students!$E$36*staff_students!$E$36,0)+ROUNDDOWN(G977*staff_students!$E$36*staff_students!$E$36*staff_students!$E$36,0)+ROUNDDOWN(F977*staff_students!$E$36*staff_students!$E$36*staff_students!$E$36*staff_students!$E$36,0)</f>
        <v>0</v>
      </c>
    </row>
    <row r="984" spans="1:10" x14ac:dyDescent="0.25">
      <c r="A984" s="22"/>
      <c r="B984" s="22"/>
      <c r="C984" s="22"/>
    </row>
    <row r="985" spans="1:10" x14ac:dyDescent="0.25">
      <c r="A985" s="22" t="s">
        <v>683</v>
      </c>
      <c r="B985" s="22"/>
      <c r="C985" s="22"/>
      <c r="E985" s="50" t="str">
        <f t="shared" ref="E985:J985" si="198">E979</f>
        <v>2025/26</v>
      </c>
      <c r="F985" s="50" t="str">
        <f t="shared" si="198"/>
        <v>2026/27</v>
      </c>
      <c r="G985" s="50" t="str">
        <f t="shared" si="198"/>
        <v>2027/28</v>
      </c>
      <c r="H985" s="50" t="str">
        <f t="shared" si="198"/>
        <v>2028/29</v>
      </c>
      <c r="I985" s="50" t="str">
        <f t="shared" si="198"/>
        <v>2029/30</v>
      </c>
      <c r="J985" s="50" t="str">
        <f t="shared" si="198"/>
        <v>2030/31</v>
      </c>
    </row>
    <row r="986" spans="1:10" x14ac:dyDescent="0.25">
      <c r="A986" s="22" t="s">
        <v>678</v>
      </c>
      <c r="B986" s="22"/>
      <c r="C986" s="22"/>
      <c r="E986" s="54"/>
      <c r="F986" s="54"/>
      <c r="G986" s="54"/>
      <c r="H986" s="54"/>
      <c r="I986" s="54"/>
      <c r="J986" s="54"/>
    </row>
    <row r="987" spans="1:10" x14ac:dyDescent="0.25">
      <c r="A987" s="22" t="s">
        <v>679</v>
      </c>
      <c r="B987" s="22"/>
      <c r="C987" s="22"/>
      <c r="E987" s="54"/>
      <c r="F987" s="54"/>
      <c r="G987" s="54"/>
      <c r="H987" s="54"/>
      <c r="I987" s="54"/>
      <c r="J987" s="54"/>
    </row>
    <row r="988" spans="1:10" x14ac:dyDescent="0.25">
      <c r="A988" s="22" t="s">
        <v>680</v>
      </c>
      <c r="B988" s="22"/>
      <c r="C988" s="22"/>
      <c r="E988" s="54">
        <f t="shared" ref="E988:J988" si="199">E976+E982</f>
        <v>0</v>
      </c>
      <c r="F988" s="54">
        <f t="shared" si="199"/>
        <v>0</v>
      </c>
      <c r="G988" s="54">
        <f t="shared" si="199"/>
        <v>0</v>
      </c>
      <c r="H988" s="54">
        <f t="shared" si="199"/>
        <v>0</v>
      </c>
      <c r="I988" s="54">
        <f t="shared" si="199"/>
        <v>0</v>
      </c>
      <c r="J988" s="54">
        <f t="shared" si="199"/>
        <v>0</v>
      </c>
    </row>
    <row r="989" spans="1:10" x14ac:dyDescent="0.25">
      <c r="A989" s="22" t="s">
        <v>681</v>
      </c>
      <c r="B989" s="22"/>
      <c r="C989" s="22"/>
      <c r="E989" s="54">
        <f t="shared" ref="E989:J989" si="200">E977+E983</f>
        <v>0</v>
      </c>
      <c r="F989" s="54">
        <f t="shared" si="200"/>
        <v>0</v>
      </c>
      <c r="G989" s="54">
        <f t="shared" si="200"/>
        <v>0</v>
      </c>
      <c r="H989" s="54">
        <f t="shared" si="200"/>
        <v>0</v>
      </c>
      <c r="I989" s="54">
        <f t="shared" si="200"/>
        <v>0</v>
      </c>
      <c r="J989" s="54">
        <f t="shared" si="200"/>
        <v>0</v>
      </c>
    </row>
    <row r="990" spans="1:10" x14ac:dyDescent="0.25">
      <c r="A990" s="22"/>
      <c r="B990" s="22"/>
      <c r="C990" s="22"/>
    </row>
    <row r="991" spans="1:10" x14ac:dyDescent="0.25">
      <c r="A991" s="22" t="s">
        <v>684</v>
      </c>
      <c r="B991" s="22"/>
      <c r="C991" s="22"/>
      <c r="D991" s="22"/>
      <c r="E991" s="57" t="str">
        <f t="shared" ref="E991:J991" si="201">E985</f>
        <v>2025/26</v>
      </c>
      <c r="F991" s="57" t="str">
        <f t="shared" si="201"/>
        <v>2026/27</v>
      </c>
      <c r="G991" s="57" t="str">
        <f t="shared" si="201"/>
        <v>2027/28</v>
      </c>
      <c r="H991" s="57" t="str">
        <f t="shared" si="201"/>
        <v>2028/29</v>
      </c>
      <c r="I991" s="57" t="str">
        <f t="shared" si="201"/>
        <v>2029/30</v>
      </c>
      <c r="J991" s="57" t="str">
        <f t="shared" si="201"/>
        <v>2030/31</v>
      </c>
    </row>
    <row r="992" spans="1:10" x14ac:dyDescent="0.25">
      <c r="A992" s="22" t="s">
        <v>205</v>
      </c>
      <c r="B992" s="22"/>
      <c r="C992" s="22"/>
      <c r="D992" s="22" t="str">
        <f>A992&amp;D971&amp;D972</f>
        <v>FT Home student FTE123</v>
      </c>
      <c r="E992" s="58"/>
      <c r="F992" s="58"/>
      <c r="G992" s="58"/>
      <c r="H992" s="58"/>
      <c r="I992" s="58"/>
      <c r="J992" s="58"/>
    </row>
    <row r="993" spans="1:10" x14ac:dyDescent="0.25">
      <c r="A993" s="22" t="s">
        <v>206</v>
      </c>
      <c r="B993" s="22"/>
      <c r="C993" s="22"/>
      <c r="D993" s="22" t="str">
        <f>A993&amp;D971&amp;D972</f>
        <v>FT International student FTE123</v>
      </c>
      <c r="E993" s="58"/>
      <c r="F993" s="58"/>
      <c r="G993" s="58"/>
      <c r="H993" s="58"/>
      <c r="I993" s="58"/>
      <c r="J993" s="58"/>
    </row>
    <row r="994" spans="1:10" x14ac:dyDescent="0.25">
      <c r="A994" s="22" t="s">
        <v>207</v>
      </c>
      <c r="B994" s="22"/>
      <c r="C994" s="22"/>
      <c r="D994" s="22" t="str">
        <f>A994&amp;D971&amp;D972</f>
        <v>PT Home student FTE123</v>
      </c>
      <c r="E994" s="66">
        <f>IF(staff_students!$C$28="No",E988/VLOOKUP($D971,'selections(hide)'!$D$24:$P$36,13,FALSE)/$D972/$D972*6+D988/VLOOKUP($D971,'selections(hide)'!$D$24:$P$36,13,FALSE)/$D972/$D972*3,E988/VLOOKUP($D971,'selections(hide)'!$D$24:$P$36,13,FALSE)/$D972/$D972*6+E988/VLOOKUP($D971,'selections(hide)'!$D$24:$P$36,13,FALSE)/$D972/$D972*3)</f>
        <v>0</v>
      </c>
      <c r="F994" s="58">
        <f>F988/VLOOKUP($D971,'selections(hide)'!$D$24:$P$36,13,FALSE)/$D972/$D972*6+E988/VLOOKUP($D971,'selections(hide)'!$D$24:$P$36,13,FALSE)/$D972/$D972*3</f>
        <v>0</v>
      </c>
      <c r="G994" s="58">
        <f>G988/VLOOKUP($D971,'selections(hide)'!$D$24:$P$36,13,FALSE)/$D972/$D972*6+F988/VLOOKUP($D971,'selections(hide)'!$D$24:$P$36,13,FALSE)/$D972/$D972*3</f>
        <v>0</v>
      </c>
      <c r="H994" s="58">
        <f>H988/VLOOKUP($D971,'selections(hide)'!$D$24:$P$36,13,FALSE)/$D972/$D972*6+G988/VLOOKUP($D971,'selections(hide)'!$D$24:$P$36,13,FALSE)/$D972/$D972*3</f>
        <v>0</v>
      </c>
      <c r="I994" s="58">
        <f>I988/VLOOKUP($D971,'selections(hide)'!$D$24:$P$36,13,FALSE)/$D972/$D972*6+H988/VLOOKUP($D971,'selections(hide)'!$D$24:$P$36,13,FALSE)/$D972/$D972*3</f>
        <v>0</v>
      </c>
      <c r="J994" s="58">
        <f>J988/VLOOKUP($D971,'selections(hide)'!$D$24:$P$36,13,FALSE)/$D972/$D972*6+I988/VLOOKUP($D971,'selections(hide)'!$D$24:$P$36,13,FALSE)/$D972/$D972*3</f>
        <v>0</v>
      </c>
    </row>
    <row r="995" spans="1:10" x14ac:dyDescent="0.25">
      <c r="A995" s="22" t="s">
        <v>208</v>
      </c>
      <c r="B995" s="22"/>
      <c r="C995" s="22"/>
      <c r="D995" s="22" t="str">
        <f>A995&amp;D971&amp;D972</f>
        <v>PT International student FTE123</v>
      </c>
      <c r="E995" s="66">
        <f>IF(staff_students!$C$28="No",E989/VLOOKUP($D971,'selections(hide)'!$D$24:$P$36,13,FALSE)/$D972/$D972*6+D989/VLOOKUP($D971,'selections(hide)'!$D$24:$P$36,13,FALSE)/$D972/$D972*3,E989/VLOOKUP($D971,'selections(hide)'!$D$24:$P$36,13,FALSE)/$D972/$D972*6+E989/VLOOKUP($D971,'selections(hide)'!$D$24:$P$36,13,FALSE)/$D972/$D972*3)</f>
        <v>0</v>
      </c>
      <c r="F995" s="58">
        <f>F989/VLOOKUP($D971,'selections(hide)'!$D$24:$P$36,13,FALSE)/$D972/$D972*6+E989/VLOOKUP($D971,'selections(hide)'!$D$24:$P$36,13,FALSE)/$D972/$D972*3</f>
        <v>0</v>
      </c>
      <c r="G995" s="58">
        <f>G989/VLOOKUP($D971,'selections(hide)'!$D$24:$P$36,13,FALSE)/$D972/$D972*6+F989/VLOOKUP($D971,'selections(hide)'!$D$24:$P$36,13,FALSE)/$D972/$D972*3</f>
        <v>0</v>
      </c>
      <c r="H995" s="58">
        <f>H989/VLOOKUP($D971,'selections(hide)'!$D$24:$P$36,13,FALSE)/$D972/$D972*6+G989/VLOOKUP($D971,'selections(hide)'!$D$24:$P$36,13,FALSE)/$D972/$D972*3</f>
        <v>0</v>
      </c>
      <c r="I995" s="58">
        <f>I989/VLOOKUP($D971,'selections(hide)'!$D$24:$P$36,13,FALSE)/$D972/$D972*6+H989/VLOOKUP($D971,'selections(hide)'!$D$24:$P$36,13,FALSE)/$D972/$D972*3</f>
        <v>0</v>
      </c>
      <c r="J995" s="58">
        <f>J989/VLOOKUP($D971,'selections(hide)'!$D$24:$P$36,13,FALSE)/$D972/$D972*6+I989/VLOOKUP($D971,'selections(hide)'!$D$24:$P$36,13,FALSE)/$D972/$D972*3</f>
        <v>0</v>
      </c>
    </row>
    <row r="996" spans="1:10" x14ac:dyDescent="0.25">
      <c r="A996" s="22"/>
      <c r="B996" s="22"/>
      <c r="C996" s="22"/>
      <c r="D996" s="22"/>
      <c r="E996" s="22"/>
      <c r="F996" s="22"/>
      <c r="G996" s="22"/>
      <c r="H996" s="22"/>
      <c r="I996" s="22"/>
      <c r="J996" s="22"/>
    </row>
    <row r="997" spans="1:10" x14ac:dyDescent="0.25">
      <c r="A997" s="62" t="s">
        <v>40</v>
      </c>
      <c r="B997" s="22"/>
      <c r="C997" s="22"/>
      <c r="D997" s="2">
        <f>VLOOKUP(A997,'selections(hide)'!$A$24:$M$36,4,FALSE)</f>
        <v>13</v>
      </c>
    </row>
    <row r="998" spans="1:10" x14ac:dyDescent="0.25">
      <c r="A998" s="64" t="s">
        <v>195</v>
      </c>
      <c r="B998" s="65"/>
      <c r="C998" s="65"/>
      <c r="D998" s="65">
        <f>'selections(hide)'!$J$4</f>
        <v>3</v>
      </c>
    </row>
    <row r="999" spans="1:10" x14ac:dyDescent="0.25">
      <c r="A999" s="22" t="s">
        <v>677</v>
      </c>
      <c r="B999" s="22"/>
      <c r="C999" s="22"/>
      <c r="E999" s="50" t="str">
        <f>staff_students!$E$29</f>
        <v>2025/26</v>
      </c>
      <c r="F999" s="50" t="str">
        <f>staff_students!$F$29</f>
        <v>2026/27</v>
      </c>
      <c r="G999" s="50" t="str">
        <f>staff_students!$G$29</f>
        <v>2027/28</v>
      </c>
      <c r="H999" s="50" t="str">
        <f>staff_students!$H$29</f>
        <v>2028/29</v>
      </c>
      <c r="I999" s="50" t="str">
        <f>staff_students!$I$29</f>
        <v>2029/30</v>
      </c>
      <c r="J999" s="50" t="str">
        <f>staff_students!$J$29</f>
        <v>2030/31</v>
      </c>
    </row>
    <row r="1000" spans="1:10" x14ac:dyDescent="0.25">
      <c r="A1000" s="22" t="s">
        <v>678</v>
      </c>
      <c r="B1000" s="22"/>
      <c r="C1000" s="22"/>
      <c r="E1000" s="54">
        <f>staff_students!$E$30</f>
        <v>40</v>
      </c>
      <c r="F1000" s="54">
        <f>staff_students!$F$30</f>
        <v>40</v>
      </c>
      <c r="G1000" s="54">
        <f>staff_students!$G$30</f>
        <v>40</v>
      </c>
      <c r="H1000" s="54">
        <f>staff_students!$H$30</f>
        <v>40</v>
      </c>
      <c r="I1000" s="54">
        <f>staff_students!$I$30</f>
        <v>40</v>
      </c>
      <c r="J1000" s="54">
        <f>staff_students!$J$30</f>
        <v>40</v>
      </c>
    </row>
    <row r="1001" spans="1:10" x14ac:dyDescent="0.25">
      <c r="A1001" s="22" t="s">
        <v>679</v>
      </c>
      <c r="B1001" s="22"/>
      <c r="C1001" s="22"/>
      <c r="E1001" s="54">
        <f>staff_students!$E$31</f>
        <v>10</v>
      </c>
      <c r="F1001" s="54">
        <f>staff_students!$F$31</f>
        <v>10</v>
      </c>
      <c r="G1001" s="54">
        <f>staff_students!$G$31</f>
        <v>10</v>
      </c>
      <c r="H1001" s="54">
        <f>staff_students!$H$31</f>
        <v>10</v>
      </c>
      <c r="I1001" s="54">
        <f>staff_students!$I$31</f>
        <v>10</v>
      </c>
      <c r="J1001" s="54">
        <f>staff_students!$J$31</f>
        <v>10</v>
      </c>
    </row>
    <row r="1002" spans="1:10" x14ac:dyDescent="0.25">
      <c r="A1002" s="22" t="s">
        <v>680</v>
      </c>
      <c r="B1002" s="22"/>
      <c r="C1002" s="22"/>
      <c r="E1002" s="54">
        <f>staff_students!$E$32</f>
        <v>0</v>
      </c>
      <c r="F1002" s="54">
        <f>staff_students!$F$32</f>
        <v>0</v>
      </c>
      <c r="G1002" s="54">
        <f>staff_students!$G$32</f>
        <v>0</v>
      </c>
      <c r="H1002" s="54">
        <f>staff_students!$H$32</f>
        <v>0</v>
      </c>
      <c r="I1002" s="54">
        <f>staff_students!$I$32</f>
        <v>0</v>
      </c>
      <c r="J1002" s="54">
        <f>staff_students!$J$32</f>
        <v>0</v>
      </c>
    </row>
    <row r="1003" spans="1:10" x14ac:dyDescent="0.25">
      <c r="A1003" s="22" t="s">
        <v>681</v>
      </c>
      <c r="B1003" s="22"/>
      <c r="C1003" s="22"/>
      <c r="E1003" s="54">
        <f>staff_students!$E$33</f>
        <v>0</v>
      </c>
      <c r="F1003" s="54">
        <f>staff_students!$F$33</f>
        <v>0</v>
      </c>
      <c r="G1003" s="54">
        <f>staff_students!$G$33</f>
        <v>0</v>
      </c>
      <c r="H1003" s="54">
        <f>staff_students!$H$33</f>
        <v>0</v>
      </c>
      <c r="I1003" s="54">
        <f>staff_students!$I$33</f>
        <v>0</v>
      </c>
      <c r="J1003" s="54">
        <f>staff_students!$J$33</f>
        <v>0</v>
      </c>
    </row>
    <row r="1004" spans="1:10" x14ac:dyDescent="0.25">
      <c r="A1004" s="22"/>
      <c r="B1004" s="22"/>
      <c r="C1004" s="22"/>
    </row>
    <row r="1005" spans="1:10" x14ac:dyDescent="0.25">
      <c r="A1005" s="22" t="s">
        <v>682</v>
      </c>
      <c r="B1005" s="22"/>
      <c r="C1005" s="22"/>
      <c r="E1005" s="50" t="str">
        <f t="shared" ref="E1005:J1005" si="202">E999</f>
        <v>2025/26</v>
      </c>
      <c r="F1005" s="50" t="str">
        <f t="shared" si="202"/>
        <v>2026/27</v>
      </c>
      <c r="G1005" s="50" t="str">
        <f t="shared" si="202"/>
        <v>2027/28</v>
      </c>
      <c r="H1005" s="50" t="str">
        <f t="shared" si="202"/>
        <v>2028/29</v>
      </c>
      <c r="I1005" s="50" t="str">
        <f t="shared" si="202"/>
        <v>2029/30</v>
      </c>
      <c r="J1005" s="50" t="str">
        <f t="shared" si="202"/>
        <v>2030/31</v>
      </c>
    </row>
    <row r="1006" spans="1:10" x14ac:dyDescent="0.25">
      <c r="A1006" s="22" t="s">
        <v>678</v>
      </c>
      <c r="B1006" s="22"/>
      <c r="C1006" s="22"/>
      <c r="E1006" s="54"/>
      <c r="F1006" s="54"/>
      <c r="G1006" s="54"/>
      <c r="H1006" s="54"/>
      <c r="I1006" s="54"/>
      <c r="J1006" s="54"/>
    </row>
    <row r="1007" spans="1:10" x14ac:dyDescent="0.25">
      <c r="A1007" s="22" t="s">
        <v>679</v>
      </c>
      <c r="B1007" s="22"/>
      <c r="C1007" s="22"/>
      <c r="E1007" s="54"/>
      <c r="F1007" s="54"/>
      <c r="G1007" s="54"/>
      <c r="H1007" s="54"/>
      <c r="I1007" s="54"/>
      <c r="J1007" s="54"/>
    </row>
    <row r="1008" spans="1:10" x14ac:dyDescent="0.25">
      <c r="A1008" s="22" t="s">
        <v>680</v>
      </c>
      <c r="B1008" s="22"/>
      <c r="C1008" s="22"/>
      <c r="E1008" s="56">
        <f>IF(staff_students!$C$28="No",0,ROUNDDOWN(E1002*staff_students!$E$36,0))+IF(staff_students!$C$28="No",0,ROUNDDOWN(E1002*staff_students!$E$36*staff_students!$E$36,0))+IF(staff_students!$C$28="No",0,ROUNDDOWN(E1002*staff_students!$E$36*staff_students!$E$36*staff_students!$E$36,0))+IF(staff_students!$C$28="No",0,ROUNDDOWN(E1002*staff_students!$E$36*staff_students!$E$36*staff_students!$E$36*staff_students!$E$36,0))+IF(staff_students!$C$28="No",0,ROUNDDOWN(E1002*staff_students!$E$36*staff_students!$E$36*staff_students!$E$36*staff_students!$E$36*staff_students!$E$36,0))</f>
        <v>0</v>
      </c>
      <c r="F1008" s="56">
        <f>ROUNDDOWN(E1002*staff_students!$E$36,0)+IF(staff_students!$C$28="No",0,ROUNDDOWN(E1002*staff_students!$E$36*staff_students!$E$36,0))+IF(staff_students!$C$28="No",0,ROUNDDOWN(E1002*staff_students!$E$36*staff_students!$E$36*staff_students!$E$36,0))+IF(staff_students!$C$28="No",0,ROUNDDOWN(E1002*staff_students!$E$36*staff_students!$E$36*staff_students!$E$36*staff_students!$E$36,0))+IF(staff_students!$C$28="No",0,ROUNDDOWN(E1002*staff_students!$E$36*staff_students!$E$36*staff_students!$E$36*staff_students!$E$36*staff_students!$E$36,0))</f>
        <v>0</v>
      </c>
      <c r="G1008" s="56">
        <f>ROUNDDOWN(F1002*staff_students!$E$36,0)+ROUNDDOWN(E1002*staff_students!$E$36*staff_students!$E$36,0)+IF(staff_students!$C$28="No",0,ROUNDDOWN(E1002*staff_students!$E$36*staff_students!$E$36*staff_students!$E$36,0))+IF(staff_students!$C$28="No",0,ROUNDDOWN(E1002*staff_students!$E$36*staff_students!$E$36*staff_students!$E$36*staff_students!$E$36,0))+IF(staff_students!$C$28="No",0,ROUNDDOWN(E1002*staff_students!$E$36*staff_students!$E$36*staff_students!$E$36*staff_students!$E$36*staff_students!$E$36,0))</f>
        <v>0</v>
      </c>
      <c r="H1008" s="56">
        <f>ROUNDDOWN(G1002*staff_students!$E$36,0)+ROUNDDOWN(F1002*staff_students!$E$36*staff_students!$E$36,0)+ROUNDDOWN(E1002*staff_students!$E$36*staff_students!$E$36*staff_students!$E$36,0)+IF(staff_students!$C$28="No",0,ROUNDDOWN(E1002*staff_students!$E$36*staff_students!$E$36*staff_students!$E$36*staff_students!$E$36,0))+IF(staff_students!$C$28="No",0,ROUNDDOWN(E1002*staff_students!$E$36*staff_students!$E$36*staff_students!$E$36*staff_students!$E$36*staff_students!$E$36,0))</f>
        <v>0</v>
      </c>
      <c r="I1008" s="56">
        <f>ROUNDDOWN(H1002*staff_students!$E$36,0)+ROUNDDOWN(G1002*staff_students!$E$36*staff_students!$E$36,0)+ROUNDDOWN(F1002*staff_students!$E$36*staff_students!$E$36*staff_students!$E$36,0)+ROUNDDOWN(E1002*staff_students!$E$36*staff_students!$E$36*staff_students!$E$36*staff_students!$E$36,0)+IF(staff_students!$C$28="No",0,ROUNDDOWN(E1002*staff_students!$E$36*staff_students!$E$36*staff_students!$E$36*staff_students!$E$36*staff_students!$E$36,0))</f>
        <v>0</v>
      </c>
      <c r="J1008" s="54">
        <f>ROUNDDOWN(I1002*staff_students!$E$36,0)+ROUNDDOWN(H1002*staff_students!$E$36*staff_students!$E$36,0)+ROUNDDOWN(G1002*staff_students!$E$36*staff_students!$E$36*staff_students!$E$36,0)+ROUNDDOWN(F1002*staff_students!$E$36*staff_students!$E$36*staff_students!$E$36*staff_students!$E$36,0)+ROUNDDOWN(E1002*staff_students!$E$36*staff_students!$E$36*staff_students!$E$36*staff_students!$E$36*staff_students!$E$36,0)</f>
        <v>0</v>
      </c>
    </row>
    <row r="1009" spans="1:10" x14ac:dyDescent="0.25">
      <c r="A1009" s="22" t="s">
        <v>681</v>
      </c>
      <c r="B1009" s="22"/>
      <c r="C1009" s="22"/>
      <c r="E1009" s="56">
        <f>IF(staff_students!$C$28="No",0,ROUNDDOWN(E1003*staff_students!$E$36,0))+IF(staff_students!$C$28="No",0,ROUNDDOWN(E1003*staff_students!$E$36*staff_students!$E$36,0))+IF(staff_students!$C$28="No",0,ROUNDDOWN(E1003*staff_students!$E$36*staff_students!$E$36*staff_students!$E$36,0))+IF(staff_students!$C$28="No",0,ROUNDDOWN(E1003*staff_students!$E$36*staff_students!$E$36*staff_students!$E$36*staff_students!$E$36,0))+IF(staff_students!$C$28="No",0,ROUNDDOWN(E1003*staff_students!$E$36*staff_students!$E$36*staff_students!$E$36*staff_students!$E$36*staff_students!$E$36,0))</f>
        <v>0</v>
      </c>
      <c r="F1009" s="56">
        <f>ROUNDDOWN(E1003*staff_students!$E$36,0)+IF(staff_students!$C$28="No",0,ROUNDDOWN(E1003*staff_students!$E$36*staff_students!$E$36,0))+IF(staff_students!$C$28="No",0,ROUNDDOWN(E1003*staff_students!$E$36*staff_students!$E$36*staff_students!$E$36,0))+IF(staff_students!$C$28="No",0,ROUNDDOWN(E1003*staff_students!$E$36*staff_students!$E$36*staff_students!$E$36*staff_students!$E$36,0))+IF(staff_students!$C$28="No",0,ROUNDDOWN(E1003*staff_students!$E$36*staff_students!$E$36*staff_students!$E$36*staff_students!$E$36*staff_students!$E$36,0))</f>
        <v>0</v>
      </c>
      <c r="G1009" s="56">
        <f>ROUNDDOWN(F1003*staff_students!$E$36,0)+ROUNDDOWN(E1003*staff_students!$E$36*staff_students!$E$36,0)+IF(staff_students!$C$28="No",0,ROUNDDOWN(E1003*staff_students!$E$36*staff_students!$E$36*staff_students!$E$36,0))+IF(staff_students!$C$28="No",0,ROUNDDOWN(E1003*staff_students!$E$36*staff_students!$E$36*staff_students!$E$36*staff_students!$E$36,0))+IF(staff_students!$C$28="No",0,ROUNDDOWN(E1003*staff_students!$E$36*staff_students!$E$36*staff_students!$E$36*staff_students!$E$36*staff_students!$E$36,0))</f>
        <v>0</v>
      </c>
      <c r="H1009" s="56">
        <f>ROUNDDOWN(G1003*staff_students!$E$36,0)+ROUNDDOWN(F1003*staff_students!$E$36*staff_students!$E$36,0)+ROUNDDOWN(E1003*staff_students!$E$36*staff_students!$E$36*staff_students!$E$36,0)+IF(staff_students!$C$28="No",0,ROUNDDOWN(E1003*staff_students!$E$36*staff_students!$E$36*staff_students!$E$36*staff_students!$E$36,0))+IF(staff_students!$C$28="No",0,ROUNDDOWN(E1003*staff_students!$E$36*staff_students!$E$36*staff_students!$E$36*staff_students!$E$36*staff_students!$E$36,0))</f>
        <v>0</v>
      </c>
      <c r="I1009" s="56">
        <f>ROUNDDOWN(H1003*staff_students!$E$36,0)+ROUNDDOWN(G1003*staff_students!$E$36*staff_students!$E$36,0)+ROUNDDOWN(F1003*staff_students!$E$36*staff_students!$E$36*staff_students!$E$36,0)+ROUNDDOWN(E1003*staff_students!$E$36*staff_students!$E$36*staff_students!$E$36*staff_students!$E$36,0)+IF(staff_students!$C$28="No",0,ROUNDDOWN(E1003*staff_students!$E$36*staff_students!$E$36*staff_students!$E$36*staff_students!$E$36*staff_students!$E$36,0))</f>
        <v>0</v>
      </c>
      <c r="J1009" s="54">
        <f>ROUNDDOWN(I1003*staff_students!$E$36,0)+ROUNDDOWN(H1003*staff_students!$E$36*staff_students!$E$36,0)+ROUNDDOWN(G1003*staff_students!$E$36*staff_students!$E$36*staff_students!$E$36,0)+ROUNDDOWN(F1003*staff_students!$E$36*staff_students!$E$36*staff_students!$E$36*staff_students!$E$36,0)+ROUNDDOWN(E1003*staff_students!$E$36*staff_students!$E$36*staff_students!$E$36*staff_students!$E$36*staff_students!$E$36,0)</f>
        <v>0</v>
      </c>
    </row>
    <row r="1010" spans="1:10" x14ac:dyDescent="0.25">
      <c r="A1010" s="22"/>
      <c r="B1010" s="22"/>
      <c r="C1010" s="22"/>
    </row>
    <row r="1011" spans="1:10" x14ac:dyDescent="0.25">
      <c r="A1011" s="22" t="s">
        <v>683</v>
      </c>
      <c r="B1011" s="22"/>
      <c r="C1011" s="22"/>
      <c r="E1011" s="50" t="str">
        <f t="shared" ref="E1011:J1011" si="203">E1005</f>
        <v>2025/26</v>
      </c>
      <c r="F1011" s="50" t="str">
        <f t="shared" si="203"/>
        <v>2026/27</v>
      </c>
      <c r="G1011" s="50" t="str">
        <f t="shared" si="203"/>
        <v>2027/28</v>
      </c>
      <c r="H1011" s="50" t="str">
        <f t="shared" si="203"/>
        <v>2028/29</v>
      </c>
      <c r="I1011" s="50" t="str">
        <f t="shared" si="203"/>
        <v>2029/30</v>
      </c>
      <c r="J1011" s="50" t="str">
        <f t="shared" si="203"/>
        <v>2030/31</v>
      </c>
    </row>
    <row r="1012" spans="1:10" x14ac:dyDescent="0.25">
      <c r="A1012" s="22" t="s">
        <v>678</v>
      </c>
      <c r="B1012" s="22"/>
      <c r="C1012" s="22"/>
      <c r="E1012" s="54"/>
      <c r="F1012" s="54"/>
      <c r="G1012" s="54"/>
      <c r="H1012" s="54"/>
      <c r="I1012" s="54"/>
      <c r="J1012" s="54"/>
    </row>
    <row r="1013" spans="1:10" x14ac:dyDescent="0.25">
      <c r="A1013" s="22" t="s">
        <v>679</v>
      </c>
      <c r="B1013" s="22"/>
      <c r="C1013" s="22"/>
      <c r="E1013" s="54"/>
      <c r="F1013" s="54"/>
      <c r="G1013" s="54"/>
      <c r="H1013" s="54"/>
      <c r="I1013" s="54"/>
      <c r="J1013" s="54"/>
    </row>
    <row r="1014" spans="1:10" x14ac:dyDescent="0.25">
      <c r="A1014" s="22" t="s">
        <v>680</v>
      </c>
      <c r="B1014" s="22"/>
      <c r="C1014" s="22"/>
      <c r="E1014" s="54">
        <f t="shared" ref="E1014:J1014" si="204">E1002+E1008</f>
        <v>0</v>
      </c>
      <c r="F1014" s="54">
        <f t="shared" si="204"/>
        <v>0</v>
      </c>
      <c r="G1014" s="54">
        <f t="shared" si="204"/>
        <v>0</v>
      </c>
      <c r="H1014" s="54">
        <f t="shared" si="204"/>
        <v>0</v>
      </c>
      <c r="I1014" s="54">
        <f t="shared" si="204"/>
        <v>0</v>
      </c>
      <c r="J1014" s="54">
        <f t="shared" si="204"/>
        <v>0</v>
      </c>
    </row>
    <row r="1015" spans="1:10" x14ac:dyDescent="0.25">
      <c r="A1015" s="22" t="s">
        <v>681</v>
      </c>
      <c r="B1015" s="22"/>
      <c r="C1015" s="22"/>
      <c r="E1015" s="54">
        <f t="shared" ref="E1015:J1015" si="205">E1003+E1009</f>
        <v>0</v>
      </c>
      <c r="F1015" s="54">
        <f t="shared" si="205"/>
        <v>0</v>
      </c>
      <c r="G1015" s="54">
        <f t="shared" si="205"/>
        <v>0</v>
      </c>
      <c r="H1015" s="54">
        <f t="shared" si="205"/>
        <v>0</v>
      </c>
      <c r="I1015" s="54">
        <f t="shared" si="205"/>
        <v>0</v>
      </c>
      <c r="J1015" s="54">
        <f t="shared" si="205"/>
        <v>0</v>
      </c>
    </row>
    <row r="1016" spans="1:10" x14ac:dyDescent="0.25">
      <c r="A1016" s="22"/>
      <c r="B1016" s="22"/>
      <c r="C1016" s="22"/>
    </row>
    <row r="1017" spans="1:10" x14ac:dyDescent="0.25">
      <c r="A1017" s="22" t="s">
        <v>684</v>
      </c>
      <c r="B1017" s="22"/>
      <c r="C1017" s="22"/>
      <c r="D1017" s="22"/>
      <c r="E1017" s="57" t="str">
        <f t="shared" ref="E1017:J1017" si="206">E1011</f>
        <v>2025/26</v>
      </c>
      <c r="F1017" s="57" t="str">
        <f t="shared" si="206"/>
        <v>2026/27</v>
      </c>
      <c r="G1017" s="57" t="str">
        <f t="shared" si="206"/>
        <v>2027/28</v>
      </c>
      <c r="H1017" s="57" t="str">
        <f t="shared" si="206"/>
        <v>2028/29</v>
      </c>
      <c r="I1017" s="57" t="str">
        <f t="shared" si="206"/>
        <v>2029/30</v>
      </c>
      <c r="J1017" s="57" t="str">
        <f t="shared" si="206"/>
        <v>2030/31</v>
      </c>
    </row>
    <row r="1018" spans="1:10" x14ac:dyDescent="0.25">
      <c r="A1018" s="22" t="s">
        <v>205</v>
      </c>
      <c r="B1018" s="22"/>
      <c r="C1018" s="22"/>
      <c r="D1018" s="22" t="str">
        <f>A1018&amp;D997&amp;D998</f>
        <v>FT Home student FTE133</v>
      </c>
      <c r="E1018" s="58"/>
      <c r="F1018" s="58"/>
      <c r="G1018" s="58"/>
      <c r="H1018" s="58"/>
      <c r="I1018" s="58"/>
      <c r="J1018" s="58"/>
    </row>
    <row r="1019" spans="1:10" x14ac:dyDescent="0.25">
      <c r="A1019" s="22" t="s">
        <v>206</v>
      </c>
      <c r="B1019" s="22"/>
      <c r="C1019" s="22"/>
      <c r="D1019" s="22" t="str">
        <f>A1019&amp;D997&amp;D998</f>
        <v>FT International student FTE133</v>
      </c>
      <c r="E1019" s="58"/>
      <c r="F1019" s="58"/>
      <c r="G1019" s="58"/>
      <c r="H1019" s="58"/>
      <c r="I1019" s="58"/>
      <c r="J1019" s="58"/>
    </row>
    <row r="1020" spans="1:10" x14ac:dyDescent="0.25">
      <c r="A1020" s="22" t="s">
        <v>207</v>
      </c>
      <c r="B1020" s="22"/>
      <c r="C1020" s="22"/>
      <c r="D1020" s="22" t="str">
        <f>A1020&amp;D997&amp;D998</f>
        <v>PT Home student FTE133</v>
      </c>
      <c r="E1020" s="66">
        <f>IF(staff_students!$C$28="No",E1014/VLOOKUP($D997,'selections(hide)'!$D$24:$P$36,13,FALSE)/$D998/$D998*6+D1014/VLOOKUP($D997,'selections(hide)'!$D$24:$P$36,13,FALSE)/$D998/$D998*3,E1014/VLOOKUP($D997,'selections(hide)'!$D$24:$P$36,13,FALSE)/$D998/$D998*6+E1014/VLOOKUP($D997,'selections(hide)'!$D$24:$P$36,13,FALSE)/$D998/$D998*3)</f>
        <v>0</v>
      </c>
      <c r="F1020" s="58">
        <f>F1014/VLOOKUP($D997,'selections(hide)'!$D$24:$P$36,13,FALSE)/$D998/$D998*6+E1014/VLOOKUP($D997,'selections(hide)'!$D$24:$P$36,13,FALSE)/$D998/$D998*3</f>
        <v>0</v>
      </c>
      <c r="G1020" s="58">
        <f>G1014/VLOOKUP($D997,'selections(hide)'!$D$24:$P$36,13,FALSE)/$D998/$D998*6+F1014/VLOOKUP($D997,'selections(hide)'!$D$24:$P$36,13,FALSE)/$D998/$D998*3</f>
        <v>0</v>
      </c>
      <c r="H1020" s="58">
        <f>H1014/VLOOKUP($D997,'selections(hide)'!$D$24:$P$36,13,FALSE)/$D998/$D998*6+G1014/VLOOKUP($D997,'selections(hide)'!$D$24:$P$36,13,FALSE)/$D998/$D998*3</f>
        <v>0</v>
      </c>
      <c r="I1020" s="58">
        <f>I1014/VLOOKUP($D997,'selections(hide)'!$D$24:$P$36,13,FALSE)/$D998/$D998*6+H1014/VLOOKUP($D997,'selections(hide)'!$D$24:$P$36,13,FALSE)/$D998/$D998*3</f>
        <v>0</v>
      </c>
      <c r="J1020" s="58">
        <f>J1014/VLOOKUP($D997,'selections(hide)'!$D$24:$P$36,13,FALSE)/$D998/$D998*6+I1014/VLOOKUP($D997,'selections(hide)'!$D$24:$P$36,13,FALSE)/$D998/$D998*3</f>
        <v>0</v>
      </c>
    </row>
    <row r="1021" spans="1:10" x14ac:dyDescent="0.25">
      <c r="A1021" s="22" t="s">
        <v>208</v>
      </c>
      <c r="B1021" s="22"/>
      <c r="C1021" s="22"/>
      <c r="D1021" s="22" t="str">
        <f>A1021&amp;D997&amp;D998</f>
        <v>PT International student FTE133</v>
      </c>
      <c r="E1021" s="66">
        <f>IF(staff_students!$C$28="No",E1015/VLOOKUP($D997,'selections(hide)'!$D$24:$P$36,13,FALSE)/$D998/$D998*6+D1015/VLOOKUP($D997,'selections(hide)'!$D$24:$P$36,13,FALSE)/$D998/$D998*3,E1015/VLOOKUP($D997,'selections(hide)'!$D$24:$P$36,13,FALSE)/$D998/$D998*6+E1015/VLOOKUP($D997,'selections(hide)'!$D$24:$P$36,13,FALSE)/$D998/$D998*3)</f>
        <v>0</v>
      </c>
      <c r="F1021" s="58">
        <f>F1015/VLOOKUP($D997,'selections(hide)'!$D$24:$P$36,13,FALSE)/$D998/$D998*6+E1015/VLOOKUP($D997,'selections(hide)'!$D$24:$P$36,13,FALSE)/$D998/$D998*3</f>
        <v>0</v>
      </c>
      <c r="G1021" s="58">
        <f>G1015/VLOOKUP($D997,'selections(hide)'!$D$24:$P$36,13,FALSE)/$D998/$D998*6+F1015/VLOOKUP($D997,'selections(hide)'!$D$24:$P$36,13,FALSE)/$D998/$D998*3</f>
        <v>0</v>
      </c>
      <c r="H1021" s="58">
        <f>H1015/VLOOKUP($D997,'selections(hide)'!$D$24:$P$36,13,FALSE)/$D998/$D998*6+G1015/VLOOKUP($D997,'selections(hide)'!$D$24:$P$36,13,FALSE)/$D998/$D998*3</f>
        <v>0</v>
      </c>
      <c r="I1021" s="58">
        <f>I1015/VLOOKUP($D997,'selections(hide)'!$D$24:$P$36,13,FALSE)/$D998/$D998*6+H1015/VLOOKUP($D997,'selections(hide)'!$D$24:$P$36,13,FALSE)/$D998/$D998*3</f>
        <v>0</v>
      </c>
      <c r="J1021" s="58">
        <f>J1015/VLOOKUP($D997,'selections(hide)'!$D$24:$P$36,13,FALSE)/$D998/$D998*6+I1015/VLOOKUP($D997,'selections(hide)'!$D$24:$P$36,13,FALSE)/$D998/$D998*3</f>
        <v>0</v>
      </c>
    </row>
    <row r="1022" spans="1:10" x14ac:dyDescent="0.25">
      <c r="A1022" s="22"/>
      <c r="B1022" s="22"/>
      <c r="C1022" s="22"/>
      <c r="D1022" s="22"/>
      <c r="E1022" s="22"/>
      <c r="F1022" s="22"/>
      <c r="G1022" s="22"/>
      <c r="H1022" s="22"/>
      <c r="I1022" s="22"/>
      <c r="J1022" s="22"/>
    </row>
    <row r="1023" spans="1:10" s="69" customFormat="1" x14ac:dyDescent="0.25"/>
    <row r="1024" spans="1:10" s="69" customFormat="1" x14ac:dyDescent="0.25"/>
    <row r="1025" spans="1:48" s="69" customFormat="1" x14ac:dyDescent="0.25"/>
    <row r="1026" spans="1:48" s="69" customFormat="1" x14ac:dyDescent="0.25"/>
    <row r="1027" spans="1:48" x14ac:dyDescent="0.25">
      <c r="A1027" s="62" t="s">
        <v>16</v>
      </c>
      <c r="B1027" s="22"/>
      <c r="C1027" s="22"/>
      <c r="D1027" s="2">
        <f>VLOOKUP(A1027,'selections(hide)'!$A$24:$M$36,4,FALSE)</f>
        <v>1</v>
      </c>
      <c r="E1027">
        <v>2</v>
      </c>
      <c r="F1027">
        <v>3</v>
      </c>
      <c r="G1027">
        <v>4</v>
      </c>
      <c r="H1027">
        <v>5</v>
      </c>
      <c r="I1027">
        <v>6</v>
      </c>
      <c r="J1027">
        <v>7</v>
      </c>
    </row>
    <row r="1028" spans="1:48" x14ac:dyDescent="0.25">
      <c r="A1028" s="64" t="s">
        <v>195</v>
      </c>
      <c r="B1028" s="65"/>
      <c r="C1028" s="65"/>
      <c r="D1028" s="65">
        <f>'selections(hide)'!$J$5</f>
        <v>6</v>
      </c>
    </row>
    <row r="1029" spans="1:48" x14ac:dyDescent="0.25">
      <c r="A1029" s="22" t="s">
        <v>677</v>
      </c>
      <c r="B1029" s="22"/>
      <c r="C1029" s="22"/>
      <c r="D1029" s="13">
        <f>'selections(hide)'!$K$5</f>
        <v>4</v>
      </c>
      <c r="E1029" s="50" t="str">
        <f>staff_students!$E$29</f>
        <v>2025/26</v>
      </c>
      <c r="F1029" s="50" t="str">
        <f>staff_students!$F$29</f>
        <v>2026/27</v>
      </c>
      <c r="G1029" s="50" t="str">
        <f>staff_students!$G$29</f>
        <v>2027/28</v>
      </c>
      <c r="H1029" s="50" t="str">
        <f>staff_students!$H$29</f>
        <v>2028/29</v>
      </c>
      <c r="I1029" s="50" t="str">
        <f>staff_students!$I$29</f>
        <v>2029/30</v>
      </c>
      <c r="J1029" s="50" t="str">
        <f>staff_students!$J$29</f>
        <v>2030/31</v>
      </c>
      <c r="L1029" s="266" t="s">
        <v>685</v>
      </c>
      <c r="M1029" s="267"/>
      <c r="N1029" s="267"/>
      <c r="O1029" s="267"/>
      <c r="P1029" s="267"/>
      <c r="Q1029" s="268"/>
      <c r="R1029" s="266" t="s">
        <v>686</v>
      </c>
      <c r="S1029" s="267"/>
      <c r="T1029" s="267"/>
      <c r="U1029" s="267"/>
      <c r="V1029" s="267"/>
      <c r="W1029" s="268"/>
      <c r="X1029" s="266" t="s">
        <v>687</v>
      </c>
      <c r="Y1029" s="267"/>
      <c r="Z1029" s="267"/>
      <c r="AA1029" s="267"/>
      <c r="AB1029" s="267"/>
      <c r="AC1029" s="268"/>
      <c r="AD1029" s="266" t="s">
        <v>688</v>
      </c>
      <c r="AE1029" s="267"/>
      <c r="AF1029" s="267"/>
      <c r="AG1029" s="267"/>
      <c r="AH1029" s="267"/>
      <c r="AI1029" s="268"/>
      <c r="AJ1029" s="266" t="s">
        <v>451</v>
      </c>
      <c r="AK1029" s="267"/>
      <c r="AL1029" s="267"/>
      <c r="AM1029" s="267"/>
      <c r="AN1029" s="267"/>
      <c r="AO1029" s="268"/>
      <c r="AP1029" s="266" t="s">
        <v>689</v>
      </c>
      <c r="AQ1029" s="267"/>
      <c r="AR1029" s="267"/>
      <c r="AS1029" s="267"/>
      <c r="AT1029" s="267"/>
      <c r="AU1029" s="268"/>
    </row>
    <row r="1030" spans="1:48" x14ac:dyDescent="0.25">
      <c r="A1030" s="22" t="s">
        <v>678</v>
      </c>
      <c r="B1030" s="22"/>
      <c r="C1030" s="22"/>
      <c r="E1030" s="54">
        <f>staff_students!$E$30</f>
        <v>40</v>
      </c>
      <c r="F1030" s="54">
        <f>staff_students!$F$30</f>
        <v>40</v>
      </c>
      <c r="G1030" s="54">
        <f>staff_students!$G$30</f>
        <v>40</v>
      </c>
      <c r="H1030" s="54">
        <f>staff_students!$H$30</f>
        <v>40</v>
      </c>
      <c r="I1030" s="54">
        <f>staff_students!$I$30</f>
        <v>40</v>
      </c>
      <c r="J1030" s="54">
        <f>staff_students!$J$30</f>
        <v>40</v>
      </c>
      <c r="L1030" t="s">
        <v>690</v>
      </c>
      <c r="M1030" t="s">
        <v>691</v>
      </c>
      <c r="N1030" t="s">
        <v>692</v>
      </c>
      <c r="O1030" t="s">
        <v>695</v>
      </c>
      <c r="P1030" t="s">
        <v>696</v>
      </c>
      <c r="Q1030" t="s">
        <v>697</v>
      </c>
      <c r="R1030" t="s">
        <v>690</v>
      </c>
      <c r="S1030" t="s">
        <v>691</v>
      </c>
      <c r="T1030" t="s">
        <v>692</v>
      </c>
      <c r="U1030" t="s">
        <v>695</v>
      </c>
      <c r="V1030" t="s">
        <v>696</v>
      </c>
      <c r="W1030" t="s">
        <v>697</v>
      </c>
      <c r="X1030" t="s">
        <v>690</v>
      </c>
      <c r="Y1030" t="s">
        <v>691</v>
      </c>
      <c r="Z1030" t="s">
        <v>692</v>
      </c>
      <c r="AA1030" t="s">
        <v>695</v>
      </c>
      <c r="AB1030" t="s">
        <v>696</v>
      </c>
      <c r="AC1030" t="s">
        <v>697</v>
      </c>
      <c r="AD1030" t="s">
        <v>690</v>
      </c>
      <c r="AE1030" t="s">
        <v>691</v>
      </c>
      <c r="AF1030" t="s">
        <v>692</v>
      </c>
      <c r="AG1030" t="s">
        <v>695</v>
      </c>
      <c r="AH1030" t="s">
        <v>696</v>
      </c>
      <c r="AI1030" t="s">
        <v>697</v>
      </c>
      <c r="AJ1030" t="s">
        <v>690</v>
      </c>
      <c r="AK1030" t="s">
        <v>691</v>
      </c>
      <c r="AL1030" t="s">
        <v>692</v>
      </c>
      <c r="AM1030" t="s">
        <v>695</v>
      </c>
      <c r="AN1030" t="s">
        <v>696</v>
      </c>
      <c r="AO1030" t="s">
        <v>697</v>
      </c>
      <c r="AP1030" t="s">
        <v>690</v>
      </c>
      <c r="AQ1030" t="s">
        <v>691</v>
      </c>
      <c r="AR1030" t="s">
        <v>692</v>
      </c>
      <c r="AS1030" t="s">
        <v>695</v>
      </c>
      <c r="AT1030" t="s">
        <v>696</v>
      </c>
      <c r="AU1030" t="s">
        <v>697</v>
      </c>
    </row>
    <row r="1031" spans="1:48" x14ac:dyDescent="0.25">
      <c r="A1031" s="22" t="s">
        <v>679</v>
      </c>
      <c r="B1031" s="22"/>
      <c r="C1031" s="22"/>
      <c r="E1031" s="54">
        <f>staff_students!$E$31</f>
        <v>10</v>
      </c>
      <c r="F1031" s="54">
        <f>staff_students!$F$31</f>
        <v>10</v>
      </c>
      <c r="G1031" s="54">
        <f>staff_students!$G$31</f>
        <v>10</v>
      </c>
      <c r="H1031" s="54">
        <f>staff_students!$H$31</f>
        <v>10</v>
      </c>
      <c r="I1031" s="54">
        <f>staff_students!$I$31</f>
        <v>10</v>
      </c>
      <c r="J1031" s="54">
        <f>staff_students!$J$31</f>
        <v>10</v>
      </c>
      <c r="K1031" t="s">
        <v>693</v>
      </c>
      <c r="L1031">
        <v>1</v>
      </c>
      <c r="M1031">
        <v>1</v>
      </c>
      <c r="N1031">
        <v>1</v>
      </c>
      <c r="O1031">
        <v>1</v>
      </c>
      <c r="P1031">
        <v>1</v>
      </c>
      <c r="Q1031">
        <v>1</v>
      </c>
      <c r="R1031">
        <v>2</v>
      </c>
      <c r="S1031">
        <v>2</v>
      </c>
      <c r="T1031">
        <v>2</v>
      </c>
      <c r="U1031">
        <v>2</v>
      </c>
      <c r="V1031">
        <v>2</v>
      </c>
      <c r="W1031">
        <v>2</v>
      </c>
      <c r="X1031">
        <v>2</v>
      </c>
      <c r="Y1031">
        <v>2</v>
      </c>
      <c r="Z1031">
        <v>2</v>
      </c>
      <c r="AA1031">
        <v>2</v>
      </c>
      <c r="AB1031">
        <v>2</v>
      </c>
      <c r="AC1031">
        <v>2</v>
      </c>
      <c r="AD1031">
        <v>2</v>
      </c>
      <c r="AE1031">
        <v>2</v>
      </c>
      <c r="AF1031">
        <v>2</v>
      </c>
      <c r="AG1031">
        <v>2</v>
      </c>
      <c r="AH1031">
        <v>2</v>
      </c>
      <c r="AI1031">
        <v>2</v>
      </c>
      <c r="AJ1031">
        <v>2</v>
      </c>
      <c r="AK1031">
        <v>2</v>
      </c>
      <c r="AL1031">
        <v>2</v>
      </c>
      <c r="AM1031">
        <v>2</v>
      </c>
      <c r="AN1031">
        <v>2</v>
      </c>
      <c r="AO1031">
        <v>2</v>
      </c>
      <c r="AP1031">
        <v>2</v>
      </c>
      <c r="AQ1031">
        <v>2</v>
      </c>
      <c r="AR1031">
        <v>2</v>
      </c>
      <c r="AS1031">
        <v>2</v>
      </c>
      <c r="AT1031">
        <v>2</v>
      </c>
      <c r="AU1031">
        <v>2</v>
      </c>
    </row>
    <row r="1032" spans="1:48" x14ac:dyDescent="0.25">
      <c r="A1032" s="22" t="s">
        <v>680</v>
      </c>
      <c r="B1032" s="22"/>
      <c r="C1032" s="22"/>
      <c r="E1032" s="54">
        <f>staff_students!$E$32</f>
        <v>0</v>
      </c>
      <c r="F1032" s="54">
        <f>staff_students!$F$32</f>
        <v>0</v>
      </c>
      <c r="G1032" s="54">
        <f>staff_students!$G$32</f>
        <v>0</v>
      </c>
      <c r="H1032" s="54">
        <f>staff_students!$H$32</f>
        <v>0</v>
      </c>
      <c r="I1032" s="54">
        <f>staff_students!$I$32</f>
        <v>0</v>
      </c>
      <c r="J1032" s="54">
        <f>staff_students!$J$32</f>
        <v>0</v>
      </c>
      <c r="K1032" t="s">
        <v>694</v>
      </c>
    </row>
    <row r="1033" spans="1:48" x14ac:dyDescent="0.25">
      <c r="A1033" s="22" t="s">
        <v>681</v>
      </c>
      <c r="B1033" s="22"/>
      <c r="C1033" s="22"/>
      <c r="E1033" s="54">
        <f>staff_students!$E$33</f>
        <v>0</v>
      </c>
      <c r="F1033" s="54">
        <f>staff_students!$F$33</f>
        <v>0</v>
      </c>
      <c r="G1033" s="54">
        <f>staff_students!$G$33</f>
        <v>0</v>
      </c>
      <c r="H1033" s="54">
        <f>staff_students!$H$33</f>
        <v>0</v>
      </c>
      <c r="I1033" s="54">
        <f>staff_students!$I$33</f>
        <v>0</v>
      </c>
      <c r="J1033" s="54">
        <f>staff_students!$J$33</f>
        <v>0</v>
      </c>
      <c r="L1033">
        <f>L$1031/($D$1028*'selections(hide)'!$P$35)</f>
        <v>0.1</v>
      </c>
      <c r="M1033">
        <f>L$1031/($D$1028*'selections(hide)'!$P$35)</f>
        <v>0.1</v>
      </c>
      <c r="N1033">
        <f>L$1031/($D$1028*'selections(hide)'!$P$35)</f>
        <v>0.1</v>
      </c>
      <c r="O1033">
        <f>L$1031/($D$1028*'selections(hide)'!$P$35)</f>
        <v>0.1</v>
      </c>
      <c r="P1033">
        <f>L$1031/($D$1028*'selections(hide)'!$P$35)</f>
        <v>0.1</v>
      </c>
      <c r="Q1033">
        <f>L$1031/($D$1028*'selections(hide)'!$P$35)</f>
        <v>0.1</v>
      </c>
      <c r="R1033">
        <f>L$1031/($D$1028*'selections(hide)'!$P$35)</f>
        <v>0.1</v>
      </c>
      <c r="S1033">
        <f>L$1031/($D$1028*'selections(hide)'!$P$35)</f>
        <v>0.1</v>
      </c>
      <c r="T1033">
        <f>L$1031/($D$1028*'selections(hide)'!$P$35)</f>
        <v>0.1</v>
      </c>
      <c r="U1033">
        <f>L$1031/($D$1028*'selections(hide)'!$P$35)</f>
        <v>0.1</v>
      </c>
      <c r="V1033">
        <f>L$1031/($D$1028*'selections(hide)'!$P$35)</f>
        <v>0.1</v>
      </c>
      <c r="W1033">
        <f>L$1031/($D$1028*'selections(hide)'!$P$35)</f>
        <v>0.1</v>
      </c>
      <c r="X1033">
        <f>L$1031/($D$1028*'selections(hide)'!$P$35)</f>
        <v>0.1</v>
      </c>
      <c r="Y1033">
        <f>L$1031/($D$1028*'selections(hide)'!$P$35)</f>
        <v>0.1</v>
      </c>
      <c r="Z1033">
        <f>L$1031/($D$1028*'selections(hide)'!$P$35)</f>
        <v>0.1</v>
      </c>
      <c r="AA1033">
        <f>L$1031/($D$1028*'selections(hide)'!$P$35)</f>
        <v>0.1</v>
      </c>
      <c r="AB1033">
        <f>L$1031/($D$1028*'selections(hide)'!$P$35)</f>
        <v>0.1</v>
      </c>
      <c r="AC1033">
        <f>L$1031/($D$1028*'selections(hide)'!$P$35)</f>
        <v>0.1</v>
      </c>
      <c r="AD1033">
        <f>L$1031/($D$1028*'selections(hide)'!$P$35)</f>
        <v>0.1</v>
      </c>
      <c r="AE1033">
        <f>L$1031/($D$1028*'selections(hide)'!$P$35)</f>
        <v>0.1</v>
      </c>
      <c r="AF1033">
        <f>L$1031/($D$1028*'selections(hide)'!$P$35)</f>
        <v>0.1</v>
      </c>
      <c r="AG1033">
        <f>L$1031/($D$1028*'selections(hide)'!$P$35)</f>
        <v>0.1</v>
      </c>
      <c r="AH1033">
        <f>L$1031/($D$1028*'selections(hide)'!$P$35)</f>
        <v>0.1</v>
      </c>
      <c r="AI1033">
        <f>L$1031/($D$1028*'selections(hide)'!$P$35)</f>
        <v>0.1</v>
      </c>
      <c r="AJ1033">
        <f>L$1031/($D$1028*'selections(hide)'!$P$35)</f>
        <v>0.1</v>
      </c>
      <c r="AK1033">
        <f>L$1031/($D$1028*'selections(hide)'!$P$35)</f>
        <v>0.1</v>
      </c>
      <c r="AL1033">
        <f>L$1031/($D$1028*'selections(hide)'!$P$35)</f>
        <v>0.1</v>
      </c>
      <c r="AM1033">
        <f>L$1031/($D$1028*'selections(hide)'!$P$35)</f>
        <v>0.1</v>
      </c>
      <c r="AN1033">
        <f>L$1031/($D$1028*'selections(hide)'!$P$35)</f>
        <v>0.1</v>
      </c>
      <c r="AO1033">
        <f>L$1031/($D$1028*'selections(hide)'!$P$35)</f>
        <v>0.1</v>
      </c>
    </row>
    <row r="1034" spans="1:48" x14ac:dyDescent="0.25">
      <c r="A1034" s="22"/>
      <c r="B1034" s="22"/>
      <c r="C1034" s="22"/>
      <c r="M1034">
        <f>M$1031/($D$1028*'selections(hide)'!$P$35)</f>
        <v>0.1</v>
      </c>
      <c r="N1034">
        <f>M$1031/($D$1028*'selections(hide)'!$P$35)</f>
        <v>0.1</v>
      </c>
      <c r="O1034">
        <f>M$1031/($D$1028*'selections(hide)'!$P$35)</f>
        <v>0.1</v>
      </c>
      <c r="P1034">
        <f>M$1031/($D$1028*'selections(hide)'!$P$35)</f>
        <v>0.1</v>
      </c>
      <c r="Q1034">
        <f>M$1031/($D$1028*'selections(hide)'!$P$35)</f>
        <v>0.1</v>
      </c>
      <c r="R1034">
        <f>M$1031/($D$1028*'selections(hide)'!$P$35)</f>
        <v>0.1</v>
      </c>
      <c r="S1034">
        <f>M$1031/($D$1028*'selections(hide)'!$P$35)</f>
        <v>0.1</v>
      </c>
      <c r="T1034">
        <f>M$1031/($D$1028*'selections(hide)'!$P$35)</f>
        <v>0.1</v>
      </c>
      <c r="U1034">
        <f>M$1031/($D$1028*'selections(hide)'!$P$35)</f>
        <v>0.1</v>
      </c>
      <c r="V1034">
        <f>M$1031/($D$1028*'selections(hide)'!$P$35)</f>
        <v>0.1</v>
      </c>
      <c r="W1034">
        <f>M$1031/($D$1028*'selections(hide)'!$P$35)</f>
        <v>0.1</v>
      </c>
      <c r="X1034">
        <f>M$1031/($D$1028*'selections(hide)'!$P$35)</f>
        <v>0.1</v>
      </c>
      <c r="Y1034">
        <f>M$1031/($D$1028*'selections(hide)'!$P$35)</f>
        <v>0.1</v>
      </c>
      <c r="Z1034">
        <f>M$1031/($D$1028*'selections(hide)'!$P$35)</f>
        <v>0.1</v>
      </c>
      <c r="AA1034">
        <f>M$1031/($D$1028*'selections(hide)'!$P$35)</f>
        <v>0.1</v>
      </c>
      <c r="AB1034">
        <f>M$1031/($D$1028*'selections(hide)'!$P$35)</f>
        <v>0.1</v>
      </c>
      <c r="AC1034">
        <f>M$1031/($D$1028*'selections(hide)'!$P$35)</f>
        <v>0.1</v>
      </c>
      <c r="AD1034">
        <f>M$1031/($D$1028*'selections(hide)'!$P$35)</f>
        <v>0.1</v>
      </c>
      <c r="AE1034">
        <f>M$1031/($D$1028*'selections(hide)'!$P$35)</f>
        <v>0.1</v>
      </c>
      <c r="AF1034">
        <f>M$1031/($D$1028*'selections(hide)'!$P$35)</f>
        <v>0.1</v>
      </c>
      <c r="AG1034">
        <f>M$1031/($D$1028*'selections(hide)'!$P$35)</f>
        <v>0.1</v>
      </c>
      <c r="AH1034">
        <f>M$1031/($D$1028*'selections(hide)'!$P$35)</f>
        <v>0.1</v>
      </c>
      <c r="AI1034">
        <f>M$1031/($D$1028*'selections(hide)'!$P$35)</f>
        <v>0.1</v>
      </c>
      <c r="AJ1034">
        <f>M$1031/($D$1028*'selections(hide)'!$P$35)</f>
        <v>0.1</v>
      </c>
      <c r="AK1034">
        <f>M$1031/($D$1028*'selections(hide)'!$P$35)</f>
        <v>0.1</v>
      </c>
      <c r="AL1034">
        <f>M$1031/($D$1028*'selections(hide)'!$P$35)</f>
        <v>0.1</v>
      </c>
      <c r="AM1034">
        <f>M$1031/($D$1028*'selections(hide)'!$P$35)</f>
        <v>0.1</v>
      </c>
      <c r="AN1034">
        <f>M$1031/($D$1028*'selections(hide)'!$P$35)</f>
        <v>0.1</v>
      </c>
      <c r="AO1034">
        <f>M$1031/($D$1028*'selections(hide)'!$P$35)</f>
        <v>0.1</v>
      </c>
      <c r="AP1034">
        <f>M$1031/($D$1028*'selections(hide)'!$P$35)</f>
        <v>0.1</v>
      </c>
    </row>
    <row r="1035" spans="1:48" x14ac:dyDescent="0.25">
      <c r="A1035" s="22" t="s">
        <v>682</v>
      </c>
      <c r="B1035" s="22"/>
      <c r="C1035" s="22"/>
      <c r="E1035" s="50" t="str">
        <f t="shared" ref="E1035:J1035" si="207">E1029</f>
        <v>2025/26</v>
      </c>
      <c r="F1035" s="50" t="str">
        <f t="shared" si="207"/>
        <v>2026/27</v>
      </c>
      <c r="G1035" s="50" t="str">
        <f t="shared" si="207"/>
        <v>2027/28</v>
      </c>
      <c r="H1035" s="50" t="str">
        <f t="shared" si="207"/>
        <v>2028/29</v>
      </c>
      <c r="I1035" s="50" t="str">
        <f t="shared" si="207"/>
        <v>2029/30</v>
      </c>
      <c r="J1035" s="50" t="str">
        <f t="shared" si="207"/>
        <v>2030/31</v>
      </c>
      <c r="N1035">
        <f>N$1031/($D$1028*'selections(hide)'!$P$35)</f>
        <v>0.1</v>
      </c>
      <c r="O1035">
        <f>N$1031/($D$1028*'selections(hide)'!$P$35)</f>
        <v>0.1</v>
      </c>
      <c r="P1035">
        <f>N$1031/($D$1028*'selections(hide)'!$P$35)</f>
        <v>0.1</v>
      </c>
      <c r="Q1035">
        <f>N$1031/($D$1028*'selections(hide)'!$P$35)</f>
        <v>0.1</v>
      </c>
      <c r="R1035">
        <f>N$1031/($D$1028*'selections(hide)'!$P$35)</f>
        <v>0.1</v>
      </c>
      <c r="S1035">
        <f>N$1031/($D$1028*'selections(hide)'!$P$35)</f>
        <v>0.1</v>
      </c>
      <c r="T1035">
        <f>N$1031/($D$1028*'selections(hide)'!$P$35)</f>
        <v>0.1</v>
      </c>
      <c r="U1035">
        <f>N$1031/($D$1028*'selections(hide)'!$P$35)</f>
        <v>0.1</v>
      </c>
      <c r="V1035">
        <f>N$1031/($D$1028*'selections(hide)'!$P$35)</f>
        <v>0.1</v>
      </c>
      <c r="W1035">
        <f>N$1031/($D$1028*'selections(hide)'!$P$35)</f>
        <v>0.1</v>
      </c>
      <c r="X1035">
        <f>N$1031/($D$1028*'selections(hide)'!$P$35)</f>
        <v>0.1</v>
      </c>
      <c r="Y1035">
        <f>N$1031/($D$1028*'selections(hide)'!$P$35)</f>
        <v>0.1</v>
      </c>
      <c r="Z1035">
        <f>N$1031/($D$1028*'selections(hide)'!$P$35)</f>
        <v>0.1</v>
      </c>
      <c r="AA1035">
        <f>N$1031/($D$1028*'selections(hide)'!$P$35)</f>
        <v>0.1</v>
      </c>
      <c r="AB1035">
        <f>N$1031/($D$1028*'selections(hide)'!$P$35)</f>
        <v>0.1</v>
      </c>
      <c r="AC1035">
        <f>N$1031/($D$1028*'selections(hide)'!$P$35)</f>
        <v>0.1</v>
      </c>
      <c r="AD1035">
        <f>N$1031/($D$1028*'selections(hide)'!$P$35)</f>
        <v>0.1</v>
      </c>
      <c r="AE1035">
        <f>N$1031/($D$1028*'selections(hide)'!$P$35)</f>
        <v>0.1</v>
      </c>
      <c r="AF1035">
        <f>N$1031/($D$1028*'selections(hide)'!$P$35)</f>
        <v>0.1</v>
      </c>
      <c r="AG1035">
        <f>N$1031/($D$1028*'selections(hide)'!$P$35)</f>
        <v>0.1</v>
      </c>
      <c r="AH1035">
        <f>N$1031/($D$1028*'selections(hide)'!$P$35)</f>
        <v>0.1</v>
      </c>
      <c r="AI1035">
        <f>N$1031/($D$1028*'selections(hide)'!$P$35)</f>
        <v>0.1</v>
      </c>
      <c r="AJ1035">
        <f>N$1031/($D$1028*'selections(hide)'!$P$35)</f>
        <v>0.1</v>
      </c>
      <c r="AK1035">
        <f>N$1031/($D$1028*'selections(hide)'!$P$35)</f>
        <v>0.1</v>
      </c>
      <c r="AL1035">
        <f>N$1031/($D$1028*'selections(hide)'!$P$35)</f>
        <v>0.1</v>
      </c>
      <c r="AM1035">
        <f>N$1031/($D$1028*'selections(hide)'!$P$35)</f>
        <v>0.1</v>
      </c>
      <c r="AN1035">
        <f>N$1031/($D$1028*'selections(hide)'!$P$35)</f>
        <v>0.1</v>
      </c>
      <c r="AO1035">
        <f>N$1031/($D$1028*'selections(hide)'!$P$35)</f>
        <v>0.1</v>
      </c>
      <c r="AP1035">
        <f>N$1031/($D$1028*'selections(hide)'!$P$35)</f>
        <v>0.1</v>
      </c>
      <c r="AQ1035">
        <f>N$1031/($D$1028*'selections(hide)'!$P$35)</f>
        <v>0.1</v>
      </c>
    </row>
    <row r="1036" spans="1:48" x14ac:dyDescent="0.25">
      <c r="A1036" s="22" t="s">
        <v>678</v>
      </c>
      <c r="B1036" s="22"/>
      <c r="C1036" s="22"/>
      <c r="E1036" s="54">
        <v>0</v>
      </c>
      <c r="F1036" s="54">
        <v>0</v>
      </c>
      <c r="G1036" s="54">
        <v>0</v>
      </c>
      <c r="H1036" s="54">
        <v>0</v>
      </c>
      <c r="I1036" s="54">
        <v>0</v>
      </c>
      <c r="J1036" s="54">
        <v>0</v>
      </c>
      <c r="O1036">
        <f>O$1031/($D$1028*'selections(hide)'!$P$35)</f>
        <v>0.1</v>
      </c>
      <c r="P1036">
        <f>O$1031/($D$1028*'selections(hide)'!$P$35)</f>
        <v>0.1</v>
      </c>
      <c r="Q1036">
        <f>O$1031/($D$1028*'selections(hide)'!$P$35)</f>
        <v>0.1</v>
      </c>
      <c r="R1036">
        <f>O$1031/($D$1028*'selections(hide)'!$P$35)</f>
        <v>0.1</v>
      </c>
      <c r="S1036">
        <f>O$1031/($D$1028*'selections(hide)'!$P$35)</f>
        <v>0.1</v>
      </c>
      <c r="T1036">
        <f>O$1031/($D$1028*'selections(hide)'!$P$35)</f>
        <v>0.1</v>
      </c>
      <c r="U1036">
        <f>O$1031/($D$1028*'selections(hide)'!$P$35)</f>
        <v>0.1</v>
      </c>
      <c r="V1036">
        <f>O$1031/($D$1028*'selections(hide)'!$P$35)</f>
        <v>0.1</v>
      </c>
      <c r="W1036">
        <f>O$1031/($D$1028*'selections(hide)'!$P$35)</f>
        <v>0.1</v>
      </c>
      <c r="X1036">
        <f>O$1031/($D$1028*'selections(hide)'!$P$35)</f>
        <v>0.1</v>
      </c>
      <c r="Y1036">
        <f>O$1031/($D$1028*'selections(hide)'!$P$35)</f>
        <v>0.1</v>
      </c>
      <c r="Z1036">
        <f>O$1031/($D$1028*'selections(hide)'!$P$35)</f>
        <v>0.1</v>
      </c>
      <c r="AA1036">
        <f>O$1031/($D$1028*'selections(hide)'!$P$35)</f>
        <v>0.1</v>
      </c>
      <c r="AB1036">
        <f>O$1031/($D$1028*'selections(hide)'!$P$35)</f>
        <v>0.1</v>
      </c>
      <c r="AC1036">
        <f>O$1031/($D$1028*'selections(hide)'!$P$35)</f>
        <v>0.1</v>
      </c>
      <c r="AD1036">
        <f>O$1031/($D$1028*'selections(hide)'!$P$35)</f>
        <v>0.1</v>
      </c>
      <c r="AE1036">
        <f>O$1031/($D$1028*'selections(hide)'!$P$35)</f>
        <v>0.1</v>
      </c>
      <c r="AF1036">
        <f>O$1031/($D$1028*'selections(hide)'!$P$35)</f>
        <v>0.1</v>
      </c>
      <c r="AG1036">
        <f>O$1031/($D$1028*'selections(hide)'!$P$35)</f>
        <v>0.1</v>
      </c>
      <c r="AH1036">
        <f>O$1031/($D$1028*'selections(hide)'!$P$35)</f>
        <v>0.1</v>
      </c>
      <c r="AI1036">
        <f>O$1031/($D$1028*'selections(hide)'!$P$35)</f>
        <v>0.1</v>
      </c>
      <c r="AJ1036">
        <f>O$1031/($D$1028*'selections(hide)'!$P$35)</f>
        <v>0.1</v>
      </c>
      <c r="AK1036">
        <f>O$1031/($D$1028*'selections(hide)'!$P$35)</f>
        <v>0.1</v>
      </c>
      <c r="AL1036">
        <f>O$1031/($D$1028*'selections(hide)'!$P$35)</f>
        <v>0.1</v>
      </c>
      <c r="AM1036">
        <f>O$1031/($D$1028*'selections(hide)'!$P$35)</f>
        <v>0.1</v>
      </c>
      <c r="AN1036">
        <f>O$1031/($D$1028*'selections(hide)'!$P$35)</f>
        <v>0.1</v>
      </c>
      <c r="AO1036">
        <f>O$1031/($D$1028*'selections(hide)'!$P$35)</f>
        <v>0.1</v>
      </c>
      <c r="AP1036">
        <f>O$1031/($D$1028*'selections(hide)'!$P$35)</f>
        <v>0.1</v>
      </c>
      <c r="AQ1036">
        <f>O$1031/($D$1028*'selections(hide)'!$P$35)</f>
        <v>0.1</v>
      </c>
      <c r="AR1036">
        <f>O$1031/($D$1028*'selections(hide)'!$P$35)</f>
        <v>0.1</v>
      </c>
    </row>
    <row r="1037" spans="1:48" x14ac:dyDescent="0.25">
      <c r="A1037" s="22" t="s">
        <v>679</v>
      </c>
      <c r="B1037" s="22"/>
      <c r="C1037" s="22"/>
      <c r="E1037" s="54">
        <v>0</v>
      </c>
      <c r="F1037" s="54">
        <v>0</v>
      </c>
      <c r="G1037" s="54">
        <v>0</v>
      </c>
      <c r="H1037" s="54">
        <v>0</v>
      </c>
      <c r="I1037" s="54">
        <v>0</v>
      </c>
      <c r="J1037" s="54">
        <v>0</v>
      </c>
      <c r="P1037">
        <f>P$1031/($D$1028*'selections(hide)'!$P$35)</f>
        <v>0.1</v>
      </c>
      <c r="Q1037">
        <f>P$1031/($D$1028*'selections(hide)'!$P$35)</f>
        <v>0.1</v>
      </c>
      <c r="R1037">
        <f>P$1031/($D$1028*'selections(hide)'!$P$35)</f>
        <v>0.1</v>
      </c>
      <c r="S1037">
        <f>P$1031/($D$1028*'selections(hide)'!$P$35)</f>
        <v>0.1</v>
      </c>
      <c r="T1037">
        <f>P$1031/($D$1028*'selections(hide)'!$P$35)</f>
        <v>0.1</v>
      </c>
      <c r="U1037">
        <f>P$1031/($D$1028*'selections(hide)'!$P$35)</f>
        <v>0.1</v>
      </c>
      <c r="V1037">
        <f>P$1031/($D$1028*'selections(hide)'!$P$35)</f>
        <v>0.1</v>
      </c>
      <c r="W1037">
        <f>P$1031/($D$1028*'selections(hide)'!$P$35)</f>
        <v>0.1</v>
      </c>
      <c r="X1037">
        <f>P$1031/($D$1028*'selections(hide)'!$P$35)</f>
        <v>0.1</v>
      </c>
      <c r="Y1037">
        <f>P$1031/($D$1028*'selections(hide)'!$P$35)</f>
        <v>0.1</v>
      </c>
      <c r="Z1037">
        <f>P$1031/($D$1028*'selections(hide)'!$P$35)</f>
        <v>0.1</v>
      </c>
      <c r="AA1037">
        <f>P$1031/($D$1028*'selections(hide)'!$P$35)</f>
        <v>0.1</v>
      </c>
      <c r="AB1037">
        <f>P$1031/($D$1028*'selections(hide)'!$P$35)</f>
        <v>0.1</v>
      </c>
      <c r="AC1037">
        <f>P$1031/($D$1028*'selections(hide)'!$P$35)</f>
        <v>0.1</v>
      </c>
      <c r="AD1037">
        <f>P$1031/($D$1028*'selections(hide)'!$P$35)</f>
        <v>0.1</v>
      </c>
      <c r="AE1037">
        <f>P$1031/($D$1028*'selections(hide)'!$P$35)</f>
        <v>0.1</v>
      </c>
      <c r="AF1037">
        <f>P$1031/($D$1028*'selections(hide)'!$P$35)</f>
        <v>0.1</v>
      </c>
      <c r="AG1037">
        <f>P$1031/($D$1028*'selections(hide)'!$P$35)</f>
        <v>0.1</v>
      </c>
      <c r="AH1037">
        <f>P$1031/($D$1028*'selections(hide)'!$P$35)</f>
        <v>0.1</v>
      </c>
      <c r="AI1037">
        <f>P$1031/($D$1028*'selections(hide)'!$P$35)</f>
        <v>0.1</v>
      </c>
      <c r="AJ1037">
        <f>P$1031/($D$1028*'selections(hide)'!$P$35)</f>
        <v>0.1</v>
      </c>
      <c r="AK1037">
        <f>P$1031/($D$1028*'selections(hide)'!$P$35)</f>
        <v>0.1</v>
      </c>
      <c r="AL1037">
        <f>P$1031/($D$1028*'selections(hide)'!$P$35)</f>
        <v>0.1</v>
      </c>
      <c r="AM1037">
        <f>P$1031/($D$1028*'selections(hide)'!$P$35)</f>
        <v>0.1</v>
      </c>
      <c r="AN1037">
        <f>P$1031/($D$1028*'selections(hide)'!$P$35)</f>
        <v>0.1</v>
      </c>
      <c r="AO1037">
        <f>P$1031/($D$1028*'selections(hide)'!$P$35)</f>
        <v>0.1</v>
      </c>
      <c r="AP1037">
        <f>P$1031/($D$1028*'selections(hide)'!$P$35)</f>
        <v>0.1</v>
      </c>
      <c r="AQ1037">
        <f>P$1031/($D$1028*'selections(hide)'!$P$35)</f>
        <v>0.1</v>
      </c>
      <c r="AR1037">
        <f>P$1031/($D$1028*'selections(hide)'!$P$35)</f>
        <v>0.1</v>
      </c>
      <c r="AS1037">
        <f>P$1031/($D$1028*'selections(hide)'!$P$35)</f>
        <v>0.1</v>
      </c>
    </row>
    <row r="1038" spans="1:48" x14ac:dyDescent="0.25">
      <c r="A1038" s="22" t="s">
        <v>680</v>
      </c>
      <c r="B1038" s="22"/>
      <c r="C1038" s="22"/>
      <c r="E1038" s="56">
        <f>IF(staff_students!$C$28="No",0,ROUNDDOWN(E1032*staff_students!$E$36,0))</f>
        <v>0</v>
      </c>
      <c r="F1038" s="54">
        <f>ROUNDDOWN(E1032*staff_students!$E$36,0)</f>
        <v>0</v>
      </c>
      <c r="G1038" s="54">
        <f>ROUNDDOWN(F1032*staff_students!$E$36,0)</f>
        <v>0</v>
      </c>
      <c r="H1038" s="54">
        <f>ROUNDDOWN(G1032*staff_students!$E$36,0)</f>
        <v>0</v>
      </c>
      <c r="I1038" s="54">
        <f>ROUNDDOWN(H1032*staff_students!$E$36,0)</f>
        <v>0</v>
      </c>
      <c r="J1038" s="54">
        <f>ROUNDDOWN(I1032*staff_students!$E$36,0)</f>
        <v>0</v>
      </c>
      <c r="Q1038">
        <f>Q$1031/($D$1028*'selections(hide)'!$P$35)</f>
        <v>0.1</v>
      </c>
      <c r="R1038">
        <f>Q$1031/($D$1028*'selections(hide)'!$P$35)</f>
        <v>0.1</v>
      </c>
      <c r="S1038">
        <f>Q$1031/($D$1028*'selections(hide)'!$P$35)</f>
        <v>0.1</v>
      </c>
      <c r="T1038">
        <f>Q$1031/($D$1028*'selections(hide)'!$P$35)</f>
        <v>0.1</v>
      </c>
      <c r="U1038">
        <f>Q$1031/($D$1028*'selections(hide)'!$P$35)</f>
        <v>0.1</v>
      </c>
      <c r="V1038">
        <f>Q$1031/($D$1028*'selections(hide)'!$P$35)</f>
        <v>0.1</v>
      </c>
      <c r="W1038">
        <f>Q$1031/($D$1028*'selections(hide)'!$P$35)</f>
        <v>0.1</v>
      </c>
      <c r="X1038">
        <f>Q$1031/($D$1028*'selections(hide)'!$P$35)</f>
        <v>0.1</v>
      </c>
      <c r="Y1038">
        <f>Q$1031/($D$1028*'selections(hide)'!$P$35)</f>
        <v>0.1</v>
      </c>
      <c r="Z1038">
        <f>Q$1031/($D$1028*'selections(hide)'!$P$35)</f>
        <v>0.1</v>
      </c>
      <c r="AA1038">
        <f>Q$1031/($D$1028*'selections(hide)'!$P$35)</f>
        <v>0.1</v>
      </c>
      <c r="AB1038">
        <f>Q$1031/($D$1028*'selections(hide)'!$P$35)</f>
        <v>0.1</v>
      </c>
      <c r="AC1038">
        <f>Q$1031/($D$1028*'selections(hide)'!$P$35)</f>
        <v>0.1</v>
      </c>
      <c r="AD1038">
        <f>Q$1031/($D$1028*'selections(hide)'!$P$35)</f>
        <v>0.1</v>
      </c>
      <c r="AE1038">
        <f>Q$1031/($D$1028*'selections(hide)'!$P$35)</f>
        <v>0.1</v>
      </c>
      <c r="AF1038">
        <f>Q$1031/($D$1028*'selections(hide)'!$P$35)</f>
        <v>0.1</v>
      </c>
      <c r="AG1038">
        <f>Q$1031/($D$1028*'selections(hide)'!$P$35)</f>
        <v>0.1</v>
      </c>
      <c r="AH1038">
        <f>Q$1031/($D$1028*'selections(hide)'!$P$35)</f>
        <v>0.1</v>
      </c>
      <c r="AI1038">
        <f>Q$1031/($D$1028*'selections(hide)'!$P$35)</f>
        <v>0.1</v>
      </c>
      <c r="AJ1038">
        <f>Q$1031/($D$1028*'selections(hide)'!$P$35)</f>
        <v>0.1</v>
      </c>
      <c r="AK1038">
        <f>Q$1031/($D$1028*'selections(hide)'!$P$35)</f>
        <v>0.1</v>
      </c>
      <c r="AL1038">
        <f>Q$1031/($D$1028*'selections(hide)'!$P$35)</f>
        <v>0.1</v>
      </c>
      <c r="AM1038">
        <f>Q$1031/($D$1028*'selections(hide)'!$P$35)</f>
        <v>0.1</v>
      </c>
      <c r="AN1038">
        <f>Q$1031/($D$1028*'selections(hide)'!$P$35)</f>
        <v>0.1</v>
      </c>
      <c r="AO1038">
        <f>Q$1031/($D$1028*'selections(hide)'!$P$35)</f>
        <v>0.1</v>
      </c>
      <c r="AP1038">
        <f>Q$1031/($D$1028*'selections(hide)'!$P$35)</f>
        <v>0.1</v>
      </c>
      <c r="AQ1038">
        <f>Q$1031/($D$1028*'selections(hide)'!$P$35)</f>
        <v>0.1</v>
      </c>
      <c r="AR1038">
        <f>Q$1031/($D$1028*'selections(hide)'!$P$35)</f>
        <v>0.1</v>
      </c>
      <c r="AS1038">
        <f>Q$1031/($D$1028*'selections(hide)'!$P$35)</f>
        <v>0.1</v>
      </c>
      <c r="AT1038">
        <f>Q$1031/($D$1028*'selections(hide)'!$P$35)</f>
        <v>0.1</v>
      </c>
    </row>
    <row r="1039" spans="1:48" x14ac:dyDescent="0.25">
      <c r="A1039" s="22" t="s">
        <v>681</v>
      </c>
      <c r="B1039" s="22"/>
      <c r="C1039" s="22"/>
      <c r="E1039" s="56">
        <f>IF(staff_students!$C$28="No",0,ROUNDDOWN(E1033*staff_students!$E$36,0))</f>
        <v>0</v>
      </c>
      <c r="F1039" s="54">
        <f>ROUNDDOWN(E1033*staff_students!$E$36,0)</f>
        <v>0</v>
      </c>
      <c r="G1039" s="54">
        <f>ROUNDDOWN(F1033*staff_students!$E$36,0)</f>
        <v>0</v>
      </c>
      <c r="H1039" s="54">
        <f>ROUNDDOWN(G1033*staff_students!$E$36,0)</f>
        <v>0</v>
      </c>
      <c r="I1039" s="54">
        <f>ROUNDDOWN(H1033*staff_students!$E$36,0)</f>
        <v>0</v>
      </c>
      <c r="J1039" s="54">
        <f>ROUNDDOWN(I1033*staff_students!$E$36,0)</f>
        <v>0</v>
      </c>
      <c r="R1039">
        <f>R$1031/($D$1028*'selections(hide)'!$P$35)</f>
        <v>0.2</v>
      </c>
      <c r="S1039">
        <f>R$1031/($D$1028*'selections(hide)'!$P$35)</f>
        <v>0.2</v>
      </c>
      <c r="T1039">
        <f>R$1031/($D$1028*'selections(hide)'!$P$35)</f>
        <v>0.2</v>
      </c>
      <c r="U1039">
        <f>R$1031/($D$1028*'selections(hide)'!$P$35)</f>
        <v>0.2</v>
      </c>
      <c r="V1039">
        <f>R$1031/($D$1028*'selections(hide)'!$P$35)</f>
        <v>0.2</v>
      </c>
      <c r="W1039">
        <f>R$1031/($D$1028*'selections(hide)'!$P$35)</f>
        <v>0.2</v>
      </c>
      <c r="X1039">
        <f>R$1031/($D$1028*'selections(hide)'!$P$35)</f>
        <v>0.2</v>
      </c>
      <c r="Y1039">
        <f>R$1031/($D$1028*'selections(hide)'!$P$35)</f>
        <v>0.2</v>
      </c>
      <c r="Z1039">
        <f>R$1031/($D$1028*'selections(hide)'!$P$35)</f>
        <v>0.2</v>
      </c>
      <c r="AA1039">
        <f>R$1031/($D$1028*'selections(hide)'!$P$35)</f>
        <v>0.2</v>
      </c>
      <c r="AB1039">
        <f>R$1031/($D$1028*'selections(hide)'!$P$35)</f>
        <v>0.2</v>
      </c>
      <c r="AC1039">
        <f>R$1031/($D$1028*'selections(hide)'!$P$35)</f>
        <v>0.2</v>
      </c>
      <c r="AD1039">
        <f>R$1031/($D$1028*'selections(hide)'!$P$35)</f>
        <v>0.2</v>
      </c>
      <c r="AE1039">
        <f>R$1031/($D$1028*'selections(hide)'!$P$35)</f>
        <v>0.2</v>
      </c>
      <c r="AF1039">
        <f>R$1031/($D$1028*'selections(hide)'!$P$35)</f>
        <v>0.2</v>
      </c>
      <c r="AG1039">
        <f>R$1031/($D$1028*'selections(hide)'!$P$35)</f>
        <v>0.2</v>
      </c>
      <c r="AH1039">
        <f>R$1031/($D$1028*'selections(hide)'!$P$35)</f>
        <v>0.2</v>
      </c>
      <c r="AI1039">
        <f>R$1031/($D$1028*'selections(hide)'!$P$35)</f>
        <v>0.2</v>
      </c>
      <c r="AJ1039">
        <f>R$1031/($D$1028*'selections(hide)'!$P$35)</f>
        <v>0.2</v>
      </c>
      <c r="AK1039">
        <f>R$1031/($D$1028*'selections(hide)'!$P$35)</f>
        <v>0.2</v>
      </c>
      <c r="AL1039">
        <f>R$1031/($D$1028*'selections(hide)'!$P$35)</f>
        <v>0.2</v>
      </c>
      <c r="AM1039">
        <f>R$1031/($D$1028*'selections(hide)'!$P$35)</f>
        <v>0.2</v>
      </c>
      <c r="AN1039">
        <f>R$1031/($D$1028*'selections(hide)'!$P$35)</f>
        <v>0.2</v>
      </c>
      <c r="AO1039">
        <f>R$1031/($D$1028*'selections(hide)'!$P$35)</f>
        <v>0.2</v>
      </c>
      <c r="AP1039">
        <f>R$1031/($D$1028*'selections(hide)'!$P$35)</f>
        <v>0.2</v>
      </c>
      <c r="AQ1039">
        <f>R$1031/($D$1028*'selections(hide)'!$P$35)</f>
        <v>0.2</v>
      </c>
      <c r="AR1039">
        <f>R$1031/($D$1028*'selections(hide)'!$P$35)</f>
        <v>0.2</v>
      </c>
      <c r="AS1039">
        <f>R$1031/($D$1028*'selections(hide)'!$P$35)</f>
        <v>0.2</v>
      </c>
      <c r="AT1039">
        <f>R$1031/($D$1028*'selections(hide)'!$P$35)</f>
        <v>0.2</v>
      </c>
      <c r="AU1039">
        <f>R$1031/($D$1028*'selections(hide)'!$P$35)</f>
        <v>0.2</v>
      </c>
    </row>
    <row r="1040" spans="1:48" x14ac:dyDescent="0.25">
      <c r="A1040" s="22"/>
      <c r="B1040" s="22"/>
      <c r="C1040" s="22"/>
      <c r="S1040">
        <f>S$1031/($D$1028*'selections(hide)'!$P$35)</f>
        <v>0.2</v>
      </c>
      <c r="T1040">
        <f>S$1031/($D$1028*'selections(hide)'!$P$35)</f>
        <v>0.2</v>
      </c>
      <c r="U1040">
        <f>S$1031/($D$1028*'selections(hide)'!$P$35)</f>
        <v>0.2</v>
      </c>
      <c r="V1040">
        <f>S$1031/($D$1028*'selections(hide)'!$P$35)</f>
        <v>0.2</v>
      </c>
      <c r="W1040">
        <f>S$1031/($D$1028*'selections(hide)'!$P$35)</f>
        <v>0.2</v>
      </c>
      <c r="X1040">
        <f>S$1031/($D$1028*'selections(hide)'!$P$35)</f>
        <v>0.2</v>
      </c>
      <c r="Y1040">
        <f>S$1031/($D$1028*'selections(hide)'!$P$35)</f>
        <v>0.2</v>
      </c>
      <c r="Z1040">
        <f>S$1031/($D$1028*'selections(hide)'!$P$35)</f>
        <v>0.2</v>
      </c>
      <c r="AA1040">
        <f>S$1031/($D$1028*'selections(hide)'!$P$35)</f>
        <v>0.2</v>
      </c>
      <c r="AB1040">
        <f>S$1031/($D$1028*'selections(hide)'!$P$35)</f>
        <v>0.2</v>
      </c>
      <c r="AC1040">
        <f>S$1031/($D$1028*'selections(hide)'!$P$35)</f>
        <v>0.2</v>
      </c>
      <c r="AD1040">
        <f>S$1031/($D$1028*'selections(hide)'!$P$35)</f>
        <v>0.2</v>
      </c>
      <c r="AE1040">
        <f>S$1031/($D$1028*'selections(hide)'!$P$35)</f>
        <v>0.2</v>
      </c>
      <c r="AF1040">
        <f>S$1031/($D$1028*'selections(hide)'!$P$35)</f>
        <v>0.2</v>
      </c>
      <c r="AG1040">
        <f>S$1031/($D$1028*'selections(hide)'!$P$35)</f>
        <v>0.2</v>
      </c>
      <c r="AH1040">
        <f>S$1031/($D$1028*'selections(hide)'!$P$35)</f>
        <v>0.2</v>
      </c>
      <c r="AI1040">
        <f>S$1031/($D$1028*'selections(hide)'!$P$35)</f>
        <v>0.2</v>
      </c>
      <c r="AJ1040">
        <f>S$1031/($D$1028*'selections(hide)'!$P$35)</f>
        <v>0.2</v>
      </c>
      <c r="AK1040">
        <f>S$1031/($D$1028*'selections(hide)'!$P$35)</f>
        <v>0.2</v>
      </c>
      <c r="AL1040">
        <f>S$1031/($D$1028*'selections(hide)'!$P$35)</f>
        <v>0.2</v>
      </c>
      <c r="AM1040">
        <f>S$1031/($D$1028*'selections(hide)'!$P$35)</f>
        <v>0.2</v>
      </c>
      <c r="AN1040">
        <f>S$1031/($D$1028*'selections(hide)'!$P$35)</f>
        <v>0.2</v>
      </c>
      <c r="AO1040">
        <f>S$1031/($D$1028*'selections(hide)'!$P$35)</f>
        <v>0.2</v>
      </c>
      <c r="AP1040">
        <f>S$1031/($D$1028*'selections(hide)'!$P$35)</f>
        <v>0.2</v>
      </c>
      <c r="AQ1040">
        <f>S$1031/($D$1028*'selections(hide)'!$P$35)</f>
        <v>0.2</v>
      </c>
      <c r="AR1040">
        <f>S$1031/($D$1028*'selections(hide)'!$P$35)</f>
        <v>0.2</v>
      </c>
      <c r="AS1040">
        <f>S$1031/($D$1028*'selections(hide)'!$P$35)</f>
        <v>0.2</v>
      </c>
      <c r="AT1040">
        <f>S$1031/($D$1028*'selections(hide)'!$P$35)</f>
        <v>0.2</v>
      </c>
      <c r="AU1040">
        <f>S$1031/($D$1028*'selections(hide)'!$P$35)</f>
        <v>0.2</v>
      </c>
      <c r="AV1040">
        <f>S$1031/($D$1028*'selections(hide)'!$P$35)</f>
        <v>0.2</v>
      </c>
    </row>
    <row r="1041" spans="1:64" x14ac:dyDescent="0.25">
      <c r="A1041" s="22" t="s">
        <v>683</v>
      </c>
      <c r="B1041" s="22"/>
      <c r="C1041" s="22"/>
      <c r="E1041" s="50" t="str">
        <f t="shared" ref="E1041:J1041" si="208">E1035</f>
        <v>2025/26</v>
      </c>
      <c r="F1041" s="50" t="str">
        <f t="shared" si="208"/>
        <v>2026/27</v>
      </c>
      <c r="G1041" s="50" t="str">
        <f t="shared" si="208"/>
        <v>2027/28</v>
      </c>
      <c r="H1041" s="50" t="str">
        <f t="shared" si="208"/>
        <v>2028/29</v>
      </c>
      <c r="I1041" s="50" t="str">
        <f t="shared" si="208"/>
        <v>2029/30</v>
      </c>
      <c r="J1041" s="50" t="str">
        <f t="shared" si="208"/>
        <v>2030/31</v>
      </c>
      <c r="T1041">
        <f>T$1031/($D$1028*'selections(hide)'!$P$35)</f>
        <v>0.2</v>
      </c>
      <c r="U1041">
        <f>T$1031/($D$1028*'selections(hide)'!$P$35)</f>
        <v>0.2</v>
      </c>
      <c r="V1041">
        <f>T$1031/($D$1028*'selections(hide)'!$P$35)</f>
        <v>0.2</v>
      </c>
      <c r="W1041">
        <f>T$1031/($D$1028*'selections(hide)'!$P$35)</f>
        <v>0.2</v>
      </c>
      <c r="X1041">
        <f>T$1031/($D$1028*'selections(hide)'!$P$35)</f>
        <v>0.2</v>
      </c>
      <c r="Y1041">
        <f>T$1031/($D$1028*'selections(hide)'!$P$35)</f>
        <v>0.2</v>
      </c>
      <c r="Z1041">
        <f>T$1031/($D$1028*'selections(hide)'!$P$35)</f>
        <v>0.2</v>
      </c>
      <c r="AA1041">
        <f>T$1031/($D$1028*'selections(hide)'!$P$35)</f>
        <v>0.2</v>
      </c>
      <c r="AB1041">
        <f>T$1031/($D$1028*'selections(hide)'!$P$35)</f>
        <v>0.2</v>
      </c>
      <c r="AC1041">
        <f>T$1031/($D$1028*'selections(hide)'!$P$35)</f>
        <v>0.2</v>
      </c>
      <c r="AD1041">
        <f>T$1031/($D$1028*'selections(hide)'!$P$35)</f>
        <v>0.2</v>
      </c>
      <c r="AE1041">
        <f>T$1031/($D$1028*'selections(hide)'!$P$35)</f>
        <v>0.2</v>
      </c>
      <c r="AF1041">
        <f>T$1031/($D$1028*'selections(hide)'!$P$35)</f>
        <v>0.2</v>
      </c>
      <c r="AG1041">
        <f>T$1031/($D$1028*'selections(hide)'!$P$35)</f>
        <v>0.2</v>
      </c>
      <c r="AH1041">
        <f>T$1031/($D$1028*'selections(hide)'!$P$35)</f>
        <v>0.2</v>
      </c>
      <c r="AI1041">
        <f>T$1031/($D$1028*'selections(hide)'!$P$35)</f>
        <v>0.2</v>
      </c>
      <c r="AJ1041">
        <f>T$1031/($D$1028*'selections(hide)'!$P$35)</f>
        <v>0.2</v>
      </c>
      <c r="AK1041">
        <f>T$1031/($D$1028*'selections(hide)'!$P$35)</f>
        <v>0.2</v>
      </c>
      <c r="AL1041">
        <f>T$1031/($D$1028*'selections(hide)'!$P$35)</f>
        <v>0.2</v>
      </c>
      <c r="AM1041">
        <f>T$1031/($D$1028*'selections(hide)'!$P$35)</f>
        <v>0.2</v>
      </c>
      <c r="AN1041">
        <f>T$1031/($D$1028*'selections(hide)'!$P$35)</f>
        <v>0.2</v>
      </c>
      <c r="AO1041">
        <f>T$1031/($D$1028*'selections(hide)'!$P$35)</f>
        <v>0.2</v>
      </c>
      <c r="AP1041">
        <f>T$1031/($D$1028*'selections(hide)'!$P$35)</f>
        <v>0.2</v>
      </c>
      <c r="AQ1041">
        <f>T$1031/($D$1028*'selections(hide)'!$P$35)</f>
        <v>0.2</v>
      </c>
      <c r="AR1041">
        <f>T$1031/($D$1028*'selections(hide)'!$P$35)</f>
        <v>0.2</v>
      </c>
      <c r="AS1041">
        <f>T$1031/($D$1028*'selections(hide)'!$P$35)</f>
        <v>0.2</v>
      </c>
      <c r="AT1041">
        <f>T$1031/($D$1028*'selections(hide)'!$P$35)</f>
        <v>0.2</v>
      </c>
      <c r="AU1041">
        <f>T$1031/($D$1028*'selections(hide)'!$P$35)</f>
        <v>0.2</v>
      </c>
      <c r="AV1041">
        <f>T$1031/($D$1028*'selections(hide)'!$P$35)</f>
        <v>0.2</v>
      </c>
      <c r="AW1041">
        <f>T$1031/($D$1028*'selections(hide)'!$P$35)</f>
        <v>0.2</v>
      </c>
    </row>
    <row r="1042" spans="1:64" x14ac:dyDescent="0.25">
      <c r="A1042" s="22" t="s">
        <v>678</v>
      </c>
      <c r="B1042" s="22"/>
      <c r="C1042" s="22"/>
      <c r="E1042" s="54">
        <f t="shared" ref="E1042:J1042" si="209">E1030+E1036</f>
        <v>40</v>
      </c>
      <c r="F1042" s="54">
        <f t="shared" si="209"/>
        <v>40</v>
      </c>
      <c r="G1042" s="54">
        <f t="shared" si="209"/>
        <v>40</v>
      </c>
      <c r="H1042" s="54">
        <f t="shared" si="209"/>
        <v>40</v>
      </c>
      <c r="I1042" s="54">
        <f t="shared" si="209"/>
        <v>40</v>
      </c>
      <c r="J1042" s="54">
        <f t="shared" si="209"/>
        <v>40</v>
      </c>
      <c r="U1042">
        <f>U$1031/($D$1028*'selections(hide)'!$P$35)</f>
        <v>0.2</v>
      </c>
      <c r="V1042">
        <f>U$1031/($D$1028*'selections(hide)'!$P$35)</f>
        <v>0.2</v>
      </c>
      <c r="W1042">
        <f>U$1031/($D$1028*'selections(hide)'!$P$35)</f>
        <v>0.2</v>
      </c>
      <c r="X1042">
        <f>U$1031/($D$1028*'selections(hide)'!$P$35)</f>
        <v>0.2</v>
      </c>
      <c r="Y1042">
        <f>U$1031/($D$1028*'selections(hide)'!$P$35)</f>
        <v>0.2</v>
      </c>
      <c r="Z1042">
        <f>U$1031/($D$1028*'selections(hide)'!$P$35)</f>
        <v>0.2</v>
      </c>
      <c r="AA1042">
        <f>U$1031/($D$1028*'selections(hide)'!$P$35)</f>
        <v>0.2</v>
      </c>
      <c r="AB1042">
        <f>U$1031/($D$1028*'selections(hide)'!$P$35)</f>
        <v>0.2</v>
      </c>
      <c r="AC1042">
        <f>U$1031/($D$1028*'selections(hide)'!$P$35)</f>
        <v>0.2</v>
      </c>
      <c r="AD1042">
        <f>U$1031/($D$1028*'selections(hide)'!$P$35)</f>
        <v>0.2</v>
      </c>
      <c r="AE1042">
        <f>U$1031/($D$1028*'selections(hide)'!$P$35)</f>
        <v>0.2</v>
      </c>
      <c r="AF1042">
        <f>U$1031/($D$1028*'selections(hide)'!$P$35)</f>
        <v>0.2</v>
      </c>
      <c r="AG1042">
        <f>U$1031/($D$1028*'selections(hide)'!$P$35)</f>
        <v>0.2</v>
      </c>
      <c r="AH1042">
        <f>U$1031/($D$1028*'selections(hide)'!$P$35)</f>
        <v>0.2</v>
      </c>
      <c r="AI1042">
        <f>U$1031/($D$1028*'selections(hide)'!$P$35)</f>
        <v>0.2</v>
      </c>
      <c r="AJ1042">
        <f>U$1031/($D$1028*'selections(hide)'!$P$35)</f>
        <v>0.2</v>
      </c>
      <c r="AK1042">
        <f>U$1031/($D$1028*'selections(hide)'!$P$35)</f>
        <v>0.2</v>
      </c>
      <c r="AL1042">
        <f>U$1031/($D$1028*'selections(hide)'!$P$35)</f>
        <v>0.2</v>
      </c>
      <c r="AM1042">
        <f>U$1031/($D$1028*'selections(hide)'!$P$35)</f>
        <v>0.2</v>
      </c>
      <c r="AN1042">
        <f>U$1031/($D$1028*'selections(hide)'!$P$35)</f>
        <v>0.2</v>
      </c>
      <c r="AO1042">
        <f>U$1031/($D$1028*'selections(hide)'!$P$35)</f>
        <v>0.2</v>
      </c>
      <c r="AP1042">
        <f>U$1031/($D$1028*'selections(hide)'!$P$35)</f>
        <v>0.2</v>
      </c>
      <c r="AQ1042">
        <f>U$1031/($D$1028*'selections(hide)'!$P$35)</f>
        <v>0.2</v>
      </c>
      <c r="AR1042">
        <f>U$1031/($D$1028*'selections(hide)'!$P$35)</f>
        <v>0.2</v>
      </c>
      <c r="AS1042">
        <f>U$1031/($D$1028*'selections(hide)'!$P$35)</f>
        <v>0.2</v>
      </c>
      <c r="AT1042">
        <f>U$1031/($D$1028*'selections(hide)'!$P$35)</f>
        <v>0.2</v>
      </c>
      <c r="AU1042">
        <f>U$1031/($D$1028*'selections(hide)'!$P$35)</f>
        <v>0.2</v>
      </c>
      <c r="AV1042">
        <f>U$1031/($D$1028*'selections(hide)'!$P$35)</f>
        <v>0.2</v>
      </c>
      <c r="AW1042">
        <f>U$1031/($D$1028*'selections(hide)'!$P$35)</f>
        <v>0.2</v>
      </c>
      <c r="AX1042">
        <f>U$1031/($D$1028*'selections(hide)'!$P$35)</f>
        <v>0.2</v>
      </c>
    </row>
    <row r="1043" spans="1:64" x14ac:dyDescent="0.25">
      <c r="A1043" s="22" t="s">
        <v>679</v>
      </c>
      <c r="B1043" s="22"/>
      <c r="C1043" s="22"/>
      <c r="E1043" s="54">
        <f t="shared" ref="E1043:J1043" si="210">E1031+E1037</f>
        <v>10</v>
      </c>
      <c r="F1043" s="54">
        <f t="shared" si="210"/>
        <v>10</v>
      </c>
      <c r="G1043" s="54">
        <f t="shared" si="210"/>
        <v>10</v>
      </c>
      <c r="H1043" s="54">
        <f t="shared" si="210"/>
        <v>10</v>
      </c>
      <c r="I1043" s="54">
        <f t="shared" si="210"/>
        <v>10</v>
      </c>
      <c r="J1043" s="54">
        <f t="shared" si="210"/>
        <v>10</v>
      </c>
      <c r="V1043">
        <f>V$1031/($D$1028*'selections(hide)'!$P$35)</f>
        <v>0.2</v>
      </c>
      <c r="W1043">
        <f>V$1031/($D$1028*'selections(hide)'!$P$35)</f>
        <v>0.2</v>
      </c>
      <c r="X1043">
        <f>V$1031/($D$1028*'selections(hide)'!$P$35)</f>
        <v>0.2</v>
      </c>
      <c r="Y1043">
        <f>V$1031/($D$1028*'selections(hide)'!$P$35)</f>
        <v>0.2</v>
      </c>
      <c r="Z1043">
        <f>V$1031/($D$1028*'selections(hide)'!$P$35)</f>
        <v>0.2</v>
      </c>
      <c r="AA1043">
        <f>V$1031/($D$1028*'selections(hide)'!$P$35)</f>
        <v>0.2</v>
      </c>
      <c r="AB1043">
        <f>V$1031/($D$1028*'selections(hide)'!$P$35)</f>
        <v>0.2</v>
      </c>
      <c r="AC1043">
        <f>V$1031/($D$1028*'selections(hide)'!$P$35)</f>
        <v>0.2</v>
      </c>
      <c r="AD1043">
        <f>V$1031/($D$1028*'selections(hide)'!$P$35)</f>
        <v>0.2</v>
      </c>
      <c r="AE1043">
        <f>V$1031/($D$1028*'selections(hide)'!$P$35)</f>
        <v>0.2</v>
      </c>
      <c r="AF1043">
        <f>V$1031/($D$1028*'selections(hide)'!$P$35)</f>
        <v>0.2</v>
      </c>
      <c r="AG1043">
        <f>V$1031/($D$1028*'selections(hide)'!$P$35)</f>
        <v>0.2</v>
      </c>
      <c r="AH1043">
        <f>V$1031/($D$1028*'selections(hide)'!$P$35)</f>
        <v>0.2</v>
      </c>
      <c r="AI1043">
        <f>V$1031/($D$1028*'selections(hide)'!$P$35)</f>
        <v>0.2</v>
      </c>
      <c r="AJ1043">
        <f>V$1031/($D$1028*'selections(hide)'!$P$35)</f>
        <v>0.2</v>
      </c>
      <c r="AK1043">
        <f>V$1031/($D$1028*'selections(hide)'!$P$35)</f>
        <v>0.2</v>
      </c>
      <c r="AL1043">
        <f>V$1031/($D$1028*'selections(hide)'!$P$35)</f>
        <v>0.2</v>
      </c>
      <c r="AM1043">
        <f>V$1031/($D$1028*'selections(hide)'!$P$35)</f>
        <v>0.2</v>
      </c>
      <c r="AN1043">
        <f>V$1031/($D$1028*'selections(hide)'!$P$35)</f>
        <v>0.2</v>
      </c>
      <c r="AO1043">
        <f>V$1031/($D$1028*'selections(hide)'!$P$35)</f>
        <v>0.2</v>
      </c>
      <c r="AP1043">
        <f>V$1031/($D$1028*'selections(hide)'!$P$35)</f>
        <v>0.2</v>
      </c>
      <c r="AQ1043">
        <f>V$1031/($D$1028*'selections(hide)'!$P$35)</f>
        <v>0.2</v>
      </c>
      <c r="AR1043">
        <f>V$1031/($D$1028*'selections(hide)'!$P$35)</f>
        <v>0.2</v>
      </c>
      <c r="AS1043">
        <f>V$1031/($D$1028*'selections(hide)'!$P$35)</f>
        <v>0.2</v>
      </c>
      <c r="AT1043">
        <f>V$1031/($D$1028*'selections(hide)'!$P$35)</f>
        <v>0.2</v>
      </c>
      <c r="AU1043">
        <f>V$1031/($D$1028*'selections(hide)'!$P$35)</f>
        <v>0.2</v>
      </c>
      <c r="AV1043">
        <f>V$1031/($D$1028*'selections(hide)'!$P$35)</f>
        <v>0.2</v>
      </c>
      <c r="AW1043">
        <f>V$1031/($D$1028*'selections(hide)'!$P$35)</f>
        <v>0.2</v>
      </c>
      <c r="AX1043">
        <f>V$1031/($D$1028*'selections(hide)'!$P$35)</f>
        <v>0.2</v>
      </c>
      <c r="AY1043">
        <f>V$1031/($D$1028*'selections(hide)'!$P$35)</f>
        <v>0.2</v>
      </c>
    </row>
    <row r="1044" spans="1:64" x14ac:dyDescent="0.25">
      <c r="A1044" s="22" t="s">
        <v>680</v>
      </c>
      <c r="B1044" s="22"/>
      <c r="C1044" s="22"/>
      <c r="E1044" s="54">
        <f t="shared" ref="E1044:J1044" si="211">E1032+E1038</f>
        <v>0</v>
      </c>
      <c r="F1044" s="54">
        <f t="shared" si="211"/>
        <v>0</v>
      </c>
      <c r="G1044" s="54">
        <f t="shared" si="211"/>
        <v>0</v>
      </c>
      <c r="H1044" s="54">
        <f t="shared" si="211"/>
        <v>0</v>
      </c>
      <c r="I1044" s="54">
        <f t="shared" si="211"/>
        <v>0</v>
      </c>
      <c r="J1044" s="54">
        <f t="shared" si="211"/>
        <v>0</v>
      </c>
      <c r="W1044">
        <f>W$1031/($D$1028*'selections(hide)'!$P$35)</f>
        <v>0.2</v>
      </c>
      <c r="X1044">
        <f>W$1031/($D$1028*'selections(hide)'!$P$35)</f>
        <v>0.2</v>
      </c>
      <c r="Y1044">
        <f>W$1031/($D$1028*'selections(hide)'!$P$35)</f>
        <v>0.2</v>
      </c>
      <c r="Z1044">
        <f>W$1031/($D$1028*'selections(hide)'!$P$35)</f>
        <v>0.2</v>
      </c>
      <c r="AA1044">
        <f>W$1031/($D$1028*'selections(hide)'!$P$35)</f>
        <v>0.2</v>
      </c>
      <c r="AB1044">
        <f>W$1031/($D$1028*'selections(hide)'!$P$35)</f>
        <v>0.2</v>
      </c>
      <c r="AC1044">
        <f>W$1031/($D$1028*'selections(hide)'!$P$35)</f>
        <v>0.2</v>
      </c>
      <c r="AD1044">
        <f>W$1031/($D$1028*'selections(hide)'!$P$35)</f>
        <v>0.2</v>
      </c>
      <c r="AE1044">
        <f>W$1031/($D$1028*'selections(hide)'!$P$35)</f>
        <v>0.2</v>
      </c>
      <c r="AF1044">
        <f>W$1031/($D$1028*'selections(hide)'!$P$35)</f>
        <v>0.2</v>
      </c>
      <c r="AG1044">
        <f>W$1031/($D$1028*'selections(hide)'!$P$35)</f>
        <v>0.2</v>
      </c>
      <c r="AH1044">
        <f>W$1031/($D$1028*'selections(hide)'!$P$35)</f>
        <v>0.2</v>
      </c>
      <c r="AI1044">
        <f>W$1031/($D$1028*'selections(hide)'!$P$35)</f>
        <v>0.2</v>
      </c>
      <c r="AJ1044">
        <f>W$1031/($D$1028*'selections(hide)'!$P$35)</f>
        <v>0.2</v>
      </c>
      <c r="AK1044">
        <f>W$1031/($D$1028*'selections(hide)'!$P$35)</f>
        <v>0.2</v>
      </c>
      <c r="AL1044">
        <f>W$1031/($D$1028*'selections(hide)'!$P$35)</f>
        <v>0.2</v>
      </c>
      <c r="AM1044">
        <f>W$1031/($D$1028*'selections(hide)'!$P$35)</f>
        <v>0.2</v>
      </c>
      <c r="AN1044">
        <f>W$1031/($D$1028*'selections(hide)'!$P$35)</f>
        <v>0.2</v>
      </c>
      <c r="AO1044">
        <f>W$1031/($D$1028*'selections(hide)'!$P$35)</f>
        <v>0.2</v>
      </c>
      <c r="AP1044">
        <f>W$1031/($D$1028*'selections(hide)'!$P$35)</f>
        <v>0.2</v>
      </c>
      <c r="AQ1044">
        <f>W$1031/($D$1028*'selections(hide)'!$P$35)</f>
        <v>0.2</v>
      </c>
      <c r="AR1044">
        <f>W$1031/($D$1028*'selections(hide)'!$P$35)</f>
        <v>0.2</v>
      </c>
      <c r="AS1044">
        <f>W$1031/($D$1028*'selections(hide)'!$P$35)</f>
        <v>0.2</v>
      </c>
      <c r="AT1044">
        <f>W$1031/($D$1028*'selections(hide)'!$P$35)</f>
        <v>0.2</v>
      </c>
      <c r="AU1044">
        <f>W$1031/($D$1028*'selections(hide)'!$P$35)</f>
        <v>0.2</v>
      </c>
      <c r="AV1044">
        <f>W$1031/($D$1028*'selections(hide)'!$P$35)</f>
        <v>0.2</v>
      </c>
      <c r="AW1044">
        <f>W$1031/($D$1028*'selections(hide)'!$P$35)</f>
        <v>0.2</v>
      </c>
      <c r="AX1044">
        <f>W$1031/($D$1028*'selections(hide)'!$P$35)</f>
        <v>0.2</v>
      </c>
      <c r="AY1044">
        <f>W$1031/($D$1028*'selections(hide)'!$P$35)</f>
        <v>0.2</v>
      </c>
      <c r="AZ1044">
        <f>W$1031/($D$1028*'selections(hide)'!$P$35)</f>
        <v>0.2</v>
      </c>
    </row>
    <row r="1045" spans="1:64" x14ac:dyDescent="0.25">
      <c r="A1045" s="22" t="s">
        <v>681</v>
      </c>
      <c r="B1045" s="22"/>
      <c r="C1045" s="22"/>
      <c r="E1045" s="54">
        <f t="shared" ref="E1045:J1045" si="212">E1033+E1039</f>
        <v>0</v>
      </c>
      <c r="F1045" s="54">
        <f t="shared" si="212"/>
        <v>0</v>
      </c>
      <c r="G1045" s="54">
        <f t="shared" si="212"/>
        <v>0</v>
      </c>
      <c r="H1045" s="54">
        <f t="shared" si="212"/>
        <v>0</v>
      </c>
      <c r="I1045" s="54">
        <f t="shared" si="212"/>
        <v>0</v>
      </c>
      <c r="J1045" s="54">
        <f t="shared" si="212"/>
        <v>0</v>
      </c>
      <c r="X1045">
        <f>X$1031/($D$1028*'selections(hide)'!$P$35)</f>
        <v>0.2</v>
      </c>
      <c r="Y1045">
        <f>X$1031/($D$1028*'selections(hide)'!$P$35)</f>
        <v>0.2</v>
      </c>
      <c r="Z1045">
        <f>X$1031/($D$1028*'selections(hide)'!$P$35)</f>
        <v>0.2</v>
      </c>
      <c r="AA1045">
        <f>X$1031/($D$1028*'selections(hide)'!$P$35)</f>
        <v>0.2</v>
      </c>
      <c r="AB1045">
        <f>X$1031/($D$1028*'selections(hide)'!$P$35)</f>
        <v>0.2</v>
      </c>
      <c r="AC1045">
        <f>X$1031/($D$1028*'selections(hide)'!$P$35)</f>
        <v>0.2</v>
      </c>
      <c r="AD1045">
        <f>X$1031/($D$1028*'selections(hide)'!$P$35)</f>
        <v>0.2</v>
      </c>
      <c r="AE1045">
        <f>X$1031/($D$1028*'selections(hide)'!$P$35)</f>
        <v>0.2</v>
      </c>
      <c r="AF1045">
        <f>X$1031/($D$1028*'selections(hide)'!$P$35)</f>
        <v>0.2</v>
      </c>
      <c r="AG1045">
        <f>X$1031/($D$1028*'selections(hide)'!$P$35)</f>
        <v>0.2</v>
      </c>
      <c r="AH1045">
        <f>X$1031/($D$1028*'selections(hide)'!$P$35)</f>
        <v>0.2</v>
      </c>
      <c r="AI1045">
        <f>X$1031/($D$1028*'selections(hide)'!$P$35)</f>
        <v>0.2</v>
      </c>
      <c r="AJ1045">
        <f>X$1031/($D$1028*'selections(hide)'!$P$35)</f>
        <v>0.2</v>
      </c>
      <c r="AK1045">
        <f>X$1031/($D$1028*'selections(hide)'!$P$35)</f>
        <v>0.2</v>
      </c>
      <c r="AL1045">
        <f>X$1031/($D$1028*'selections(hide)'!$P$35)</f>
        <v>0.2</v>
      </c>
      <c r="AM1045">
        <f>X$1031/($D$1028*'selections(hide)'!$P$35)</f>
        <v>0.2</v>
      </c>
      <c r="AN1045">
        <f>X$1031/($D$1028*'selections(hide)'!$P$35)</f>
        <v>0.2</v>
      </c>
      <c r="AO1045">
        <f>X$1031/($D$1028*'selections(hide)'!$P$35)</f>
        <v>0.2</v>
      </c>
      <c r="AP1045">
        <f>X$1031/($D$1028*'selections(hide)'!$P$35)</f>
        <v>0.2</v>
      </c>
      <c r="AQ1045">
        <f>X$1031/($D$1028*'selections(hide)'!$P$35)</f>
        <v>0.2</v>
      </c>
      <c r="AR1045">
        <f>X$1031/($D$1028*'selections(hide)'!$P$35)</f>
        <v>0.2</v>
      </c>
      <c r="AS1045">
        <f>X$1031/($D$1028*'selections(hide)'!$P$35)</f>
        <v>0.2</v>
      </c>
      <c r="AT1045">
        <f>X$1031/($D$1028*'selections(hide)'!$P$35)</f>
        <v>0.2</v>
      </c>
      <c r="AU1045">
        <f>X$1031/($D$1028*'selections(hide)'!$P$35)</f>
        <v>0.2</v>
      </c>
      <c r="AV1045">
        <f>X$1031/($D$1028*'selections(hide)'!$P$35)</f>
        <v>0.2</v>
      </c>
      <c r="AW1045">
        <f>X$1031/($D$1028*'selections(hide)'!$P$35)</f>
        <v>0.2</v>
      </c>
      <c r="AX1045">
        <f>X$1031/($D$1028*'selections(hide)'!$P$35)</f>
        <v>0.2</v>
      </c>
      <c r="AY1045">
        <f>X$1031/($D$1028*'selections(hide)'!$P$35)</f>
        <v>0.2</v>
      </c>
      <c r="AZ1045">
        <f>X$1031/($D$1028*'selections(hide)'!$P$35)</f>
        <v>0.2</v>
      </c>
      <c r="BA1045">
        <f>X$1031/($D$1028*'selections(hide)'!$P$35)</f>
        <v>0.2</v>
      </c>
    </row>
    <row r="1046" spans="1:64" x14ac:dyDescent="0.25">
      <c r="A1046" s="22"/>
      <c r="B1046" s="22"/>
      <c r="C1046" s="22"/>
      <c r="Y1046">
        <f>Y$1031/($D$1028*'selections(hide)'!$P$35)</f>
        <v>0.2</v>
      </c>
      <c r="Z1046">
        <f>Y$1031/($D$1028*'selections(hide)'!$P$35)</f>
        <v>0.2</v>
      </c>
      <c r="AA1046">
        <f>Y$1031/($D$1028*'selections(hide)'!$P$35)</f>
        <v>0.2</v>
      </c>
      <c r="AB1046">
        <f>Y$1031/($D$1028*'selections(hide)'!$P$35)</f>
        <v>0.2</v>
      </c>
      <c r="AC1046">
        <f>Y$1031/($D$1028*'selections(hide)'!$P$35)</f>
        <v>0.2</v>
      </c>
      <c r="AD1046">
        <f>Y$1031/($D$1028*'selections(hide)'!$P$35)</f>
        <v>0.2</v>
      </c>
      <c r="AE1046">
        <f>Y$1031/($D$1028*'selections(hide)'!$P$35)</f>
        <v>0.2</v>
      </c>
      <c r="AF1046">
        <f>Y$1031/($D$1028*'selections(hide)'!$P$35)</f>
        <v>0.2</v>
      </c>
      <c r="AG1046">
        <f>Y$1031/($D$1028*'selections(hide)'!$P$35)</f>
        <v>0.2</v>
      </c>
      <c r="AH1046">
        <f>Y$1031/($D$1028*'selections(hide)'!$P$35)</f>
        <v>0.2</v>
      </c>
      <c r="AI1046">
        <f>Y$1031/($D$1028*'selections(hide)'!$P$35)</f>
        <v>0.2</v>
      </c>
      <c r="AJ1046">
        <f>Y$1031/($D$1028*'selections(hide)'!$P$35)</f>
        <v>0.2</v>
      </c>
      <c r="AK1046">
        <f>Y$1031/($D$1028*'selections(hide)'!$P$35)</f>
        <v>0.2</v>
      </c>
      <c r="AL1046">
        <f>Y$1031/($D$1028*'selections(hide)'!$P$35)</f>
        <v>0.2</v>
      </c>
      <c r="AM1046">
        <f>Y$1031/($D$1028*'selections(hide)'!$P$35)</f>
        <v>0.2</v>
      </c>
      <c r="AN1046">
        <f>Y$1031/($D$1028*'selections(hide)'!$P$35)</f>
        <v>0.2</v>
      </c>
      <c r="AO1046">
        <f>Y$1031/($D$1028*'selections(hide)'!$P$35)</f>
        <v>0.2</v>
      </c>
      <c r="AP1046">
        <f>Y$1031/($D$1028*'selections(hide)'!$P$35)</f>
        <v>0.2</v>
      </c>
      <c r="AQ1046">
        <f>Y$1031/($D$1028*'selections(hide)'!$P$35)</f>
        <v>0.2</v>
      </c>
      <c r="AR1046">
        <f>Y$1031/($D$1028*'selections(hide)'!$P$35)</f>
        <v>0.2</v>
      </c>
      <c r="AS1046">
        <f>Y$1031/($D$1028*'selections(hide)'!$P$35)</f>
        <v>0.2</v>
      </c>
      <c r="AT1046">
        <f>Y$1031/($D$1028*'selections(hide)'!$P$35)</f>
        <v>0.2</v>
      </c>
      <c r="AU1046">
        <f>Y$1031/($D$1028*'selections(hide)'!$P$35)</f>
        <v>0.2</v>
      </c>
      <c r="AV1046">
        <f>Y$1031/($D$1028*'selections(hide)'!$P$35)</f>
        <v>0.2</v>
      </c>
      <c r="AW1046">
        <f>Y$1031/($D$1028*'selections(hide)'!$P$35)</f>
        <v>0.2</v>
      </c>
      <c r="AX1046">
        <f>Y$1031/($D$1028*'selections(hide)'!$P$35)</f>
        <v>0.2</v>
      </c>
      <c r="AY1046">
        <f>Y$1031/($D$1028*'selections(hide)'!$P$35)</f>
        <v>0.2</v>
      </c>
      <c r="AZ1046">
        <f>Y$1031/($D$1028*'selections(hide)'!$P$35)</f>
        <v>0.2</v>
      </c>
      <c r="BA1046">
        <f>Y$1031/($D$1028*'selections(hide)'!$P$35)</f>
        <v>0.2</v>
      </c>
      <c r="BB1046">
        <f>Y$1031/($D$1028*'selections(hide)'!$P$35)</f>
        <v>0.2</v>
      </c>
    </row>
    <row r="1047" spans="1:64" x14ac:dyDescent="0.25">
      <c r="A1047" s="22" t="s">
        <v>684</v>
      </c>
      <c r="B1047" s="22"/>
      <c r="C1047" s="22"/>
      <c r="D1047" s="22"/>
      <c r="E1047" s="57" t="str">
        <f t="shared" ref="E1047:J1047" si="213">E1041</f>
        <v>2025/26</v>
      </c>
      <c r="F1047" s="57" t="str">
        <f t="shared" si="213"/>
        <v>2026/27</v>
      </c>
      <c r="G1047" s="57" t="str">
        <f t="shared" si="213"/>
        <v>2027/28</v>
      </c>
      <c r="H1047" s="57" t="str">
        <f t="shared" si="213"/>
        <v>2028/29</v>
      </c>
      <c r="I1047" s="57" t="str">
        <f t="shared" si="213"/>
        <v>2029/30</v>
      </c>
      <c r="J1047" s="57" t="str">
        <f t="shared" si="213"/>
        <v>2030/31</v>
      </c>
      <c r="Z1047">
        <f>Z$1031/($D$1028*'selections(hide)'!$P$35)</f>
        <v>0.2</v>
      </c>
      <c r="AA1047">
        <f>Z$1031/($D$1028*'selections(hide)'!$P$35)</f>
        <v>0.2</v>
      </c>
      <c r="AB1047">
        <f>Z$1031/($D$1028*'selections(hide)'!$P$35)</f>
        <v>0.2</v>
      </c>
      <c r="AC1047">
        <f>Z$1031/($D$1028*'selections(hide)'!$P$35)</f>
        <v>0.2</v>
      </c>
      <c r="AD1047">
        <f>Z$1031/($D$1028*'selections(hide)'!$P$35)</f>
        <v>0.2</v>
      </c>
      <c r="AE1047">
        <f>Z$1031/($D$1028*'selections(hide)'!$P$35)</f>
        <v>0.2</v>
      </c>
      <c r="AF1047">
        <f>Z$1031/($D$1028*'selections(hide)'!$P$35)</f>
        <v>0.2</v>
      </c>
      <c r="AG1047">
        <f>Z$1031/($D$1028*'selections(hide)'!$P$35)</f>
        <v>0.2</v>
      </c>
      <c r="AH1047">
        <f>Z$1031/($D$1028*'selections(hide)'!$P$35)</f>
        <v>0.2</v>
      </c>
      <c r="AI1047">
        <f>Z$1031/($D$1028*'selections(hide)'!$P$35)</f>
        <v>0.2</v>
      </c>
      <c r="AJ1047">
        <f>Z$1031/($D$1028*'selections(hide)'!$P$35)</f>
        <v>0.2</v>
      </c>
      <c r="AK1047">
        <f>Z$1031/($D$1028*'selections(hide)'!$P$35)</f>
        <v>0.2</v>
      </c>
      <c r="AL1047">
        <f>Z$1031/($D$1028*'selections(hide)'!$P$35)</f>
        <v>0.2</v>
      </c>
      <c r="AM1047">
        <f>Z$1031/($D$1028*'selections(hide)'!$P$35)</f>
        <v>0.2</v>
      </c>
      <c r="AN1047">
        <f>Z$1031/($D$1028*'selections(hide)'!$P$35)</f>
        <v>0.2</v>
      </c>
      <c r="AO1047">
        <f>Z$1031/($D$1028*'selections(hide)'!$P$35)</f>
        <v>0.2</v>
      </c>
      <c r="AP1047">
        <f>Z$1031/($D$1028*'selections(hide)'!$P$35)</f>
        <v>0.2</v>
      </c>
      <c r="AQ1047">
        <f>Z$1031/($D$1028*'selections(hide)'!$P$35)</f>
        <v>0.2</v>
      </c>
      <c r="AR1047">
        <f>Z$1031/($D$1028*'selections(hide)'!$P$35)</f>
        <v>0.2</v>
      </c>
      <c r="AS1047">
        <f>Z$1031/($D$1028*'selections(hide)'!$P$35)</f>
        <v>0.2</v>
      </c>
      <c r="AT1047">
        <f>Z$1031/($D$1028*'selections(hide)'!$P$35)</f>
        <v>0.2</v>
      </c>
      <c r="AU1047">
        <f>Z$1031/($D$1028*'selections(hide)'!$P$35)</f>
        <v>0.2</v>
      </c>
      <c r="AV1047">
        <f>Z$1031/($D$1028*'selections(hide)'!$P$35)</f>
        <v>0.2</v>
      </c>
      <c r="AW1047">
        <f>Z$1031/($D$1028*'selections(hide)'!$P$35)</f>
        <v>0.2</v>
      </c>
      <c r="AX1047">
        <f>Z$1031/($D$1028*'selections(hide)'!$P$35)</f>
        <v>0.2</v>
      </c>
      <c r="AY1047">
        <f>Z$1031/($D$1028*'selections(hide)'!$P$35)</f>
        <v>0.2</v>
      </c>
      <c r="AZ1047">
        <f>Z$1031/($D$1028*'selections(hide)'!$P$35)</f>
        <v>0.2</v>
      </c>
      <c r="BA1047">
        <f>Z$1031/($D$1028*'selections(hide)'!$P$35)</f>
        <v>0.2</v>
      </c>
      <c r="BB1047">
        <f>Z$1031/($D$1028*'selections(hide)'!$P$35)</f>
        <v>0.2</v>
      </c>
      <c r="BC1047">
        <f>Z$1031/($D$1028*'selections(hide)'!$P$35)</f>
        <v>0.2</v>
      </c>
    </row>
    <row r="1048" spans="1:64" x14ac:dyDescent="0.25">
      <c r="A1048" s="22" t="s">
        <v>205</v>
      </c>
      <c r="B1048" s="22"/>
      <c r="C1048" s="22"/>
      <c r="D1048" s="13" t="str">
        <f>A1048&amp;D1027&amp;D1029</f>
        <v>FT Home student FTE14</v>
      </c>
      <c r="E1048" s="66">
        <f>IF(staff_students!$C$28="No",E1042/$D1028/$D1028*21+D1042/$D1028/$D1028*15,E1042/$D1028/$D1028*21+E1042/$D1028/$D1028*15)</f>
        <v>23.333333333333336</v>
      </c>
      <c r="F1048" s="58">
        <f>F1042/$D1028/$D1028*21+E1042/$D1028/$D1028*15</f>
        <v>40</v>
      </c>
      <c r="G1048" s="58">
        <f>G1042/$D1028/$D1028*21+F1042/$D1028/$D1028*15</f>
        <v>40</v>
      </c>
      <c r="H1048" s="58">
        <f>H1042/$D1028/$D1028*21+G1042/$D1028/$D1028*15</f>
        <v>40</v>
      </c>
      <c r="I1048" s="58">
        <f>I1042/$D1028/$D1028*21+H1042/$D1028/$D1028*15</f>
        <v>40</v>
      </c>
      <c r="J1048" s="58">
        <f>J1042/$D1028/$D1028*21+I1042/$D1028/$D1028*15</f>
        <v>40</v>
      </c>
      <c r="AA1048">
        <f>AA$1031/($D$1028*'selections(hide)'!$P$35)</f>
        <v>0.2</v>
      </c>
      <c r="AB1048">
        <f>AA$1031/($D$1028*'selections(hide)'!$P$35)</f>
        <v>0.2</v>
      </c>
      <c r="AC1048">
        <f>AA$1031/($D$1028*'selections(hide)'!$P$35)</f>
        <v>0.2</v>
      </c>
      <c r="AD1048">
        <f>AA$1031/($D$1028*'selections(hide)'!$P$35)</f>
        <v>0.2</v>
      </c>
      <c r="AE1048">
        <f>AA$1031/($D$1028*'selections(hide)'!$P$35)</f>
        <v>0.2</v>
      </c>
      <c r="AF1048">
        <f>AA$1031/($D$1028*'selections(hide)'!$P$35)</f>
        <v>0.2</v>
      </c>
      <c r="AG1048">
        <f>AA$1031/($D$1028*'selections(hide)'!$P$35)</f>
        <v>0.2</v>
      </c>
      <c r="AH1048">
        <f>AA$1031/($D$1028*'selections(hide)'!$P$35)</f>
        <v>0.2</v>
      </c>
      <c r="AI1048">
        <f>AA$1031/($D$1028*'selections(hide)'!$P$35)</f>
        <v>0.2</v>
      </c>
      <c r="AJ1048">
        <f>AA$1031/($D$1028*'selections(hide)'!$P$35)</f>
        <v>0.2</v>
      </c>
      <c r="AK1048">
        <f>AA$1031/($D$1028*'selections(hide)'!$P$35)</f>
        <v>0.2</v>
      </c>
      <c r="AL1048">
        <f>AA$1031/($D$1028*'selections(hide)'!$P$35)</f>
        <v>0.2</v>
      </c>
      <c r="AM1048">
        <f>AA$1031/($D$1028*'selections(hide)'!$P$35)</f>
        <v>0.2</v>
      </c>
      <c r="AN1048">
        <f>AA$1031/($D$1028*'selections(hide)'!$P$35)</f>
        <v>0.2</v>
      </c>
      <c r="AO1048">
        <f>AA$1031/($D$1028*'selections(hide)'!$P$35)</f>
        <v>0.2</v>
      </c>
      <c r="AP1048">
        <f>AA$1031/($D$1028*'selections(hide)'!$P$35)</f>
        <v>0.2</v>
      </c>
      <c r="AQ1048">
        <f>AA$1031/($D$1028*'selections(hide)'!$P$35)</f>
        <v>0.2</v>
      </c>
      <c r="AR1048">
        <f>AA$1031/($D$1028*'selections(hide)'!$P$35)</f>
        <v>0.2</v>
      </c>
      <c r="AS1048">
        <f>AA$1031/($D$1028*'selections(hide)'!$P$35)</f>
        <v>0.2</v>
      </c>
      <c r="AT1048">
        <f>AA$1031/($D$1028*'selections(hide)'!$P$35)</f>
        <v>0.2</v>
      </c>
      <c r="AU1048">
        <f>AA$1031/($D$1028*'selections(hide)'!$P$35)</f>
        <v>0.2</v>
      </c>
      <c r="AV1048">
        <f>AA$1031/($D$1028*'selections(hide)'!$P$35)</f>
        <v>0.2</v>
      </c>
      <c r="AW1048">
        <f>AA$1031/($D$1028*'selections(hide)'!$P$35)</f>
        <v>0.2</v>
      </c>
      <c r="AX1048">
        <f>AA$1031/($D$1028*'selections(hide)'!$P$35)</f>
        <v>0.2</v>
      </c>
      <c r="AY1048">
        <f>AA$1031/($D$1028*'selections(hide)'!$P$35)</f>
        <v>0.2</v>
      </c>
      <c r="AZ1048">
        <f>AA$1031/($D$1028*'selections(hide)'!$P$35)</f>
        <v>0.2</v>
      </c>
      <c r="BA1048">
        <f>AA$1031/($D$1028*'selections(hide)'!$P$35)</f>
        <v>0.2</v>
      </c>
      <c r="BB1048">
        <f>AA$1031/($D$1028*'selections(hide)'!$P$35)</f>
        <v>0.2</v>
      </c>
      <c r="BC1048">
        <f>AA$1031/($D$1028*'selections(hide)'!$P$35)</f>
        <v>0.2</v>
      </c>
      <c r="BD1048">
        <f>AA$1031/($D$1028*'selections(hide)'!$P$35)</f>
        <v>0.2</v>
      </c>
    </row>
    <row r="1049" spans="1:64" x14ac:dyDescent="0.25">
      <c r="A1049" s="22" t="s">
        <v>206</v>
      </c>
      <c r="B1049" s="22"/>
      <c r="C1049" s="22"/>
      <c r="D1049" s="13" t="str">
        <f>A1049&amp;D1027&amp;D1029</f>
        <v>FT International student FTE14</v>
      </c>
      <c r="E1049" s="66">
        <f>IF(staff_students!$C$28="No",E1043/$D1028/$D1028*21+D1043/$D1028/$D1028*15,E1043/$D1028/$D1028*21+E1043/$D1028/$D1028*15)</f>
        <v>5.8333333333333339</v>
      </c>
      <c r="F1049" s="58">
        <f>F1043/$D1028/$D1028*21+E1043/$D1028/$D1028*15</f>
        <v>10</v>
      </c>
      <c r="G1049" s="58">
        <f>G1043/$D1028/$D1028*21+F1043/$D1028/$D1028*15</f>
        <v>10</v>
      </c>
      <c r="H1049" s="58">
        <f>H1043/$D1028/$D1028*21+G1043/$D1028/$D1028*15</f>
        <v>10</v>
      </c>
      <c r="I1049" s="58">
        <f>I1043/$D1028/$D1028*21+H1043/$D1028/$D1028*15</f>
        <v>10</v>
      </c>
      <c r="J1049" s="58">
        <f>J1043/$D1028/$D1028*21+I1043/$D1028/$D1028*15</f>
        <v>10</v>
      </c>
      <c r="AB1049">
        <f>AB$1031/($D$1028*'selections(hide)'!$P$35)</f>
        <v>0.2</v>
      </c>
      <c r="AC1049">
        <f>AB$1031/($D$1028*'selections(hide)'!$P$35)</f>
        <v>0.2</v>
      </c>
      <c r="AD1049">
        <f>AB$1031/($D$1028*'selections(hide)'!$P$35)</f>
        <v>0.2</v>
      </c>
      <c r="AE1049">
        <f>AB$1031/($D$1028*'selections(hide)'!$P$35)</f>
        <v>0.2</v>
      </c>
      <c r="AF1049">
        <f>AB$1031/($D$1028*'selections(hide)'!$P$35)</f>
        <v>0.2</v>
      </c>
      <c r="AG1049">
        <f>AB$1031/($D$1028*'selections(hide)'!$P$35)</f>
        <v>0.2</v>
      </c>
      <c r="AH1049">
        <f>AB$1031/($D$1028*'selections(hide)'!$P$35)</f>
        <v>0.2</v>
      </c>
      <c r="AI1049">
        <f>AB$1031/($D$1028*'selections(hide)'!$P$35)</f>
        <v>0.2</v>
      </c>
      <c r="AJ1049">
        <f>AB$1031/($D$1028*'selections(hide)'!$P$35)</f>
        <v>0.2</v>
      </c>
      <c r="AK1049">
        <f>AB$1031/($D$1028*'selections(hide)'!$P$35)</f>
        <v>0.2</v>
      </c>
      <c r="AL1049">
        <f>AB$1031/($D$1028*'selections(hide)'!$P$35)</f>
        <v>0.2</v>
      </c>
      <c r="AM1049">
        <f>AB$1031/($D$1028*'selections(hide)'!$P$35)</f>
        <v>0.2</v>
      </c>
      <c r="AN1049">
        <f>AB$1031/($D$1028*'selections(hide)'!$P$35)</f>
        <v>0.2</v>
      </c>
      <c r="AO1049">
        <f>AB$1031/($D$1028*'selections(hide)'!$P$35)</f>
        <v>0.2</v>
      </c>
      <c r="AP1049">
        <f>AB$1031/($D$1028*'selections(hide)'!$P$35)</f>
        <v>0.2</v>
      </c>
      <c r="AQ1049">
        <f>AB$1031/($D$1028*'selections(hide)'!$P$35)</f>
        <v>0.2</v>
      </c>
      <c r="AR1049">
        <f>AB$1031/($D$1028*'selections(hide)'!$P$35)</f>
        <v>0.2</v>
      </c>
      <c r="AS1049">
        <f>AB$1031/($D$1028*'selections(hide)'!$P$35)</f>
        <v>0.2</v>
      </c>
      <c r="AT1049">
        <f>AB$1031/($D$1028*'selections(hide)'!$P$35)</f>
        <v>0.2</v>
      </c>
      <c r="AU1049">
        <f>AB$1031/($D$1028*'selections(hide)'!$P$35)</f>
        <v>0.2</v>
      </c>
      <c r="AV1049">
        <f>AB$1031/($D$1028*'selections(hide)'!$P$35)</f>
        <v>0.2</v>
      </c>
      <c r="AW1049">
        <f>AB$1031/($D$1028*'selections(hide)'!$P$35)</f>
        <v>0.2</v>
      </c>
      <c r="AX1049">
        <f>AB$1031/($D$1028*'selections(hide)'!$P$35)</f>
        <v>0.2</v>
      </c>
      <c r="AY1049">
        <f>AB$1031/($D$1028*'selections(hide)'!$P$35)</f>
        <v>0.2</v>
      </c>
      <c r="AZ1049">
        <f>AB$1031/($D$1028*'selections(hide)'!$P$35)</f>
        <v>0.2</v>
      </c>
      <c r="BA1049">
        <f>AB$1031/($D$1028*'selections(hide)'!$P$35)</f>
        <v>0.2</v>
      </c>
      <c r="BB1049">
        <f>AB$1031/($D$1028*'selections(hide)'!$P$35)</f>
        <v>0.2</v>
      </c>
      <c r="BC1049">
        <f>AB$1031/($D$1028*'selections(hide)'!$P$35)</f>
        <v>0.2</v>
      </c>
      <c r="BD1049">
        <f>AB$1031/($D$1028*'selections(hide)'!$P$35)</f>
        <v>0.2</v>
      </c>
      <c r="BE1049">
        <f>AB$1031/($D$1028*'selections(hide)'!$P$35)</f>
        <v>0.2</v>
      </c>
    </row>
    <row r="1050" spans="1:64" x14ac:dyDescent="0.25">
      <c r="A1050" s="22" t="s">
        <v>207</v>
      </c>
      <c r="B1050" s="22"/>
      <c r="C1050" s="22"/>
      <c r="D1050" s="13" t="str">
        <f>A1050&amp;D1027&amp;D1029</f>
        <v>PT Home student FTE14</v>
      </c>
      <c r="E1050" s="66">
        <f>IF(staff_students!$C$28="No",E1044/VLOOKUP($D1027,'selections(hide)'!$D$24:$P$36,13,FALSE)/$D1028/$D1028*21+D1044/VLOOKUP($D1027,'selections(hide)'!$D$24:$P$36,13,FALSE)/$D1028/$D1028*15,E1044/VLOOKUP($D1027,'selections(hide)'!$D$24:$P$36,13,FALSE)/$D1028/$D1028*21+E1044/VLOOKUP($D1027,'selections(hide)'!$D$24:$P$36,13,FALSE)/$D1028/$D1028*15)</f>
        <v>0</v>
      </c>
      <c r="F1050" s="58">
        <f>F1044/VLOOKUP($D1027,'selections(hide)'!$D$24:$P$36,13,FALSE)/$D1028/$D1028*21+E1044/VLOOKUP($D1027,'selections(hide)'!$D$24:$P$36,13,FALSE)/$D1028/$D1028*15</f>
        <v>0</v>
      </c>
      <c r="G1050" s="58">
        <f>G1044/VLOOKUP($D1027,'selections(hide)'!$D$24:$P$36,13,FALSE)/$D1028/$D1028*21+F1044/VLOOKUP($D1027,'selections(hide)'!$D$24:$P$36,13,FALSE)/$D1028/$D1028*15</f>
        <v>0</v>
      </c>
      <c r="H1050" s="58">
        <f>H1044/VLOOKUP($D1027,'selections(hide)'!$D$24:$P$36,13,FALSE)/$D1028/$D1028*21+G1044/VLOOKUP($D1027,'selections(hide)'!$D$24:$P$36,13,FALSE)/$D1028/$D1028*15</f>
        <v>0</v>
      </c>
      <c r="I1050" s="58">
        <f>I1044/VLOOKUP($D1027,'selections(hide)'!$D$24:$P$36,13,FALSE)/$D1028/$D1028*21+H1044/VLOOKUP($D1027,'selections(hide)'!$D$24:$P$36,13,FALSE)/$D1028/$D1028*15</f>
        <v>0</v>
      </c>
      <c r="J1050" s="58">
        <f>J1044/VLOOKUP($D1027,'selections(hide)'!$D$24:$P$36,13,FALSE)/$D1028/$D1028*21+I1044/VLOOKUP($D1027,'selections(hide)'!$D$24:$P$36,13,FALSE)/$D1028/$D1028*15</f>
        <v>0</v>
      </c>
      <c r="AC1050">
        <f>AC$1031/($D$1028*'selections(hide)'!$P$35)</f>
        <v>0.2</v>
      </c>
      <c r="AD1050">
        <f>AC$1031/($D$1028*'selections(hide)'!$P$35)</f>
        <v>0.2</v>
      </c>
      <c r="AE1050">
        <f>AC$1031/($D$1028*'selections(hide)'!$P$35)</f>
        <v>0.2</v>
      </c>
      <c r="AF1050">
        <f>AC$1031/($D$1028*'selections(hide)'!$P$35)</f>
        <v>0.2</v>
      </c>
      <c r="AG1050">
        <f>AC$1031/($D$1028*'selections(hide)'!$P$35)</f>
        <v>0.2</v>
      </c>
      <c r="AH1050">
        <f>AC$1031/($D$1028*'selections(hide)'!$P$35)</f>
        <v>0.2</v>
      </c>
      <c r="AI1050">
        <f>AC$1031/($D$1028*'selections(hide)'!$P$35)</f>
        <v>0.2</v>
      </c>
      <c r="AJ1050">
        <f>AC$1031/($D$1028*'selections(hide)'!$P$35)</f>
        <v>0.2</v>
      </c>
      <c r="AK1050">
        <f>AC$1031/($D$1028*'selections(hide)'!$P$35)</f>
        <v>0.2</v>
      </c>
      <c r="AL1050">
        <f>AC$1031/($D$1028*'selections(hide)'!$P$35)</f>
        <v>0.2</v>
      </c>
      <c r="AM1050">
        <f>AC$1031/($D$1028*'selections(hide)'!$P$35)</f>
        <v>0.2</v>
      </c>
      <c r="AN1050">
        <f>AC$1031/($D$1028*'selections(hide)'!$P$35)</f>
        <v>0.2</v>
      </c>
      <c r="AO1050">
        <f>AC$1031/($D$1028*'selections(hide)'!$P$35)</f>
        <v>0.2</v>
      </c>
      <c r="AP1050">
        <f>AC$1031/($D$1028*'selections(hide)'!$P$35)</f>
        <v>0.2</v>
      </c>
      <c r="AQ1050">
        <f>AC$1031/($D$1028*'selections(hide)'!$P$35)</f>
        <v>0.2</v>
      </c>
      <c r="AR1050">
        <f>AC$1031/($D$1028*'selections(hide)'!$P$35)</f>
        <v>0.2</v>
      </c>
      <c r="AS1050">
        <f>AC$1031/($D$1028*'selections(hide)'!$P$35)</f>
        <v>0.2</v>
      </c>
      <c r="AT1050">
        <f>AC$1031/($D$1028*'selections(hide)'!$P$35)</f>
        <v>0.2</v>
      </c>
      <c r="AU1050">
        <f>AC$1031/($D$1028*'selections(hide)'!$P$35)</f>
        <v>0.2</v>
      </c>
      <c r="AV1050">
        <f>AC$1031/($D$1028*'selections(hide)'!$P$35)</f>
        <v>0.2</v>
      </c>
      <c r="AW1050">
        <f>AC$1031/($D$1028*'selections(hide)'!$P$35)</f>
        <v>0.2</v>
      </c>
      <c r="AX1050">
        <f>AC$1031/($D$1028*'selections(hide)'!$P$35)</f>
        <v>0.2</v>
      </c>
      <c r="AY1050">
        <f>AC$1031/($D$1028*'selections(hide)'!$P$35)</f>
        <v>0.2</v>
      </c>
      <c r="AZ1050">
        <f>AC$1031/($D$1028*'selections(hide)'!$P$35)</f>
        <v>0.2</v>
      </c>
      <c r="BA1050">
        <f>AC$1031/($D$1028*'selections(hide)'!$P$35)</f>
        <v>0.2</v>
      </c>
      <c r="BB1050">
        <f>AC$1031/($D$1028*'selections(hide)'!$P$35)</f>
        <v>0.2</v>
      </c>
      <c r="BC1050">
        <f>AC$1031/($D$1028*'selections(hide)'!$P$35)</f>
        <v>0.2</v>
      </c>
      <c r="BD1050">
        <f>AC$1031/($D$1028*'selections(hide)'!$P$35)</f>
        <v>0.2</v>
      </c>
      <c r="BE1050">
        <f>AC$1031/($D$1028*'selections(hide)'!$P$35)</f>
        <v>0.2</v>
      </c>
      <c r="BF1050">
        <f>AC$1031/($D$1028*'selections(hide)'!$P$35)</f>
        <v>0.2</v>
      </c>
    </row>
    <row r="1051" spans="1:64" x14ac:dyDescent="0.25">
      <c r="A1051" s="22" t="s">
        <v>208</v>
      </c>
      <c r="B1051" s="22"/>
      <c r="C1051" s="22"/>
      <c r="D1051" s="13" t="str">
        <f>A1051&amp;D1027&amp;D1029</f>
        <v>PT International student FTE14</v>
      </c>
      <c r="E1051" s="66">
        <f>IF(staff_students!$C$28="No",E1045/VLOOKUP($D1027,'selections(hide)'!$D$24:$P$36,13,FALSE)/$D1028/$D1028*21+D1045/VLOOKUP($D1027,'selections(hide)'!$D$24:$P$36,13,FALSE)/$D1028/$D1028*15,E1045/VLOOKUP($D1027,'selections(hide)'!$D$24:$P$36,13,FALSE)/$D1028/$D1028*21+E1045/VLOOKUP($D1027,'selections(hide)'!$D$24:$P$36,13,FALSE)/$D1028/$D1028*15)</f>
        <v>0</v>
      </c>
      <c r="F1051" s="58">
        <f>F1045/VLOOKUP($D1027,'selections(hide)'!$D$24:$P$36,13,FALSE)/$D1028/$D1028*21+E1045/VLOOKUP($D1027,'selections(hide)'!$D$24:$P$36,13,FALSE)/$D1028/$D1028*15</f>
        <v>0</v>
      </c>
      <c r="G1051" s="58">
        <f>G1045/VLOOKUP($D1027,'selections(hide)'!$D$24:$P$36,13,FALSE)/$D1028/$D1028*21+F1045/VLOOKUP($D1027,'selections(hide)'!$D$24:$P$36,13,FALSE)/$D1028/$D1028*15</f>
        <v>0</v>
      </c>
      <c r="H1051" s="58">
        <f>H1045/VLOOKUP($D1027,'selections(hide)'!$D$24:$P$36,13,FALSE)/$D1028/$D1028*21+G1045/VLOOKUP($D1027,'selections(hide)'!$D$24:$P$36,13,FALSE)/$D1028/$D1028*15</f>
        <v>0</v>
      </c>
      <c r="I1051" s="58">
        <f>I1045/VLOOKUP($D1027,'selections(hide)'!$D$24:$P$36,13,FALSE)/$D1028/$D1028*21+H1045/VLOOKUP($D1027,'selections(hide)'!$D$24:$P$36,13,FALSE)/$D1028/$D1028*15</f>
        <v>0</v>
      </c>
      <c r="J1051" s="58">
        <f>J1045/VLOOKUP($D1027,'selections(hide)'!$D$24:$P$36,13,FALSE)/$D1028/$D1028*21+I1045/VLOOKUP($D1027,'selections(hide)'!$D$24:$P$36,13,FALSE)/$D1028/$D1028*15</f>
        <v>0</v>
      </c>
      <c r="AD1051">
        <f>AD$1031/($D$1028*'selections(hide)'!$P$35)</f>
        <v>0.2</v>
      </c>
      <c r="AE1051">
        <f>AD$1031/($D$1028*'selections(hide)'!$P$35)</f>
        <v>0.2</v>
      </c>
      <c r="AF1051">
        <f>AD$1031/($D$1028*'selections(hide)'!$P$35)</f>
        <v>0.2</v>
      </c>
      <c r="AG1051">
        <f>AD$1031/($D$1028*'selections(hide)'!$P$35)</f>
        <v>0.2</v>
      </c>
      <c r="AH1051">
        <f>AD$1031/($D$1028*'selections(hide)'!$P$35)</f>
        <v>0.2</v>
      </c>
      <c r="AI1051">
        <f>AD$1031/($D$1028*'selections(hide)'!$P$35)</f>
        <v>0.2</v>
      </c>
      <c r="AJ1051">
        <f>AD$1031/($D$1028*'selections(hide)'!$P$35)</f>
        <v>0.2</v>
      </c>
      <c r="AK1051">
        <f>AD$1031/($D$1028*'selections(hide)'!$P$35)</f>
        <v>0.2</v>
      </c>
      <c r="AL1051">
        <f>AD$1031/($D$1028*'selections(hide)'!$P$35)</f>
        <v>0.2</v>
      </c>
      <c r="AM1051">
        <f>AD$1031/($D$1028*'selections(hide)'!$P$35)</f>
        <v>0.2</v>
      </c>
      <c r="AN1051">
        <f>AD$1031/($D$1028*'selections(hide)'!$P$35)</f>
        <v>0.2</v>
      </c>
      <c r="AO1051">
        <f>AD$1031/($D$1028*'selections(hide)'!$P$35)</f>
        <v>0.2</v>
      </c>
      <c r="AP1051">
        <f>AD$1031/($D$1028*'selections(hide)'!$P$35)</f>
        <v>0.2</v>
      </c>
      <c r="AQ1051">
        <f>AD$1031/($D$1028*'selections(hide)'!$P$35)</f>
        <v>0.2</v>
      </c>
      <c r="AR1051">
        <f>AD$1031/($D$1028*'selections(hide)'!$P$35)</f>
        <v>0.2</v>
      </c>
      <c r="AS1051">
        <f>AD$1031/($D$1028*'selections(hide)'!$P$35)</f>
        <v>0.2</v>
      </c>
      <c r="AT1051">
        <f>AD$1031/($D$1028*'selections(hide)'!$P$35)</f>
        <v>0.2</v>
      </c>
      <c r="AU1051">
        <f>AD$1031/($D$1028*'selections(hide)'!$P$35)</f>
        <v>0.2</v>
      </c>
      <c r="AV1051">
        <f>AD$1031/($D$1028*'selections(hide)'!$P$35)</f>
        <v>0.2</v>
      </c>
      <c r="AW1051">
        <f>AD$1031/($D$1028*'selections(hide)'!$P$35)</f>
        <v>0.2</v>
      </c>
      <c r="AX1051">
        <f>AD$1031/($D$1028*'selections(hide)'!$P$35)</f>
        <v>0.2</v>
      </c>
      <c r="AY1051">
        <f>AD$1031/($D$1028*'selections(hide)'!$P$35)</f>
        <v>0.2</v>
      </c>
      <c r="AZ1051">
        <f>AD$1031/($D$1028*'selections(hide)'!$P$35)</f>
        <v>0.2</v>
      </c>
      <c r="BA1051">
        <f>AD$1031/($D$1028*'selections(hide)'!$P$35)</f>
        <v>0.2</v>
      </c>
      <c r="BB1051">
        <f>AD$1031/($D$1028*'selections(hide)'!$P$35)</f>
        <v>0.2</v>
      </c>
      <c r="BC1051">
        <f>AD$1031/($D$1028*'selections(hide)'!$P$35)</f>
        <v>0.2</v>
      </c>
      <c r="BD1051">
        <f>AD$1031/($D$1028*'selections(hide)'!$P$35)</f>
        <v>0.2</v>
      </c>
      <c r="BE1051">
        <f>AD$1031/($D$1028*'selections(hide)'!$P$35)</f>
        <v>0.2</v>
      </c>
      <c r="BF1051">
        <f>AD$1031/($D$1028*'selections(hide)'!$P$35)</f>
        <v>0.2</v>
      </c>
      <c r="BG1051">
        <f>AD$1031/($D$1028*'selections(hide)'!$P$35)</f>
        <v>0.2</v>
      </c>
    </row>
    <row r="1052" spans="1:64" x14ac:dyDescent="0.25">
      <c r="A1052" s="22"/>
      <c r="B1052" s="22"/>
      <c r="C1052" s="22"/>
      <c r="D1052" s="22"/>
      <c r="E1052" s="22"/>
      <c r="F1052" s="22"/>
      <c r="G1052" s="22"/>
      <c r="H1052" s="22"/>
      <c r="I1052" s="22"/>
      <c r="J1052" s="22"/>
      <c r="AE1052">
        <f>AE$1031/($D$1028*'selections(hide)'!$P$35)</f>
        <v>0.2</v>
      </c>
      <c r="AF1052">
        <f>AE$1031/($D$1028*'selections(hide)'!$P$35)</f>
        <v>0.2</v>
      </c>
      <c r="AG1052">
        <f>AE$1031/($D$1028*'selections(hide)'!$P$35)</f>
        <v>0.2</v>
      </c>
      <c r="AH1052">
        <f>AE$1031/($D$1028*'selections(hide)'!$P$35)</f>
        <v>0.2</v>
      </c>
      <c r="AI1052">
        <f>AE$1031/($D$1028*'selections(hide)'!$P$35)</f>
        <v>0.2</v>
      </c>
      <c r="AJ1052">
        <f>AE$1031/($D$1028*'selections(hide)'!$P$35)</f>
        <v>0.2</v>
      </c>
      <c r="AK1052">
        <f>AE$1031/($D$1028*'selections(hide)'!$P$35)</f>
        <v>0.2</v>
      </c>
      <c r="AL1052">
        <f>AE$1031/($D$1028*'selections(hide)'!$P$35)</f>
        <v>0.2</v>
      </c>
      <c r="AM1052">
        <f>AE$1031/($D$1028*'selections(hide)'!$P$35)</f>
        <v>0.2</v>
      </c>
      <c r="AN1052">
        <f>AE$1031/($D$1028*'selections(hide)'!$P$35)</f>
        <v>0.2</v>
      </c>
      <c r="AO1052">
        <f>AE$1031/($D$1028*'selections(hide)'!$P$35)</f>
        <v>0.2</v>
      </c>
      <c r="AP1052">
        <f>AE$1031/($D$1028*'selections(hide)'!$P$35)</f>
        <v>0.2</v>
      </c>
      <c r="AQ1052">
        <f>AE$1031/($D$1028*'selections(hide)'!$P$35)</f>
        <v>0.2</v>
      </c>
      <c r="AR1052">
        <f>AE$1031/($D$1028*'selections(hide)'!$P$35)</f>
        <v>0.2</v>
      </c>
      <c r="AS1052">
        <f>AE$1031/($D$1028*'selections(hide)'!$P$35)</f>
        <v>0.2</v>
      </c>
      <c r="AT1052">
        <f>AE$1031/($D$1028*'selections(hide)'!$P$35)</f>
        <v>0.2</v>
      </c>
      <c r="AU1052">
        <f>AE$1031/($D$1028*'selections(hide)'!$P$35)</f>
        <v>0.2</v>
      </c>
      <c r="AV1052">
        <f>AE$1031/($D$1028*'selections(hide)'!$P$35)</f>
        <v>0.2</v>
      </c>
      <c r="AW1052">
        <f>AE$1031/($D$1028*'selections(hide)'!$P$35)</f>
        <v>0.2</v>
      </c>
      <c r="AX1052">
        <f>AE$1031/($D$1028*'selections(hide)'!$P$35)</f>
        <v>0.2</v>
      </c>
      <c r="AY1052">
        <f>AE$1031/($D$1028*'selections(hide)'!$P$35)</f>
        <v>0.2</v>
      </c>
      <c r="AZ1052">
        <f>AE$1031/($D$1028*'selections(hide)'!$P$35)</f>
        <v>0.2</v>
      </c>
      <c r="BA1052">
        <f>AE$1031/($D$1028*'selections(hide)'!$P$35)</f>
        <v>0.2</v>
      </c>
      <c r="BB1052">
        <f>AE$1031/($D$1028*'selections(hide)'!$P$35)</f>
        <v>0.2</v>
      </c>
      <c r="BC1052">
        <f>AE$1031/($D$1028*'selections(hide)'!$P$35)</f>
        <v>0.2</v>
      </c>
      <c r="BD1052">
        <f>AE$1031/($D$1028*'selections(hide)'!$P$35)</f>
        <v>0.2</v>
      </c>
      <c r="BE1052">
        <f>AE$1031/($D$1028*'selections(hide)'!$P$35)</f>
        <v>0.2</v>
      </c>
      <c r="BF1052">
        <f>AE$1031/($D$1028*'selections(hide)'!$P$35)</f>
        <v>0.2</v>
      </c>
      <c r="BG1052">
        <f>AE$1031/($D$1028*'selections(hide)'!$P$35)</f>
        <v>0.2</v>
      </c>
      <c r="BH1052">
        <f>AE$1031/($D$1028*'selections(hide)'!$P$35)</f>
        <v>0.2</v>
      </c>
    </row>
    <row r="1053" spans="1:64" x14ac:dyDescent="0.25">
      <c r="A1053" s="59" t="s">
        <v>18</v>
      </c>
      <c r="B1053" s="11"/>
      <c r="C1053" s="11"/>
      <c r="D1053" s="2">
        <f>VLOOKUP(A1053,'selections(hide)'!$A$24:$M$36,4,FALSE)</f>
        <v>2</v>
      </c>
      <c r="AF1053">
        <f>AF$1031/($D$1028*'selections(hide)'!$P$35)</f>
        <v>0.2</v>
      </c>
      <c r="AG1053">
        <f>AF$1031/($D$1028*'selections(hide)'!$P$35)</f>
        <v>0.2</v>
      </c>
      <c r="AH1053">
        <f>AF$1031/($D$1028*'selections(hide)'!$P$35)</f>
        <v>0.2</v>
      </c>
      <c r="AI1053">
        <f>AF$1031/($D$1028*'selections(hide)'!$P$35)</f>
        <v>0.2</v>
      </c>
      <c r="AJ1053">
        <f>AF$1031/($D$1028*'selections(hide)'!$P$35)</f>
        <v>0.2</v>
      </c>
      <c r="AK1053">
        <f>AF$1031/($D$1028*'selections(hide)'!$P$35)</f>
        <v>0.2</v>
      </c>
      <c r="AL1053">
        <f>AF$1031/($D$1028*'selections(hide)'!$P$35)</f>
        <v>0.2</v>
      </c>
      <c r="AM1053">
        <f>AF$1031/($D$1028*'selections(hide)'!$P$35)</f>
        <v>0.2</v>
      </c>
      <c r="AN1053">
        <f>AF$1031/($D$1028*'selections(hide)'!$P$35)</f>
        <v>0.2</v>
      </c>
      <c r="AO1053">
        <f>AF$1031/($D$1028*'selections(hide)'!$P$35)</f>
        <v>0.2</v>
      </c>
      <c r="AP1053">
        <f>AF$1031/($D$1028*'selections(hide)'!$P$35)</f>
        <v>0.2</v>
      </c>
      <c r="AQ1053">
        <f>AF$1031/($D$1028*'selections(hide)'!$P$35)</f>
        <v>0.2</v>
      </c>
      <c r="AR1053">
        <f>AF$1031/($D$1028*'selections(hide)'!$P$35)</f>
        <v>0.2</v>
      </c>
      <c r="AS1053">
        <f>AF$1031/($D$1028*'selections(hide)'!$P$35)</f>
        <v>0.2</v>
      </c>
      <c r="AT1053">
        <f>AF$1031/($D$1028*'selections(hide)'!$P$35)</f>
        <v>0.2</v>
      </c>
      <c r="AU1053">
        <f>AF$1031/($D$1028*'selections(hide)'!$P$35)</f>
        <v>0.2</v>
      </c>
      <c r="AV1053">
        <f>AF$1031/($D$1028*'selections(hide)'!$P$35)</f>
        <v>0.2</v>
      </c>
      <c r="AW1053">
        <f>AF$1031/($D$1028*'selections(hide)'!$P$35)</f>
        <v>0.2</v>
      </c>
      <c r="AX1053">
        <f>AF$1031/($D$1028*'selections(hide)'!$P$35)</f>
        <v>0.2</v>
      </c>
      <c r="AY1053">
        <f>AF$1031/($D$1028*'selections(hide)'!$P$35)</f>
        <v>0.2</v>
      </c>
      <c r="AZ1053">
        <f>AF$1031/($D$1028*'selections(hide)'!$P$35)</f>
        <v>0.2</v>
      </c>
      <c r="BA1053">
        <f>AF$1031/($D$1028*'selections(hide)'!$P$35)</f>
        <v>0.2</v>
      </c>
      <c r="BB1053">
        <f>AF$1031/($D$1028*'selections(hide)'!$P$35)</f>
        <v>0.2</v>
      </c>
      <c r="BC1053">
        <f>AF$1031/($D$1028*'selections(hide)'!$P$35)</f>
        <v>0.2</v>
      </c>
      <c r="BD1053">
        <f>AF$1031/($D$1028*'selections(hide)'!$P$35)</f>
        <v>0.2</v>
      </c>
      <c r="BE1053">
        <f>AF$1031/($D$1028*'selections(hide)'!$P$35)</f>
        <v>0.2</v>
      </c>
      <c r="BF1053">
        <f>AF$1031/($D$1028*'selections(hide)'!$P$35)</f>
        <v>0.2</v>
      </c>
      <c r="BG1053">
        <f>AF$1031/($D$1028*'selections(hide)'!$P$35)</f>
        <v>0.2</v>
      </c>
      <c r="BH1053">
        <f>AF$1031/($D$1028*'selections(hide)'!$P$35)</f>
        <v>0.2</v>
      </c>
      <c r="BI1053">
        <f>AF$1031/($D$1028*'selections(hide)'!$P$35)</f>
        <v>0.2</v>
      </c>
    </row>
    <row r="1054" spans="1:64" x14ac:dyDescent="0.25">
      <c r="A1054" s="64" t="s">
        <v>195</v>
      </c>
      <c r="B1054" s="65"/>
      <c r="C1054" s="65"/>
      <c r="D1054" s="65">
        <f>'selections(hide)'!$J$5</f>
        <v>6</v>
      </c>
      <c r="AG1054">
        <f>AG$1031/($D$1028*'selections(hide)'!$P$35)</f>
        <v>0.2</v>
      </c>
      <c r="AH1054">
        <f>AG$1031/($D$1028*'selections(hide)'!$P$35)</f>
        <v>0.2</v>
      </c>
      <c r="AI1054">
        <f>AG$1031/($D$1028*'selections(hide)'!$P$35)</f>
        <v>0.2</v>
      </c>
      <c r="AJ1054">
        <f>AG$1031/($D$1028*'selections(hide)'!$P$35)</f>
        <v>0.2</v>
      </c>
      <c r="AK1054">
        <f>AG$1031/($D$1028*'selections(hide)'!$P$35)</f>
        <v>0.2</v>
      </c>
      <c r="AL1054">
        <f>AG$1031/($D$1028*'selections(hide)'!$P$35)</f>
        <v>0.2</v>
      </c>
      <c r="AM1054">
        <f>AG$1031/($D$1028*'selections(hide)'!$P$35)</f>
        <v>0.2</v>
      </c>
      <c r="AN1054">
        <f>AG$1031/($D$1028*'selections(hide)'!$P$35)</f>
        <v>0.2</v>
      </c>
      <c r="AO1054">
        <f>AG$1031/($D$1028*'selections(hide)'!$P$35)</f>
        <v>0.2</v>
      </c>
      <c r="AP1054">
        <f>AG$1031/($D$1028*'selections(hide)'!$P$35)</f>
        <v>0.2</v>
      </c>
      <c r="AQ1054">
        <f>AG$1031/($D$1028*'selections(hide)'!$P$35)</f>
        <v>0.2</v>
      </c>
      <c r="AR1054">
        <f>AG$1031/($D$1028*'selections(hide)'!$P$35)</f>
        <v>0.2</v>
      </c>
      <c r="AS1054">
        <f>AG$1031/($D$1028*'selections(hide)'!$P$35)</f>
        <v>0.2</v>
      </c>
      <c r="AT1054">
        <f>AG$1031/($D$1028*'selections(hide)'!$P$35)</f>
        <v>0.2</v>
      </c>
      <c r="AU1054">
        <f>AG$1031/($D$1028*'selections(hide)'!$P$35)</f>
        <v>0.2</v>
      </c>
      <c r="AV1054">
        <f>AG$1031/($D$1028*'selections(hide)'!$P$35)</f>
        <v>0.2</v>
      </c>
      <c r="AW1054">
        <f>AG$1031/($D$1028*'selections(hide)'!$P$35)</f>
        <v>0.2</v>
      </c>
      <c r="AX1054">
        <f>AG$1031/($D$1028*'selections(hide)'!$P$35)</f>
        <v>0.2</v>
      </c>
      <c r="AY1054">
        <f>AG$1031/($D$1028*'selections(hide)'!$P$35)</f>
        <v>0.2</v>
      </c>
      <c r="AZ1054">
        <f>AG$1031/($D$1028*'selections(hide)'!$P$35)</f>
        <v>0.2</v>
      </c>
      <c r="BA1054">
        <f>AG$1031/($D$1028*'selections(hide)'!$P$35)</f>
        <v>0.2</v>
      </c>
      <c r="BB1054">
        <f>AG$1031/($D$1028*'selections(hide)'!$P$35)</f>
        <v>0.2</v>
      </c>
      <c r="BC1054">
        <f>AG$1031/($D$1028*'selections(hide)'!$P$35)</f>
        <v>0.2</v>
      </c>
      <c r="BD1054">
        <f>AG$1031/($D$1028*'selections(hide)'!$P$35)</f>
        <v>0.2</v>
      </c>
      <c r="BE1054">
        <f>AG$1031/($D$1028*'selections(hide)'!$P$35)</f>
        <v>0.2</v>
      </c>
      <c r="BF1054">
        <f>AG$1031/($D$1028*'selections(hide)'!$P$35)</f>
        <v>0.2</v>
      </c>
      <c r="BG1054">
        <f>AG$1031/($D$1028*'selections(hide)'!$P$35)</f>
        <v>0.2</v>
      </c>
      <c r="BH1054">
        <f>AG$1031/($D$1028*'selections(hide)'!$P$35)</f>
        <v>0.2</v>
      </c>
      <c r="BI1054">
        <f>AG$1031/($D$1028*'selections(hide)'!$P$35)</f>
        <v>0.2</v>
      </c>
      <c r="BJ1054">
        <f>AG$1031/($D$1028*'selections(hide)'!$P$35)</f>
        <v>0.2</v>
      </c>
    </row>
    <row r="1055" spans="1:64" x14ac:dyDescent="0.25">
      <c r="A1055" s="11" t="s">
        <v>677</v>
      </c>
      <c r="B1055" s="11"/>
      <c r="C1055" s="11"/>
      <c r="D1055" s="13">
        <f>'selections(hide)'!$K$5</f>
        <v>4</v>
      </c>
      <c r="E1055" s="50" t="str">
        <f>staff_students!$E$29</f>
        <v>2025/26</v>
      </c>
      <c r="F1055" s="50" t="str">
        <f>staff_students!$F$29</f>
        <v>2026/27</v>
      </c>
      <c r="G1055" s="50" t="str">
        <f>staff_students!$G$29</f>
        <v>2027/28</v>
      </c>
      <c r="H1055" s="50" t="str">
        <f>staff_students!$H$29</f>
        <v>2028/29</v>
      </c>
      <c r="I1055" s="50" t="str">
        <f>staff_students!$I$29</f>
        <v>2029/30</v>
      </c>
      <c r="J1055" s="50" t="str">
        <f>staff_students!$J$29</f>
        <v>2030/31</v>
      </c>
      <c r="AH1055">
        <f>AH$1031/($D$1028*'selections(hide)'!$P$35)</f>
        <v>0.2</v>
      </c>
      <c r="AI1055">
        <f>AH$1031/($D$1028*'selections(hide)'!$P$35)</f>
        <v>0.2</v>
      </c>
      <c r="AJ1055">
        <f>AH$1031/($D$1028*'selections(hide)'!$P$35)</f>
        <v>0.2</v>
      </c>
      <c r="AK1055">
        <f>AH$1031/($D$1028*'selections(hide)'!$P$35)</f>
        <v>0.2</v>
      </c>
      <c r="AL1055">
        <f>AH$1031/($D$1028*'selections(hide)'!$P$35)</f>
        <v>0.2</v>
      </c>
      <c r="AM1055">
        <f>AH$1031/($D$1028*'selections(hide)'!$P$35)</f>
        <v>0.2</v>
      </c>
      <c r="AN1055">
        <f>AH$1031/($D$1028*'selections(hide)'!$P$35)</f>
        <v>0.2</v>
      </c>
      <c r="AO1055">
        <f>AH$1031/($D$1028*'selections(hide)'!$P$35)</f>
        <v>0.2</v>
      </c>
      <c r="AP1055">
        <f>AH$1031/($D$1028*'selections(hide)'!$P$35)</f>
        <v>0.2</v>
      </c>
      <c r="AQ1055">
        <f>AH$1031/($D$1028*'selections(hide)'!$P$35)</f>
        <v>0.2</v>
      </c>
      <c r="AR1055">
        <f>AH$1031/($D$1028*'selections(hide)'!$P$35)</f>
        <v>0.2</v>
      </c>
      <c r="AS1055">
        <f>AH$1031/($D$1028*'selections(hide)'!$P$35)</f>
        <v>0.2</v>
      </c>
      <c r="AT1055">
        <f>AH$1031/($D$1028*'selections(hide)'!$P$35)</f>
        <v>0.2</v>
      </c>
      <c r="AU1055">
        <f>AH$1031/($D$1028*'selections(hide)'!$P$35)</f>
        <v>0.2</v>
      </c>
      <c r="AV1055">
        <f>AH$1031/($D$1028*'selections(hide)'!$P$35)</f>
        <v>0.2</v>
      </c>
      <c r="AW1055">
        <f>AH$1031/($D$1028*'selections(hide)'!$P$35)</f>
        <v>0.2</v>
      </c>
      <c r="AX1055">
        <f>AH$1031/($D$1028*'selections(hide)'!$P$35)</f>
        <v>0.2</v>
      </c>
      <c r="AY1055">
        <f>AH$1031/($D$1028*'selections(hide)'!$P$35)</f>
        <v>0.2</v>
      </c>
      <c r="AZ1055">
        <f>AH$1031/($D$1028*'selections(hide)'!$P$35)</f>
        <v>0.2</v>
      </c>
      <c r="BA1055">
        <f>AH$1031/($D$1028*'selections(hide)'!$P$35)</f>
        <v>0.2</v>
      </c>
      <c r="BB1055">
        <f>AH$1031/($D$1028*'selections(hide)'!$P$35)</f>
        <v>0.2</v>
      </c>
      <c r="BC1055">
        <f>AH$1031/($D$1028*'selections(hide)'!$P$35)</f>
        <v>0.2</v>
      </c>
      <c r="BD1055">
        <f>AH$1031/($D$1028*'selections(hide)'!$P$35)</f>
        <v>0.2</v>
      </c>
      <c r="BE1055">
        <f>AH$1031/($D$1028*'selections(hide)'!$P$35)</f>
        <v>0.2</v>
      </c>
      <c r="BF1055">
        <f>AH$1031/($D$1028*'selections(hide)'!$P$35)</f>
        <v>0.2</v>
      </c>
      <c r="BG1055">
        <f>AH$1031/($D$1028*'selections(hide)'!$P$35)</f>
        <v>0.2</v>
      </c>
      <c r="BH1055">
        <f>AH$1031/($D$1028*'selections(hide)'!$P$35)</f>
        <v>0.2</v>
      </c>
      <c r="BI1055">
        <f>AH$1031/($D$1028*'selections(hide)'!$P$35)</f>
        <v>0.2</v>
      </c>
      <c r="BJ1055">
        <f>AH$1031/($D$1028*'selections(hide)'!$P$35)</f>
        <v>0.2</v>
      </c>
      <c r="BK1055">
        <f>AH$1031/($D$1028*'selections(hide)'!$P$35)</f>
        <v>0.2</v>
      </c>
    </row>
    <row r="1056" spans="1:64" x14ac:dyDescent="0.25">
      <c r="A1056" s="11" t="s">
        <v>678</v>
      </c>
      <c r="B1056" s="11"/>
      <c r="C1056" s="11"/>
      <c r="E1056" s="54">
        <f>staff_students!$E$30</f>
        <v>40</v>
      </c>
      <c r="F1056" s="54">
        <f>staff_students!$F$30</f>
        <v>40</v>
      </c>
      <c r="G1056" s="54">
        <f>staff_students!$G$30</f>
        <v>40</v>
      </c>
      <c r="H1056" s="54">
        <f>staff_students!$H$30</f>
        <v>40</v>
      </c>
      <c r="I1056" s="54">
        <f>staff_students!$I$30</f>
        <v>40</v>
      </c>
      <c r="J1056" s="54">
        <f>staff_students!$J$30</f>
        <v>40</v>
      </c>
      <c r="AI1056">
        <f>AI$1031/($D$1028*'selections(hide)'!$P$35)</f>
        <v>0.2</v>
      </c>
      <c r="AJ1056">
        <f>AI$1031/($D$1028*'selections(hide)'!$P$35)</f>
        <v>0.2</v>
      </c>
      <c r="AK1056">
        <f>AI$1031/($D$1028*'selections(hide)'!$P$35)</f>
        <v>0.2</v>
      </c>
      <c r="AL1056">
        <f>AI$1031/($D$1028*'selections(hide)'!$P$35)</f>
        <v>0.2</v>
      </c>
      <c r="AM1056">
        <f>AI$1031/($D$1028*'selections(hide)'!$P$35)</f>
        <v>0.2</v>
      </c>
      <c r="AN1056">
        <f>AI$1031/($D$1028*'selections(hide)'!$P$35)</f>
        <v>0.2</v>
      </c>
      <c r="AO1056">
        <f>AI$1031/($D$1028*'selections(hide)'!$P$35)</f>
        <v>0.2</v>
      </c>
      <c r="AP1056">
        <f>AI$1031/($D$1028*'selections(hide)'!$P$35)</f>
        <v>0.2</v>
      </c>
      <c r="AQ1056">
        <f>AI$1031/($D$1028*'selections(hide)'!$P$35)</f>
        <v>0.2</v>
      </c>
      <c r="AR1056">
        <f>AI$1031/($D$1028*'selections(hide)'!$P$35)</f>
        <v>0.2</v>
      </c>
      <c r="AS1056">
        <f>AI$1031/($D$1028*'selections(hide)'!$P$35)</f>
        <v>0.2</v>
      </c>
      <c r="AT1056">
        <f>AI$1031/($D$1028*'selections(hide)'!$P$35)</f>
        <v>0.2</v>
      </c>
      <c r="AU1056">
        <f>AI$1031/($D$1028*'selections(hide)'!$P$35)</f>
        <v>0.2</v>
      </c>
      <c r="AV1056">
        <f>AI$1031/($D$1028*'selections(hide)'!$P$35)</f>
        <v>0.2</v>
      </c>
      <c r="AW1056">
        <f>AI$1031/($D$1028*'selections(hide)'!$P$35)</f>
        <v>0.2</v>
      </c>
      <c r="AX1056">
        <f>AI$1031/($D$1028*'selections(hide)'!$P$35)</f>
        <v>0.2</v>
      </c>
      <c r="AY1056">
        <f>AI$1031/($D$1028*'selections(hide)'!$P$35)</f>
        <v>0.2</v>
      </c>
      <c r="AZ1056">
        <f>AI$1031/($D$1028*'selections(hide)'!$P$35)</f>
        <v>0.2</v>
      </c>
      <c r="BA1056">
        <f>AI$1031/($D$1028*'selections(hide)'!$P$35)</f>
        <v>0.2</v>
      </c>
      <c r="BB1056">
        <f>AI$1031/($D$1028*'selections(hide)'!$P$35)</f>
        <v>0.2</v>
      </c>
      <c r="BC1056">
        <f>AI$1031/($D$1028*'selections(hide)'!$P$35)</f>
        <v>0.2</v>
      </c>
      <c r="BD1056">
        <f>AI$1031/($D$1028*'selections(hide)'!$P$35)</f>
        <v>0.2</v>
      </c>
      <c r="BE1056">
        <f>AI$1031/($D$1028*'selections(hide)'!$P$35)</f>
        <v>0.2</v>
      </c>
      <c r="BF1056">
        <f>AI$1031/($D$1028*'selections(hide)'!$P$35)</f>
        <v>0.2</v>
      </c>
      <c r="BG1056">
        <f>AI$1031/($D$1028*'selections(hide)'!$P$35)</f>
        <v>0.2</v>
      </c>
      <c r="BH1056">
        <f>AI$1031/($D$1028*'selections(hide)'!$P$35)</f>
        <v>0.2</v>
      </c>
      <c r="BI1056">
        <f>AI$1031/($D$1028*'selections(hide)'!$P$35)</f>
        <v>0.2</v>
      </c>
      <c r="BJ1056">
        <f>AI$1031/($D$1028*'selections(hide)'!$P$35)</f>
        <v>0.2</v>
      </c>
      <c r="BK1056">
        <f>AI$1031/($D$1028*'selections(hide)'!$P$35)</f>
        <v>0.2</v>
      </c>
      <c r="BL1056">
        <f>AI$1031/($D$1028*'selections(hide)'!$P$35)</f>
        <v>0.2</v>
      </c>
    </row>
    <row r="1057" spans="1:76" x14ac:dyDescent="0.25">
      <c r="A1057" s="11" t="s">
        <v>679</v>
      </c>
      <c r="B1057" s="11"/>
      <c r="C1057" s="11"/>
      <c r="E1057" s="54">
        <f>staff_students!$E$31</f>
        <v>10</v>
      </c>
      <c r="F1057" s="54">
        <f>staff_students!$F$31</f>
        <v>10</v>
      </c>
      <c r="G1057" s="54">
        <f>staff_students!$G$31</f>
        <v>10</v>
      </c>
      <c r="H1057" s="54">
        <f>staff_students!$H$31</f>
        <v>10</v>
      </c>
      <c r="I1057" s="54">
        <f>staff_students!$I$31</f>
        <v>10</v>
      </c>
      <c r="J1057" s="54">
        <f>staff_students!$J$31</f>
        <v>10</v>
      </c>
      <c r="AJ1057">
        <f>AJ$1031/($D$1028*'selections(hide)'!$P$35)</f>
        <v>0.2</v>
      </c>
      <c r="AK1057">
        <f>AJ$1031/($D$1028*'selections(hide)'!$P$35)</f>
        <v>0.2</v>
      </c>
      <c r="AL1057">
        <f>AJ$1031/($D$1028*'selections(hide)'!$P$35)</f>
        <v>0.2</v>
      </c>
      <c r="AM1057">
        <f>AJ$1031/($D$1028*'selections(hide)'!$P$35)</f>
        <v>0.2</v>
      </c>
      <c r="AN1057">
        <f>AJ$1031/($D$1028*'selections(hide)'!$P$35)</f>
        <v>0.2</v>
      </c>
      <c r="AO1057">
        <f>AJ$1031/($D$1028*'selections(hide)'!$P$35)</f>
        <v>0.2</v>
      </c>
      <c r="AP1057">
        <f>AJ$1031/($D$1028*'selections(hide)'!$P$35)</f>
        <v>0.2</v>
      </c>
      <c r="AQ1057">
        <f>AJ$1031/($D$1028*'selections(hide)'!$P$35)</f>
        <v>0.2</v>
      </c>
      <c r="AR1057">
        <f>AJ$1031/($D$1028*'selections(hide)'!$P$35)</f>
        <v>0.2</v>
      </c>
      <c r="AS1057">
        <f>AJ$1031/($D$1028*'selections(hide)'!$P$35)</f>
        <v>0.2</v>
      </c>
      <c r="AT1057">
        <f>AJ$1031/($D$1028*'selections(hide)'!$P$35)</f>
        <v>0.2</v>
      </c>
      <c r="AU1057">
        <f>AJ$1031/($D$1028*'selections(hide)'!$P$35)</f>
        <v>0.2</v>
      </c>
      <c r="AV1057">
        <f>AJ$1031/($D$1028*'selections(hide)'!$P$35)</f>
        <v>0.2</v>
      </c>
      <c r="AW1057">
        <f>AJ$1031/($D$1028*'selections(hide)'!$P$35)</f>
        <v>0.2</v>
      </c>
      <c r="AX1057">
        <f>AJ$1031/($D$1028*'selections(hide)'!$P$35)</f>
        <v>0.2</v>
      </c>
      <c r="AY1057">
        <f>AJ$1031/($D$1028*'selections(hide)'!$P$35)</f>
        <v>0.2</v>
      </c>
      <c r="AZ1057">
        <f>AJ$1031/($D$1028*'selections(hide)'!$P$35)</f>
        <v>0.2</v>
      </c>
      <c r="BA1057">
        <f>AJ$1031/($D$1028*'selections(hide)'!$P$35)</f>
        <v>0.2</v>
      </c>
      <c r="BB1057">
        <f>AJ$1031/($D$1028*'selections(hide)'!$P$35)</f>
        <v>0.2</v>
      </c>
      <c r="BC1057">
        <f>AJ$1031/($D$1028*'selections(hide)'!$P$35)</f>
        <v>0.2</v>
      </c>
      <c r="BD1057">
        <f>AJ$1031/($D$1028*'selections(hide)'!$P$35)</f>
        <v>0.2</v>
      </c>
      <c r="BE1057">
        <f>AJ$1031/($D$1028*'selections(hide)'!$P$35)</f>
        <v>0.2</v>
      </c>
      <c r="BF1057">
        <f>AJ$1031/($D$1028*'selections(hide)'!$P$35)</f>
        <v>0.2</v>
      </c>
      <c r="BG1057">
        <f>AJ$1031/($D$1028*'selections(hide)'!$P$35)</f>
        <v>0.2</v>
      </c>
      <c r="BH1057">
        <f>AJ$1031/($D$1028*'selections(hide)'!$P$35)</f>
        <v>0.2</v>
      </c>
      <c r="BI1057">
        <f>AJ$1031/($D$1028*'selections(hide)'!$P$35)</f>
        <v>0.2</v>
      </c>
      <c r="BJ1057">
        <f>AJ$1031/($D$1028*'selections(hide)'!$P$35)</f>
        <v>0.2</v>
      </c>
      <c r="BK1057">
        <f>AJ$1031/($D$1028*'selections(hide)'!$P$35)</f>
        <v>0.2</v>
      </c>
      <c r="BL1057">
        <f>AJ$1031/($D$1028*'selections(hide)'!$P$35)</f>
        <v>0.2</v>
      </c>
      <c r="BM1057">
        <f>AJ$1031/($D$1028*'selections(hide)'!$P$35)</f>
        <v>0.2</v>
      </c>
    </row>
    <row r="1058" spans="1:76" x14ac:dyDescent="0.25">
      <c r="A1058" s="11" t="s">
        <v>680</v>
      </c>
      <c r="B1058" s="11"/>
      <c r="C1058" s="11"/>
      <c r="E1058" s="54">
        <f>staff_students!$E$32</f>
        <v>0</v>
      </c>
      <c r="F1058" s="54">
        <f>staff_students!$F$32</f>
        <v>0</v>
      </c>
      <c r="G1058" s="54">
        <f>staff_students!$G$32</f>
        <v>0</v>
      </c>
      <c r="H1058" s="54">
        <f>staff_students!$H$32</f>
        <v>0</v>
      </c>
      <c r="I1058" s="54">
        <f>staff_students!$I$32</f>
        <v>0</v>
      </c>
      <c r="J1058" s="54">
        <f>staff_students!$J$32</f>
        <v>0</v>
      </c>
      <c r="AK1058">
        <f>AK$1031/($D$1028*'selections(hide)'!$P$35)</f>
        <v>0.2</v>
      </c>
      <c r="AL1058">
        <f>AK$1031/($D$1028*'selections(hide)'!$P$35)</f>
        <v>0.2</v>
      </c>
      <c r="AM1058">
        <f>AK$1031/($D$1028*'selections(hide)'!$P$35)</f>
        <v>0.2</v>
      </c>
      <c r="AN1058">
        <f>AK$1031/($D$1028*'selections(hide)'!$P$35)</f>
        <v>0.2</v>
      </c>
      <c r="AO1058">
        <f>AK$1031/($D$1028*'selections(hide)'!$P$35)</f>
        <v>0.2</v>
      </c>
      <c r="AP1058">
        <f>AK$1031/($D$1028*'selections(hide)'!$P$35)</f>
        <v>0.2</v>
      </c>
      <c r="AQ1058">
        <f>AK$1031/($D$1028*'selections(hide)'!$P$35)</f>
        <v>0.2</v>
      </c>
      <c r="AR1058">
        <f>AK$1031/($D$1028*'selections(hide)'!$P$35)</f>
        <v>0.2</v>
      </c>
      <c r="AS1058">
        <f>AK$1031/($D$1028*'selections(hide)'!$P$35)</f>
        <v>0.2</v>
      </c>
      <c r="AT1058">
        <f>AK$1031/($D$1028*'selections(hide)'!$P$35)</f>
        <v>0.2</v>
      </c>
      <c r="AU1058">
        <f>AK$1031/($D$1028*'selections(hide)'!$P$35)</f>
        <v>0.2</v>
      </c>
      <c r="AV1058">
        <f>AK$1031/($D$1028*'selections(hide)'!$P$35)</f>
        <v>0.2</v>
      </c>
      <c r="AW1058">
        <f>AK$1031/($D$1028*'selections(hide)'!$P$35)</f>
        <v>0.2</v>
      </c>
      <c r="AX1058">
        <f>AK$1031/($D$1028*'selections(hide)'!$P$35)</f>
        <v>0.2</v>
      </c>
      <c r="AY1058">
        <f>AK$1031/($D$1028*'selections(hide)'!$P$35)</f>
        <v>0.2</v>
      </c>
      <c r="AZ1058">
        <f>AK$1031/($D$1028*'selections(hide)'!$P$35)</f>
        <v>0.2</v>
      </c>
      <c r="BA1058">
        <f>AK$1031/($D$1028*'selections(hide)'!$P$35)</f>
        <v>0.2</v>
      </c>
      <c r="BB1058">
        <f>AK$1031/($D$1028*'selections(hide)'!$P$35)</f>
        <v>0.2</v>
      </c>
      <c r="BC1058">
        <f>AK$1031/($D$1028*'selections(hide)'!$P$35)</f>
        <v>0.2</v>
      </c>
      <c r="BD1058">
        <f>AK$1031/($D$1028*'selections(hide)'!$P$35)</f>
        <v>0.2</v>
      </c>
      <c r="BE1058">
        <f>AK$1031/($D$1028*'selections(hide)'!$P$35)</f>
        <v>0.2</v>
      </c>
      <c r="BF1058">
        <f>AK$1031/($D$1028*'selections(hide)'!$P$35)</f>
        <v>0.2</v>
      </c>
      <c r="BG1058">
        <f>AK$1031/($D$1028*'selections(hide)'!$P$35)</f>
        <v>0.2</v>
      </c>
      <c r="BH1058">
        <f>AK$1031/($D$1028*'selections(hide)'!$P$35)</f>
        <v>0.2</v>
      </c>
      <c r="BI1058">
        <f>AK$1031/($D$1028*'selections(hide)'!$P$35)</f>
        <v>0.2</v>
      </c>
      <c r="BJ1058">
        <f>AK$1031/($D$1028*'selections(hide)'!$P$35)</f>
        <v>0.2</v>
      </c>
      <c r="BK1058">
        <f>AK$1031/($D$1028*'selections(hide)'!$P$35)</f>
        <v>0.2</v>
      </c>
      <c r="BL1058">
        <f>AK$1031/($D$1028*'selections(hide)'!$P$35)</f>
        <v>0.2</v>
      </c>
      <c r="BM1058">
        <f>AK$1031/($D$1028*'selections(hide)'!$P$35)</f>
        <v>0.2</v>
      </c>
      <c r="BN1058">
        <f>AK$1031/($D$1028*'selections(hide)'!$P$35)</f>
        <v>0.2</v>
      </c>
    </row>
    <row r="1059" spans="1:76" x14ac:dyDescent="0.25">
      <c r="A1059" s="11" t="s">
        <v>681</v>
      </c>
      <c r="B1059" s="11"/>
      <c r="C1059" s="11"/>
      <c r="E1059" s="54">
        <f>staff_students!$E$33</f>
        <v>0</v>
      </c>
      <c r="F1059" s="54">
        <f>staff_students!$F$33</f>
        <v>0</v>
      </c>
      <c r="G1059" s="54">
        <f>staff_students!$G$33</f>
        <v>0</v>
      </c>
      <c r="H1059" s="54">
        <f>staff_students!$H$33</f>
        <v>0</v>
      </c>
      <c r="I1059" s="54">
        <f>staff_students!$I$33</f>
        <v>0</v>
      </c>
      <c r="J1059" s="54">
        <f>staff_students!$J$33</f>
        <v>0</v>
      </c>
      <c r="AL1059">
        <f>AL$1031/($D$1028*'selections(hide)'!$P$35)</f>
        <v>0.2</v>
      </c>
      <c r="AM1059">
        <f>AL$1031/($D$1028*'selections(hide)'!$P$35)</f>
        <v>0.2</v>
      </c>
      <c r="AN1059">
        <f>AL$1031/($D$1028*'selections(hide)'!$P$35)</f>
        <v>0.2</v>
      </c>
      <c r="AO1059">
        <f>AL$1031/($D$1028*'selections(hide)'!$P$35)</f>
        <v>0.2</v>
      </c>
      <c r="AP1059">
        <f>AL$1031/($D$1028*'selections(hide)'!$P$35)</f>
        <v>0.2</v>
      </c>
      <c r="AQ1059">
        <f>AL$1031/($D$1028*'selections(hide)'!$P$35)</f>
        <v>0.2</v>
      </c>
      <c r="AR1059">
        <f>AL$1031/($D$1028*'selections(hide)'!$P$35)</f>
        <v>0.2</v>
      </c>
      <c r="AS1059">
        <f>AL$1031/($D$1028*'selections(hide)'!$P$35)</f>
        <v>0.2</v>
      </c>
      <c r="AT1059">
        <f>AL$1031/($D$1028*'selections(hide)'!$P$35)</f>
        <v>0.2</v>
      </c>
      <c r="AU1059">
        <f>AL$1031/($D$1028*'selections(hide)'!$P$35)</f>
        <v>0.2</v>
      </c>
      <c r="AV1059">
        <f>AL$1031/($D$1028*'selections(hide)'!$P$35)</f>
        <v>0.2</v>
      </c>
      <c r="AW1059">
        <f>AL$1031/($D$1028*'selections(hide)'!$P$35)</f>
        <v>0.2</v>
      </c>
      <c r="AX1059">
        <f>AL$1031/($D$1028*'selections(hide)'!$P$35)</f>
        <v>0.2</v>
      </c>
      <c r="AY1059">
        <f>AL$1031/($D$1028*'selections(hide)'!$P$35)</f>
        <v>0.2</v>
      </c>
      <c r="AZ1059">
        <f>AL$1031/($D$1028*'selections(hide)'!$P$35)</f>
        <v>0.2</v>
      </c>
      <c r="BA1059">
        <f>AL$1031/($D$1028*'selections(hide)'!$P$35)</f>
        <v>0.2</v>
      </c>
      <c r="BB1059">
        <f>AL$1031/($D$1028*'selections(hide)'!$P$35)</f>
        <v>0.2</v>
      </c>
      <c r="BC1059">
        <f>AL$1031/($D$1028*'selections(hide)'!$P$35)</f>
        <v>0.2</v>
      </c>
      <c r="BD1059">
        <f>AL$1031/($D$1028*'selections(hide)'!$P$35)</f>
        <v>0.2</v>
      </c>
      <c r="BE1059">
        <f>AL$1031/($D$1028*'selections(hide)'!$P$35)</f>
        <v>0.2</v>
      </c>
      <c r="BF1059">
        <f>AL$1031/($D$1028*'selections(hide)'!$P$35)</f>
        <v>0.2</v>
      </c>
      <c r="BG1059">
        <f>AL$1031/($D$1028*'selections(hide)'!$P$35)</f>
        <v>0.2</v>
      </c>
      <c r="BH1059">
        <f>AL$1031/($D$1028*'selections(hide)'!$P$35)</f>
        <v>0.2</v>
      </c>
      <c r="BI1059">
        <f>AL$1031/($D$1028*'selections(hide)'!$P$35)</f>
        <v>0.2</v>
      </c>
      <c r="BJ1059">
        <f>AL$1031/($D$1028*'selections(hide)'!$P$35)</f>
        <v>0.2</v>
      </c>
      <c r="BK1059">
        <f>AL$1031/($D$1028*'selections(hide)'!$P$35)</f>
        <v>0.2</v>
      </c>
      <c r="BL1059">
        <f>AL$1031/($D$1028*'selections(hide)'!$P$35)</f>
        <v>0.2</v>
      </c>
      <c r="BM1059">
        <f>AL$1031/($D$1028*'selections(hide)'!$P$35)</f>
        <v>0.2</v>
      </c>
      <c r="BN1059">
        <f>AL$1031/($D$1028*'selections(hide)'!$P$35)</f>
        <v>0.2</v>
      </c>
      <c r="BO1059">
        <f>AL$1031/($D$1028*'selections(hide)'!$P$35)</f>
        <v>0.2</v>
      </c>
    </row>
    <row r="1060" spans="1:76" x14ac:dyDescent="0.25">
      <c r="A1060" s="11"/>
      <c r="B1060" s="11"/>
      <c r="C1060" s="11"/>
      <c r="AM1060">
        <f>AM$1031/($D$1028*'selections(hide)'!$P$35)</f>
        <v>0.2</v>
      </c>
      <c r="AN1060">
        <f>AM$1031/($D$1028*'selections(hide)'!$P$35)</f>
        <v>0.2</v>
      </c>
      <c r="AO1060">
        <f>AM$1031/($D$1028*'selections(hide)'!$P$35)</f>
        <v>0.2</v>
      </c>
      <c r="AP1060">
        <f>AM$1031/($D$1028*'selections(hide)'!$P$35)</f>
        <v>0.2</v>
      </c>
      <c r="AQ1060">
        <f>AM$1031/($D$1028*'selections(hide)'!$P$35)</f>
        <v>0.2</v>
      </c>
      <c r="AR1060">
        <f>AM$1031/($D$1028*'selections(hide)'!$P$35)</f>
        <v>0.2</v>
      </c>
      <c r="AS1060">
        <f>AM$1031/($D$1028*'selections(hide)'!$P$35)</f>
        <v>0.2</v>
      </c>
      <c r="AT1060">
        <f>AM$1031/($D$1028*'selections(hide)'!$P$35)</f>
        <v>0.2</v>
      </c>
      <c r="AU1060">
        <f>AM$1031/($D$1028*'selections(hide)'!$P$35)</f>
        <v>0.2</v>
      </c>
      <c r="AV1060">
        <f>AM$1031/($D$1028*'selections(hide)'!$P$35)</f>
        <v>0.2</v>
      </c>
      <c r="AW1060">
        <f>AM$1031/($D$1028*'selections(hide)'!$P$35)</f>
        <v>0.2</v>
      </c>
      <c r="AX1060">
        <f>AM$1031/($D$1028*'selections(hide)'!$P$35)</f>
        <v>0.2</v>
      </c>
      <c r="AY1060">
        <f>AM$1031/($D$1028*'selections(hide)'!$P$35)</f>
        <v>0.2</v>
      </c>
      <c r="AZ1060">
        <f>AM$1031/($D$1028*'selections(hide)'!$P$35)</f>
        <v>0.2</v>
      </c>
      <c r="BA1060">
        <f>AM$1031/($D$1028*'selections(hide)'!$P$35)</f>
        <v>0.2</v>
      </c>
      <c r="BB1060">
        <f>AM$1031/($D$1028*'selections(hide)'!$P$35)</f>
        <v>0.2</v>
      </c>
      <c r="BC1060">
        <f>AM$1031/($D$1028*'selections(hide)'!$P$35)</f>
        <v>0.2</v>
      </c>
      <c r="BD1060">
        <f>AM$1031/($D$1028*'selections(hide)'!$P$35)</f>
        <v>0.2</v>
      </c>
      <c r="BE1060">
        <f>AM$1031/($D$1028*'selections(hide)'!$P$35)</f>
        <v>0.2</v>
      </c>
      <c r="BF1060">
        <f>AM$1031/($D$1028*'selections(hide)'!$P$35)</f>
        <v>0.2</v>
      </c>
      <c r="BG1060">
        <f>AM$1031/($D$1028*'selections(hide)'!$P$35)</f>
        <v>0.2</v>
      </c>
      <c r="BH1060">
        <f>AM$1031/($D$1028*'selections(hide)'!$P$35)</f>
        <v>0.2</v>
      </c>
      <c r="BI1060">
        <f>AM$1031/($D$1028*'selections(hide)'!$P$35)</f>
        <v>0.2</v>
      </c>
      <c r="BJ1060">
        <f>AM$1031/($D$1028*'selections(hide)'!$P$35)</f>
        <v>0.2</v>
      </c>
      <c r="BK1060">
        <f>AM$1031/($D$1028*'selections(hide)'!$P$35)</f>
        <v>0.2</v>
      </c>
      <c r="BL1060">
        <f>AM$1031/($D$1028*'selections(hide)'!$P$35)</f>
        <v>0.2</v>
      </c>
      <c r="BM1060">
        <f>AM$1031/($D$1028*'selections(hide)'!$P$35)</f>
        <v>0.2</v>
      </c>
      <c r="BN1060">
        <f>AM$1031/($D$1028*'selections(hide)'!$P$35)</f>
        <v>0.2</v>
      </c>
      <c r="BO1060">
        <f>AM$1031/($D$1028*'selections(hide)'!$P$35)</f>
        <v>0.2</v>
      </c>
      <c r="BP1060">
        <f>AM$1031/($D$1028*'selections(hide)'!$P$35)</f>
        <v>0.2</v>
      </c>
    </row>
    <row r="1061" spans="1:76" x14ac:dyDescent="0.25">
      <c r="A1061" s="11" t="s">
        <v>682</v>
      </c>
      <c r="B1061" s="11"/>
      <c r="C1061" s="11"/>
      <c r="E1061" s="50" t="str">
        <f t="shared" ref="E1061:J1061" si="214">E1055</f>
        <v>2025/26</v>
      </c>
      <c r="F1061" s="50" t="str">
        <f t="shared" si="214"/>
        <v>2026/27</v>
      </c>
      <c r="G1061" s="50" t="str">
        <f t="shared" si="214"/>
        <v>2027/28</v>
      </c>
      <c r="H1061" s="50" t="str">
        <f t="shared" si="214"/>
        <v>2028/29</v>
      </c>
      <c r="I1061" s="50" t="str">
        <f t="shared" si="214"/>
        <v>2029/30</v>
      </c>
      <c r="J1061" s="50" t="str">
        <f t="shared" si="214"/>
        <v>2030/31</v>
      </c>
      <c r="AN1061">
        <f>AN$1031/($D$1028*'selections(hide)'!$P$35)</f>
        <v>0.2</v>
      </c>
      <c r="AO1061">
        <f>AN$1031/($D$1028*'selections(hide)'!$P$35)</f>
        <v>0.2</v>
      </c>
      <c r="AP1061">
        <f>AN$1031/($D$1028*'selections(hide)'!$P$35)</f>
        <v>0.2</v>
      </c>
      <c r="AQ1061">
        <f>AN$1031/($D$1028*'selections(hide)'!$P$35)</f>
        <v>0.2</v>
      </c>
      <c r="AR1061">
        <f>AN$1031/($D$1028*'selections(hide)'!$P$35)</f>
        <v>0.2</v>
      </c>
      <c r="AS1061">
        <f>AN$1031/($D$1028*'selections(hide)'!$P$35)</f>
        <v>0.2</v>
      </c>
      <c r="AT1061">
        <f>AN$1031/($D$1028*'selections(hide)'!$P$35)</f>
        <v>0.2</v>
      </c>
      <c r="AU1061">
        <f>AN$1031/($D$1028*'selections(hide)'!$P$35)</f>
        <v>0.2</v>
      </c>
      <c r="AV1061">
        <f>AN$1031/($D$1028*'selections(hide)'!$P$35)</f>
        <v>0.2</v>
      </c>
      <c r="AW1061">
        <f>AN$1031/($D$1028*'selections(hide)'!$P$35)</f>
        <v>0.2</v>
      </c>
      <c r="AX1061">
        <f>AN$1031/($D$1028*'selections(hide)'!$P$35)</f>
        <v>0.2</v>
      </c>
      <c r="AY1061">
        <f>AN$1031/($D$1028*'selections(hide)'!$P$35)</f>
        <v>0.2</v>
      </c>
      <c r="AZ1061">
        <f>AN$1031/($D$1028*'selections(hide)'!$P$35)</f>
        <v>0.2</v>
      </c>
      <c r="BA1061">
        <f>AN$1031/($D$1028*'selections(hide)'!$P$35)</f>
        <v>0.2</v>
      </c>
      <c r="BB1061">
        <f>AN$1031/($D$1028*'selections(hide)'!$P$35)</f>
        <v>0.2</v>
      </c>
      <c r="BC1061">
        <f>AN$1031/($D$1028*'selections(hide)'!$P$35)</f>
        <v>0.2</v>
      </c>
      <c r="BD1061">
        <f>AN$1031/($D$1028*'selections(hide)'!$P$35)</f>
        <v>0.2</v>
      </c>
      <c r="BE1061">
        <f>AN$1031/($D$1028*'selections(hide)'!$P$35)</f>
        <v>0.2</v>
      </c>
      <c r="BF1061">
        <f>AN$1031/($D$1028*'selections(hide)'!$P$35)</f>
        <v>0.2</v>
      </c>
      <c r="BG1061">
        <f>AN$1031/($D$1028*'selections(hide)'!$P$35)</f>
        <v>0.2</v>
      </c>
      <c r="BH1061">
        <f>AN$1031/($D$1028*'selections(hide)'!$P$35)</f>
        <v>0.2</v>
      </c>
      <c r="BI1061">
        <f>AN$1031/($D$1028*'selections(hide)'!$P$35)</f>
        <v>0.2</v>
      </c>
      <c r="BJ1061">
        <f>AN$1031/($D$1028*'selections(hide)'!$P$35)</f>
        <v>0.2</v>
      </c>
      <c r="BK1061">
        <f>AN$1031/($D$1028*'selections(hide)'!$P$35)</f>
        <v>0.2</v>
      </c>
      <c r="BL1061">
        <f>AN$1031/($D$1028*'selections(hide)'!$P$35)</f>
        <v>0.2</v>
      </c>
      <c r="BM1061">
        <f>AN$1031/($D$1028*'selections(hide)'!$P$35)</f>
        <v>0.2</v>
      </c>
      <c r="BN1061">
        <f>AN$1031/($D$1028*'selections(hide)'!$P$35)</f>
        <v>0.2</v>
      </c>
      <c r="BO1061">
        <f>AN$1031/($D$1028*'selections(hide)'!$P$35)</f>
        <v>0.2</v>
      </c>
      <c r="BP1061">
        <f>AN$1031/($D$1028*'selections(hide)'!$P$35)</f>
        <v>0.2</v>
      </c>
      <c r="BQ1061">
        <f>AN$1031/($D$1028*'selections(hide)'!$P$35)</f>
        <v>0.2</v>
      </c>
    </row>
    <row r="1062" spans="1:76" x14ac:dyDescent="0.25">
      <c r="A1062" s="11" t="s">
        <v>678</v>
      </c>
      <c r="B1062" s="11"/>
      <c r="C1062" s="11"/>
      <c r="E1062" s="54">
        <v>0</v>
      </c>
      <c r="F1062" s="54">
        <v>0</v>
      </c>
      <c r="G1062" s="54">
        <v>0</v>
      </c>
      <c r="H1062" s="54">
        <v>0</v>
      </c>
      <c r="I1062" s="54">
        <v>0</v>
      </c>
      <c r="J1062" s="54">
        <v>0</v>
      </c>
      <c r="AO1062">
        <f>AO$1031/($D$1028*'selections(hide)'!$P$35)</f>
        <v>0.2</v>
      </c>
      <c r="AP1062">
        <f>AO$1031/($D$1028*'selections(hide)'!$P$35)</f>
        <v>0.2</v>
      </c>
      <c r="AQ1062">
        <f>AO$1031/($D$1028*'selections(hide)'!$P$35)</f>
        <v>0.2</v>
      </c>
      <c r="AR1062">
        <f>AO$1031/($D$1028*'selections(hide)'!$P$35)</f>
        <v>0.2</v>
      </c>
      <c r="AS1062">
        <f>AO$1031/($D$1028*'selections(hide)'!$P$35)</f>
        <v>0.2</v>
      </c>
      <c r="AT1062">
        <f>AO$1031/($D$1028*'selections(hide)'!$P$35)</f>
        <v>0.2</v>
      </c>
      <c r="AU1062">
        <f>AO$1031/($D$1028*'selections(hide)'!$P$35)</f>
        <v>0.2</v>
      </c>
      <c r="AV1062">
        <f>AO$1031/($D$1028*'selections(hide)'!$P$35)</f>
        <v>0.2</v>
      </c>
      <c r="AW1062">
        <f>AO$1031/($D$1028*'selections(hide)'!$P$35)</f>
        <v>0.2</v>
      </c>
      <c r="AX1062">
        <f>AO$1031/($D$1028*'selections(hide)'!$P$35)</f>
        <v>0.2</v>
      </c>
      <c r="AY1062">
        <f>AO$1031/($D$1028*'selections(hide)'!$P$35)</f>
        <v>0.2</v>
      </c>
      <c r="AZ1062">
        <f>AO$1031/($D$1028*'selections(hide)'!$P$35)</f>
        <v>0.2</v>
      </c>
      <c r="BA1062">
        <f>AO$1031/($D$1028*'selections(hide)'!$P$35)</f>
        <v>0.2</v>
      </c>
      <c r="BB1062">
        <f>AO$1031/($D$1028*'selections(hide)'!$P$35)</f>
        <v>0.2</v>
      </c>
      <c r="BC1062">
        <f>AO$1031/($D$1028*'selections(hide)'!$P$35)</f>
        <v>0.2</v>
      </c>
      <c r="BD1062">
        <f>AO$1031/($D$1028*'selections(hide)'!$P$35)</f>
        <v>0.2</v>
      </c>
      <c r="BE1062">
        <f>AO$1031/($D$1028*'selections(hide)'!$P$35)</f>
        <v>0.2</v>
      </c>
      <c r="BF1062">
        <f>AO$1031/($D$1028*'selections(hide)'!$P$35)</f>
        <v>0.2</v>
      </c>
      <c r="BG1062">
        <f>AO$1031/($D$1028*'selections(hide)'!$P$35)</f>
        <v>0.2</v>
      </c>
      <c r="BH1062">
        <f>AO$1031/($D$1028*'selections(hide)'!$P$35)</f>
        <v>0.2</v>
      </c>
      <c r="BI1062">
        <f>AO$1031/($D$1028*'selections(hide)'!$P$35)</f>
        <v>0.2</v>
      </c>
      <c r="BJ1062">
        <f>AO$1031/($D$1028*'selections(hide)'!$P$35)</f>
        <v>0.2</v>
      </c>
      <c r="BK1062">
        <f>AO$1031/($D$1028*'selections(hide)'!$P$35)</f>
        <v>0.2</v>
      </c>
      <c r="BL1062">
        <f>AO$1031/($D$1028*'selections(hide)'!$P$35)</f>
        <v>0.2</v>
      </c>
      <c r="BM1062">
        <f>AO$1031/($D$1028*'selections(hide)'!$P$35)</f>
        <v>0.2</v>
      </c>
      <c r="BN1062">
        <f>AO$1031/($D$1028*'selections(hide)'!$P$35)</f>
        <v>0.2</v>
      </c>
      <c r="BO1062">
        <f>AO$1031/($D$1028*'selections(hide)'!$P$35)</f>
        <v>0.2</v>
      </c>
      <c r="BP1062">
        <f>AO$1031/($D$1028*'selections(hide)'!$P$35)</f>
        <v>0.2</v>
      </c>
      <c r="BQ1062">
        <f>AO$1031/($D$1028*'selections(hide)'!$P$35)</f>
        <v>0.2</v>
      </c>
      <c r="BR1062">
        <f>AO$1031/($D$1028*'selections(hide)'!$P$35)</f>
        <v>0.2</v>
      </c>
    </row>
    <row r="1063" spans="1:76" x14ac:dyDescent="0.25">
      <c r="A1063" s="11" t="s">
        <v>679</v>
      </c>
      <c r="B1063" s="11"/>
      <c r="C1063" s="11"/>
      <c r="E1063" s="54">
        <v>0</v>
      </c>
      <c r="F1063" s="54">
        <v>0</v>
      </c>
      <c r="G1063" s="54">
        <v>0</v>
      </c>
      <c r="H1063" s="54">
        <v>0</v>
      </c>
      <c r="I1063" s="54">
        <v>0</v>
      </c>
      <c r="J1063" s="54">
        <v>0</v>
      </c>
      <c r="AP1063">
        <f>AP$1031/($D$1028*'selections(hide)'!$P$35)</f>
        <v>0.2</v>
      </c>
      <c r="AQ1063">
        <f>AP$1031/($D$1028*'selections(hide)'!$P$35)</f>
        <v>0.2</v>
      </c>
      <c r="AR1063">
        <f>AP$1031/($D$1028*'selections(hide)'!$P$35)</f>
        <v>0.2</v>
      </c>
      <c r="AS1063">
        <f>AP$1031/($D$1028*'selections(hide)'!$P$35)</f>
        <v>0.2</v>
      </c>
      <c r="AT1063">
        <f>AP$1031/($D$1028*'selections(hide)'!$P$35)</f>
        <v>0.2</v>
      </c>
      <c r="AU1063">
        <f>AP$1031/($D$1028*'selections(hide)'!$P$35)</f>
        <v>0.2</v>
      </c>
      <c r="AV1063">
        <f>AP$1031/($D$1028*'selections(hide)'!$P$35)</f>
        <v>0.2</v>
      </c>
      <c r="AW1063">
        <f>AP$1031/($D$1028*'selections(hide)'!$P$35)</f>
        <v>0.2</v>
      </c>
      <c r="AX1063">
        <f>AP$1031/($D$1028*'selections(hide)'!$P$35)</f>
        <v>0.2</v>
      </c>
      <c r="AY1063">
        <f>AP$1031/($D$1028*'selections(hide)'!$P$35)</f>
        <v>0.2</v>
      </c>
      <c r="AZ1063">
        <f>AP$1031/($D$1028*'selections(hide)'!$P$35)</f>
        <v>0.2</v>
      </c>
      <c r="BA1063">
        <f>AP$1031/($D$1028*'selections(hide)'!$P$35)</f>
        <v>0.2</v>
      </c>
      <c r="BB1063">
        <f>AP$1031/($D$1028*'selections(hide)'!$P$35)</f>
        <v>0.2</v>
      </c>
      <c r="BC1063">
        <f>AP$1031/($D$1028*'selections(hide)'!$P$35)</f>
        <v>0.2</v>
      </c>
      <c r="BD1063">
        <f>AP$1031/($D$1028*'selections(hide)'!$P$35)</f>
        <v>0.2</v>
      </c>
      <c r="BE1063">
        <f>AP$1031/($D$1028*'selections(hide)'!$P$35)</f>
        <v>0.2</v>
      </c>
      <c r="BF1063">
        <f>AP$1031/($D$1028*'selections(hide)'!$P$35)</f>
        <v>0.2</v>
      </c>
      <c r="BG1063">
        <f>AP$1031/($D$1028*'selections(hide)'!$P$35)</f>
        <v>0.2</v>
      </c>
      <c r="BH1063">
        <f>AP$1031/($D$1028*'selections(hide)'!$P$35)</f>
        <v>0.2</v>
      </c>
      <c r="BI1063">
        <f>AP$1031/($D$1028*'selections(hide)'!$P$35)</f>
        <v>0.2</v>
      </c>
      <c r="BJ1063">
        <f>AP$1031/($D$1028*'selections(hide)'!$P$35)</f>
        <v>0.2</v>
      </c>
      <c r="BK1063">
        <f>AP$1031/($D$1028*'selections(hide)'!$P$35)</f>
        <v>0.2</v>
      </c>
      <c r="BL1063">
        <f>AP$1031/($D$1028*'selections(hide)'!$P$35)</f>
        <v>0.2</v>
      </c>
      <c r="BM1063">
        <f>AP$1031/($D$1028*'selections(hide)'!$P$35)</f>
        <v>0.2</v>
      </c>
      <c r="BN1063">
        <f>AP$1031/($D$1028*'selections(hide)'!$P$35)</f>
        <v>0.2</v>
      </c>
      <c r="BO1063">
        <f>AP$1031/($D$1028*'selections(hide)'!$P$35)</f>
        <v>0.2</v>
      </c>
      <c r="BP1063">
        <f>AP$1031/($D$1028*'selections(hide)'!$P$35)</f>
        <v>0.2</v>
      </c>
      <c r="BQ1063">
        <f>AP$1031/($D$1028*'selections(hide)'!$P$35)</f>
        <v>0.2</v>
      </c>
      <c r="BR1063">
        <f>AP$1031/($D$1028*'selections(hide)'!$P$35)</f>
        <v>0.2</v>
      </c>
      <c r="BS1063">
        <f>AP$1031/($D$1028*'selections(hide)'!$P$35)</f>
        <v>0.2</v>
      </c>
    </row>
    <row r="1064" spans="1:76" x14ac:dyDescent="0.25">
      <c r="A1064" s="11" t="s">
        <v>680</v>
      </c>
      <c r="B1064" s="11"/>
      <c r="C1064" s="11"/>
      <c r="E1064" s="56">
        <f>IF(staff_students!$C$28="No",0,ROUNDDOWN(E1058*staff_students!$E$36,0))+IF(staff_students!$C$28="No",0,ROUNDDOWN(E1058*staff_students!$E$36*staff_students!$E$36,0))</f>
        <v>0</v>
      </c>
      <c r="F1064" s="56">
        <f>ROUNDDOWN(E1058*staff_students!$E$36,0)+IF(staff_students!$C$28="No",0,ROUNDDOWN(E1058*staff_students!$E$36*staff_students!$E$36,0))</f>
        <v>0</v>
      </c>
      <c r="G1064" s="54">
        <f>ROUNDDOWN(F1058*staff_students!$E$36,0)+ROUNDDOWN(E1058*staff_students!$E$36*staff_students!$E$36,0)</f>
        <v>0</v>
      </c>
      <c r="H1064" s="54">
        <f>ROUNDDOWN(G1058*staff_students!$E$36,0)+ROUNDDOWN(F1058*staff_students!$E$36*staff_students!$E$36,0)</f>
        <v>0</v>
      </c>
      <c r="I1064" s="54">
        <f>ROUNDDOWN(H1058*staff_students!$E$36,0)+ROUNDDOWN(G1058*staff_students!$E$36*staff_students!$E$36,0)</f>
        <v>0</v>
      </c>
      <c r="J1064" s="54">
        <f>ROUNDDOWN(I1058*staff_students!$E$36,0)+ROUNDDOWN(H1058*staff_students!$E$36*staff_students!$E$36,0)</f>
        <v>0</v>
      </c>
      <c r="AQ1064">
        <f>AQ$1031/($D$1028*'selections(hide)'!$P$35)</f>
        <v>0.2</v>
      </c>
      <c r="AR1064">
        <f>AQ$1031/($D$1028*'selections(hide)'!$P$35)</f>
        <v>0.2</v>
      </c>
      <c r="AS1064">
        <f>AQ$1031/($D$1028*'selections(hide)'!$P$35)</f>
        <v>0.2</v>
      </c>
      <c r="AT1064">
        <f>AQ$1031/($D$1028*'selections(hide)'!$P$35)</f>
        <v>0.2</v>
      </c>
      <c r="AU1064">
        <f>AQ$1031/($D$1028*'selections(hide)'!$P$35)</f>
        <v>0.2</v>
      </c>
      <c r="AV1064">
        <f>AQ$1031/($D$1028*'selections(hide)'!$P$35)</f>
        <v>0.2</v>
      </c>
      <c r="AW1064">
        <f>AQ$1031/($D$1028*'selections(hide)'!$P$35)</f>
        <v>0.2</v>
      </c>
      <c r="AX1064">
        <f>AQ$1031/($D$1028*'selections(hide)'!$P$35)</f>
        <v>0.2</v>
      </c>
      <c r="AY1064">
        <f>AQ$1031/($D$1028*'selections(hide)'!$P$35)</f>
        <v>0.2</v>
      </c>
      <c r="AZ1064">
        <f>AQ$1031/($D$1028*'selections(hide)'!$P$35)</f>
        <v>0.2</v>
      </c>
      <c r="BA1064">
        <f>AQ$1031/($D$1028*'selections(hide)'!$P$35)</f>
        <v>0.2</v>
      </c>
      <c r="BB1064">
        <f>AQ$1031/($D$1028*'selections(hide)'!$P$35)</f>
        <v>0.2</v>
      </c>
      <c r="BC1064">
        <f>AQ$1031/($D$1028*'selections(hide)'!$P$35)</f>
        <v>0.2</v>
      </c>
      <c r="BD1064">
        <f>AQ$1031/($D$1028*'selections(hide)'!$P$35)</f>
        <v>0.2</v>
      </c>
      <c r="BE1064">
        <f>AQ$1031/($D$1028*'selections(hide)'!$P$35)</f>
        <v>0.2</v>
      </c>
      <c r="BF1064">
        <f>AQ$1031/($D$1028*'selections(hide)'!$P$35)</f>
        <v>0.2</v>
      </c>
      <c r="BG1064">
        <f>AQ$1031/($D$1028*'selections(hide)'!$P$35)</f>
        <v>0.2</v>
      </c>
      <c r="BH1064">
        <f>AQ$1031/($D$1028*'selections(hide)'!$P$35)</f>
        <v>0.2</v>
      </c>
      <c r="BI1064">
        <f>AQ$1031/($D$1028*'selections(hide)'!$P$35)</f>
        <v>0.2</v>
      </c>
      <c r="BJ1064">
        <f>AQ$1031/($D$1028*'selections(hide)'!$P$35)</f>
        <v>0.2</v>
      </c>
      <c r="BK1064">
        <f>AQ$1031/($D$1028*'selections(hide)'!$P$35)</f>
        <v>0.2</v>
      </c>
      <c r="BL1064">
        <f>AQ$1031/($D$1028*'selections(hide)'!$P$35)</f>
        <v>0.2</v>
      </c>
      <c r="BM1064">
        <f>AQ$1031/($D$1028*'selections(hide)'!$P$35)</f>
        <v>0.2</v>
      </c>
      <c r="BN1064">
        <f>AQ$1031/($D$1028*'selections(hide)'!$P$35)</f>
        <v>0.2</v>
      </c>
      <c r="BO1064">
        <f>AQ$1031/($D$1028*'selections(hide)'!$P$35)</f>
        <v>0.2</v>
      </c>
      <c r="BP1064">
        <f>AQ$1031/($D$1028*'selections(hide)'!$P$35)</f>
        <v>0.2</v>
      </c>
      <c r="BQ1064">
        <f>AQ$1031/($D$1028*'selections(hide)'!$P$35)</f>
        <v>0.2</v>
      </c>
      <c r="BR1064">
        <f>AQ$1031/($D$1028*'selections(hide)'!$P$35)</f>
        <v>0.2</v>
      </c>
      <c r="BS1064">
        <f>AQ$1031/($D$1028*'selections(hide)'!$P$35)</f>
        <v>0.2</v>
      </c>
      <c r="BT1064">
        <f>AQ$1031/($D$1028*'selections(hide)'!$P$35)</f>
        <v>0.2</v>
      </c>
    </row>
    <row r="1065" spans="1:76" x14ac:dyDescent="0.25">
      <c r="A1065" s="11" t="s">
        <v>681</v>
      </c>
      <c r="B1065" s="11"/>
      <c r="C1065" s="11"/>
      <c r="E1065" s="56">
        <f>IF(staff_students!$C$28="No",0,ROUNDDOWN(E1059*staff_students!$E$36,0))+IF(staff_students!$C$28="No",0,ROUNDDOWN(E1059*staff_students!$E$36*staff_students!$E$36,0))</f>
        <v>0</v>
      </c>
      <c r="F1065" s="56">
        <f>ROUNDDOWN(E1059*staff_students!$E$36,0)+IF(staff_students!$C$28="No",0,ROUNDDOWN(E1059*staff_students!$E$36*staff_students!$E$36,0))</f>
        <v>0</v>
      </c>
      <c r="G1065" s="54">
        <f>ROUNDDOWN(F1059*staff_students!$E$36,0)+ROUNDDOWN(E1059*staff_students!$E$36*staff_students!$E$36,0)</f>
        <v>0</v>
      </c>
      <c r="H1065" s="54">
        <f>ROUNDDOWN(G1059*staff_students!$E$36,0)+ROUNDDOWN(F1059*staff_students!$E$36*staff_students!$E$36,0)</f>
        <v>0</v>
      </c>
      <c r="I1065" s="54">
        <f>ROUNDDOWN(H1059*staff_students!$E$36,0)+ROUNDDOWN(G1059*staff_students!$E$36*staff_students!$E$36,0)</f>
        <v>0</v>
      </c>
      <c r="J1065" s="54">
        <f>ROUNDDOWN(I1059*staff_students!$E$36,0)+ROUNDDOWN(H1059*staff_students!$E$36*staff_students!$E$36,0)</f>
        <v>0</v>
      </c>
      <c r="AR1065">
        <f>AR$1031/($D$1028*'selections(hide)'!$P$35)</f>
        <v>0.2</v>
      </c>
      <c r="AS1065">
        <f>AR$1031/($D$1028*'selections(hide)'!$P$35)</f>
        <v>0.2</v>
      </c>
      <c r="AT1065">
        <f>AR$1031/($D$1028*'selections(hide)'!$P$35)</f>
        <v>0.2</v>
      </c>
      <c r="AU1065">
        <f>AR$1031/($D$1028*'selections(hide)'!$P$35)</f>
        <v>0.2</v>
      </c>
      <c r="AV1065">
        <f>AR$1031/($D$1028*'selections(hide)'!$P$35)</f>
        <v>0.2</v>
      </c>
      <c r="AW1065">
        <f>AR$1031/($D$1028*'selections(hide)'!$P$35)</f>
        <v>0.2</v>
      </c>
      <c r="AX1065">
        <f>AR$1031/($D$1028*'selections(hide)'!$P$35)</f>
        <v>0.2</v>
      </c>
      <c r="AY1065">
        <f>AR$1031/($D$1028*'selections(hide)'!$P$35)</f>
        <v>0.2</v>
      </c>
      <c r="AZ1065">
        <f>AR$1031/($D$1028*'selections(hide)'!$P$35)</f>
        <v>0.2</v>
      </c>
      <c r="BA1065">
        <f>AR$1031/($D$1028*'selections(hide)'!$P$35)</f>
        <v>0.2</v>
      </c>
      <c r="BB1065">
        <f>AR$1031/($D$1028*'selections(hide)'!$P$35)</f>
        <v>0.2</v>
      </c>
      <c r="BC1065">
        <f>AR$1031/($D$1028*'selections(hide)'!$P$35)</f>
        <v>0.2</v>
      </c>
      <c r="BD1065">
        <f>AR$1031/($D$1028*'selections(hide)'!$P$35)</f>
        <v>0.2</v>
      </c>
      <c r="BE1065">
        <f>AR$1031/($D$1028*'selections(hide)'!$P$35)</f>
        <v>0.2</v>
      </c>
      <c r="BF1065">
        <f>AR$1031/($D$1028*'selections(hide)'!$P$35)</f>
        <v>0.2</v>
      </c>
      <c r="BG1065">
        <f>AR$1031/($D$1028*'selections(hide)'!$P$35)</f>
        <v>0.2</v>
      </c>
      <c r="BH1065">
        <f>AR$1031/($D$1028*'selections(hide)'!$P$35)</f>
        <v>0.2</v>
      </c>
      <c r="BI1065">
        <f>AR$1031/($D$1028*'selections(hide)'!$P$35)</f>
        <v>0.2</v>
      </c>
      <c r="BJ1065">
        <f>AR$1031/($D$1028*'selections(hide)'!$P$35)</f>
        <v>0.2</v>
      </c>
      <c r="BK1065">
        <f>AR$1031/($D$1028*'selections(hide)'!$P$35)</f>
        <v>0.2</v>
      </c>
      <c r="BL1065">
        <f>AR$1031/($D$1028*'selections(hide)'!$P$35)</f>
        <v>0.2</v>
      </c>
      <c r="BM1065">
        <f>AR$1031/($D$1028*'selections(hide)'!$P$35)</f>
        <v>0.2</v>
      </c>
      <c r="BN1065">
        <f>AR$1031/($D$1028*'selections(hide)'!$P$35)</f>
        <v>0.2</v>
      </c>
      <c r="BO1065">
        <f>AR$1031/($D$1028*'selections(hide)'!$P$35)</f>
        <v>0.2</v>
      </c>
      <c r="BP1065">
        <f>AR$1031/($D$1028*'selections(hide)'!$P$35)</f>
        <v>0.2</v>
      </c>
      <c r="BQ1065">
        <f>AR$1031/($D$1028*'selections(hide)'!$P$35)</f>
        <v>0.2</v>
      </c>
      <c r="BR1065">
        <f>AR$1031/($D$1028*'selections(hide)'!$P$35)</f>
        <v>0.2</v>
      </c>
      <c r="BS1065">
        <f>AR$1031/($D$1028*'selections(hide)'!$P$35)</f>
        <v>0.2</v>
      </c>
      <c r="BT1065">
        <f>AR$1031/($D$1028*'selections(hide)'!$P$35)</f>
        <v>0.2</v>
      </c>
      <c r="BU1065">
        <f>AR$1031/($D$1028*'selections(hide)'!$P$35)</f>
        <v>0.2</v>
      </c>
    </row>
    <row r="1066" spans="1:76" x14ac:dyDescent="0.25">
      <c r="A1066" s="11"/>
      <c r="B1066" s="11"/>
      <c r="C1066" s="11"/>
      <c r="AS1066">
        <f>AS$1031/($D$1028*'selections(hide)'!$P$35)</f>
        <v>0.2</v>
      </c>
      <c r="AT1066">
        <f>AS$1031/($D$1028*'selections(hide)'!$P$35)</f>
        <v>0.2</v>
      </c>
      <c r="AU1066">
        <f>AS$1031/($D$1028*'selections(hide)'!$P$35)</f>
        <v>0.2</v>
      </c>
      <c r="AV1066">
        <f>AS$1031/($D$1028*'selections(hide)'!$P$35)</f>
        <v>0.2</v>
      </c>
      <c r="AW1066">
        <f>AS$1031/($D$1028*'selections(hide)'!$P$35)</f>
        <v>0.2</v>
      </c>
      <c r="AX1066">
        <f>AS$1031/($D$1028*'selections(hide)'!$P$35)</f>
        <v>0.2</v>
      </c>
      <c r="AY1066">
        <f>AS$1031/($D$1028*'selections(hide)'!$P$35)</f>
        <v>0.2</v>
      </c>
      <c r="AZ1066">
        <f>AS$1031/($D$1028*'selections(hide)'!$P$35)</f>
        <v>0.2</v>
      </c>
      <c r="BA1066">
        <f>AS$1031/($D$1028*'selections(hide)'!$P$35)</f>
        <v>0.2</v>
      </c>
      <c r="BB1066">
        <f>AS$1031/($D$1028*'selections(hide)'!$P$35)</f>
        <v>0.2</v>
      </c>
      <c r="BC1066">
        <f>AS$1031/($D$1028*'selections(hide)'!$P$35)</f>
        <v>0.2</v>
      </c>
      <c r="BD1066">
        <f>AS$1031/($D$1028*'selections(hide)'!$P$35)</f>
        <v>0.2</v>
      </c>
      <c r="BE1066">
        <f>AS$1031/($D$1028*'selections(hide)'!$P$35)</f>
        <v>0.2</v>
      </c>
      <c r="BF1066">
        <f>AS$1031/($D$1028*'selections(hide)'!$P$35)</f>
        <v>0.2</v>
      </c>
      <c r="BG1066">
        <f>AS$1031/($D$1028*'selections(hide)'!$P$35)</f>
        <v>0.2</v>
      </c>
      <c r="BH1066">
        <f>AS$1031/($D$1028*'selections(hide)'!$P$35)</f>
        <v>0.2</v>
      </c>
      <c r="BI1066">
        <f>AS$1031/($D$1028*'selections(hide)'!$P$35)</f>
        <v>0.2</v>
      </c>
      <c r="BJ1066">
        <f>AS$1031/($D$1028*'selections(hide)'!$P$35)</f>
        <v>0.2</v>
      </c>
      <c r="BK1066">
        <f>AS$1031/($D$1028*'selections(hide)'!$P$35)</f>
        <v>0.2</v>
      </c>
      <c r="BL1066">
        <f>AS$1031/($D$1028*'selections(hide)'!$P$35)</f>
        <v>0.2</v>
      </c>
      <c r="BM1066">
        <f>AS$1031/($D$1028*'selections(hide)'!$P$35)</f>
        <v>0.2</v>
      </c>
      <c r="BN1066">
        <f>AS$1031/($D$1028*'selections(hide)'!$P$35)</f>
        <v>0.2</v>
      </c>
      <c r="BO1066">
        <f>AS$1031/($D$1028*'selections(hide)'!$P$35)</f>
        <v>0.2</v>
      </c>
      <c r="BP1066">
        <f>AS$1031/($D$1028*'selections(hide)'!$P$35)</f>
        <v>0.2</v>
      </c>
      <c r="BQ1066">
        <f>AS$1031/($D$1028*'selections(hide)'!$P$35)</f>
        <v>0.2</v>
      </c>
      <c r="BR1066">
        <f>AS$1031/($D$1028*'selections(hide)'!$P$35)</f>
        <v>0.2</v>
      </c>
      <c r="BS1066">
        <f>AS$1031/($D$1028*'selections(hide)'!$P$35)</f>
        <v>0.2</v>
      </c>
      <c r="BT1066">
        <f>AS$1031/($D$1028*'selections(hide)'!$P$35)</f>
        <v>0.2</v>
      </c>
      <c r="BU1066">
        <f>AS$1031/($D$1028*'selections(hide)'!$P$35)</f>
        <v>0.2</v>
      </c>
      <c r="BV1066">
        <f>AS$1031/($D$1028*'selections(hide)'!$P$35)</f>
        <v>0.2</v>
      </c>
    </row>
    <row r="1067" spans="1:76" x14ac:dyDescent="0.25">
      <c r="A1067" s="11" t="s">
        <v>683</v>
      </c>
      <c r="B1067" s="11"/>
      <c r="C1067" s="11"/>
      <c r="E1067" s="50" t="str">
        <f t="shared" ref="E1067:J1067" si="215">E1061</f>
        <v>2025/26</v>
      </c>
      <c r="F1067" s="50" t="str">
        <f t="shared" si="215"/>
        <v>2026/27</v>
      </c>
      <c r="G1067" s="50" t="str">
        <f t="shared" si="215"/>
        <v>2027/28</v>
      </c>
      <c r="H1067" s="50" t="str">
        <f t="shared" si="215"/>
        <v>2028/29</v>
      </c>
      <c r="I1067" s="50" t="str">
        <f t="shared" si="215"/>
        <v>2029/30</v>
      </c>
      <c r="J1067" s="50" t="str">
        <f t="shared" si="215"/>
        <v>2030/31</v>
      </c>
      <c r="AT1067">
        <f>AT$1031/($D$1028*'selections(hide)'!$P$35)</f>
        <v>0.2</v>
      </c>
      <c r="AU1067">
        <f>AT$1031/($D$1028*'selections(hide)'!$P$35)</f>
        <v>0.2</v>
      </c>
      <c r="AV1067">
        <f>AT$1031/($D$1028*'selections(hide)'!$P$35)</f>
        <v>0.2</v>
      </c>
      <c r="AW1067">
        <f>AT$1031/($D$1028*'selections(hide)'!$P$35)</f>
        <v>0.2</v>
      </c>
      <c r="AX1067">
        <f>AT$1031/($D$1028*'selections(hide)'!$P$35)</f>
        <v>0.2</v>
      </c>
      <c r="AY1067">
        <f>AT$1031/($D$1028*'selections(hide)'!$P$35)</f>
        <v>0.2</v>
      </c>
      <c r="AZ1067">
        <f>AT$1031/($D$1028*'selections(hide)'!$P$35)</f>
        <v>0.2</v>
      </c>
      <c r="BA1067">
        <f>AT$1031/($D$1028*'selections(hide)'!$P$35)</f>
        <v>0.2</v>
      </c>
      <c r="BB1067">
        <f>AT$1031/($D$1028*'selections(hide)'!$P$35)</f>
        <v>0.2</v>
      </c>
      <c r="BC1067">
        <f>AT$1031/($D$1028*'selections(hide)'!$P$35)</f>
        <v>0.2</v>
      </c>
      <c r="BD1067">
        <f>AT$1031/($D$1028*'selections(hide)'!$P$35)</f>
        <v>0.2</v>
      </c>
      <c r="BE1067">
        <f>AT$1031/($D$1028*'selections(hide)'!$P$35)</f>
        <v>0.2</v>
      </c>
      <c r="BF1067">
        <f>AT$1031/($D$1028*'selections(hide)'!$P$35)</f>
        <v>0.2</v>
      </c>
      <c r="BG1067">
        <f>AT$1031/($D$1028*'selections(hide)'!$P$35)</f>
        <v>0.2</v>
      </c>
      <c r="BH1067">
        <f>AT$1031/($D$1028*'selections(hide)'!$P$35)</f>
        <v>0.2</v>
      </c>
      <c r="BI1067">
        <f>AT$1031/($D$1028*'selections(hide)'!$P$35)</f>
        <v>0.2</v>
      </c>
      <c r="BJ1067">
        <f>AT$1031/($D$1028*'selections(hide)'!$P$35)</f>
        <v>0.2</v>
      </c>
      <c r="BK1067">
        <f>AT$1031/($D$1028*'selections(hide)'!$P$35)</f>
        <v>0.2</v>
      </c>
      <c r="BL1067">
        <f>AT$1031/($D$1028*'selections(hide)'!$P$35)</f>
        <v>0.2</v>
      </c>
      <c r="BM1067">
        <f>AT$1031/($D$1028*'selections(hide)'!$P$35)</f>
        <v>0.2</v>
      </c>
      <c r="BN1067">
        <f>AT$1031/($D$1028*'selections(hide)'!$P$35)</f>
        <v>0.2</v>
      </c>
      <c r="BO1067">
        <f>AT$1031/($D$1028*'selections(hide)'!$P$35)</f>
        <v>0.2</v>
      </c>
      <c r="BP1067">
        <f>AT$1031/($D$1028*'selections(hide)'!$P$35)</f>
        <v>0.2</v>
      </c>
      <c r="BQ1067">
        <f>AT$1031/($D$1028*'selections(hide)'!$P$35)</f>
        <v>0.2</v>
      </c>
      <c r="BR1067">
        <f>AT$1031/($D$1028*'selections(hide)'!$P$35)</f>
        <v>0.2</v>
      </c>
      <c r="BS1067">
        <f>AT$1031/($D$1028*'selections(hide)'!$P$35)</f>
        <v>0.2</v>
      </c>
      <c r="BT1067">
        <f>AT$1031/($D$1028*'selections(hide)'!$P$35)</f>
        <v>0.2</v>
      </c>
      <c r="BU1067">
        <f>AT$1031/($D$1028*'selections(hide)'!$P$35)</f>
        <v>0.2</v>
      </c>
      <c r="BV1067">
        <f>AT$1031/($D$1028*'selections(hide)'!$P$35)</f>
        <v>0.2</v>
      </c>
      <c r="BW1067">
        <f>AT$1031/($D$1028*'selections(hide)'!$P$35)</f>
        <v>0.2</v>
      </c>
    </row>
    <row r="1068" spans="1:76" x14ac:dyDescent="0.25">
      <c r="A1068" s="11" t="s">
        <v>678</v>
      </c>
      <c r="B1068" s="11"/>
      <c r="C1068" s="11"/>
      <c r="E1068" s="54">
        <f t="shared" ref="E1068:J1068" si="216">E1056+E1062</f>
        <v>40</v>
      </c>
      <c r="F1068" s="54">
        <f t="shared" si="216"/>
        <v>40</v>
      </c>
      <c r="G1068" s="54">
        <f t="shared" si="216"/>
        <v>40</v>
      </c>
      <c r="H1068" s="54">
        <f t="shared" si="216"/>
        <v>40</v>
      </c>
      <c r="I1068" s="54">
        <f t="shared" si="216"/>
        <v>40</v>
      </c>
      <c r="J1068" s="54">
        <f t="shared" si="216"/>
        <v>40</v>
      </c>
      <c r="AU1068">
        <f>AU$1031/($D$1028*'selections(hide)'!$P$35)</f>
        <v>0.2</v>
      </c>
      <c r="AV1068">
        <f>AU$1031/($D$1028*'selections(hide)'!$P$35)</f>
        <v>0.2</v>
      </c>
      <c r="AW1068">
        <f>AU$1031/($D$1028*'selections(hide)'!$P$35)</f>
        <v>0.2</v>
      </c>
      <c r="AX1068">
        <f>AU$1031/($D$1028*'selections(hide)'!$P$35)</f>
        <v>0.2</v>
      </c>
      <c r="AY1068">
        <f>AU$1031/($D$1028*'selections(hide)'!$P$35)</f>
        <v>0.2</v>
      </c>
      <c r="AZ1068">
        <f>AU$1031/($D$1028*'selections(hide)'!$P$35)</f>
        <v>0.2</v>
      </c>
      <c r="BA1068">
        <f>AU$1031/($D$1028*'selections(hide)'!$P$35)</f>
        <v>0.2</v>
      </c>
      <c r="BB1068">
        <f>AU$1031/($D$1028*'selections(hide)'!$P$35)</f>
        <v>0.2</v>
      </c>
      <c r="BC1068">
        <f>AU$1031/($D$1028*'selections(hide)'!$P$35)</f>
        <v>0.2</v>
      </c>
      <c r="BD1068">
        <f>AU$1031/($D$1028*'selections(hide)'!$P$35)</f>
        <v>0.2</v>
      </c>
      <c r="BE1068">
        <f>AU$1031/($D$1028*'selections(hide)'!$P$35)</f>
        <v>0.2</v>
      </c>
      <c r="BF1068">
        <f>AU$1031/($D$1028*'selections(hide)'!$P$35)</f>
        <v>0.2</v>
      </c>
      <c r="BG1068">
        <f>AU$1031/($D$1028*'selections(hide)'!$P$35)</f>
        <v>0.2</v>
      </c>
      <c r="BH1068">
        <f>AU$1031/($D$1028*'selections(hide)'!$P$35)</f>
        <v>0.2</v>
      </c>
      <c r="BI1068">
        <f>AU$1031/($D$1028*'selections(hide)'!$P$35)</f>
        <v>0.2</v>
      </c>
      <c r="BJ1068">
        <f>AU$1031/($D$1028*'selections(hide)'!$P$35)</f>
        <v>0.2</v>
      </c>
      <c r="BK1068">
        <f>AU$1031/($D$1028*'selections(hide)'!$P$35)</f>
        <v>0.2</v>
      </c>
      <c r="BL1068">
        <f>AU$1031/($D$1028*'selections(hide)'!$P$35)</f>
        <v>0.2</v>
      </c>
      <c r="BM1068">
        <f>AU$1031/($D$1028*'selections(hide)'!$P$35)</f>
        <v>0.2</v>
      </c>
      <c r="BN1068">
        <f>AU$1031/($D$1028*'selections(hide)'!$P$35)</f>
        <v>0.2</v>
      </c>
      <c r="BO1068">
        <f>AU$1031/($D$1028*'selections(hide)'!$P$35)</f>
        <v>0.2</v>
      </c>
      <c r="BP1068">
        <f>AU$1031/($D$1028*'selections(hide)'!$P$35)</f>
        <v>0.2</v>
      </c>
      <c r="BQ1068">
        <f>AU$1031/($D$1028*'selections(hide)'!$P$35)</f>
        <v>0.2</v>
      </c>
      <c r="BR1068">
        <f>AU$1031/($D$1028*'selections(hide)'!$P$35)</f>
        <v>0.2</v>
      </c>
      <c r="BS1068">
        <f>AU$1031/($D$1028*'selections(hide)'!$P$35)</f>
        <v>0.2</v>
      </c>
      <c r="BT1068">
        <f>AU$1031/($D$1028*'selections(hide)'!$P$35)</f>
        <v>0.2</v>
      </c>
      <c r="BU1068">
        <f>AU$1031/($D$1028*'selections(hide)'!$P$35)</f>
        <v>0.2</v>
      </c>
      <c r="BV1068">
        <f>AU$1031/($D$1028*'selections(hide)'!$P$35)</f>
        <v>0.2</v>
      </c>
      <c r="BW1068">
        <f>AU$1031/($D$1028*'selections(hide)'!$P$35)</f>
        <v>0.2</v>
      </c>
      <c r="BX1068">
        <f>AU$1031/($D$1028*'selections(hide)'!$P$35)</f>
        <v>0.2</v>
      </c>
    </row>
    <row r="1069" spans="1:76" x14ac:dyDescent="0.25">
      <c r="A1069" s="11" t="s">
        <v>679</v>
      </c>
      <c r="B1069" s="11"/>
      <c r="C1069" s="11"/>
      <c r="E1069" s="54">
        <f t="shared" ref="E1069:J1069" si="217">E1057+E1063</f>
        <v>10</v>
      </c>
      <c r="F1069" s="54">
        <f t="shared" si="217"/>
        <v>10</v>
      </c>
      <c r="G1069" s="54">
        <f t="shared" si="217"/>
        <v>10</v>
      </c>
      <c r="H1069" s="54">
        <f t="shared" si="217"/>
        <v>10</v>
      </c>
      <c r="I1069" s="54">
        <f t="shared" si="217"/>
        <v>10</v>
      </c>
      <c r="J1069" s="54">
        <f t="shared" si="217"/>
        <v>10</v>
      </c>
      <c r="L1069">
        <f t="shared" ref="L1069:AT1069" si="218">SUM(L1033:L1068)</f>
        <v>0.1</v>
      </c>
      <c r="M1069">
        <f t="shared" si="218"/>
        <v>0.2</v>
      </c>
      <c r="N1069">
        <f t="shared" si="218"/>
        <v>0.30000000000000004</v>
      </c>
      <c r="O1069">
        <f t="shared" si="218"/>
        <v>0.4</v>
      </c>
      <c r="P1069">
        <f t="shared" si="218"/>
        <v>0.5</v>
      </c>
      <c r="Q1069">
        <f t="shared" si="218"/>
        <v>0.6</v>
      </c>
      <c r="R1069">
        <f t="shared" si="218"/>
        <v>0.8</v>
      </c>
      <c r="S1069">
        <f t="shared" si="218"/>
        <v>1</v>
      </c>
      <c r="T1069">
        <f t="shared" si="218"/>
        <v>1.2</v>
      </c>
      <c r="U1069">
        <f t="shared" si="218"/>
        <v>1.4</v>
      </c>
      <c r="V1069">
        <f t="shared" si="218"/>
        <v>1.5999999999999999</v>
      </c>
      <c r="W1069">
        <f t="shared" si="218"/>
        <v>1.7999999999999998</v>
      </c>
      <c r="X1069">
        <f t="shared" si="218"/>
        <v>1.9999999999999998</v>
      </c>
      <c r="Y1069">
        <f t="shared" si="218"/>
        <v>2.1999999999999997</v>
      </c>
      <c r="Z1069">
        <f t="shared" si="218"/>
        <v>2.4</v>
      </c>
      <c r="AA1069">
        <f t="shared" si="218"/>
        <v>2.6</v>
      </c>
      <c r="AB1069">
        <f t="shared" si="218"/>
        <v>2.8000000000000003</v>
      </c>
      <c r="AC1069">
        <f t="shared" si="218"/>
        <v>3.0000000000000004</v>
      </c>
      <c r="AD1069">
        <f t="shared" si="218"/>
        <v>3.2000000000000006</v>
      </c>
      <c r="AE1069">
        <f t="shared" si="218"/>
        <v>3.4000000000000008</v>
      </c>
      <c r="AF1069">
        <f t="shared" si="218"/>
        <v>3.600000000000001</v>
      </c>
      <c r="AG1069">
        <f t="shared" si="218"/>
        <v>3.8000000000000012</v>
      </c>
      <c r="AH1069">
        <f t="shared" si="218"/>
        <v>4.0000000000000009</v>
      </c>
      <c r="AI1069">
        <f t="shared" si="218"/>
        <v>4.2000000000000011</v>
      </c>
      <c r="AJ1069">
        <f t="shared" si="218"/>
        <v>4.4000000000000012</v>
      </c>
      <c r="AK1069">
        <f t="shared" si="218"/>
        <v>4.6000000000000014</v>
      </c>
      <c r="AL1069">
        <f t="shared" si="218"/>
        <v>4.8000000000000016</v>
      </c>
      <c r="AM1069">
        <f t="shared" si="218"/>
        <v>5.0000000000000018</v>
      </c>
      <c r="AN1069">
        <f t="shared" si="218"/>
        <v>5.200000000000002</v>
      </c>
      <c r="AO1069">
        <f t="shared" si="218"/>
        <v>5.4000000000000021</v>
      </c>
      <c r="AP1069">
        <f t="shared" si="218"/>
        <v>5.5000000000000027</v>
      </c>
      <c r="AQ1069">
        <f t="shared" si="218"/>
        <v>5.6000000000000023</v>
      </c>
      <c r="AR1069">
        <f t="shared" si="218"/>
        <v>5.7000000000000028</v>
      </c>
      <c r="AS1069">
        <f t="shared" si="218"/>
        <v>5.8000000000000025</v>
      </c>
      <c r="AT1069">
        <f t="shared" si="218"/>
        <v>5.900000000000003</v>
      </c>
      <c r="AU1069">
        <f>SUM(AU1033:AU1068)</f>
        <v>6.0000000000000027</v>
      </c>
    </row>
    <row r="1070" spans="1:76" x14ac:dyDescent="0.25">
      <c r="A1070" s="11" t="s">
        <v>680</v>
      </c>
      <c r="B1070" s="11"/>
      <c r="C1070" s="11"/>
      <c r="E1070" s="54">
        <f t="shared" ref="E1070:J1070" si="219">E1058+E1064</f>
        <v>0</v>
      </c>
      <c r="F1070" s="54">
        <f t="shared" si="219"/>
        <v>0</v>
      </c>
      <c r="G1070" s="54">
        <f t="shared" si="219"/>
        <v>0</v>
      </c>
      <c r="H1070" s="54">
        <f t="shared" si="219"/>
        <v>0</v>
      </c>
      <c r="I1070" s="54">
        <f t="shared" si="219"/>
        <v>0</v>
      </c>
      <c r="J1070" s="54">
        <f t="shared" si="219"/>
        <v>0</v>
      </c>
      <c r="Q1070">
        <f>SUM(L1069:Q1069)</f>
        <v>2.1</v>
      </c>
      <c r="W1070">
        <f>SUM(R1069:W1069)</f>
        <v>7.8</v>
      </c>
      <c r="AC1070">
        <f>SUM(X1069:AC1069)</f>
        <v>15</v>
      </c>
      <c r="AI1070">
        <f>SUM(AD1069:AI1069)</f>
        <v>22.200000000000003</v>
      </c>
      <c r="AO1070">
        <f>SUM(AJ1069:AO1069)</f>
        <v>29.400000000000009</v>
      </c>
      <c r="AU1070">
        <f>SUM(AP1069:AU1069)</f>
        <v>34.500000000000014</v>
      </c>
    </row>
    <row r="1071" spans="1:76" x14ac:dyDescent="0.25">
      <c r="A1071" s="11" t="s">
        <v>681</v>
      </c>
      <c r="B1071" s="11"/>
      <c r="C1071" s="11"/>
      <c r="E1071" s="54">
        <f t="shared" ref="E1071:J1071" si="220">E1059+E1065</f>
        <v>0</v>
      </c>
      <c r="F1071" s="54">
        <f t="shared" si="220"/>
        <v>0</v>
      </c>
      <c r="G1071" s="54">
        <f t="shared" si="220"/>
        <v>0</v>
      </c>
      <c r="H1071" s="54">
        <f t="shared" si="220"/>
        <v>0</v>
      </c>
      <c r="I1071" s="54">
        <f t="shared" si="220"/>
        <v>0</v>
      </c>
      <c r="J1071" s="54">
        <f t="shared" si="220"/>
        <v>0</v>
      </c>
    </row>
    <row r="1072" spans="1:76" x14ac:dyDescent="0.25">
      <c r="A1072" s="11"/>
      <c r="B1072" s="11"/>
      <c r="C1072" s="11"/>
    </row>
    <row r="1073" spans="1:17" x14ac:dyDescent="0.25">
      <c r="A1073" s="11" t="s">
        <v>684</v>
      </c>
      <c r="B1073" s="11"/>
      <c r="C1073" s="11"/>
      <c r="D1073" s="11"/>
      <c r="E1073" s="60" t="str">
        <f t="shared" ref="E1073:J1073" si="221">E1067</f>
        <v>2025/26</v>
      </c>
      <c r="F1073" s="60" t="str">
        <f t="shared" si="221"/>
        <v>2026/27</v>
      </c>
      <c r="G1073" s="60" t="str">
        <f t="shared" si="221"/>
        <v>2027/28</v>
      </c>
      <c r="H1073" s="60" t="str">
        <f t="shared" si="221"/>
        <v>2028/29</v>
      </c>
      <c r="I1073" s="60" t="str">
        <f t="shared" si="221"/>
        <v>2029/30</v>
      </c>
      <c r="J1073" s="60" t="str">
        <f t="shared" si="221"/>
        <v>2030/31</v>
      </c>
      <c r="L1073">
        <f>Q1070</f>
        <v>2.1</v>
      </c>
      <c r="M1073">
        <f>W1070</f>
        <v>7.8</v>
      </c>
      <c r="N1073">
        <f>AC1070</f>
        <v>15</v>
      </c>
      <c r="O1073">
        <f>AI1070</f>
        <v>22.200000000000003</v>
      </c>
      <c r="P1073">
        <f>AO1070</f>
        <v>29.400000000000009</v>
      </c>
      <c r="Q1073">
        <f>AU1070</f>
        <v>34.500000000000014</v>
      </c>
    </row>
    <row r="1074" spans="1:17" x14ac:dyDescent="0.25">
      <c r="A1074" s="11" t="s">
        <v>205</v>
      </c>
      <c r="B1074" s="11"/>
      <c r="C1074" s="11"/>
      <c r="D1074" s="13" t="str">
        <f>A1074&amp;D1053&amp;D1055</f>
        <v>FT Home student FTE24</v>
      </c>
      <c r="E1074" s="66">
        <f>IF(staff_students!$C$28="No",E1068/$D1054/$D1054*21+D1068/$D1054/$D1054*15,E1068/$D1054/$D1054*21+E1068/$D1054/$D1054*15)</f>
        <v>23.333333333333336</v>
      </c>
      <c r="F1074" s="61">
        <f>F1068/$D1054/$D1054*21+E1068/$D1054/$D1054*15</f>
        <v>40</v>
      </c>
      <c r="G1074" s="61">
        <f>G1068/$D1054/$D1054*21+F1068/$D1054/$D1054*15</f>
        <v>40</v>
      </c>
      <c r="H1074" s="61">
        <f>H1068/$D1054/$D1054*21+G1068/$D1054/$D1054*15</f>
        <v>40</v>
      </c>
      <c r="I1074" s="61">
        <f>I1068/$D1054/$D1054*21+H1068/$D1054/$D1054*15</f>
        <v>40</v>
      </c>
      <c r="J1074" s="61">
        <f>J1068/$D1054/$D1054*21+I1068/$D1054/$D1054*15</f>
        <v>40</v>
      </c>
    </row>
    <row r="1075" spans="1:17" x14ac:dyDescent="0.25">
      <c r="A1075" s="11" t="s">
        <v>206</v>
      </c>
      <c r="B1075" s="11"/>
      <c r="C1075" s="11"/>
      <c r="D1075" s="13" t="str">
        <f>A1075&amp;D1053&amp;D1055</f>
        <v>FT International student FTE24</v>
      </c>
      <c r="E1075" s="66">
        <f>IF(staff_students!$C$28="No",E1069/$D1054/$D1054*21+D1069/$D1054/$D1054*15,E1069/$D1054/$D1054*21+E1069/$D1054/$D1054*15)</f>
        <v>5.8333333333333339</v>
      </c>
      <c r="F1075" s="61">
        <f>F1069/$D1054/$D1054*21+E1069/$D1054/$D1054*15</f>
        <v>10</v>
      </c>
      <c r="G1075" s="61">
        <f>G1069/$D1054/$D1054*21+F1069/$D1054/$D1054*15</f>
        <v>10</v>
      </c>
      <c r="H1075" s="61">
        <f>H1069/$D1054/$D1054*21+G1069/$D1054/$D1054*15</f>
        <v>10</v>
      </c>
      <c r="I1075" s="61">
        <f>I1069/$D1054/$D1054*21+H1069/$D1054/$D1054*15</f>
        <v>10</v>
      </c>
      <c r="J1075" s="61">
        <f>J1069/$D1054/$D1054*21+I1069/$D1054/$D1054*15</f>
        <v>10</v>
      </c>
    </row>
    <row r="1076" spans="1:17" x14ac:dyDescent="0.25">
      <c r="A1076" s="11" t="s">
        <v>207</v>
      </c>
      <c r="B1076" s="11"/>
      <c r="C1076" s="11"/>
      <c r="D1076" s="13" t="str">
        <f>A1076&amp;D1053&amp;D1055</f>
        <v>PT Home student FTE24</v>
      </c>
      <c r="E1076" s="66">
        <f>IF(staff_students!$C$28="No",E1070/VLOOKUP($D1053,'selections(hide)'!$D$24:$P$36,13,FALSE)/$D1054/$D1054*21+D1070/VLOOKUP($D1053,'selections(hide)'!$D$24:$P$36,13,FALSE)/$D1054/$D1054*15,E1070/VLOOKUP($D1053,'selections(hide)'!$D$24:$P$36,13,FALSE)/$D1054/$D1054*21+E1070/VLOOKUP($D1053,'selections(hide)'!$D$24:$P$36,13,FALSE)/$D1054/$D1054*15)</f>
        <v>0</v>
      </c>
      <c r="F1076" s="61">
        <f>F1070/VLOOKUP($D1053,'selections(hide)'!$D$24:$P$36,13,FALSE)/$D1054/$D1054*21+E1070/VLOOKUP($D1053,'selections(hide)'!$D$24:$P$36,13,FALSE)/$D1054/$D1054*15</f>
        <v>0</v>
      </c>
      <c r="G1076" s="61">
        <f>G1070/VLOOKUP($D1053,'selections(hide)'!$D$24:$P$36,13,FALSE)/$D1054/$D1054*21+F1070/VLOOKUP($D1053,'selections(hide)'!$D$24:$P$36,13,FALSE)/$D1054/$D1054*15</f>
        <v>0</v>
      </c>
      <c r="H1076" s="61">
        <f>H1070/VLOOKUP($D1053,'selections(hide)'!$D$24:$P$36,13,FALSE)/$D1054/$D1054*21+G1070/VLOOKUP($D1053,'selections(hide)'!$D$24:$P$36,13,FALSE)/$D1054/$D1054*15</f>
        <v>0</v>
      </c>
      <c r="I1076" s="61">
        <f>I1070/VLOOKUP($D1053,'selections(hide)'!$D$24:$P$36,13,FALSE)/$D1054/$D1054*21+H1070/VLOOKUP($D1053,'selections(hide)'!$D$24:$P$36,13,FALSE)/$D1054/$D1054*15</f>
        <v>0</v>
      </c>
      <c r="J1076" s="61">
        <f>J1070/VLOOKUP($D1053,'selections(hide)'!$D$24:$P$36,13,FALSE)/$D1054/$D1054*21+I1070/VLOOKUP($D1053,'selections(hide)'!$D$24:$P$36,13,FALSE)/$D1054/$D1054*15</f>
        <v>0</v>
      </c>
    </row>
    <row r="1077" spans="1:17" x14ac:dyDescent="0.25">
      <c r="A1077" s="11" t="s">
        <v>208</v>
      </c>
      <c r="B1077" s="11"/>
      <c r="C1077" s="11"/>
      <c r="D1077" s="13" t="str">
        <f>A1077&amp;D1053&amp;D1055</f>
        <v>PT International student FTE24</v>
      </c>
      <c r="E1077" s="66">
        <f>IF(staff_students!$C$28="No",E1071/VLOOKUP($D1053,'selections(hide)'!$D$24:$P$36,13,FALSE)/$D1054/$D1054*21+D1071/VLOOKUP($D1053,'selections(hide)'!$D$24:$P$36,13,FALSE)/$D1054/$D1054*15,E1071/VLOOKUP($D1053,'selections(hide)'!$D$24:$P$36,13,FALSE)/$D1054/$D1054*21+E1071/VLOOKUP($D1053,'selections(hide)'!$D$24:$P$36,13,FALSE)/$D1054/$D1054*15)</f>
        <v>0</v>
      </c>
      <c r="F1077" s="61">
        <f>F1071/VLOOKUP($D1053,'selections(hide)'!$D$24:$P$36,13,FALSE)/$D1054/$D1054*21+E1071/VLOOKUP($D1053,'selections(hide)'!$D$24:$P$36,13,FALSE)/$D1054/$D1054*15</f>
        <v>0</v>
      </c>
      <c r="G1077" s="61">
        <f>G1071/VLOOKUP($D1053,'selections(hide)'!$D$24:$P$36,13,FALSE)/$D1054/$D1054*21+F1071/VLOOKUP($D1053,'selections(hide)'!$D$24:$P$36,13,FALSE)/$D1054/$D1054*15</f>
        <v>0</v>
      </c>
      <c r="H1077" s="61">
        <f>H1071/VLOOKUP($D1053,'selections(hide)'!$D$24:$P$36,13,FALSE)/$D1054/$D1054*21+G1071/VLOOKUP($D1053,'selections(hide)'!$D$24:$P$36,13,FALSE)/$D1054/$D1054*15</f>
        <v>0</v>
      </c>
      <c r="I1077" s="61">
        <f>I1071/VLOOKUP($D1053,'selections(hide)'!$D$24:$P$36,13,FALSE)/$D1054/$D1054*21+H1071/VLOOKUP($D1053,'selections(hide)'!$D$24:$P$36,13,FALSE)/$D1054/$D1054*15</f>
        <v>0</v>
      </c>
      <c r="J1077" s="61">
        <f>J1071/VLOOKUP($D1053,'selections(hide)'!$D$24:$P$36,13,FALSE)/$D1054/$D1054*21+I1071/VLOOKUP($D1053,'selections(hide)'!$D$24:$P$36,13,FALSE)/$D1054/$D1054*15</f>
        <v>0</v>
      </c>
    </row>
    <row r="1078" spans="1:17" x14ac:dyDescent="0.25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</row>
    <row r="1079" spans="1:17" x14ac:dyDescent="0.25">
      <c r="A1079" s="62" t="s">
        <v>20</v>
      </c>
      <c r="B1079" s="22"/>
      <c r="C1079" s="22"/>
      <c r="D1079" s="2">
        <f>VLOOKUP(A1079,'selections(hide)'!$A$24:$M$36,4,FALSE)</f>
        <v>4</v>
      </c>
    </row>
    <row r="1080" spans="1:17" x14ac:dyDescent="0.25">
      <c r="A1080" s="64" t="s">
        <v>195</v>
      </c>
      <c r="B1080" s="65"/>
      <c r="C1080" s="65"/>
      <c r="D1080" s="65">
        <f>'selections(hide)'!$J$5</f>
        <v>6</v>
      </c>
    </row>
    <row r="1081" spans="1:17" x14ac:dyDescent="0.25">
      <c r="A1081" s="22" t="s">
        <v>677</v>
      </c>
      <c r="B1081" s="22"/>
      <c r="C1081" s="22"/>
      <c r="D1081" s="13">
        <f>'selections(hide)'!$K$5</f>
        <v>4</v>
      </c>
      <c r="E1081" s="50" t="str">
        <f>staff_students!$E$29</f>
        <v>2025/26</v>
      </c>
      <c r="F1081" s="50" t="str">
        <f>staff_students!$F$29</f>
        <v>2026/27</v>
      </c>
      <c r="G1081" s="50" t="str">
        <f>staff_students!$G$29</f>
        <v>2027/28</v>
      </c>
      <c r="H1081" s="50" t="str">
        <f>staff_students!$H$29</f>
        <v>2028/29</v>
      </c>
      <c r="I1081" s="50" t="str">
        <f>staff_students!$I$29</f>
        <v>2029/30</v>
      </c>
      <c r="J1081" s="50" t="str">
        <f>staff_students!$J$29</f>
        <v>2030/31</v>
      </c>
    </row>
    <row r="1082" spans="1:17" x14ac:dyDescent="0.25">
      <c r="A1082" s="22" t="s">
        <v>678</v>
      </c>
      <c r="B1082" s="22"/>
      <c r="C1082" s="22"/>
      <c r="E1082" s="54"/>
      <c r="F1082" s="54"/>
      <c r="G1082" s="54"/>
      <c r="H1082" s="54"/>
      <c r="I1082" s="54"/>
      <c r="J1082" s="54"/>
    </row>
    <row r="1083" spans="1:17" x14ac:dyDescent="0.25">
      <c r="A1083" s="22" t="s">
        <v>679</v>
      </c>
      <c r="B1083" s="22"/>
      <c r="C1083" s="22"/>
      <c r="E1083" s="54"/>
      <c r="F1083" s="54"/>
      <c r="G1083" s="54"/>
      <c r="H1083" s="54"/>
      <c r="I1083" s="54"/>
      <c r="J1083" s="54"/>
    </row>
    <row r="1084" spans="1:17" x14ac:dyDescent="0.25">
      <c r="A1084" s="22" t="s">
        <v>680</v>
      </c>
      <c r="B1084" s="22"/>
      <c r="C1084" s="22"/>
      <c r="E1084" s="54">
        <f>staff_students!$E$32</f>
        <v>0</v>
      </c>
      <c r="F1084" s="54">
        <f>staff_students!$F$32</f>
        <v>0</v>
      </c>
      <c r="G1084" s="54">
        <f>staff_students!$G$32</f>
        <v>0</v>
      </c>
      <c r="H1084" s="54">
        <f>staff_students!$H$32</f>
        <v>0</v>
      </c>
      <c r="I1084" s="54">
        <f>staff_students!$I$32</f>
        <v>0</v>
      </c>
      <c r="J1084" s="54">
        <f>staff_students!$J$32</f>
        <v>0</v>
      </c>
    </row>
    <row r="1085" spans="1:17" x14ac:dyDescent="0.25">
      <c r="A1085" s="22" t="s">
        <v>681</v>
      </c>
      <c r="B1085" s="22"/>
      <c r="C1085" s="22"/>
      <c r="E1085" s="54">
        <f>staff_students!$E$33</f>
        <v>0</v>
      </c>
      <c r="F1085" s="54">
        <f>staff_students!$F$33</f>
        <v>0</v>
      </c>
      <c r="G1085" s="54">
        <f>staff_students!$G$33</f>
        <v>0</v>
      </c>
      <c r="H1085" s="54">
        <f>staff_students!$H$33</f>
        <v>0</v>
      </c>
      <c r="I1085" s="54">
        <f>staff_students!$I$33</f>
        <v>0</v>
      </c>
      <c r="J1085" s="54">
        <f>staff_students!$J$33</f>
        <v>0</v>
      </c>
    </row>
    <row r="1086" spans="1:17" x14ac:dyDescent="0.25">
      <c r="A1086" s="22"/>
      <c r="B1086" s="22"/>
      <c r="C1086" s="22"/>
    </row>
    <row r="1087" spans="1:17" x14ac:dyDescent="0.25">
      <c r="A1087" s="22" t="s">
        <v>682</v>
      </c>
      <c r="B1087" s="22"/>
      <c r="C1087" s="22"/>
      <c r="E1087" s="50">
        <f t="shared" ref="E1087:J1087" si="222">E1080</f>
        <v>0</v>
      </c>
      <c r="F1087" s="50">
        <f t="shared" si="222"/>
        <v>0</v>
      </c>
      <c r="G1087" s="50">
        <f t="shared" si="222"/>
        <v>0</v>
      </c>
      <c r="H1087" s="50">
        <f t="shared" si="222"/>
        <v>0</v>
      </c>
      <c r="I1087" s="50">
        <f t="shared" si="222"/>
        <v>0</v>
      </c>
      <c r="J1087" s="50">
        <f t="shared" si="222"/>
        <v>0</v>
      </c>
    </row>
    <row r="1088" spans="1:17" x14ac:dyDescent="0.25">
      <c r="A1088" s="22" t="s">
        <v>678</v>
      </c>
      <c r="B1088" s="22"/>
      <c r="C1088" s="22"/>
      <c r="E1088" s="54"/>
      <c r="F1088" s="54"/>
      <c r="G1088" s="54"/>
      <c r="H1088" s="54"/>
      <c r="I1088" s="54"/>
      <c r="J1088" s="54"/>
    </row>
    <row r="1089" spans="1:10" x14ac:dyDescent="0.25">
      <c r="A1089" s="22" t="s">
        <v>679</v>
      </c>
      <c r="B1089" s="22"/>
      <c r="C1089" s="22"/>
      <c r="E1089" s="54"/>
      <c r="F1089" s="54"/>
      <c r="G1089" s="54"/>
      <c r="H1089" s="54"/>
      <c r="I1089" s="54"/>
      <c r="J1089" s="54"/>
    </row>
    <row r="1090" spans="1:10" x14ac:dyDescent="0.25">
      <c r="A1090" s="22" t="s">
        <v>680</v>
      </c>
      <c r="B1090" s="22"/>
      <c r="C1090" s="22"/>
      <c r="E1090" s="56">
        <f>IF(staff_students!$C$28="No",0,ROUNDDOWN(E1084*staff_students!$E$36,0))</f>
        <v>0</v>
      </c>
      <c r="F1090" s="54">
        <f>ROUNDDOWN(E1084*staff_students!$E$36,0)</f>
        <v>0</v>
      </c>
      <c r="G1090" s="54">
        <f>ROUNDDOWN(F1084*staff_students!$E$36,0)</f>
        <v>0</v>
      </c>
      <c r="H1090" s="54">
        <f>ROUNDDOWN(G1084*staff_students!$E$36,0)</f>
        <v>0</v>
      </c>
      <c r="I1090" s="54">
        <f>ROUNDDOWN(H1084*staff_students!$E$36,0)</f>
        <v>0</v>
      </c>
      <c r="J1090" s="54">
        <f>ROUNDDOWN(I1084*staff_students!$E$36,0)</f>
        <v>0</v>
      </c>
    </row>
    <row r="1091" spans="1:10" x14ac:dyDescent="0.25">
      <c r="A1091" s="22" t="s">
        <v>681</v>
      </c>
      <c r="B1091" s="22"/>
      <c r="C1091" s="22"/>
      <c r="E1091" s="56">
        <f>IF(staff_students!$C$28="No",0,ROUNDDOWN(E1085*staff_students!$E$36,0))</f>
        <v>0</v>
      </c>
      <c r="F1091" s="54">
        <f>ROUNDDOWN(E1085*staff_students!$E$36,0)</f>
        <v>0</v>
      </c>
      <c r="G1091" s="54">
        <f>ROUNDDOWN(F1085*staff_students!$E$36,0)</f>
        <v>0</v>
      </c>
      <c r="H1091" s="54">
        <f>ROUNDDOWN(G1085*staff_students!$E$36,0)</f>
        <v>0</v>
      </c>
      <c r="I1091" s="54">
        <f>ROUNDDOWN(H1085*staff_students!$E$36,0)</f>
        <v>0</v>
      </c>
      <c r="J1091" s="54">
        <f>ROUNDDOWN(I1085*staff_students!$E$36,0)</f>
        <v>0</v>
      </c>
    </row>
    <row r="1092" spans="1:10" x14ac:dyDescent="0.25">
      <c r="A1092" s="22"/>
      <c r="B1092" s="22"/>
      <c r="C1092" s="22"/>
    </row>
    <row r="1093" spans="1:10" x14ac:dyDescent="0.25">
      <c r="A1093" s="22" t="s">
        <v>683</v>
      </c>
      <c r="B1093" s="22"/>
      <c r="C1093" s="22"/>
      <c r="E1093" s="50">
        <f t="shared" ref="E1093:J1093" si="223">E1087</f>
        <v>0</v>
      </c>
      <c r="F1093" s="50">
        <f t="shared" si="223"/>
        <v>0</v>
      </c>
      <c r="G1093" s="50">
        <f t="shared" si="223"/>
        <v>0</v>
      </c>
      <c r="H1093" s="50">
        <f t="shared" si="223"/>
        <v>0</v>
      </c>
      <c r="I1093" s="50">
        <f t="shared" si="223"/>
        <v>0</v>
      </c>
      <c r="J1093" s="50">
        <f t="shared" si="223"/>
        <v>0</v>
      </c>
    </row>
    <row r="1094" spans="1:10" x14ac:dyDescent="0.25">
      <c r="A1094" s="22" t="s">
        <v>678</v>
      </c>
      <c r="B1094" s="22"/>
      <c r="C1094" s="22"/>
      <c r="E1094" s="54"/>
      <c r="F1094" s="54"/>
      <c r="G1094" s="54"/>
      <c r="H1094" s="54"/>
      <c r="I1094" s="54"/>
      <c r="J1094" s="54"/>
    </row>
    <row r="1095" spans="1:10" x14ac:dyDescent="0.25">
      <c r="A1095" s="22" t="s">
        <v>679</v>
      </c>
      <c r="B1095" s="22"/>
      <c r="C1095" s="22"/>
      <c r="E1095" s="54"/>
      <c r="F1095" s="54"/>
      <c r="G1095" s="54"/>
      <c r="H1095" s="54"/>
      <c r="I1095" s="54"/>
      <c r="J1095" s="54"/>
    </row>
    <row r="1096" spans="1:10" x14ac:dyDescent="0.25">
      <c r="A1096" s="22" t="s">
        <v>680</v>
      </c>
      <c r="B1096" s="22"/>
      <c r="C1096" s="22"/>
      <c r="E1096" s="54">
        <f t="shared" ref="E1096:J1096" si="224">E1084+E1090</f>
        <v>0</v>
      </c>
      <c r="F1096" s="54">
        <f t="shared" si="224"/>
        <v>0</v>
      </c>
      <c r="G1096" s="54">
        <f t="shared" si="224"/>
        <v>0</v>
      </c>
      <c r="H1096" s="54">
        <f t="shared" si="224"/>
        <v>0</v>
      </c>
      <c r="I1096" s="54">
        <f t="shared" si="224"/>
        <v>0</v>
      </c>
      <c r="J1096" s="54">
        <f t="shared" si="224"/>
        <v>0</v>
      </c>
    </row>
    <row r="1097" spans="1:10" x14ac:dyDescent="0.25">
      <c r="A1097" s="22" t="s">
        <v>681</v>
      </c>
      <c r="B1097" s="22"/>
      <c r="C1097" s="22"/>
      <c r="E1097" s="54">
        <f t="shared" ref="E1097:J1097" si="225">E1085+E1091</f>
        <v>0</v>
      </c>
      <c r="F1097" s="54">
        <f t="shared" si="225"/>
        <v>0</v>
      </c>
      <c r="G1097" s="54">
        <f t="shared" si="225"/>
        <v>0</v>
      </c>
      <c r="H1097" s="54">
        <f t="shared" si="225"/>
        <v>0</v>
      </c>
      <c r="I1097" s="54">
        <f t="shared" si="225"/>
        <v>0</v>
      </c>
      <c r="J1097" s="54">
        <f t="shared" si="225"/>
        <v>0</v>
      </c>
    </row>
    <row r="1098" spans="1:10" x14ac:dyDescent="0.25">
      <c r="A1098" s="22"/>
      <c r="B1098" s="22"/>
      <c r="C1098" s="22"/>
    </row>
    <row r="1099" spans="1:10" x14ac:dyDescent="0.25">
      <c r="A1099" s="22" t="s">
        <v>684</v>
      </c>
      <c r="B1099" s="22"/>
      <c r="C1099" s="22"/>
      <c r="D1099" s="22"/>
      <c r="E1099" s="57">
        <f t="shared" ref="E1099:J1099" si="226">E1093</f>
        <v>0</v>
      </c>
      <c r="F1099" s="57">
        <f t="shared" si="226"/>
        <v>0</v>
      </c>
      <c r="G1099" s="57">
        <f t="shared" si="226"/>
        <v>0</v>
      </c>
      <c r="H1099" s="57">
        <f t="shared" si="226"/>
        <v>0</v>
      </c>
      <c r="I1099" s="57">
        <f t="shared" si="226"/>
        <v>0</v>
      </c>
      <c r="J1099" s="57">
        <f t="shared" si="226"/>
        <v>0</v>
      </c>
    </row>
    <row r="1100" spans="1:10" x14ac:dyDescent="0.25">
      <c r="A1100" s="22" t="s">
        <v>205</v>
      </c>
      <c r="B1100" s="22"/>
      <c r="C1100" s="22"/>
      <c r="D1100" s="13" t="str">
        <f>A1100&amp;D1079&amp;D1081</f>
        <v>FT Home student FTE44</v>
      </c>
      <c r="E1100" s="58"/>
      <c r="F1100" s="58"/>
      <c r="G1100" s="58"/>
      <c r="H1100" s="58"/>
      <c r="I1100" s="58"/>
      <c r="J1100" s="58"/>
    </row>
    <row r="1101" spans="1:10" x14ac:dyDescent="0.25">
      <c r="A1101" s="22" t="s">
        <v>206</v>
      </c>
      <c r="B1101" s="22"/>
      <c r="C1101" s="22"/>
      <c r="D1101" s="13" t="str">
        <f>A1101&amp;D1079&amp;D1081</f>
        <v>FT International student FTE44</v>
      </c>
      <c r="E1101" s="58"/>
      <c r="F1101" s="58"/>
      <c r="G1101" s="58"/>
      <c r="H1101" s="58"/>
      <c r="I1101" s="58"/>
      <c r="J1101" s="58"/>
    </row>
    <row r="1102" spans="1:10" x14ac:dyDescent="0.25">
      <c r="A1102" s="22" t="s">
        <v>207</v>
      </c>
      <c r="B1102" s="22"/>
      <c r="C1102" s="22"/>
      <c r="D1102" s="13" t="str">
        <f>A1102&amp;D1079&amp;D1081</f>
        <v>PT Home student FTE44</v>
      </c>
      <c r="E1102" s="66">
        <f>IF(staff_students!$C$28="No",E1096/VLOOKUP($D1079,'selections(hide)'!$D$24:$P$36,13,FALSE)/$D1080/$D1080*21+D1096/VLOOKUP($D1079,'selections(hide)'!$D$24:$P$36,13,FALSE)/$D1080/$D1080*15,E1096/VLOOKUP($D1079,'selections(hide)'!$D$24:$P$36,13,FALSE)/$D1080/$D1080*21+E1096/VLOOKUP($D1079,'selections(hide)'!$D$24:$P$36,13,FALSE)/$D1080/$D1080*15)</f>
        <v>0</v>
      </c>
      <c r="F1102" s="58">
        <f>F1096/VLOOKUP($D1079,'selections(hide)'!$D$24:$P$36,13,FALSE)/$D1080/$D1080*21+E1096/VLOOKUP($D1079,'selections(hide)'!$D$24:$P$36,13,FALSE)/$D1080/$D1080*15</f>
        <v>0</v>
      </c>
      <c r="G1102" s="58">
        <f>G1096/VLOOKUP($D1079,'selections(hide)'!$D$24:$P$36,13,FALSE)/$D1080/$D1080*21+F1096/VLOOKUP($D1079,'selections(hide)'!$D$24:$P$36,13,FALSE)/$D1080/$D1080*15</f>
        <v>0</v>
      </c>
      <c r="H1102" s="58">
        <f>H1096/VLOOKUP($D1079,'selections(hide)'!$D$24:$P$36,13,FALSE)/$D1080/$D1080*21+G1096/VLOOKUP($D1079,'selections(hide)'!$D$24:$P$36,13,FALSE)/$D1080/$D1080*15</f>
        <v>0</v>
      </c>
      <c r="I1102" s="58">
        <f>I1096/VLOOKUP($D1079,'selections(hide)'!$D$24:$P$36,13,FALSE)/$D1080/$D1080*21+H1096/VLOOKUP($D1079,'selections(hide)'!$D$24:$P$36,13,FALSE)/$D1080/$D1080*15</f>
        <v>0</v>
      </c>
      <c r="J1102" s="58">
        <f>J1096/VLOOKUP($D1079,'selections(hide)'!$D$24:$P$36,13,FALSE)/$D1080/$D1080*21+I1096/VLOOKUP($D1079,'selections(hide)'!$D$24:$P$36,13,FALSE)/$D1080/$D1080*15</f>
        <v>0</v>
      </c>
    </row>
    <row r="1103" spans="1:10" x14ac:dyDescent="0.25">
      <c r="A1103" s="22" t="s">
        <v>208</v>
      </c>
      <c r="B1103" s="22"/>
      <c r="C1103" s="22"/>
      <c r="D1103" s="13" t="str">
        <f>A1103&amp;D1079&amp;D1081</f>
        <v>PT International student FTE44</v>
      </c>
      <c r="E1103" s="66">
        <f>IF(staff_students!$C$28="No",E1097/VLOOKUP($D1079,'selections(hide)'!$D$24:$P$36,13,FALSE)/$D1080/$D1080*21+D1097/VLOOKUP($D1079,'selections(hide)'!$D$24:$P$36,13,FALSE)/$D1080/$D1080*15,E1097/VLOOKUP($D1079,'selections(hide)'!$D$24:$P$36,13,FALSE)/$D1080/$D1080*21+E1097/VLOOKUP($D1079,'selections(hide)'!$D$24:$P$36,13,FALSE)/$D1080/$D1080*15)</f>
        <v>0</v>
      </c>
      <c r="F1103" s="58">
        <f>F1097/VLOOKUP($D1079,'selections(hide)'!$D$24:$P$36,13,FALSE)/$D1080/$D1080*21+E1097/VLOOKUP($D1079,'selections(hide)'!$D$24:$P$36,13,FALSE)/$D1080/$D1080*15</f>
        <v>0</v>
      </c>
      <c r="G1103" s="58">
        <f>G1097/VLOOKUP($D1079,'selections(hide)'!$D$24:$P$36,13,FALSE)/$D1080/$D1080*21+F1097/VLOOKUP($D1079,'selections(hide)'!$D$24:$P$36,13,FALSE)/$D1080/$D1080*15</f>
        <v>0</v>
      </c>
      <c r="H1103" s="58">
        <f>H1097/VLOOKUP($D1079,'selections(hide)'!$D$24:$P$36,13,FALSE)/$D1080/$D1080*21+G1097/VLOOKUP($D1079,'selections(hide)'!$D$24:$P$36,13,FALSE)/$D1080/$D1080*15</f>
        <v>0</v>
      </c>
      <c r="I1103" s="58">
        <f>I1097/VLOOKUP($D1079,'selections(hide)'!$D$24:$P$36,13,FALSE)/$D1080/$D1080*21+H1097/VLOOKUP($D1079,'selections(hide)'!$D$24:$P$36,13,FALSE)/$D1080/$D1080*15</f>
        <v>0</v>
      </c>
      <c r="J1103" s="58">
        <f>J1097/VLOOKUP($D1079,'selections(hide)'!$D$24:$P$36,13,FALSE)/$D1080/$D1080*21+I1097/VLOOKUP($D1079,'selections(hide)'!$D$24:$P$36,13,FALSE)/$D1080/$D1080*15</f>
        <v>0</v>
      </c>
    </row>
    <row r="1104" spans="1:10" x14ac:dyDescent="0.25">
      <c r="A1104" s="22"/>
      <c r="B1104" s="22"/>
      <c r="C1104" s="22"/>
      <c r="D1104" s="22"/>
      <c r="E1104" s="22"/>
      <c r="F1104" s="22"/>
      <c r="G1104" s="22"/>
      <c r="H1104" s="22"/>
      <c r="I1104" s="22"/>
      <c r="J1104" s="22"/>
    </row>
    <row r="1105" spans="1:10" x14ac:dyDescent="0.25">
      <c r="A1105" s="59" t="s">
        <v>22</v>
      </c>
      <c r="B1105" s="11"/>
      <c r="C1105" s="11"/>
      <c r="D1105" s="2">
        <f>VLOOKUP(A1105,'selections(hide)'!$A$24:$M$36,4,FALSE)</f>
        <v>3</v>
      </c>
    </row>
    <row r="1106" spans="1:10" x14ac:dyDescent="0.25">
      <c r="A1106" s="64" t="s">
        <v>195</v>
      </c>
      <c r="B1106" s="65"/>
      <c r="C1106" s="65"/>
      <c r="D1106" s="65">
        <f>'selections(hide)'!$J$5</f>
        <v>6</v>
      </c>
    </row>
    <row r="1107" spans="1:10" x14ac:dyDescent="0.25">
      <c r="A1107" s="11" t="s">
        <v>677</v>
      </c>
      <c r="B1107" s="11"/>
      <c r="C1107" s="11"/>
      <c r="D1107" s="13">
        <f>'selections(hide)'!$K$5</f>
        <v>4</v>
      </c>
      <c r="E1107" s="50" t="str">
        <f>staff_students!$E$29</f>
        <v>2025/26</v>
      </c>
      <c r="F1107" s="50" t="str">
        <f>staff_students!$F$29</f>
        <v>2026/27</v>
      </c>
      <c r="G1107" s="50" t="str">
        <f>staff_students!$G$29</f>
        <v>2027/28</v>
      </c>
      <c r="H1107" s="50" t="str">
        <f>staff_students!$H$29</f>
        <v>2028/29</v>
      </c>
      <c r="I1107" s="50" t="str">
        <f>staff_students!$I$29</f>
        <v>2029/30</v>
      </c>
      <c r="J1107" s="50" t="str">
        <f>staff_students!$J$29</f>
        <v>2030/31</v>
      </c>
    </row>
    <row r="1108" spans="1:10" x14ac:dyDescent="0.25">
      <c r="A1108" s="11" t="s">
        <v>678</v>
      </c>
      <c r="B1108" s="11"/>
      <c r="C1108" s="11"/>
      <c r="E1108" s="54"/>
      <c r="F1108" s="54"/>
      <c r="G1108" s="54"/>
      <c r="H1108" s="54"/>
      <c r="I1108" s="54"/>
      <c r="J1108" s="54"/>
    </row>
    <row r="1109" spans="1:10" x14ac:dyDescent="0.25">
      <c r="A1109" s="11" t="s">
        <v>679</v>
      </c>
      <c r="B1109" s="11"/>
      <c r="C1109" s="11"/>
      <c r="E1109" s="54"/>
      <c r="F1109" s="54"/>
      <c r="G1109" s="54"/>
      <c r="H1109" s="54"/>
      <c r="I1109" s="54"/>
      <c r="J1109" s="54"/>
    </row>
    <row r="1110" spans="1:10" x14ac:dyDescent="0.25">
      <c r="A1110" s="11" t="s">
        <v>680</v>
      </c>
      <c r="B1110" s="11"/>
      <c r="C1110" s="11"/>
      <c r="E1110" s="54">
        <f>staff_students!$E$32</f>
        <v>0</v>
      </c>
      <c r="F1110" s="54">
        <f>staff_students!$F$32</f>
        <v>0</v>
      </c>
      <c r="G1110" s="54">
        <f>staff_students!$G$32</f>
        <v>0</v>
      </c>
      <c r="H1110" s="54">
        <f>staff_students!$H$32</f>
        <v>0</v>
      </c>
      <c r="I1110" s="54">
        <f>staff_students!$I$32</f>
        <v>0</v>
      </c>
      <c r="J1110" s="54">
        <f>staff_students!$J$32</f>
        <v>0</v>
      </c>
    </row>
    <row r="1111" spans="1:10" x14ac:dyDescent="0.25">
      <c r="A1111" s="11" t="s">
        <v>681</v>
      </c>
      <c r="B1111" s="11"/>
      <c r="C1111" s="11"/>
      <c r="E1111" s="54">
        <f>staff_students!$E$33</f>
        <v>0</v>
      </c>
      <c r="F1111" s="54">
        <f>staff_students!$F$33</f>
        <v>0</v>
      </c>
      <c r="G1111" s="54">
        <f>staff_students!$G$33</f>
        <v>0</v>
      </c>
      <c r="H1111" s="54">
        <f>staff_students!$H$33</f>
        <v>0</v>
      </c>
      <c r="I1111" s="54">
        <f>staff_students!$I$33</f>
        <v>0</v>
      </c>
      <c r="J1111" s="54">
        <f>staff_students!$J$33</f>
        <v>0</v>
      </c>
    </row>
    <row r="1112" spans="1:10" x14ac:dyDescent="0.25">
      <c r="A1112" s="11"/>
      <c r="B1112" s="11"/>
      <c r="C1112" s="11"/>
    </row>
    <row r="1113" spans="1:10" x14ac:dyDescent="0.25">
      <c r="A1113" s="11" t="s">
        <v>682</v>
      </c>
      <c r="B1113" s="11"/>
      <c r="C1113" s="11"/>
      <c r="E1113" s="50" t="str">
        <f t="shared" ref="E1113:J1113" si="227">E1107</f>
        <v>2025/26</v>
      </c>
      <c r="F1113" s="50" t="str">
        <f t="shared" si="227"/>
        <v>2026/27</v>
      </c>
      <c r="G1113" s="50" t="str">
        <f t="shared" si="227"/>
        <v>2027/28</v>
      </c>
      <c r="H1113" s="50" t="str">
        <f t="shared" si="227"/>
        <v>2028/29</v>
      </c>
      <c r="I1113" s="50" t="str">
        <f t="shared" si="227"/>
        <v>2029/30</v>
      </c>
      <c r="J1113" s="50" t="str">
        <f t="shared" si="227"/>
        <v>2030/31</v>
      </c>
    </row>
    <row r="1114" spans="1:10" x14ac:dyDescent="0.25">
      <c r="A1114" s="11" t="s">
        <v>678</v>
      </c>
      <c r="B1114" s="11"/>
      <c r="C1114" s="11"/>
      <c r="E1114" s="54"/>
      <c r="F1114" s="54"/>
      <c r="G1114" s="54"/>
      <c r="H1114" s="54"/>
      <c r="I1114" s="54"/>
      <c r="J1114" s="54"/>
    </row>
    <row r="1115" spans="1:10" x14ac:dyDescent="0.25">
      <c r="A1115" s="11" t="s">
        <v>679</v>
      </c>
      <c r="B1115" s="11"/>
      <c r="C1115" s="11"/>
      <c r="E1115" s="54"/>
      <c r="F1115" s="54"/>
      <c r="G1115" s="54"/>
      <c r="H1115" s="54"/>
      <c r="I1115" s="54"/>
      <c r="J1115" s="54"/>
    </row>
    <row r="1116" spans="1:10" x14ac:dyDescent="0.25">
      <c r="A1116" s="11" t="s">
        <v>680</v>
      </c>
      <c r="B1116" s="11"/>
      <c r="C1116" s="11"/>
      <c r="E1116" s="56">
        <f>IF(staff_students!$C$28="No",0,ROUNDDOWN(E1110*staff_students!$E$36,0))+IF(staff_students!$C$28="No",0,ROUNDDOWN(E1110*staff_students!$E$36*staff_students!$E$36,0))</f>
        <v>0</v>
      </c>
      <c r="F1116" s="56">
        <f>ROUNDDOWN(E1110*staff_students!$E$36,0)+IF(staff_students!$C$28="No",0,ROUNDDOWN(E1110*staff_students!$E$36*staff_students!$E$36,0))</f>
        <v>0</v>
      </c>
      <c r="G1116" s="54">
        <f>ROUNDDOWN(F1110*staff_students!$E$36,0)+ROUNDDOWN(E1110*staff_students!$E$36*staff_students!$E$36,0)</f>
        <v>0</v>
      </c>
      <c r="H1116" s="54">
        <f>ROUNDDOWN(G1110*staff_students!$E$36,0)+ROUNDDOWN(F1110*staff_students!$E$36*staff_students!$E$36,0)</f>
        <v>0</v>
      </c>
      <c r="I1116" s="54">
        <f>ROUNDDOWN(H1110*staff_students!$E$36,0)+ROUNDDOWN(G1110*staff_students!$E$36*staff_students!$E$36,0)</f>
        <v>0</v>
      </c>
      <c r="J1116" s="54">
        <f>ROUNDDOWN(I1110*staff_students!$E$36,0)+ROUNDDOWN(H1110*staff_students!$E$36*staff_students!$E$36,0)</f>
        <v>0</v>
      </c>
    </row>
    <row r="1117" spans="1:10" x14ac:dyDescent="0.25">
      <c r="A1117" s="11" t="s">
        <v>681</v>
      </c>
      <c r="B1117" s="11"/>
      <c r="C1117" s="11"/>
      <c r="E1117" s="56">
        <f>IF(staff_students!$C$28="No",0,ROUNDDOWN(E1111*staff_students!$E$36,0))+IF(staff_students!$C$28="No",0,ROUNDDOWN(E1111*staff_students!$E$36*staff_students!$E$36,0))</f>
        <v>0</v>
      </c>
      <c r="F1117" s="56">
        <f>ROUNDDOWN(E1111*staff_students!$E$36,0)+IF(staff_students!$C$28="No",0,ROUNDDOWN(E1111*staff_students!$E$36*staff_students!$E$36,0))</f>
        <v>0</v>
      </c>
      <c r="G1117" s="54">
        <f>ROUNDDOWN(F1111*staff_students!$E$36,0)+ROUNDDOWN(E1111*staff_students!$E$36*staff_students!$E$36,0)</f>
        <v>0</v>
      </c>
      <c r="H1117" s="54">
        <f>ROUNDDOWN(G1111*staff_students!$E$36,0)+ROUNDDOWN(F1111*staff_students!$E$36*staff_students!$E$36,0)</f>
        <v>0</v>
      </c>
      <c r="I1117" s="54">
        <f>ROUNDDOWN(H1111*staff_students!$E$36,0)+ROUNDDOWN(G1111*staff_students!$E$36*staff_students!$E$36,0)</f>
        <v>0</v>
      </c>
      <c r="J1117" s="54">
        <f>ROUNDDOWN(I1111*staff_students!$E$36,0)+ROUNDDOWN(H1111*staff_students!$E$36*staff_students!$E$36,0)</f>
        <v>0</v>
      </c>
    </row>
    <row r="1118" spans="1:10" x14ac:dyDescent="0.25">
      <c r="A1118" s="11"/>
      <c r="B1118" s="11"/>
      <c r="C1118" s="11"/>
    </row>
    <row r="1119" spans="1:10" x14ac:dyDescent="0.25">
      <c r="A1119" s="11" t="s">
        <v>683</v>
      </c>
      <c r="B1119" s="11"/>
      <c r="C1119" s="11"/>
      <c r="E1119" s="50" t="str">
        <f t="shared" ref="E1119:J1119" si="228">E1113</f>
        <v>2025/26</v>
      </c>
      <c r="F1119" s="50" t="str">
        <f t="shared" si="228"/>
        <v>2026/27</v>
      </c>
      <c r="G1119" s="50" t="str">
        <f t="shared" si="228"/>
        <v>2027/28</v>
      </c>
      <c r="H1119" s="50" t="str">
        <f t="shared" si="228"/>
        <v>2028/29</v>
      </c>
      <c r="I1119" s="50" t="str">
        <f t="shared" si="228"/>
        <v>2029/30</v>
      </c>
      <c r="J1119" s="50" t="str">
        <f t="shared" si="228"/>
        <v>2030/31</v>
      </c>
    </row>
    <row r="1120" spans="1:10" x14ac:dyDescent="0.25">
      <c r="A1120" s="11" t="s">
        <v>678</v>
      </c>
      <c r="B1120" s="11"/>
      <c r="C1120" s="11"/>
      <c r="E1120" s="54"/>
      <c r="F1120" s="54"/>
      <c r="G1120" s="54"/>
      <c r="H1120" s="54"/>
      <c r="I1120" s="54"/>
      <c r="J1120" s="54"/>
    </row>
    <row r="1121" spans="1:10" x14ac:dyDescent="0.25">
      <c r="A1121" s="11" t="s">
        <v>679</v>
      </c>
      <c r="B1121" s="11"/>
      <c r="C1121" s="11"/>
      <c r="E1121" s="54"/>
      <c r="F1121" s="54"/>
      <c r="G1121" s="54"/>
      <c r="H1121" s="54"/>
      <c r="I1121" s="54"/>
      <c r="J1121" s="54"/>
    </row>
    <row r="1122" spans="1:10" x14ac:dyDescent="0.25">
      <c r="A1122" s="11" t="s">
        <v>680</v>
      </c>
      <c r="B1122" s="11"/>
      <c r="C1122" s="11"/>
      <c r="E1122" s="54">
        <f t="shared" ref="E1122:J1122" si="229">E1110+E1116</f>
        <v>0</v>
      </c>
      <c r="F1122" s="54">
        <f t="shared" si="229"/>
        <v>0</v>
      </c>
      <c r="G1122" s="54">
        <f t="shared" si="229"/>
        <v>0</v>
      </c>
      <c r="H1122" s="54">
        <f t="shared" si="229"/>
        <v>0</v>
      </c>
      <c r="I1122" s="54">
        <f t="shared" si="229"/>
        <v>0</v>
      </c>
      <c r="J1122" s="54">
        <f t="shared" si="229"/>
        <v>0</v>
      </c>
    </row>
    <row r="1123" spans="1:10" x14ac:dyDescent="0.25">
      <c r="A1123" s="11" t="s">
        <v>681</v>
      </c>
      <c r="B1123" s="11"/>
      <c r="C1123" s="11"/>
      <c r="E1123" s="54">
        <f t="shared" ref="E1123:J1123" si="230">E1111+E1117</f>
        <v>0</v>
      </c>
      <c r="F1123" s="54">
        <f t="shared" si="230"/>
        <v>0</v>
      </c>
      <c r="G1123" s="54">
        <f t="shared" si="230"/>
        <v>0</v>
      </c>
      <c r="H1123" s="54">
        <f t="shared" si="230"/>
        <v>0</v>
      </c>
      <c r="I1123" s="54">
        <f t="shared" si="230"/>
        <v>0</v>
      </c>
      <c r="J1123" s="54">
        <f t="shared" si="230"/>
        <v>0</v>
      </c>
    </row>
    <row r="1124" spans="1:10" x14ac:dyDescent="0.25">
      <c r="A1124" s="11"/>
      <c r="B1124" s="11"/>
      <c r="C1124" s="11"/>
    </row>
    <row r="1125" spans="1:10" x14ac:dyDescent="0.25">
      <c r="A1125" s="11" t="s">
        <v>684</v>
      </c>
      <c r="B1125" s="11"/>
      <c r="C1125" s="11"/>
      <c r="D1125" s="11"/>
      <c r="E1125" s="60" t="str">
        <f t="shared" ref="E1125:J1125" si="231">E1119</f>
        <v>2025/26</v>
      </c>
      <c r="F1125" s="60" t="str">
        <f t="shared" si="231"/>
        <v>2026/27</v>
      </c>
      <c r="G1125" s="60" t="str">
        <f t="shared" si="231"/>
        <v>2027/28</v>
      </c>
      <c r="H1125" s="60" t="str">
        <f t="shared" si="231"/>
        <v>2028/29</v>
      </c>
      <c r="I1125" s="60" t="str">
        <f t="shared" si="231"/>
        <v>2029/30</v>
      </c>
      <c r="J1125" s="60" t="str">
        <f t="shared" si="231"/>
        <v>2030/31</v>
      </c>
    </row>
    <row r="1126" spans="1:10" x14ac:dyDescent="0.25">
      <c r="A1126" s="11" t="s">
        <v>205</v>
      </c>
      <c r="B1126" s="11"/>
      <c r="C1126" s="11"/>
      <c r="D1126" s="13" t="str">
        <f>A1126&amp;D1105&amp;D1107</f>
        <v>FT Home student FTE34</v>
      </c>
      <c r="E1126" s="61"/>
      <c r="F1126" s="61"/>
      <c r="G1126" s="61"/>
      <c r="H1126" s="61"/>
      <c r="I1126" s="61"/>
      <c r="J1126" s="61"/>
    </row>
    <row r="1127" spans="1:10" x14ac:dyDescent="0.25">
      <c r="A1127" s="11" t="s">
        <v>206</v>
      </c>
      <c r="B1127" s="11"/>
      <c r="C1127" s="11"/>
      <c r="D1127" s="13" t="str">
        <f>A1127&amp;D1105&amp;D1107</f>
        <v>FT International student FTE34</v>
      </c>
      <c r="E1127" s="61"/>
      <c r="F1127" s="61"/>
      <c r="G1127" s="61"/>
      <c r="H1127" s="61"/>
      <c r="I1127" s="61"/>
      <c r="J1127" s="61"/>
    </row>
    <row r="1128" spans="1:10" x14ac:dyDescent="0.25">
      <c r="A1128" s="11" t="s">
        <v>207</v>
      </c>
      <c r="B1128" s="11"/>
      <c r="C1128" s="11"/>
      <c r="D1128" s="13" t="str">
        <f>A1128&amp;D1105&amp;D1107</f>
        <v>PT Home student FTE34</v>
      </c>
      <c r="E1128" s="66">
        <f>IF(staff_students!$C$28="No",E1122/VLOOKUP($D1105,'selections(hide)'!$D$24:$P$36,13,FALSE)/$D1106/$D1106*21+D1122/VLOOKUP($D1105,'selections(hide)'!$D$24:$P$36,13,FALSE)/$D1106/$D1106*15,E1122/VLOOKUP($D1105,'selections(hide)'!$D$24:$P$36,13,FALSE)/$D1106/$D1106*21+E1122/VLOOKUP($D1105,'selections(hide)'!$D$24:$P$36,13,FALSE)/$D1106/$D1106*15)</f>
        <v>0</v>
      </c>
      <c r="F1128" s="61">
        <f>F1122/VLOOKUP($D1105,'selections(hide)'!$D$24:$P$36,13,FALSE)/$D1106/$D1106*21+E1122/VLOOKUP($D1105,'selections(hide)'!$D$24:$P$36,13,FALSE)/$D1106/$D1106*15</f>
        <v>0</v>
      </c>
      <c r="G1128" s="61">
        <f>G1122/VLOOKUP($D1105,'selections(hide)'!$D$24:$P$36,13,FALSE)/$D1106/$D1106*21+F1122/VLOOKUP($D1105,'selections(hide)'!$D$24:$P$36,13,FALSE)/$D1106/$D1106*15</f>
        <v>0</v>
      </c>
      <c r="H1128" s="61">
        <f>H1122/VLOOKUP($D1105,'selections(hide)'!$D$24:$P$36,13,FALSE)/$D1106/$D1106*21+G1122/VLOOKUP($D1105,'selections(hide)'!$D$24:$P$36,13,FALSE)/$D1106/$D1106*15</f>
        <v>0</v>
      </c>
      <c r="I1128" s="61">
        <f>I1122/VLOOKUP($D1105,'selections(hide)'!$D$24:$P$36,13,FALSE)/$D1106/$D1106*21+H1122/VLOOKUP($D1105,'selections(hide)'!$D$24:$P$36,13,FALSE)/$D1106/$D1106*15</f>
        <v>0</v>
      </c>
      <c r="J1128" s="61">
        <f>J1122/VLOOKUP($D1105,'selections(hide)'!$D$24:$P$36,13,FALSE)/$D1106/$D1106*21+I1122/VLOOKUP($D1105,'selections(hide)'!$D$24:$P$36,13,FALSE)/$D1106/$D1106*15</f>
        <v>0</v>
      </c>
    </row>
    <row r="1129" spans="1:10" x14ac:dyDescent="0.25">
      <c r="A1129" s="11" t="s">
        <v>208</v>
      </c>
      <c r="B1129" s="11"/>
      <c r="C1129" s="11"/>
      <c r="D1129" s="13" t="str">
        <f>A1129&amp;D1105&amp;D1107</f>
        <v>PT International student FTE34</v>
      </c>
      <c r="E1129" s="66">
        <f>IF(staff_students!$C$28="No",E1123/VLOOKUP($D1105,'selections(hide)'!$D$24:$P$36,13,FALSE)/$D1106/$D1106*21+D1123/VLOOKUP($D1105,'selections(hide)'!$D$24:$P$36,13,FALSE)/$D1106/$D1106*15,E1123/VLOOKUP($D1105,'selections(hide)'!$D$24:$P$36,13,FALSE)/$D1106/$D1106*21+E1123/VLOOKUP($D1105,'selections(hide)'!$D$24:$P$36,13,FALSE)/$D1106/$D1106*15)</f>
        <v>0</v>
      </c>
      <c r="F1129" s="61">
        <f>F1123/VLOOKUP($D1105,'selections(hide)'!$D$24:$P$36,13,FALSE)/$D1106/$D1106*21+E1123/VLOOKUP($D1105,'selections(hide)'!$D$24:$P$36,13,FALSE)/$D1106/$D1106*15</f>
        <v>0</v>
      </c>
      <c r="G1129" s="61">
        <f>G1123/VLOOKUP($D1105,'selections(hide)'!$D$24:$P$36,13,FALSE)/$D1106/$D1106*21+F1123/VLOOKUP($D1105,'selections(hide)'!$D$24:$P$36,13,FALSE)/$D1106/$D1106*15</f>
        <v>0</v>
      </c>
      <c r="H1129" s="61">
        <f>H1123/VLOOKUP($D1105,'selections(hide)'!$D$24:$P$36,13,FALSE)/$D1106/$D1106*21+G1123/VLOOKUP($D1105,'selections(hide)'!$D$24:$P$36,13,FALSE)/$D1106/$D1106*15</f>
        <v>0</v>
      </c>
      <c r="I1129" s="61">
        <f>I1123/VLOOKUP($D1105,'selections(hide)'!$D$24:$P$36,13,FALSE)/$D1106/$D1106*21+H1123/VLOOKUP($D1105,'selections(hide)'!$D$24:$P$36,13,FALSE)/$D1106/$D1106*15</f>
        <v>0</v>
      </c>
      <c r="J1129" s="61">
        <f>J1123/VLOOKUP($D1105,'selections(hide)'!$D$24:$P$36,13,FALSE)/$D1106/$D1106*21+I1123/VLOOKUP($D1105,'selections(hide)'!$D$24:$P$36,13,FALSE)/$D1106/$D1106*15</f>
        <v>0</v>
      </c>
    </row>
    <row r="1130" spans="1:10" x14ac:dyDescent="0.25">
      <c r="A1130" s="11"/>
      <c r="B1130" s="11"/>
      <c r="C1130" s="11"/>
      <c r="D1130" s="11"/>
      <c r="E1130" s="11"/>
      <c r="F1130" s="11"/>
      <c r="G1130" s="11"/>
      <c r="H1130" s="11"/>
      <c r="I1130" s="11"/>
      <c r="J1130" s="11"/>
    </row>
    <row r="1131" spans="1:10" x14ac:dyDescent="0.25">
      <c r="A1131" s="62" t="s">
        <v>24</v>
      </c>
      <c r="B1131" s="22"/>
      <c r="C1131" s="22"/>
      <c r="D1131" s="2">
        <f>VLOOKUP(A1131,'selections(hide)'!$A$24:$M$36,4,FALSE)</f>
        <v>5</v>
      </c>
    </row>
    <row r="1132" spans="1:10" x14ac:dyDescent="0.25">
      <c r="A1132" s="64" t="s">
        <v>195</v>
      </c>
      <c r="B1132" s="65"/>
      <c r="C1132" s="65"/>
      <c r="D1132" s="65">
        <f>'selections(hide)'!$J$5</f>
        <v>6</v>
      </c>
    </row>
    <row r="1133" spans="1:10" x14ac:dyDescent="0.25">
      <c r="A1133" s="22" t="s">
        <v>677</v>
      </c>
      <c r="B1133" s="22"/>
      <c r="C1133" s="22"/>
      <c r="D1133" s="13">
        <f>'selections(hide)'!$K$5</f>
        <v>4</v>
      </c>
      <c r="E1133" s="50" t="str">
        <f>staff_students!$E$29</f>
        <v>2025/26</v>
      </c>
      <c r="F1133" s="50" t="str">
        <f>staff_students!$F$29</f>
        <v>2026/27</v>
      </c>
      <c r="G1133" s="50" t="str">
        <f>staff_students!$G$29</f>
        <v>2027/28</v>
      </c>
      <c r="H1133" s="50" t="str">
        <f>staff_students!$H$29</f>
        <v>2028/29</v>
      </c>
      <c r="I1133" s="50" t="str">
        <f>staff_students!$I$29</f>
        <v>2029/30</v>
      </c>
      <c r="J1133" s="50" t="str">
        <f>staff_students!$J$29</f>
        <v>2030/31</v>
      </c>
    </row>
    <row r="1134" spans="1:10" x14ac:dyDescent="0.25">
      <c r="A1134" s="22" t="s">
        <v>678</v>
      </c>
      <c r="B1134" s="22"/>
      <c r="C1134" s="22"/>
      <c r="E1134" s="54">
        <f>staff_students!$E$30</f>
        <v>40</v>
      </c>
      <c r="F1134" s="54">
        <f>staff_students!$F$30</f>
        <v>40</v>
      </c>
      <c r="G1134" s="54">
        <f>staff_students!$G$30</f>
        <v>40</v>
      </c>
      <c r="H1134" s="54">
        <f>staff_students!$H$30</f>
        <v>40</v>
      </c>
      <c r="I1134" s="54">
        <f>staff_students!$I$30</f>
        <v>40</v>
      </c>
      <c r="J1134" s="54">
        <f>staff_students!$J$30</f>
        <v>40</v>
      </c>
    </row>
    <row r="1135" spans="1:10" x14ac:dyDescent="0.25">
      <c r="A1135" s="22" t="s">
        <v>679</v>
      </c>
      <c r="B1135" s="22"/>
      <c r="C1135" s="22"/>
      <c r="E1135" s="54">
        <f>staff_students!$E$31</f>
        <v>10</v>
      </c>
      <c r="F1135" s="54">
        <f>staff_students!$F$31</f>
        <v>10</v>
      </c>
      <c r="G1135" s="54">
        <f>staff_students!$G$31</f>
        <v>10</v>
      </c>
      <c r="H1135" s="54">
        <f>staff_students!$H$31</f>
        <v>10</v>
      </c>
      <c r="I1135" s="54">
        <f>staff_students!$I$31</f>
        <v>10</v>
      </c>
      <c r="J1135" s="54">
        <f>staff_students!$J$31</f>
        <v>10</v>
      </c>
    </row>
    <row r="1136" spans="1:10" x14ac:dyDescent="0.25">
      <c r="A1136" s="22" t="s">
        <v>680</v>
      </c>
      <c r="B1136" s="22"/>
      <c r="C1136" s="22"/>
      <c r="E1136" s="54"/>
      <c r="F1136" s="54"/>
      <c r="G1136" s="54"/>
      <c r="H1136" s="54"/>
      <c r="I1136" s="54"/>
      <c r="J1136" s="54"/>
    </row>
    <row r="1137" spans="1:10" x14ac:dyDescent="0.25">
      <c r="A1137" s="22" t="s">
        <v>681</v>
      </c>
      <c r="B1137" s="22"/>
      <c r="C1137" s="22"/>
      <c r="E1137" s="54"/>
      <c r="F1137" s="54"/>
      <c r="G1137" s="54"/>
      <c r="H1137" s="54"/>
      <c r="I1137" s="54"/>
      <c r="J1137" s="54"/>
    </row>
    <row r="1138" spans="1:10" x14ac:dyDescent="0.25">
      <c r="A1138" s="22"/>
      <c r="B1138" s="22"/>
      <c r="C1138" s="22"/>
    </row>
    <row r="1139" spans="1:10" x14ac:dyDescent="0.25">
      <c r="A1139" s="22" t="s">
        <v>682</v>
      </c>
      <c r="B1139" s="22"/>
      <c r="C1139" s="22"/>
      <c r="E1139" s="50" t="str">
        <f t="shared" ref="E1139:J1139" si="232">E1133</f>
        <v>2025/26</v>
      </c>
      <c r="F1139" s="50" t="str">
        <f t="shared" si="232"/>
        <v>2026/27</v>
      </c>
      <c r="G1139" s="50" t="str">
        <f t="shared" si="232"/>
        <v>2027/28</v>
      </c>
      <c r="H1139" s="50" t="str">
        <f t="shared" si="232"/>
        <v>2028/29</v>
      </c>
      <c r="I1139" s="50" t="str">
        <f t="shared" si="232"/>
        <v>2029/30</v>
      </c>
      <c r="J1139" s="50" t="str">
        <f t="shared" si="232"/>
        <v>2030/31</v>
      </c>
    </row>
    <row r="1140" spans="1:10" x14ac:dyDescent="0.25">
      <c r="A1140" s="22" t="s">
        <v>678</v>
      </c>
      <c r="B1140" s="22"/>
      <c r="C1140" s="22"/>
      <c r="E1140" s="56">
        <f>IF(staff_students!$C$28="No",0,ROUNDDOWN(E1134*staff_students!$E$35,0))+IF(staff_students!$C$28="No",0,ROUNDDOWN(E1134*staff_students!$E$35*staff_students!$E$35,0))</f>
        <v>0</v>
      </c>
      <c r="F1140" s="56">
        <f>ROUNDDOWN(E1134*staff_students!$E$35,0)+IF(staff_students!$C$28="No",0,ROUNDDOWN(E1134*staff_students!$E$35*staff_students!$E$35,0))</f>
        <v>0</v>
      </c>
      <c r="G1140" s="54">
        <f>ROUNDDOWN(F1134*staff_students!$E$35,0)+ROUNDDOWN(E1134*staff_students!$E$35*staff_students!$E$35,0)</f>
        <v>0</v>
      </c>
      <c r="H1140" s="54">
        <f>ROUNDDOWN(G1134*staff_students!$E$35,0)+ROUNDDOWN(F1134*staff_students!$E$35*staff_students!$E$35,0)</f>
        <v>0</v>
      </c>
      <c r="I1140" s="54">
        <f>ROUNDDOWN(H1134*staff_students!$E$35,0)+ROUNDDOWN(G1134*staff_students!$E$35*staff_students!$E$35,0)</f>
        <v>0</v>
      </c>
      <c r="J1140" s="54">
        <f>ROUNDDOWN(I1134*staff_students!$E$35,0)+ROUNDDOWN(H1134*staff_students!$E$35*staff_students!$E$35,0)</f>
        <v>0</v>
      </c>
    </row>
    <row r="1141" spans="1:10" x14ac:dyDescent="0.25">
      <c r="A1141" s="22" t="s">
        <v>679</v>
      </c>
      <c r="B1141" s="22"/>
      <c r="C1141" s="22"/>
      <c r="E1141" s="56">
        <f>IF(staff_students!$C$28="No",0,ROUNDDOWN(E1135*staff_students!$E$35,0))+IF(staff_students!$C$28="No",0,ROUNDDOWN(E1135*staff_students!$E$35*staff_students!$E$35,0))</f>
        <v>0</v>
      </c>
      <c r="F1141" s="56">
        <f>ROUNDDOWN(E1135*staff_students!$E$35,0)+IF(staff_students!$C$28="No",0,ROUNDDOWN(E1135*staff_students!$E$35*staff_students!$E$35,0))</f>
        <v>0</v>
      </c>
      <c r="G1141" s="54">
        <f>ROUNDDOWN(F1135*staff_students!$E$35,0)+ROUNDDOWN(E1135*staff_students!$E$35*staff_students!$E$35,0)</f>
        <v>0</v>
      </c>
      <c r="H1141" s="54">
        <f>ROUNDDOWN(G1135*staff_students!$E$35,0)+ROUNDDOWN(F1135*staff_students!$E$35*staff_students!$E$35,0)</f>
        <v>0</v>
      </c>
      <c r="I1141" s="54">
        <f>ROUNDDOWN(H1135*staff_students!$E$35,0)+ROUNDDOWN(G1135*staff_students!$E$35*staff_students!$E$35,0)</f>
        <v>0</v>
      </c>
      <c r="J1141" s="54">
        <f>ROUNDDOWN(I1135*staff_students!$E$35,0)+ROUNDDOWN(H1135*staff_students!$E$35*staff_students!$E$35,0)</f>
        <v>0</v>
      </c>
    </row>
    <row r="1142" spans="1:10" x14ac:dyDescent="0.25">
      <c r="A1142" s="22" t="s">
        <v>680</v>
      </c>
      <c r="B1142" s="22"/>
      <c r="C1142" s="22"/>
      <c r="E1142" s="54"/>
      <c r="F1142" s="54"/>
      <c r="G1142" s="54"/>
      <c r="H1142" s="54"/>
      <c r="I1142" s="54"/>
      <c r="J1142" s="54"/>
    </row>
    <row r="1143" spans="1:10" x14ac:dyDescent="0.25">
      <c r="A1143" s="22" t="s">
        <v>681</v>
      </c>
      <c r="B1143" s="22"/>
      <c r="C1143" s="22"/>
      <c r="E1143" s="54"/>
      <c r="F1143" s="54"/>
      <c r="G1143" s="54"/>
      <c r="H1143" s="54"/>
      <c r="I1143" s="54"/>
      <c r="J1143" s="54"/>
    </row>
    <row r="1144" spans="1:10" x14ac:dyDescent="0.25">
      <c r="A1144" s="22"/>
      <c r="B1144" s="22"/>
      <c r="C1144" s="22"/>
    </row>
    <row r="1145" spans="1:10" x14ac:dyDescent="0.25">
      <c r="A1145" s="22" t="s">
        <v>683</v>
      </c>
      <c r="B1145" s="22"/>
      <c r="C1145" s="22"/>
      <c r="E1145" s="50" t="str">
        <f t="shared" ref="E1145:J1145" si="233">E1139</f>
        <v>2025/26</v>
      </c>
      <c r="F1145" s="50" t="str">
        <f t="shared" si="233"/>
        <v>2026/27</v>
      </c>
      <c r="G1145" s="50" t="str">
        <f t="shared" si="233"/>
        <v>2027/28</v>
      </c>
      <c r="H1145" s="50" t="str">
        <f t="shared" si="233"/>
        <v>2028/29</v>
      </c>
      <c r="I1145" s="50" t="str">
        <f t="shared" si="233"/>
        <v>2029/30</v>
      </c>
      <c r="J1145" s="50" t="str">
        <f t="shared" si="233"/>
        <v>2030/31</v>
      </c>
    </row>
    <row r="1146" spans="1:10" x14ac:dyDescent="0.25">
      <c r="A1146" s="22" t="s">
        <v>678</v>
      </c>
      <c r="B1146" s="22"/>
      <c r="C1146" s="22"/>
      <c r="E1146" s="54">
        <f t="shared" ref="E1146:J1146" si="234">E1134+E1140</f>
        <v>40</v>
      </c>
      <c r="F1146" s="54">
        <f t="shared" si="234"/>
        <v>40</v>
      </c>
      <c r="G1146" s="54">
        <f t="shared" si="234"/>
        <v>40</v>
      </c>
      <c r="H1146" s="54">
        <f t="shared" si="234"/>
        <v>40</v>
      </c>
      <c r="I1146" s="54">
        <f t="shared" si="234"/>
        <v>40</v>
      </c>
      <c r="J1146" s="54">
        <f t="shared" si="234"/>
        <v>40</v>
      </c>
    </row>
    <row r="1147" spans="1:10" x14ac:dyDescent="0.25">
      <c r="A1147" s="22" t="s">
        <v>679</v>
      </c>
      <c r="B1147" s="22"/>
      <c r="C1147" s="22"/>
      <c r="E1147" s="54">
        <f t="shared" ref="E1147:J1147" si="235">E1135+E1141</f>
        <v>10</v>
      </c>
      <c r="F1147" s="54">
        <f t="shared" si="235"/>
        <v>10</v>
      </c>
      <c r="G1147" s="54">
        <f t="shared" si="235"/>
        <v>10</v>
      </c>
      <c r="H1147" s="54">
        <f t="shared" si="235"/>
        <v>10</v>
      </c>
      <c r="I1147" s="54">
        <f t="shared" si="235"/>
        <v>10</v>
      </c>
      <c r="J1147" s="54">
        <f t="shared" si="235"/>
        <v>10</v>
      </c>
    </row>
    <row r="1148" spans="1:10" x14ac:dyDescent="0.25">
      <c r="A1148" s="22" t="s">
        <v>680</v>
      </c>
      <c r="B1148" s="22"/>
      <c r="C1148" s="22"/>
      <c r="E1148" s="54"/>
      <c r="F1148" s="54"/>
      <c r="G1148" s="54"/>
      <c r="H1148" s="54"/>
      <c r="I1148" s="54"/>
      <c r="J1148" s="54"/>
    </row>
    <row r="1149" spans="1:10" x14ac:dyDescent="0.25">
      <c r="A1149" s="22" t="s">
        <v>681</v>
      </c>
      <c r="B1149" s="22"/>
      <c r="C1149" s="22"/>
      <c r="E1149" s="54"/>
      <c r="F1149" s="54"/>
      <c r="G1149" s="54"/>
      <c r="H1149" s="54"/>
      <c r="I1149" s="54"/>
      <c r="J1149" s="54"/>
    </row>
    <row r="1150" spans="1:10" x14ac:dyDescent="0.25">
      <c r="A1150" s="22"/>
      <c r="B1150" s="22"/>
      <c r="C1150" s="22"/>
    </row>
    <row r="1151" spans="1:10" x14ac:dyDescent="0.25">
      <c r="A1151" s="22" t="s">
        <v>684</v>
      </c>
      <c r="B1151" s="22"/>
      <c r="C1151" s="22"/>
      <c r="D1151" s="22"/>
      <c r="E1151" s="57" t="str">
        <f t="shared" ref="E1151:J1151" si="236">E1145</f>
        <v>2025/26</v>
      </c>
      <c r="F1151" s="57" t="str">
        <f t="shared" si="236"/>
        <v>2026/27</v>
      </c>
      <c r="G1151" s="57" t="str">
        <f t="shared" si="236"/>
        <v>2027/28</v>
      </c>
      <c r="H1151" s="57" t="str">
        <f t="shared" si="236"/>
        <v>2028/29</v>
      </c>
      <c r="I1151" s="57" t="str">
        <f t="shared" si="236"/>
        <v>2029/30</v>
      </c>
      <c r="J1151" s="57" t="str">
        <f t="shared" si="236"/>
        <v>2030/31</v>
      </c>
    </row>
    <row r="1152" spans="1:10" x14ac:dyDescent="0.25">
      <c r="A1152" s="22" t="s">
        <v>205</v>
      </c>
      <c r="B1152" s="22"/>
      <c r="C1152" s="22"/>
      <c r="D1152" s="13" t="str">
        <f>A1152&amp;D1131&amp;D1133</f>
        <v>FT Home student FTE54</v>
      </c>
      <c r="E1152" s="66">
        <f>IF(staff_students!$C$28="No",E1146/$D1132/$D1132*21+D1146/$D1132/$D1132*15,E1146/$D1132/$D1132*21+E1146/$D1132/$D1132*15)</f>
        <v>23.333333333333336</v>
      </c>
      <c r="F1152" s="58">
        <f>F1146/$D1132/$D1132*21+E1146/$D1132/$D1132*15</f>
        <v>40</v>
      </c>
      <c r="G1152" s="58">
        <f>G1146/$D1132/$D1132*21+F1146/$D1132/$D1132*15</f>
        <v>40</v>
      </c>
      <c r="H1152" s="58">
        <f>H1146/$D1132/$D1132*21+G1146/$D1132/$D1132*15</f>
        <v>40</v>
      </c>
      <c r="I1152" s="58">
        <f>I1146/$D1132/$D1132*21+H1146/$D1132/$D1132*15</f>
        <v>40</v>
      </c>
      <c r="J1152" s="58">
        <f>J1146/$D1132/$D1132*21+I1146/$D1132/$D1132*15</f>
        <v>40</v>
      </c>
    </row>
    <row r="1153" spans="1:10" x14ac:dyDescent="0.25">
      <c r="A1153" s="22" t="s">
        <v>206</v>
      </c>
      <c r="B1153" s="22"/>
      <c r="C1153" s="22"/>
      <c r="D1153" s="13" t="str">
        <f>A1153&amp;D1131&amp;D1133</f>
        <v>FT International student FTE54</v>
      </c>
      <c r="E1153" s="66">
        <f>IF(staff_students!$C$28="No",E1147/$D1132/$D1132*21+D1147/$D1132/$D1132*15,E1147/$D1132/$D1132*21+E1147/$D1132/$D1132*15)</f>
        <v>5.8333333333333339</v>
      </c>
      <c r="F1153" s="58">
        <f>F1147/$D1132/$D1132*21+E1147/$D1132/$D1132*15</f>
        <v>10</v>
      </c>
      <c r="G1153" s="58">
        <f>G1147/$D1132/$D1132*21+F1147/$D1132/$D1132*15</f>
        <v>10</v>
      </c>
      <c r="H1153" s="58">
        <f>H1147/$D1132/$D1132*21+G1147/$D1132/$D1132*15</f>
        <v>10</v>
      </c>
      <c r="I1153" s="58">
        <f>I1147/$D1132/$D1132*21+H1147/$D1132/$D1132*15</f>
        <v>10</v>
      </c>
      <c r="J1153" s="58">
        <f>J1147/$D1132/$D1132*21+I1147/$D1132/$D1132*15</f>
        <v>10</v>
      </c>
    </row>
    <row r="1154" spans="1:10" x14ac:dyDescent="0.25">
      <c r="A1154" s="22" t="s">
        <v>207</v>
      </c>
      <c r="B1154" s="22"/>
      <c r="C1154" s="22"/>
      <c r="D1154" s="13" t="str">
        <f>A1154&amp;D1131&amp;D1133</f>
        <v>PT Home student FTE54</v>
      </c>
      <c r="E1154" s="58"/>
      <c r="F1154" s="58"/>
      <c r="G1154" s="58"/>
      <c r="H1154" s="58"/>
      <c r="I1154" s="58"/>
      <c r="J1154" s="58"/>
    </row>
    <row r="1155" spans="1:10" x14ac:dyDescent="0.25">
      <c r="A1155" s="22" t="s">
        <v>208</v>
      </c>
      <c r="B1155" s="22"/>
      <c r="C1155" s="22"/>
      <c r="D1155" s="13" t="str">
        <f>A1155&amp;D1131&amp;D1133</f>
        <v>PT International student FTE54</v>
      </c>
      <c r="E1155" s="58"/>
      <c r="F1155" s="58"/>
      <c r="G1155" s="58"/>
      <c r="H1155" s="58"/>
      <c r="I1155" s="58"/>
      <c r="J1155" s="58"/>
    </row>
    <row r="1156" spans="1:10" x14ac:dyDescent="0.25">
      <c r="A1156" s="22"/>
      <c r="B1156" s="22"/>
      <c r="C1156" s="22"/>
      <c r="D1156" s="22"/>
      <c r="E1156" s="22"/>
      <c r="F1156" s="22"/>
      <c r="G1156" s="22"/>
      <c r="H1156" s="22"/>
      <c r="I1156" s="22"/>
      <c r="J1156" s="22"/>
    </row>
    <row r="1157" spans="1:10" x14ac:dyDescent="0.25">
      <c r="A1157" s="59" t="s">
        <v>26</v>
      </c>
      <c r="B1157" s="11"/>
      <c r="C1157" s="11"/>
      <c r="D1157" s="2">
        <f>VLOOKUP(A1157,'selections(hide)'!$A$24:$M$36,4,FALSE)</f>
        <v>6</v>
      </c>
    </row>
    <row r="1158" spans="1:10" x14ac:dyDescent="0.25">
      <c r="A1158" s="64" t="s">
        <v>195</v>
      </c>
      <c r="B1158" s="65"/>
      <c r="C1158" s="65"/>
      <c r="D1158" s="65">
        <f>'selections(hide)'!$J$5</f>
        <v>6</v>
      </c>
    </row>
    <row r="1159" spans="1:10" x14ac:dyDescent="0.25">
      <c r="A1159" s="11" t="s">
        <v>677</v>
      </c>
      <c r="B1159" s="11"/>
      <c r="C1159" s="11"/>
      <c r="D1159" s="13">
        <f>'selections(hide)'!$K$5</f>
        <v>4</v>
      </c>
      <c r="E1159" s="50" t="str">
        <f>staff_students!$E$29</f>
        <v>2025/26</v>
      </c>
      <c r="F1159" s="50" t="str">
        <f>staff_students!$F$29</f>
        <v>2026/27</v>
      </c>
      <c r="G1159" s="50" t="str">
        <f>staff_students!$G$29</f>
        <v>2027/28</v>
      </c>
      <c r="H1159" s="50" t="str">
        <f>staff_students!$H$29</f>
        <v>2028/29</v>
      </c>
      <c r="I1159" s="50" t="str">
        <f>staff_students!$I$29</f>
        <v>2029/30</v>
      </c>
      <c r="J1159" s="50" t="str">
        <f>staff_students!$J$29</f>
        <v>2030/31</v>
      </c>
    </row>
    <row r="1160" spans="1:10" x14ac:dyDescent="0.25">
      <c r="A1160" s="11" t="s">
        <v>678</v>
      </c>
      <c r="B1160" s="11"/>
      <c r="C1160" s="11"/>
      <c r="E1160" s="54">
        <f>staff_students!$E$30</f>
        <v>40</v>
      </c>
      <c r="F1160" s="54">
        <f>staff_students!$F$30</f>
        <v>40</v>
      </c>
      <c r="G1160" s="54">
        <f>staff_students!$G$30</f>
        <v>40</v>
      </c>
      <c r="H1160" s="54">
        <f>staff_students!$H$30</f>
        <v>40</v>
      </c>
      <c r="I1160" s="54">
        <f>staff_students!$I$30</f>
        <v>40</v>
      </c>
      <c r="J1160" s="54">
        <f>staff_students!$J$30</f>
        <v>40</v>
      </c>
    </row>
    <row r="1161" spans="1:10" x14ac:dyDescent="0.25">
      <c r="A1161" s="11" t="s">
        <v>679</v>
      </c>
      <c r="B1161" s="11"/>
      <c r="C1161" s="11"/>
      <c r="E1161" s="54">
        <f>staff_students!$E$31</f>
        <v>10</v>
      </c>
      <c r="F1161" s="54">
        <f>staff_students!$F$31</f>
        <v>10</v>
      </c>
      <c r="G1161" s="54">
        <f>staff_students!$G$31</f>
        <v>10</v>
      </c>
      <c r="H1161" s="54">
        <f>staff_students!$H$31</f>
        <v>10</v>
      </c>
      <c r="I1161" s="54">
        <f>staff_students!$I$31</f>
        <v>10</v>
      </c>
      <c r="J1161" s="54">
        <f>staff_students!$J$31</f>
        <v>10</v>
      </c>
    </row>
    <row r="1162" spans="1:10" x14ac:dyDescent="0.25">
      <c r="A1162" s="11" t="s">
        <v>680</v>
      </c>
      <c r="B1162" s="11"/>
      <c r="C1162" s="11"/>
      <c r="E1162" s="54"/>
      <c r="F1162" s="54"/>
      <c r="G1162" s="54"/>
      <c r="H1162" s="54"/>
      <c r="I1162" s="54"/>
      <c r="J1162" s="54"/>
    </row>
    <row r="1163" spans="1:10" x14ac:dyDescent="0.25">
      <c r="A1163" s="11" t="s">
        <v>681</v>
      </c>
      <c r="B1163" s="11"/>
      <c r="C1163" s="11"/>
      <c r="E1163" s="54"/>
      <c r="F1163" s="54"/>
      <c r="G1163" s="54"/>
      <c r="H1163" s="54"/>
      <c r="I1163" s="54"/>
      <c r="J1163" s="54"/>
    </row>
    <row r="1164" spans="1:10" x14ac:dyDescent="0.25">
      <c r="A1164" s="11"/>
      <c r="B1164" s="11"/>
      <c r="C1164" s="11"/>
    </row>
    <row r="1165" spans="1:10" x14ac:dyDescent="0.25">
      <c r="A1165" s="11" t="s">
        <v>682</v>
      </c>
      <c r="B1165" s="11"/>
      <c r="C1165" s="11"/>
      <c r="E1165" s="50" t="str">
        <f t="shared" ref="E1165:J1165" si="237">E1159</f>
        <v>2025/26</v>
      </c>
      <c r="F1165" s="50" t="str">
        <f t="shared" si="237"/>
        <v>2026/27</v>
      </c>
      <c r="G1165" s="50" t="str">
        <f t="shared" si="237"/>
        <v>2027/28</v>
      </c>
      <c r="H1165" s="50" t="str">
        <f t="shared" si="237"/>
        <v>2028/29</v>
      </c>
      <c r="I1165" s="50" t="str">
        <f t="shared" si="237"/>
        <v>2029/30</v>
      </c>
      <c r="J1165" s="50" t="str">
        <f t="shared" si="237"/>
        <v>2030/31</v>
      </c>
    </row>
    <row r="1166" spans="1:10" x14ac:dyDescent="0.25">
      <c r="A1166" s="11" t="s">
        <v>678</v>
      </c>
      <c r="B1166" s="11"/>
      <c r="C1166" s="11"/>
      <c r="E1166" s="56">
        <f>IF(staff_students!$C$28="No",0,ROUNDDOWN(E1160*staff_students!$E$35,0))+IF(staff_students!$C$28="No",0,ROUNDDOWN(E1160*staff_students!$E$35*staff_students!$E$35,0))+IF(staff_students!$C$28="No",0,ROUNDDOWN(E1160*staff_students!$E$35*staff_students!$E$35*staff_students!$E$35,0))</f>
        <v>0</v>
      </c>
      <c r="F1166" s="56">
        <f>ROUNDDOWN(E1160*staff_students!$E$35,0)+IF(staff_students!$C$28="No",0,ROUNDDOWN(E1160*staff_students!$E$35*staff_students!$E$35,0))+IF(staff_students!$C$28="No",0,ROUNDDOWN(E1160*staff_students!$E$35*staff_students!$E$35*staff_students!$E$35,0))</f>
        <v>0</v>
      </c>
      <c r="G1166" s="56">
        <f>ROUNDDOWN(F1160*staff_students!$E$35,0)+ROUNDDOWN(E1160*staff_students!$E$35*staff_students!$E$35,0)+IF(staff_students!$C$28="No",0,ROUNDDOWN(E1160*staff_students!$E$35*staff_students!$E$35*staff_students!$E$35,0))</f>
        <v>0</v>
      </c>
      <c r="H1166" s="54">
        <f>ROUNDDOWN(G1160*staff_students!$E$35,0)+ROUNDDOWN(F1160*staff_students!$E$35*staff_students!$E$35,0)+ROUNDDOWN(E1160*staff_students!$E$35*staff_students!$E$35*staff_students!$E$35,0)</f>
        <v>0</v>
      </c>
      <c r="I1166" s="54">
        <f>ROUNDDOWN(H1160*staff_students!$E$35,0)+ROUNDDOWN(G1160*staff_students!$E$35*staff_students!$E$35,0)+ROUNDDOWN(F1160*staff_students!$E$35*staff_students!$E$35*staff_students!$E$35,0)</f>
        <v>0</v>
      </c>
      <c r="J1166" s="54">
        <f>ROUNDDOWN(I1160*staff_students!$E$35,0)+ROUNDDOWN(H1160*staff_students!$E$35*staff_students!$E$35,0)+ROUNDDOWN(G1160*staff_students!$E$35*staff_students!$E$35*staff_students!$E$35,0)</f>
        <v>0</v>
      </c>
    </row>
    <row r="1167" spans="1:10" x14ac:dyDescent="0.25">
      <c r="A1167" s="11" t="s">
        <v>679</v>
      </c>
      <c r="B1167" s="11"/>
      <c r="C1167" s="11"/>
      <c r="E1167" s="56">
        <f>IF(staff_students!$C$28="No",0,ROUNDDOWN(E1161*staff_students!$E$35,0))+IF(staff_students!$C$28="No",0,ROUNDDOWN(E1161*staff_students!$E$35*staff_students!$E$35,0))+IF(staff_students!$C$28="No",0,ROUNDDOWN(E1161*staff_students!$E$35*staff_students!$E$35*staff_students!$E$35,0))</f>
        <v>0</v>
      </c>
      <c r="F1167" s="56">
        <f>ROUNDDOWN(E1161*staff_students!$E$35,0)+IF(staff_students!$C$28="No",0,ROUNDDOWN(E1161*staff_students!$E$35*staff_students!$E$35,0))+IF(staff_students!$C$28="No",0,ROUNDDOWN(E1161*staff_students!$E$35*staff_students!$E$35*staff_students!$E$35,0))</f>
        <v>0</v>
      </c>
      <c r="G1167" s="56">
        <f>ROUNDDOWN(F1161*staff_students!$E$35,0)+ROUNDDOWN(E1161*staff_students!$E$35*staff_students!$E$35,0)+IF(staff_students!$C$28="No",0,ROUNDDOWN(E1161*staff_students!$E$35*staff_students!$E$35*staff_students!$E$35,0))</f>
        <v>0</v>
      </c>
      <c r="H1167" s="54">
        <f>ROUNDDOWN(G1161*staff_students!$E$35,0)+ROUNDDOWN(F1161*staff_students!$E$35*staff_students!$E$35,0)+ROUNDDOWN(E1161*staff_students!$E$35*staff_students!$E$35*staff_students!$E$35,0)</f>
        <v>0</v>
      </c>
      <c r="I1167" s="54">
        <f>ROUNDDOWN(H1161*staff_students!$E$35,0)+ROUNDDOWN(G1161*staff_students!$E$35*staff_students!$E$35,0)+ROUNDDOWN(F1161*staff_students!$E$35*staff_students!$E$35*staff_students!$E$35,0)</f>
        <v>0</v>
      </c>
      <c r="J1167" s="54">
        <f>ROUNDDOWN(I1161*staff_students!$E$35,0)+ROUNDDOWN(H1161*staff_students!$E$35*staff_students!$E$35,0)+ROUNDDOWN(G1161*staff_students!$E$35*staff_students!$E$35*staff_students!$E$35,0)</f>
        <v>0</v>
      </c>
    </row>
    <row r="1168" spans="1:10" x14ac:dyDescent="0.25">
      <c r="A1168" s="11" t="s">
        <v>680</v>
      </c>
      <c r="B1168" s="11"/>
      <c r="C1168" s="11"/>
      <c r="E1168" s="54"/>
      <c r="F1168" s="54"/>
      <c r="G1168" s="54"/>
      <c r="H1168" s="54"/>
      <c r="I1168" s="54"/>
      <c r="J1168" s="54"/>
    </row>
    <row r="1169" spans="1:10" x14ac:dyDescent="0.25">
      <c r="A1169" s="11" t="s">
        <v>681</v>
      </c>
      <c r="B1169" s="11"/>
      <c r="C1169" s="11"/>
      <c r="E1169" s="54"/>
      <c r="F1169" s="54"/>
      <c r="G1169" s="54"/>
      <c r="H1169" s="54"/>
      <c r="I1169" s="54"/>
      <c r="J1169" s="54"/>
    </row>
    <row r="1170" spans="1:10" x14ac:dyDescent="0.25">
      <c r="A1170" s="11"/>
      <c r="B1170" s="11"/>
      <c r="C1170" s="11"/>
    </row>
    <row r="1171" spans="1:10" x14ac:dyDescent="0.25">
      <c r="A1171" s="11" t="s">
        <v>683</v>
      </c>
      <c r="B1171" s="11"/>
      <c r="C1171" s="11"/>
      <c r="E1171" s="50" t="str">
        <f t="shared" ref="E1171:J1171" si="238">E1165</f>
        <v>2025/26</v>
      </c>
      <c r="F1171" s="50" t="str">
        <f t="shared" si="238"/>
        <v>2026/27</v>
      </c>
      <c r="G1171" s="50" t="str">
        <f t="shared" si="238"/>
        <v>2027/28</v>
      </c>
      <c r="H1171" s="50" t="str">
        <f t="shared" si="238"/>
        <v>2028/29</v>
      </c>
      <c r="I1171" s="50" t="str">
        <f t="shared" si="238"/>
        <v>2029/30</v>
      </c>
      <c r="J1171" s="50" t="str">
        <f t="shared" si="238"/>
        <v>2030/31</v>
      </c>
    </row>
    <row r="1172" spans="1:10" x14ac:dyDescent="0.25">
      <c r="A1172" s="11" t="s">
        <v>678</v>
      </c>
      <c r="B1172" s="11"/>
      <c r="C1172" s="11"/>
      <c r="E1172" s="54">
        <f t="shared" ref="E1172:J1172" si="239">E1160+E1166</f>
        <v>40</v>
      </c>
      <c r="F1172" s="54">
        <f t="shared" si="239"/>
        <v>40</v>
      </c>
      <c r="G1172" s="54">
        <f t="shared" si="239"/>
        <v>40</v>
      </c>
      <c r="H1172" s="54">
        <f t="shared" si="239"/>
        <v>40</v>
      </c>
      <c r="I1172" s="54">
        <f t="shared" si="239"/>
        <v>40</v>
      </c>
      <c r="J1172" s="54">
        <f t="shared" si="239"/>
        <v>40</v>
      </c>
    </row>
    <row r="1173" spans="1:10" x14ac:dyDescent="0.25">
      <c r="A1173" s="11" t="s">
        <v>679</v>
      </c>
      <c r="B1173" s="11"/>
      <c r="C1173" s="11"/>
      <c r="E1173" s="54">
        <f t="shared" ref="E1173:J1173" si="240">E1161+E1167</f>
        <v>10</v>
      </c>
      <c r="F1173" s="54">
        <f t="shared" si="240"/>
        <v>10</v>
      </c>
      <c r="G1173" s="54">
        <f t="shared" si="240"/>
        <v>10</v>
      </c>
      <c r="H1173" s="54">
        <f t="shared" si="240"/>
        <v>10</v>
      </c>
      <c r="I1173" s="54">
        <f t="shared" si="240"/>
        <v>10</v>
      </c>
      <c r="J1173" s="54">
        <f t="shared" si="240"/>
        <v>10</v>
      </c>
    </row>
    <row r="1174" spans="1:10" x14ac:dyDescent="0.25">
      <c r="A1174" s="11" t="s">
        <v>680</v>
      </c>
      <c r="B1174" s="11"/>
      <c r="C1174" s="11"/>
      <c r="E1174" s="54"/>
      <c r="F1174" s="54"/>
      <c r="G1174" s="54"/>
      <c r="H1174" s="54"/>
      <c r="I1174" s="54"/>
      <c r="J1174" s="54"/>
    </row>
    <row r="1175" spans="1:10" x14ac:dyDescent="0.25">
      <c r="A1175" s="11" t="s">
        <v>681</v>
      </c>
      <c r="B1175" s="11"/>
      <c r="C1175" s="11"/>
      <c r="E1175" s="54"/>
      <c r="F1175" s="54"/>
      <c r="G1175" s="54"/>
      <c r="H1175" s="54"/>
      <c r="I1175" s="54"/>
      <c r="J1175" s="54"/>
    </row>
    <row r="1176" spans="1:10" x14ac:dyDescent="0.25">
      <c r="A1176" s="11"/>
      <c r="B1176" s="11"/>
      <c r="C1176" s="11"/>
    </row>
    <row r="1177" spans="1:10" x14ac:dyDescent="0.25">
      <c r="A1177" s="11" t="s">
        <v>684</v>
      </c>
      <c r="B1177" s="11"/>
      <c r="C1177" s="11"/>
      <c r="D1177" s="11"/>
      <c r="E1177" s="60" t="str">
        <f t="shared" ref="E1177:J1177" si="241">E1171</f>
        <v>2025/26</v>
      </c>
      <c r="F1177" s="60" t="str">
        <f t="shared" si="241"/>
        <v>2026/27</v>
      </c>
      <c r="G1177" s="60" t="str">
        <f t="shared" si="241"/>
        <v>2027/28</v>
      </c>
      <c r="H1177" s="60" t="str">
        <f t="shared" si="241"/>
        <v>2028/29</v>
      </c>
      <c r="I1177" s="60" t="str">
        <f t="shared" si="241"/>
        <v>2029/30</v>
      </c>
      <c r="J1177" s="60" t="str">
        <f t="shared" si="241"/>
        <v>2030/31</v>
      </c>
    </row>
    <row r="1178" spans="1:10" x14ac:dyDescent="0.25">
      <c r="A1178" s="11" t="s">
        <v>205</v>
      </c>
      <c r="B1178" s="11"/>
      <c r="C1178" s="11"/>
      <c r="D1178" s="13" t="str">
        <f>A1178&amp;D1157&amp;D1159</f>
        <v>FT Home student FTE64</v>
      </c>
      <c r="E1178" s="66">
        <f>IF(staff_students!$C$28="No",E1172/$D1158/$D1158*21+D1172/$D1158/$D1158*15,E1172/$D1158/$D1158*21+E1172/$D1158/$D1158*15)</f>
        <v>23.333333333333336</v>
      </c>
      <c r="F1178" s="61">
        <f>F1172/$D1158/$D1158*21+E1172/$D1158/$D1158*15</f>
        <v>40</v>
      </c>
      <c r="G1178" s="61">
        <f>G1172/$D1158/$D1158*21+F1172/$D1158/$D1158*15</f>
        <v>40</v>
      </c>
      <c r="H1178" s="61">
        <f>H1172/$D1158/$D1158*21+G1172/$D1158/$D1158*15</f>
        <v>40</v>
      </c>
      <c r="I1178" s="61">
        <f>I1172/$D1158/$D1158*21+H1172/$D1158/$D1158*15</f>
        <v>40</v>
      </c>
      <c r="J1178" s="61">
        <f>J1172/$D1158/$D1158*21+I1172/$D1158/$D1158*15</f>
        <v>40</v>
      </c>
    </row>
    <row r="1179" spans="1:10" x14ac:dyDescent="0.25">
      <c r="A1179" s="11" t="s">
        <v>206</v>
      </c>
      <c r="B1179" s="11"/>
      <c r="C1179" s="11"/>
      <c r="D1179" s="13" t="str">
        <f>A1179&amp;D1157&amp;D1159</f>
        <v>FT International student FTE64</v>
      </c>
      <c r="E1179" s="66">
        <f>IF(staff_students!$C$28="No",E1173/$D1158/$D1158*21+D1173/$D1158/$D1158*15,E1173/$D1158/$D1158*21+E1173/$D1158/$D1158*15)</f>
        <v>5.8333333333333339</v>
      </c>
      <c r="F1179" s="61">
        <f>F1173/$D1158/$D1158*21+E1173/$D1158/$D1158*15</f>
        <v>10</v>
      </c>
      <c r="G1179" s="61">
        <f>G1173/$D1158/$D1158*21+F1173/$D1158/$D1158*15</f>
        <v>10</v>
      </c>
      <c r="H1179" s="61">
        <f>H1173/$D1158/$D1158*21+G1173/$D1158/$D1158*15</f>
        <v>10</v>
      </c>
      <c r="I1179" s="61">
        <f>I1173/$D1158/$D1158*21+H1173/$D1158/$D1158*15</f>
        <v>10</v>
      </c>
      <c r="J1179" s="61">
        <f>J1173/$D1158/$D1158*21+I1173/$D1158/$D1158*15</f>
        <v>10</v>
      </c>
    </row>
    <row r="1180" spans="1:10" x14ac:dyDescent="0.25">
      <c r="A1180" s="11" t="s">
        <v>207</v>
      </c>
      <c r="B1180" s="11"/>
      <c r="C1180" s="11"/>
      <c r="D1180" s="13" t="str">
        <f>A1180&amp;D1157&amp;D1159</f>
        <v>PT Home student FTE64</v>
      </c>
      <c r="E1180" s="61"/>
      <c r="F1180" s="61"/>
      <c r="G1180" s="61"/>
      <c r="H1180" s="61"/>
      <c r="I1180" s="61"/>
      <c r="J1180" s="61"/>
    </row>
    <row r="1181" spans="1:10" x14ac:dyDescent="0.25">
      <c r="A1181" s="11" t="s">
        <v>208</v>
      </c>
      <c r="B1181" s="11"/>
      <c r="C1181" s="11"/>
      <c r="D1181" s="13" t="str">
        <f>A1181&amp;D1157&amp;D1159</f>
        <v>PT International student FTE64</v>
      </c>
      <c r="E1181" s="61"/>
      <c r="F1181" s="61"/>
      <c r="G1181" s="61"/>
      <c r="H1181" s="61"/>
      <c r="I1181" s="61"/>
      <c r="J1181" s="61"/>
    </row>
    <row r="1182" spans="1:10" x14ac:dyDescent="0.25">
      <c r="A1182" s="11"/>
      <c r="B1182" s="11"/>
      <c r="C1182" s="11"/>
      <c r="D1182" s="11"/>
      <c r="E1182" s="11"/>
      <c r="F1182" s="11"/>
      <c r="G1182" s="11"/>
      <c r="H1182" s="11"/>
      <c r="I1182" s="11"/>
      <c r="J1182" s="11"/>
    </row>
    <row r="1183" spans="1:10" x14ac:dyDescent="0.25">
      <c r="A1183" s="62" t="s">
        <v>28</v>
      </c>
      <c r="B1183" s="22"/>
      <c r="C1183" s="22"/>
      <c r="D1183" s="2">
        <f>VLOOKUP(A1183,'selections(hide)'!$A$24:$M$36,4,FALSE)</f>
        <v>8</v>
      </c>
    </row>
    <row r="1184" spans="1:10" x14ac:dyDescent="0.25">
      <c r="A1184" s="64" t="s">
        <v>195</v>
      </c>
      <c r="B1184" s="65"/>
      <c r="C1184" s="65"/>
      <c r="D1184" s="65">
        <f>'selections(hide)'!$J$5</f>
        <v>6</v>
      </c>
    </row>
    <row r="1185" spans="1:10" x14ac:dyDescent="0.25">
      <c r="A1185" s="22" t="s">
        <v>677</v>
      </c>
      <c r="B1185" s="22"/>
      <c r="C1185" s="22"/>
      <c r="D1185" s="13">
        <f>'selections(hide)'!$K$5</f>
        <v>4</v>
      </c>
      <c r="E1185" s="50" t="str">
        <f>staff_students!$E$29</f>
        <v>2025/26</v>
      </c>
      <c r="F1185" s="50" t="str">
        <f>staff_students!$F$29</f>
        <v>2026/27</v>
      </c>
      <c r="G1185" s="50" t="str">
        <f>staff_students!$G$29</f>
        <v>2027/28</v>
      </c>
      <c r="H1185" s="50" t="str">
        <f>staff_students!$H$29</f>
        <v>2028/29</v>
      </c>
      <c r="I1185" s="50" t="str">
        <f>staff_students!$I$29</f>
        <v>2029/30</v>
      </c>
      <c r="J1185" s="50" t="str">
        <f>staff_students!$J$29</f>
        <v>2030/31</v>
      </c>
    </row>
    <row r="1186" spans="1:10" x14ac:dyDescent="0.25">
      <c r="A1186" s="22" t="s">
        <v>678</v>
      </c>
      <c r="B1186" s="22"/>
      <c r="C1186" s="22"/>
      <c r="E1186" s="54">
        <f>staff_students!$E$30</f>
        <v>40</v>
      </c>
      <c r="F1186" s="54">
        <f>staff_students!$F$30</f>
        <v>40</v>
      </c>
      <c r="G1186" s="54">
        <f>staff_students!$G$30</f>
        <v>40</v>
      </c>
      <c r="H1186" s="54">
        <f>staff_students!$H$30</f>
        <v>40</v>
      </c>
      <c r="I1186" s="54">
        <f>staff_students!$I$30</f>
        <v>40</v>
      </c>
      <c r="J1186" s="54">
        <f>staff_students!$J$30</f>
        <v>40</v>
      </c>
    </row>
    <row r="1187" spans="1:10" x14ac:dyDescent="0.25">
      <c r="A1187" s="22" t="s">
        <v>679</v>
      </c>
      <c r="B1187" s="22"/>
      <c r="C1187" s="22"/>
      <c r="E1187" s="54">
        <f>staff_students!$E$31</f>
        <v>10</v>
      </c>
      <c r="F1187" s="54">
        <f>staff_students!$F$31</f>
        <v>10</v>
      </c>
      <c r="G1187" s="54">
        <f>staff_students!$G$31</f>
        <v>10</v>
      </c>
      <c r="H1187" s="54">
        <f>staff_students!$H$31</f>
        <v>10</v>
      </c>
      <c r="I1187" s="54">
        <f>staff_students!$I$31</f>
        <v>10</v>
      </c>
      <c r="J1187" s="54">
        <f>staff_students!$J$31</f>
        <v>10</v>
      </c>
    </row>
    <row r="1188" spans="1:10" x14ac:dyDescent="0.25">
      <c r="A1188" s="22" t="s">
        <v>680</v>
      </c>
      <c r="B1188" s="22"/>
      <c r="C1188" s="22"/>
      <c r="E1188" s="54"/>
      <c r="F1188" s="54"/>
      <c r="G1188" s="54"/>
      <c r="H1188" s="54"/>
      <c r="I1188" s="54"/>
      <c r="J1188" s="54"/>
    </row>
    <row r="1189" spans="1:10" x14ac:dyDescent="0.25">
      <c r="A1189" s="22" t="s">
        <v>681</v>
      </c>
      <c r="B1189" s="22"/>
      <c r="C1189" s="22"/>
      <c r="E1189" s="54"/>
      <c r="F1189" s="54"/>
      <c r="G1189" s="54"/>
      <c r="H1189" s="54"/>
      <c r="I1189" s="54"/>
      <c r="J1189" s="54"/>
    </row>
    <row r="1190" spans="1:10" x14ac:dyDescent="0.25">
      <c r="A1190" s="22"/>
      <c r="B1190" s="22"/>
      <c r="C1190" s="22"/>
    </row>
    <row r="1191" spans="1:10" x14ac:dyDescent="0.25">
      <c r="A1191" s="22" t="s">
        <v>682</v>
      </c>
      <c r="B1191" s="22"/>
      <c r="C1191" s="22"/>
      <c r="E1191" s="50" t="str">
        <f t="shared" ref="E1191:J1191" si="242">E1185</f>
        <v>2025/26</v>
      </c>
      <c r="F1191" s="50" t="str">
        <f t="shared" si="242"/>
        <v>2026/27</v>
      </c>
      <c r="G1191" s="50" t="str">
        <f t="shared" si="242"/>
        <v>2027/28</v>
      </c>
      <c r="H1191" s="50" t="str">
        <f t="shared" si="242"/>
        <v>2028/29</v>
      </c>
      <c r="I1191" s="50" t="str">
        <f t="shared" si="242"/>
        <v>2029/30</v>
      </c>
      <c r="J1191" s="50" t="str">
        <f t="shared" si="242"/>
        <v>2030/31</v>
      </c>
    </row>
    <row r="1192" spans="1:10" x14ac:dyDescent="0.25">
      <c r="A1192" s="22" t="s">
        <v>678</v>
      </c>
      <c r="B1192" s="22"/>
      <c r="C1192" s="22"/>
      <c r="E1192" s="56">
        <f>IF(staff_students!$C$28="No",0,ROUNDDOWN(E1186*staff_students!$E$35,0))+IF(staff_students!$C$28="No",0,ROUNDDOWN(E1186*staff_students!$E$35*staff_students!$E$35,0))+IF(staff_students!$C$28="No",0,ROUNDDOWN(E1186*staff_students!$E$35*staff_students!$E$35*staff_students!$E$35,0))</f>
        <v>0</v>
      </c>
      <c r="F1192" s="56">
        <f>ROUNDDOWN(E1186*staff_students!$E$35,0)+IF(staff_students!$C$28="No",0,ROUNDDOWN(E1186*staff_students!$E$35*staff_students!$E$35,0))+IF(staff_students!$C$28="No",0,ROUNDDOWN(E1186*staff_students!$E$35*staff_students!$E$35*staff_students!$E$35,0))</f>
        <v>0</v>
      </c>
      <c r="G1192" s="56">
        <f>ROUNDDOWN(F1186*staff_students!$E$35,0)+ROUNDDOWN(E1186*staff_students!$E$35*staff_students!$E$35,0)+IF(staff_students!$C$28="No",0,ROUNDDOWN(E1186*staff_students!$E$35*staff_students!$E$35*staff_students!$E$35,0))</f>
        <v>0</v>
      </c>
      <c r="H1192" s="54">
        <f>ROUNDDOWN(G1186*staff_students!$E$35,0)+ROUNDDOWN(F1186*staff_students!$E$35*staff_students!$E$35,0)+ROUNDDOWN(E1186*staff_students!$E$35*staff_students!$E$35*staff_students!$E$35,0)</f>
        <v>0</v>
      </c>
      <c r="I1192" s="54">
        <f>ROUNDDOWN(H1186*staff_students!$E$35,0)+ROUNDDOWN(G1186*staff_students!$E$35*staff_students!$E$35,0)+ROUNDDOWN(F1186*staff_students!$E$35*staff_students!$E$35*staff_students!$E$35,0)</f>
        <v>0</v>
      </c>
      <c r="J1192" s="54">
        <f>ROUNDDOWN(I1186*staff_students!$E$35,0)+ROUNDDOWN(H1186*staff_students!$E$35*staff_students!$E$35,0)+ROUNDDOWN(G1186*staff_students!$E$35*staff_students!$E$35*staff_students!$E$35,0)</f>
        <v>0</v>
      </c>
    </row>
    <row r="1193" spans="1:10" x14ac:dyDescent="0.25">
      <c r="A1193" s="22" t="s">
        <v>679</v>
      </c>
      <c r="B1193" s="22"/>
      <c r="C1193" s="22"/>
      <c r="E1193" s="56">
        <f>IF(staff_students!$C$28="No",0,ROUNDDOWN(E1187*staff_students!$E$35,0))+IF(staff_students!$C$28="No",0,ROUNDDOWN(E1187*staff_students!$E$35*staff_students!$E$35,0))+IF(staff_students!$C$28="No",0,ROUNDDOWN(E1187*staff_students!$E$35*staff_students!$E$35*staff_students!$E$35,0))</f>
        <v>0</v>
      </c>
      <c r="F1193" s="56">
        <f>ROUNDDOWN(E1187*staff_students!$E$35,0)+IF(staff_students!$C$28="No",0,ROUNDDOWN(E1187*staff_students!$E$35*staff_students!$E$35,0))+IF(staff_students!$C$28="No",0,ROUNDDOWN(E1187*staff_students!$E$35*staff_students!$E$35*staff_students!$E$35,0))</f>
        <v>0</v>
      </c>
      <c r="G1193" s="56">
        <f>ROUNDDOWN(F1187*staff_students!$E$35,0)+ROUNDDOWN(E1187*staff_students!$E$35*staff_students!$E$35,0)+IF(staff_students!$C$28="No",0,ROUNDDOWN(E1187*staff_students!$E$35*staff_students!$E$35*staff_students!$E$35,0))</f>
        <v>0</v>
      </c>
      <c r="H1193" s="54">
        <f>ROUNDDOWN(G1187*staff_students!$E$35,0)+ROUNDDOWN(F1187*staff_students!$E$35*staff_students!$E$35,0)+ROUNDDOWN(E1187*staff_students!$E$35*staff_students!$E$35*staff_students!$E$35,0)</f>
        <v>0</v>
      </c>
      <c r="I1193" s="54">
        <f>ROUNDDOWN(H1187*staff_students!$E$35,0)+ROUNDDOWN(G1187*staff_students!$E$35*staff_students!$E$35,0)+ROUNDDOWN(F1187*staff_students!$E$35*staff_students!$E$35*staff_students!$E$35,0)</f>
        <v>0</v>
      </c>
      <c r="J1193" s="54">
        <f>ROUNDDOWN(I1187*staff_students!$E$35,0)+ROUNDDOWN(H1187*staff_students!$E$35*staff_students!$E$35,0)+ROUNDDOWN(G1187*staff_students!$E$35*staff_students!$E$35*staff_students!$E$35,0)</f>
        <v>0</v>
      </c>
    </row>
    <row r="1194" spans="1:10" x14ac:dyDescent="0.25">
      <c r="A1194" s="22" t="s">
        <v>680</v>
      </c>
      <c r="B1194" s="22"/>
      <c r="C1194" s="22"/>
      <c r="E1194" s="54"/>
      <c r="F1194" s="54"/>
      <c r="G1194" s="54"/>
      <c r="H1194" s="54"/>
      <c r="I1194" s="54"/>
      <c r="J1194" s="54"/>
    </row>
    <row r="1195" spans="1:10" x14ac:dyDescent="0.25">
      <c r="A1195" s="22" t="s">
        <v>681</v>
      </c>
      <c r="B1195" s="22"/>
      <c r="C1195" s="22"/>
      <c r="E1195" s="54"/>
      <c r="F1195" s="54"/>
      <c r="G1195" s="54"/>
      <c r="H1195" s="54"/>
      <c r="I1195" s="54"/>
      <c r="J1195" s="54"/>
    </row>
    <row r="1196" spans="1:10" x14ac:dyDescent="0.25">
      <c r="A1196" s="22"/>
      <c r="B1196" s="22"/>
      <c r="C1196" s="22"/>
    </row>
    <row r="1197" spans="1:10" x14ac:dyDescent="0.25">
      <c r="A1197" s="22" t="s">
        <v>683</v>
      </c>
      <c r="B1197" s="22"/>
      <c r="C1197" s="22"/>
      <c r="E1197" s="50" t="str">
        <f t="shared" ref="E1197:J1197" si="243">E1191</f>
        <v>2025/26</v>
      </c>
      <c r="F1197" s="50" t="str">
        <f t="shared" si="243"/>
        <v>2026/27</v>
      </c>
      <c r="G1197" s="50" t="str">
        <f t="shared" si="243"/>
        <v>2027/28</v>
      </c>
      <c r="H1197" s="50" t="str">
        <f t="shared" si="243"/>
        <v>2028/29</v>
      </c>
      <c r="I1197" s="50" t="str">
        <f t="shared" si="243"/>
        <v>2029/30</v>
      </c>
      <c r="J1197" s="50" t="str">
        <f t="shared" si="243"/>
        <v>2030/31</v>
      </c>
    </row>
    <row r="1198" spans="1:10" x14ac:dyDescent="0.25">
      <c r="A1198" s="22" t="s">
        <v>678</v>
      </c>
      <c r="B1198" s="22"/>
      <c r="C1198" s="22"/>
      <c r="E1198" s="54">
        <f t="shared" ref="E1198:J1198" si="244">E1186+E1192</f>
        <v>40</v>
      </c>
      <c r="F1198" s="54">
        <f t="shared" si="244"/>
        <v>40</v>
      </c>
      <c r="G1198" s="54">
        <f t="shared" si="244"/>
        <v>40</v>
      </c>
      <c r="H1198" s="54">
        <f t="shared" si="244"/>
        <v>40</v>
      </c>
      <c r="I1198" s="54">
        <f t="shared" si="244"/>
        <v>40</v>
      </c>
      <c r="J1198" s="54">
        <f t="shared" si="244"/>
        <v>40</v>
      </c>
    </row>
    <row r="1199" spans="1:10" x14ac:dyDescent="0.25">
      <c r="A1199" s="22" t="s">
        <v>679</v>
      </c>
      <c r="B1199" s="22"/>
      <c r="C1199" s="22"/>
      <c r="E1199" s="54">
        <f t="shared" ref="E1199:J1199" si="245">E1187+E1193</f>
        <v>10</v>
      </c>
      <c r="F1199" s="54">
        <f t="shared" si="245"/>
        <v>10</v>
      </c>
      <c r="G1199" s="54">
        <f t="shared" si="245"/>
        <v>10</v>
      </c>
      <c r="H1199" s="54">
        <f t="shared" si="245"/>
        <v>10</v>
      </c>
      <c r="I1199" s="54">
        <f t="shared" si="245"/>
        <v>10</v>
      </c>
      <c r="J1199" s="54">
        <f t="shared" si="245"/>
        <v>10</v>
      </c>
    </row>
    <row r="1200" spans="1:10" x14ac:dyDescent="0.25">
      <c r="A1200" s="22" t="s">
        <v>680</v>
      </c>
      <c r="B1200" s="22"/>
      <c r="C1200" s="22"/>
      <c r="E1200" s="54"/>
      <c r="F1200" s="54"/>
      <c r="G1200" s="54"/>
      <c r="H1200" s="54"/>
      <c r="I1200" s="54"/>
      <c r="J1200" s="54"/>
    </row>
    <row r="1201" spans="1:10" x14ac:dyDescent="0.25">
      <c r="A1201" s="22" t="s">
        <v>681</v>
      </c>
      <c r="B1201" s="22"/>
      <c r="C1201" s="22"/>
      <c r="E1201" s="54"/>
      <c r="F1201" s="54"/>
      <c r="G1201" s="54"/>
      <c r="H1201" s="54"/>
      <c r="I1201" s="54"/>
      <c r="J1201" s="54"/>
    </row>
    <row r="1202" spans="1:10" x14ac:dyDescent="0.25">
      <c r="A1202" s="22"/>
      <c r="B1202" s="22"/>
      <c r="C1202" s="22"/>
    </row>
    <row r="1203" spans="1:10" x14ac:dyDescent="0.25">
      <c r="A1203" s="22" t="s">
        <v>684</v>
      </c>
      <c r="B1203" s="22"/>
      <c r="C1203" s="22"/>
      <c r="D1203" s="22"/>
      <c r="E1203" s="57" t="str">
        <f t="shared" ref="E1203:J1203" si="246">E1197</f>
        <v>2025/26</v>
      </c>
      <c r="F1203" s="57" t="str">
        <f t="shared" si="246"/>
        <v>2026/27</v>
      </c>
      <c r="G1203" s="57" t="str">
        <f t="shared" si="246"/>
        <v>2027/28</v>
      </c>
      <c r="H1203" s="57" t="str">
        <f t="shared" si="246"/>
        <v>2028/29</v>
      </c>
      <c r="I1203" s="57" t="str">
        <f t="shared" si="246"/>
        <v>2029/30</v>
      </c>
      <c r="J1203" s="57" t="str">
        <f t="shared" si="246"/>
        <v>2030/31</v>
      </c>
    </row>
    <row r="1204" spans="1:10" x14ac:dyDescent="0.25">
      <c r="A1204" s="22" t="s">
        <v>205</v>
      </c>
      <c r="B1204" s="22"/>
      <c r="C1204" s="22"/>
      <c r="D1204" s="13" t="str">
        <f>A1204&amp;D1183&amp;D1185</f>
        <v>FT Home student FTE84</v>
      </c>
      <c r="E1204" s="66">
        <f>IF(staff_students!$C$28="No",E1198/$D1184/$D1184*21+D1198/$D1184/$D1184*15,E1198/$D1184/$D1184*21+E1198/$D1184/$D1184*15)</f>
        <v>23.333333333333336</v>
      </c>
      <c r="F1204" s="58">
        <f>F1198/$D1184/$D1184*21+E1198/$D1184/$D1184*15</f>
        <v>40</v>
      </c>
      <c r="G1204" s="58">
        <f>G1198/$D1184/$D1184*21+F1198/$D1184/$D1184*15</f>
        <v>40</v>
      </c>
      <c r="H1204" s="58">
        <f>H1198/$D1184/$D1184*21+G1198/$D1184/$D1184*15</f>
        <v>40</v>
      </c>
      <c r="I1204" s="58">
        <f>I1198/$D1184/$D1184*21+H1198/$D1184/$D1184*15</f>
        <v>40</v>
      </c>
      <c r="J1204" s="58">
        <f>J1198/$D1184/$D1184*21+I1198/$D1184/$D1184*15</f>
        <v>40</v>
      </c>
    </row>
    <row r="1205" spans="1:10" x14ac:dyDescent="0.25">
      <c r="A1205" s="22" t="s">
        <v>206</v>
      </c>
      <c r="B1205" s="22"/>
      <c r="C1205" s="22"/>
      <c r="D1205" s="13" t="str">
        <f>A1205&amp;D1183&amp;D1185</f>
        <v>FT International student FTE84</v>
      </c>
      <c r="E1205" s="66">
        <f>IF(staff_students!$C$28="No",E1199/$D1184/$D1184*21+D1199/$D1184/$D1184*15,E1199/$D1184/$D1184*21+E1199/$D1184/$D1184*15)</f>
        <v>5.8333333333333339</v>
      </c>
      <c r="F1205" s="58">
        <f>F1199/$D1184/$D1184*21+E1199/$D1184/$D1184*15</f>
        <v>10</v>
      </c>
      <c r="G1205" s="58">
        <f>G1199/$D1184/$D1184*21+F1199/$D1184/$D1184*15</f>
        <v>10</v>
      </c>
      <c r="H1205" s="58">
        <f>H1199/$D1184/$D1184*21+G1199/$D1184/$D1184*15</f>
        <v>10</v>
      </c>
      <c r="I1205" s="58">
        <f>I1199/$D1184/$D1184*21+H1199/$D1184/$D1184*15</f>
        <v>10</v>
      </c>
      <c r="J1205" s="58">
        <f>J1199/$D1184/$D1184*21+I1199/$D1184/$D1184*15</f>
        <v>10</v>
      </c>
    </row>
    <row r="1206" spans="1:10" x14ac:dyDescent="0.25">
      <c r="A1206" s="22" t="s">
        <v>207</v>
      </c>
      <c r="B1206" s="22"/>
      <c r="C1206" s="22"/>
      <c r="D1206" s="13" t="str">
        <f>A1206&amp;D1183&amp;D1185</f>
        <v>PT Home student FTE84</v>
      </c>
      <c r="E1206" s="58"/>
      <c r="F1206" s="58"/>
      <c r="G1206" s="58"/>
      <c r="H1206" s="58"/>
      <c r="I1206" s="58"/>
      <c r="J1206" s="58"/>
    </row>
    <row r="1207" spans="1:10" x14ac:dyDescent="0.25">
      <c r="A1207" s="22" t="s">
        <v>208</v>
      </c>
      <c r="B1207" s="22"/>
      <c r="C1207" s="22"/>
      <c r="D1207" s="13" t="str">
        <f>A1207&amp;D1183&amp;D1185</f>
        <v>PT International student FTE84</v>
      </c>
      <c r="E1207" s="58"/>
      <c r="F1207" s="58"/>
      <c r="G1207" s="58"/>
      <c r="H1207" s="58"/>
      <c r="I1207" s="58"/>
      <c r="J1207" s="58"/>
    </row>
    <row r="1208" spans="1:10" x14ac:dyDescent="0.25">
      <c r="A1208" s="22"/>
      <c r="B1208" s="22"/>
      <c r="C1208" s="22"/>
      <c r="D1208" s="22"/>
      <c r="E1208" s="22"/>
      <c r="F1208" s="22"/>
      <c r="G1208" s="22"/>
      <c r="H1208" s="22"/>
      <c r="I1208" s="22"/>
      <c r="J1208" s="22"/>
    </row>
    <row r="1209" spans="1:10" x14ac:dyDescent="0.25">
      <c r="A1209" s="59" t="s">
        <v>30</v>
      </c>
      <c r="B1209" s="11"/>
      <c r="C1209" s="11"/>
      <c r="D1209" s="2">
        <f>VLOOKUP(A1209,'selections(hide)'!$A$24:$M$36,4,FALSE)</f>
        <v>7</v>
      </c>
    </row>
    <row r="1210" spans="1:10" x14ac:dyDescent="0.25">
      <c r="A1210" s="64" t="s">
        <v>195</v>
      </c>
      <c r="B1210" s="65"/>
      <c r="C1210" s="65"/>
      <c r="D1210" s="65">
        <f>'selections(hide)'!$J$5</f>
        <v>6</v>
      </c>
    </row>
    <row r="1211" spans="1:10" x14ac:dyDescent="0.25">
      <c r="A1211" s="11" t="s">
        <v>677</v>
      </c>
      <c r="B1211" s="11"/>
      <c r="C1211" s="11"/>
      <c r="D1211" s="13">
        <f>'selections(hide)'!$K$5</f>
        <v>4</v>
      </c>
      <c r="E1211" s="50" t="str">
        <f>staff_students!$E$29</f>
        <v>2025/26</v>
      </c>
      <c r="F1211" s="50" t="str">
        <f>staff_students!$F$29</f>
        <v>2026/27</v>
      </c>
      <c r="G1211" s="50" t="str">
        <f>staff_students!$G$29</f>
        <v>2027/28</v>
      </c>
      <c r="H1211" s="50" t="str">
        <f>staff_students!$H$29</f>
        <v>2028/29</v>
      </c>
      <c r="I1211" s="50" t="str">
        <f>staff_students!$I$29</f>
        <v>2029/30</v>
      </c>
      <c r="J1211" s="50" t="str">
        <f>staff_students!$J$29</f>
        <v>2030/31</v>
      </c>
    </row>
    <row r="1212" spans="1:10" x14ac:dyDescent="0.25">
      <c r="A1212" s="11" t="s">
        <v>678</v>
      </c>
      <c r="B1212" s="11"/>
      <c r="C1212" s="11"/>
      <c r="E1212" s="54">
        <f>staff_students!$E$30</f>
        <v>40</v>
      </c>
      <c r="F1212" s="54">
        <f>staff_students!$F$30</f>
        <v>40</v>
      </c>
      <c r="G1212" s="54">
        <f>staff_students!$G$30</f>
        <v>40</v>
      </c>
      <c r="H1212" s="54">
        <f>staff_students!$H$30</f>
        <v>40</v>
      </c>
      <c r="I1212" s="54">
        <f>staff_students!$I$30</f>
        <v>40</v>
      </c>
      <c r="J1212" s="54">
        <f>staff_students!$J$30</f>
        <v>40</v>
      </c>
    </row>
    <row r="1213" spans="1:10" x14ac:dyDescent="0.25">
      <c r="A1213" s="11" t="s">
        <v>679</v>
      </c>
      <c r="B1213" s="11"/>
      <c r="C1213" s="11"/>
      <c r="E1213" s="54">
        <f>staff_students!$E$31</f>
        <v>10</v>
      </c>
      <c r="F1213" s="54">
        <f>staff_students!$F$31</f>
        <v>10</v>
      </c>
      <c r="G1213" s="54">
        <f>staff_students!$G$31</f>
        <v>10</v>
      </c>
      <c r="H1213" s="54">
        <f>staff_students!$H$31</f>
        <v>10</v>
      </c>
      <c r="I1213" s="54">
        <f>staff_students!$I$31</f>
        <v>10</v>
      </c>
      <c r="J1213" s="54">
        <f>staff_students!$J$31</f>
        <v>10</v>
      </c>
    </row>
    <row r="1214" spans="1:10" x14ac:dyDescent="0.25">
      <c r="A1214" s="11" t="s">
        <v>680</v>
      </c>
      <c r="B1214" s="11"/>
      <c r="C1214" s="11"/>
      <c r="E1214" s="54"/>
      <c r="F1214" s="54"/>
      <c r="G1214" s="54"/>
      <c r="H1214" s="54"/>
      <c r="I1214" s="54"/>
      <c r="J1214" s="54"/>
    </row>
    <row r="1215" spans="1:10" x14ac:dyDescent="0.25">
      <c r="A1215" s="11" t="s">
        <v>681</v>
      </c>
      <c r="B1215" s="11"/>
      <c r="C1215" s="11"/>
      <c r="E1215" s="54"/>
      <c r="F1215" s="54"/>
      <c r="G1215" s="54"/>
      <c r="H1215" s="54"/>
      <c r="I1215" s="54"/>
      <c r="J1215" s="54"/>
    </row>
    <row r="1216" spans="1:10" x14ac:dyDescent="0.25">
      <c r="A1216" s="11"/>
      <c r="B1216" s="11"/>
      <c r="C1216" s="11"/>
    </row>
    <row r="1217" spans="1:10" x14ac:dyDescent="0.25">
      <c r="A1217" s="11" t="s">
        <v>682</v>
      </c>
      <c r="B1217" s="11"/>
      <c r="C1217" s="11"/>
      <c r="E1217" s="50" t="str">
        <f t="shared" ref="E1217:J1217" si="247">E1211</f>
        <v>2025/26</v>
      </c>
      <c r="F1217" s="50" t="str">
        <f t="shared" si="247"/>
        <v>2026/27</v>
      </c>
      <c r="G1217" s="50" t="str">
        <f t="shared" si="247"/>
        <v>2027/28</v>
      </c>
      <c r="H1217" s="50" t="str">
        <f t="shared" si="247"/>
        <v>2028/29</v>
      </c>
      <c r="I1217" s="50" t="str">
        <f t="shared" si="247"/>
        <v>2029/30</v>
      </c>
      <c r="J1217" s="50" t="str">
        <f t="shared" si="247"/>
        <v>2030/31</v>
      </c>
    </row>
    <row r="1218" spans="1:10" x14ac:dyDescent="0.25">
      <c r="A1218" s="11" t="s">
        <v>678</v>
      </c>
      <c r="B1218" s="11"/>
      <c r="C1218" s="11"/>
      <c r="E1218" s="56">
        <f>IF(staff_students!$C$28="No",0,ROUNDDOWN(E1212*staff_students!$E$35,0))+IF(staff_students!$C$28="No",0,ROUNDDOWN(E1212*staff_students!$E$35*staff_students!$E$35,0))+IF(staff_students!$C$28="No",0,ROUNDDOWN(E1212*staff_students!$E$35*staff_students!$E$35*staff_students!$E$35,0))+IF(staff_students!$C$28="No",0,ROUNDDOWN(E1212*staff_students!$E$35*staff_students!$E$35*staff_students!$E$35*staff_students!$E$35,0))</f>
        <v>0</v>
      </c>
      <c r="F1218" s="56">
        <f>ROUNDDOWN(E1212*staff_students!$E$35,0)+IF(staff_students!$C$28="No",0,ROUNDDOWN(E1212*staff_students!$E$35*staff_students!$E$35,0))+IF(staff_students!$C$28="No",0,ROUNDDOWN(E1212*staff_students!$E$35*staff_students!$E$35*staff_students!$E$35,0))+IF(staff_students!$C$28="No",0,ROUNDDOWN(E1212*staff_students!$E$35*staff_students!$E$35*staff_students!$E$35*staff_students!$E$35,0))</f>
        <v>0</v>
      </c>
      <c r="G1218" s="56">
        <f>ROUNDDOWN(F1212*staff_students!$E$35,0)+ROUNDDOWN(E1212*staff_students!$E$35*staff_students!$E$35,0)+IF(staff_students!$C$28="No",0,ROUNDDOWN(E1212*staff_students!$E$35*staff_students!$E$35*staff_students!$E$35,0))+IF(staff_students!$C$28="No",0,ROUNDDOWN(E1212*staff_students!$E$35*staff_students!$E$35*staff_students!$E$35*staff_students!$E$35,0))</f>
        <v>0</v>
      </c>
      <c r="H1218" s="56">
        <f>ROUNDDOWN(G1212*staff_students!$E$35,0)+ROUNDDOWN(F1212*staff_students!$E$35*staff_students!$E$35,0)+ROUNDDOWN(E1212*staff_students!$E$35*staff_students!$E$35*staff_students!$E$35,0)+IF(staff_students!$C$28="No",0,ROUNDDOWN(E1212*staff_students!$E$35*staff_students!$E$35*staff_students!$E$35*staff_students!$E$35,0))</f>
        <v>0</v>
      </c>
      <c r="I1218" s="54">
        <f>ROUNDDOWN(H1212*staff_students!$E$35,0)+ROUNDDOWN(G1212*staff_students!$E$35*staff_students!$E$35,0)+ROUNDDOWN(F1212*staff_students!$E$35*staff_students!$E$35*staff_students!$E$35,0)+ROUNDDOWN(E1212*staff_students!$E$35*staff_students!$E$35*staff_students!$E$35*staff_students!$E$35,0)</f>
        <v>0</v>
      </c>
      <c r="J1218" s="54">
        <f>ROUNDDOWN(I1212*staff_students!$E$35,0)+ROUNDDOWN(H1212*staff_students!$E$35*staff_students!$E$35,0)+ROUNDDOWN(G1212*staff_students!$E$35*staff_students!$E$35*staff_students!$E$35,0)+ROUNDDOWN(F1212*staff_students!$E$35*staff_students!$E$35*staff_students!$E$35*staff_students!$E$35,0)</f>
        <v>0</v>
      </c>
    </row>
    <row r="1219" spans="1:10" x14ac:dyDescent="0.25">
      <c r="A1219" s="11" t="s">
        <v>679</v>
      </c>
      <c r="B1219" s="11"/>
      <c r="C1219" s="11"/>
      <c r="E1219" s="56">
        <f>IF(staff_students!$C$28="No",0,ROUNDDOWN(E1213*staff_students!$E$35,0))+IF(staff_students!$C$28="No",0,ROUNDDOWN(E1213*staff_students!$E$35*staff_students!$E$35,0))+IF(staff_students!$C$28="No",0,ROUNDDOWN(E1213*staff_students!$E$35*staff_students!$E$35*staff_students!$E$35,0))+IF(staff_students!$C$28="No",0,ROUNDDOWN(E1213*staff_students!$E$35*staff_students!$E$35*staff_students!$E$35*staff_students!$E$35,0))</f>
        <v>0</v>
      </c>
      <c r="F1219" s="56">
        <f>ROUNDDOWN(E1213*staff_students!$E$35,0)+IF(staff_students!$C$28="No",0,ROUNDDOWN(E1213*staff_students!$E$35*staff_students!$E$35,0))+IF(staff_students!$C$28="No",0,ROUNDDOWN(E1213*staff_students!$E$35*staff_students!$E$35*staff_students!$E$35,0))+IF(staff_students!$C$28="No",0,ROUNDDOWN(E1213*staff_students!$E$35*staff_students!$E$35*staff_students!$E$35*staff_students!$E$35,0))</f>
        <v>0</v>
      </c>
      <c r="G1219" s="56">
        <f>ROUNDDOWN(F1213*staff_students!$E$35,0)+ROUNDDOWN(E1213*staff_students!$E$35*staff_students!$E$35,0)+IF(staff_students!$C$28="No",0,ROUNDDOWN(E1213*staff_students!$E$35*staff_students!$E$35*staff_students!$E$35,0))+IF(staff_students!$C$28="No",0,ROUNDDOWN(E1213*staff_students!$E$35*staff_students!$E$35*staff_students!$E$35*staff_students!$E$35,0))</f>
        <v>0</v>
      </c>
      <c r="H1219" s="56">
        <f>ROUNDDOWN(G1213*staff_students!$E$35,0)+ROUNDDOWN(F1213*staff_students!$E$35*staff_students!$E$35,0)+ROUNDDOWN(E1213*staff_students!$E$35*staff_students!$E$35*staff_students!$E$35,0)+IF(staff_students!$C$28="No",0,ROUNDDOWN(E1213*staff_students!$E$35*staff_students!$E$35*staff_students!$E$35*staff_students!$E$35,0))</f>
        <v>0</v>
      </c>
      <c r="I1219" s="54">
        <f>ROUNDDOWN(H1213*staff_students!$E$35,0)+ROUNDDOWN(G1213*staff_students!$E$35*staff_students!$E$35,0)+ROUNDDOWN(F1213*staff_students!$E$35*staff_students!$E$35*staff_students!$E$35,0)+ROUNDDOWN(E1213*staff_students!$E$35*staff_students!$E$35*staff_students!$E$35*staff_students!$E$35,0)</f>
        <v>0</v>
      </c>
      <c r="J1219" s="54">
        <f>ROUNDDOWN(I1213*staff_students!$E$35,0)+ROUNDDOWN(H1213*staff_students!$E$35*staff_students!$E$35,0)+ROUNDDOWN(G1213*staff_students!$E$35*staff_students!$E$35*staff_students!$E$35,0)+ROUNDDOWN(F1213*staff_students!$E$35*staff_students!$E$35*staff_students!$E$35*staff_students!$E$35,0)</f>
        <v>0</v>
      </c>
    </row>
    <row r="1220" spans="1:10" x14ac:dyDescent="0.25">
      <c r="A1220" s="11" t="s">
        <v>680</v>
      </c>
      <c r="B1220" s="11"/>
      <c r="C1220" s="11"/>
      <c r="E1220" s="54"/>
      <c r="F1220" s="54"/>
      <c r="G1220" s="54"/>
      <c r="H1220" s="54"/>
      <c r="I1220" s="54"/>
      <c r="J1220" s="54"/>
    </row>
    <row r="1221" spans="1:10" x14ac:dyDescent="0.25">
      <c r="A1221" s="11" t="s">
        <v>681</v>
      </c>
      <c r="B1221" s="11"/>
      <c r="C1221" s="11"/>
      <c r="E1221" s="54"/>
      <c r="F1221" s="54"/>
      <c r="G1221" s="54"/>
      <c r="H1221" s="54"/>
      <c r="I1221" s="54"/>
      <c r="J1221" s="54"/>
    </row>
    <row r="1222" spans="1:10" x14ac:dyDescent="0.25">
      <c r="A1222" s="11"/>
      <c r="B1222" s="11"/>
      <c r="C1222" s="11"/>
    </row>
    <row r="1223" spans="1:10" x14ac:dyDescent="0.25">
      <c r="A1223" s="11" t="s">
        <v>683</v>
      </c>
      <c r="B1223" s="11"/>
      <c r="C1223" s="11"/>
      <c r="E1223" s="50" t="str">
        <f t="shared" ref="E1223:J1223" si="248">E1217</f>
        <v>2025/26</v>
      </c>
      <c r="F1223" s="50" t="str">
        <f t="shared" si="248"/>
        <v>2026/27</v>
      </c>
      <c r="G1223" s="50" t="str">
        <f t="shared" si="248"/>
        <v>2027/28</v>
      </c>
      <c r="H1223" s="50" t="str">
        <f t="shared" si="248"/>
        <v>2028/29</v>
      </c>
      <c r="I1223" s="50" t="str">
        <f t="shared" si="248"/>
        <v>2029/30</v>
      </c>
      <c r="J1223" s="50" t="str">
        <f t="shared" si="248"/>
        <v>2030/31</v>
      </c>
    </row>
    <row r="1224" spans="1:10" x14ac:dyDescent="0.25">
      <c r="A1224" s="11" t="s">
        <v>678</v>
      </c>
      <c r="B1224" s="11"/>
      <c r="C1224" s="11"/>
      <c r="E1224" s="54">
        <f t="shared" ref="E1224:J1224" si="249">E1212+E1218</f>
        <v>40</v>
      </c>
      <c r="F1224" s="54">
        <f t="shared" si="249"/>
        <v>40</v>
      </c>
      <c r="G1224" s="54">
        <f t="shared" si="249"/>
        <v>40</v>
      </c>
      <c r="H1224" s="54">
        <f t="shared" si="249"/>
        <v>40</v>
      </c>
      <c r="I1224" s="54">
        <f t="shared" si="249"/>
        <v>40</v>
      </c>
      <c r="J1224" s="54">
        <f t="shared" si="249"/>
        <v>40</v>
      </c>
    </row>
    <row r="1225" spans="1:10" x14ac:dyDescent="0.25">
      <c r="A1225" s="11" t="s">
        <v>679</v>
      </c>
      <c r="B1225" s="11"/>
      <c r="C1225" s="11"/>
      <c r="E1225" s="54">
        <f t="shared" ref="E1225:J1225" si="250">E1213+E1219</f>
        <v>10</v>
      </c>
      <c r="F1225" s="54">
        <f t="shared" si="250"/>
        <v>10</v>
      </c>
      <c r="G1225" s="54">
        <f t="shared" si="250"/>
        <v>10</v>
      </c>
      <c r="H1225" s="54">
        <f t="shared" si="250"/>
        <v>10</v>
      </c>
      <c r="I1225" s="54">
        <f t="shared" si="250"/>
        <v>10</v>
      </c>
      <c r="J1225" s="54">
        <f t="shared" si="250"/>
        <v>10</v>
      </c>
    </row>
    <row r="1226" spans="1:10" x14ac:dyDescent="0.25">
      <c r="A1226" s="11" t="s">
        <v>680</v>
      </c>
      <c r="B1226" s="11"/>
      <c r="C1226" s="11"/>
      <c r="E1226" s="54"/>
      <c r="F1226" s="54"/>
      <c r="G1226" s="54"/>
      <c r="H1226" s="54"/>
      <c r="I1226" s="54"/>
      <c r="J1226" s="54"/>
    </row>
    <row r="1227" spans="1:10" x14ac:dyDescent="0.25">
      <c r="A1227" s="11" t="s">
        <v>681</v>
      </c>
      <c r="B1227" s="11"/>
      <c r="C1227" s="11"/>
      <c r="E1227" s="54"/>
      <c r="F1227" s="54"/>
      <c r="G1227" s="54"/>
      <c r="H1227" s="54"/>
      <c r="I1227" s="54"/>
      <c r="J1227" s="54"/>
    </row>
    <row r="1228" spans="1:10" x14ac:dyDescent="0.25">
      <c r="A1228" s="11"/>
      <c r="B1228" s="11"/>
      <c r="C1228" s="11"/>
    </row>
    <row r="1229" spans="1:10" x14ac:dyDescent="0.25">
      <c r="A1229" s="11" t="s">
        <v>684</v>
      </c>
      <c r="B1229" s="11"/>
      <c r="C1229" s="11"/>
      <c r="D1229" s="11"/>
      <c r="E1229" s="60" t="str">
        <f t="shared" ref="E1229:J1229" si="251">E1223</f>
        <v>2025/26</v>
      </c>
      <c r="F1229" s="60" t="str">
        <f t="shared" si="251"/>
        <v>2026/27</v>
      </c>
      <c r="G1229" s="60" t="str">
        <f t="shared" si="251"/>
        <v>2027/28</v>
      </c>
      <c r="H1229" s="60" t="str">
        <f t="shared" si="251"/>
        <v>2028/29</v>
      </c>
      <c r="I1229" s="60" t="str">
        <f t="shared" si="251"/>
        <v>2029/30</v>
      </c>
      <c r="J1229" s="60" t="str">
        <f t="shared" si="251"/>
        <v>2030/31</v>
      </c>
    </row>
    <row r="1230" spans="1:10" x14ac:dyDescent="0.25">
      <c r="A1230" s="11" t="s">
        <v>205</v>
      </c>
      <c r="B1230" s="11"/>
      <c r="C1230" s="11"/>
      <c r="D1230" s="13" t="str">
        <f>A1230&amp;D1209&amp;D1211</f>
        <v>FT Home student FTE74</v>
      </c>
      <c r="E1230" s="66">
        <f>IF(staff_students!$C$28="No",E1224/$D1210/$D1210*21+D1224/$D1210/$D1210*15,E1224/$D1210/$D1210*21+E1224/$D1210/$D1210*15)</f>
        <v>23.333333333333336</v>
      </c>
      <c r="F1230" s="61">
        <f>F1224/$D1210/$D1210*21+E1224/$D1210/$D1210*15</f>
        <v>40</v>
      </c>
      <c r="G1230" s="61">
        <f>G1224/$D1210/$D1210*21+F1224/$D1210/$D1210*15</f>
        <v>40</v>
      </c>
      <c r="H1230" s="61">
        <f>H1224/$D1210/$D1210*21+G1224/$D1210/$D1210*15</f>
        <v>40</v>
      </c>
      <c r="I1230" s="61">
        <f>I1224/$D1210/$D1210*21+H1224/$D1210/$D1210*15</f>
        <v>40</v>
      </c>
      <c r="J1230" s="61">
        <f>J1224/$D1210/$D1210*21+I1224/$D1210/$D1210*15</f>
        <v>40</v>
      </c>
    </row>
    <row r="1231" spans="1:10" x14ac:dyDescent="0.25">
      <c r="A1231" s="11" t="s">
        <v>206</v>
      </c>
      <c r="B1231" s="11"/>
      <c r="C1231" s="11"/>
      <c r="D1231" s="13" t="str">
        <f>A1231&amp;D1209&amp;D1211</f>
        <v>FT International student FTE74</v>
      </c>
      <c r="E1231" s="66">
        <f>IF(staff_students!$C$28="No",E1225/$D1210/$D1210*21+D1225/$D1210/$D1210*15,E1225/$D1210/$D1210*21+E1225/$D1210/$D1210*15)</f>
        <v>5.8333333333333339</v>
      </c>
      <c r="F1231" s="61">
        <f>F1225/$D1210/$D1210*21+E1225/$D1210/$D1210*15</f>
        <v>10</v>
      </c>
      <c r="G1231" s="61">
        <f>G1225/$D1210/$D1210*21+F1225/$D1210/$D1210*15</f>
        <v>10</v>
      </c>
      <c r="H1231" s="61">
        <f>H1225/$D1210/$D1210*21+G1225/$D1210/$D1210*15</f>
        <v>10</v>
      </c>
      <c r="I1231" s="61">
        <f>I1225/$D1210/$D1210*21+H1225/$D1210/$D1210*15</f>
        <v>10</v>
      </c>
      <c r="J1231" s="61">
        <f>J1225/$D1210/$D1210*21+I1225/$D1210/$D1210*15</f>
        <v>10</v>
      </c>
    </row>
    <row r="1232" spans="1:10" x14ac:dyDescent="0.25">
      <c r="A1232" s="11" t="s">
        <v>207</v>
      </c>
      <c r="B1232" s="11"/>
      <c r="C1232" s="11"/>
      <c r="D1232" s="13" t="str">
        <f>A1232&amp;D1209&amp;D1211</f>
        <v>PT Home student FTE74</v>
      </c>
      <c r="E1232" s="61"/>
      <c r="F1232" s="61"/>
      <c r="G1232" s="61"/>
      <c r="H1232" s="61"/>
      <c r="I1232" s="61"/>
      <c r="J1232" s="61"/>
    </row>
    <row r="1233" spans="1:10" x14ac:dyDescent="0.25">
      <c r="A1233" s="11" t="s">
        <v>208</v>
      </c>
      <c r="B1233" s="11"/>
      <c r="C1233" s="11"/>
      <c r="D1233" s="13" t="str">
        <f>A1233&amp;D1209&amp;D1211</f>
        <v>PT International student FTE74</v>
      </c>
      <c r="E1233" s="61"/>
      <c r="F1233" s="61"/>
      <c r="G1233" s="61"/>
      <c r="H1233" s="61"/>
      <c r="I1233" s="61"/>
      <c r="J1233" s="61"/>
    </row>
    <row r="1234" spans="1:10" x14ac:dyDescent="0.25">
      <c r="A1234" s="11"/>
      <c r="B1234" s="11"/>
      <c r="C1234" s="11"/>
      <c r="D1234" s="11"/>
      <c r="E1234" s="11"/>
      <c r="F1234" s="11"/>
      <c r="G1234" s="11"/>
      <c r="H1234" s="11"/>
      <c r="I1234" s="11"/>
      <c r="J1234" s="11"/>
    </row>
    <row r="1235" spans="1:10" x14ac:dyDescent="0.25">
      <c r="A1235" s="62" t="s">
        <v>32</v>
      </c>
      <c r="B1235" s="22"/>
      <c r="C1235" s="22"/>
      <c r="D1235" s="2">
        <f>VLOOKUP(A1235,'selections(hide)'!$A$24:$M$36,4,FALSE)</f>
        <v>9</v>
      </c>
    </row>
    <row r="1236" spans="1:10" x14ac:dyDescent="0.25">
      <c r="A1236" s="64" t="s">
        <v>195</v>
      </c>
      <c r="B1236" s="65"/>
      <c r="C1236" s="65"/>
      <c r="D1236" s="65">
        <f>'selections(hide)'!$J$5</f>
        <v>6</v>
      </c>
    </row>
    <row r="1237" spans="1:10" x14ac:dyDescent="0.25">
      <c r="A1237" s="22" t="s">
        <v>677</v>
      </c>
      <c r="B1237" s="22"/>
      <c r="C1237" s="22"/>
      <c r="E1237" s="50" t="str">
        <f>staff_students!$E$29</f>
        <v>2025/26</v>
      </c>
      <c r="F1237" s="50" t="str">
        <f>staff_students!$F$29</f>
        <v>2026/27</v>
      </c>
      <c r="G1237" s="50" t="str">
        <f>staff_students!$G$29</f>
        <v>2027/28</v>
      </c>
      <c r="H1237" s="50" t="str">
        <f>staff_students!$H$29</f>
        <v>2028/29</v>
      </c>
      <c r="I1237" s="50" t="str">
        <f>staff_students!$I$29</f>
        <v>2029/30</v>
      </c>
      <c r="J1237" s="50" t="str">
        <f>staff_students!$J$29</f>
        <v>2030/31</v>
      </c>
    </row>
    <row r="1238" spans="1:10" x14ac:dyDescent="0.25">
      <c r="A1238" s="22" t="s">
        <v>678</v>
      </c>
      <c r="B1238" s="22"/>
      <c r="C1238" s="22"/>
      <c r="E1238" s="54">
        <f>staff_students!$E$30</f>
        <v>40</v>
      </c>
      <c r="F1238" s="54">
        <f>staff_students!$F$30</f>
        <v>40</v>
      </c>
      <c r="G1238" s="54">
        <f>staff_students!$G$30</f>
        <v>40</v>
      </c>
      <c r="H1238" s="54">
        <f>staff_students!$H$30</f>
        <v>40</v>
      </c>
      <c r="I1238" s="54">
        <f>staff_students!$I$30</f>
        <v>40</v>
      </c>
      <c r="J1238" s="54">
        <f>staff_students!$J$30</f>
        <v>40</v>
      </c>
    </row>
    <row r="1239" spans="1:10" x14ac:dyDescent="0.25">
      <c r="A1239" s="22" t="s">
        <v>679</v>
      </c>
      <c r="B1239" s="22"/>
      <c r="C1239" s="22"/>
      <c r="E1239" s="54">
        <f>staff_students!$E$31</f>
        <v>10</v>
      </c>
      <c r="F1239" s="54">
        <f>staff_students!$F$31</f>
        <v>10</v>
      </c>
      <c r="G1239" s="54">
        <f>staff_students!$G$31</f>
        <v>10</v>
      </c>
      <c r="H1239" s="54">
        <f>staff_students!$H$31</f>
        <v>10</v>
      </c>
      <c r="I1239" s="54">
        <f>staff_students!$I$31</f>
        <v>10</v>
      </c>
      <c r="J1239" s="54">
        <f>staff_students!$J$31</f>
        <v>10</v>
      </c>
    </row>
    <row r="1240" spans="1:10" x14ac:dyDescent="0.25">
      <c r="A1240" s="22" t="s">
        <v>680</v>
      </c>
      <c r="B1240" s="22"/>
      <c r="C1240" s="22"/>
      <c r="E1240" s="54"/>
      <c r="F1240" s="54"/>
      <c r="G1240" s="54"/>
      <c r="H1240" s="54"/>
      <c r="I1240" s="54"/>
      <c r="J1240" s="54"/>
    </row>
    <row r="1241" spans="1:10" x14ac:dyDescent="0.25">
      <c r="A1241" s="22" t="s">
        <v>681</v>
      </c>
      <c r="B1241" s="22"/>
      <c r="C1241" s="22"/>
      <c r="E1241" s="54"/>
      <c r="F1241" s="54"/>
      <c r="G1241" s="54"/>
      <c r="H1241" s="54"/>
      <c r="I1241" s="54"/>
      <c r="J1241" s="54"/>
    </row>
    <row r="1242" spans="1:10" x14ac:dyDescent="0.25">
      <c r="A1242" s="22"/>
      <c r="B1242" s="22"/>
      <c r="C1242" s="22"/>
    </row>
    <row r="1243" spans="1:10" x14ac:dyDescent="0.25">
      <c r="A1243" s="22" t="s">
        <v>682</v>
      </c>
      <c r="B1243" s="22"/>
      <c r="C1243" s="22"/>
      <c r="E1243" s="50" t="str">
        <f t="shared" ref="E1243:J1243" si="252">E1237</f>
        <v>2025/26</v>
      </c>
      <c r="F1243" s="50" t="str">
        <f t="shared" si="252"/>
        <v>2026/27</v>
      </c>
      <c r="G1243" s="50" t="str">
        <f t="shared" si="252"/>
        <v>2027/28</v>
      </c>
      <c r="H1243" s="50" t="str">
        <f t="shared" si="252"/>
        <v>2028/29</v>
      </c>
      <c r="I1243" s="50" t="str">
        <f t="shared" si="252"/>
        <v>2029/30</v>
      </c>
      <c r="J1243" s="50" t="str">
        <f t="shared" si="252"/>
        <v>2030/31</v>
      </c>
    </row>
    <row r="1244" spans="1:10" x14ac:dyDescent="0.25">
      <c r="A1244" s="22" t="s">
        <v>678</v>
      </c>
      <c r="B1244" s="22"/>
      <c r="C1244" s="22"/>
      <c r="E1244" s="56">
        <f>IF(staff_students!$C$28="No",0,ROUNDDOWN(E1238*staff_students!$E$35,0))+IF(staff_students!$C$28="No",0,ROUNDDOWN(E1238*staff_students!$E$35*staff_students!$E$35,0))+IF(staff_students!$C$28="No",0,ROUNDDOWN(E1238*staff_students!$E$35*staff_students!$E$35*staff_students!$E$35,0))+IF(staff_students!$C$28="No",0,ROUNDDOWN(E1238*staff_students!$E$35*staff_students!$E$35*staff_students!$E$35*staff_students!$E$35,0))</f>
        <v>0</v>
      </c>
      <c r="F1244" s="56">
        <f>ROUNDDOWN(E1238*staff_students!$E$35,0)+IF(staff_students!$C$28="No",0,ROUNDDOWN(E1238*staff_students!$E$35*staff_students!$E$35,0))+IF(staff_students!$C$28="No",0,ROUNDDOWN(E1238*staff_students!$E$35*staff_students!$E$35*staff_students!$E$35,0))+IF(staff_students!$C$28="No",0,ROUNDDOWN(E1238*staff_students!$E$35*staff_students!$E$35*staff_students!$E$35*staff_students!$E$35,0))</f>
        <v>0</v>
      </c>
      <c r="G1244" s="56">
        <f>ROUNDDOWN(F1238*staff_students!$E$35,0)+ROUNDDOWN(E1238*staff_students!$E$35*staff_students!$E$35,0)+IF(staff_students!$C$28="No",0,ROUNDDOWN(E1238*staff_students!$E$35*staff_students!$E$35*staff_students!$E$35,0))+IF(staff_students!$C$28="No",0,ROUNDDOWN(E1238*staff_students!$E$35*staff_students!$E$35*staff_students!$E$35*staff_students!$E$35,0))</f>
        <v>0</v>
      </c>
      <c r="H1244" s="56">
        <f>ROUNDDOWN(G1238*staff_students!$E$35,0)+ROUNDDOWN(F1238*staff_students!$E$35*staff_students!$E$35,0)+ROUNDDOWN(E1238*staff_students!$E$35*staff_students!$E$35*staff_students!$E$35,0)+IF(staff_students!$C$28="No",0,ROUNDDOWN(E1238*staff_students!$E$35*staff_students!$E$35*staff_students!$E$35*staff_students!$E$35,0))</f>
        <v>0</v>
      </c>
      <c r="I1244" s="54">
        <f>ROUNDDOWN(H1238*staff_students!$E$35,0)+ROUNDDOWN(G1238*staff_students!$E$35*staff_students!$E$35,0)+ROUNDDOWN(F1238*staff_students!$E$35*staff_students!$E$35*staff_students!$E$35,0)+ROUNDDOWN(E1238*staff_students!$E$35*staff_students!$E$35*staff_students!$E$35*staff_students!$E$35,0)</f>
        <v>0</v>
      </c>
      <c r="J1244" s="54">
        <f>ROUNDDOWN(I1238*staff_students!$E$35,0)+ROUNDDOWN(H1238*staff_students!$E$35*staff_students!$E$35,0)+ROUNDDOWN(G1238*staff_students!$E$35*staff_students!$E$35*staff_students!$E$35,0)+ROUNDDOWN(F1238*staff_students!$E$35*staff_students!$E$35*staff_students!$E$35*staff_students!$E$35,0)</f>
        <v>0</v>
      </c>
    </row>
    <row r="1245" spans="1:10" x14ac:dyDescent="0.25">
      <c r="A1245" s="22" t="s">
        <v>679</v>
      </c>
      <c r="B1245" s="22"/>
      <c r="C1245" s="22"/>
      <c r="E1245" s="56">
        <f>IF(staff_students!$C$28="No",0,ROUNDDOWN(E1239*staff_students!$E$35,0))+IF(staff_students!$C$28="No",0,ROUNDDOWN(E1239*staff_students!$E$35*staff_students!$E$35,0))+IF(staff_students!$C$28="No",0,ROUNDDOWN(E1239*staff_students!$E$35*staff_students!$E$35*staff_students!$E$35,0))+IF(staff_students!$C$28="No",0,ROUNDDOWN(E1239*staff_students!$E$35*staff_students!$E$35*staff_students!$E$35*staff_students!$E$35,0))</f>
        <v>0</v>
      </c>
      <c r="F1245" s="56">
        <f>ROUNDDOWN(E1239*staff_students!$E$35,0)+IF(staff_students!$C$28="No",0,ROUNDDOWN(E1239*staff_students!$E$35*staff_students!$E$35,0))+IF(staff_students!$C$28="No",0,ROUNDDOWN(E1239*staff_students!$E$35*staff_students!$E$35*staff_students!$E$35,0))+IF(staff_students!$C$28="No",0,ROUNDDOWN(E1239*staff_students!$E$35*staff_students!$E$35*staff_students!$E$35*staff_students!$E$35,0))</f>
        <v>0</v>
      </c>
      <c r="G1245" s="56">
        <f>ROUNDDOWN(F1239*staff_students!$E$35,0)+ROUNDDOWN(E1239*staff_students!$E$35*staff_students!$E$35,0)+IF(staff_students!$C$28="No",0,ROUNDDOWN(E1239*staff_students!$E$35*staff_students!$E$35*staff_students!$E$35,0))+IF(staff_students!$C$28="No",0,ROUNDDOWN(E1239*staff_students!$E$35*staff_students!$E$35*staff_students!$E$35*staff_students!$E$35,0))</f>
        <v>0</v>
      </c>
      <c r="H1245" s="56">
        <f>ROUNDDOWN(G1239*staff_students!$E$35,0)+ROUNDDOWN(F1239*staff_students!$E$35*staff_students!$E$35,0)+ROUNDDOWN(E1239*staff_students!$E$35*staff_students!$E$35*staff_students!$E$35,0)+IF(staff_students!$C$28="No",0,ROUNDDOWN(E1239*staff_students!$E$35*staff_students!$E$35*staff_students!$E$35*staff_students!$E$35,0))</f>
        <v>0</v>
      </c>
      <c r="I1245" s="54">
        <f>ROUNDDOWN(H1239*staff_students!$E$35,0)+ROUNDDOWN(G1239*staff_students!$E$35*staff_students!$E$35,0)+ROUNDDOWN(F1239*staff_students!$E$35*staff_students!$E$35*staff_students!$E$35,0)+ROUNDDOWN(E1239*staff_students!$E$35*staff_students!$E$35*staff_students!$E$35*staff_students!$E$35,0)</f>
        <v>0</v>
      </c>
      <c r="J1245" s="54">
        <f>ROUNDDOWN(I1239*staff_students!$E$35,0)+ROUNDDOWN(H1239*staff_students!$E$35*staff_students!$E$35,0)+ROUNDDOWN(G1239*staff_students!$E$35*staff_students!$E$35*staff_students!$E$35,0)+ROUNDDOWN(F1239*staff_students!$E$35*staff_students!$E$35*staff_students!$E$35*staff_students!$E$35,0)</f>
        <v>0</v>
      </c>
    </row>
    <row r="1246" spans="1:10" x14ac:dyDescent="0.25">
      <c r="A1246" s="22" t="s">
        <v>680</v>
      </c>
      <c r="B1246" s="22"/>
      <c r="C1246" s="22"/>
      <c r="E1246" s="54"/>
      <c r="F1246" s="54"/>
      <c r="G1246" s="54"/>
      <c r="H1246" s="54"/>
      <c r="I1246" s="54"/>
      <c r="J1246" s="54"/>
    </row>
    <row r="1247" spans="1:10" x14ac:dyDescent="0.25">
      <c r="A1247" s="22" t="s">
        <v>681</v>
      </c>
      <c r="B1247" s="22"/>
      <c r="C1247" s="22"/>
      <c r="E1247" s="54"/>
      <c r="F1247" s="54"/>
      <c r="G1247" s="54"/>
      <c r="H1247" s="54"/>
      <c r="I1247" s="54"/>
      <c r="J1247" s="54"/>
    </row>
    <row r="1248" spans="1:10" x14ac:dyDescent="0.25">
      <c r="A1248" s="22"/>
      <c r="B1248" s="22"/>
      <c r="C1248" s="22"/>
    </row>
    <row r="1249" spans="1:10" x14ac:dyDescent="0.25">
      <c r="A1249" s="22" t="s">
        <v>683</v>
      </c>
      <c r="B1249" s="22"/>
      <c r="C1249" s="22"/>
      <c r="E1249" s="50" t="str">
        <f t="shared" ref="E1249:J1249" si="253">E1243</f>
        <v>2025/26</v>
      </c>
      <c r="F1249" s="50" t="str">
        <f t="shared" si="253"/>
        <v>2026/27</v>
      </c>
      <c r="G1249" s="50" t="str">
        <f t="shared" si="253"/>
        <v>2027/28</v>
      </c>
      <c r="H1249" s="50" t="str">
        <f t="shared" si="253"/>
        <v>2028/29</v>
      </c>
      <c r="I1249" s="50" t="str">
        <f t="shared" si="253"/>
        <v>2029/30</v>
      </c>
      <c r="J1249" s="50" t="str">
        <f t="shared" si="253"/>
        <v>2030/31</v>
      </c>
    </row>
    <row r="1250" spans="1:10" x14ac:dyDescent="0.25">
      <c r="A1250" s="22" t="s">
        <v>678</v>
      </c>
      <c r="B1250" s="22"/>
      <c r="C1250" s="22"/>
      <c r="E1250" s="54">
        <f t="shared" ref="E1250:J1250" si="254">E1238+E1244</f>
        <v>40</v>
      </c>
      <c r="F1250" s="54">
        <f t="shared" si="254"/>
        <v>40</v>
      </c>
      <c r="G1250" s="54">
        <f t="shared" si="254"/>
        <v>40</v>
      </c>
      <c r="H1250" s="54">
        <f t="shared" si="254"/>
        <v>40</v>
      </c>
      <c r="I1250" s="54">
        <f t="shared" si="254"/>
        <v>40</v>
      </c>
      <c r="J1250" s="54">
        <f t="shared" si="254"/>
        <v>40</v>
      </c>
    </row>
    <row r="1251" spans="1:10" x14ac:dyDescent="0.25">
      <c r="A1251" s="22" t="s">
        <v>679</v>
      </c>
      <c r="B1251" s="22"/>
      <c r="C1251" s="22"/>
      <c r="E1251" s="54">
        <f t="shared" ref="E1251:J1251" si="255">E1239+E1245</f>
        <v>10</v>
      </c>
      <c r="F1251" s="54">
        <f t="shared" si="255"/>
        <v>10</v>
      </c>
      <c r="G1251" s="54">
        <f t="shared" si="255"/>
        <v>10</v>
      </c>
      <c r="H1251" s="54">
        <f t="shared" si="255"/>
        <v>10</v>
      </c>
      <c r="I1251" s="54">
        <f t="shared" si="255"/>
        <v>10</v>
      </c>
      <c r="J1251" s="54">
        <f t="shared" si="255"/>
        <v>10</v>
      </c>
    </row>
    <row r="1252" spans="1:10" x14ac:dyDescent="0.25">
      <c r="A1252" s="22" t="s">
        <v>680</v>
      </c>
      <c r="B1252" s="22"/>
      <c r="C1252" s="22"/>
      <c r="E1252" s="54"/>
      <c r="F1252" s="54"/>
      <c r="G1252" s="54"/>
      <c r="H1252" s="54"/>
      <c r="I1252" s="54"/>
      <c r="J1252" s="54"/>
    </row>
    <row r="1253" spans="1:10" x14ac:dyDescent="0.25">
      <c r="A1253" s="22" t="s">
        <v>681</v>
      </c>
      <c r="B1253" s="22"/>
      <c r="C1253" s="22"/>
      <c r="E1253" s="54"/>
      <c r="F1253" s="54"/>
      <c r="G1253" s="54"/>
      <c r="H1253" s="54"/>
      <c r="I1253" s="54"/>
      <c r="J1253" s="54"/>
    </row>
    <row r="1254" spans="1:10" x14ac:dyDescent="0.25">
      <c r="A1254" s="22"/>
      <c r="B1254" s="22"/>
      <c r="C1254" s="22"/>
    </row>
    <row r="1255" spans="1:10" x14ac:dyDescent="0.25">
      <c r="A1255" s="22" t="s">
        <v>684</v>
      </c>
      <c r="B1255" s="22"/>
      <c r="C1255" s="22"/>
      <c r="D1255" s="22"/>
      <c r="E1255" s="57" t="str">
        <f t="shared" ref="E1255:J1255" si="256">E1249</f>
        <v>2025/26</v>
      </c>
      <c r="F1255" s="57" t="str">
        <f t="shared" si="256"/>
        <v>2026/27</v>
      </c>
      <c r="G1255" s="57" t="str">
        <f t="shared" si="256"/>
        <v>2027/28</v>
      </c>
      <c r="H1255" s="57" t="str">
        <f t="shared" si="256"/>
        <v>2028/29</v>
      </c>
      <c r="I1255" s="57" t="str">
        <f t="shared" si="256"/>
        <v>2029/30</v>
      </c>
      <c r="J1255" s="57" t="str">
        <f t="shared" si="256"/>
        <v>2030/31</v>
      </c>
    </row>
    <row r="1256" spans="1:10" x14ac:dyDescent="0.25">
      <c r="A1256" s="22" t="s">
        <v>205</v>
      </c>
      <c r="B1256" s="22"/>
      <c r="C1256" s="22"/>
      <c r="D1256" s="13" t="str">
        <f>A1256&amp;D1235&amp;D1237</f>
        <v>FT Home student FTE9</v>
      </c>
      <c r="E1256" s="66">
        <f>IF(staff_students!$C$28="No",E1250/$D1236/$D1236*21+D1250/$D1236/$D1236*15,E1250/$D1236/$D1236*21+E1250/$D1236/$D1236*15)</f>
        <v>23.333333333333336</v>
      </c>
      <c r="F1256" s="58">
        <f>F1250/$D1236/$D1236*21+E1250/$D1236/$D1236*15</f>
        <v>40</v>
      </c>
      <c r="G1256" s="58">
        <f>G1250/$D1236/$D1236*21+F1250/$D1236/$D1236*15</f>
        <v>40</v>
      </c>
      <c r="H1256" s="58">
        <f>H1250/$D1236/$D1236*21+G1250/$D1236/$D1236*15</f>
        <v>40</v>
      </c>
      <c r="I1256" s="58">
        <f>I1250/$D1236/$D1236*21+H1250/$D1236/$D1236*15</f>
        <v>40</v>
      </c>
      <c r="J1256" s="58">
        <f>J1250/$D1236/$D1236*21+I1250/$D1236/$D1236*15</f>
        <v>40</v>
      </c>
    </row>
    <row r="1257" spans="1:10" x14ac:dyDescent="0.25">
      <c r="A1257" s="22" t="s">
        <v>206</v>
      </c>
      <c r="B1257" s="22"/>
      <c r="C1257" s="22"/>
      <c r="D1257" s="13" t="str">
        <f>A1257&amp;D1235&amp;D1237</f>
        <v>FT International student FTE9</v>
      </c>
      <c r="E1257" s="66">
        <f>IF(staff_students!$C$28="No",E1251/$D1236/$D1236*21+D1251/$D1236/$D1236*15,E1251/$D1236/$D1236*21+E1251/$D1236/$D1236*15)</f>
        <v>5.8333333333333339</v>
      </c>
      <c r="F1257" s="58">
        <f>F1251/$D1236/$D1236*21+E1251/$D1236/$D1236*15</f>
        <v>10</v>
      </c>
      <c r="G1257" s="58">
        <f>G1251/$D1236/$D1236*21+F1251/$D1236/$D1236*15</f>
        <v>10</v>
      </c>
      <c r="H1257" s="58">
        <f>H1251/$D1236/$D1236*21+G1251/$D1236/$D1236*15</f>
        <v>10</v>
      </c>
      <c r="I1257" s="58">
        <f>I1251/$D1236/$D1236*21+H1251/$D1236/$D1236*15</f>
        <v>10</v>
      </c>
      <c r="J1257" s="58">
        <f>J1251/$D1236/$D1236*21+I1251/$D1236/$D1236*15</f>
        <v>10</v>
      </c>
    </row>
    <row r="1258" spans="1:10" x14ac:dyDescent="0.25">
      <c r="A1258" s="22" t="s">
        <v>207</v>
      </c>
      <c r="B1258" s="22"/>
      <c r="C1258" s="22"/>
      <c r="D1258" s="13" t="str">
        <f>A1258&amp;D1235&amp;D1237</f>
        <v>PT Home student FTE9</v>
      </c>
      <c r="E1258" s="58"/>
      <c r="F1258" s="58"/>
      <c r="G1258" s="58"/>
      <c r="H1258" s="58"/>
      <c r="I1258" s="58"/>
      <c r="J1258" s="58"/>
    </row>
    <row r="1259" spans="1:10" x14ac:dyDescent="0.25">
      <c r="A1259" s="22" t="s">
        <v>208</v>
      </c>
      <c r="B1259" s="22"/>
      <c r="C1259" s="22"/>
      <c r="D1259" s="13" t="str">
        <f>A1259&amp;D1235&amp;D1237</f>
        <v>PT International student FTE9</v>
      </c>
      <c r="E1259" s="58"/>
      <c r="F1259" s="58"/>
      <c r="G1259" s="58"/>
      <c r="H1259" s="58"/>
      <c r="I1259" s="58"/>
      <c r="J1259" s="58"/>
    </row>
    <row r="1260" spans="1:10" x14ac:dyDescent="0.25">
      <c r="A1260" s="22"/>
      <c r="B1260" s="22"/>
      <c r="C1260" s="22"/>
      <c r="D1260" s="22"/>
      <c r="E1260" s="22"/>
      <c r="F1260" s="22"/>
      <c r="G1260" s="22"/>
      <c r="H1260" s="22"/>
      <c r="I1260" s="22"/>
      <c r="J1260" s="22"/>
    </row>
    <row r="1261" spans="1:10" x14ac:dyDescent="0.25">
      <c r="A1261" s="62" t="s">
        <v>34</v>
      </c>
      <c r="B1261" s="22"/>
      <c r="C1261" s="22"/>
      <c r="D1261" s="2">
        <f>VLOOKUP(A1261,'selections(hide)'!$A$24:$M$36,4,FALSE)</f>
        <v>10</v>
      </c>
    </row>
    <row r="1262" spans="1:10" x14ac:dyDescent="0.25">
      <c r="A1262" s="64" t="s">
        <v>195</v>
      </c>
      <c r="B1262" s="65"/>
      <c r="C1262" s="65"/>
      <c r="D1262" s="65">
        <f>'selections(hide)'!$J$5</f>
        <v>6</v>
      </c>
    </row>
    <row r="1263" spans="1:10" x14ac:dyDescent="0.25">
      <c r="A1263" s="22" t="s">
        <v>677</v>
      </c>
      <c r="B1263" s="22"/>
      <c r="C1263" s="22"/>
      <c r="D1263" s="13">
        <f>'selections(hide)'!$K$5</f>
        <v>4</v>
      </c>
      <c r="E1263" s="50" t="str">
        <f>staff_students!$E$29</f>
        <v>2025/26</v>
      </c>
      <c r="F1263" s="50" t="str">
        <f>staff_students!$F$29</f>
        <v>2026/27</v>
      </c>
      <c r="G1263" s="50" t="str">
        <f>staff_students!$G$29</f>
        <v>2027/28</v>
      </c>
      <c r="H1263" s="50" t="str">
        <f>staff_students!$H$29</f>
        <v>2028/29</v>
      </c>
      <c r="I1263" s="50" t="str">
        <f>staff_students!$I$29</f>
        <v>2029/30</v>
      </c>
      <c r="J1263" s="50" t="str">
        <f>staff_students!$J$29</f>
        <v>2030/31</v>
      </c>
    </row>
    <row r="1264" spans="1:10" x14ac:dyDescent="0.25">
      <c r="A1264" s="22" t="s">
        <v>678</v>
      </c>
      <c r="B1264" s="22"/>
      <c r="C1264" s="22"/>
      <c r="E1264" s="54"/>
      <c r="F1264" s="54"/>
      <c r="G1264" s="54"/>
      <c r="H1264" s="54"/>
      <c r="I1264" s="54"/>
      <c r="J1264" s="54"/>
    </row>
    <row r="1265" spans="1:10" x14ac:dyDescent="0.25">
      <c r="A1265" s="22" t="s">
        <v>679</v>
      </c>
      <c r="B1265" s="22"/>
      <c r="C1265" s="22"/>
      <c r="E1265" s="54"/>
      <c r="F1265" s="54"/>
      <c r="G1265" s="54"/>
      <c r="H1265" s="54"/>
      <c r="I1265" s="54"/>
      <c r="J1265" s="54"/>
    </row>
    <row r="1266" spans="1:10" x14ac:dyDescent="0.25">
      <c r="A1266" s="22" t="s">
        <v>680</v>
      </c>
      <c r="B1266" s="22"/>
      <c r="C1266" s="22"/>
      <c r="E1266" s="54">
        <f>staff_students!$E$32</f>
        <v>0</v>
      </c>
      <c r="F1266" s="54">
        <f>staff_students!$F$32</f>
        <v>0</v>
      </c>
      <c r="G1266" s="54">
        <f>staff_students!$G$32</f>
        <v>0</v>
      </c>
      <c r="H1266" s="54">
        <f>staff_students!$H$32</f>
        <v>0</v>
      </c>
      <c r="I1266" s="54">
        <f>staff_students!$I$32</f>
        <v>0</v>
      </c>
      <c r="J1266" s="54">
        <f>staff_students!$J$32</f>
        <v>0</v>
      </c>
    </row>
    <row r="1267" spans="1:10" x14ac:dyDescent="0.25">
      <c r="A1267" s="22" t="s">
        <v>681</v>
      </c>
      <c r="B1267" s="22"/>
      <c r="C1267" s="22"/>
      <c r="E1267" s="54">
        <f>staff_students!$E$33</f>
        <v>0</v>
      </c>
      <c r="F1267" s="54">
        <f>staff_students!$F$33</f>
        <v>0</v>
      </c>
      <c r="G1267" s="54">
        <f>staff_students!$G$33</f>
        <v>0</v>
      </c>
      <c r="H1267" s="54">
        <f>staff_students!$H$33</f>
        <v>0</v>
      </c>
      <c r="I1267" s="54">
        <f>staff_students!$I$33</f>
        <v>0</v>
      </c>
      <c r="J1267" s="54">
        <f>staff_students!$J$33</f>
        <v>0</v>
      </c>
    </row>
    <row r="1268" spans="1:10" x14ac:dyDescent="0.25">
      <c r="A1268" s="22"/>
      <c r="B1268" s="22"/>
      <c r="C1268" s="22"/>
    </row>
    <row r="1269" spans="1:10" x14ac:dyDescent="0.25">
      <c r="A1269" s="22" t="s">
        <v>682</v>
      </c>
      <c r="B1269" s="22"/>
      <c r="C1269" s="22"/>
      <c r="E1269" s="50" t="str">
        <f t="shared" ref="E1269:J1269" si="257">E1263</f>
        <v>2025/26</v>
      </c>
      <c r="F1269" s="50" t="str">
        <f t="shared" si="257"/>
        <v>2026/27</v>
      </c>
      <c r="G1269" s="50" t="str">
        <f t="shared" si="257"/>
        <v>2027/28</v>
      </c>
      <c r="H1269" s="50" t="str">
        <f t="shared" si="257"/>
        <v>2028/29</v>
      </c>
      <c r="I1269" s="50" t="str">
        <f t="shared" si="257"/>
        <v>2029/30</v>
      </c>
      <c r="J1269" s="50" t="str">
        <f t="shared" si="257"/>
        <v>2030/31</v>
      </c>
    </row>
    <row r="1270" spans="1:10" x14ac:dyDescent="0.25">
      <c r="A1270" s="22" t="s">
        <v>678</v>
      </c>
      <c r="B1270" s="22"/>
      <c r="C1270" s="22"/>
      <c r="E1270" s="54"/>
      <c r="F1270" s="54"/>
      <c r="G1270" s="54"/>
      <c r="H1270" s="54"/>
      <c r="I1270" s="54"/>
      <c r="J1270" s="54"/>
    </row>
    <row r="1271" spans="1:10" x14ac:dyDescent="0.25">
      <c r="A1271" s="22" t="s">
        <v>679</v>
      </c>
      <c r="B1271" s="22"/>
      <c r="C1271" s="22"/>
      <c r="E1271" s="54"/>
      <c r="F1271" s="54"/>
      <c r="G1271" s="54"/>
      <c r="H1271" s="54"/>
      <c r="I1271" s="54"/>
      <c r="J1271" s="54"/>
    </row>
    <row r="1272" spans="1:10" x14ac:dyDescent="0.25">
      <c r="A1272" s="22" t="s">
        <v>680</v>
      </c>
      <c r="B1272" s="22"/>
      <c r="C1272" s="22"/>
      <c r="E1272" s="56">
        <f>IF(staff_students!$C$28="No",0,ROUNDDOWN(E1266*staff_students!$E$36,0))+IF(staff_students!$C$28="No",0,ROUNDDOWN(E1266*staff_students!$E$36*staff_students!$E$36,0))</f>
        <v>0</v>
      </c>
      <c r="F1272" s="56">
        <f>ROUNDDOWN(E1266*staff_students!$E$36,0)+IF(staff_students!$C$28="No",0,ROUNDDOWN(E1266*staff_students!$E$36*staff_students!$E$36,0))</f>
        <v>0</v>
      </c>
      <c r="G1272" s="54">
        <f>ROUNDDOWN(F1266*staff_students!$E$36,0)+ROUNDDOWN(E1266*staff_students!$E$36*staff_students!$E$36,0)</f>
        <v>0</v>
      </c>
      <c r="H1272" s="54">
        <f>ROUNDDOWN(G1266*staff_students!$E$36,0)+ROUNDDOWN(F1266*staff_students!$E$36*staff_students!$E$36,0)</f>
        <v>0</v>
      </c>
      <c r="I1272" s="54">
        <f>ROUNDDOWN(H1266*staff_students!$E$36,0)+ROUNDDOWN(G1266*staff_students!$E$36*staff_students!$E$36,0)</f>
        <v>0</v>
      </c>
      <c r="J1272" s="54">
        <f>ROUNDDOWN(I1266*staff_students!$E$36,0)+ROUNDDOWN(H1266*staff_students!$E$36*staff_students!$E$36,0)</f>
        <v>0</v>
      </c>
    </row>
    <row r="1273" spans="1:10" x14ac:dyDescent="0.25">
      <c r="A1273" s="22" t="s">
        <v>681</v>
      </c>
      <c r="B1273" s="22"/>
      <c r="C1273" s="22"/>
      <c r="E1273" s="56">
        <f>IF(staff_students!$C$28="No",0,ROUNDDOWN(E1267*staff_students!$E$36,0))+IF(staff_students!$C$28="No",0,ROUNDDOWN(E1267*staff_students!$E$36*staff_students!$E$36,0))</f>
        <v>0</v>
      </c>
      <c r="F1273" s="56">
        <f>ROUNDDOWN(E1267*staff_students!$E$36,0)+IF(staff_students!$C$28="No",0,ROUNDDOWN(E1267*staff_students!$E$36*staff_students!$E$36,0))</f>
        <v>0</v>
      </c>
      <c r="G1273" s="54">
        <f>ROUNDDOWN(F1267*staff_students!$E$36,0)+ROUNDDOWN(E1267*staff_students!$E$36*staff_students!$E$36,0)</f>
        <v>0</v>
      </c>
      <c r="H1273" s="54">
        <f>ROUNDDOWN(G1267*staff_students!$E$36,0)+ROUNDDOWN(F1267*staff_students!$E$36*staff_students!$E$36,0)</f>
        <v>0</v>
      </c>
      <c r="I1273" s="54">
        <f>ROUNDDOWN(H1267*staff_students!$E$36,0)+ROUNDDOWN(G1267*staff_students!$E$36*staff_students!$E$36,0)</f>
        <v>0</v>
      </c>
      <c r="J1273" s="54">
        <f>ROUNDDOWN(I1267*staff_students!$E$36,0)+ROUNDDOWN(H1267*staff_students!$E$36*staff_students!$E$36,0)</f>
        <v>0</v>
      </c>
    </row>
    <row r="1274" spans="1:10" x14ac:dyDescent="0.25">
      <c r="A1274" s="22"/>
      <c r="B1274" s="22"/>
      <c r="C1274" s="22"/>
    </row>
    <row r="1275" spans="1:10" x14ac:dyDescent="0.25">
      <c r="A1275" s="22" t="s">
        <v>683</v>
      </c>
      <c r="B1275" s="22"/>
      <c r="C1275" s="22"/>
      <c r="E1275" s="50" t="str">
        <f t="shared" ref="E1275:J1275" si="258">E1269</f>
        <v>2025/26</v>
      </c>
      <c r="F1275" s="50" t="str">
        <f t="shared" si="258"/>
        <v>2026/27</v>
      </c>
      <c r="G1275" s="50" t="str">
        <f t="shared" si="258"/>
        <v>2027/28</v>
      </c>
      <c r="H1275" s="50" t="str">
        <f t="shared" si="258"/>
        <v>2028/29</v>
      </c>
      <c r="I1275" s="50" t="str">
        <f t="shared" si="258"/>
        <v>2029/30</v>
      </c>
      <c r="J1275" s="50" t="str">
        <f t="shared" si="258"/>
        <v>2030/31</v>
      </c>
    </row>
    <row r="1276" spans="1:10" x14ac:dyDescent="0.25">
      <c r="A1276" s="22" t="s">
        <v>678</v>
      </c>
      <c r="B1276" s="22"/>
      <c r="C1276" s="22"/>
      <c r="E1276" s="54"/>
      <c r="F1276" s="54"/>
      <c r="G1276" s="54"/>
      <c r="H1276" s="54"/>
      <c r="I1276" s="54"/>
      <c r="J1276" s="54"/>
    </row>
    <row r="1277" spans="1:10" x14ac:dyDescent="0.25">
      <c r="A1277" s="22" t="s">
        <v>679</v>
      </c>
      <c r="B1277" s="22"/>
      <c r="C1277" s="22"/>
      <c r="E1277" s="54"/>
      <c r="F1277" s="54"/>
      <c r="G1277" s="54"/>
      <c r="H1277" s="54"/>
      <c r="I1277" s="54"/>
      <c r="J1277" s="54"/>
    </row>
    <row r="1278" spans="1:10" x14ac:dyDescent="0.25">
      <c r="A1278" s="22" t="s">
        <v>680</v>
      </c>
      <c r="B1278" s="22"/>
      <c r="C1278" s="22"/>
      <c r="E1278" s="54">
        <f t="shared" ref="E1278:J1278" si="259">E1266+E1272</f>
        <v>0</v>
      </c>
      <c r="F1278" s="54">
        <f t="shared" si="259"/>
        <v>0</v>
      </c>
      <c r="G1278" s="54">
        <f t="shared" si="259"/>
        <v>0</v>
      </c>
      <c r="H1278" s="54">
        <f t="shared" si="259"/>
        <v>0</v>
      </c>
      <c r="I1278" s="54">
        <f t="shared" si="259"/>
        <v>0</v>
      </c>
      <c r="J1278" s="54">
        <f t="shared" si="259"/>
        <v>0</v>
      </c>
    </row>
    <row r="1279" spans="1:10" x14ac:dyDescent="0.25">
      <c r="A1279" s="22" t="s">
        <v>681</v>
      </c>
      <c r="B1279" s="22"/>
      <c r="C1279" s="22"/>
      <c r="E1279" s="54">
        <f t="shared" ref="E1279:J1279" si="260">E1267+E1273</f>
        <v>0</v>
      </c>
      <c r="F1279" s="54">
        <f t="shared" si="260"/>
        <v>0</v>
      </c>
      <c r="G1279" s="54">
        <f t="shared" si="260"/>
        <v>0</v>
      </c>
      <c r="H1279" s="54">
        <f t="shared" si="260"/>
        <v>0</v>
      </c>
      <c r="I1279" s="54">
        <f t="shared" si="260"/>
        <v>0</v>
      </c>
      <c r="J1279" s="54">
        <f t="shared" si="260"/>
        <v>0</v>
      </c>
    </row>
    <row r="1280" spans="1:10" x14ac:dyDescent="0.25">
      <c r="A1280" s="22"/>
      <c r="B1280" s="22"/>
      <c r="C1280" s="22"/>
    </row>
    <row r="1281" spans="1:10" x14ac:dyDescent="0.25">
      <c r="A1281" s="22" t="s">
        <v>684</v>
      </c>
      <c r="B1281" s="22"/>
      <c r="C1281" s="22"/>
      <c r="D1281" s="22"/>
      <c r="E1281" s="57" t="str">
        <f t="shared" ref="E1281:J1281" si="261">E1275</f>
        <v>2025/26</v>
      </c>
      <c r="F1281" s="57" t="str">
        <f t="shared" si="261"/>
        <v>2026/27</v>
      </c>
      <c r="G1281" s="57" t="str">
        <f t="shared" si="261"/>
        <v>2027/28</v>
      </c>
      <c r="H1281" s="57" t="str">
        <f t="shared" si="261"/>
        <v>2028/29</v>
      </c>
      <c r="I1281" s="57" t="str">
        <f t="shared" si="261"/>
        <v>2029/30</v>
      </c>
      <c r="J1281" s="57" t="str">
        <f t="shared" si="261"/>
        <v>2030/31</v>
      </c>
    </row>
    <row r="1282" spans="1:10" x14ac:dyDescent="0.25">
      <c r="A1282" s="22" t="s">
        <v>205</v>
      </c>
      <c r="B1282" s="22"/>
      <c r="C1282" s="22"/>
      <c r="D1282" s="13" t="str">
        <f>A1282&amp;D1261&amp;D1263</f>
        <v>FT Home student FTE104</v>
      </c>
      <c r="E1282" s="58"/>
      <c r="F1282" s="58"/>
      <c r="G1282" s="58"/>
      <c r="H1282" s="58"/>
      <c r="I1282" s="58"/>
      <c r="J1282" s="58"/>
    </row>
    <row r="1283" spans="1:10" x14ac:dyDescent="0.25">
      <c r="A1283" s="22" t="s">
        <v>206</v>
      </c>
      <c r="B1283" s="22"/>
      <c r="C1283" s="22"/>
      <c r="D1283" s="13" t="str">
        <f>A1283&amp;D1261&amp;D1263</f>
        <v>FT International student FTE104</v>
      </c>
      <c r="E1283" s="58"/>
      <c r="F1283" s="58"/>
      <c r="G1283" s="58"/>
      <c r="H1283" s="58"/>
      <c r="I1283" s="58"/>
      <c r="J1283" s="58"/>
    </row>
    <row r="1284" spans="1:10" x14ac:dyDescent="0.25">
      <c r="A1284" s="22" t="s">
        <v>207</v>
      </c>
      <c r="B1284" s="22"/>
      <c r="C1284" s="22"/>
      <c r="D1284" s="13" t="str">
        <f>A1284&amp;D1261&amp;D1263</f>
        <v>PT Home student FTE104</v>
      </c>
      <c r="E1284" s="66">
        <f>IF(staff_students!$C$28="No",E1278/VLOOKUP($D1261,'selections(hide)'!$D$24:$P$36,13,FALSE)/$D1262/$D1262*21+D1278/VLOOKUP($D1261,'selections(hide)'!$D$24:$P$36,13,FALSE)/$D1262/$D1262*15,E1278/VLOOKUP($D1261,'selections(hide)'!$D$24:$P$36,13,FALSE)/$D1262/$D1262*21+E1278/VLOOKUP($D1261,'selections(hide)'!$D$24:$P$36,13,FALSE)/$D1262/$D1262*15)</f>
        <v>0</v>
      </c>
      <c r="F1284" s="58">
        <f>F1278/VLOOKUP($D1261,'selections(hide)'!$D$24:$P$36,13,FALSE)/$D1262/$D1262*21+E1278/VLOOKUP($D1261,'selections(hide)'!$D$24:$P$36,13,FALSE)/$D1262/$D1262*15</f>
        <v>0</v>
      </c>
      <c r="G1284" s="58">
        <f>G1278/VLOOKUP($D1261,'selections(hide)'!$D$24:$P$36,13,FALSE)/$D1262/$D1262*21+F1278/VLOOKUP($D1261,'selections(hide)'!$D$24:$P$36,13,FALSE)/$D1262/$D1262*15</f>
        <v>0</v>
      </c>
      <c r="H1284" s="58">
        <f>H1278/VLOOKUP($D1261,'selections(hide)'!$D$24:$P$36,13,FALSE)/$D1262/$D1262*21+G1278/VLOOKUP($D1261,'selections(hide)'!$D$24:$P$36,13,FALSE)/$D1262/$D1262*15</f>
        <v>0</v>
      </c>
      <c r="I1284" s="58">
        <f>I1278/VLOOKUP($D1261,'selections(hide)'!$D$24:$P$36,13,FALSE)/$D1262/$D1262*21+H1278/VLOOKUP($D1261,'selections(hide)'!$D$24:$P$36,13,FALSE)/$D1262/$D1262*15</f>
        <v>0</v>
      </c>
      <c r="J1284" s="58">
        <f>J1278/VLOOKUP($D1261,'selections(hide)'!$D$24:$P$36,13,FALSE)/$D1262/$D1262*21+I1278/VLOOKUP($D1261,'selections(hide)'!$D$24:$P$36,13,FALSE)/$D1262/$D1262*15</f>
        <v>0</v>
      </c>
    </row>
    <row r="1285" spans="1:10" x14ac:dyDescent="0.25">
      <c r="A1285" s="22" t="s">
        <v>208</v>
      </c>
      <c r="B1285" s="22"/>
      <c r="C1285" s="22"/>
      <c r="D1285" s="13" t="str">
        <f>A1285&amp;D1261&amp;D1263</f>
        <v>PT International student FTE104</v>
      </c>
      <c r="E1285" s="66">
        <f>IF(staff_students!$C$28="No",E1279/VLOOKUP($D1261,'selections(hide)'!$D$24:$P$36,13,FALSE)/$D1262/$D1262*21+D1279/VLOOKUP($D1261,'selections(hide)'!$D$24:$P$36,13,FALSE)/$D1262/$D1262*15,E1279/VLOOKUP($D1261,'selections(hide)'!$D$24:$P$36,13,FALSE)/$D1262/$D1262*21+E1279/VLOOKUP($D1261,'selections(hide)'!$D$24:$P$36,13,FALSE)/$D1262/$D1262*15)</f>
        <v>0</v>
      </c>
      <c r="F1285" s="58">
        <f>F1279/VLOOKUP($D1261,'selections(hide)'!$D$24:$P$36,13,FALSE)/$D1262/$D1262*21+E1279/VLOOKUP($D1261,'selections(hide)'!$D$24:$P$36,13,FALSE)/$D1262/$D1262*15</f>
        <v>0</v>
      </c>
      <c r="G1285" s="58">
        <f>G1279/VLOOKUP($D1261,'selections(hide)'!$D$24:$P$36,13,FALSE)/$D1262/$D1262*21+F1279/VLOOKUP($D1261,'selections(hide)'!$D$24:$P$36,13,FALSE)/$D1262/$D1262*15</f>
        <v>0</v>
      </c>
      <c r="H1285" s="58">
        <f>H1279/VLOOKUP($D1261,'selections(hide)'!$D$24:$P$36,13,FALSE)/$D1262/$D1262*21+G1279/VLOOKUP($D1261,'selections(hide)'!$D$24:$P$36,13,FALSE)/$D1262/$D1262*15</f>
        <v>0</v>
      </c>
      <c r="I1285" s="58">
        <f>I1279/VLOOKUP($D1261,'selections(hide)'!$D$24:$P$36,13,FALSE)/$D1262/$D1262*21+H1279/VLOOKUP($D1261,'selections(hide)'!$D$24:$P$36,13,FALSE)/$D1262/$D1262*15</f>
        <v>0</v>
      </c>
      <c r="J1285" s="58">
        <f>J1279/VLOOKUP($D1261,'selections(hide)'!$D$24:$P$36,13,FALSE)/$D1262/$D1262*21+I1279/VLOOKUP($D1261,'selections(hide)'!$D$24:$P$36,13,FALSE)/$D1262/$D1262*15</f>
        <v>0</v>
      </c>
    </row>
    <row r="1286" spans="1:10" x14ac:dyDescent="0.25">
      <c r="A1286" s="22"/>
      <c r="B1286" s="22"/>
      <c r="C1286" s="22"/>
      <c r="D1286" s="22"/>
      <c r="E1286" s="22"/>
      <c r="F1286" s="22"/>
      <c r="G1286" s="22"/>
      <c r="H1286" s="22"/>
      <c r="I1286" s="22"/>
      <c r="J1286" s="22"/>
    </row>
    <row r="1287" spans="1:10" x14ac:dyDescent="0.25">
      <c r="A1287" s="62" t="s">
        <v>36</v>
      </c>
      <c r="B1287" s="22"/>
      <c r="C1287" s="22"/>
      <c r="D1287" s="2">
        <f>VLOOKUP(A1287,'selections(hide)'!$A$24:$M$36,4,FALSE)</f>
        <v>11</v>
      </c>
    </row>
    <row r="1288" spans="1:10" x14ac:dyDescent="0.25">
      <c r="A1288" s="64" t="s">
        <v>195</v>
      </c>
      <c r="B1288" s="65"/>
      <c r="C1288" s="65"/>
      <c r="D1288" s="65">
        <f>'selections(hide)'!$J$5</f>
        <v>6</v>
      </c>
    </row>
    <row r="1289" spans="1:10" x14ac:dyDescent="0.25">
      <c r="A1289" s="22" t="s">
        <v>677</v>
      </c>
      <c r="B1289" s="22"/>
      <c r="C1289" s="22"/>
      <c r="D1289" s="13">
        <f>'selections(hide)'!$K$5</f>
        <v>4</v>
      </c>
      <c r="E1289" s="50" t="str">
        <f>staff_students!$E$29</f>
        <v>2025/26</v>
      </c>
      <c r="F1289" s="50" t="str">
        <f>staff_students!$F$29</f>
        <v>2026/27</v>
      </c>
      <c r="G1289" s="50" t="str">
        <f>staff_students!$G$29</f>
        <v>2027/28</v>
      </c>
      <c r="H1289" s="50" t="str">
        <f>staff_students!$H$29</f>
        <v>2028/29</v>
      </c>
      <c r="I1289" s="50" t="str">
        <f>staff_students!$I$29</f>
        <v>2029/30</v>
      </c>
      <c r="J1289" s="50" t="str">
        <f>staff_students!$J$29</f>
        <v>2030/31</v>
      </c>
    </row>
    <row r="1290" spans="1:10" x14ac:dyDescent="0.25">
      <c r="A1290" s="22" t="s">
        <v>678</v>
      </c>
      <c r="B1290" s="22"/>
      <c r="C1290" s="22"/>
      <c r="E1290" s="54"/>
      <c r="F1290" s="54"/>
      <c r="G1290" s="54"/>
      <c r="H1290" s="54"/>
      <c r="I1290" s="54"/>
      <c r="J1290" s="54"/>
    </row>
    <row r="1291" spans="1:10" x14ac:dyDescent="0.25">
      <c r="A1291" s="22" t="s">
        <v>679</v>
      </c>
      <c r="B1291" s="22"/>
      <c r="C1291" s="22"/>
      <c r="E1291" s="54"/>
      <c r="F1291" s="54"/>
      <c r="G1291" s="54"/>
      <c r="H1291" s="54"/>
      <c r="I1291" s="54"/>
      <c r="J1291" s="54"/>
    </row>
    <row r="1292" spans="1:10" x14ac:dyDescent="0.25">
      <c r="A1292" s="22" t="s">
        <v>680</v>
      </c>
      <c r="B1292" s="22"/>
      <c r="C1292" s="22"/>
      <c r="E1292" s="54">
        <f>staff_students!$E$32</f>
        <v>0</v>
      </c>
      <c r="F1292" s="54">
        <f>staff_students!$F$32</f>
        <v>0</v>
      </c>
      <c r="G1292" s="54">
        <f>staff_students!$G$32</f>
        <v>0</v>
      </c>
      <c r="H1292" s="54">
        <f>staff_students!$H$32</f>
        <v>0</v>
      </c>
      <c r="I1292" s="54">
        <f>staff_students!$I$32</f>
        <v>0</v>
      </c>
      <c r="J1292" s="54">
        <f>staff_students!$J$32</f>
        <v>0</v>
      </c>
    </row>
    <row r="1293" spans="1:10" x14ac:dyDescent="0.25">
      <c r="A1293" s="22" t="s">
        <v>681</v>
      </c>
      <c r="B1293" s="22"/>
      <c r="C1293" s="22"/>
      <c r="E1293" s="54">
        <f>staff_students!$E$33</f>
        <v>0</v>
      </c>
      <c r="F1293" s="54">
        <f>staff_students!$F$33</f>
        <v>0</v>
      </c>
      <c r="G1293" s="54">
        <f>staff_students!$G$33</f>
        <v>0</v>
      </c>
      <c r="H1293" s="54">
        <f>staff_students!$H$33</f>
        <v>0</v>
      </c>
      <c r="I1293" s="54">
        <f>staff_students!$I$33</f>
        <v>0</v>
      </c>
      <c r="J1293" s="54">
        <f>staff_students!$J$33</f>
        <v>0</v>
      </c>
    </row>
    <row r="1294" spans="1:10" x14ac:dyDescent="0.25">
      <c r="A1294" s="22"/>
      <c r="B1294" s="22"/>
      <c r="C1294" s="22"/>
    </row>
    <row r="1295" spans="1:10" x14ac:dyDescent="0.25">
      <c r="A1295" s="22" t="s">
        <v>682</v>
      </c>
      <c r="B1295" s="22"/>
      <c r="C1295" s="22"/>
      <c r="E1295" s="50" t="str">
        <f t="shared" ref="E1295:J1295" si="262">E1289</f>
        <v>2025/26</v>
      </c>
      <c r="F1295" s="50" t="str">
        <f t="shared" si="262"/>
        <v>2026/27</v>
      </c>
      <c r="G1295" s="50" t="str">
        <f t="shared" si="262"/>
        <v>2027/28</v>
      </c>
      <c r="H1295" s="50" t="str">
        <f t="shared" si="262"/>
        <v>2028/29</v>
      </c>
      <c r="I1295" s="50" t="str">
        <f t="shared" si="262"/>
        <v>2029/30</v>
      </c>
      <c r="J1295" s="50" t="str">
        <f t="shared" si="262"/>
        <v>2030/31</v>
      </c>
    </row>
    <row r="1296" spans="1:10" x14ac:dyDescent="0.25">
      <c r="A1296" s="22" t="s">
        <v>678</v>
      </c>
      <c r="B1296" s="22"/>
      <c r="C1296" s="22"/>
      <c r="E1296" s="54"/>
      <c r="F1296" s="54"/>
      <c r="G1296" s="54"/>
      <c r="H1296" s="54"/>
      <c r="I1296" s="54"/>
      <c r="J1296" s="54"/>
    </row>
    <row r="1297" spans="1:10" x14ac:dyDescent="0.25">
      <c r="A1297" s="22" t="s">
        <v>679</v>
      </c>
      <c r="B1297" s="22"/>
      <c r="C1297" s="22"/>
      <c r="E1297" s="54"/>
      <c r="F1297" s="54"/>
      <c r="G1297" s="54"/>
      <c r="H1297" s="54"/>
      <c r="I1297" s="54"/>
      <c r="J1297" s="54"/>
    </row>
    <row r="1298" spans="1:10" x14ac:dyDescent="0.25">
      <c r="A1298" s="22" t="s">
        <v>680</v>
      </c>
      <c r="B1298" s="22"/>
      <c r="C1298" s="22"/>
      <c r="E1298" s="56">
        <f>IF(staff_students!$C$28="No",0,ROUNDDOWN(E1292*staff_students!$E$36,0))+IF(staff_students!$C$28="No",0,ROUNDDOWN(E1292*staff_students!$E$36*staff_students!$E$36,0))+IF(staff_students!$C$28="No",0,ROUNDDOWN(E1292*staff_students!$E$36*staff_students!$E$36*staff_students!$E$36,0))</f>
        <v>0</v>
      </c>
      <c r="F1298" s="56">
        <f>ROUNDDOWN(E1292*staff_students!$E$36,0)+IF(staff_students!$C$28="No",0,ROUNDDOWN(E1292*staff_students!$E$36*staff_students!$E$36,0))+IF(staff_students!$C$28="No",0,ROUNDDOWN(E1292*staff_students!$E$36*staff_students!$E$36*staff_students!$E$36,0))</f>
        <v>0</v>
      </c>
      <c r="G1298" s="56">
        <f>ROUNDDOWN(F1292*staff_students!$E$36,0)+ROUNDDOWN(E1292*staff_students!$E$36*staff_students!$E$36,0)+IF(staff_students!$C$28="No",0,ROUNDDOWN(E1292*staff_students!$E$36*staff_students!$E$36*staff_students!$E$36,0))</f>
        <v>0</v>
      </c>
      <c r="H1298" s="54">
        <f>ROUNDDOWN(G1292*staff_students!$E$36,0)+ROUNDDOWN(F1292*staff_students!$E$36*staff_students!$E$36,0)+ROUNDDOWN(E1292*staff_students!$E$36*staff_students!$E$36*staff_students!$E$36,0)</f>
        <v>0</v>
      </c>
      <c r="I1298" s="54">
        <f>ROUNDDOWN(H1292*staff_students!$E$36,0)+ROUNDDOWN(G1292*staff_students!$E$36*staff_students!$E$36,0)+ROUNDDOWN(F1292*staff_students!$E$36*staff_students!$E$36*staff_students!$E$36,0)</f>
        <v>0</v>
      </c>
      <c r="J1298" s="54">
        <f>ROUNDDOWN(I1292*staff_students!$E$36,0)+ROUNDDOWN(H1292*staff_students!$E$36*staff_students!$E$36,0)+ROUNDDOWN(G1292*staff_students!$E$36*staff_students!$E$36*staff_students!$E$36,0)</f>
        <v>0</v>
      </c>
    </row>
    <row r="1299" spans="1:10" x14ac:dyDescent="0.25">
      <c r="A1299" s="22" t="s">
        <v>681</v>
      </c>
      <c r="B1299" s="22"/>
      <c r="C1299" s="22"/>
      <c r="E1299" s="56">
        <f>IF(staff_students!$C$28="No",0,ROUNDDOWN(E1293*staff_students!$E$36,0))+IF(staff_students!$C$28="No",0,ROUNDDOWN(E1293*staff_students!$E$36*staff_students!$E$36,0))+IF(staff_students!$C$28="No",0,ROUNDDOWN(E1293*staff_students!$E$36*staff_students!$E$36*staff_students!$E$36,0))</f>
        <v>0</v>
      </c>
      <c r="F1299" s="56">
        <f>ROUNDDOWN(E1293*staff_students!$E$36,0)+IF(staff_students!$C$28="No",0,ROUNDDOWN(E1293*staff_students!$E$36*staff_students!$E$36,0))+IF(staff_students!$C$28="No",0,ROUNDDOWN(E1293*staff_students!$E$36*staff_students!$E$36*staff_students!$E$36,0))</f>
        <v>0</v>
      </c>
      <c r="G1299" s="56">
        <f>ROUNDDOWN(F1293*staff_students!$E$36,0)+ROUNDDOWN(E1293*staff_students!$E$36*staff_students!$E$36,0)+IF(staff_students!$C$28="No",0,ROUNDDOWN(E1293*staff_students!$E$36*staff_students!$E$36*staff_students!$E$36,0))</f>
        <v>0</v>
      </c>
      <c r="H1299" s="54">
        <f>ROUNDDOWN(G1293*staff_students!$E$36,0)+ROUNDDOWN(F1293*staff_students!$E$36*staff_students!$E$36,0)+ROUNDDOWN(E1293*staff_students!$E$36*staff_students!$E$36*staff_students!$E$36,0)</f>
        <v>0</v>
      </c>
      <c r="I1299" s="54">
        <f>ROUNDDOWN(H1293*staff_students!$E$36,0)+ROUNDDOWN(G1293*staff_students!$E$36*staff_students!$E$36,0)+ROUNDDOWN(F1293*staff_students!$E$36*staff_students!$E$36*staff_students!$E$36,0)</f>
        <v>0</v>
      </c>
      <c r="J1299" s="54">
        <f>ROUNDDOWN(I1293*staff_students!$E$36,0)+ROUNDDOWN(H1293*staff_students!$E$36*staff_students!$E$36,0)+ROUNDDOWN(G1293*staff_students!$E$36*staff_students!$E$36*staff_students!$E$36,0)</f>
        <v>0</v>
      </c>
    </row>
    <row r="1300" spans="1:10" x14ac:dyDescent="0.25">
      <c r="A1300" s="22"/>
      <c r="B1300" s="22"/>
      <c r="C1300" s="22"/>
    </row>
    <row r="1301" spans="1:10" x14ac:dyDescent="0.25">
      <c r="A1301" s="22" t="s">
        <v>683</v>
      </c>
      <c r="B1301" s="22"/>
      <c r="C1301" s="22"/>
      <c r="E1301" s="50" t="str">
        <f t="shared" ref="E1301:J1301" si="263">E1295</f>
        <v>2025/26</v>
      </c>
      <c r="F1301" s="50" t="str">
        <f t="shared" si="263"/>
        <v>2026/27</v>
      </c>
      <c r="G1301" s="50" t="str">
        <f t="shared" si="263"/>
        <v>2027/28</v>
      </c>
      <c r="H1301" s="50" t="str">
        <f t="shared" si="263"/>
        <v>2028/29</v>
      </c>
      <c r="I1301" s="50" t="str">
        <f t="shared" si="263"/>
        <v>2029/30</v>
      </c>
      <c r="J1301" s="50" t="str">
        <f t="shared" si="263"/>
        <v>2030/31</v>
      </c>
    </row>
    <row r="1302" spans="1:10" x14ac:dyDescent="0.25">
      <c r="A1302" s="22" t="s">
        <v>678</v>
      </c>
      <c r="B1302" s="22"/>
      <c r="C1302" s="22"/>
      <c r="E1302" s="54"/>
      <c r="F1302" s="54"/>
      <c r="G1302" s="54"/>
      <c r="H1302" s="54"/>
      <c r="I1302" s="54"/>
      <c r="J1302" s="54"/>
    </row>
    <row r="1303" spans="1:10" x14ac:dyDescent="0.25">
      <c r="A1303" s="22" t="s">
        <v>679</v>
      </c>
      <c r="B1303" s="22"/>
      <c r="C1303" s="22"/>
      <c r="E1303" s="54"/>
      <c r="F1303" s="54"/>
      <c r="G1303" s="54"/>
      <c r="H1303" s="54"/>
      <c r="I1303" s="54"/>
      <c r="J1303" s="54"/>
    </row>
    <row r="1304" spans="1:10" x14ac:dyDescent="0.25">
      <c r="A1304" s="22" t="s">
        <v>680</v>
      </c>
      <c r="B1304" s="22"/>
      <c r="C1304" s="22"/>
      <c r="E1304" s="54">
        <f t="shared" ref="E1304:J1304" si="264">E1292+E1298</f>
        <v>0</v>
      </c>
      <c r="F1304" s="54">
        <f t="shared" si="264"/>
        <v>0</v>
      </c>
      <c r="G1304" s="54">
        <f t="shared" si="264"/>
        <v>0</v>
      </c>
      <c r="H1304" s="54">
        <f t="shared" si="264"/>
        <v>0</v>
      </c>
      <c r="I1304" s="54">
        <f t="shared" si="264"/>
        <v>0</v>
      </c>
      <c r="J1304" s="54">
        <f t="shared" si="264"/>
        <v>0</v>
      </c>
    </row>
    <row r="1305" spans="1:10" x14ac:dyDescent="0.25">
      <c r="A1305" s="22" t="s">
        <v>681</v>
      </c>
      <c r="B1305" s="22"/>
      <c r="C1305" s="22"/>
      <c r="E1305" s="54">
        <f t="shared" ref="E1305:J1305" si="265">E1293+E1299</f>
        <v>0</v>
      </c>
      <c r="F1305" s="54">
        <f t="shared" si="265"/>
        <v>0</v>
      </c>
      <c r="G1305" s="54">
        <f t="shared" si="265"/>
        <v>0</v>
      </c>
      <c r="H1305" s="54">
        <f t="shared" si="265"/>
        <v>0</v>
      </c>
      <c r="I1305" s="54">
        <f t="shared" si="265"/>
        <v>0</v>
      </c>
      <c r="J1305" s="54">
        <f t="shared" si="265"/>
        <v>0</v>
      </c>
    </row>
    <row r="1306" spans="1:10" x14ac:dyDescent="0.25">
      <c r="A1306" s="22"/>
      <c r="B1306" s="22"/>
      <c r="C1306" s="22"/>
    </row>
    <row r="1307" spans="1:10" x14ac:dyDescent="0.25">
      <c r="A1307" s="22" t="s">
        <v>684</v>
      </c>
      <c r="B1307" s="22"/>
      <c r="C1307" s="22"/>
      <c r="D1307" s="22"/>
      <c r="E1307" s="57" t="str">
        <f t="shared" ref="E1307:J1307" si="266">E1301</f>
        <v>2025/26</v>
      </c>
      <c r="F1307" s="57" t="str">
        <f t="shared" si="266"/>
        <v>2026/27</v>
      </c>
      <c r="G1307" s="57" t="str">
        <f t="shared" si="266"/>
        <v>2027/28</v>
      </c>
      <c r="H1307" s="57" t="str">
        <f t="shared" si="266"/>
        <v>2028/29</v>
      </c>
      <c r="I1307" s="57" t="str">
        <f t="shared" si="266"/>
        <v>2029/30</v>
      </c>
      <c r="J1307" s="57" t="str">
        <f t="shared" si="266"/>
        <v>2030/31</v>
      </c>
    </row>
    <row r="1308" spans="1:10" x14ac:dyDescent="0.25">
      <c r="A1308" s="22" t="s">
        <v>205</v>
      </c>
      <c r="B1308" s="22"/>
      <c r="C1308" s="22"/>
      <c r="D1308" s="13" t="str">
        <f>A1308&amp;D1287&amp;D1289</f>
        <v>FT Home student FTE114</v>
      </c>
      <c r="E1308" s="58"/>
      <c r="F1308" s="58"/>
      <c r="G1308" s="58"/>
      <c r="H1308" s="58"/>
      <c r="I1308" s="58"/>
      <c r="J1308" s="58"/>
    </row>
    <row r="1309" spans="1:10" x14ac:dyDescent="0.25">
      <c r="A1309" s="22" t="s">
        <v>206</v>
      </c>
      <c r="B1309" s="22"/>
      <c r="C1309" s="22"/>
      <c r="D1309" s="13" t="str">
        <f>A1309&amp;D1287&amp;D1289</f>
        <v>FT International student FTE114</v>
      </c>
      <c r="E1309" s="58"/>
      <c r="F1309" s="58"/>
      <c r="G1309" s="58"/>
      <c r="H1309" s="58"/>
      <c r="I1309" s="58"/>
      <c r="J1309" s="58"/>
    </row>
    <row r="1310" spans="1:10" x14ac:dyDescent="0.25">
      <c r="A1310" s="22" t="s">
        <v>207</v>
      </c>
      <c r="B1310" s="22"/>
      <c r="C1310" s="22"/>
      <c r="D1310" s="13" t="str">
        <f>A1310&amp;D1287&amp;D1289</f>
        <v>PT Home student FTE114</v>
      </c>
      <c r="E1310" s="66">
        <f>IF(staff_students!$C$28="No",E1304/VLOOKUP($D1287,'selections(hide)'!$D$24:$P$36,13,FALSE)/$D1288/$D1288*21+D1304/VLOOKUP($D1287,'selections(hide)'!$D$24:$P$36,13,FALSE)/$D1288/$D1288*15,E1304/VLOOKUP($D1287,'selections(hide)'!$D$24:$P$36,13,FALSE)/$D1288/$D1288*21+E1304/VLOOKUP($D1287,'selections(hide)'!$D$24:$P$36,13,FALSE)/$D1288/$D1288*15)</f>
        <v>0</v>
      </c>
      <c r="F1310" s="58">
        <f>F1304/VLOOKUP($D1287,'selections(hide)'!$D$24:$P$36,13,FALSE)/$D1288/$D1288*21+E1304/VLOOKUP($D1287,'selections(hide)'!$D$24:$P$36,13,FALSE)/$D1288/$D1288*15</f>
        <v>0</v>
      </c>
      <c r="G1310" s="58">
        <f>G1304/VLOOKUP($D1287,'selections(hide)'!$D$24:$P$36,13,FALSE)/$D1288/$D1288*21+F1304/VLOOKUP($D1287,'selections(hide)'!$D$24:$P$36,13,FALSE)/$D1288/$D1288*15</f>
        <v>0</v>
      </c>
      <c r="H1310" s="58">
        <f>H1304/VLOOKUP($D1287,'selections(hide)'!$D$24:$P$36,13,FALSE)/$D1288/$D1288*21+G1304/VLOOKUP($D1287,'selections(hide)'!$D$24:$P$36,13,FALSE)/$D1288/$D1288*15</f>
        <v>0</v>
      </c>
      <c r="I1310" s="58">
        <f>I1304/VLOOKUP($D1287,'selections(hide)'!$D$24:$P$36,13,FALSE)/$D1288/$D1288*21+H1304/VLOOKUP($D1287,'selections(hide)'!$D$24:$P$36,13,FALSE)/$D1288/$D1288*15</f>
        <v>0</v>
      </c>
      <c r="J1310" s="58">
        <f>J1304/VLOOKUP($D1287,'selections(hide)'!$D$24:$P$36,13,FALSE)/$D1288/$D1288*21+I1304/VLOOKUP($D1287,'selections(hide)'!$D$24:$P$36,13,FALSE)/$D1288/$D1288*15</f>
        <v>0</v>
      </c>
    </row>
    <row r="1311" spans="1:10" x14ac:dyDescent="0.25">
      <c r="A1311" s="22" t="s">
        <v>208</v>
      </c>
      <c r="B1311" s="22"/>
      <c r="C1311" s="22"/>
      <c r="D1311" s="13" t="str">
        <f>A1311&amp;D1287&amp;D1289</f>
        <v>PT International student FTE114</v>
      </c>
      <c r="E1311" s="66">
        <f>IF(staff_students!$C$28="No",E1305/VLOOKUP($D1287,'selections(hide)'!$D$24:$P$36,13,FALSE)/$D1288/$D1288*21+D1305/VLOOKUP($D1287,'selections(hide)'!$D$24:$P$36,13,FALSE)/$D1288/$D1288*15,E1305/VLOOKUP($D1287,'selections(hide)'!$D$24:$P$36,13,FALSE)/$D1288/$D1288*21+E1305/VLOOKUP($D1287,'selections(hide)'!$D$24:$P$36,13,FALSE)/$D1288/$D1288*15)</f>
        <v>0</v>
      </c>
      <c r="F1311" s="58">
        <f>F1305/VLOOKUP($D1287,'selections(hide)'!$D$24:$P$36,13,FALSE)/$D1288/$D1288*21+E1305/VLOOKUP($D1287,'selections(hide)'!$D$24:$P$36,13,FALSE)/$D1288/$D1288*15</f>
        <v>0</v>
      </c>
      <c r="G1311" s="58">
        <f>G1305/VLOOKUP($D1287,'selections(hide)'!$D$24:$P$36,13,FALSE)/$D1288/$D1288*21+F1305/VLOOKUP($D1287,'selections(hide)'!$D$24:$P$36,13,FALSE)/$D1288/$D1288*15</f>
        <v>0</v>
      </c>
      <c r="H1311" s="58">
        <f>H1305/VLOOKUP($D1287,'selections(hide)'!$D$24:$P$36,13,FALSE)/$D1288/$D1288*21+G1305/VLOOKUP($D1287,'selections(hide)'!$D$24:$P$36,13,FALSE)/$D1288/$D1288*15</f>
        <v>0</v>
      </c>
      <c r="I1311" s="58">
        <f>I1305/VLOOKUP($D1287,'selections(hide)'!$D$24:$P$36,13,FALSE)/$D1288/$D1288*21+H1305/VLOOKUP($D1287,'selections(hide)'!$D$24:$P$36,13,FALSE)/$D1288/$D1288*15</f>
        <v>0</v>
      </c>
      <c r="J1311" s="58">
        <f>J1305/VLOOKUP($D1287,'selections(hide)'!$D$24:$P$36,13,FALSE)/$D1288/$D1288*21+I1305/VLOOKUP($D1287,'selections(hide)'!$D$24:$P$36,13,FALSE)/$D1288/$D1288*15</f>
        <v>0</v>
      </c>
    </row>
    <row r="1312" spans="1:10" x14ac:dyDescent="0.25">
      <c r="A1312" s="22"/>
      <c r="B1312" s="22"/>
      <c r="C1312" s="22"/>
      <c r="D1312" s="22"/>
      <c r="E1312" s="22"/>
      <c r="F1312" s="22"/>
      <c r="G1312" s="22"/>
      <c r="H1312" s="22"/>
      <c r="I1312" s="22"/>
      <c r="J1312" s="22"/>
    </row>
    <row r="1313" spans="1:10" x14ac:dyDescent="0.25">
      <c r="A1313" s="62" t="s">
        <v>38</v>
      </c>
      <c r="B1313" s="22"/>
      <c r="C1313" s="22"/>
      <c r="D1313" s="2">
        <f>VLOOKUP(A1313,'selections(hide)'!$A$24:$M$36,4,FALSE)</f>
        <v>12</v>
      </c>
    </row>
    <row r="1314" spans="1:10" x14ac:dyDescent="0.25">
      <c r="A1314" s="64" t="s">
        <v>195</v>
      </c>
      <c r="B1314" s="65"/>
      <c r="C1314" s="65"/>
      <c r="D1314" s="65">
        <f>'selections(hide)'!$J$5</f>
        <v>6</v>
      </c>
    </row>
    <row r="1315" spans="1:10" x14ac:dyDescent="0.25">
      <c r="A1315" s="22" t="s">
        <v>677</v>
      </c>
      <c r="B1315" s="22"/>
      <c r="C1315" s="22"/>
      <c r="D1315" s="13">
        <f>'selections(hide)'!$K$5</f>
        <v>4</v>
      </c>
      <c r="E1315" s="50" t="str">
        <f>staff_students!$E$29</f>
        <v>2025/26</v>
      </c>
      <c r="F1315" s="50" t="str">
        <f>staff_students!$F$29</f>
        <v>2026/27</v>
      </c>
      <c r="G1315" s="50" t="str">
        <f>staff_students!$G$29</f>
        <v>2027/28</v>
      </c>
      <c r="H1315" s="50" t="str">
        <f>staff_students!$H$29</f>
        <v>2028/29</v>
      </c>
      <c r="I1315" s="50" t="str">
        <f>staff_students!$I$29</f>
        <v>2029/30</v>
      </c>
      <c r="J1315" s="50" t="str">
        <f>staff_students!$J$29</f>
        <v>2030/31</v>
      </c>
    </row>
    <row r="1316" spans="1:10" x14ac:dyDescent="0.25">
      <c r="A1316" s="22" t="s">
        <v>678</v>
      </c>
      <c r="B1316" s="22"/>
      <c r="C1316" s="22"/>
      <c r="E1316" s="54"/>
      <c r="F1316" s="54"/>
      <c r="G1316" s="54"/>
      <c r="H1316" s="54"/>
      <c r="I1316" s="54"/>
      <c r="J1316" s="54"/>
    </row>
    <row r="1317" spans="1:10" x14ac:dyDescent="0.25">
      <c r="A1317" s="22" t="s">
        <v>679</v>
      </c>
      <c r="B1317" s="22"/>
      <c r="C1317" s="22"/>
      <c r="E1317" s="54"/>
      <c r="F1317" s="54"/>
      <c r="G1317" s="54"/>
      <c r="H1317" s="54"/>
      <c r="I1317" s="54"/>
      <c r="J1317" s="54"/>
    </row>
    <row r="1318" spans="1:10" x14ac:dyDescent="0.25">
      <c r="A1318" s="22" t="s">
        <v>680</v>
      </c>
      <c r="B1318" s="22"/>
      <c r="C1318" s="22"/>
      <c r="E1318" s="54">
        <f>staff_students!$E$32</f>
        <v>0</v>
      </c>
      <c r="F1318" s="54">
        <f>staff_students!$F$32</f>
        <v>0</v>
      </c>
      <c r="G1318" s="54">
        <f>staff_students!$G$32</f>
        <v>0</v>
      </c>
      <c r="H1318" s="54">
        <f>staff_students!$H$32</f>
        <v>0</v>
      </c>
      <c r="I1318" s="54">
        <f>staff_students!$I$32</f>
        <v>0</v>
      </c>
      <c r="J1318" s="54">
        <f>staff_students!$J$32</f>
        <v>0</v>
      </c>
    </row>
    <row r="1319" spans="1:10" x14ac:dyDescent="0.25">
      <c r="A1319" s="22" t="s">
        <v>681</v>
      </c>
      <c r="B1319" s="22"/>
      <c r="C1319" s="22"/>
      <c r="E1319" s="54">
        <f>staff_students!$E$33</f>
        <v>0</v>
      </c>
      <c r="F1319" s="54">
        <f>staff_students!$F$33</f>
        <v>0</v>
      </c>
      <c r="G1319" s="54">
        <f>staff_students!$G$33</f>
        <v>0</v>
      </c>
      <c r="H1319" s="54">
        <f>staff_students!$H$33</f>
        <v>0</v>
      </c>
      <c r="I1319" s="54">
        <f>staff_students!$I$33</f>
        <v>0</v>
      </c>
      <c r="J1319" s="54">
        <f>staff_students!$J$33</f>
        <v>0</v>
      </c>
    </row>
    <row r="1320" spans="1:10" x14ac:dyDescent="0.25">
      <c r="A1320" s="22"/>
      <c r="B1320" s="22"/>
      <c r="C1320" s="22"/>
    </row>
    <row r="1321" spans="1:10" x14ac:dyDescent="0.25">
      <c r="A1321" s="22" t="s">
        <v>682</v>
      </c>
      <c r="B1321" s="22"/>
      <c r="C1321" s="22"/>
      <c r="E1321" s="50" t="str">
        <f t="shared" ref="E1321:J1321" si="267">E1315</f>
        <v>2025/26</v>
      </c>
      <c r="F1321" s="50" t="str">
        <f t="shared" si="267"/>
        <v>2026/27</v>
      </c>
      <c r="G1321" s="50" t="str">
        <f t="shared" si="267"/>
        <v>2027/28</v>
      </c>
      <c r="H1321" s="50" t="str">
        <f t="shared" si="267"/>
        <v>2028/29</v>
      </c>
      <c r="I1321" s="50" t="str">
        <f t="shared" si="267"/>
        <v>2029/30</v>
      </c>
      <c r="J1321" s="50" t="str">
        <f t="shared" si="267"/>
        <v>2030/31</v>
      </c>
    </row>
    <row r="1322" spans="1:10" x14ac:dyDescent="0.25">
      <c r="A1322" s="22" t="s">
        <v>678</v>
      </c>
      <c r="B1322" s="22"/>
      <c r="C1322" s="22"/>
      <c r="E1322" s="54"/>
      <c r="F1322" s="54"/>
      <c r="G1322" s="54"/>
      <c r="H1322" s="54"/>
      <c r="I1322" s="54"/>
      <c r="J1322" s="54"/>
    </row>
    <row r="1323" spans="1:10" x14ac:dyDescent="0.25">
      <c r="A1323" s="22" t="s">
        <v>679</v>
      </c>
      <c r="B1323" s="22"/>
      <c r="C1323" s="22"/>
      <c r="E1323" s="54"/>
      <c r="F1323" s="54"/>
      <c r="G1323" s="54"/>
      <c r="H1323" s="54"/>
      <c r="I1323" s="54"/>
      <c r="J1323" s="54"/>
    </row>
    <row r="1324" spans="1:10" x14ac:dyDescent="0.25">
      <c r="A1324" s="22" t="s">
        <v>680</v>
      </c>
      <c r="B1324" s="22"/>
      <c r="C1324" s="22"/>
      <c r="E1324" s="56">
        <f>IF(staff_students!$C$28="No",0,ROUNDDOWN(E1318*staff_students!$E$36,0))+IF(staff_students!$C$28="No",0,ROUNDDOWN(E1318*staff_students!$E$36*staff_students!$E$36,0))+IF(staff_students!$C$28="No",0,ROUNDDOWN(E1318*staff_students!$E$36*staff_students!$E$36*staff_students!$E$36,0))+IF(staff_students!$C$28="No",0,ROUNDDOWN(E1318*staff_students!$E$36*staff_students!$E$36*staff_students!$E$36*staff_students!$E$36,0))</f>
        <v>0</v>
      </c>
      <c r="F1324" s="56">
        <f>ROUNDDOWN(E1318*staff_students!$E$36,0)+IF(staff_students!$C$28="No",0,ROUNDDOWN(E1318*staff_students!$E$36*staff_students!$E$36,0))+IF(staff_students!$C$28="No",0,ROUNDDOWN(E1318*staff_students!$E$36*staff_students!$E$36*staff_students!$E$36,0))+IF(staff_students!$C$28="No",0,ROUNDDOWN(E1318*staff_students!$E$36*staff_students!$E$36*staff_students!$E$36*staff_students!$E$36,0))</f>
        <v>0</v>
      </c>
      <c r="G1324" s="56">
        <f>ROUNDDOWN(F1318*staff_students!$E$36,0)+ROUNDDOWN(E1318*staff_students!$E$36*staff_students!$E$36,0)+IF(staff_students!$C$28="No",0,ROUNDDOWN(E1318*staff_students!$E$36*staff_students!$E$36*staff_students!$E$36,0))+IF(staff_students!$C$28="No",0,ROUNDDOWN(E1318*staff_students!$E$36*staff_students!$E$36*staff_students!$E$36*staff_students!$E$36,0))</f>
        <v>0</v>
      </c>
      <c r="H1324" s="56">
        <f>ROUNDDOWN(G1318*staff_students!$E$36,0)+ROUNDDOWN(F1318*staff_students!$E$36*staff_students!$E$36,0)+ROUNDDOWN(E1318*staff_students!$E$36*staff_students!$E$36*staff_students!$E$36,0)+IF(staff_students!$C$28="No",0,ROUNDDOWN(E1318*staff_students!$E$36*staff_students!$E$36*staff_students!$E$36*staff_students!$E$36,0))</f>
        <v>0</v>
      </c>
      <c r="I1324" s="54">
        <f>ROUNDDOWN(H1318*staff_students!$E$36,0)+ROUNDDOWN(G1318*staff_students!$E$36*staff_students!$E$36,0)+ROUNDDOWN(F1318*staff_students!$E$36*staff_students!$E$36*staff_students!$E$36,0)+ROUNDDOWN(E1318*staff_students!$E$36*staff_students!$E$36*staff_students!$E$36*staff_students!$E$36,0)</f>
        <v>0</v>
      </c>
      <c r="J1324" s="54">
        <f>ROUNDDOWN(I1318*staff_students!$E$36,0)+ROUNDDOWN(H1318*staff_students!$E$36*staff_students!$E$36,0)+ROUNDDOWN(G1318*staff_students!$E$36*staff_students!$E$36*staff_students!$E$36,0)+ROUNDDOWN(F1318*staff_students!$E$36*staff_students!$E$36*staff_students!$E$36*staff_students!$E$36,0)</f>
        <v>0</v>
      </c>
    </row>
    <row r="1325" spans="1:10" x14ac:dyDescent="0.25">
      <c r="A1325" s="22" t="s">
        <v>681</v>
      </c>
      <c r="B1325" s="22"/>
      <c r="C1325" s="22"/>
      <c r="E1325" s="56">
        <f>IF(staff_students!$C$28="No",0,ROUNDDOWN(E1319*staff_students!$E$36,0))+IF(staff_students!$C$28="No",0,ROUNDDOWN(E1319*staff_students!$E$36*staff_students!$E$36,0))+IF(staff_students!$C$28="No",0,ROUNDDOWN(E1319*staff_students!$E$36*staff_students!$E$36*staff_students!$E$36,0))+IF(staff_students!$C$28="No",0,ROUNDDOWN(E1319*staff_students!$E$36*staff_students!$E$36*staff_students!$E$36*staff_students!$E$36,0))</f>
        <v>0</v>
      </c>
      <c r="F1325" s="56">
        <f>ROUNDDOWN(E1319*staff_students!$E$36,0)+IF(staff_students!$C$28="No",0,ROUNDDOWN(E1319*staff_students!$E$36*staff_students!$E$36,0))+IF(staff_students!$C$28="No",0,ROUNDDOWN(E1319*staff_students!$E$36*staff_students!$E$36*staff_students!$E$36,0))+IF(staff_students!$C$28="No",0,ROUNDDOWN(E1319*staff_students!$E$36*staff_students!$E$36*staff_students!$E$36*staff_students!$E$36,0))</f>
        <v>0</v>
      </c>
      <c r="G1325" s="56">
        <f>ROUNDDOWN(F1319*staff_students!$E$36,0)+ROUNDDOWN(E1319*staff_students!$E$36*staff_students!$E$36,0)+IF(staff_students!$C$28="No",0,ROUNDDOWN(E1319*staff_students!$E$36*staff_students!$E$36*staff_students!$E$36,0))+IF(staff_students!$C$28="No",0,ROUNDDOWN(E1319*staff_students!$E$36*staff_students!$E$36*staff_students!$E$36*staff_students!$E$36,0))</f>
        <v>0</v>
      </c>
      <c r="H1325" s="56">
        <f>ROUNDDOWN(G1319*staff_students!$E$36,0)+ROUNDDOWN(F1319*staff_students!$E$36*staff_students!$E$36,0)+ROUNDDOWN(E1319*staff_students!$E$36*staff_students!$E$36*staff_students!$E$36,0)+IF(staff_students!$C$28="No",0,ROUNDDOWN(E1319*staff_students!$E$36*staff_students!$E$36*staff_students!$E$36*staff_students!$E$36,0))</f>
        <v>0</v>
      </c>
      <c r="I1325" s="54">
        <f>ROUNDDOWN(H1319*staff_students!$E$36,0)+ROUNDDOWN(G1319*staff_students!$E$36*staff_students!$E$36,0)+ROUNDDOWN(F1319*staff_students!$E$36*staff_students!$E$36*staff_students!$E$36,0)+ROUNDDOWN(E1319*staff_students!$E$36*staff_students!$E$36*staff_students!$E$36*staff_students!$E$36,0)</f>
        <v>0</v>
      </c>
      <c r="J1325" s="54">
        <f>ROUNDDOWN(I1319*staff_students!$E$36,0)+ROUNDDOWN(H1319*staff_students!$E$36*staff_students!$E$36,0)+ROUNDDOWN(G1319*staff_students!$E$36*staff_students!$E$36*staff_students!$E$36,0)+ROUNDDOWN(F1319*staff_students!$E$36*staff_students!$E$36*staff_students!$E$36*staff_students!$E$36,0)</f>
        <v>0</v>
      </c>
    </row>
    <row r="1326" spans="1:10" x14ac:dyDescent="0.25">
      <c r="A1326" s="22"/>
      <c r="B1326" s="22"/>
      <c r="C1326" s="22"/>
    </row>
    <row r="1327" spans="1:10" x14ac:dyDescent="0.25">
      <c r="A1327" s="22" t="s">
        <v>683</v>
      </c>
      <c r="B1327" s="22"/>
      <c r="C1327" s="22"/>
      <c r="E1327" s="50" t="str">
        <f t="shared" ref="E1327:J1327" si="268">E1321</f>
        <v>2025/26</v>
      </c>
      <c r="F1327" s="50" t="str">
        <f t="shared" si="268"/>
        <v>2026/27</v>
      </c>
      <c r="G1327" s="50" t="str">
        <f t="shared" si="268"/>
        <v>2027/28</v>
      </c>
      <c r="H1327" s="50" t="str">
        <f t="shared" si="268"/>
        <v>2028/29</v>
      </c>
      <c r="I1327" s="50" t="str">
        <f t="shared" si="268"/>
        <v>2029/30</v>
      </c>
      <c r="J1327" s="50" t="str">
        <f t="shared" si="268"/>
        <v>2030/31</v>
      </c>
    </row>
    <row r="1328" spans="1:10" x14ac:dyDescent="0.25">
      <c r="A1328" s="22" t="s">
        <v>678</v>
      </c>
      <c r="B1328" s="22"/>
      <c r="C1328" s="22"/>
      <c r="E1328" s="54"/>
      <c r="F1328" s="54"/>
      <c r="G1328" s="54"/>
      <c r="H1328" s="54"/>
      <c r="I1328" s="54"/>
      <c r="J1328" s="54"/>
    </row>
    <row r="1329" spans="1:10" x14ac:dyDescent="0.25">
      <c r="A1329" s="22" t="s">
        <v>679</v>
      </c>
      <c r="B1329" s="22"/>
      <c r="C1329" s="22"/>
      <c r="E1329" s="54"/>
      <c r="F1329" s="54"/>
      <c r="G1329" s="54"/>
      <c r="H1329" s="54"/>
      <c r="I1329" s="54"/>
      <c r="J1329" s="54"/>
    </row>
    <row r="1330" spans="1:10" x14ac:dyDescent="0.25">
      <c r="A1330" s="22" t="s">
        <v>680</v>
      </c>
      <c r="B1330" s="22"/>
      <c r="C1330" s="22"/>
      <c r="E1330" s="54">
        <f t="shared" ref="E1330:J1330" si="269">E1318+E1324</f>
        <v>0</v>
      </c>
      <c r="F1330" s="54">
        <f t="shared" si="269"/>
        <v>0</v>
      </c>
      <c r="G1330" s="54">
        <f t="shared" si="269"/>
        <v>0</v>
      </c>
      <c r="H1330" s="54">
        <f t="shared" si="269"/>
        <v>0</v>
      </c>
      <c r="I1330" s="54">
        <f t="shared" si="269"/>
        <v>0</v>
      </c>
      <c r="J1330" s="54">
        <f t="shared" si="269"/>
        <v>0</v>
      </c>
    </row>
    <row r="1331" spans="1:10" x14ac:dyDescent="0.25">
      <c r="A1331" s="22" t="s">
        <v>681</v>
      </c>
      <c r="B1331" s="22"/>
      <c r="C1331" s="22"/>
      <c r="E1331" s="54">
        <f t="shared" ref="E1331:J1331" si="270">E1319+E1325</f>
        <v>0</v>
      </c>
      <c r="F1331" s="54">
        <f t="shared" si="270"/>
        <v>0</v>
      </c>
      <c r="G1331" s="54">
        <f t="shared" si="270"/>
        <v>0</v>
      </c>
      <c r="H1331" s="54">
        <f t="shared" si="270"/>
        <v>0</v>
      </c>
      <c r="I1331" s="54">
        <f t="shared" si="270"/>
        <v>0</v>
      </c>
      <c r="J1331" s="54">
        <f t="shared" si="270"/>
        <v>0</v>
      </c>
    </row>
    <row r="1332" spans="1:10" x14ac:dyDescent="0.25">
      <c r="A1332" s="22"/>
      <c r="B1332" s="22"/>
      <c r="C1332" s="22"/>
    </row>
    <row r="1333" spans="1:10" x14ac:dyDescent="0.25">
      <c r="A1333" s="22" t="s">
        <v>684</v>
      </c>
      <c r="B1333" s="22"/>
      <c r="C1333" s="22"/>
      <c r="D1333" s="22"/>
      <c r="E1333" s="57" t="str">
        <f t="shared" ref="E1333:J1333" si="271">E1327</f>
        <v>2025/26</v>
      </c>
      <c r="F1333" s="57" t="str">
        <f t="shared" si="271"/>
        <v>2026/27</v>
      </c>
      <c r="G1333" s="57" t="str">
        <f t="shared" si="271"/>
        <v>2027/28</v>
      </c>
      <c r="H1333" s="57" t="str">
        <f t="shared" si="271"/>
        <v>2028/29</v>
      </c>
      <c r="I1333" s="57" t="str">
        <f t="shared" si="271"/>
        <v>2029/30</v>
      </c>
      <c r="J1333" s="57" t="str">
        <f t="shared" si="271"/>
        <v>2030/31</v>
      </c>
    </row>
    <row r="1334" spans="1:10" x14ac:dyDescent="0.25">
      <c r="A1334" s="22" t="s">
        <v>205</v>
      </c>
      <c r="B1334" s="22"/>
      <c r="C1334" s="22"/>
      <c r="D1334" s="13" t="str">
        <f>A1334&amp;D1313&amp;D1315</f>
        <v>FT Home student FTE124</v>
      </c>
      <c r="E1334" s="58"/>
      <c r="F1334" s="58"/>
      <c r="G1334" s="58"/>
      <c r="H1334" s="58"/>
      <c r="I1334" s="58"/>
      <c r="J1334" s="58"/>
    </row>
    <row r="1335" spans="1:10" x14ac:dyDescent="0.25">
      <c r="A1335" s="22" t="s">
        <v>206</v>
      </c>
      <c r="B1335" s="22"/>
      <c r="C1335" s="22"/>
      <c r="D1335" s="13" t="str">
        <f>A1335&amp;D1313&amp;D1315</f>
        <v>FT International student FTE124</v>
      </c>
      <c r="E1335" s="58"/>
      <c r="F1335" s="58"/>
      <c r="G1335" s="58"/>
      <c r="H1335" s="58"/>
      <c r="I1335" s="58"/>
      <c r="J1335" s="58"/>
    </row>
    <row r="1336" spans="1:10" x14ac:dyDescent="0.25">
      <c r="A1336" s="22" t="s">
        <v>207</v>
      </c>
      <c r="B1336" s="22"/>
      <c r="C1336" s="22"/>
      <c r="D1336" s="13" t="str">
        <f>A1336&amp;D1313&amp;D1315</f>
        <v>PT Home student FTE124</v>
      </c>
      <c r="E1336" s="66">
        <f>IF(staff_students!$C$28="No",E1330/VLOOKUP($D1313,'selections(hide)'!$D$24:$P$36,13,FALSE)/$D1314/$D1314*21+D1330/VLOOKUP($D1313,'selections(hide)'!$D$24:$P$36,13,FALSE)/$D1314/$D1314*15,E1330/VLOOKUP($D1313,'selections(hide)'!$D$24:$P$36,13,FALSE)/$D1314/$D1314*21+E1330/VLOOKUP($D1313,'selections(hide)'!$D$24:$P$36,13,FALSE)/$D1314/$D1314*15)</f>
        <v>0</v>
      </c>
      <c r="F1336" s="58">
        <f>F1330/VLOOKUP($D1313,'selections(hide)'!$D$24:$P$36,13,FALSE)/$D1314/$D1314*21+E1330/VLOOKUP($D1313,'selections(hide)'!$D$24:$P$36,13,FALSE)/$D1314/$D1314*15</f>
        <v>0</v>
      </c>
      <c r="G1336" s="58">
        <f>G1330/VLOOKUP($D1313,'selections(hide)'!$D$24:$P$36,13,FALSE)/$D1314/$D1314*21+F1330/VLOOKUP($D1313,'selections(hide)'!$D$24:$P$36,13,FALSE)/$D1314/$D1314*15</f>
        <v>0</v>
      </c>
      <c r="H1336" s="58">
        <f>H1330/VLOOKUP($D1313,'selections(hide)'!$D$24:$P$36,13,FALSE)/$D1314/$D1314*21+G1330/VLOOKUP($D1313,'selections(hide)'!$D$24:$P$36,13,FALSE)/$D1314/$D1314*15</f>
        <v>0</v>
      </c>
      <c r="I1336" s="58">
        <f>I1330/VLOOKUP($D1313,'selections(hide)'!$D$24:$P$36,13,FALSE)/$D1314/$D1314*21+H1330/VLOOKUP($D1313,'selections(hide)'!$D$24:$P$36,13,FALSE)/$D1314/$D1314*15</f>
        <v>0</v>
      </c>
      <c r="J1336" s="58">
        <f>J1330/VLOOKUP($D1313,'selections(hide)'!$D$24:$P$36,13,FALSE)/$D1314/$D1314*21+I1330/VLOOKUP($D1313,'selections(hide)'!$D$24:$P$36,13,FALSE)/$D1314/$D1314*15</f>
        <v>0</v>
      </c>
    </row>
    <row r="1337" spans="1:10" x14ac:dyDescent="0.25">
      <c r="A1337" s="22" t="s">
        <v>208</v>
      </c>
      <c r="B1337" s="22"/>
      <c r="C1337" s="22"/>
      <c r="D1337" s="13" t="str">
        <f>A1337&amp;D1313&amp;D1315</f>
        <v>PT International student FTE124</v>
      </c>
      <c r="E1337" s="66">
        <f>IF(staff_students!$C$28="No",E1331/VLOOKUP($D1313,'selections(hide)'!$D$24:$P$36,13,FALSE)/$D1314/$D1314*21+D1331/VLOOKUP($D1313,'selections(hide)'!$D$24:$P$36,13,FALSE)/$D1314/$D1314*15,E1331/VLOOKUP($D1313,'selections(hide)'!$D$24:$P$36,13,FALSE)/$D1314/$D1314*21+E1331/VLOOKUP($D1313,'selections(hide)'!$D$24:$P$36,13,FALSE)/$D1314/$D1314*15)</f>
        <v>0</v>
      </c>
      <c r="F1337" s="58">
        <f>F1331/VLOOKUP($D1313,'selections(hide)'!$D$24:$P$36,13,FALSE)/$D1314/$D1314*21+E1331/VLOOKUP($D1313,'selections(hide)'!$D$24:$P$36,13,FALSE)/$D1314/$D1314*15</f>
        <v>0</v>
      </c>
      <c r="G1337" s="58">
        <f>G1331/VLOOKUP($D1313,'selections(hide)'!$D$24:$P$36,13,FALSE)/$D1314/$D1314*21+F1331/VLOOKUP($D1313,'selections(hide)'!$D$24:$P$36,13,FALSE)/$D1314/$D1314*15</f>
        <v>0</v>
      </c>
      <c r="H1337" s="58">
        <f>H1331/VLOOKUP($D1313,'selections(hide)'!$D$24:$P$36,13,FALSE)/$D1314/$D1314*21+G1331/VLOOKUP($D1313,'selections(hide)'!$D$24:$P$36,13,FALSE)/$D1314/$D1314*15</f>
        <v>0</v>
      </c>
      <c r="I1337" s="58">
        <f>I1331/VLOOKUP($D1313,'selections(hide)'!$D$24:$P$36,13,FALSE)/$D1314/$D1314*21+H1331/VLOOKUP($D1313,'selections(hide)'!$D$24:$P$36,13,FALSE)/$D1314/$D1314*15</f>
        <v>0</v>
      </c>
      <c r="J1337" s="58">
        <f>J1331/VLOOKUP($D1313,'selections(hide)'!$D$24:$P$36,13,FALSE)/$D1314/$D1314*21+I1331/VLOOKUP($D1313,'selections(hide)'!$D$24:$P$36,13,FALSE)/$D1314/$D1314*15</f>
        <v>0</v>
      </c>
    </row>
    <row r="1338" spans="1:10" x14ac:dyDescent="0.25">
      <c r="A1338" s="22"/>
      <c r="B1338" s="22"/>
      <c r="C1338" s="22"/>
      <c r="D1338" s="22"/>
      <c r="E1338" s="22"/>
      <c r="F1338" s="22"/>
      <c r="G1338" s="22"/>
      <c r="H1338" s="22"/>
      <c r="I1338" s="22"/>
      <c r="J1338" s="22"/>
    </row>
    <row r="1339" spans="1:10" x14ac:dyDescent="0.25">
      <c r="A1339" s="62" t="s">
        <v>40</v>
      </c>
      <c r="B1339" s="22"/>
      <c r="C1339" s="22"/>
      <c r="D1339" s="2">
        <f>VLOOKUP(A1339,'selections(hide)'!$A$24:$M$36,4,FALSE)</f>
        <v>13</v>
      </c>
    </row>
    <row r="1340" spans="1:10" x14ac:dyDescent="0.25">
      <c r="A1340" s="64" t="s">
        <v>195</v>
      </c>
      <c r="B1340" s="65"/>
      <c r="C1340" s="65"/>
      <c r="D1340" s="65">
        <f>'selections(hide)'!$J$5</f>
        <v>6</v>
      </c>
    </row>
    <row r="1341" spans="1:10" x14ac:dyDescent="0.25">
      <c r="A1341" s="22" t="s">
        <v>677</v>
      </c>
      <c r="B1341" s="22"/>
      <c r="C1341" s="22"/>
      <c r="D1341" s="13">
        <f>'selections(hide)'!$K$5</f>
        <v>4</v>
      </c>
      <c r="E1341" s="50" t="str">
        <f>staff_students!$E$29</f>
        <v>2025/26</v>
      </c>
      <c r="F1341" s="50" t="str">
        <f>staff_students!$F$29</f>
        <v>2026/27</v>
      </c>
      <c r="G1341" s="50" t="str">
        <f>staff_students!$G$29</f>
        <v>2027/28</v>
      </c>
      <c r="H1341" s="50" t="str">
        <f>staff_students!$H$29</f>
        <v>2028/29</v>
      </c>
      <c r="I1341" s="50" t="str">
        <f>staff_students!$I$29</f>
        <v>2029/30</v>
      </c>
      <c r="J1341" s="50" t="str">
        <f>staff_students!$J$29</f>
        <v>2030/31</v>
      </c>
    </row>
    <row r="1342" spans="1:10" x14ac:dyDescent="0.25">
      <c r="A1342" s="22" t="s">
        <v>678</v>
      </c>
      <c r="B1342" s="22"/>
      <c r="C1342" s="22"/>
      <c r="E1342" s="54">
        <f>staff_students!$E$30</f>
        <v>40</v>
      </c>
      <c r="F1342" s="54">
        <f>staff_students!$F$30</f>
        <v>40</v>
      </c>
      <c r="G1342" s="54">
        <f>staff_students!$G$30</f>
        <v>40</v>
      </c>
      <c r="H1342" s="54">
        <f>staff_students!$H$30</f>
        <v>40</v>
      </c>
      <c r="I1342" s="54">
        <f>staff_students!$I$30</f>
        <v>40</v>
      </c>
      <c r="J1342" s="54">
        <f>staff_students!$J$30</f>
        <v>40</v>
      </c>
    </row>
    <row r="1343" spans="1:10" x14ac:dyDescent="0.25">
      <c r="A1343" s="22" t="s">
        <v>679</v>
      </c>
      <c r="B1343" s="22"/>
      <c r="C1343" s="22"/>
      <c r="E1343" s="54">
        <f>staff_students!$E$31</f>
        <v>10</v>
      </c>
      <c r="F1343" s="54">
        <f>staff_students!$F$31</f>
        <v>10</v>
      </c>
      <c r="G1343" s="54">
        <f>staff_students!$G$31</f>
        <v>10</v>
      </c>
      <c r="H1343" s="54">
        <f>staff_students!$H$31</f>
        <v>10</v>
      </c>
      <c r="I1343" s="54">
        <f>staff_students!$I$31</f>
        <v>10</v>
      </c>
      <c r="J1343" s="54">
        <f>staff_students!$J$31</f>
        <v>10</v>
      </c>
    </row>
    <row r="1344" spans="1:10" x14ac:dyDescent="0.25">
      <c r="A1344" s="22" t="s">
        <v>680</v>
      </c>
      <c r="B1344" s="22"/>
      <c r="C1344" s="22"/>
      <c r="E1344" s="54">
        <f>staff_students!$E$32</f>
        <v>0</v>
      </c>
      <c r="F1344" s="54">
        <f>staff_students!$F$32</f>
        <v>0</v>
      </c>
      <c r="G1344" s="54">
        <f>staff_students!$G$32</f>
        <v>0</v>
      </c>
      <c r="H1344" s="54">
        <f>staff_students!$H$32</f>
        <v>0</v>
      </c>
      <c r="I1344" s="54">
        <f>staff_students!$I$32</f>
        <v>0</v>
      </c>
      <c r="J1344" s="54">
        <f>staff_students!$J$32</f>
        <v>0</v>
      </c>
    </row>
    <row r="1345" spans="1:10" x14ac:dyDescent="0.25">
      <c r="A1345" s="22" t="s">
        <v>681</v>
      </c>
      <c r="B1345" s="22"/>
      <c r="C1345" s="22"/>
      <c r="E1345" s="54">
        <f>staff_students!$E$33</f>
        <v>0</v>
      </c>
      <c r="F1345" s="54">
        <f>staff_students!$F$33</f>
        <v>0</v>
      </c>
      <c r="G1345" s="54">
        <f>staff_students!$G$33</f>
        <v>0</v>
      </c>
      <c r="H1345" s="54">
        <f>staff_students!$H$33</f>
        <v>0</v>
      </c>
      <c r="I1345" s="54">
        <f>staff_students!$I$33</f>
        <v>0</v>
      </c>
      <c r="J1345" s="54">
        <f>staff_students!$J$33</f>
        <v>0</v>
      </c>
    </row>
    <row r="1346" spans="1:10" x14ac:dyDescent="0.25">
      <c r="A1346" s="22"/>
      <c r="B1346" s="22"/>
      <c r="C1346" s="22"/>
    </row>
    <row r="1347" spans="1:10" x14ac:dyDescent="0.25">
      <c r="A1347" s="22" t="s">
        <v>682</v>
      </c>
      <c r="B1347" s="22"/>
      <c r="C1347" s="22"/>
      <c r="E1347" s="50" t="str">
        <f t="shared" ref="E1347:J1347" si="272">E1341</f>
        <v>2025/26</v>
      </c>
      <c r="F1347" s="50" t="str">
        <f t="shared" si="272"/>
        <v>2026/27</v>
      </c>
      <c r="G1347" s="50" t="str">
        <f t="shared" si="272"/>
        <v>2027/28</v>
      </c>
      <c r="H1347" s="50" t="str">
        <f t="shared" si="272"/>
        <v>2028/29</v>
      </c>
      <c r="I1347" s="50" t="str">
        <f t="shared" si="272"/>
        <v>2029/30</v>
      </c>
      <c r="J1347" s="50" t="str">
        <f t="shared" si="272"/>
        <v>2030/31</v>
      </c>
    </row>
    <row r="1348" spans="1:10" x14ac:dyDescent="0.25">
      <c r="A1348" s="22" t="s">
        <v>678</v>
      </c>
      <c r="B1348" s="22"/>
      <c r="C1348" s="22"/>
      <c r="E1348" s="54"/>
      <c r="F1348" s="54"/>
      <c r="G1348" s="54"/>
      <c r="H1348" s="54"/>
      <c r="I1348" s="54"/>
      <c r="J1348" s="54"/>
    </row>
    <row r="1349" spans="1:10" x14ac:dyDescent="0.25">
      <c r="A1349" s="22" t="s">
        <v>679</v>
      </c>
      <c r="B1349" s="22"/>
      <c r="C1349" s="22"/>
      <c r="E1349" s="54"/>
      <c r="F1349" s="54"/>
      <c r="G1349" s="54"/>
      <c r="H1349" s="54"/>
      <c r="I1349" s="54"/>
      <c r="J1349" s="54"/>
    </row>
    <row r="1350" spans="1:10" x14ac:dyDescent="0.25">
      <c r="A1350" s="22" t="s">
        <v>680</v>
      </c>
      <c r="B1350" s="22"/>
      <c r="C1350" s="22"/>
      <c r="E1350" s="56">
        <f>IF(staff_students!$C$28="No",0,ROUNDDOWN(E1344*staff_students!$E$36,0))+IF(staff_students!$C$28="No",0,ROUNDDOWN(E1344*staff_students!$E$36*staff_students!$E$36,0))+IF(staff_students!$C$28="No",0,ROUNDDOWN(E1344*staff_students!$E$36*staff_students!$E$36*staff_students!$E$36,0))+IF(staff_students!$C$28="No",0,ROUNDDOWN(E1344*staff_students!$E$36*staff_students!$E$36*staff_students!$E$36*staff_students!$E$36,0))+IF(staff_students!$C$28="No",0,ROUNDDOWN(E1344*staff_students!$E$36*staff_students!$E$36*staff_students!$E$36*staff_students!$E$36*staff_students!$E$36,0))</f>
        <v>0</v>
      </c>
      <c r="F1350" s="56">
        <f>ROUNDDOWN(E1344*staff_students!$E$36,0)+IF(staff_students!$C$28="No",0,ROUNDDOWN(E1344*staff_students!$E$36*staff_students!$E$36,0))+IF(staff_students!$C$28="No",0,ROUNDDOWN(E1344*staff_students!$E$36*staff_students!$E$36*staff_students!$E$36,0))+IF(staff_students!$C$28="No",0,ROUNDDOWN(E1344*staff_students!$E$36*staff_students!$E$36*staff_students!$E$36*staff_students!$E$36,0))+IF(staff_students!$C$28="No",0,ROUNDDOWN(E1344*staff_students!$E$36*staff_students!$E$36*staff_students!$E$36*staff_students!$E$36*staff_students!$E$36,0))</f>
        <v>0</v>
      </c>
      <c r="G1350" s="56">
        <f>ROUNDDOWN(F1344*staff_students!$E$36,0)+ROUNDDOWN(E1344*staff_students!$E$36*staff_students!$E$36,0)+IF(staff_students!$C$28="No",0,ROUNDDOWN(E1344*staff_students!$E$36*staff_students!$E$36*staff_students!$E$36,0))+IF(staff_students!$C$28="No",0,ROUNDDOWN(E1344*staff_students!$E$36*staff_students!$E$36*staff_students!$E$36*staff_students!$E$36,0))+IF(staff_students!$C$28="No",0,ROUNDDOWN(E1344*staff_students!$E$36*staff_students!$E$36*staff_students!$E$36*staff_students!$E$36*staff_students!$E$36,0))</f>
        <v>0</v>
      </c>
      <c r="H1350" s="56">
        <f>ROUNDDOWN(G1344*staff_students!$E$36,0)+ROUNDDOWN(F1344*staff_students!$E$36*staff_students!$E$36,0)+ROUNDDOWN(E1344*staff_students!$E$36*staff_students!$E$36*staff_students!$E$36,0)+IF(staff_students!$C$28="No",0,ROUNDDOWN(E1344*staff_students!$E$36*staff_students!$E$36*staff_students!$E$36*staff_students!$E$36,0))+IF(staff_students!$C$28="No",0,ROUNDDOWN(E1344*staff_students!$E$36*staff_students!$E$36*staff_students!$E$36*staff_students!$E$36*staff_students!$E$36,0))</f>
        <v>0</v>
      </c>
      <c r="I1350" s="56">
        <f>ROUNDDOWN(H1344*staff_students!$E$36,0)+ROUNDDOWN(G1344*staff_students!$E$36*staff_students!$E$36,0)+ROUNDDOWN(F1344*staff_students!$E$36*staff_students!$E$36*staff_students!$E$36,0)+ROUNDDOWN(E1344*staff_students!$E$36*staff_students!$E$36*staff_students!$E$36*staff_students!$E$36,0)+IF(staff_students!$C$28="No",0,ROUNDDOWN(E1344*staff_students!$E$36*staff_students!$E$36*staff_students!$E$36*staff_students!$E$36*staff_students!$E$36,0))</f>
        <v>0</v>
      </c>
      <c r="J1350" s="54">
        <f>ROUNDDOWN(I1344*staff_students!$E$36,0)+ROUNDDOWN(H1344*staff_students!$E$36*staff_students!$E$36,0)+ROUNDDOWN(G1344*staff_students!$E$36*staff_students!$E$36*staff_students!$E$36,0)+ROUNDDOWN(F1344*staff_students!$E$36*staff_students!$E$36*staff_students!$E$36*staff_students!$E$36,0)+ROUNDDOWN(E1344*staff_students!$E$36*staff_students!$E$36*staff_students!$E$36*staff_students!$E$36*staff_students!$E$36,0)</f>
        <v>0</v>
      </c>
    </row>
    <row r="1351" spans="1:10" x14ac:dyDescent="0.25">
      <c r="A1351" s="22" t="s">
        <v>681</v>
      </c>
      <c r="B1351" s="22"/>
      <c r="C1351" s="22"/>
      <c r="E1351" s="56">
        <f>IF(staff_students!$C$28="No",0,ROUNDDOWN(E1345*staff_students!$E$36,0))+IF(staff_students!$C$28="No",0,ROUNDDOWN(E1345*staff_students!$E$36*staff_students!$E$36,0))+IF(staff_students!$C$28="No",0,ROUNDDOWN(E1345*staff_students!$E$36*staff_students!$E$36*staff_students!$E$36,0))+IF(staff_students!$C$28="No",0,ROUNDDOWN(E1345*staff_students!$E$36*staff_students!$E$36*staff_students!$E$36*staff_students!$E$36,0))+IF(staff_students!$C$28="No",0,ROUNDDOWN(E1345*staff_students!$E$36*staff_students!$E$36*staff_students!$E$36*staff_students!$E$36*staff_students!$E$36,0))</f>
        <v>0</v>
      </c>
      <c r="F1351" s="56">
        <f>ROUNDDOWN(E1345*staff_students!$E$36,0)+IF(staff_students!$C$28="No",0,ROUNDDOWN(E1345*staff_students!$E$36*staff_students!$E$36,0))+IF(staff_students!$C$28="No",0,ROUNDDOWN(E1345*staff_students!$E$36*staff_students!$E$36*staff_students!$E$36,0))+IF(staff_students!$C$28="No",0,ROUNDDOWN(E1345*staff_students!$E$36*staff_students!$E$36*staff_students!$E$36*staff_students!$E$36,0))+IF(staff_students!$C$28="No",0,ROUNDDOWN(E1345*staff_students!$E$36*staff_students!$E$36*staff_students!$E$36*staff_students!$E$36*staff_students!$E$36,0))</f>
        <v>0</v>
      </c>
      <c r="G1351" s="56">
        <f>ROUNDDOWN(F1345*staff_students!$E$36,0)+ROUNDDOWN(E1345*staff_students!$E$36*staff_students!$E$36,0)+IF(staff_students!$C$28="No",0,ROUNDDOWN(E1345*staff_students!$E$36*staff_students!$E$36*staff_students!$E$36,0))+IF(staff_students!$C$28="No",0,ROUNDDOWN(E1345*staff_students!$E$36*staff_students!$E$36*staff_students!$E$36*staff_students!$E$36,0))+IF(staff_students!$C$28="No",0,ROUNDDOWN(E1345*staff_students!$E$36*staff_students!$E$36*staff_students!$E$36*staff_students!$E$36*staff_students!$E$36,0))</f>
        <v>0</v>
      </c>
      <c r="H1351" s="56">
        <f>ROUNDDOWN(G1345*staff_students!$E$36,0)+ROUNDDOWN(F1345*staff_students!$E$36*staff_students!$E$36,0)+ROUNDDOWN(E1345*staff_students!$E$36*staff_students!$E$36*staff_students!$E$36,0)+IF(staff_students!$C$28="No",0,ROUNDDOWN(E1345*staff_students!$E$36*staff_students!$E$36*staff_students!$E$36*staff_students!$E$36,0))+IF(staff_students!$C$28="No",0,ROUNDDOWN(E1345*staff_students!$E$36*staff_students!$E$36*staff_students!$E$36*staff_students!$E$36*staff_students!$E$36,0))</f>
        <v>0</v>
      </c>
      <c r="I1351" s="56">
        <f>ROUNDDOWN(H1345*staff_students!$E$36,0)+ROUNDDOWN(G1345*staff_students!$E$36*staff_students!$E$36,0)+ROUNDDOWN(F1345*staff_students!$E$36*staff_students!$E$36*staff_students!$E$36,0)+ROUNDDOWN(E1345*staff_students!$E$36*staff_students!$E$36*staff_students!$E$36*staff_students!$E$36,0)+IF(staff_students!$C$28="No",0,ROUNDDOWN(E1345*staff_students!$E$36*staff_students!$E$36*staff_students!$E$36*staff_students!$E$36*staff_students!$E$36,0))</f>
        <v>0</v>
      </c>
      <c r="J1351" s="54">
        <f>ROUNDDOWN(I1345*staff_students!$E$36,0)+ROUNDDOWN(H1345*staff_students!$E$36*staff_students!$E$36,0)+ROUNDDOWN(G1345*staff_students!$E$36*staff_students!$E$36*staff_students!$E$36,0)+ROUNDDOWN(F1345*staff_students!$E$36*staff_students!$E$36*staff_students!$E$36*staff_students!$E$36,0)+ROUNDDOWN(E1345*staff_students!$E$36*staff_students!$E$36*staff_students!$E$36*staff_students!$E$36*staff_students!$E$36,0)</f>
        <v>0</v>
      </c>
    </row>
    <row r="1352" spans="1:10" x14ac:dyDescent="0.25">
      <c r="A1352" s="22"/>
      <c r="B1352" s="22"/>
      <c r="C1352" s="22"/>
    </row>
    <row r="1353" spans="1:10" x14ac:dyDescent="0.25">
      <c r="A1353" s="22" t="s">
        <v>683</v>
      </c>
      <c r="B1353" s="22"/>
      <c r="C1353" s="22"/>
      <c r="E1353" s="50" t="str">
        <f t="shared" ref="E1353:J1353" si="273">E1347</f>
        <v>2025/26</v>
      </c>
      <c r="F1353" s="50" t="str">
        <f t="shared" si="273"/>
        <v>2026/27</v>
      </c>
      <c r="G1353" s="50" t="str">
        <f t="shared" si="273"/>
        <v>2027/28</v>
      </c>
      <c r="H1353" s="50" t="str">
        <f t="shared" si="273"/>
        <v>2028/29</v>
      </c>
      <c r="I1353" s="50" t="str">
        <f t="shared" si="273"/>
        <v>2029/30</v>
      </c>
      <c r="J1353" s="50" t="str">
        <f t="shared" si="273"/>
        <v>2030/31</v>
      </c>
    </row>
    <row r="1354" spans="1:10" x14ac:dyDescent="0.25">
      <c r="A1354" s="22" t="s">
        <v>678</v>
      </c>
      <c r="B1354" s="22"/>
      <c r="C1354" s="22"/>
      <c r="E1354" s="54"/>
      <c r="F1354" s="54"/>
      <c r="G1354" s="54"/>
      <c r="H1354" s="54"/>
      <c r="I1354" s="54"/>
      <c r="J1354" s="54"/>
    </row>
    <row r="1355" spans="1:10" x14ac:dyDescent="0.25">
      <c r="A1355" s="22" t="s">
        <v>679</v>
      </c>
      <c r="B1355" s="22"/>
      <c r="C1355" s="22"/>
      <c r="E1355" s="54"/>
      <c r="F1355" s="54"/>
      <c r="G1355" s="54"/>
      <c r="H1355" s="54"/>
      <c r="I1355" s="54"/>
      <c r="J1355" s="54"/>
    </row>
    <row r="1356" spans="1:10" x14ac:dyDescent="0.25">
      <c r="A1356" s="22" t="s">
        <v>680</v>
      </c>
      <c r="B1356" s="22"/>
      <c r="C1356" s="22"/>
      <c r="E1356" s="54">
        <f t="shared" ref="E1356:J1356" si="274">E1344+E1350</f>
        <v>0</v>
      </c>
      <c r="F1356" s="54">
        <f t="shared" si="274"/>
        <v>0</v>
      </c>
      <c r="G1356" s="54">
        <f t="shared" si="274"/>
        <v>0</v>
      </c>
      <c r="H1356" s="54">
        <f t="shared" si="274"/>
        <v>0</v>
      </c>
      <c r="I1356" s="54">
        <f t="shared" si="274"/>
        <v>0</v>
      </c>
      <c r="J1356" s="54">
        <f t="shared" si="274"/>
        <v>0</v>
      </c>
    </row>
    <row r="1357" spans="1:10" x14ac:dyDescent="0.25">
      <c r="A1357" s="22" t="s">
        <v>681</v>
      </c>
      <c r="B1357" s="22"/>
      <c r="C1357" s="22"/>
      <c r="E1357" s="54">
        <f t="shared" ref="E1357:J1357" si="275">E1345+E1351</f>
        <v>0</v>
      </c>
      <c r="F1357" s="54">
        <f t="shared" si="275"/>
        <v>0</v>
      </c>
      <c r="G1357" s="54">
        <f t="shared" si="275"/>
        <v>0</v>
      </c>
      <c r="H1357" s="54">
        <f t="shared" si="275"/>
        <v>0</v>
      </c>
      <c r="I1357" s="54">
        <f t="shared" si="275"/>
        <v>0</v>
      </c>
      <c r="J1357" s="54">
        <f t="shared" si="275"/>
        <v>0</v>
      </c>
    </row>
    <row r="1358" spans="1:10" x14ac:dyDescent="0.25">
      <c r="A1358" s="22"/>
      <c r="B1358" s="22"/>
      <c r="C1358" s="22"/>
    </row>
    <row r="1359" spans="1:10" x14ac:dyDescent="0.25">
      <c r="A1359" s="22" t="s">
        <v>684</v>
      </c>
      <c r="B1359" s="22"/>
      <c r="C1359" s="22"/>
      <c r="D1359" s="22"/>
      <c r="E1359" s="57" t="str">
        <f t="shared" ref="E1359:J1359" si="276">E1353</f>
        <v>2025/26</v>
      </c>
      <c r="F1359" s="57" t="str">
        <f t="shared" si="276"/>
        <v>2026/27</v>
      </c>
      <c r="G1359" s="57" t="str">
        <f t="shared" si="276"/>
        <v>2027/28</v>
      </c>
      <c r="H1359" s="57" t="str">
        <f t="shared" si="276"/>
        <v>2028/29</v>
      </c>
      <c r="I1359" s="57" t="str">
        <f t="shared" si="276"/>
        <v>2029/30</v>
      </c>
      <c r="J1359" s="57" t="str">
        <f t="shared" si="276"/>
        <v>2030/31</v>
      </c>
    </row>
    <row r="1360" spans="1:10" x14ac:dyDescent="0.25">
      <c r="A1360" s="22" t="s">
        <v>205</v>
      </c>
      <c r="B1360" s="22"/>
      <c r="C1360" s="22"/>
      <c r="D1360" s="13" t="str">
        <f>A1360&amp;D1339&amp;D1341</f>
        <v>FT Home student FTE134</v>
      </c>
      <c r="E1360" s="58"/>
      <c r="F1360" s="58"/>
      <c r="G1360" s="58"/>
      <c r="H1360" s="58"/>
      <c r="I1360" s="58"/>
      <c r="J1360" s="58"/>
    </row>
    <row r="1361" spans="1:10" x14ac:dyDescent="0.25">
      <c r="A1361" s="22" t="s">
        <v>206</v>
      </c>
      <c r="B1361" s="22"/>
      <c r="C1361" s="22"/>
      <c r="D1361" s="13" t="str">
        <f>A1361&amp;D1339&amp;D1341</f>
        <v>FT International student FTE134</v>
      </c>
      <c r="E1361" s="58"/>
      <c r="F1361" s="58"/>
      <c r="G1361" s="58"/>
      <c r="H1361" s="58"/>
      <c r="I1361" s="58"/>
      <c r="J1361" s="58"/>
    </row>
    <row r="1362" spans="1:10" x14ac:dyDescent="0.25">
      <c r="A1362" s="22" t="s">
        <v>207</v>
      </c>
      <c r="B1362" s="22"/>
      <c r="C1362" s="22"/>
      <c r="D1362" s="13" t="str">
        <f>A1362&amp;D1339&amp;D1341</f>
        <v>PT Home student FTE134</v>
      </c>
      <c r="E1362" s="66">
        <f>IF(staff_students!$C$28="No",E1356/VLOOKUP($D1339,'selections(hide)'!$D$24:$P$36,13,FALSE)/$D1340/$D1340*21+D1356/VLOOKUP($D1339,'selections(hide)'!$D$24:$P$36,13,FALSE)/$D1340/$D1340*15,E1356/VLOOKUP($D1339,'selections(hide)'!$D$24:$P$36,13,FALSE)/$D1340/$D1340*21+E1356/VLOOKUP($D1339,'selections(hide)'!$D$24:$P$36,13,FALSE)/$D1340/$D1340*15)</f>
        <v>0</v>
      </c>
      <c r="F1362" s="58">
        <f>F1356/VLOOKUP($D1339,'selections(hide)'!$D$24:$P$36,13,FALSE)/$D1340/$D1340*21+E1356/VLOOKUP($D1339,'selections(hide)'!$D$24:$P$36,13,FALSE)/$D1340/$D1340*15</f>
        <v>0</v>
      </c>
      <c r="G1362" s="58">
        <f>G1356/VLOOKUP($D1339,'selections(hide)'!$D$24:$P$36,13,FALSE)/$D1340/$D1340*21+F1356/VLOOKUP($D1339,'selections(hide)'!$D$24:$P$36,13,FALSE)/$D1340/$D1340*15</f>
        <v>0</v>
      </c>
      <c r="H1362" s="58">
        <f>H1356/VLOOKUP($D1339,'selections(hide)'!$D$24:$P$36,13,FALSE)/$D1340/$D1340*21+G1356/VLOOKUP($D1339,'selections(hide)'!$D$24:$P$36,13,FALSE)/$D1340/$D1340*15</f>
        <v>0</v>
      </c>
      <c r="I1362" s="58">
        <f>I1356/VLOOKUP($D1339,'selections(hide)'!$D$24:$P$36,13,FALSE)/$D1340/$D1340*21+H1356/VLOOKUP($D1339,'selections(hide)'!$D$24:$P$36,13,FALSE)/$D1340/$D1340*15</f>
        <v>0</v>
      </c>
      <c r="J1362" s="58">
        <f>J1356/VLOOKUP($D1339,'selections(hide)'!$D$24:$P$36,13,FALSE)/$D1340/$D1340*21+I1356/VLOOKUP($D1339,'selections(hide)'!$D$24:$P$36,13,FALSE)/$D1340/$D1340*15</f>
        <v>0</v>
      </c>
    </row>
    <row r="1363" spans="1:10" x14ac:dyDescent="0.25">
      <c r="A1363" s="22" t="s">
        <v>208</v>
      </c>
      <c r="B1363" s="22"/>
      <c r="C1363" s="22"/>
      <c r="D1363" s="13" t="str">
        <f>A1363&amp;D1339&amp;D1341</f>
        <v>PT International student FTE134</v>
      </c>
      <c r="E1363" s="66">
        <f>IF(staff_students!$C$28="No",E1357/VLOOKUP($D1339,'selections(hide)'!$D$24:$P$36,13,FALSE)/$D1340/$D1340*21+D1357/VLOOKUP($D1339,'selections(hide)'!$D$24:$P$36,13,FALSE)/$D1340/$D1340*15,E1357/VLOOKUP($D1339,'selections(hide)'!$D$24:$P$36,13,FALSE)/$D1340/$D1340*21+E1357/VLOOKUP($D1339,'selections(hide)'!$D$24:$P$36,13,FALSE)/$D1340/$D1340*15)</f>
        <v>0</v>
      </c>
      <c r="F1363" s="58">
        <f>F1357/VLOOKUP($D1339,'selections(hide)'!$D$24:$P$36,13,FALSE)/$D1340/$D1340*21+E1357/VLOOKUP($D1339,'selections(hide)'!$D$24:$P$36,13,FALSE)/$D1340/$D1340*15</f>
        <v>0</v>
      </c>
      <c r="G1363" s="58">
        <f>G1357/VLOOKUP($D1339,'selections(hide)'!$D$24:$P$36,13,FALSE)/$D1340/$D1340*21+F1357/VLOOKUP($D1339,'selections(hide)'!$D$24:$P$36,13,FALSE)/$D1340/$D1340*15</f>
        <v>0</v>
      </c>
      <c r="H1363" s="58">
        <f>H1357/VLOOKUP($D1339,'selections(hide)'!$D$24:$P$36,13,FALSE)/$D1340/$D1340*21+G1357/VLOOKUP($D1339,'selections(hide)'!$D$24:$P$36,13,FALSE)/$D1340/$D1340*15</f>
        <v>0</v>
      </c>
      <c r="I1363" s="58">
        <f>I1357/VLOOKUP($D1339,'selections(hide)'!$D$24:$P$36,13,FALSE)/$D1340/$D1340*21+H1357/VLOOKUP($D1339,'selections(hide)'!$D$24:$P$36,13,FALSE)/$D1340/$D1340*15</f>
        <v>0</v>
      </c>
      <c r="J1363" s="58">
        <f>J1357/VLOOKUP($D1339,'selections(hide)'!$D$24:$P$36,13,FALSE)/$D1340/$D1340*21+I1357/VLOOKUP($D1339,'selections(hide)'!$D$24:$P$36,13,FALSE)/$D1340/$D1340*15</f>
        <v>0</v>
      </c>
    </row>
    <row r="1364" spans="1:10" x14ac:dyDescent="0.25">
      <c r="A1364" s="22"/>
      <c r="B1364" s="22"/>
      <c r="C1364" s="22"/>
      <c r="D1364" s="22"/>
      <c r="E1364" s="22"/>
      <c r="F1364" s="22"/>
      <c r="G1364" s="22"/>
      <c r="H1364" s="22"/>
      <c r="I1364" s="22"/>
      <c r="J1364" s="22"/>
    </row>
  </sheetData>
  <mergeCells count="54">
    <mergeCell ref="R449:S449"/>
    <mergeCell ref="T449:U449"/>
    <mergeCell ref="X414:Z414"/>
    <mergeCell ref="AA414:AC414"/>
    <mergeCell ref="L371:M371"/>
    <mergeCell ref="N371:O371"/>
    <mergeCell ref="P371:Q371"/>
    <mergeCell ref="R371:S371"/>
    <mergeCell ref="T371:U371"/>
    <mergeCell ref="V371:W371"/>
    <mergeCell ref="L414:N414"/>
    <mergeCell ref="O414:Q414"/>
    <mergeCell ref="R414:T414"/>
    <mergeCell ref="U414:W414"/>
    <mergeCell ref="V358:W358"/>
    <mergeCell ref="L579:M579"/>
    <mergeCell ref="N579:O579"/>
    <mergeCell ref="P579:Q579"/>
    <mergeCell ref="R579:S579"/>
    <mergeCell ref="T579:U579"/>
    <mergeCell ref="V579:W579"/>
    <mergeCell ref="L358:M358"/>
    <mergeCell ref="N358:O358"/>
    <mergeCell ref="P358:Q358"/>
    <mergeCell ref="R358:S358"/>
    <mergeCell ref="T358:U358"/>
    <mergeCell ref="V449:W449"/>
    <mergeCell ref="L449:M449"/>
    <mergeCell ref="N449:O449"/>
    <mergeCell ref="P449:Q449"/>
    <mergeCell ref="V605:W605"/>
    <mergeCell ref="L631:M631"/>
    <mergeCell ref="N631:O631"/>
    <mergeCell ref="P631:Q631"/>
    <mergeCell ref="R631:S631"/>
    <mergeCell ref="T631:U631"/>
    <mergeCell ref="V631:W631"/>
    <mergeCell ref="L605:M605"/>
    <mergeCell ref="N605:O605"/>
    <mergeCell ref="P605:Q605"/>
    <mergeCell ref="R605:S605"/>
    <mergeCell ref="T605:U605"/>
    <mergeCell ref="AJ1029:AO1029"/>
    <mergeCell ref="AP1029:AU1029"/>
    <mergeCell ref="V657:W657"/>
    <mergeCell ref="L1029:Q1029"/>
    <mergeCell ref="R1029:W1029"/>
    <mergeCell ref="X1029:AC1029"/>
    <mergeCell ref="AD1029:AI1029"/>
    <mergeCell ref="L657:M657"/>
    <mergeCell ref="N657:O657"/>
    <mergeCell ref="P657:Q657"/>
    <mergeCell ref="R657:S657"/>
    <mergeCell ref="T657:U65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BG77"/>
  <sheetViews>
    <sheetView zoomScale="80" zoomScaleNormal="80" workbookViewId="0">
      <pane xSplit="4" ySplit="5" topLeftCell="J57" activePane="bottomRight" state="frozen"/>
      <selection pane="topRight" activeCell="N21" sqref="N21"/>
      <selection pane="bottomLeft" activeCell="N21" sqref="N21"/>
      <selection pane="bottomRight" activeCell="M81" sqref="M81"/>
    </sheetView>
  </sheetViews>
  <sheetFormatPr defaultColWidth="10.7109375" defaultRowHeight="15" x14ac:dyDescent="0.25"/>
  <cols>
    <col min="1" max="1" width="30.5703125" customWidth="1"/>
    <col min="2" max="2" width="25.7109375" bestFit="1" customWidth="1"/>
    <col min="3" max="3" width="17.85546875" bestFit="1" customWidth="1"/>
    <col min="4" max="4" width="63.85546875" bestFit="1" customWidth="1"/>
    <col min="5" max="11" width="12.7109375" customWidth="1"/>
    <col min="12" max="12" width="5.7109375" customWidth="1"/>
    <col min="13" max="19" width="12.7109375" customWidth="1"/>
    <col min="20" max="20" width="5.7109375" customWidth="1"/>
    <col min="21" max="27" width="12.7109375" customWidth="1"/>
    <col min="28" max="28" width="5.7109375" customWidth="1"/>
    <col min="29" max="35" width="12.7109375" customWidth="1"/>
    <col min="36" max="36" width="5.7109375" customWidth="1"/>
    <col min="37" max="43" width="12.7109375" customWidth="1"/>
    <col min="44" max="44" width="5.7109375" customWidth="1"/>
    <col min="45" max="51" width="12.7109375" customWidth="1"/>
    <col min="52" max="52" width="5.7109375" customWidth="1"/>
    <col min="53" max="59" width="12.7109375" customWidth="1"/>
  </cols>
  <sheetData>
    <row r="1" spans="1:59" x14ac:dyDescent="0.25">
      <c r="A1" t="s">
        <v>698</v>
      </c>
      <c r="B1" t="str">
        <f>IF('selections(hide)'!$AD$7=2,"Yes","No")</f>
        <v>No</v>
      </c>
      <c r="C1" t="s">
        <v>699</v>
      </c>
      <c r="D1" t="str">
        <f>IF('selections(hide)'!$AG$7=2,"Yes","No")</f>
        <v>No</v>
      </c>
      <c r="M1">
        <v>2</v>
      </c>
      <c r="N1">
        <v>3</v>
      </c>
      <c r="O1">
        <v>4</v>
      </c>
      <c r="P1">
        <v>5</v>
      </c>
      <c r="Q1">
        <v>6</v>
      </c>
      <c r="R1">
        <v>7</v>
      </c>
      <c r="S1">
        <v>8</v>
      </c>
      <c r="U1">
        <v>2</v>
      </c>
      <c r="V1">
        <v>3</v>
      </c>
      <c r="W1">
        <v>4</v>
      </c>
      <c r="X1">
        <v>5</v>
      </c>
      <c r="Y1">
        <v>6</v>
      </c>
      <c r="Z1">
        <v>7</v>
      </c>
      <c r="AA1">
        <v>8</v>
      </c>
      <c r="AC1">
        <v>2</v>
      </c>
      <c r="AD1">
        <v>3</v>
      </c>
      <c r="AE1">
        <v>4</v>
      </c>
      <c r="AF1">
        <v>5</v>
      </c>
      <c r="AG1">
        <v>6</v>
      </c>
      <c r="AH1">
        <v>7</v>
      </c>
      <c r="AI1">
        <v>8</v>
      </c>
      <c r="AK1">
        <v>2</v>
      </c>
      <c r="AL1">
        <v>3</v>
      </c>
      <c r="AM1">
        <v>4</v>
      </c>
      <c r="AN1">
        <v>5</v>
      </c>
      <c r="AO1">
        <v>6</v>
      </c>
      <c r="AP1">
        <v>7</v>
      </c>
      <c r="AQ1">
        <v>8</v>
      </c>
      <c r="AS1">
        <v>2</v>
      </c>
      <c r="AT1">
        <v>3</v>
      </c>
      <c r="AU1">
        <v>4</v>
      </c>
      <c r="AV1">
        <v>5</v>
      </c>
      <c r="AW1">
        <v>6</v>
      </c>
      <c r="AX1">
        <v>7</v>
      </c>
      <c r="AY1">
        <v>8</v>
      </c>
      <c r="BA1">
        <v>2</v>
      </c>
      <c r="BB1">
        <v>3</v>
      </c>
      <c r="BC1">
        <v>4</v>
      </c>
      <c r="BD1">
        <v>5</v>
      </c>
      <c r="BE1">
        <v>6</v>
      </c>
      <c r="BF1">
        <v>7</v>
      </c>
      <c r="BG1">
        <v>8</v>
      </c>
    </row>
    <row r="2" spans="1:59" x14ac:dyDescent="0.25">
      <c r="A2" t="s">
        <v>494</v>
      </c>
      <c r="B2" t="str">
        <f>prog_header!$C$6</f>
        <v>FESE UEBS</v>
      </c>
      <c r="C2" t="s">
        <v>402</v>
      </c>
      <c r="D2" t="str">
        <f>VLOOKUP('selections(hide)'!$A$4,'selections(hide)'!$D$24:$Q$36,7,FALSE)</f>
        <v>PGT</v>
      </c>
    </row>
    <row r="3" spans="1:59" x14ac:dyDescent="0.25">
      <c r="A3" t="s">
        <v>700</v>
      </c>
      <c r="B3" t="str">
        <f>IF('selections(hide)'!$F$1=1,"Blended",IF('selections(hide)'!$F$1=3,"Blended",IF('selections(hide)'!$F$1=2,"Online",0)))</f>
        <v>Blended</v>
      </c>
      <c r="C3" t="s">
        <v>545</v>
      </c>
      <c r="D3" t="str">
        <f>IF('selections(hide)'!$I$1=1,"Exeter",IF('selections(hide)'!$I$1=2,"Cornwall",IF('selections(hide)'!$I$1=3,"Any",0)))</f>
        <v>Any</v>
      </c>
      <c r="E3" s="257" t="s">
        <v>293</v>
      </c>
      <c r="F3" s="257"/>
      <c r="G3" s="257"/>
      <c r="H3" s="257"/>
      <c r="I3" s="257"/>
      <c r="J3" s="257"/>
      <c r="K3" s="257"/>
      <c r="M3" s="253" t="s">
        <v>149</v>
      </c>
      <c r="N3" s="253"/>
      <c r="O3" s="253"/>
      <c r="P3" s="253"/>
      <c r="Q3" s="253"/>
      <c r="R3" s="253"/>
      <c r="S3" s="253"/>
      <c r="U3" s="253" t="s">
        <v>264</v>
      </c>
      <c r="V3" s="253"/>
      <c r="W3" s="253"/>
      <c r="X3" s="253"/>
      <c r="Y3" s="253"/>
      <c r="Z3" s="253"/>
      <c r="AA3" s="253"/>
      <c r="AC3" s="253" t="s">
        <v>265</v>
      </c>
      <c r="AD3" s="253"/>
      <c r="AE3" s="253"/>
      <c r="AF3" s="253"/>
      <c r="AG3" s="253"/>
      <c r="AH3" s="253"/>
      <c r="AI3" s="253"/>
      <c r="AK3" s="253" t="s">
        <v>266</v>
      </c>
      <c r="AL3" s="253"/>
      <c r="AM3" s="253"/>
      <c r="AN3" s="253"/>
      <c r="AO3" s="253"/>
      <c r="AP3" s="253"/>
      <c r="AQ3" s="253"/>
      <c r="AS3" s="253" t="s">
        <v>267</v>
      </c>
      <c r="AT3" s="253"/>
      <c r="AU3" s="253"/>
      <c r="AV3" s="253"/>
      <c r="AW3" s="253"/>
      <c r="AX3" s="253"/>
      <c r="AY3" s="253"/>
      <c r="BA3" s="253" t="s">
        <v>268</v>
      </c>
      <c r="BB3" s="253"/>
      <c r="BC3" s="253"/>
      <c r="BD3" s="253"/>
      <c r="BE3" s="253"/>
      <c r="BF3" s="253"/>
      <c r="BG3" s="253"/>
    </row>
    <row r="4" spans="1:59" x14ac:dyDescent="0.25">
      <c r="E4" t="s">
        <v>294</v>
      </c>
      <c r="F4" t="s">
        <v>295</v>
      </c>
      <c r="G4" t="s">
        <v>296</v>
      </c>
      <c r="H4" t="s">
        <v>297</v>
      </c>
      <c r="I4" t="s">
        <v>298</v>
      </c>
      <c r="J4" t="s">
        <v>299</v>
      </c>
      <c r="K4" t="s">
        <v>300</v>
      </c>
      <c r="M4" t="str">
        <f>E4</f>
        <v>Dev Yr</v>
      </c>
      <c r="N4" t="str">
        <f t="shared" ref="N4:S5" si="0">F4</f>
        <v>Launch Yr</v>
      </c>
      <c r="O4" t="str">
        <f t="shared" si="0"/>
        <v>Yr 2</v>
      </c>
      <c r="P4" t="str">
        <f t="shared" si="0"/>
        <v>Yr 3</v>
      </c>
      <c r="Q4" t="str">
        <f t="shared" si="0"/>
        <v>Yr 4</v>
      </c>
      <c r="R4" t="str">
        <f t="shared" si="0"/>
        <v>Yr 5</v>
      </c>
      <c r="S4" t="str">
        <f t="shared" si="0"/>
        <v>Yr 6</v>
      </c>
      <c r="U4" t="str">
        <f>M4</f>
        <v>Dev Yr</v>
      </c>
      <c r="V4" t="str">
        <f t="shared" ref="V4:AA5" si="1">N4</f>
        <v>Launch Yr</v>
      </c>
      <c r="W4" t="str">
        <f t="shared" si="1"/>
        <v>Yr 2</v>
      </c>
      <c r="X4" t="str">
        <f t="shared" si="1"/>
        <v>Yr 3</v>
      </c>
      <c r="Y4" t="str">
        <f t="shared" si="1"/>
        <v>Yr 4</v>
      </c>
      <c r="Z4" t="str">
        <f t="shared" si="1"/>
        <v>Yr 5</v>
      </c>
      <c r="AA4" t="str">
        <f t="shared" si="1"/>
        <v>Yr 6</v>
      </c>
      <c r="AC4" t="str">
        <f>U4</f>
        <v>Dev Yr</v>
      </c>
      <c r="AD4" t="str">
        <f t="shared" ref="AD4:AI5" si="2">V4</f>
        <v>Launch Yr</v>
      </c>
      <c r="AE4" t="str">
        <f t="shared" si="2"/>
        <v>Yr 2</v>
      </c>
      <c r="AF4" t="str">
        <f t="shared" si="2"/>
        <v>Yr 3</v>
      </c>
      <c r="AG4" t="str">
        <f t="shared" si="2"/>
        <v>Yr 4</v>
      </c>
      <c r="AH4" t="str">
        <f t="shared" si="2"/>
        <v>Yr 5</v>
      </c>
      <c r="AI4" t="str">
        <f t="shared" si="2"/>
        <v>Yr 6</v>
      </c>
      <c r="AK4" t="str">
        <f>AC4</f>
        <v>Dev Yr</v>
      </c>
      <c r="AL4" t="str">
        <f t="shared" ref="AL4:AQ5" si="3">AD4</f>
        <v>Launch Yr</v>
      </c>
      <c r="AM4" t="str">
        <f t="shared" si="3"/>
        <v>Yr 2</v>
      </c>
      <c r="AN4" t="str">
        <f t="shared" si="3"/>
        <v>Yr 3</v>
      </c>
      <c r="AO4" t="str">
        <f t="shared" si="3"/>
        <v>Yr 4</v>
      </c>
      <c r="AP4" t="str">
        <f t="shared" si="3"/>
        <v>Yr 5</v>
      </c>
      <c r="AQ4" t="str">
        <f t="shared" si="3"/>
        <v>Yr 6</v>
      </c>
      <c r="AS4" t="str">
        <f>AK4</f>
        <v>Dev Yr</v>
      </c>
      <c r="AT4" t="str">
        <f t="shared" ref="AT4:AY5" si="4">AL4</f>
        <v>Launch Yr</v>
      </c>
      <c r="AU4" t="str">
        <f t="shared" si="4"/>
        <v>Yr 2</v>
      </c>
      <c r="AV4" t="str">
        <f t="shared" si="4"/>
        <v>Yr 3</v>
      </c>
      <c r="AW4" t="str">
        <f t="shared" si="4"/>
        <v>Yr 4</v>
      </c>
      <c r="AX4" t="str">
        <f t="shared" si="4"/>
        <v>Yr 5</v>
      </c>
      <c r="AY4" t="str">
        <f t="shared" si="4"/>
        <v>Yr 6</v>
      </c>
      <c r="BA4" t="str">
        <f>AS4</f>
        <v>Dev Yr</v>
      </c>
      <c r="BB4" t="str">
        <f t="shared" ref="BB4:BG5" si="5">AT4</f>
        <v>Launch Yr</v>
      </c>
      <c r="BC4" t="str">
        <f t="shared" si="5"/>
        <v>Yr 2</v>
      </c>
      <c r="BD4" t="str">
        <f t="shared" si="5"/>
        <v>Yr 3</v>
      </c>
      <c r="BE4" t="str">
        <f t="shared" si="5"/>
        <v>Yr 4</v>
      </c>
      <c r="BF4" t="str">
        <f t="shared" si="5"/>
        <v>Yr 5</v>
      </c>
      <c r="BG4" t="str">
        <f t="shared" si="5"/>
        <v>Yr 6</v>
      </c>
    </row>
    <row r="5" spans="1:59" x14ac:dyDescent="0.25">
      <c r="A5" s="42" t="s">
        <v>701</v>
      </c>
      <c r="E5" s="50" t="str">
        <f>IFERROR(VLOOKUP(F5,'selections(hide)'!$M$3:$N$18,2,FALSE),0)</f>
        <v>2024/25</v>
      </c>
      <c r="F5" s="50" t="str">
        <f>staff_students!E29</f>
        <v>2025/26</v>
      </c>
      <c r="G5" s="50" t="str">
        <f>staff_students!F29</f>
        <v>2026/27</v>
      </c>
      <c r="H5" s="50" t="str">
        <f>staff_students!G29</f>
        <v>2027/28</v>
      </c>
      <c r="I5" s="50" t="str">
        <f>staff_students!H29</f>
        <v>2028/29</v>
      </c>
      <c r="J5" s="50" t="str">
        <f>staff_students!I29</f>
        <v>2029/30</v>
      </c>
      <c r="K5" s="50" t="str">
        <f>staff_students!J29</f>
        <v>2030/31</v>
      </c>
      <c r="M5" s="50" t="str">
        <f>E5</f>
        <v>2024/25</v>
      </c>
      <c r="N5" s="50" t="str">
        <f t="shared" si="0"/>
        <v>2025/26</v>
      </c>
      <c r="O5" s="50" t="str">
        <f t="shared" si="0"/>
        <v>2026/27</v>
      </c>
      <c r="P5" s="50" t="str">
        <f t="shared" si="0"/>
        <v>2027/28</v>
      </c>
      <c r="Q5" s="50" t="str">
        <f t="shared" si="0"/>
        <v>2028/29</v>
      </c>
      <c r="R5" s="50" t="str">
        <f t="shared" si="0"/>
        <v>2029/30</v>
      </c>
      <c r="S5" s="50" t="str">
        <f t="shared" si="0"/>
        <v>2030/31</v>
      </c>
      <c r="U5" s="50" t="str">
        <f>M5</f>
        <v>2024/25</v>
      </c>
      <c r="V5" s="50" t="str">
        <f t="shared" si="1"/>
        <v>2025/26</v>
      </c>
      <c r="W5" s="50" t="str">
        <f t="shared" si="1"/>
        <v>2026/27</v>
      </c>
      <c r="X5" s="50" t="str">
        <f t="shared" si="1"/>
        <v>2027/28</v>
      </c>
      <c r="Y5" s="50" t="str">
        <f t="shared" si="1"/>
        <v>2028/29</v>
      </c>
      <c r="Z5" s="50" t="str">
        <f t="shared" si="1"/>
        <v>2029/30</v>
      </c>
      <c r="AA5" s="50" t="str">
        <f t="shared" si="1"/>
        <v>2030/31</v>
      </c>
      <c r="AC5" s="50" t="str">
        <f>U5</f>
        <v>2024/25</v>
      </c>
      <c r="AD5" s="50" t="str">
        <f t="shared" si="2"/>
        <v>2025/26</v>
      </c>
      <c r="AE5" s="50" t="str">
        <f t="shared" si="2"/>
        <v>2026/27</v>
      </c>
      <c r="AF5" s="50" t="str">
        <f t="shared" si="2"/>
        <v>2027/28</v>
      </c>
      <c r="AG5" s="50" t="str">
        <f t="shared" si="2"/>
        <v>2028/29</v>
      </c>
      <c r="AH5" s="50" t="str">
        <f t="shared" si="2"/>
        <v>2029/30</v>
      </c>
      <c r="AI5" s="50" t="str">
        <f t="shared" si="2"/>
        <v>2030/31</v>
      </c>
      <c r="AK5" s="50" t="str">
        <f>AC5</f>
        <v>2024/25</v>
      </c>
      <c r="AL5" s="50" t="str">
        <f t="shared" si="3"/>
        <v>2025/26</v>
      </c>
      <c r="AM5" s="50" t="str">
        <f t="shared" si="3"/>
        <v>2026/27</v>
      </c>
      <c r="AN5" s="50" t="str">
        <f t="shared" si="3"/>
        <v>2027/28</v>
      </c>
      <c r="AO5" s="50" t="str">
        <f t="shared" si="3"/>
        <v>2028/29</v>
      </c>
      <c r="AP5" s="50" t="str">
        <f t="shared" si="3"/>
        <v>2029/30</v>
      </c>
      <c r="AQ5" s="50" t="str">
        <f t="shared" si="3"/>
        <v>2030/31</v>
      </c>
      <c r="AS5" s="50" t="str">
        <f>AK5</f>
        <v>2024/25</v>
      </c>
      <c r="AT5" s="50" t="str">
        <f t="shared" si="4"/>
        <v>2025/26</v>
      </c>
      <c r="AU5" s="50" t="str">
        <f t="shared" si="4"/>
        <v>2026/27</v>
      </c>
      <c r="AV5" s="50" t="str">
        <f t="shared" si="4"/>
        <v>2027/28</v>
      </c>
      <c r="AW5" s="50" t="str">
        <f t="shared" si="4"/>
        <v>2028/29</v>
      </c>
      <c r="AX5" s="50" t="str">
        <f t="shared" si="4"/>
        <v>2029/30</v>
      </c>
      <c r="AY5" s="50" t="str">
        <f t="shared" si="4"/>
        <v>2030/31</v>
      </c>
      <c r="BA5" s="50" t="str">
        <f>AS5</f>
        <v>2024/25</v>
      </c>
      <c r="BB5" s="50" t="str">
        <f t="shared" si="5"/>
        <v>2025/26</v>
      </c>
      <c r="BC5" s="50" t="str">
        <f t="shared" si="5"/>
        <v>2026/27</v>
      </c>
      <c r="BD5" s="50" t="str">
        <f t="shared" si="5"/>
        <v>2027/28</v>
      </c>
      <c r="BE5" s="50" t="str">
        <f t="shared" si="5"/>
        <v>2028/29</v>
      </c>
      <c r="BF5" s="50" t="str">
        <f t="shared" si="5"/>
        <v>2029/30</v>
      </c>
      <c r="BG5" s="50" t="str">
        <f t="shared" si="5"/>
        <v>2030/31</v>
      </c>
    </row>
    <row r="6" spans="1:59" x14ac:dyDescent="0.25">
      <c r="A6" s="74" t="s">
        <v>308</v>
      </c>
      <c r="D6" s="74" t="s">
        <v>702</v>
      </c>
    </row>
    <row r="7" spans="1:59" x14ac:dyDescent="0.25">
      <c r="A7" t="s">
        <v>335</v>
      </c>
      <c r="C7">
        <v>4</v>
      </c>
      <c r="D7" t="s">
        <v>703</v>
      </c>
      <c r="E7" s="72">
        <f ca="1">M7+U7+AC7+AK7+AS7+BA7</f>
        <v>6366.1395256440583</v>
      </c>
      <c r="F7" s="72">
        <f t="shared" ref="F7:K7" ca="1" si="6">N7+V7+AD7+AL7+AT7+BB7</f>
        <v>12604.956260775234</v>
      </c>
      <c r="G7" s="72">
        <f t="shared" ca="1" si="6"/>
        <v>12604.956260775234</v>
      </c>
      <c r="H7" s="72">
        <f t="shared" ca="1" si="6"/>
        <v>12604.956260775234</v>
      </c>
      <c r="I7" s="72">
        <f t="shared" ca="1" si="6"/>
        <v>12604.956260775234</v>
      </c>
      <c r="J7" s="72">
        <f t="shared" ca="1" si="6"/>
        <v>12604.956260775234</v>
      </c>
      <c r="K7" s="72">
        <f t="shared" ca="1" si="6"/>
        <v>12604.956260775234</v>
      </c>
      <c r="M7" s="72">
        <f ca="1">'module_assess_calcs(hide)'!D$84*HLOOKUP($M$3,$M$63:$S$76,$C7,FALSE)</f>
        <v>6366.1395256440583</v>
      </c>
      <c r="N7" s="72">
        <f ca="1">'module_assess_calcs(hide)'!E$84*HLOOKUP($M$3,$M$63:$S$76,$C7,FALSE)</f>
        <v>12604.956260775234</v>
      </c>
      <c r="O7" s="72">
        <f ca="1">'module_assess_calcs(hide)'!F$84*HLOOKUP($M$3,$M$63:$S$76,$C7,FALSE)</f>
        <v>12604.956260775234</v>
      </c>
      <c r="P7" s="72">
        <f ca="1">'module_assess_calcs(hide)'!G$84*HLOOKUP($M$3,$M$63:$S$76,$C7,FALSE)</f>
        <v>12604.956260775234</v>
      </c>
      <c r="Q7" s="72">
        <f ca="1">'module_assess_calcs(hide)'!H$84*HLOOKUP($M$3,$M$63:$S$76,$C7,FALSE)</f>
        <v>12604.956260775234</v>
      </c>
      <c r="R7" s="72">
        <f ca="1">'module_assess_calcs(hide)'!I$84*HLOOKUP($M$3,$M$63:$S$76,$C7,FALSE)</f>
        <v>12604.956260775234</v>
      </c>
      <c r="S7" s="72">
        <f ca="1">'module_assess_calcs(hide)'!J$84*HLOOKUP($M$3,$M$63:$S$76,$C7,FALSE)</f>
        <v>12604.956260775234</v>
      </c>
      <c r="U7" s="72">
        <f ca="1">'module_assess_calcs(hide)'!K$84*HLOOKUP($U$3,$M$63:$S$76,$C7,FALSE)</f>
        <v>0</v>
      </c>
      <c r="V7" s="72">
        <f ca="1">'module_assess_calcs(hide)'!L$84*HLOOKUP($U$3,$M$63:$S$76,$C7,FALSE)</f>
        <v>0</v>
      </c>
      <c r="W7" s="72">
        <f ca="1">'module_assess_calcs(hide)'!M$84*HLOOKUP($U$3,$M$63:$S$76,$C7,FALSE)</f>
        <v>0</v>
      </c>
      <c r="X7" s="72">
        <f ca="1">'module_assess_calcs(hide)'!N$84*HLOOKUP($U$3,$M$63:$S$76,$C7,FALSE)</f>
        <v>0</v>
      </c>
      <c r="Y7" s="72">
        <f ca="1">'module_assess_calcs(hide)'!O$84*HLOOKUP($U$3,$M$63:$S$76,$C7,FALSE)</f>
        <v>0</v>
      </c>
      <c r="Z7" s="72">
        <f ca="1">'module_assess_calcs(hide)'!P$84*HLOOKUP($U$3,$M$63:$S$76,$C7,FALSE)</f>
        <v>0</v>
      </c>
      <c r="AA7" s="72">
        <f ca="1">'module_assess_calcs(hide)'!Q$84*HLOOKUP($U$3,$M$63:$S$76,$C7,FALSE)</f>
        <v>0</v>
      </c>
      <c r="AC7" s="72">
        <f ca="1">'module_assess_calcs(hide)'!R$84*HLOOKUP($AC$3,$M$63:$S$76,$C7,FALSE)</f>
        <v>0</v>
      </c>
      <c r="AD7" s="72">
        <f ca="1">'module_assess_calcs(hide)'!S$84*HLOOKUP($AC$3,$M$63:$S$76,$C7,FALSE)</f>
        <v>0</v>
      </c>
      <c r="AE7" s="72">
        <f ca="1">'module_assess_calcs(hide)'!T$84*HLOOKUP($AC$3,$M$63:$S$76,$C7,FALSE)</f>
        <v>0</v>
      </c>
      <c r="AF7" s="72">
        <f ca="1">'module_assess_calcs(hide)'!U$84*HLOOKUP($AC$3,$M$63:$S$76,$C7,FALSE)</f>
        <v>0</v>
      </c>
      <c r="AG7" s="72">
        <f ca="1">'module_assess_calcs(hide)'!V$84*HLOOKUP($AC$3,$M$63:$S$76,$C7,FALSE)</f>
        <v>0</v>
      </c>
      <c r="AH7" s="72">
        <f ca="1">'module_assess_calcs(hide)'!W$84*HLOOKUP($AC$3,$M$63:$S$76,$C7,FALSE)</f>
        <v>0</v>
      </c>
      <c r="AI7" s="72">
        <f ca="1">'module_assess_calcs(hide)'!X$84*HLOOKUP($AC$3,$M$63:$S$76,$C7,FALSE)</f>
        <v>0</v>
      </c>
      <c r="AK7" s="72">
        <f ca="1">'module_assess_calcs(hide)'!Y$84*HLOOKUP($AK$3,$M$63:$S$76,$C7,FALSE)</f>
        <v>0</v>
      </c>
      <c r="AL7" s="72">
        <f ca="1">'module_assess_calcs(hide)'!Z$84*HLOOKUP($AK$3,$M$63:$S$76,$C7,FALSE)</f>
        <v>0</v>
      </c>
      <c r="AM7" s="72">
        <f ca="1">'module_assess_calcs(hide)'!AA$84*HLOOKUP($AK$3,$M$63:$S$76,$C7,FALSE)</f>
        <v>0</v>
      </c>
      <c r="AN7" s="72">
        <f ca="1">'module_assess_calcs(hide)'!AB$84*HLOOKUP($AK$3,$M$63:$S$76,$C7,FALSE)</f>
        <v>0</v>
      </c>
      <c r="AO7" s="72">
        <f ca="1">'module_assess_calcs(hide)'!AC$84*HLOOKUP($AK$3,$M$63:$S$76,$C7,FALSE)</f>
        <v>0</v>
      </c>
      <c r="AP7" s="72">
        <f ca="1">'module_assess_calcs(hide)'!AD$84*HLOOKUP($AK$3,$M$63:$S$76,$C7,FALSE)</f>
        <v>0</v>
      </c>
      <c r="AQ7" s="72">
        <f ca="1">'module_assess_calcs(hide)'!AE$84*HLOOKUP($AK$3,$M$63:$S$76,$C7,FALSE)</f>
        <v>0</v>
      </c>
      <c r="AS7" s="72">
        <f ca="1">'module_assess_calcs(hide)'!AF$84*HLOOKUP($AS$3,$M$63:$S$76,$C7,FALSE)</f>
        <v>0</v>
      </c>
      <c r="AT7" s="72">
        <f ca="1">'module_assess_calcs(hide)'!AG$84*HLOOKUP($AS$3,$M$63:$S$76,$C7,FALSE)</f>
        <v>0</v>
      </c>
      <c r="AU7" s="72">
        <f ca="1">'module_assess_calcs(hide)'!AH$84*HLOOKUP($AS$3,$M$63:$S$76,$C7,FALSE)</f>
        <v>0</v>
      </c>
      <c r="AV7" s="72">
        <f ca="1">'module_assess_calcs(hide)'!AI$84*HLOOKUP($AS$3,$M$63:$S$76,$C7,FALSE)</f>
        <v>0</v>
      </c>
      <c r="AW7" s="72">
        <f ca="1">'module_assess_calcs(hide)'!AJ$84*HLOOKUP($AS$3,$M$63:$S$76,$C7,FALSE)</f>
        <v>0</v>
      </c>
      <c r="AX7" s="72">
        <f ca="1">'module_assess_calcs(hide)'!AK$84*HLOOKUP($AS$3,$M$63:$S$76,$C7,FALSE)</f>
        <v>0</v>
      </c>
      <c r="AY7" s="72">
        <f ca="1">'module_assess_calcs(hide)'!AL$84*HLOOKUP($AS$3,$M$63:$S$76,$C7,FALSE)</f>
        <v>0</v>
      </c>
      <c r="BA7" s="72">
        <f ca="1">'module_assess_calcs(hide)'!AM$84*HLOOKUP($BA$3,$M$63:$S$76,$C7,FALSE)</f>
        <v>0</v>
      </c>
      <c r="BB7" s="72">
        <f ca="1">'module_assess_calcs(hide)'!AN$84*HLOOKUP($BA$3,$M$63:$S$76,$C7,FALSE)</f>
        <v>0</v>
      </c>
      <c r="BC7" s="72">
        <f ca="1">'module_assess_calcs(hide)'!AO$84*HLOOKUP($BA$3,$M$63:$S$76,$C7,FALSE)</f>
        <v>0</v>
      </c>
      <c r="BD7" s="72">
        <f ca="1">'module_assess_calcs(hide)'!AP$84*HLOOKUP($BA$3,$M$63:$S$76,$C7,FALSE)</f>
        <v>0</v>
      </c>
      <c r="BE7" s="72">
        <f ca="1">'module_assess_calcs(hide)'!AQ$84*HLOOKUP($BA$3,$M$63:$S$76,$C7,FALSE)</f>
        <v>0</v>
      </c>
      <c r="BF7" s="72">
        <f ca="1">'module_assess_calcs(hide)'!AR$84*HLOOKUP($BA$3,$M$63:$S$76,$C7,FALSE)</f>
        <v>0</v>
      </c>
      <c r="BG7" s="72">
        <f ca="1">'module_assess_calcs(hide)'!AS$84*HLOOKUP($BA$3,$M$63:$S$76,$C7,FALSE)</f>
        <v>0</v>
      </c>
    </row>
    <row r="8" spans="1:59" x14ac:dyDescent="0.25">
      <c r="A8" t="s">
        <v>336</v>
      </c>
      <c r="C8">
        <v>5</v>
      </c>
      <c r="D8" t="s">
        <v>703</v>
      </c>
      <c r="E8" s="72">
        <f ca="1">M8+U8+AC8+AK8+AS8+BA8</f>
        <v>19269.519609948245</v>
      </c>
      <c r="F8" s="72">
        <f t="shared" ref="F8:K8" ca="1" si="7">N8+V8+AD8+AL8+AT8+BB8</f>
        <v>38153.648827697521</v>
      </c>
      <c r="G8" s="72">
        <f t="shared" ca="1" si="7"/>
        <v>38153.648827697521</v>
      </c>
      <c r="H8" s="72">
        <f t="shared" ca="1" si="7"/>
        <v>38153.648827697521</v>
      </c>
      <c r="I8" s="72">
        <f t="shared" ca="1" si="7"/>
        <v>38153.648827697521</v>
      </c>
      <c r="J8" s="72">
        <f t="shared" ca="1" si="7"/>
        <v>38153.648827697521</v>
      </c>
      <c r="K8" s="72">
        <f t="shared" ca="1" si="7"/>
        <v>38153.648827697521</v>
      </c>
      <c r="M8" s="72">
        <f ca="1">'module_assess_calcs(hide)'!D$84*HLOOKUP($M$3,$M$63:$S$76,$C8,FALSE)</f>
        <v>19269.519609948245</v>
      </c>
      <c r="N8" s="72">
        <f ca="1">'module_assess_calcs(hide)'!E$84*HLOOKUP($M$3,$M$63:$S$76,$C8,FALSE)</f>
        <v>38153.648827697521</v>
      </c>
      <c r="O8" s="72">
        <f ca="1">'module_assess_calcs(hide)'!F$84*HLOOKUP($M$3,$M$63:$S$76,$C8,FALSE)</f>
        <v>38153.648827697521</v>
      </c>
      <c r="P8" s="72">
        <f ca="1">'module_assess_calcs(hide)'!G$84*HLOOKUP($M$3,$M$63:$S$76,$C8,FALSE)</f>
        <v>38153.648827697521</v>
      </c>
      <c r="Q8" s="72">
        <f ca="1">'module_assess_calcs(hide)'!H$84*HLOOKUP($M$3,$M$63:$S$76,$C8,FALSE)</f>
        <v>38153.648827697521</v>
      </c>
      <c r="R8" s="72">
        <f ca="1">'module_assess_calcs(hide)'!I$84*HLOOKUP($M$3,$M$63:$S$76,$C8,FALSE)</f>
        <v>38153.648827697521</v>
      </c>
      <c r="S8" s="72">
        <f ca="1">'module_assess_calcs(hide)'!J$84*HLOOKUP($M$3,$M$63:$S$76,$C8,FALSE)</f>
        <v>38153.648827697521</v>
      </c>
      <c r="U8" s="72">
        <f ca="1">'module_assess_calcs(hide)'!K$84*HLOOKUP($U$3,$M$63:$S$76,$C8,FALSE)</f>
        <v>0</v>
      </c>
      <c r="V8" s="72">
        <f ca="1">'module_assess_calcs(hide)'!L$84*HLOOKUP($U$3,$M$63:$S$76,$C8,FALSE)</f>
        <v>0</v>
      </c>
      <c r="W8" s="72">
        <f ca="1">'module_assess_calcs(hide)'!M$84*HLOOKUP($U$3,$M$63:$S$76,$C8,FALSE)</f>
        <v>0</v>
      </c>
      <c r="X8" s="72">
        <f ca="1">'module_assess_calcs(hide)'!N$84*HLOOKUP($U$3,$M$63:$S$76,$C8,FALSE)</f>
        <v>0</v>
      </c>
      <c r="Y8" s="72">
        <f ca="1">'module_assess_calcs(hide)'!O$84*HLOOKUP($U$3,$M$63:$S$76,$C8,FALSE)</f>
        <v>0</v>
      </c>
      <c r="Z8" s="72">
        <f ca="1">'module_assess_calcs(hide)'!P$84*HLOOKUP($U$3,$M$63:$S$76,$C8,FALSE)</f>
        <v>0</v>
      </c>
      <c r="AA8" s="72">
        <f ca="1">'module_assess_calcs(hide)'!Q$84*HLOOKUP($U$3,$M$63:$S$76,$C8,FALSE)</f>
        <v>0</v>
      </c>
      <c r="AC8" s="72">
        <f ca="1">'module_assess_calcs(hide)'!R$84*HLOOKUP($AC$3,$M$63:$S$76,$C8,FALSE)</f>
        <v>0</v>
      </c>
      <c r="AD8" s="72">
        <f ca="1">'module_assess_calcs(hide)'!S$84*HLOOKUP($AC$3,$M$63:$S$76,$C8,FALSE)</f>
        <v>0</v>
      </c>
      <c r="AE8" s="72">
        <f ca="1">'module_assess_calcs(hide)'!T$84*HLOOKUP($AC$3,$M$63:$S$76,$C8,FALSE)</f>
        <v>0</v>
      </c>
      <c r="AF8" s="72">
        <f ca="1">'module_assess_calcs(hide)'!U$84*HLOOKUP($AC$3,$M$63:$S$76,$C8,FALSE)</f>
        <v>0</v>
      </c>
      <c r="AG8" s="72">
        <f ca="1">'module_assess_calcs(hide)'!V$84*HLOOKUP($AC$3,$M$63:$S$76,$C8,FALSE)</f>
        <v>0</v>
      </c>
      <c r="AH8" s="72">
        <f ca="1">'module_assess_calcs(hide)'!W$84*HLOOKUP($AC$3,$M$63:$S$76,$C8,FALSE)</f>
        <v>0</v>
      </c>
      <c r="AI8" s="72">
        <f ca="1">'module_assess_calcs(hide)'!X$84*HLOOKUP($AC$3,$M$63:$S$76,$C8,FALSE)</f>
        <v>0</v>
      </c>
      <c r="AK8" s="72">
        <f ca="1">'module_assess_calcs(hide)'!Y$84*HLOOKUP($AK$3,$M$63:$S$76,$C8,FALSE)</f>
        <v>0</v>
      </c>
      <c r="AL8" s="72">
        <f ca="1">'module_assess_calcs(hide)'!Z$84*HLOOKUP($AK$3,$M$63:$S$76,$C8,FALSE)</f>
        <v>0</v>
      </c>
      <c r="AM8" s="72">
        <f ca="1">'module_assess_calcs(hide)'!AA$84*HLOOKUP($AK$3,$M$63:$S$76,$C8,FALSE)</f>
        <v>0</v>
      </c>
      <c r="AN8" s="72">
        <f ca="1">'module_assess_calcs(hide)'!AB$84*HLOOKUP($AK$3,$M$63:$S$76,$C8,FALSE)</f>
        <v>0</v>
      </c>
      <c r="AO8" s="72">
        <f ca="1">'module_assess_calcs(hide)'!AC$84*HLOOKUP($AK$3,$M$63:$S$76,$C8,FALSE)</f>
        <v>0</v>
      </c>
      <c r="AP8" s="72">
        <f ca="1">'module_assess_calcs(hide)'!AD$84*HLOOKUP($AK$3,$M$63:$S$76,$C8,FALSE)</f>
        <v>0</v>
      </c>
      <c r="AQ8" s="72">
        <f ca="1">'module_assess_calcs(hide)'!AE$84*HLOOKUP($AK$3,$M$63:$S$76,$C8,FALSE)</f>
        <v>0</v>
      </c>
      <c r="AS8" s="72">
        <f ca="1">'module_assess_calcs(hide)'!AF$84*HLOOKUP($AS$3,$M$63:$S$76,$C8,FALSE)</f>
        <v>0</v>
      </c>
      <c r="AT8" s="72">
        <f ca="1">'module_assess_calcs(hide)'!AG$84*HLOOKUP($AS$3,$M$63:$S$76,$C8,FALSE)</f>
        <v>0</v>
      </c>
      <c r="AU8" s="72">
        <f ca="1">'module_assess_calcs(hide)'!AH$84*HLOOKUP($AS$3,$M$63:$S$76,$C8,FALSE)</f>
        <v>0</v>
      </c>
      <c r="AV8" s="72">
        <f ca="1">'module_assess_calcs(hide)'!AI$84*HLOOKUP($AS$3,$M$63:$S$76,$C8,FALSE)</f>
        <v>0</v>
      </c>
      <c r="AW8" s="72">
        <f ca="1">'module_assess_calcs(hide)'!AJ$84*HLOOKUP($AS$3,$M$63:$S$76,$C8,FALSE)</f>
        <v>0</v>
      </c>
      <c r="AX8" s="72">
        <f ca="1">'module_assess_calcs(hide)'!AK$84*HLOOKUP($AS$3,$M$63:$S$76,$C8,FALSE)</f>
        <v>0</v>
      </c>
      <c r="AY8" s="72">
        <f ca="1">'module_assess_calcs(hide)'!AL$84*HLOOKUP($AS$3,$M$63:$S$76,$C8,FALSE)</f>
        <v>0</v>
      </c>
      <c r="BA8" s="72">
        <f ca="1">'module_assess_calcs(hide)'!AM$84*HLOOKUP($BA$3,$M$63:$S$76,$C8,FALSE)</f>
        <v>0</v>
      </c>
      <c r="BB8" s="72">
        <f ca="1">'module_assess_calcs(hide)'!AN$84*HLOOKUP($BA$3,$M$63:$S$76,$C8,FALSE)</f>
        <v>0</v>
      </c>
      <c r="BC8" s="72">
        <f ca="1">'module_assess_calcs(hide)'!AO$84*HLOOKUP($BA$3,$M$63:$S$76,$C8,FALSE)</f>
        <v>0</v>
      </c>
      <c r="BD8" s="72">
        <f ca="1">'module_assess_calcs(hide)'!AP$84*HLOOKUP($BA$3,$M$63:$S$76,$C8,FALSE)</f>
        <v>0</v>
      </c>
      <c r="BE8" s="72">
        <f ca="1">'module_assess_calcs(hide)'!AQ$84*HLOOKUP($BA$3,$M$63:$S$76,$C8,FALSE)</f>
        <v>0</v>
      </c>
      <c r="BF8" s="72">
        <f ca="1">'module_assess_calcs(hide)'!AR$84*HLOOKUP($BA$3,$M$63:$S$76,$C8,FALSE)</f>
        <v>0</v>
      </c>
      <c r="BG8" s="72">
        <f ca="1">'module_assess_calcs(hide)'!AS$84*HLOOKUP($BA$3,$M$63:$S$76,$C8,FALSE)</f>
        <v>0</v>
      </c>
    </row>
    <row r="9" spans="1:59" x14ac:dyDescent="0.25">
      <c r="A9" t="s">
        <v>337</v>
      </c>
      <c r="C9">
        <v>6</v>
      </c>
      <c r="D9" t="s">
        <v>704</v>
      </c>
      <c r="E9" s="72"/>
      <c r="F9" s="72">
        <f ca="1">IFERROR(SUM(staff_students!E$40:E$43)*HLOOKUP(prog_header!$C$6,$M$63:$S$76,$C9,FALSE),0)</f>
        <v>3986.7570453853291</v>
      </c>
      <c r="G9" s="72">
        <f ca="1">IFERROR(SUM(staff_students!F$40:F$43)*HLOOKUP(prog_header!$C$6,$M$63:$S$76,$C9,FALSE),0)</f>
        <v>3986.7570453853291</v>
      </c>
      <c r="H9" s="72">
        <f ca="1">IFERROR(SUM(staff_students!G$40:G$43)*HLOOKUP(prog_header!$C$6,$M$63:$S$76,$C9,FALSE),0)</f>
        <v>3986.7570453853291</v>
      </c>
      <c r="I9" s="72">
        <f ca="1">IFERROR(SUM(staff_students!H$40:H$43)*HLOOKUP(prog_header!$C$6,$M$63:$S$76,$C9,FALSE),0)</f>
        <v>3986.7570453853291</v>
      </c>
      <c r="J9" s="72">
        <f ca="1">IFERROR(SUM(staff_students!I$40:I$43)*HLOOKUP(prog_header!$C$6,$M$63:$S$76,$C9,FALSE),0)</f>
        <v>3986.7570453853291</v>
      </c>
      <c r="K9" s="72">
        <f ca="1">IFERROR(SUM(staff_students!J$40:J$43)*HLOOKUP(prog_header!$C$6,$M$63:$S$76,$C9,FALSE),0)</f>
        <v>3986.7570453853291</v>
      </c>
      <c r="M9" s="72">
        <f>$E9*VLOOKUP(M$3,'module_assess_calcs(hide)'!$C$92:$J$97,M$1,FALSE)</f>
        <v>0</v>
      </c>
      <c r="N9" s="72">
        <f ca="1">$F9*VLOOKUP(M$3,'module_assess_calcs(hide)'!$C$92:$J$97,N$1,FALSE)</f>
        <v>3986.7570453853291</v>
      </c>
      <c r="O9" s="72">
        <f ca="1">$G9*VLOOKUP(M$3,'module_assess_calcs(hide)'!$C$92:$J$97,O$1,FALSE)</f>
        <v>3986.7570453853291</v>
      </c>
      <c r="P9" s="72">
        <f ca="1">$H9*VLOOKUP(M$3,'module_assess_calcs(hide)'!$C$92:$J$97,P$1,FALSE)</f>
        <v>3986.7570453853291</v>
      </c>
      <c r="Q9" s="72">
        <f ca="1">$I9*VLOOKUP(M$3,'module_assess_calcs(hide)'!$C$92:$J$97,Q$1,FALSE)</f>
        <v>3986.7570453853291</v>
      </c>
      <c r="R9" s="72">
        <f ca="1">$J9*VLOOKUP(M$3,'module_assess_calcs(hide)'!$C$92:$J$97,R$1,FALSE)</f>
        <v>3986.7570453853291</v>
      </c>
      <c r="S9" s="72">
        <f ca="1">$K9*VLOOKUP(M$3,'module_assess_calcs(hide)'!$C$92:$J$97,S$1,FALSE)</f>
        <v>3986.7570453853291</v>
      </c>
      <c r="U9" s="72">
        <f>$E9*VLOOKUP(U$3,'module_assess_calcs(hide)'!$C$92:$J$97,U$1,FALSE)</f>
        <v>0</v>
      </c>
      <c r="V9" s="72">
        <f ca="1">$F9*VLOOKUP(U$3,'module_assess_calcs(hide)'!$C$92:$J$97,V$1,FALSE)</f>
        <v>0</v>
      </c>
      <c r="W9" s="72">
        <f ca="1">$G9*VLOOKUP(U$3,'module_assess_calcs(hide)'!$C$92:$J$97,W$1,FALSE)</f>
        <v>0</v>
      </c>
      <c r="X9" s="72">
        <f ca="1">$H9*VLOOKUP(U$3,'module_assess_calcs(hide)'!$C$92:$J$97,X$1,FALSE)</f>
        <v>0</v>
      </c>
      <c r="Y9" s="72">
        <f ca="1">$I9*VLOOKUP(U$3,'module_assess_calcs(hide)'!$C$92:$J$97,Y$1,FALSE)</f>
        <v>0</v>
      </c>
      <c r="Z9" s="72">
        <f ca="1">$J9*VLOOKUP(U$3,'module_assess_calcs(hide)'!$C$92:$J$97,Z$1,FALSE)</f>
        <v>0</v>
      </c>
      <c r="AA9" s="72">
        <f ca="1">$K9*VLOOKUP(U$3,'module_assess_calcs(hide)'!$C$92:$J$97,AA$1,FALSE)</f>
        <v>0</v>
      </c>
      <c r="AC9" s="72">
        <f>$E9*VLOOKUP(AC$3,'module_assess_calcs(hide)'!$C$92:$J$97,AC$1,FALSE)</f>
        <v>0</v>
      </c>
      <c r="AD9" s="72">
        <f ca="1">$F9*VLOOKUP(AC$3,'module_assess_calcs(hide)'!$C$92:$J$97,AD$1,FALSE)</f>
        <v>0</v>
      </c>
      <c r="AE9" s="72">
        <f ca="1">$G9*VLOOKUP(AC$3,'module_assess_calcs(hide)'!$C$92:$J$97,AE$1,FALSE)</f>
        <v>0</v>
      </c>
      <c r="AF9" s="72">
        <f ca="1">$H9*VLOOKUP(AC$3,'module_assess_calcs(hide)'!$C$92:$J$97,AF$1,FALSE)</f>
        <v>0</v>
      </c>
      <c r="AG9" s="72">
        <f ca="1">$I9*VLOOKUP(AC$3,'module_assess_calcs(hide)'!$C$92:$J$97,AG$1,FALSE)</f>
        <v>0</v>
      </c>
      <c r="AH9" s="72">
        <f ca="1">$J9*VLOOKUP(AC$3,'module_assess_calcs(hide)'!$C$92:$J$97,AH$1,FALSE)</f>
        <v>0</v>
      </c>
      <c r="AI9" s="72">
        <f ca="1">$K9*VLOOKUP(AC$3,'module_assess_calcs(hide)'!$C$92:$J$97,AI$1,FALSE)</f>
        <v>0</v>
      </c>
      <c r="AK9" s="72">
        <f>$E9*VLOOKUP(AK$3,'module_assess_calcs(hide)'!$C$92:$J$97,AK$1,FALSE)</f>
        <v>0</v>
      </c>
      <c r="AL9" s="72">
        <f ca="1">$F9*VLOOKUP(AK$3,'module_assess_calcs(hide)'!$C$92:$J$97,AL$1,FALSE)</f>
        <v>0</v>
      </c>
      <c r="AM9" s="72">
        <f ca="1">$G9*VLOOKUP(AK$3,'module_assess_calcs(hide)'!$C$92:$J$97,AM$1,FALSE)</f>
        <v>0</v>
      </c>
      <c r="AN9" s="72">
        <f ca="1">$H9*VLOOKUP(AK$3,'module_assess_calcs(hide)'!$C$92:$J$97,AN$1,FALSE)</f>
        <v>0</v>
      </c>
      <c r="AO9" s="72">
        <f ca="1">$I9*VLOOKUP(AK$3,'module_assess_calcs(hide)'!$C$92:$J$97,AO$1,FALSE)</f>
        <v>0</v>
      </c>
      <c r="AP9" s="72">
        <f ca="1">$J9*VLOOKUP(AK$3,'module_assess_calcs(hide)'!$C$92:$J$97,AP$1,FALSE)</f>
        <v>0</v>
      </c>
      <c r="AQ9" s="72">
        <f ca="1">$K9*VLOOKUP(AK$3,'module_assess_calcs(hide)'!$C$92:$J$97,AQ$1,FALSE)</f>
        <v>0</v>
      </c>
      <c r="AS9" s="72">
        <f>$E9*VLOOKUP(AS$3,'module_assess_calcs(hide)'!$C$92:$J$97,AS$1,FALSE)</f>
        <v>0</v>
      </c>
      <c r="AT9" s="72">
        <f ca="1">$F9*VLOOKUP(AS$3,'module_assess_calcs(hide)'!$C$92:$J$97,AT$1,FALSE)</f>
        <v>0</v>
      </c>
      <c r="AU9" s="72">
        <f ca="1">$G9*VLOOKUP(AS$3,'module_assess_calcs(hide)'!$C$92:$J$97,AU$1,FALSE)</f>
        <v>0</v>
      </c>
      <c r="AV9" s="72">
        <f ca="1">$H9*VLOOKUP(AS$3,'module_assess_calcs(hide)'!$C$92:$J$97,AV$1,FALSE)</f>
        <v>0</v>
      </c>
      <c r="AW9" s="72">
        <f ca="1">$I9*VLOOKUP(AS$3,'module_assess_calcs(hide)'!$C$92:$J$97,AW$1,FALSE)</f>
        <v>0</v>
      </c>
      <c r="AX9" s="72">
        <f ca="1">$J9*VLOOKUP(AS$3,'module_assess_calcs(hide)'!$C$92:$J$97,AX$1,FALSE)</f>
        <v>0</v>
      </c>
      <c r="AY9" s="72">
        <f ca="1">$K9*VLOOKUP(AS$3,'module_assess_calcs(hide)'!$C$92:$J$97,AY$1,FALSE)</f>
        <v>0</v>
      </c>
      <c r="BA9" s="72">
        <f>$E9*VLOOKUP(BA$3,'module_assess_calcs(hide)'!$C$92:$J$97,BA$1,FALSE)</f>
        <v>0</v>
      </c>
      <c r="BB9" s="72">
        <f ca="1">$F9*VLOOKUP(BA$3,'module_assess_calcs(hide)'!$C$92:$J$97,BB$1,FALSE)</f>
        <v>0</v>
      </c>
      <c r="BC9" s="72">
        <f ca="1">$G9*VLOOKUP(BA$3,'module_assess_calcs(hide)'!$C$92:$J$97,BC$1,FALSE)</f>
        <v>0</v>
      </c>
      <c r="BD9" s="72">
        <f ca="1">$H9*VLOOKUP(BA$3,'module_assess_calcs(hide)'!$C$92:$J$97,BD$1,FALSE)</f>
        <v>0</v>
      </c>
      <c r="BE9" s="72">
        <f ca="1">$I9*VLOOKUP(BA$3,'module_assess_calcs(hide)'!$C$92:$J$97,BE$1,FALSE)</f>
        <v>0</v>
      </c>
      <c r="BF9" s="72">
        <f ca="1">$J9*VLOOKUP(BA$3,'module_assess_calcs(hide)'!$C$92:$J$97,BF$1,FALSE)</f>
        <v>0</v>
      </c>
      <c r="BG9" s="72">
        <f ca="1">$K9*VLOOKUP(BA$3,'module_assess_calcs(hide)'!$C$92:$J$97,BG$1,FALSE)</f>
        <v>0</v>
      </c>
    </row>
    <row r="10" spans="1:59" x14ac:dyDescent="0.25">
      <c r="A10" t="s">
        <v>338</v>
      </c>
      <c r="C10">
        <v>7</v>
      </c>
      <c r="D10" t="s">
        <v>705</v>
      </c>
      <c r="E10" s="72"/>
      <c r="F10" s="72">
        <f ca="1">IFERROR((staff_students!E$31+staff_students!E$33)*HLOOKUP(prog_header!$C$6,$M$63:$S$76,$C10,FALSE),0)</f>
        <v>19832.9250988196</v>
      </c>
      <c r="G10" s="72">
        <f ca="1">IFERROR((staff_students!F$31+staff_students!F$33)*HLOOKUP(prog_header!$C$6,$M$63:$S$76,$C10,FALSE),0)</f>
        <v>19832.9250988196</v>
      </c>
      <c r="H10" s="72">
        <f ca="1">IFERROR((staff_students!G$31+staff_students!G$33)*HLOOKUP(prog_header!$C$6,$M$63:$S$76,$C10,FALSE),0)</f>
        <v>19832.9250988196</v>
      </c>
      <c r="I10" s="72">
        <f ca="1">IFERROR((staff_students!H$31+staff_students!H$33)*HLOOKUP(prog_header!$C$6,$M$63:$S$76,$C10,FALSE),0)</f>
        <v>19832.9250988196</v>
      </c>
      <c r="J10" s="72">
        <f ca="1">IFERROR((staff_students!I$31+staff_students!I$33)*HLOOKUP(prog_header!$C$6,$M$63:$S$76,$C10,FALSE),0)</f>
        <v>19832.9250988196</v>
      </c>
      <c r="K10" s="72">
        <f ca="1">IFERROR((staff_students!J$31+staff_students!J$33)*HLOOKUP(prog_header!$C$6,$M$63:$S$76,$C10,FALSE),0)</f>
        <v>19832.9250988196</v>
      </c>
      <c r="M10" s="72">
        <f>$E10*VLOOKUP(M$3,'module_assess_calcs(hide)'!$C$92:$J$97,M$1,FALSE)</f>
        <v>0</v>
      </c>
      <c r="N10" s="72">
        <f ca="1">$F10*VLOOKUP(M$3,'module_assess_calcs(hide)'!$C$92:$J$97,N$1,FALSE)</f>
        <v>19832.9250988196</v>
      </c>
      <c r="O10" s="72">
        <f ca="1">$G10*VLOOKUP(M$3,'module_assess_calcs(hide)'!$C$92:$J$97,O$1,FALSE)</f>
        <v>19832.9250988196</v>
      </c>
      <c r="P10" s="72">
        <f ca="1">$H10*VLOOKUP(M$3,'module_assess_calcs(hide)'!$C$92:$J$97,P$1,FALSE)</f>
        <v>19832.9250988196</v>
      </c>
      <c r="Q10" s="72">
        <f ca="1">$I10*VLOOKUP(M$3,'module_assess_calcs(hide)'!$C$92:$J$97,Q$1,FALSE)</f>
        <v>19832.9250988196</v>
      </c>
      <c r="R10" s="72">
        <f ca="1">$J10*VLOOKUP(M$3,'module_assess_calcs(hide)'!$C$92:$J$97,R$1,FALSE)</f>
        <v>19832.9250988196</v>
      </c>
      <c r="S10" s="72">
        <f ca="1">$K10*VLOOKUP(M$3,'module_assess_calcs(hide)'!$C$92:$J$97,S$1,FALSE)</f>
        <v>19832.9250988196</v>
      </c>
      <c r="U10" s="72">
        <f>$E10*VLOOKUP(U$3,'module_assess_calcs(hide)'!$C$92:$J$97,U$1,FALSE)</f>
        <v>0</v>
      </c>
      <c r="V10" s="72">
        <f ca="1">$F10*VLOOKUP(U$3,'module_assess_calcs(hide)'!$C$92:$J$97,V$1,FALSE)</f>
        <v>0</v>
      </c>
      <c r="W10" s="72">
        <f ca="1">$G10*VLOOKUP(U$3,'module_assess_calcs(hide)'!$C$92:$J$97,W$1,FALSE)</f>
        <v>0</v>
      </c>
      <c r="X10" s="72">
        <f ca="1">$H10*VLOOKUP(U$3,'module_assess_calcs(hide)'!$C$92:$J$97,X$1,FALSE)</f>
        <v>0</v>
      </c>
      <c r="Y10" s="72">
        <f ca="1">$I10*VLOOKUP(U$3,'module_assess_calcs(hide)'!$C$92:$J$97,Y$1,FALSE)</f>
        <v>0</v>
      </c>
      <c r="Z10" s="72">
        <f ca="1">$J10*VLOOKUP(U$3,'module_assess_calcs(hide)'!$C$92:$J$97,Z$1,FALSE)</f>
        <v>0</v>
      </c>
      <c r="AA10" s="72">
        <f ca="1">$K10*VLOOKUP(U$3,'module_assess_calcs(hide)'!$C$92:$J$97,AA$1,FALSE)</f>
        <v>0</v>
      </c>
      <c r="AC10" s="72">
        <f>$E10*VLOOKUP(AC$3,'module_assess_calcs(hide)'!$C$92:$J$97,AC$1,FALSE)</f>
        <v>0</v>
      </c>
      <c r="AD10" s="72">
        <f ca="1">$F10*VLOOKUP(AC$3,'module_assess_calcs(hide)'!$C$92:$J$97,AD$1,FALSE)</f>
        <v>0</v>
      </c>
      <c r="AE10" s="72">
        <f ca="1">$G10*VLOOKUP(AC$3,'module_assess_calcs(hide)'!$C$92:$J$97,AE$1,FALSE)</f>
        <v>0</v>
      </c>
      <c r="AF10" s="72">
        <f ca="1">$H10*VLOOKUP(AC$3,'module_assess_calcs(hide)'!$C$92:$J$97,AF$1,FALSE)</f>
        <v>0</v>
      </c>
      <c r="AG10" s="72">
        <f ca="1">$I10*VLOOKUP(AC$3,'module_assess_calcs(hide)'!$C$92:$J$97,AG$1,FALSE)</f>
        <v>0</v>
      </c>
      <c r="AH10" s="72">
        <f ca="1">$J10*VLOOKUP(AC$3,'module_assess_calcs(hide)'!$C$92:$J$97,AH$1,FALSE)</f>
        <v>0</v>
      </c>
      <c r="AI10" s="72">
        <f ca="1">$K10*VLOOKUP(AC$3,'module_assess_calcs(hide)'!$C$92:$J$97,AI$1,FALSE)</f>
        <v>0</v>
      </c>
      <c r="AK10" s="72">
        <f>$E10*VLOOKUP(AK$3,'module_assess_calcs(hide)'!$C$92:$J$97,AK$1,FALSE)</f>
        <v>0</v>
      </c>
      <c r="AL10" s="72">
        <f ca="1">$F10*VLOOKUP(AK$3,'module_assess_calcs(hide)'!$C$92:$J$97,AL$1,FALSE)</f>
        <v>0</v>
      </c>
      <c r="AM10" s="72">
        <f ca="1">$G10*VLOOKUP(AK$3,'module_assess_calcs(hide)'!$C$92:$J$97,AM$1,FALSE)</f>
        <v>0</v>
      </c>
      <c r="AN10" s="72">
        <f ca="1">$H10*VLOOKUP(AK$3,'module_assess_calcs(hide)'!$C$92:$J$97,AN$1,FALSE)</f>
        <v>0</v>
      </c>
      <c r="AO10" s="72">
        <f ca="1">$I10*VLOOKUP(AK$3,'module_assess_calcs(hide)'!$C$92:$J$97,AO$1,FALSE)</f>
        <v>0</v>
      </c>
      <c r="AP10" s="72">
        <f ca="1">$J10*VLOOKUP(AK$3,'module_assess_calcs(hide)'!$C$92:$J$97,AP$1,FALSE)</f>
        <v>0</v>
      </c>
      <c r="AQ10" s="72">
        <f ca="1">$K10*VLOOKUP(AK$3,'module_assess_calcs(hide)'!$C$92:$J$97,AQ$1,FALSE)</f>
        <v>0</v>
      </c>
      <c r="AS10" s="72">
        <f>$E10*VLOOKUP(AS$3,'module_assess_calcs(hide)'!$C$92:$J$97,AS$1,FALSE)</f>
        <v>0</v>
      </c>
      <c r="AT10" s="72">
        <f ca="1">$F10*VLOOKUP(AS$3,'module_assess_calcs(hide)'!$C$92:$J$97,AT$1,FALSE)</f>
        <v>0</v>
      </c>
      <c r="AU10" s="72">
        <f ca="1">$G10*VLOOKUP(AS$3,'module_assess_calcs(hide)'!$C$92:$J$97,AU$1,FALSE)</f>
        <v>0</v>
      </c>
      <c r="AV10" s="72">
        <f ca="1">$H10*VLOOKUP(AS$3,'module_assess_calcs(hide)'!$C$92:$J$97,AV$1,FALSE)</f>
        <v>0</v>
      </c>
      <c r="AW10" s="72">
        <f ca="1">$I10*VLOOKUP(AS$3,'module_assess_calcs(hide)'!$C$92:$J$97,AW$1,FALSE)</f>
        <v>0</v>
      </c>
      <c r="AX10" s="72">
        <f ca="1">$J10*VLOOKUP(AS$3,'module_assess_calcs(hide)'!$C$92:$J$97,AX$1,FALSE)</f>
        <v>0</v>
      </c>
      <c r="AY10" s="72">
        <f ca="1">$K10*VLOOKUP(AS$3,'module_assess_calcs(hide)'!$C$92:$J$97,AY$1,FALSE)</f>
        <v>0</v>
      </c>
      <c r="BA10" s="72">
        <f>$E10*VLOOKUP(BA$3,'module_assess_calcs(hide)'!$C$92:$J$97,BA$1,FALSE)</f>
        <v>0</v>
      </c>
      <c r="BB10" s="72">
        <f ca="1">$F10*VLOOKUP(BA$3,'module_assess_calcs(hide)'!$C$92:$J$97,BB$1,FALSE)</f>
        <v>0</v>
      </c>
      <c r="BC10" s="72">
        <f ca="1">$G10*VLOOKUP(BA$3,'module_assess_calcs(hide)'!$C$92:$J$97,BC$1,FALSE)</f>
        <v>0</v>
      </c>
      <c r="BD10" s="72">
        <f ca="1">$H10*VLOOKUP(BA$3,'module_assess_calcs(hide)'!$C$92:$J$97,BD$1,FALSE)</f>
        <v>0</v>
      </c>
      <c r="BE10" s="72">
        <f ca="1">$I10*VLOOKUP(BA$3,'module_assess_calcs(hide)'!$C$92:$J$97,BE$1,FALSE)</f>
        <v>0</v>
      </c>
      <c r="BF10" s="72">
        <f ca="1">$J10*VLOOKUP(BA$3,'module_assess_calcs(hide)'!$C$92:$J$97,BF$1,FALSE)</f>
        <v>0</v>
      </c>
      <c r="BG10" s="72">
        <f ca="1">$K10*VLOOKUP(BA$3,'module_assess_calcs(hide)'!$C$92:$J$97,BG$1,FALSE)</f>
        <v>0</v>
      </c>
    </row>
    <row r="11" spans="1:59" x14ac:dyDescent="0.25">
      <c r="A11" t="s">
        <v>339</v>
      </c>
      <c r="C11">
        <v>8</v>
      </c>
      <c r="D11" t="s">
        <v>706</v>
      </c>
      <c r="E11" s="72"/>
      <c r="F11" s="72">
        <f ca="1">IFERROR((staff_students!E$40+staff_students!E$42)*HLOOKUP(prog_header!$C$6,$M$63:$S$76,$C11,FALSE),0)</f>
        <v>23025.269510486982</v>
      </c>
      <c r="G11" s="72">
        <f ca="1">IFERROR((staff_students!F$40+staff_students!F$42)*HLOOKUP(prog_header!$C$6,$M$63:$S$76,$C11,FALSE),0)</f>
        <v>23025.269510486982</v>
      </c>
      <c r="H11" s="72">
        <f ca="1">IFERROR((staff_students!G$40+staff_students!G$42)*HLOOKUP(prog_header!$C$6,$M$63:$S$76,$C11,FALSE),0)</f>
        <v>23025.269510486982</v>
      </c>
      <c r="I11" s="72">
        <f ca="1">IFERROR((staff_students!H$40+staff_students!H$42)*HLOOKUP(prog_header!$C$6,$M$63:$S$76,$C11,FALSE),0)</f>
        <v>23025.269510486982</v>
      </c>
      <c r="J11" s="72">
        <f ca="1">IFERROR((staff_students!I$40+staff_students!I$42)*HLOOKUP(prog_header!$C$6,$M$63:$S$76,$C11,FALSE),0)</f>
        <v>23025.269510486982</v>
      </c>
      <c r="K11" s="72">
        <f ca="1">IFERROR((staff_students!J$40+staff_students!J$42)*HLOOKUP(prog_header!$C$6,$M$63:$S$76,$C11,FALSE),0)</f>
        <v>23025.269510486982</v>
      </c>
      <c r="M11" s="72">
        <f>$E11*VLOOKUP(M$3,'module_assess_calcs(hide)'!$C$92:$J$97,M$1,FALSE)</f>
        <v>0</v>
      </c>
      <c r="N11" s="72">
        <f ca="1">$F11*VLOOKUP(M$3,'module_assess_calcs(hide)'!$C$92:$J$97,N$1,FALSE)</f>
        <v>23025.269510486982</v>
      </c>
      <c r="O11" s="72">
        <f ca="1">$G11*VLOOKUP(M$3,'module_assess_calcs(hide)'!$C$92:$J$97,O$1,FALSE)</f>
        <v>23025.269510486982</v>
      </c>
      <c r="P11" s="72">
        <f ca="1">$H11*VLOOKUP(M$3,'module_assess_calcs(hide)'!$C$92:$J$97,P$1,FALSE)</f>
        <v>23025.269510486982</v>
      </c>
      <c r="Q11" s="72">
        <f ca="1">$I11*VLOOKUP(M$3,'module_assess_calcs(hide)'!$C$92:$J$97,Q$1,FALSE)</f>
        <v>23025.269510486982</v>
      </c>
      <c r="R11" s="72">
        <f ca="1">$J11*VLOOKUP(M$3,'module_assess_calcs(hide)'!$C$92:$J$97,R$1,FALSE)</f>
        <v>23025.269510486982</v>
      </c>
      <c r="S11" s="72">
        <f ca="1">$K11*VLOOKUP(M$3,'module_assess_calcs(hide)'!$C$92:$J$97,S$1,FALSE)</f>
        <v>23025.269510486982</v>
      </c>
      <c r="U11" s="72">
        <f>$E11*VLOOKUP(U$3,'module_assess_calcs(hide)'!$C$92:$J$97,U$1,FALSE)</f>
        <v>0</v>
      </c>
      <c r="V11" s="72">
        <f ca="1">$F11*VLOOKUP(U$3,'module_assess_calcs(hide)'!$C$92:$J$97,V$1,FALSE)</f>
        <v>0</v>
      </c>
      <c r="W11" s="72">
        <f ca="1">$G11*VLOOKUP(U$3,'module_assess_calcs(hide)'!$C$92:$J$97,W$1,FALSE)</f>
        <v>0</v>
      </c>
      <c r="X11" s="72">
        <f ca="1">$H11*VLOOKUP(U$3,'module_assess_calcs(hide)'!$C$92:$J$97,X$1,FALSE)</f>
        <v>0</v>
      </c>
      <c r="Y11" s="72">
        <f ca="1">$I11*VLOOKUP(U$3,'module_assess_calcs(hide)'!$C$92:$J$97,Y$1,FALSE)</f>
        <v>0</v>
      </c>
      <c r="Z11" s="72">
        <f ca="1">$J11*VLOOKUP(U$3,'module_assess_calcs(hide)'!$C$92:$J$97,Z$1,FALSE)</f>
        <v>0</v>
      </c>
      <c r="AA11" s="72">
        <f ca="1">$K11*VLOOKUP(U$3,'module_assess_calcs(hide)'!$C$92:$J$97,AA$1,FALSE)</f>
        <v>0</v>
      </c>
      <c r="AC11" s="72">
        <f>$E11*VLOOKUP(AC$3,'module_assess_calcs(hide)'!$C$92:$J$97,AC$1,FALSE)</f>
        <v>0</v>
      </c>
      <c r="AD11" s="72">
        <f ca="1">$F11*VLOOKUP(AC$3,'module_assess_calcs(hide)'!$C$92:$J$97,AD$1,FALSE)</f>
        <v>0</v>
      </c>
      <c r="AE11" s="72">
        <f ca="1">$G11*VLOOKUP(AC$3,'module_assess_calcs(hide)'!$C$92:$J$97,AE$1,FALSE)</f>
        <v>0</v>
      </c>
      <c r="AF11" s="72">
        <f ca="1">$H11*VLOOKUP(AC$3,'module_assess_calcs(hide)'!$C$92:$J$97,AF$1,FALSE)</f>
        <v>0</v>
      </c>
      <c r="AG11" s="72">
        <f ca="1">$I11*VLOOKUP(AC$3,'module_assess_calcs(hide)'!$C$92:$J$97,AG$1,FALSE)</f>
        <v>0</v>
      </c>
      <c r="AH11" s="72">
        <f ca="1">$J11*VLOOKUP(AC$3,'module_assess_calcs(hide)'!$C$92:$J$97,AH$1,FALSE)</f>
        <v>0</v>
      </c>
      <c r="AI11" s="72">
        <f ca="1">$K11*VLOOKUP(AC$3,'module_assess_calcs(hide)'!$C$92:$J$97,AI$1,FALSE)</f>
        <v>0</v>
      </c>
      <c r="AK11" s="72">
        <f>$E11*VLOOKUP(AK$3,'module_assess_calcs(hide)'!$C$92:$J$97,AK$1,FALSE)</f>
        <v>0</v>
      </c>
      <c r="AL11" s="72">
        <f ca="1">$F11*VLOOKUP(AK$3,'module_assess_calcs(hide)'!$C$92:$J$97,AL$1,FALSE)</f>
        <v>0</v>
      </c>
      <c r="AM11" s="72">
        <f ca="1">$G11*VLOOKUP(AK$3,'module_assess_calcs(hide)'!$C$92:$J$97,AM$1,FALSE)</f>
        <v>0</v>
      </c>
      <c r="AN11" s="72">
        <f ca="1">$H11*VLOOKUP(AK$3,'module_assess_calcs(hide)'!$C$92:$J$97,AN$1,FALSE)</f>
        <v>0</v>
      </c>
      <c r="AO11" s="72">
        <f ca="1">$I11*VLOOKUP(AK$3,'module_assess_calcs(hide)'!$C$92:$J$97,AO$1,FALSE)</f>
        <v>0</v>
      </c>
      <c r="AP11" s="72">
        <f ca="1">$J11*VLOOKUP(AK$3,'module_assess_calcs(hide)'!$C$92:$J$97,AP$1,FALSE)</f>
        <v>0</v>
      </c>
      <c r="AQ11" s="72">
        <f ca="1">$K11*VLOOKUP(AK$3,'module_assess_calcs(hide)'!$C$92:$J$97,AQ$1,FALSE)</f>
        <v>0</v>
      </c>
      <c r="AS11" s="72">
        <f>$E11*VLOOKUP(AS$3,'module_assess_calcs(hide)'!$C$92:$J$97,AS$1,FALSE)</f>
        <v>0</v>
      </c>
      <c r="AT11" s="72">
        <f ca="1">$F11*VLOOKUP(AS$3,'module_assess_calcs(hide)'!$C$92:$J$97,AT$1,FALSE)</f>
        <v>0</v>
      </c>
      <c r="AU11" s="72">
        <f ca="1">$G11*VLOOKUP(AS$3,'module_assess_calcs(hide)'!$C$92:$J$97,AU$1,FALSE)</f>
        <v>0</v>
      </c>
      <c r="AV11" s="72">
        <f ca="1">$H11*VLOOKUP(AS$3,'module_assess_calcs(hide)'!$C$92:$J$97,AV$1,FALSE)</f>
        <v>0</v>
      </c>
      <c r="AW11" s="72">
        <f ca="1">$I11*VLOOKUP(AS$3,'module_assess_calcs(hide)'!$C$92:$J$97,AW$1,FALSE)</f>
        <v>0</v>
      </c>
      <c r="AX11" s="72">
        <f ca="1">$J11*VLOOKUP(AS$3,'module_assess_calcs(hide)'!$C$92:$J$97,AX$1,FALSE)</f>
        <v>0</v>
      </c>
      <c r="AY11" s="72">
        <f ca="1">$K11*VLOOKUP(AS$3,'module_assess_calcs(hide)'!$C$92:$J$97,AY$1,FALSE)</f>
        <v>0</v>
      </c>
      <c r="BA11" s="72">
        <f>$E11*VLOOKUP(BA$3,'module_assess_calcs(hide)'!$C$92:$J$97,BA$1,FALSE)</f>
        <v>0</v>
      </c>
      <c r="BB11" s="72">
        <f ca="1">$F11*VLOOKUP(BA$3,'module_assess_calcs(hide)'!$C$92:$J$97,BB$1,FALSE)</f>
        <v>0</v>
      </c>
      <c r="BC11" s="72">
        <f ca="1">$G11*VLOOKUP(BA$3,'module_assess_calcs(hide)'!$C$92:$J$97,BC$1,FALSE)</f>
        <v>0</v>
      </c>
      <c r="BD11" s="72">
        <f ca="1">$H11*VLOOKUP(BA$3,'module_assess_calcs(hide)'!$C$92:$J$97,BD$1,FALSE)</f>
        <v>0</v>
      </c>
      <c r="BE11" s="72">
        <f ca="1">$I11*VLOOKUP(BA$3,'module_assess_calcs(hide)'!$C$92:$J$97,BE$1,FALSE)</f>
        <v>0</v>
      </c>
      <c r="BF11" s="72">
        <f ca="1">$J11*VLOOKUP(BA$3,'module_assess_calcs(hide)'!$C$92:$J$97,BF$1,FALSE)</f>
        <v>0</v>
      </c>
      <c r="BG11" s="72">
        <f ca="1">$K11*VLOOKUP(BA$3,'module_assess_calcs(hide)'!$C$92:$J$97,BG$1,FALSE)</f>
        <v>0</v>
      </c>
    </row>
    <row r="12" spans="1:59" x14ac:dyDescent="0.25">
      <c r="A12" s="42" t="s">
        <v>315</v>
      </c>
      <c r="C12">
        <v>9</v>
      </c>
      <c r="E12" s="73">
        <f t="shared" ref="E12:K12" ca="1" si="8">SUM(E7:E11)</f>
        <v>25635.659135592305</v>
      </c>
      <c r="F12" s="73">
        <f t="shared" ca="1" si="8"/>
        <v>97603.556743164663</v>
      </c>
      <c r="G12" s="73">
        <f t="shared" ca="1" si="8"/>
        <v>97603.556743164663</v>
      </c>
      <c r="H12" s="73">
        <f t="shared" ca="1" si="8"/>
        <v>97603.556743164663</v>
      </c>
      <c r="I12" s="73">
        <f t="shared" ca="1" si="8"/>
        <v>97603.556743164663</v>
      </c>
      <c r="J12" s="73">
        <f t="shared" ca="1" si="8"/>
        <v>97603.556743164663</v>
      </c>
      <c r="K12" s="73">
        <f t="shared" ca="1" si="8"/>
        <v>97603.556743164663</v>
      </c>
      <c r="M12" s="73">
        <f t="shared" ref="M12:S12" ca="1" si="9">SUM(M7:M11)</f>
        <v>25635.659135592305</v>
      </c>
      <c r="N12" s="73">
        <f t="shared" ca="1" si="9"/>
        <v>97603.556743164663</v>
      </c>
      <c r="O12" s="73">
        <f t="shared" ca="1" si="9"/>
        <v>97603.556743164663</v>
      </c>
      <c r="P12" s="73">
        <f t="shared" ca="1" si="9"/>
        <v>97603.556743164663</v>
      </c>
      <c r="Q12" s="73">
        <f t="shared" ca="1" si="9"/>
        <v>97603.556743164663</v>
      </c>
      <c r="R12" s="73">
        <f t="shared" ca="1" si="9"/>
        <v>97603.556743164663</v>
      </c>
      <c r="S12" s="73">
        <f t="shared" ca="1" si="9"/>
        <v>97603.556743164663</v>
      </c>
      <c r="U12" s="73">
        <f t="shared" ref="U12:AA12" ca="1" si="10">SUM(U7:U11)</f>
        <v>0</v>
      </c>
      <c r="V12" s="73">
        <f t="shared" ca="1" si="10"/>
        <v>0</v>
      </c>
      <c r="W12" s="73">
        <f t="shared" ca="1" si="10"/>
        <v>0</v>
      </c>
      <c r="X12" s="73">
        <f t="shared" ca="1" si="10"/>
        <v>0</v>
      </c>
      <c r="Y12" s="73">
        <f t="shared" ca="1" si="10"/>
        <v>0</v>
      </c>
      <c r="Z12" s="73">
        <f t="shared" ca="1" si="10"/>
        <v>0</v>
      </c>
      <c r="AA12" s="73">
        <f t="shared" ca="1" si="10"/>
        <v>0</v>
      </c>
      <c r="AC12" s="73">
        <f t="shared" ref="AC12:AI12" ca="1" si="11">SUM(AC7:AC11)</f>
        <v>0</v>
      </c>
      <c r="AD12" s="73">
        <f t="shared" ca="1" si="11"/>
        <v>0</v>
      </c>
      <c r="AE12" s="73">
        <f t="shared" ca="1" si="11"/>
        <v>0</v>
      </c>
      <c r="AF12" s="73">
        <f t="shared" ca="1" si="11"/>
        <v>0</v>
      </c>
      <c r="AG12" s="73">
        <f t="shared" ca="1" si="11"/>
        <v>0</v>
      </c>
      <c r="AH12" s="73">
        <f t="shared" ca="1" si="11"/>
        <v>0</v>
      </c>
      <c r="AI12" s="73">
        <f t="shared" ca="1" si="11"/>
        <v>0</v>
      </c>
      <c r="AK12" s="73">
        <f t="shared" ref="AK12:AQ12" ca="1" si="12">SUM(AK7:AK11)</f>
        <v>0</v>
      </c>
      <c r="AL12" s="73">
        <f t="shared" ca="1" si="12"/>
        <v>0</v>
      </c>
      <c r="AM12" s="73">
        <f t="shared" ca="1" si="12"/>
        <v>0</v>
      </c>
      <c r="AN12" s="73">
        <f t="shared" ca="1" si="12"/>
        <v>0</v>
      </c>
      <c r="AO12" s="73">
        <f t="shared" ca="1" si="12"/>
        <v>0</v>
      </c>
      <c r="AP12" s="73">
        <f t="shared" ca="1" si="12"/>
        <v>0</v>
      </c>
      <c r="AQ12" s="73">
        <f t="shared" ca="1" si="12"/>
        <v>0</v>
      </c>
      <c r="AS12" s="73">
        <f t="shared" ref="AS12:AY12" ca="1" si="13">SUM(AS7:AS11)</f>
        <v>0</v>
      </c>
      <c r="AT12" s="73">
        <f t="shared" ca="1" si="13"/>
        <v>0</v>
      </c>
      <c r="AU12" s="73">
        <f t="shared" ca="1" si="13"/>
        <v>0</v>
      </c>
      <c r="AV12" s="73">
        <f t="shared" ca="1" si="13"/>
        <v>0</v>
      </c>
      <c r="AW12" s="73">
        <f t="shared" ca="1" si="13"/>
        <v>0</v>
      </c>
      <c r="AX12" s="73">
        <f t="shared" ca="1" si="13"/>
        <v>0</v>
      </c>
      <c r="AY12" s="73">
        <f t="shared" ca="1" si="13"/>
        <v>0</v>
      </c>
      <c r="BA12" s="73">
        <f t="shared" ref="BA12:BG12" ca="1" si="14">SUM(BA7:BA11)</f>
        <v>0</v>
      </c>
      <c r="BB12" s="73">
        <f t="shared" ca="1" si="14"/>
        <v>0</v>
      </c>
      <c r="BC12" s="73">
        <f t="shared" ca="1" si="14"/>
        <v>0</v>
      </c>
      <c r="BD12" s="73">
        <f t="shared" ca="1" si="14"/>
        <v>0</v>
      </c>
      <c r="BE12" s="73">
        <f t="shared" ca="1" si="14"/>
        <v>0</v>
      </c>
      <c r="BF12" s="73">
        <f t="shared" ca="1" si="14"/>
        <v>0</v>
      </c>
      <c r="BG12" s="73">
        <f t="shared" ca="1" si="14"/>
        <v>0</v>
      </c>
    </row>
    <row r="13" spans="1:59" x14ac:dyDescent="0.25">
      <c r="C13">
        <v>10</v>
      </c>
    </row>
    <row r="14" spans="1:59" x14ac:dyDescent="0.25">
      <c r="A14" s="74" t="s">
        <v>316</v>
      </c>
      <c r="C14">
        <v>11</v>
      </c>
      <c r="E14" s="72"/>
      <c r="F14" s="72"/>
      <c r="G14" s="72"/>
      <c r="H14" s="72"/>
      <c r="I14" s="72"/>
      <c r="J14" s="72"/>
      <c r="K14" s="72"/>
      <c r="M14" s="72"/>
      <c r="N14" s="72"/>
      <c r="O14" s="72"/>
      <c r="P14" s="72"/>
      <c r="Q14" s="72"/>
      <c r="R14" s="72"/>
      <c r="S14" s="72"/>
      <c r="U14" s="72"/>
      <c r="V14" s="72"/>
      <c r="W14" s="72"/>
      <c r="X14" s="72"/>
      <c r="Y14" s="72"/>
      <c r="Z14" s="72"/>
      <c r="AA14" s="72"/>
      <c r="AC14" s="72"/>
      <c r="AD14" s="72"/>
      <c r="AE14" s="72"/>
      <c r="AF14" s="72"/>
      <c r="AG14" s="72"/>
      <c r="AH14" s="72"/>
      <c r="AI14" s="72"/>
      <c r="AK14" s="72"/>
      <c r="AL14" s="72"/>
      <c r="AM14" s="72"/>
      <c r="AN14" s="72"/>
      <c r="AO14" s="72"/>
      <c r="AP14" s="72"/>
      <c r="AQ14" s="72"/>
      <c r="AS14" s="72"/>
      <c r="AT14" s="72"/>
      <c r="AU14" s="72"/>
      <c r="AV14" s="72"/>
      <c r="AW14" s="72"/>
      <c r="AX14" s="72"/>
      <c r="AY14" s="72"/>
      <c r="BA14" s="72"/>
      <c r="BB14" s="72"/>
      <c r="BC14" s="72"/>
      <c r="BD14" s="72"/>
      <c r="BE14" s="72"/>
      <c r="BF14" s="72"/>
      <c r="BG14" s="72"/>
    </row>
    <row r="15" spans="1:59" x14ac:dyDescent="0.25">
      <c r="A15" t="s">
        <v>348</v>
      </c>
      <c r="C15">
        <v>12</v>
      </c>
      <c r="D15" t="s">
        <v>703</v>
      </c>
      <c r="E15" s="72">
        <f t="shared" ref="E15:K16" ca="1" si="15">M15+U15+AC15+AK15+AS15+BA15</f>
        <v>29535.505843426621</v>
      </c>
      <c r="F15" s="72">
        <f t="shared" ca="1" si="15"/>
        <v>58480.301569984709</v>
      </c>
      <c r="G15" s="72">
        <f t="shared" ca="1" si="15"/>
        <v>58480.301569984709</v>
      </c>
      <c r="H15" s="72">
        <f t="shared" ca="1" si="15"/>
        <v>58480.301569984709</v>
      </c>
      <c r="I15" s="72">
        <f t="shared" ca="1" si="15"/>
        <v>58480.301569984709</v>
      </c>
      <c r="J15" s="72">
        <f t="shared" ca="1" si="15"/>
        <v>58480.301569984709</v>
      </c>
      <c r="K15" s="72">
        <f t="shared" ca="1" si="15"/>
        <v>58480.301569984709</v>
      </c>
      <c r="M15" s="72">
        <f ca="1">'module_assess_calcs(hide)'!D$84*HLOOKUP($M$3,$M$63:$S$76,$C15,FALSE)</f>
        <v>29535.505843426621</v>
      </c>
      <c r="N15" s="72">
        <f ca="1">'module_assess_calcs(hide)'!E$84*HLOOKUP($M$3,$M$63:$S$76,$C15,FALSE)</f>
        <v>58480.301569984709</v>
      </c>
      <c r="O15" s="72">
        <f ca="1">'module_assess_calcs(hide)'!F$84*HLOOKUP($M$3,$M$63:$S$76,$C15,FALSE)</f>
        <v>58480.301569984709</v>
      </c>
      <c r="P15" s="72">
        <f ca="1">'module_assess_calcs(hide)'!G$84*HLOOKUP($M$3,$M$63:$S$76,$C15,FALSE)</f>
        <v>58480.301569984709</v>
      </c>
      <c r="Q15" s="72">
        <f ca="1">'module_assess_calcs(hide)'!H$84*HLOOKUP($M$3,$M$63:$S$76,$C15,FALSE)</f>
        <v>58480.301569984709</v>
      </c>
      <c r="R15" s="72">
        <f ca="1">'module_assess_calcs(hide)'!I$84*HLOOKUP($M$3,$M$63:$S$76,$C15,FALSE)</f>
        <v>58480.301569984709</v>
      </c>
      <c r="S15" s="72">
        <f ca="1">'module_assess_calcs(hide)'!J$84*HLOOKUP($M$3,$M$63:$S$76,$C15,FALSE)</f>
        <v>58480.301569984709</v>
      </c>
      <c r="U15" s="72">
        <f ca="1">'module_assess_calcs(hide)'!K$84*HLOOKUP($U$3,$M$63:$S$76,$C15,FALSE)</f>
        <v>0</v>
      </c>
      <c r="V15" s="72">
        <f ca="1">'module_assess_calcs(hide)'!L$84*HLOOKUP($U$3,$M$63:$S$76,$C15,FALSE)</f>
        <v>0</v>
      </c>
      <c r="W15" s="72">
        <f ca="1">'module_assess_calcs(hide)'!M$84*HLOOKUP($U$3,$M$63:$S$76,$C15,FALSE)</f>
        <v>0</v>
      </c>
      <c r="X15" s="72">
        <f ca="1">'module_assess_calcs(hide)'!N$84*HLOOKUP($U$3,$M$63:$S$76,$C15,FALSE)</f>
        <v>0</v>
      </c>
      <c r="Y15" s="72">
        <f ca="1">'module_assess_calcs(hide)'!O$84*HLOOKUP($U$3,$M$63:$S$76,$C15,FALSE)</f>
        <v>0</v>
      </c>
      <c r="Z15" s="72">
        <f ca="1">'module_assess_calcs(hide)'!P$84*HLOOKUP($U$3,$M$63:$S$76,$C15,FALSE)</f>
        <v>0</v>
      </c>
      <c r="AA15" s="72">
        <f ca="1">'module_assess_calcs(hide)'!Q$84*HLOOKUP($U$3,$M$63:$S$76,$C15,FALSE)</f>
        <v>0</v>
      </c>
      <c r="AC15" s="72">
        <f ca="1">'module_assess_calcs(hide)'!R$84*HLOOKUP($AC$3,$M$63:$S$76,$C15,FALSE)</f>
        <v>0</v>
      </c>
      <c r="AD15" s="72">
        <f ca="1">'module_assess_calcs(hide)'!S$84*HLOOKUP($AC$3,$M$63:$S$76,$C15,FALSE)</f>
        <v>0</v>
      </c>
      <c r="AE15" s="72">
        <f ca="1">'module_assess_calcs(hide)'!T$84*HLOOKUP($AC$3,$M$63:$S$76,$C15,FALSE)</f>
        <v>0</v>
      </c>
      <c r="AF15" s="72">
        <f ca="1">'module_assess_calcs(hide)'!U$84*HLOOKUP($AC$3,$M$63:$S$76,$C15,FALSE)</f>
        <v>0</v>
      </c>
      <c r="AG15" s="72">
        <f ca="1">'module_assess_calcs(hide)'!V$84*HLOOKUP($AC$3,$M$63:$S$76,$C15,FALSE)</f>
        <v>0</v>
      </c>
      <c r="AH15" s="72">
        <f ca="1">'module_assess_calcs(hide)'!W$84*HLOOKUP($AC$3,$M$63:$S$76,$C15,FALSE)</f>
        <v>0</v>
      </c>
      <c r="AI15" s="72">
        <f ca="1">'module_assess_calcs(hide)'!X$84*HLOOKUP($AC$3,$M$63:$S$76,$C15,FALSE)</f>
        <v>0</v>
      </c>
      <c r="AK15" s="72">
        <f ca="1">'module_assess_calcs(hide)'!Y$84*HLOOKUP($AK$3,$M$63:$S$76,$C15,FALSE)</f>
        <v>0</v>
      </c>
      <c r="AL15" s="72">
        <f ca="1">'module_assess_calcs(hide)'!Z$84*HLOOKUP($AK$3,$M$63:$S$76,$C15,FALSE)</f>
        <v>0</v>
      </c>
      <c r="AM15" s="72">
        <f ca="1">'module_assess_calcs(hide)'!AA$84*HLOOKUP($AK$3,$M$63:$S$76,$C15,FALSE)</f>
        <v>0</v>
      </c>
      <c r="AN15" s="72">
        <f ca="1">'module_assess_calcs(hide)'!AB$84*HLOOKUP($AK$3,$M$63:$S$76,$C15,FALSE)</f>
        <v>0</v>
      </c>
      <c r="AO15" s="72">
        <f ca="1">'module_assess_calcs(hide)'!AC$84*HLOOKUP($AK$3,$M$63:$S$76,$C15,FALSE)</f>
        <v>0</v>
      </c>
      <c r="AP15" s="72">
        <f ca="1">'module_assess_calcs(hide)'!AD$84*HLOOKUP($AK$3,$M$63:$S$76,$C15,FALSE)</f>
        <v>0</v>
      </c>
      <c r="AQ15" s="72">
        <f ca="1">'module_assess_calcs(hide)'!AE$84*HLOOKUP($AK$3,$M$63:$S$76,$C15,FALSE)</f>
        <v>0</v>
      </c>
      <c r="AS15" s="72">
        <f ca="1">'module_assess_calcs(hide)'!AF$84*HLOOKUP($AS$3,$M$63:$S$76,$C15,FALSE)</f>
        <v>0</v>
      </c>
      <c r="AT15" s="72">
        <f ca="1">'module_assess_calcs(hide)'!AG$84*HLOOKUP($AS$3,$M$63:$S$76,$C15,FALSE)</f>
        <v>0</v>
      </c>
      <c r="AU15" s="72">
        <f ca="1">'module_assess_calcs(hide)'!AH$84*HLOOKUP($AS$3,$M$63:$S$76,$C15,FALSE)</f>
        <v>0</v>
      </c>
      <c r="AV15" s="72">
        <f ca="1">'module_assess_calcs(hide)'!AI$84*HLOOKUP($AS$3,$M$63:$S$76,$C15,FALSE)</f>
        <v>0</v>
      </c>
      <c r="AW15" s="72">
        <f ca="1">'module_assess_calcs(hide)'!AJ$84*HLOOKUP($AS$3,$M$63:$S$76,$C15,FALSE)</f>
        <v>0</v>
      </c>
      <c r="AX15" s="72">
        <f ca="1">'module_assess_calcs(hide)'!AK$84*HLOOKUP($AS$3,$M$63:$S$76,$C15,FALSE)</f>
        <v>0</v>
      </c>
      <c r="AY15" s="72">
        <f ca="1">'module_assess_calcs(hide)'!AL$84*HLOOKUP($AS$3,$M$63:$S$76,$C15,FALSE)</f>
        <v>0</v>
      </c>
      <c r="BA15" s="72">
        <f ca="1">'module_assess_calcs(hide)'!AM$84*HLOOKUP($BA$3,$M$63:$S$76,$C15,FALSE)</f>
        <v>0</v>
      </c>
      <c r="BB15" s="72">
        <f ca="1">'module_assess_calcs(hide)'!AN$84*HLOOKUP($BA$3,$M$63:$S$76,$C15,FALSE)</f>
        <v>0</v>
      </c>
      <c r="BC15" s="72">
        <f ca="1">'module_assess_calcs(hide)'!AO$84*HLOOKUP($BA$3,$M$63:$S$76,$C15,FALSE)</f>
        <v>0</v>
      </c>
      <c r="BD15" s="72">
        <f ca="1">'module_assess_calcs(hide)'!AP$84*HLOOKUP($BA$3,$M$63:$S$76,$C15,FALSE)</f>
        <v>0</v>
      </c>
      <c r="BE15" s="72">
        <f ca="1">'module_assess_calcs(hide)'!AQ$84*HLOOKUP($BA$3,$M$63:$S$76,$C15,FALSE)</f>
        <v>0</v>
      </c>
      <c r="BF15" s="72">
        <f ca="1">'module_assess_calcs(hide)'!AR$84*HLOOKUP($BA$3,$M$63:$S$76,$C15,FALSE)</f>
        <v>0</v>
      </c>
      <c r="BG15" s="72">
        <f ca="1">'module_assess_calcs(hide)'!AS$84*HLOOKUP($BA$3,$M$63:$S$76,$C15,FALSE)</f>
        <v>0</v>
      </c>
    </row>
    <row r="16" spans="1:59" x14ac:dyDescent="0.25">
      <c r="A16" t="s">
        <v>349</v>
      </c>
      <c r="C16">
        <v>13</v>
      </c>
      <c r="D16" t="s">
        <v>707</v>
      </c>
      <c r="E16" s="72">
        <f t="shared" ca="1" si="15"/>
        <v>46133.365872145543</v>
      </c>
      <c r="F16" s="72">
        <f t="shared" ca="1" si="15"/>
        <v>91344.064426848185</v>
      </c>
      <c r="G16" s="72">
        <f t="shared" ca="1" si="15"/>
        <v>91344.064426848185</v>
      </c>
      <c r="H16" s="72">
        <f t="shared" ca="1" si="15"/>
        <v>91344.064426848185</v>
      </c>
      <c r="I16" s="72">
        <f t="shared" ca="1" si="15"/>
        <v>91344.064426848185</v>
      </c>
      <c r="J16" s="72">
        <f t="shared" ca="1" si="15"/>
        <v>91344.064426848185</v>
      </c>
      <c r="K16" s="72">
        <f t="shared" ca="1" si="15"/>
        <v>91344.064426848185</v>
      </c>
      <c r="M16" s="72">
        <f ca="1">'module_assess_calcs(hide)'!D$89*HLOOKUP($M$3,$M$63:$S$76,$C16,FALSE)</f>
        <v>46133.365872145543</v>
      </c>
      <c r="N16" s="72">
        <f ca="1">'module_assess_calcs(hide)'!E$89*HLOOKUP($M$3,$M$63:$S$76,$C16,FALSE)</f>
        <v>91344.064426848185</v>
      </c>
      <c r="O16" s="72">
        <f ca="1">'module_assess_calcs(hide)'!F$89*HLOOKUP($M$3,$M$63:$S$76,$C16,FALSE)</f>
        <v>91344.064426848185</v>
      </c>
      <c r="P16" s="72">
        <f ca="1">'module_assess_calcs(hide)'!G$89*HLOOKUP($M$3,$M$63:$S$76,$C16,FALSE)</f>
        <v>91344.064426848185</v>
      </c>
      <c r="Q16" s="72">
        <f ca="1">'module_assess_calcs(hide)'!H$89*HLOOKUP($M$3,$M$63:$S$76,$C16,FALSE)</f>
        <v>91344.064426848185</v>
      </c>
      <c r="R16" s="72">
        <f ca="1">'module_assess_calcs(hide)'!I$89*HLOOKUP($M$3,$M$63:$S$76,$C16,FALSE)</f>
        <v>91344.064426848185</v>
      </c>
      <c r="S16" s="72">
        <f ca="1">'module_assess_calcs(hide)'!J$89*HLOOKUP($M$3,$M$63:$S$76,$C16,FALSE)</f>
        <v>91344.064426848185</v>
      </c>
      <c r="U16" s="72">
        <f ca="1">'module_assess_calcs(hide)'!K$89*HLOOKUP($U$3,$M$63:$S$76,$C16,FALSE)</f>
        <v>0</v>
      </c>
      <c r="V16" s="72">
        <f ca="1">'module_assess_calcs(hide)'!L$89*HLOOKUP($U$3,$M$63:$S$76,$C16,FALSE)</f>
        <v>0</v>
      </c>
      <c r="W16" s="72">
        <f ca="1">'module_assess_calcs(hide)'!M$89*HLOOKUP($U$3,$M$63:$S$76,$C16,FALSE)</f>
        <v>0</v>
      </c>
      <c r="X16" s="72">
        <f ca="1">'module_assess_calcs(hide)'!N$89*HLOOKUP($U$3,$M$63:$S$76,$C16,FALSE)</f>
        <v>0</v>
      </c>
      <c r="Y16" s="72">
        <f ca="1">'module_assess_calcs(hide)'!O$89*HLOOKUP($U$3,$M$63:$S$76,$C16,FALSE)</f>
        <v>0</v>
      </c>
      <c r="Z16" s="72">
        <f ca="1">'module_assess_calcs(hide)'!P$89*HLOOKUP($U$3,$M$63:$S$76,$C16,FALSE)</f>
        <v>0</v>
      </c>
      <c r="AA16" s="72">
        <f ca="1">'module_assess_calcs(hide)'!Q$89*HLOOKUP($U$3,$M$63:$S$76,$C16,FALSE)</f>
        <v>0</v>
      </c>
      <c r="AC16" s="72">
        <f ca="1">'module_assess_calcs(hide)'!R$89*HLOOKUP($AC$3,$M$63:$S$76,$C16,FALSE)</f>
        <v>0</v>
      </c>
      <c r="AD16" s="72">
        <f ca="1">'module_assess_calcs(hide)'!S$89*HLOOKUP($AC$3,$M$63:$S$76,$C16,FALSE)</f>
        <v>0</v>
      </c>
      <c r="AE16" s="72">
        <f ca="1">'module_assess_calcs(hide)'!T$89*HLOOKUP($AC$3,$M$63:$S$76,$C16,FALSE)</f>
        <v>0</v>
      </c>
      <c r="AF16" s="72">
        <f ca="1">'module_assess_calcs(hide)'!U$89*HLOOKUP($AC$3,$M$63:$S$76,$C16,FALSE)</f>
        <v>0</v>
      </c>
      <c r="AG16" s="72">
        <f ca="1">'module_assess_calcs(hide)'!V$89*HLOOKUP($AC$3,$M$63:$S$76,$C16,FALSE)</f>
        <v>0</v>
      </c>
      <c r="AH16" s="72">
        <f ca="1">'module_assess_calcs(hide)'!W$89*HLOOKUP($AC$3,$M$63:$S$76,$C16,FALSE)</f>
        <v>0</v>
      </c>
      <c r="AI16" s="72">
        <f ca="1">'module_assess_calcs(hide)'!X$89*HLOOKUP($AC$3,$M$63:$S$76,$C16,FALSE)</f>
        <v>0</v>
      </c>
      <c r="AK16" s="72">
        <f ca="1">'module_assess_calcs(hide)'!Y$89*HLOOKUP($AK$3,$M$63:$S$76,$C16,FALSE)</f>
        <v>0</v>
      </c>
      <c r="AL16" s="72">
        <f ca="1">'module_assess_calcs(hide)'!Z$89*HLOOKUP($AK$3,$M$63:$S$76,$C16,FALSE)</f>
        <v>0</v>
      </c>
      <c r="AM16" s="72">
        <f ca="1">'module_assess_calcs(hide)'!AA$89*HLOOKUP($AK$3,$M$63:$S$76,$C16,FALSE)</f>
        <v>0</v>
      </c>
      <c r="AN16" s="72">
        <f ca="1">'module_assess_calcs(hide)'!AB$89*HLOOKUP($AK$3,$M$63:$S$76,$C16,FALSE)</f>
        <v>0</v>
      </c>
      <c r="AO16" s="72">
        <f ca="1">'module_assess_calcs(hide)'!AC$89*HLOOKUP($AK$3,$M$63:$S$76,$C16,FALSE)</f>
        <v>0</v>
      </c>
      <c r="AP16" s="72">
        <f ca="1">'module_assess_calcs(hide)'!AD$89*HLOOKUP($AK$3,$M$63:$S$76,$C16,FALSE)</f>
        <v>0</v>
      </c>
      <c r="AQ16" s="72">
        <f ca="1">'module_assess_calcs(hide)'!AE$89*HLOOKUP($AK$3,$M$63:$S$76,$C16,FALSE)</f>
        <v>0</v>
      </c>
      <c r="AS16" s="72">
        <f ca="1">'module_assess_calcs(hide)'!AF$89*HLOOKUP($AS$3,$M$63:$S$76,$C16,FALSE)</f>
        <v>0</v>
      </c>
      <c r="AT16" s="72">
        <f ca="1">'module_assess_calcs(hide)'!AG$89*HLOOKUP($AS$3,$M$63:$S$76,$C16,FALSE)</f>
        <v>0</v>
      </c>
      <c r="AU16" s="72">
        <f ca="1">'module_assess_calcs(hide)'!AH$89*HLOOKUP($AS$3,$M$63:$S$76,$C16,FALSE)</f>
        <v>0</v>
      </c>
      <c r="AV16" s="72">
        <f ca="1">'module_assess_calcs(hide)'!AI$89*HLOOKUP($AS$3,$M$63:$S$76,$C16,FALSE)</f>
        <v>0</v>
      </c>
      <c r="AW16" s="72">
        <f ca="1">'module_assess_calcs(hide)'!AJ$89*HLOOKUP($AS$3,$M$63:$S$76,$C16,FALSE)</f>
        <v>0</v>
      </c>
      <c r="AX16" s="72">
        <f ca="1">'module_assess_calcs(hide)'!AK$89*HLOOKUP($AS$3,$M$63:$S$76,$C16,FALSE)</f>
        <v>0</v>
      </c>
      <c r="AY16" s="72">
        <f ca="1">'module_assess_calcs(hide)'!AL$89*HLOOKUP($AS$3,$M$63:$S$76,$C16,FALSE)</f>
        <v>0</v>
      </c>
      <c r="BA16" s="72">
        <f ca="1">'module_assess_calcs(hide)'!AM$89*HLOOKUP($BA$3,$M$63:$S$76,$C16,FALSE)</f>
        <v>0</v>
      </c>
      <c r="BB16" s="72">
        <f ca="1">'module_assess_calcs(hide)'!AN$89*HLOOKUP($BA$3,$M$63:$S$76,$C16,FALSE)</f>
        <v>0</v>
      </c>
      <c r="BC16" s="72">
        <f ca="1">'module_assess_calcs(hide)'!AO$89*HLOOKUP($BA$3,$M$63:$S$76,$C16,FALSE)</f>
        <v>0</v>
      </c>
      <c r="BD16" s="72">
        <f ca="1">'module_assess_calcs(hide)'!AP$89*HLOOKUP($BA$3,$M$63:$S$76,$C16,FALSE)</f>
        <v>0</v>
      </c>
      <c r="BE16" s="72">
        <f ca="1">'module_assess_calcs(hide)'!AQ$89*HLOOKUP($BA$3,$M$63:$S$76,$C16,FALSE)</f>
        <v>0</v>
      </c>
      <c r="BF16" s="72">
        <f ca="1">'module_assess_calcs(hide)'!AR$89*HLOOKUP($BA$3,$M$63:$S$76,$C16,FALSE)</f>
        <v>0</v>
      </c>
      <c r="BG16" s="72">
        <f ca="1">'module_assess_calcs(hide)'!AS$89*HLOOKUP($BA$3,$M$63:$S$76,$C16,FALSE)</f>
        <v>0</v>
      </c>
    </row>
    <row r="17" spans="1:59" x14ac:dyDescent="0.25">
      <c r="A17" t="s">
        <v>350</v>
      </c>
      <c r="C17">
        <v>14</v>
      </c>
      <c r="D17" t="s">
        <v>704</v>
      </c>
      <c r="E17" s="72"/>
      <c r="F17" s="72">
        <f ca="1">IFERROR(SUM(staff_students!E$40:E$43)*HLOOKUP(prog_header!$C$6,$M$63:$S$76,$C17,FALSE),0)</f>
        <v>203764.22622134924</v>
      </c>
      <c r="G17" s="72">
        <f ca="1">IFERROR(SUM(staff_students!F$40:F$43)*HLOOKUP(prog_header!$C$6,$M$63:$S$76,$C17,FALSE),0)</f>
        <v>203764.22622134924</v>
      </c>
      <c r="H17" s="72">
        <f ca="1">IFERROR(SUM(staff_students!G$40:G$43)*HLOOKUP(prog_header!$C$6,$M$63:$S$76,$C17,FALSE),0)</f>
        <v>203764.22622134924</v>
      </c>
      <c r="I17" s="72">
        <f ca="1">IFERROR(SUM(staff_students!H$40:H$43)*HLOOKUP(prog_header!$C$6,$M$63:$S$76,$C17,FALSE),0)</f>
        <v>203764.22622134924</v>
      </c>
      <c r="J17" s="72">
        <f ca="1">IFERROR(SUM(staff_students!I$40:I$43)*HLOOKUP(prog_header!$C$6,$M$63:$S$76,$C17,FALSE),0)</f>
        <v>203764.22622134924</v>
      </c>
      <c r="K17" s="72">
        <f ca="1">IFERROR(SUM(staff_students!J$40:J$43)*HLOOKUP(prog_header!$C$6,$M$63:$S$76,$C17,FALSE),0)</f>
        <v>203764.22622134924</v>
      </c>
      <c r="M17" s="72">
        <f>$E17*VLOOKUP(M$3,'module_assess_calcs(hide)'!$C$92:$J$97,M$1,FALSE)</f>
        <v>0</v>
      </c>
      <c r="N17" s="72">
        <f ca="1">$F17*VLOOKUP(M$3,'module_assess_calcs(hide)'!$C$92:$J$97,N$1,FALSE)</f>
        <v>203764.22622134924</v>
      </c>
      <c r="O17" s="72">
        <f ca="1">$G17*VLOOKUP(M$3,'module_assess_calcs(hide)'!$C$92:$J$97,O$1,FALSE)</f>
        <v>203764.22622134924</v>
      </c>
      <c r="P17" s="72">
        <f ca="1">$H17*VLOOKUP(M$3,'module_assess_calcs(hide)'!$C$92:$J$97,P$1,FALSE)</f>
        <v>203764.22622134924</v>
      </c>
      <c r="Q17" s="72">
        <f ca="1">$I17*VLOOKUP(M$3,'module_assess_calcs(hide)'!$C$92:$J$97,Q$1,FALSE)</f>
        <v>203764.22622134924</v>
      </c>
      <c r="R17" s="72">
        <f ca="1">$J17*VLOOKUP(M$3,'module_assess_calcs(hide)'!$C$92:$J$97,R$1,FALSE)</f>
        <v>203764.22622134924</v>
      </c>
      <c r="S17" s="72">
        <f ca="1">$K17*VLOOKUP(M$3,'module_assess_calcs(hide)'!$C$92:$J$97,S$1,FALSE)</f>
        <v>203764.22622134924</v>
      </c>
      <c r="U17" s="72">
        <f>$E17*VLOOKUP(U$3,'module_assess_calcs(hide)'!$C$92:$J$97,U$1,FALSE)</f>
        <v>0</v>
      </c>
      <c r="V17" s="72">
        <f ca="1">$F17*VLOOKUP(U$3,'module_assess_calcs(hide)'!$C$92:$J$97,V$1,FALSE)</f>
        <v>0</v>
      </c>
      <c r="W17" s="72">
        <f ca="1">$G17*VLOOKUP(U$3,'module_assess_calcs(hide)'!$C$92:$J$97,W$1,FALSE)</f>
        <v>0</v>
      </c>
      <c r="X17" s="72">
        <f ca="1">$H17*VLOOKUP(U$3,'module_assess_calcs(hide)'!$C$92:$J$97,X$1,FALSE)</f>
        <v>0</v>
      </c>
      <c r="Y17" s="72">
        <f ca="1">$I17*VLOOKUP(U$3,'module_assess_calcs(hide)'!$C$92:$J$97,Y$1,FALSE)</f>
        <v>0</v>
      </c>
      <c r="Z17" s="72">
        <f ca="1">$J17*VLOOKUP(U$3,'module_assess_calcs(hide)'!$C$92:$J$97,Z$1,FALSE)</f>
        <v>0</v>
      </c>
      <c r="AA17" s="72">
        <f ca="1">$K17*VLOOKUP(U$3,'module_assess_calcs(hide)'!$C$92:$J$97,AA$1,FALSE)</f>
        <v>0</v>
      </c>
      <c r="AC17" s="72">
        <f>$E17*VLOOKUP(AC$3,'module_assess_calcs(hide)'!$C$92:$J$97,AC$1,FALSE)</f>
        <v>0</v>
      </c>
      <c r="AD17" s="72">
        <f ca="1">$F17*VLOOKUP(AC$3,'module_assess_calcs(hide)'!$C$92:$J$97,AD$1,FALSE)</f>
        <v>0</v>
      </c>
      <c r="AE17" s="72">
        <f ca="1">$G17*VLOOKUP(AC$3,'module_assess_calcs(hide)'!$C$92:$J$97,AE$1,FALSE)</f>
        <v>0</v>
      </c>
      <c r="AF17" s="72">
        <f ca="1">$H17*VLOOKUP(AC$3,'module_assess_calcs(hide)'!$C$92:$J$97,AF$1,FALSE)</f>
        <v>0</v>
      </c>
      <c r="AG17" s="72">
        <f ca="1">$I17*VLOOKUP(AC$3,'module_assess_calcs(hide)'!$C$92:$J$97,AG$1,FALSE)</f>
        <v>0</v>
      </c>
      <c r="AH17" s="72">
        <f ca="1">$J17*VLOOKUP(AC$3,'module_assess_calcs(hide)'!$C$92:$J$97,AH$1,FALSE)</f>
        <v>0</v>
      </c>
      <c r="AI17" s="72">
        <f ca="1">$K17*VLOOKUP(AC$3,'module_assess_calcs(hide)'!$C$92:$J$97,AI$1,FALSE)</f>
        <v>0</v>
      </c>
      <c r="AK17" s="72">
        <f>$E17*VLOOKUP(AK$3,'module_assess_calcs(hide)'!$C$92:$J$97,AK$1,FALSE)</f>
        <v>0</v>
      </c>
      <c r="AL17" s="72">
        <f ca="1">$F17*VLOOKUP(AK$3,'module_assess_calcs(hide)'!$C$92:$J$97,AL$1,FALSE)</f>
        <v>0</v>
      </c>
      <c r="AM17" s="72">
        <f ca="1">$G17*VLOOKUP(AK$3,'module_assess_calcs(hide)'!$C$92:$J$97,AM$1,FALSE)</f>
        <v>0</v>
      </c>
      <c r="AN17" s="72">
        <f ca="1">$H17*VLOOKUP(AK$3,'module_assess_calcs(hide)'!$C$92:$J$97,AN$1,FALSE)</f>
        <v>0</v>
      </c>
      <c r="AO17" s="72">
        <f ca="1">$I17*VLOOKUP(AK$3,'module_assess_calcs(hide)'!$C$92:$J$97,AO$1,FALSE)</f>
        <v>0</v>
      </c>
      <c r="AP17" s="72">
        <f ca="1">$J17*VLOOKUP(AK$3,'module_assess_calcs(hide)'!$C$92:$J$97,AP$1,FALSE)</f>
        <v>0</v>
      </c>
      <c r="AQ17" s="72">
        <f ca="1">$K17*VLOOKUP(AK$3,'module_assess_calcs(hide)'!$C$92:$J$97,AQ$1,FALSE)</f>
        <v>0</v>
      </c>
      <c r="AS17" s="72">
        <f>$E17*VLOOKUP(AS$3,'module_assess_calcs(hide)'!$C$92:$J$97,AS$1,FALSE)</f>
        <v>0</v>
      </c>
      <c r="AT17" s="72">
        <f ca="1">$F17*VLOOKUP(AS$3,'module_assess_calcs(hide)'!$C$92:$J$97,AT$1,FALSE)</f>
        <v>0</v>
      </c>
      <c r="AU17" s="72">
        <f ca="1">$G17*VLOOKUP(AS$3,'module_assess_calcs(hide)'!$C$92:$J$97,AU$1,FALSE)</f>
        <v>0</v>
      </c>
      <c r="AV17" s="72">
        <f ca="1">$H17*VLOOKUP(AS$3,'module_assess_calcs(hide)'!$C$92:$J$97,AV$1,FALSE)</f>
        <v>0</v>
      </c>
      <c r="AW17" s="72">
        <f ca="1">$I17*VLOOKUP(AS$3,'module_assess_calcs(hide)'!$C$92:$J$97,AW$1,FALSE)</f>
        <v>0</v>
      </c>
      <c r="AX17" s="72">
        <f ca="1">$J17*VLOOKUP(AS$3,'module_assess_calcs(hide)'!$C$92:$J$97,AX$1,FALSE)</f>
        <v>0</v>
      </c>
      <c r="AY17" s="72">
        <f ca="1">$K17*VLOOKUP(AS$3,'module_assess_calcs(hide)'!$C$92:$J$97,AY$1,FALSE)</f>
        <v>0</v>
      </c>
      <c r="BA17" s="72">
        <f>$E17*VLOOKUP(BA$3,'module_assess_calcs(hide)'!$C$92:$J$97,BA$1,FALSE)</f>
        <v>0</v>
      </c>
      <c r="BB17" s="72">
        <f ca="1">$F17*VLOOKUP(BA$3,'module_assess_calcs(hide)'!$C$92:$J$97,BB$1,FALSE)</f>
        <v>0</v>
      </c>
      <c r="BC17" s="72">
        <f ca="1">$G17*VLOOKUP(BA$3,'module_assess_calcs(hide)'!$C$92:$J$97,BC$1,FALSE)</f>
        <v>0</v>
      </c>
      <c r="BD17" s="72">
        <f ca="1">$H17*VLOOKUP(BA$3,'module_assess_calcs(hide)'!$C$92:$J$97,BD$1,FALSE)</f>
        <v>0</v>
      </c>
      <c r="BE17" s="72">
        <f ca="1">$I17*VLOOKUP(BA$3,'module_assess_calcs(hide)'!$C$92:$J$97,BE$1,FALSE)</f>
        <v>0</v>
      </c>
      <c r="BF17" s="72">
        <f ca="1">$J17*VLOOKUP(BA$3,'module_assess_calcs(hide)'!$C$92:$J$97,BF$1,FALSE)</f>
        <v>0</v>
      </c>
      <c r="BG17" s="72">
        <f ca="1">$K17*VLOOKUP(BA$3,'module_assess_calcs(hide)'!$C$92:$J$97,BG$1,FALSE)</f>
        <v>0</v>
      </c>
    </row>
    <row r="18" spans="1:59" x14ac:dyDescent="0.25">
      <c r="A18" s="42" t="s">
        <v>320</v>
      </c>
      <c r="E18" s="73">
        <f t="shared" ref="E18:K18" ca="1" si="16">SUM(E15:E17)</f>
        <v>75668.871715572168</v>
      </c>
      <c r="F18" s="73">
        <f t="shared" ca="1" si="16"/>
        <v>353588.59221818217</v>
      </c>
      <c r="G18" s="73">
        <f t="shared" ca="1" si="16"/>
        <v>353588.59221818217</v>
      </c>
      <c r="H18" s="73">
        <f t="shared" ca="1" si="16"/>
        <v>353588.59221818217</v>
      </c>
      <c r="I18" s="73">
        <f t="shared" ca="1" si="16"/>
        <v>353588.59221818217</v>
      </c>
      <c r="J18" s="73">
        <f t="shared" ca="1" si="16"/>
        <v>353588.59221818217</v>
      </c>
      <c r="K18" s="73">
        <f t="shared" ca="1" si="16"/>
        <v>353588.59221818217</v>
      </c>
      <c r="M18" s="73">
        <f t="shared" ref="M18:S18" ca="1" si="17">SUM(M15:M17)</f>
        <v>75668.871715572168</v>
      </c>
      <c r="N18" s="73">
        <f t="shared" ca="1" si="17"/>
        <v>353588.59221818217</v>
      </c>
      <c r="O18" s="73">
        <f t="shared" ca="1" si="17"/>
        <v>353588.59221818217</v>
      </c>
      <c r="P18" s="73">
        <f t="shared" ca="1" si="17"/>
        <v>353588.59221818217</v>
      </c>
      <c r="Q18" s="73">
        <f t="shared" ca="1" si="17"/>
        <v>353588.59221818217</v>
      </c>
      <c r="R18" s="73">
        <f t="shared" ca="1" si="17"/>
        <v>353588.59221818217</v>
      </c>
      <c r="S18" s="73">
        <f t="shared" ca="1" si="17"/>
        <v>353588.59221818217</v>
      </c>
      <c r="U18" s="73">
        <f t="shared" ref="U18:AA18" ca="1" si="18">SUM(U15:U17)</f>
        <v>0</v>
      </c>
      <c r="V18" s="73">
        <f t="shared" ca="1" si="18"/>
        <v>0</v>
      </c>
      <c r="W18" s="73">
        <f t="shared" ca="1" si="18"/>
        <v>0</v>
      </c>
      <c r="X18" s="73">
        <f t="shared" ca="1" si="18"/>
        <v>0</v>
      </c>
      <c r="Y18" s="73">
        <f t="shared" ca="1" si="18"/>
        <v>0</v>
      </c>
      <c r="Z18" s="73">
        <f t="shared" ca="1" si="18"/>
        <v>0</v>
      </c>
      <c r="AA18" s="73">
        <f t="shared" ca="1" si="18"/>
        <v>0</v>
      </c>
      <c r="AC18" s="73">
        <f t="shared" ref="AC18:AI18" ca="1" si="19">SUM(AC15:AC17)</f>
        <v>0</v>
      </c>
      <c r="AD18" s="73">
        <f t="shared" ca="1" si="19"/>
        <v>0</v>
      </c>
      <c r="AE18" s="73">
        <f t="shared" ca="1" si="19"/>
        <v>0</v>
      </c>
      <c r="AF18" s="73">
        <f t="shared" ca="1" si="19"/>
        <v>0</v>
      </c>
      <c r="AG18" s="73">
        <f t="shared" ca="1" si="19"/>
        <v>0</v>
      </c>
      <c r="AH18" s="73">
        <f t="shared" ca="1" si="19"/>
        <v>0</v>
      </c>
      <c r="AI18" s="73">
        <f t="shared" ca="1" si="19"/>
        <v>0</v>
      </c>
      <c r="AK18" s="73">
        <f t="shared" ref="AK18:AQ18" ca="1" si="20">SUM(AK15:AK17)</f>
        <v>0</v>
      </c>
      <c r="AL18" s="73">
        <f t="shared" ca="1" si="20"/>
        <v>0</v>
      </c>
      <c r="AM18" s="73">
        <f t="shared" ca="1" si="20"/>
        <v>0</v>
      </c>
      <c r="AN18" s="73">
        <f t="shared" ca="1" si="20"/>
        <v>0</v>
      </c>
      <c r="AO18" s="73">
        <f t="shared" ca="1" si="20"/>
        <v>0</v>
      </c>
      <c r="AP18" s="73">
        <f t="shared" ca="1" si="20"/>
        <v>0</v>
      </c>
      <c r="AQ18" s="73">
        <f t="shared" ca="1" si="20"/>
        <v>0</v>
      </c>
      <c r="AS18" s="73">
        <f t="shared" ref="AS18:AY18" ca="1" si="21">SUM(AS15:AS17)</f>
        <v>0</v>
      </c>
      <c r="AT18" s="73">
        <f t="shared" ca="1" si="21"/>
        <v>0</v>
      </c>
      <c r="AU18" s="73">
        <f t="shared" ca="1" si="21"/>
        <v>0</v>
      </c>
      <c r="AV18" s="73">
        <f t="shared" ca="1" si="21"/>
        <v>0</v>
      </c>
      <c r="AW18" s="73">
        <f t="shared" ca="1" si="21"/>
        <v>0</v>
      </c>
      <c r="AX18" s="73">
        <f t="shared" ca="1" si="21"/>
        <v>0</v>
      </c>
      <c r="AY18" s="73">
        <f t="shared" ca="1" si="21"/>
        <v>0</v>
      </c>
      <c r="BA18" s="73">
        <f t="shared" ref="BA18:BG18" ca="1" si="22">SUM(BA15:BA17)</f>
        <v>0</v>
      </c>
      <c r="BB18" s="73">
        <f t="shared" ca="1" si="22"/>
        <v>0</v>
      </c>
      <c r="BC18" s="73">
        <f t="shared" ca="1" si="22"/>
        <v>0</v>
      </c>
      <c r="BD18" s="73">
        <f t="shared" ca="1" si="22"/>
        <v>0</v>
      </c>
      <c r="BE18" s="73">
        <f t="shared" ca="1" si="22"/>
        <v>0</v>
      </c>
      <c r="BF18" s="73">
        <f t="shared" ca="1" si="22"/>
        <v>0</v>
      </c>
      <c r="BG18" s="73">
        <f t="shared" ca="1" si="22"/>
        <v>0</v>
      </c>
    </row>
    <row r="21" spans="1:59" x14ac:dyDescent="0.25">
      <c r="A21" t="s">
        <v>708</v>
      </c>
    </row>
    <row r="22" spans="1:59" x14ac:dyDescent="0.25">
      <c r="A22" t="s">
        <v>709</v>
      </c>
      <c r="C22" s="2" t="str">
        <f>B1&amp;D1&amp;B3&amp;D3</f>
        <v>NoNoBlendedAny</v>
      </c>
    </row>
    <row r="24" spans="1:59" x14ac:dyDescent="0.25">
      <c r="A24" s="74" t="s">
        <v>710</v>
      </c>
      <c r="B24" s="74" t="s">
        <v>711</v>
      </c>
      <c r="C24" s="74" t="s">
        <v>712</v>
      </c>
      <c r="D24" s="74" t="s">
        <v>713</v>
      </c>
      <c r="E24" s="74" t="s">
        <v>714</v>
      </c>
      <c r="F24" s="74" t="s">
        <v>715</v>
      </c>
      <c r="I24" s="74"/>
    </row>
    <row r="25" spans="1:59" x14ac:dyDescent="0.25">
      <c r="A25" t="s">
        <v>716</v>
      </c>
      <c r="B25" t="s">
        <v>550</v>
      </c>
      <c r="C25" t="str">
        <f>IFERROR(VLOOKUP($B25,cost_rates!$C$111:$F$122,4,FALSE),"N/A")</f>
        <v>CA</v>
      </c>
      <c r="D25" t="s">
        <v>717</v>
      </c>
      <c r="E25" t="str">
        <f>CONCATENATE(C25&amp;"PGT")</f>
        <v>CAPGT</v>
      </c>
      <c r="F25" t="str">
        <f>CONCATENATE(C25&amp;"UG")</f>
        <v>CAUG</v>
      </c>
    </row>
    <row r="26" spans="1:59" x14ac:dyDescent="0.25">
      <c r="A26" t="s">
        <v>718</v>
      </c>
      <c r="B26" t="s">
        <v>560</v>
      </c>
      <c r="C26" t="str">
        <f>IFERROR(VLOOKUP($B26,cost_rates!$C$111:$F$122,4,FALSE),"N/A")</f>
        <v>CE</v>
      </c>
      <c r="D26" t="s">
        <v>717</v>
      </c>
      <c r="E26" t="str">
        <f>CONCATENATE(C26&amp;"PGT")</f>
        <v>CEPGT</v>
      </c>
      <c r="F26" t="str">
        <f>CONCATENATE(C26&amp;"UG")</f>
        <v>CEUG</v>
      </c>
    </row>
    <row r="27" spans="1:59" x14ac:dyDescent="0.25">
      <c r="A27" t="s">
        <v>719</v>
      </c>
      <c r="B27" t="s">
        <v>562</v>
      </c>
      <c r="C27" t="str">
        <f>IFERROR(VLOOKUP($B27,cost_rates!$C$111:$F$122,4,FALSE),"N/A")</f>
        <v>CC</v>
      </c>
      <c r="D27" t="s">
        <v>717</v>
      </c>
      <c r="E27" t="str">
        <f>CONCATENATE(C27&amp;"PGT")</f>
        <v>CCPGT</v>
      </c>
      <c r="F27" t="str">
        <f>CONCATENATE(C27&amp;"UG")</f>
        <v>CCUG</v>
      </c>
    </row>
    <row r="28" spans="1:59" x14ac:dyDescent="0.25">
      <c r="A28" t="s">
        <v>720</v>
      </c>
      <c r="B28" t="s">
        <v>541</v>
      </c>
      <c r="C28" t="str">
        <f>IFERROR(VLOOKUP($B28,cost_rates!$C$111:$F$122,4,FALSE),"N/A")</f>
        <v>O</v>
      </c>
      <c r="D28" t="s">
        <v>717</v>
      </c>
      <c r="E28" t="str">
        <f>CONCATENATE(C28&amp;"PGT")</f>
        <v>OPGT</v>
      </c>
      <c r="F28" t="str">
        <f>CONCATENATE(C28&amp;"UG")</f>
        <v>OUG</v>
      </c>
    </row>
    <row r="29" spans="1:59" x14ac:dyDescent="0.25">
      <c r="A29" t="s">
        <v>721</v>
      </c>
      <c r="B29" t="s">
        <v>722</v>
      </c>
      <c r="C29" t="str">
        <f>IFERROR(VLOOKUP($B29,cost_rates!$C$111:$F$122,4,FALSE),"N/A")</f>
        <v>N/A</v>
      </c>
      <c r="D29" t="s">
        <v>723</v>
      </c>
    </row>
    <row r="30" spans="1:59" x14ac:dyDescent="0.25">
      <c r="A30" t="s">
        <v>724</v>
      </c>
      <c r="B30" t="s">
        <v>722</v>
      </c>
      <c r="C30" t="str">
        <f>IFERROR(VLOOKUP($B30,cost_rates!$C$111:$F$122,4,FALSE),"N/A")</f>
        <v>N/A</v>
      </c>
      <c r="D30" t="s">
        <v>723</v>
      </c>
    </row>
    <row r="31" spans="1:59" x14ac:dyDescent="0.25">
      <c r="A31" t="s">
        <v>725</v>
      </c>
      <c r="B31" t="s">
        <v>565</v>
      </c>
      <c r="C31" t="str">
        <f>IFERROR(VLOOKUP($B31,cost_rates!$C$111:$F$122,4,FALSE),"N/A")</f>
        <v>BA</v>
      </c>
      <c r="D31" t="s">
        <v>717</v>
      </c>
      <c r="E31" t="str">
        <f>CONCATENATE(C31&amp;"PGT")</f>
        <v>BAPGT</v>
      </c>
      <c r="F31" t="str">
        <f>CONCATENATE(C31&amp;"UG")</f>
        <v>BAUG</v>
      </c>
    </row>
    <row r="32" spans="1:59" x14ac:dyDescent="0.25">
      <c r="A32" t="s">
        <v>726</v>
      </c>
      <c r="B32" t="s">
        <v>567</v>
      </c>
      <c r="C32" t="str">
        <f>IFERROR(VLOOKUP($B32,cost_rates!$C$111:$F$122,4,FALSE),"N/A")</f>
        <v>BE</v>
      </c>
      <c r="D32" t="s">
        <v>717</v>
      </c>
      <c r="E32" t="str">
        <f>CONCATENATE(C32&amp;"PGT")</f>
        <v>BEPGT</v>
      </c>
      <c r="F32" t="str">
        <f>CONCATENATE(C32&amp;"UG")</f>
        <v>BEUG</v>
      </c>
    </row>
    <row r="33" spans="1:6" x14ac:dyDescent="0.25">
      <c r="A33" t="s">
        <v>727</v>
      </c>
      <c r="B33" t="s">
        <v>569</v>
      </c>
      <c r="C33" t="str">
        <f>IFERROR(VLOOKUP($B33,cost_rates!$C$111:$F$122,4,FALSE),"N/A")</f>
        <v>BC</v>
      </c>
      <c r="D33" t="s">
        <v>717</v>
      </c>
      <c r="E33" t="str">
        <f>CONCATENATE(C33&amp;"PGT")</f>
        <v>BCPGT</v>
      </c>
      <c r="F33" t="str">
        <f>CONCATENATE(C33&amp;"UG")</f>
        <v>BCUG</v>
      </c>
    </row>
    <row r="34" spans="1:6" x14ac:dyDescent="0.25">
      <c r="A34" t="s">
        <v>728</v>
      </c>
      <c r="B34" t="s">
        <v>722</v>
      </c>
      <c r="C34" t="str">
        <f>IFERROR(VLOOKUP($B34,cost_rates!$C$111:$F$122,4,FALSE),"N/A")</f>
        <v>N/A</v>
      </c>
      <c r="D34" t="s">
        <v>729</v>
      </c>
    </row>
    <row r="35" spans="1:6" x14ac:dyDescent="0.25">
      <c r="A35" t="s">
        <v>730</v>
      </c>
      <c r="B35" t="s">
        <v>722</v>
      </c>
      <c r="C35" t="str">
        <f>IFERROR(VLOOKUP($B35,cost_rates!$C$111:$F$122,4,FALSE),"N/A")</f>
        <v>N/A</v>
      </c>
      <c r="D35" t="s">
        <v>729</v>
      </c>
    </row>
    <row r="36" spans="1:6" x14ac:dyDescent="0.25">
      <c r="A36" t="s">
        <v>731</v>
      </c>
      <c r="B36" t="s">
        <v>722</v>
      </c>
      <c r="C36" t="str">
        <f>IFERROR(VLOOKUP($B36,cost_rates!$C$111:$F$122,4,FALSE),"N/A")</f>
        <v>N/A</v>
      </c>
      <c r="D36" t="s">
        <v>729</v>
      </c>
    </row>
    <row r="37" spans="1:6" x14ac:dyDescent="0.25">
      <c r="A37" t="s">
        <v>732</v>
      </c>
      <c r="B37" t="s">
        <v>558</v>
      </c>
      <c r="C37" t="str">
        <f>IFERROR(VLOOKUP($B37,cost_rates!$C$111:$F$122,4,FALSE),"N/A")</f>
        <v>K</v>
      </c>
      <c r="D37" t="s">
        <v>717</v>
      </c>
      <c r="E37" t="str">
        <f>CONCATENATE(C37&amp;"PGT")</f>
        <v>KPGT</v>
      </c>
      <c r="F37" t="str">
        <f>CONCATENATE(C37&amp;"UG")</f>
        <v>KUG</v>
      </c>
    </row>
    <row r="38" spans="1:6" x14ac:dyDescent="0.25">
      <c r="A38" t="s">
        <v>733</v>
      </c>
      <c r="B38" t="s">
        <v>722</v>
      </c>
      <c r="C38" t="str">
        <f>IFERROR(VLOOKUP($B38,cost_rates!$C$111:$F$122,4,FALSE),"N/A")</f>
        <v>N/A</v>
      </c>
      <c r="D38" t="s">
        <v>723</v>
      </c>
    </row>
    <row r="39" spans="1:6" x14ac:dyDescent="0.25">
      <c r="A39" t="s">
        <v>734</v>
      </c>
      <c r="B39" t="s">
        <v>722</v>
      </c>
      <c r="C39" t="str">
        <f>IFERROR(VLOOKUP($B39,cost_rates!$C$111:$F$122,4,FALSE),"N/A")</f>
        <v>N/A</v>
      </c>
      <c r="D39" t="s">
        <v>723</v>
      </c>
    </row>
    <row r="40" spans="1:6" x14ac:dyDescent="0.25">
      <c r="A40" t="s">
        <v>735</v>
      </c>
      <c r="B40" t="s">
        <v>722</v>
      </c>
      <c r="C40" t="str">
        <f>IFERROR(VLOOKUP($B40,cost_rates!$C$111:$F$122,4,FALSE),"N/A")</f>
        <v>N/A</v>
      </c>
      <c r="D40" t="s">
        <v>736</v>
      </c>
    </row>
    <row r="41" spans="1:6" x14ac:dyDescent="0.25">
      <c r="A41" t="s">
        <v>737</v>
      </c>
      <c r="B41" t="s">
        <v>722</v>
      </c>
      <c r="C41" t="str">
        <f>IFERROR(VLOOKUP($B41,cost_rates!$C$111:$F$122,4,FALSE),"N/A")</f>
        <v>N/A</v>
      </c>
      <c r="D41" t="s">
        <v>729</v>
      </c>
    </row>
    <row r="42" spans="1:6" x14ac:dyDescent="0.25">
      <c r="A42" t="s">
        <v>738</v>
      </c>
      <c r="B42" t="s">
        <v>722</v>
      </c>
      <c r="C42" t="str">
        <f>IFERROR(VLOOKUP($B42,cost_rates!$C$111:$F$122,4,FALSE),"N/A")</f>
        <v>N/A</v>
      </c>
      <c r="D42" t="s">
        <v>729</v>
      </c>
    </row>
    <row r="43" spans="1:6" x14ac:dyDescent="0.25">
      <c r="A43" t="s">
        <v>739</v>
      </c>
      <c r="B43" t="s">
        <v>722</v>
      </c>
      <c r="C43" t="str">
        <f>IFERROR(VLOOKUP($B43,cost_rates!$C$111:$F$122,4,FALSE),"N/A")</f>
        <v>N/A</v>
      </c>
      <c r="D43" t="s">
        <v>740</v>
      </c>
    </row>
    <row r="44" spans="1:6" x14ac:dyDescent="0.25">
      <c r="A44" t="s">
        <v>741</v>
      </c>
      <c r="B44" t="s">
        <v>722</v>
      </c>
      <c r="C44" t="str">
        <f>IFERROR(VLOOKUP($B44,cost_rates!$C$111:$F$122,4,FALSE),"N/A")</f>
        <v>N/A</v>
      </c>
      <c r="D44" t="s">
        <v>742</v>
      </c>
    </row>
    <row r="45" spans="1:6" x14ac:dyDescent="0.25">
      <c r="A45" t="s">
        <v>743</v>
      </c>
      <c r="B45" t="s">
        <v>722</v>
      </c>
      <c r="C45" t="str">
        <f>IFERROR(VLOOKUP($B45,cost_rates!$C$111:$F$122,4,FALSE),"N/A")</f>
        <v>N/A</v>
      </c>
      <c r="D45" t="s">
        <v>742</v>
      </c>
    </row>
    <row r="46" spans="1:6" x14ac:dyDescent="0.25">
      <c r="A46" t="s">
        <v>744</v>
      </c>
      <c r="B46" t="s">
        <v>722</v>
      </c>
      <c r="C46" t="str">
        <f>IFERROR(VLOOKUP($B46,cost_rates!$C$111:$F$122,4,FALSE),"N/A")</f>
        <v>N/A</v>
      </c>
      <c r="D46" t="s">
        <v>740</v>
      </c>
    </row>
    <row r="47" spans="1:6" x14ac:dyDescent="0.25">
      <c r="A47" t="s">
        <v>745</v>
      </c>
      <c r="B47" t="s">
        <v>722</v>
      </c>
      <c r="C47" t="str">
        <f>IFERROR(VLOOKUP($B47,cost_rates!$C$111:$F$122,4,FALSE),"N/A")</f>
        <v>N/A</v>
      </c>
      <c r="D47" t="s">
        <v>742</v>
      </c>
    </row>
    <row r="48" spans="1:6" x14ac:dyDescent="0.25">
      <c r="A48" t="s">
        <v>746</v>
      </c>
      <c r="B48" t="s">
        <v>722</v>
      </c>
      <c r="C48" t="str">
        <f>IFERROR(VLOOKUP($B48,cost_rates!$C$111:$F$122,4,FALSE),"N/A")</f>
        <v>N/A</v>
      </c>
      <c r="D48" t="s">
        <v>742</v>
      </c>
    </row>
    <row r="49" spans="1:19" x14ac:dyDescent="0.25">
      <c r="A49" t="s">
        <v>747</v>
      </c>
      <c r="B49" t="s">
        <v>552</v>
      </c>
      <c r="C49" t="str">
        <f>IFERROR(VLOOKUP($B49,cost_rates!$C$111:$F$122,4,FALSE),"N/A")</f>
        <v>AA</v>
      </c>
      <c r="D49" t="s">
        <v>717</v>
      </c>
      <c r="E49" t="str">
        <f>CONCATENATE(C49&amp;"PGT")</f>
        <v>AAPGT</v>
      </c>
      <c r="F49" t="str">
        <f>CONCATENATE(C49&amp;"UG")</f>
        <v>AAUG</v>
      </c>
    </row>
    <row r="50" spans="1:19" x14ac:dyDescent="0.25">
      <c r="A50" t="s">
        <v>748</v>
      </c>
      <c r="B50" t="s">
        <v>554</v>
      </c>
      <c r="C50" t="str">
        <f>IFERROR(VLOOKUP($B50,cost_rates!$C$111:$F$122,4,FALSE),"N/A")</f>
        <v>AE</v>
      </c>
      <c r="D50" t="s">
        <v>717</v>
      </c>
      <c r="E50" t="str">
        <f>CONCATENATE(C50&amp;"PGT")</f>
        <v>AEPGT</v>
      </c>
      <c r="F50" t="str">
        <f>CONCATENATE(C50&amp;"UG")</f>
        <v>AEUG</v>
      </c>
    </row>
    <row r="51" spans="1:19" x14ac:dyDescent="0.25">
      <c r="A51" t="s">
        <v>749</v>
      </c>
      <c r="B51" t="s">
        <v>556</v>
      </c>
      <c r="C51" t="str">
        <f>IFERROR(VLOOKUP($B51,cost_rates!$C$111:$F$122,4,FALSE),"N/A")</f>
        <v>AC</v>
      </c>
      <c r="D51" t="s">
        <v>717</v>
      </c>
      <c r="E51" t="str">
        <f>CONCATENATE(C51&amp;"PGT")</f>
        <v>ACPGT</v>
      </c>
      <c r="F51" t="str">
        <f>CONCATENATE(C51&amp;"UG")</f>
        <v>ACUG</v>
      </c>
    </row>
    <row r="52" spans="1:19" x14ac:dyDescent="0.25">
      <c r="A52" t="s">
        <v>750</v>
      </c>
      <c r="B52" t="s">
        <v>722</v>
      </c>
      <c r="C52" t="str">
        <f>IFERROR(VLOOKUP($B52,cost_rates!$C$111:$F$122,4,FALSE),"N/A")</f>
        <v>N/A</v>
      </c>
      <c r="D52" t="s">
        <v>751</v>
      </c>
    </row>
    <row r="53" spans="1:19" x14ac:dyDescent="0.25">
      <c r="A53" t="s">
        <v>752</v>
      </c>
      <c r="B53" t="s">
        <v>722</v>
      </c>
      <c r="C53" t="str">
        <f>IFERROR(VLOOKUP($B53,cost_rates!$C$111:$F$122,4,FALSE),"N/A")</f>
        <v>N/A</v>
      </c>
      <c r="D53" t="s">
        <v>751</v>
      </c>
    </row>
    <row r="54" spans="1:19" x14ac:dyDescent="0.25">
      <c r="A54" t="s">
        <v>753</v>
      </c>
      <c r="B54" t="s">
        <v>722</v>
      </c>
      <c r="C54" t="str">
        <f>IFERROR(VLOOKUP($B54,cost_rates!$C$111:$F$122,4,FALSE),"N/A")</f>
        <v>N/A</v>
      </c>
      <c r="D54" t="s">
        <v>751</v>
      </c>
    </row>
    <row r="55" spans="1:19" x14ac:dyDescent="0.25">
      <c r="A55" t="s">
        <v>754</v>
      </c>
      <c r="B55" t="s">
        <v>722</v>
      </c>
      <c r="C55" t="str">
        <f>IFERROR(VLOOKUP($B55,cost_rates!$C$111:$F$122,4,FALSE),"N/A")</f>
        <v>N/A</v>
      </c>
      <c r="D55" t="s">
        <v>751</v>
      </c>
    </row>
    <row r="56" spans="1:19" x14ac:dyDescent="0.25">
      <c r="A56" t="s">
        <v>755</v>
      </c>
      <c r="B56" t="s">
        <v>722</v>
      </c>
      <c r="C56" t="str">
        <f>IFERROR(VLOOKUP($B56,cost_rates!$C$111:$F$122,4,FALSE),"N/A")</f>
        <v>N/A</v>
      </c>
      <c r="D56" t="s">
        <v>751</v>
      </c>
    </row>
    <row r="57" spans="1:19" x14ac:dyDescent="0.25">
      <c r="A57" t="s">
        <v>756</v>
      </c>
      <c r="B57" t="s">
        <v>722</v>
      </c>
      <c r="C57" t="str">
        <f>IFERROR(VLOOKUP($B57,cost_rates!$C$111:$F$122,4,FALSE),"N/A")</f>
        <v>N/A</v>
      </c>
      <c r="D57" t="s">
        <v>751</v>
      </c>
    </row>
    <row r="58" spans="1:19" x14ac:dyDescent="0.25">
      <c r="A58" t="s">
        <v>757</v>
      </c>
      <c r="B58" t="s">
        <v>722</v>
      </c>
      <c r="C58" t="str">
        <f>IFERROR(VLOOKUP($B58,cost_rates!$C$111:$F$122,4,FALSE),"N/A")</f>
        <v>N/A</v>
      </c>
      <c r="D58" t="s">
        <v>751</v>
      </c>
    </row>
    <row r="59" spans="1:19" x14ac:dyDescent="0.25">
      <c r="A59" t="s">
        <v>758</v>
      </c>
      <c r="B59" t="s">
        <v>722</v>
      </c>
      <c r="C59" t="str">
        <f>IFERROR(VLOOKUP($B59,cost_rates!$C$111:$F$122,4,FALSE),"N/A")</f>
        <v>N/A</v>
      </c>
      <c r="D59" t="s">
        <v>751</v>
      </c>
    </row>
    <row r="60" spans="1:19" x14ac:dyDescent="0.25">
      <c r="A60" t="s">
        <v>759</v>
      </c>
      <c r="B60" t="s">
        <v>722</v>
      </c>
      <c r="C60" t="str">
        <f>IFERROR(VLOOKUP($B60,cost_rates!$C$111:$F$122,4,FALSE),"N/A")</f>
        <v>N/A</v>
      </c>
      <c r="D60" t="s">
        <v>751</v>
      </c>
    </row>
    <row r="62" spans="1:19" x14ac:dyDescent="0.25">
      <c r="E62" s="42" t="s">
        <v>760</v>
      </c>
      <c r="M62" s="42" t="s">
        <v>761</v>
      </c>
    </row>
    <row r="63" spans="1:19" ht="36" customHeight="1" x14ac:dyDescent="0.25">
      <c r="A63" t="s">
        <v>762</v>
      </c>
      <c r="E63" s="240" t="s">
        <v>149</v>
      </c>
      <c r="F63" s="240" t="s">
        <v>264</v>
      </c>
      <c r="G63" s="240" t="s">
        <v>265</v>
      </c>
      <c r="H63" s="240" t="s">
        <v>266</v>
      </c>
      <c r="I63" s="240" t="s">
        <v>267</v>
      </c>
      <c r="J63" s="240" t="s">
        <v>268</v>
      </c>
      <c r="K63" s="240" t="s">
        <v>534</v>
      </c>
      <c r="M63" s="240" t="s">
        <v>149</v>
      </c>
      <c r="N63" s="240" t="s">
        <v>264</v>
      </c>
      <c r="O63" s="240" t="s">
        <v>265</v>
      </c>
      <c r="P63" s="240" t="s">
        <v>266</v>
      </c>
      <c r="Q63" s="240" t="s">
        <v>267</v>
      </c>
      <c r="R63" s="240" t="s">
        <v>268</v>
      </c>
      <c r="S63" s="240" t="s">
        <v>534</v>
      </c>
    </row>
    <row r="65" spans="1:19" x14ac:dyDescent="0.25">
      <c r="A65" s="74" t="s">
        <v>308</v>
      </c>
    </row>
    <row r="66" spans="1:19" x14ac:dyDescent="0.25">
      <c r="A66" t="s">
        <v>335</v>
      </c>
      <c r="D66" t="s">
        <v>703</v>
      </c>
      <c r="E66" s="16">
        <f t="shared" ref="E66:K66" ca="1" si="23">IFERROR(IF($D$2="PGT",HLOOKUP(E$63,INDIRECT(VLOOKUP($C$22,$A$25:$F$60,5,FALSE)),30,FALSE),HLOOKUP(E$63,INDIRECT(VLOOKUP($C$22,$A$25:$F$60,6,FALSE)),30,FALSE)),0)</f>
        <v>4.0004647158978592</v>
      </c>
      <c r="F66" s="16">
        <f t="shared" ca="1" si="23"/>
        <v>1.1659412283044674</v>
      </c>
      <c r="G66" s="16">
        <f t="shared" ca="1" si="23"/>
        <v>3.3316914834476177</v>
      </c>
      <c r="H66" s="16">
        <f t="shared" ca="1" si="23"/>
        <v>6.1147681330248256</v>
      </c>
      <c r="I66" s="16">
        <f t="shared" ca="1" si="23"/>
        <v>2.161758341066546</v>
      </c>
      <c r="J66" s="16">
        <f t="shared" ca="1" si="23"/>
        <v>3.0081901958488499</v>
      </c>
      <c r="K66" s="16">
        <f t="shared" ca="1" si="23"/>
        <v>3.0081901958488499</v>
      </c>
      <c r="M66" s="16">
        <f ca="1">IFERROR(E66*HLOOKUP(prog_header!$I$12,'selections(hide)'!$K$40:$Y$53,MATCH(prog_header!$I$15,'selections(hide)'!$K$40:$K$53,FALSE)),0)</f>
        <v>4.2440930170960387</v>
      </c>
      <c r="N66" s="16">
        <f ca="1">IFERROR(F66*HLOOKUP(prog_header!$I$12,'selections(hide)'!$K$40:$Y$53,MATCH(prog_header!$I$15,'selections(hide)'!$K$40:$K$53,FALSE)),0)</f>
        <v>1.2369470491082095</v>
      </c>
      <c r="O66" s="16">
        <f ca="1">IFERROR(G66*HLOOKUP(prog_header!$I$12,'selections(hide)'!$K$40:$Y$53,MATCH(prog_header!$I$15,'selections(hide)'!$K$40:$K$53,FALSE)),0)</f>
        <v>3.5345914947895776</v>
      </c>
      <c r="P66" s="16">
        <f ca="1">IFERROR(H66*HLOOKUP(prog_header!$I$12,'selections(hide)'!$K$40:$Y$53,MATCH(prog_header!$I$15,'selections(hide)'!$K$40:$K$53,FALSE)),0)</f>
        <v>6.4871575123260374</v>
      </c>
      <c r="Q66" s="16">
        <f ca="1">IFERROR(I66*HLOOKUP(prog_header!$I$12,'selections(hide)'!$K$40:$Y$53,MATCH(prog_header!$I$15,'selections(hide)'!$K$40:$K$53,FALSE)),0)</f>
        <v>2.2934094240374985</v>
      </c>
      <c r="R66" s="16">
        <f ca="1">IFERROR(J66*HLOOKUP(prog_header!$I$12,'selections(hide)'!$K$40:$Y$53,MATCH(prog_header!$I$15,'selections(hide)'!$K$40:$K$53,FALSE)),0)</f>
        <v>3.1913889787760445</v>
      </c>
      <c r="S66" s="16">
        <f ca="1">IFERROR(K66*HLOOKUP(prog_header!$I$12,'selections(hide)'!$K$40:$Y$53,MATCH(prog_header!$I$15,'selections(hide)'!$K$40:$K$53,FALSE)),0)</f>
        <v>3.1913889787760445</v>
      </c>
    </row>
    <row r="67" spans="1:19" x14ac:dyDescent="0.25">
      <c r="A67" t="s">
        <v>336</v>
      </c>
      <c r="D67" t="s">
        <v>703</v>
      </c>
      <c r="E67" s="16">
        <f ca="1">IFERROR(IF($D$2="PGT",HLOOKUP(E$63,INDIRECT(VLOOKUP($C$22,$A$25:$F$60,5,FALSE)),31,FALSE),HLOOKUP(E$63,INDIRECT(VLOOKUP($C$22,$A$25:$F$60,6,FALSE)),31,FALSE)),0)</f>
        <v>12.108913570206584</v>
      </c>
      <c r="F67" s="16">
        <f t="shared" ref="F67:K67" ca="1" si="24">IFERROR(IF($D$2="PGT",HLOOKUP(F$63,INDIRECT(VLOOKUP($C$22,$A$25:$F$60,5,FALSE)),31,FALSE),HLOOKUP(F$63,INDIRECT(VLOOKUP($C$22,$A$25:$F$60,6,FALSE)),31,FALSE)),0)</f>
        <v>5.4872799585780143</v>
      </c>
      <c r="G67" s="16">
        <f t="shared" ca="1" si="24"/>
        <v>4.8001821253943113</v>
      </c>
      <c r="H67" s="16">
        <f t="shared" ca="1" si="24"/>
        <v>24.8920057642387</v>
      </c>
      <c r="I67" s="16">
        <f t="shared" ca="1" si="24"/>
        <v>12.766786122607694</v>
      </c>
      <c r="J67" s="16">
        <f t="shared" ca="1" si="24"/>
        <v>9.9809800817323531</v>
      </c>
      <c r="K67" s="16">
        <f t="shared" ca="1" si="24"/>
        <v>9.9809800817323531</v>
      </c>
      <c r="M67" s="16">
        <f ca="1">IFERROR(E67*HLOOKUP(prog_header!$I$12,'selections(hide)'!$K$40:$Y$53,MATCH(prog_header!$I$15,'selections(hide)'!$K$40:$K$53,FALSE)),0)</f>
        <v>12.846346406632163</v>
      </c>
      <c r="N67" s="16">
        <f ca="1">IFERROR(F67*HLOOKUP(prog_header!$I$12,'selections(hide)'!$K$40:$Y$53,MATCH(prog_header!$I$15,'selections(hide)'!$K$40:$K$53,FALSE)),0)</f>
        <v>5.8214553080554152</v>
      </c>
      <c r="O67" s="16">
        <f ca="1">IFERROR(G67*HLOOKUP(prog_header!$I$12,'selections(hide)'!$K$40:$Y$53,MATCH(prog_header!$I$15,'selections(hide)'!$K$40:$K$53,FALSE)),0)</f>
        <v>5.0925132168308247</v>
      </c>
      <c r="P67" s="16">
        <f ca="1">IFERROR(H67*HLOOKUP(prog_header!$I$12,'selections(hide)'!$K$40:$Y$53,MATCH(prog_header!$I$15,'selections(hide)'!$K$40:$K$53,FALSE)),0)</f>
        <v>26.407928915280834</v>
      </c>
      <c r="Q67" s="16">
        <f ca="1">IFERROR(I67*HLOOKUP(prog_header!$I$12,'selections(hide)'!$K$40:$Y$53,MATCH(prog_header!$I$15,'selections(hide)'!$K$40:$K$53,FALSE)),0)</f>
        <v>13.544283397474503</v>
      </c>
      <c r="R67" s="16">
        <f ca="1">IFERROR(J67*HLOOKUP(prog_header!$I$12,'selections(hide)'!$K$40:$Y$53,MATCH(prog_header!$I$15,'selections(hide)'!$K$40:$K$53,FALSE)),0)</f>
        <v>10.588821768709852</v>
      </c>
      <c r="S67" s="16">
        <f ca="1">IFERROR(K67*HLOOKUP(prog_header!$I$12,'selections(hide)'!$K$40:$Y$53,MATCH(prog_header!$I$15,'selections(hide)'!$K$40:$K$53,FALSE)),0)</f>
        <v>10.588821768709852</v>
      </c>
    </row>
    <row r="68" spans="1:19" x14ac:dyDescent="0.25">
      <c r="A68" t="s">
        <v>337</v>
      </c>
      <c r="D68" t="s">
        <v>704</v>
      </c>
      <c r="E68" s="16">
        <f ca="1">IFERROR(IF($D$2="PGT",HLOOKUP(E$63,INDIRECT(VLOOKUP($C$22,$A$25:$F$60,5,FALSE)),32,FALSE),HLOOKUP(E$63,INDIRECT(VLOOKUP($C$22,$A$25:$F$60,6,FALSE)),32,FALSE)),0)</f>
        <v>75.158017633807688</v>
      </c>
      <c r="F68" s="16">
        <f t="shared" ref="F68:K68" ca="1" si="25">IFERROR(IF($D$2="PGT",HLOOKUP(F$63,INDIRECT(VLOOKUP($C$22,$A$25:$F$60,5,FALSE)),32,FALSE),HLOOKUP(F$63,INDIRECT(VLOOKUP($C$22,$A$25:$F$60,6,FALSE)),32,FALSE)),0)</f>
        <v>134.85021209383893</v>
      </c>
      <c r="G68" s="16">
        <f t="shared" ca="1" si="25"/>
        <v>66.57610170093254</v>
      </c>
      <c r="H68" s="16">
        <f t="shared" ca="1" si="25"/>
        <v>234.58159989403291</v>
      </c>
      <c r="I68" s="16">
        <f t="shared" ca="1" si="25"/>
        <v>65.554915404110901</v>
      </c>
      <c r="J68" s="16">
        <f t="shared" ca="1" si="25"/>
        <v>98.329286262037471</v>
      </c>
      <c r="K68" s="16">
        <f t="shared" ca="1" si="25"/>
        <v>98.329286262037471</v>
      </c>
      <c r="M68" s="16">
        <f ca="1">IFERROR(E68*HLOOKUP(prog_header!$I$12,'selections(hide)'!$K$40:$Y$53,MATCH(prog_header!$I$15,'selections(hide)'!$K$40:$K$53,FALSE)),0)</f>
        <v>79.73514090770658</v>
      </c>
      <c r="N68" s="16">
        <f ca="1">IFERROR(F68*HLOOKUP(prog_header!$I$12,'selections(hide)'!$K$40:$Y$53,MATCH(prog_header!$I$15,'selections(hide)'!$K$40:$K$53,FALSE)),0)</f>
        <v>143.06259001035372</v>
      </c>
      <c r="O68" s="16">
        <f ca="1">IFERROR(G68*HLOOKUP(prog_header!$I$12,'selections(hide)'!$K$40:$Y$53,MATCH(prog_header!$I$15,'selections(hide)'!$K$40:$K$53,FALSE)),0)</f>
        <v>70.630586294519333</v>
      </c>
      <c r="P68" s="16">
        <f ca="1">IFERROR(H68*HLOOKUP(prog_header!$I$12,'selections(hide)'!$K$40:$Y$53,MATCH(prog_header!$I$15,'selections(hide)'!$K$40:$K$53,FALSE)),0)</f>
        <v>248.86761932757949</v>
      </c>
      <c r="Q68" s="16">
        <f ca="1">IFERROR(I68*HLOOKUP(prog_header!$I$12,'selections(hide)'!$K$40:$Y$53,MATCH(prog_header!$I$15,'selections(hide)'!$K$40:$K$53,FALSE)),0)</f>
        <v>69.547209752221249</v>
      </c>
      <c r="R68" s="16">
        <f ca="1">IFERROR(J68*HLOOKUP(prog_header!$I$12,'selections(hide)'!$K$40:$Y$53,MATCH(prog_header!$I$15,'selections(hide)'!$K$40:$K$53,FALSE)),0)</f>
        <v>104.31753979539555</v>
      </c>
      <c r="S68" s="16">
        <f ca="1">IFERROR(K68*HLOOKUP(prog_header!$I$12,'selections(hide)'!$K$40:$Y$53,MATCH(prog_header!$I$15,'selections(hide)'!$K$40:$K$53,FALSE)),0)</f>
        <v>104.31753979539555</v>
      </c>
    </row>
    <row r="69" spans="1:19" x14ac:dyDescent="0.25">
      <c r="A69" t="s">
        <v>338</v>
      </c>
      <c r="D69" t="s">
        <v>705</v>
      </c>
      <c r="E69" s="16">
        <f ca="1">IFERROR(IF($D$2="PGT",HLOOKUP(E$63,INDIRECT(VLOOKUP($C$22,$A$25:$F$60,5,FALSE)),33,FALSE),HLOOKUP(E$63,INDIRECT(VLOOKUP($C$22,$A$25:$F$60,6,FALSE)),33,FALSE)),0)</f>
        <v>1869.4434064303518</v>
      </c>
      <c r="F69" s="16">
        <f t="shared" ref="F69:K69" ca="1" si="26">IFERROR(IF($D$2="PGT",HLOOKUP(F$63,INDIRECT(VLOOKUP($C$22,$A$25:$F$60,5,FALSE)),33,FALSE),HLOOKUP(F$63,INDIRECT(VLOOKUP($C$22,$A$25:$F$60,6,FALSE)),33,FALSE)),0)</f>
        <v>2048.145348942578</v>
      </c>
      <c r="G69" s="16">
        <f t="shared" ca="1" si="26"/>
        <v>1610.4621228661324</v>
      </c>
      <c r="H69" s="16">
        <f t="shared" ca="1" si="26"/>
        <v>1386.0612803411695</v>
      </c>
      <c r="I69" s="16">
        <f t="shared" ca="1" si="26"/>
        <v>1195.4516294139414</v>
      </c>
      <c r="J69" s="16">
        <f t="shared" ca="1" si="26"/>
        <v>1783.6999756907039</v>
      </c>
      <c r="K69" s="16">
        <f t="shared" ca="1" si="26"/>
        <v>1783.6999756907039</v>
      </c>
      <c r="M69" s="16">
        <f ca="1">IFERROR(E69*HLOOKUP(prog_header!$I$12,'selections(hide)'!$K$40:$Y$53,MATCH(prog_header!$I$15,'selections(hide)'!$K$40:$K$53,FALSE)),0)</f>
        <v>1983.2925098819601</v>
      </c>
      <c r="N69" s="16">
        <f ca="1">IFERROR(F69*HLOOKUP(prog_header!$I$12,'selections(hide)'!$K$40:$Y$53,MATCH(prog_header!$I$15,'selections(hide)'!$K$40:$K$53,FALSE)),0)</f>
        <v>2172.8774006931808</v>
      </c>
      <c r="O69" s="16">
        <f ca="1">IFERROR(G69*HLOOKUP(prog_header!$I$12,'selections(hide)'!$K$40:$Y$53,MATCH(prog_header!$I$15,'selections(hide)'!$K$40:$K$53,FALSE)),0)</f>
        <v>1708.5392661486799</v>
      </c>
      <c r="P69" s="16">
        <f ca="1">IFERROR(H69*HLOOKUP(prog_header!$I$12,'selections(hide)'!$K$40:$Y$53,MATCH(prog_header!$I$15,'selections(hide)'!$K$40:$K$53,FALSE)),0)</f>
        <v>1470.4724123139467</v>
      </c>
      <c r="Q69" s="16">
        <f ca="1">IFERROR(I69*HLOOKUP(prog_header!$I$12,'selections(hide)'!$K$40:$Y$53,MATCH(prog_header!$I$15,'selections(hide)'!$K$40:$K$53,FALSE)),0)</f>
        <v>1268.2546336452504</v>
      </c>
      <c r="R69" s="16">
        <f ca="1">IFERROR(J69*HLOOKUP(prog_header!$I$12,'selections(hide)'!$K$40:$Y$53,MATCH(prog_header!$I$15,'selections(hide)'!$K$40:$K$53,FALSE)),0)</f>
        <v>1892.3273042102678</v>
      </c>
      <c r="S69" s="16">
        <f ca="1">IFERROR(K69*HLOOKUP(prog_header!$I$12,'selections(hide)'!$K$40:$Y$53,MATCH(prog_header!$I$15,'selections(hide)'!$K$40:$K$53,FALSE)),0)</f>
        <v>1892.3273042102678</v>
      </c>
    </row>
    <row r="70" spans="1:19" x14ac:dyDescent="0.25">
      <c r="A70" t="s">
        <v>339</v>
      </c>
      <c r="D70" t="s">
        <v>706</v>
      </c>
      <c r="E70" s="16">
        <f ca="1">IFERROR(IF($D$2="PGT",HLOOKUP(E$63,INDIRECT(VLOOKUP($C$22,$A$25:$F$60,5,FALSE)),34,FALSE),HLOOKUP(E$63,INDIRECT(VLOOKUP($C$22,$A$25:$F$60,6,FALSE)),34,FALSE)),0)</f>
        <v>542.58812118217986</v>
      </c>
      <c r="F70" s="16">
        <f t="shared" ref="F70:K70" ca="1" si="27">IFERROR(IF($D$2="PGT",HLOOKUP(F$63,INDIRECT(VLOOKUP($C$22,$A$25:$F$60,5,FALSE)),34,FALSE),HLOOKUP(F$63,INDIRECT(VLOOKUP($C$22,$A$25:$F$60,6,FALSE)),34,FALSE)),0)</f>
        <v>433.61838371751406</v>
      </c>
      <c r="G70" s="16">
        <f t="shared" ca="1" si="27"/>
        <v>420.27304258992655</v>
      </c>
      <c r="H70" s="16">
        <f t="shared" ca="1" si="27"/>
        <v>412.02012590389</v>
      </c>
      <c r="I70" s="16">
        <f t="shared" ca="1" si="27"/>
        <v>414.48552972784074</v>
      </c>
      <c r="J70" s="16">
        <f t="shared" ca="1" si="27"/>
        <v>440.07987220481107</v>
      </c>
      <c r="K70" s="16">
        <f t="shared" ca="1" si="27"/>
        <v>440.07987220481107</v>
      </c>
      <c r="M70" s="16">
        <f ca="1">IFERROR(E70*HLOOKUP(prog_header!$I$12,'selections(hide)'!$K$40:$Y$53,MATCH(prog_header!$I$15,'selections(hide)'!$K$40:$K$53,FALSE)),0)</f>
        <v>575.63173776217457</v>
      </c>
      <c r="N70" s="16">
        <f ca="1">IFERROR(F70*HLOOKUP(prog_header!$I$12,'selections(hide)'!$K$40:$Y$53,MATCH(prog_header!$I$15,'selections(hide)'!$K$40:$K$53,FALSE)),0)</f>
        <v>460.02574328591066</v>
      </c>
      <c r="O70" s="16">
        <f ca="1">IFERROR(G70*HLOOKUP(prog_header!$I$12,'selections(hide)'!$K$40:$Y$53,MATCH(prog_header!$I$15,'selections(hide)'!$K$40:$K$53,FALSE)),0)</f>
        <v>445.86767088365303</v>
      </c>
      <c r="P70" s="16">
        <f ca="1">IFERROR(H70*HLOOKUP(prog_header!$I$12,'selections(hide)'!$K$40:$Y$53,MATCH(prog_header!$I$15,'selections(hide)'!$K$40:$K$53,FALSE)),0)</f>
        <v>437.11215157143687</v>
      </c>
      <c r="Q70" s="16">
        <f ca="1">IFERROR(I70*HLOOKUP(prog_header!$I$12,'selections(hide)'!$K$40:$Y$53,MATCH(prog_header!$I$15,'selections(hide)'!$K$40:$K$53,FALSE)),0)</f>
        <v>439.72769848826624</v>
      </c>
      <c r="R70" s="16">
        <f ca="1">IFERROR(J70*HLOOKUP(prog_header!$I$12,'selections(hide)'!$K$40:$Y$53,MATCH(prog_header!$I$15,'selections(hide)'!$K$40:$K$53,FALSE)),0)</f>
        <v>466.88073642208406</v>
      </c>
      <c r="S70" s="16">
        <f ca="1">IFERROR(K70*HLOOKUP(prog_header!$I$12,'selections(hide)'!$K$40:$Y$53,MATCH(prog_header!$I$15,'selections(hide)'!$K$40:$K$53,FALSE)),0)</f>
        <v>466.88073642208406</v>
      </c>
    </row>
    <row r="71" spans="1:19" x14ac:dyDescent="0.25">
      <c r="A71" s="42"/>
    </row>
    <row r="73" spans="1:19" x14ac:dyDescent="0.25">
      <c r="A73" s="74" t="s">
        <v>316</v>
      </c>
    </row>
    <row r="74" spans="1:19" x14ac:dyDescent="0.25">
      <c r="A74" t="s">
        <v>348</v>
      </c>
      <c r="D74" t="s">
        <v>703</v>
      </c>
      <c r="E74" s="16">
        <f ca="1">IFERROR(IF($D$2="PGT",HLOOKUP(E$63,INDIRECT(VLOOKUP($C$22,$A$25:$F$60,5,FALSE)),105,FALSE),HLOOKUP(E$63,INDIRECT(VLOOKUP($C$22,$A$25:$F$60,6,FALSE)),105,FALSE)),0)</f>
        <v>18.560031321473353</v>
      </c>
      <c r="F74" s="16">
        <f t="shared" ref="F74:K74" ca="1" si="28">IFERROR(IF($D$2="PGT",HLOOKUP(F$63,INDIRECT(VLOOKUP($C$22,$A$25:$F$60,5,FALSE)),105,FALSE),HLOOKUP(F$63,INDIRECT(VLOOKUP($C$22,$A$25:$F$60,6,FALSE)),105,FALSE)),0)</f>
        <v>13.676602349617347</v>
      </c>
      <c r="G74" s="16">
        <f t="shared" ca="1" si="28"/>
        <v>12.616765215205989</v>
      </c>
      <c r="H74" s="16">
        <f t="shared" ca="1" si="28"/>
        <v>15.750740787315701</v>
      </c>
      <c r="I74" s="16">
        <f t="shared" ca="1" si="28"/>
        <v>11.688275106186259</v>
      </c>
      <c r="J74" s="16">
        <f t="shared" ca="1" si="28"/>
        <v>14.264067486971092</v>
      </c>
      <c r="K74" s="16">
        <f t="shared" ca="1" si="28"/>
        <v>14.264067486971092</v>
      </c>
      <c r="M74" s="16">
        <f ca="1">IFERROR(E74*HLOOKUP(prog_header!$I$12,'selections(hide)'!$K$40:$Y$53,MATCH(prog_header!$I$15,'selections(hide)'!$K$40:$K$53,FALSE)),0)</f>
        <v>19.69033722895108</v>
      </c>
      <c r="N74" s="16">
        <f ca="1">IFERROR(F74*HLOOKUP(prog_header!$I$12,'selections(hide)'!$K$40:$Y$53,MATCH(prog_header!$I$15,'selections(hide)'!$K$40:$K$53,FALSE)),0)</f>
        <v>14.509507432709043</v>
      </c>
      <c r="O74" s="16">
        <f ca="1">IFERROR(G74*HLOOKUP(prog_header!$I$12,'selections(hide)'!$K$40:$Y$53,MATCH(prog_header!$I$15,'selections(hide)'!$K$40:$K$53,FALSE)),0)</f>
        <v>13.385126216812033</v>
      </c>
      <c r="P74" s="16">
        <f ca="1">IFERROR(H74*HLOOKUP(prog_header!$I$12,'selections(hide)'!$K$40:$Y$53,MATCH(prog_header!$I$15,'selections(hide)'!$K$40:$K$53,FALSE)),0)</f>
        <v>16.709960901263226</v>
      </c>
      <c r="Q74" s="16">
        <f ca="1">IFERROR(I74*HLOOKUP(prog_header!$I$12,'selections(hide)'!$K$40:$Y$53,MATCH(prog_header!$I$15,'selections(hide)'!$K$40:$K$53,FALSE)),0)</f>
        <v>12.400091060153002</v>
      </c>
      <c r="R74" s="16">
        <f ca="1">IFERROR(J74*HLOOKUP(prog_header!$I$12,'selections(hide)'!$K$40:$Y$53,MATCH(prog_header!$I$15,'selections(hide)'!$K$40:$K$53,FALSE)),0)</f>
        <v>15.13274919692763</v>
      </c>
      <c r="S74" s="16">
        <f ca="1">IFERROR(K74*HLOOKUP(prog_header!$I$12,'selections(hide)'!$K$40:$Y$53,MATCH(prog_header!$I$15,'selections(hide)'!$K$40:$K$53,FALSE)),0)</f>
        <v>15.13274919692763</v>
      </c>
    </row>
    <row r="75" spans="1:19" x14ac:dyDescent="0.25">
      <c r="A75" t="s">
        <v>349</v>
      </c>
      <c r="D75" t="s">
        <v>707</v>
      </c>
      <c r="E75" s="16">
        <f ca="1">IFERROR(IF($D$2="PGT",HLOOKUP(E$63,INDIRECT(VLOOKUP($C$22,$A$25:$F$60,5,FALSE)),106,FALSE),HLOOKUP(E$63,INDIRECT(VLOOKUP($C$22,$A$25:$F$60,6,FALSE)),106,FALSE)),0)</f>
        <v>25334.513700250613</v>
      </c>
      <c r="F75" s="16">
        <f t="shared" ref="F75:K75" ca="1" si="29">IFERROR(IF($D$2="PGT",HLOOKUP(F$63,INDIRECT(VLOOKUP($C$22,$A$25:$F$60,5,FALSE)),106,FALSE),HLOOKUP(F$63,INDIRECT(VLOOKUP($C$22,$A$25:$F$60,6,FALSE)),106,FALSE)),0)</f>
        <v>19737.68578308323</v>
      </c>
      <c r="G75" s="16">
        <f t="shared" ca="1" si="29"/>
        <v>21525.360452668676</v>
      </c>
      <c r="H75" s="16">
        <f t="shared" ca="1" si="29"/>
        <v>16699.187202423705</v>
      </c>
      <c r="I75" s="16">
        <f t="shared" ca="1" si="29"/>
        <v>19597.659048090478</v>
      </c>
      <c r="J75" s="16">
        <f t="shared" ca="1" si="29"/>
        <v>21520.905534314214</v>
      </c>
      <c r="K75" s="16">
        <f t="shared" ca="1" si="29"/>
        <v>21520.905534314214</v>
      </c>
      <c r="M75" s="16">
        <f ca="1">IFERROR(E75*HLOOKUP(prog_header!$I$12,'selections(hide)'!$K$40:$Y$53,MATCH(prog_header!$I$15,'selections(hide)'!$K$40:$K$53,FALSE)),0)</f>
        <v>26877.385584595875</v>
      </c>
      <c r="N75" s="16">
        <f ca="1">IFERROR(F75*HLOOKUP(prog_header!$I$12,'selections(hide)'!$K$40:$Y$53,MATCH(prog_header!$I$15,'selections(hide)'!$K$40:$K$53,FALSE)),0)</f>
        <v>20939.710847273</v>
      </c>
      <c r="O75" s="16">
        <f ca="1">IFERROR(G75*HLOOKUP(prog_header!$I$12,'selections(hide)'!$K$40:$Y$53,MATCH(prog_header!$I$15,'selections(hide)'!$K$40:$K$53,FALSE)),0)</f>
        <v>22836.254904236197</v>
      </c>
      <c r="P75" s="16">
        <f ca="1">IFERROR(H75*HLOOKUP(prog_header!$I$12,'selections(hide)'!$K$40:$Y$53,MATCH(prog_header!$I$15,'selections(hide)'!$K$40:$K$53,FALSE)),0)</f>
        <v>17716.167703051309</v>
      </c>
      <c r="Q75" s="16">
        <f ca="1">IFERROR(I75*HLOOKUP(prog_header!$I$12,'selections(hide)'!$K$40:$Y$53,MATCH(prog_header!$I$15,'selections(hide)'!$K$40:$K$53,FALSE)),0)</f>
        <v>20791.156484119187</v>
      </c>
      <c r="R75" s="16">
        <f ca="1">IFERROR(J75*HLOOKUP(prog_header!$I$12,'selections(hide)'!$K$40:$Y$53,MATCH(prog_header!$I$15,'selections(hide)'!$K$40:$K$53,FALSE)),0)</f>
        <v>22831.52868135395</v>
      </c>
      <c r="S75" s="16">
        <f ca="1">IFERROR(K75*HLOOKUP(prog_header!$I$12,'selections(hide)'!$K$40:$Y$53,MATCH(prog_header!$I$15,'selections(hide)'!$K$40:$K$53,FALSE)),0)</f>
        <v>22831.52868135395</v>
      </c>
    </row>
    <row r="76" spans="1:19" x14ac:dyDescent="0.25">
      <c r="A76" t="s">
        <v>350</v>
      </c>
      <c r="D76" t="s">
        <v>704</v>
      </c>
      <c r="E76" s="16">
        <f ca="1">IFERROR(IF($D$2="PGT",HLOOKUP(E$63,INDIRECT(VLOOKUP($C$22,$A$25:$F$60,5,FALSE)),107,FALSE),HLOOKUP(E$63,INDIRECT(VLOOKUP($C$22,$A$25:$F$60,6,FALSE)),107,FALSE)),0)</f>
        <v>3841.3465212809738</v>
      </c>
      <c r="F76" s="16">
        <f t="shared" ref="F76:K76" ca="1" si="30">IFERROR(IF($D$2="PGT",HLOOKUP(F$63,INDIRECT(VLOOKUP($C$22,$A$25:$F$60,5,FALSE)),107,FALSE),HLOOKUP(F$63,INDIRECT(VLOOKUP($C$22,$A$25:$F$60,6,FALSE)),107,FALSE)),0)</f>
        <v>3938.4065331844295</v>
      </c>
      <c r="G76" s="16">
        <f t="shared" ca="1" si="30"/>
        <v>3822.1163855727314</v>
      </c>
      <c r="H76" s="16">
        <f t="shared" ca="1" si="30"/>
        <v>3960.4981304573307</v>
      </c>
      <c r="I76" s="16">
        <f t="shared" ca="1" si="30"/>
        <v>4235.0512961980876</v>
      </c>
      <c r="J76" s="16">
        <f t="shared" ca="1" si="30"/>
        <v>3913.7455807399579</v>
      </c>
      <c r="K76" s="16">
        <f t="shared" ca="1" si="30"/>
        <v>3913.7455807399579</v>
      </c>
      <c r="M76" s="16">
        <f ca="1">IFERROR(E76*HLOOKUP(prog_header!$I$12,'selections(hide)'!$K$40:$Y$53,MATCH(prog_header!$I$15,'selections(hide)'!$K$40:$K$53,FALSE)),0)</f>
        <v>4075.2845244269847</v>
      </c>
      <c r="N76" s="16">
        <f ca="1">IFERROR(F76*HLOOKUP(prog_header!$I$12,'selections(hide)'!$K$40:$Y$53,MATCH(prog_header!$I$15,'selections(hide)'!$K$40:$K$53,FALSE)),0)</f>
        <v>4178.2554910553608</v>
      </c>
      <c r="O76" s="16">
        <f ca="1">IFERROR(G76*HLOOKUP(prog_header!$I$12,'selections(hide)'!$K$40:$Y$53,MATCH(prog_header!$I$15,'selections(hide)'!$K$40:$K$53,FALSE)),0)</f>
        <v>4054.8832734541106</v>
      </c>
      <c r="P76" s="16">
        <f ca="1">IFERROR(H76*HLOOKUP(prog_header!$I$12,'selections(hide)'!$K$40:$Y$53,MATCH(prog_header!$I$15,'selections(hide)'!$K$40:$K$53,FALSE)),0)</f>
        <v>4201.6924666021823</v>
      </c>
      <c r="Q76" s="16">
        <f ca="1">IFERROR(I76*HLOOKUP(prog_header!$I$12,'selections(hide)'!$K$40:$Y$53,MATCH(prog_header!$I$15,'selections(hide)'!$K$40:$K$53,FALSE)),0)</f>
        <v>4492.9659201365512</v>
      </c>
      <c r="R76" s="16">
        <f ca="1">IFERROR(J76*HLOOKUP(prog_header!$I$12,'selections(hide)'!$K$40:$Y$53,MATCH(prog_header!$I$15,'selections(hide)'!$K$40:$K$53,FALSE)),0)</f>
        <v>4152.0926866070213</v>
      </c>
      <c r="S76" s="16">
        <f ca="1">IFERROR(K76*HLOOKUP(prog_header!$I$12,'selections(hide)'!$K$40:$Y$53,MATCH(prog_header!$I$15,'selections(hide)'!$K$40:$K$53,FALSE)),0)</f>
        <v>4152.0926866070213</v>
      </c>
    </row>
    <row r="77" spans="1:19" x14ac:dyDescent="0.25">
      <c r="A77" s="42"/>
    </row>
  </sheetData>
  <autoFilter ref="A24:F60" xr:uid="{00000000-0009-0000-0000-000014000000}"/>
  <mergeCells count="7">
    <mergeCell ref="BA3:BG3"/>
    <mergeCell ref="E3:K3"/>
    <mergeCell ref="M3:S3"/>
    <mergeCell ref="U3:AA3"/>
    <mergeCell ref="AC3:AI3"/>
    <mergeCell ref="AK3:AQ3"/>
    <mergeCell ref="AS3:AY3"/>
  </mergeCells>
  <pageMargins left="0.70866141732283472" right="0.70866141732283472" top="0.74803149606299213" bottom="0.74803149606299213" header="0.31496062992125984" footer="0.31496062992125984"/>
  <pageSetup paperSize="9" scale="58" fitToWidth="4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G123"/>
  <sheetViews>
    <sheetView zoomScale="80" zoomScaleNormal="80" workbookViewId="0">
      <pane xSplit="4" ySplit="5" topLeftCell="E6" activePane="bottomRight" state="frozen"/>
      <selection pane="topRight" activeCell="N21" sqref="N21"/>
      <selection pane="bottomLeft" activeCell="N21" sqref="N21"/>
      <selection pane="bottomRight" activeCell="N21" sqref="N21"/>
    </sheetView>
  </sheetViews>
  <sheetFormatPr defaultRowHeight="15" x14ac:dyDescent="0.25"/>
  <cols>
    <col min="1" max="1" width="41.5703125" customWidth="1"/>
    <col min="5" max="6" width="13.42578125" bestFit="1" customWidth="1"/>
    <col min="7" max="11" width="10.28515625" bestFit="1" customWidth="1"/>
    <col min="23" max="26" width="10.28515625" bestFit="1" customWidth="1"/>
    <col min="30" max="30" width="11.42578125" bestFit="1" customWidth="1"/>
  </cols>
  <sheetData>
    <row r="1" spans="1:59" x14ac:dyDescent="0.25">
      <c r="A1" s="125" t="s">
        <v>196</v>
      </c>
      <c r="B1" s="241" t="str">
        <f>IF(prog_header!$C$8="existing","Yes","No")</f>
        <v>No</v>
      </c>
      <c r="N1" s="12">
        <v>3</v>
      </c>
      <c r="O1">
        <v>3</v>
      </c>
      <c r="P1">
        <v>4</v>
      </c>
      <c r="Q1">
        <v>5</v>
      </c>
      <c r="R1">
        <v>6</v>
      </c>
      <c r="S1">
        <v>7</v>
      </c>
      <c r="V1" s="12">
        <v>3</v>
      </c>
      <c r="W1">
        <v>3</v>
      </c>
      <c r="X1">
        <v>4</v>
      </c>
      <c r="Y1">
        <v>5</v>
      </c>
      <c r="Z1">
        <v>6</v>
      </c>
      <c r="AA1">
        <v>7</v>
      </c>
      <c r="AD1" s="12">
        <v>3</v>
      </c>
      <c r="AE1">
        <v>3</v>
      </c>
      <c r="AF1">
        <v>4</v>
      </c>
      <c r="AG1">
        <v>5</v>
      </c>
      <c r="AH1">
        <v>6</v>
      </c>
      <c r="AI1">
        <v>7</v>
      </c>
      <c r="AL1" s="12">
        <v>3</v>
      </c>
      <c r="AM1">
        <v>3</v>
      </c>
      <c r="AN1">
        <v>4</v>
      </c>
      <c r="AO1">
        <v>5</v>
      </c>
      <c r="AP1">
        <v>6</v>
      </c>
      <c r="AQ1">
        <v>7</v>
      </c>
      <c r="AT1" s="12">
        <v>3</v>
      </c>
      <c r="AU1">
        <v>3</v>
      </c>
      <c r="AV1">
        <v>4</v>
      </c>
      <c r="AW1">
        <v>5</v>
      </c>
      <c r="AX1">
        <v>6</v>
      </c>
      <c r="AY1">
        <v>7</v>
      </c>
      <c r="BB1" s="12">
        <v>3</v>
      </c>
      <c r="BC1">
        <v>3</v>
      </c>
      <c r="BD1">
        <v>4</v>
      </c>
      <c r="BE1">
        <v>5</v>
      </c>
      <c r="BF1">
        <v>6</v>
      </c>
      <c r="BG1">
        <v>7</v>
      </c>
    </row>
    <row r="2" spans="1:59" x14ac:dyDescent="0.25">
      <c r="A2" t="s">
        <v>763</v>
      </c>
      <c r="B2" s="241">
        <f>'selections(hide)'!$A$4</f>
        <v>1</v>
      </c>
      <c r="C2" t="s">
        <v>764</v>
      </c>
    </row>
    <row r="3" spans="1:59" x14ac:dyDescent="0.25">
      <c r="A3" t="s">
        <v>195</v>
      </c>
      <c r="B3" s="241">
        <f>VLOOKUP('selections(hide)'!$K$1,'selections(hide)'!$K$2:$L$5,2,FALSE)</f>
        <v>1</v>
      </c>
      <c r="C3" t="s">
        <v>765</v>
      </c>
      <c r="E3" s="257" t="s">
        <v>293</v>
      </c>
      <c r="F3" s="257"/>
      <c r="G3" s="257"/>
      <c r="H3" s="257"/>
      <c r="I3" s="257"/>
      <c r="J3" s="257"/>
      <c r="K3" s="257"/>
      <c r="M3" s="253" t="s">
        <v>149</v>
      </c>
      <c r="N3" s="253"/>
      <c r="O3" s="253"/>
      <c r="P3" s="253"/>
      <c r="Q3" s="253"/>
      <c r="R3" s="253"/>
      <c r="S3" s="253"/>
      <c r="U3" s="253" t="s">
        <v>264</v>
      </c>
      <c r="V3" s="253"/>
      <c r="W3" s="253"/>
      <c r="X3" s="253"/>
      <c r="Y3" s="253"/>
      <c r="Z3" s="253"/>
      <c r="AA3" s="253"/>
      <c r="AC3" s="253" t="s">
        <v>265</v>
      </c>
      <c r="AD3" s="253"/>
      <c r="AE3" s="253"/>
      <c r="AF3" s="253"/>
      <c r="AG3" s="253"/>
      <c r="AH3" s="253"/>
      <c r="AI3" s="253"/>
      <c r="AK3" s="253" t="s">
        <v>266</v>
      </c>
      <c r="AL3" s="253"/>
      <c r="AM3" s="253"/>
      <c r="AN3" s="253"/>
      <c r="AO3" s="253"/>
      <c r="AP3" s="253"/>
      <c r="AQ3" s="253"/>
      <c r="AS3" s="253" t="s">
        <v>267</v>
      </c>
      <c r="AT3" s="253"/>
      <c r="AU3" s="253"/>
      <c r="AV3" s="253"/>
      <c r="AW3" s="253"/>
      <c r="AX3" s="253"/>
      <c r="AY3" s="253"/>
      <c r="BA3" s="253" t="s">
        <v>268</v>
      </c>
      <c r="BB3" s="253"/>
      <c r="BC3" s="253"/>
      <c r="BD3" s="253"/>
      <c r="BE3" s="253"/>
      <c r="BF3" s="253"/>
      <c r="BG3" s="253"/>
    </row>
    <row r="4" spans="1:59" x14ac:dyDescent="0.25">
      <c r="A4" t="s">
        <v>766</v>
      </c>
      <c r="B4" s="241">
        <f>VLOOKUP($B$2,'selections(hide)'!$D$24:$Q$36,5,FALSE)</f>
        <v>180</v>
      </c>
      <c r="C4" t="s">
        <v>767</v>
      </c>
      <c r="E4" t="s">
        <v>294</v>
      </c>
      <c r="F4" t="s">
        <v>295</v>
      </c>
      <c r="G4" t="s">
        <v>296</v>
      </c>
      <c r="H4" t="s">
        <v>297</v>
      </c>
      <c r="I4" t="s">
        <v>298</v>
      </c>
      <c r="J4" t="s">
        <v>299</v>
      </c>
      <c r="K4" t="s">
        <v>300</v>
      </c>
      <c r="M4" t="str">
        <f>E4</f>
        <v>Dev Yr</v>
      </c>
      <c r="N4" t="str">
        <f t="shared" ref="N4:S5" si="0">F4</f>
        <v>Launch Yr</v>
      </c>
      <c r="O4" t="str">
        <f t="shared" si="0"/>
        <v>Yr 2</v>
      </c>
      <c r="P4" t="str">
        <f t="shared" si="0"/>
        <v>Yr 3</v>
      </c>
      <c r="Q4" t="str">
        <f t="shared" si="0"/>
        <v>Yr 4</v>
      </c>
      <c r="R4" t="str">
        <f t="shared" si="0"/>
        <v>Yr 5</v>
      </c>
      <c r="S4" t="str">
        <f t="shared" si="0"/>
        <v>Yr 6</v>
      </c>
      <c r="U4" t="str">
        <f>M4</f>
        <v>Dev Yr</v>
      </c>
      <c r="V4" t="str">
        <f t="shared" ref="V4:AA5" si="1">N4</f>
        <v>Launch Yr</v>
      </c>
      <c r="W4" t="str">
        <f t="shared" si="1"/>
        <v>Yr 2</v>
      </c>
      <c r="X4" t="str">
        <f t="shared" si="1"/>
        <v>Yr 3</v>
      </c>
      <c r="Y4" t="str">
        <f t="shared" si="1"/>
        <v>Yr 4</v>
      </c>
      <c r="Z4" t="str">
        <f t="shared" si="1"/>
        <v>Yr 5</v>
      </c>
      <c r="AA4" t="str">
        <f t="shared" si="1"/>
        <v>Yr 6</v>
      </c>
      <c r="AC4" t="str">
        <f>U4</f>
        <v>Dev Yr</v>
      </c>
      <c r="AD4" t="str">
        <f t="shared" ref="AD4:AI5" si="2">V4</f>
        <v>Launch Yr</v>
      </c>
      <c r="AE4" t="str">
        <f t="shared" si="2"/>
        <v>Yr 2</v>
      </c>
      <c r="AF4" t="str">
        <f t="shared" si="2"/>
        <v>Yr 3</v>
      </c>
      <c r="AG4" t="str">
        <f t="shared" si="2"/>
        <v>Yr 4</v>
      </c>
      <c r="AH4" t="str">
        <f t="shared" si="2"/>
        <v>Yr 5</v>
      </c>
      <c r="AI4" t="str">
        <f t="shared" si="2"/>
        <v>Yr 6</v>
      </c>
      <c r="AK4" t="str">
        <f>AC4</f>
        <v>Dev Yr</v>
      </c>
      <c r="AL4" t="str">
        <f t="shared" ref="AL4:AQ5" si="3">AD4</f>
        <v>Launch Yr</v>
      </c>
      <c r="AM4" t="str">
        <f t="shared" si="3"/>
        <v>Yr 2</v>
      </c>
      <c r="AN4" t="str">
        <f t="shared" si="3"/>
        <v>Yr 3</v>
      </c>
      <c r="AO4" t="str">
        <f t="shared" si="3"/>
        <v>Yr 4</v>
      </c>
      <c r="AP4" t="str">
        <f t="shared" si="3"/>
        <v>Yr 5</v>
      </c>
      <c r="AQ4" t="str">
        <f t="shared" si="3"/>
        <v>Yr 6</v>
      </c>
      <c r="AS4" t="str">
        <f>AK4</f>
        <v>Dev Yr</v>
      </c>
      <c r="AT4" t="str">
        <f t="shared" ref="AT4:AY5" si="4">AL4</f>
        <v>Launch Yr</v>
      </c>
      <c r="AU4" t="str">
        <f t="shared" si="4"/>
        <v>Yr 2</v>
      </c>
      <c r="AV4" t="str">
        <f t="shared" si="4"/>
        <v>Yr 3</v>
      </c>
      <c r="AW4" t="str">
        <f t="shared" si="4"/>
        <v>Yr 4</v>
      </c>
      <c r="AX4" t="str">
        <f t="shared" si="4"/>
        <v>Yr 5</v>
      </c>
      <c r="AY4" t="str">
        <f t="shared" si="4"/>
        <v>Yr 6</v>
      </c>
      <c r="BA4" t="str">
        <f>AS4</f>
        <v>Dev Yr</v>
      </c>
      <c r="BB4" t="str">
        <f t="shared" ref="BB4:BG5" si="5">AT4</f>
        <v>Launch Yr</v>
      </c>
      <c r="BC4" t="str">
        <f t="shared" si="5"/>
        <v>Yr 2</v>
      </c>
      <c r="BD4" t="str">
        <f t="shared" si="5"/>
        <v>Yr 3</v>
      </c>
      <c r="BE4" t="str">
        <f t="shared" si="5"/>
        <v>Yr 4</v>
      </c>
      <c r="BF4" t="str">
        <f t="shared" si="5"/>
        <v>Yr 5</v>
      </c>
      <c r="BG4" t="str">
        <f t="shared" si="5"/>
        <v>Yr 6</v>
      </c>
    </row>
    <row r="5" spans="1:59" x14ac:dyDescent="0.25">
      <c r="A5" t="s">
        <v>768</v>
      </c>
      <c r="B5" s="241">
        <f>VLOOKUP($B$2,'selections(hide)'!$D$24:$Q$36,6,FALSE)</f>
        <v>0</v>
      </c>
      <c r="E5" s="242" t="str">
        <f>IFERROR(VLOOKUP(F5,'selections(hide)'!$M$3:$N$18,2,FALSE),0)</f>
        <v>2024/25</v>
      </c>
      <c r="F5" s="242" t="str">
        <f>staff_students!E29</f>
        <v>2025/26</v>
      </c>
      <c r="G5" s="242" t="str">
        <f>staff_students!F29</f>
        <v>2026/27</v>
      </c>
      <c r="H5" s="242" t="str">
        <f>staff_students!G29</f>
        <v>2027/28</v>
      </c>
      <c r="I5" s="242" t="str">
        <f>staff_students!H29</f>
        <v>2028/29</v>
      </c>
      <c r="J5" s="242" t="str">
        <f>staff_students!I29</f>
        <v>2029/30</v>
      </c>
      <c r="K5" s="242" t="str">
        <f>staff_students!J29</f>
        <v>2030/31</v>
      </c>
      <c r="M5" s="242" t="str">
        <f>E5</f>
        <v>2024/25</v>
      </c>
      <c r="N5" s="242" t="str">
        <f t="shared" si="0"/>
        <v>2025/26</v>
      </c>
      <c r="O5" s="242" t="str">
        <f t="shared" si="0"/>
        <v>2026/27</v>
      </c>
      <c r="P5" s="242" t="str">
        <f t="shared" si="0"/>
        <v>2027/28</v>
      </c>
      <c r="Q5" s="242" t="str">
        <f t="shared" si="0"/>
        <v>2028/29</v>
      </c>
      <c r="R5" s="242" t="str">
        <f t="shared" si="0"/>
        <v>2029/30</v>
      </c>
      <c r="S5" s="242" t="str">
        <f t="shared" si="0"/>
        <v>2030/31</v>
      </c>
      <c r="U5" s="242" t="str">
        <f>M5</f>
        <v>2024/25</v>
      </c>
      <c r="V5" s="242" t="str">
        <f t="shared" si="1"/>
        <v>2025/26</v>
      </c>
      <c r="W5" s="242" t="str">
        <f t="shared" si="1"/>
        <v>2026/27</v>
      </c>
      <c r="X5" s="242" t="str">
        <f t="shared" si="1"/>
        <v>2027/28</v>
      </c>
      <c r="Y5" s="242" t="str">
        <f t="shared" si="1"/>
        <v>2028/29</v>
      </c>
      <c r="Z5" s="242" t="str">
        <f t="shared" si="1"/>
        <v>2029/30</v>
      </c>
      <c r="AA5" s="242" t="str">
        <f t="shared" si="1"/>
        <v>2030/31</v>
      </c>
      <c r="AC5" s="242" t="str">
        <f>U5</f>
        <v>2024/25</v>
      </c>
      <c r="AD5" s="242" t="str">
        <f t="shared" si="2"/>
        <v>2025/26</v>
      </c>
      <c r="AE5" s="242" t="str">
        <f t="shared" si="2"/>
        <v>2026/27</v>
      </c>
      <c r="AF5" s="242" t="str">
        <f t="shared" si="2"/>
        <v>2027/28</v>
      </c>
      <c r="AG5" s="242" t="str">
        <f t="shared" si="2"/>
        <v>2028/29</v>
      </c>
      <c r="AH5" s="242" t="str">
        <f t="shared" si="2"/>
        <v>2029/30</v>
      </c>
      <c r="AI5" s="242" t="str">
        <f t="shared" si="2"/>
        <v>2030/31</v>
      </c>
      <c r="AK5" s="242" t="str">
        <f>AC5</f>
        <v>2024/25</v>
      </c>
      <c r="AL5" s="242" t="str">
        <f t="shared" si="3"/>
        <v>2025/26</v>
      </c>
      <c r="AM5" s="242" t="str">
        <f t="shared" si="3"/>
        <v>2026/27</v>
      </c>
      <c r="AN5" s="242" t="str">
        <f t="shared" si="3"/>
        <v>2027/28</v>
      </c>
      <c r="AO5" s="242" t="str">
        <f t="shared" si="3"/>
        <v>2028/29</v>
      </c>
      <c r="AP5" s="242" t="str">
        <f t="shared" si="3"/>
        <v>2029/30</v>
      </c>
      <c r="AQ5" s="242" t="str">
        <f t="shared" si="3"/>
        <v>2030/31</v>
      </c>
      <c r="AS5" s="242" t="str">
        <f>AK5</f>
        <v>2024/25</v>
      </c>
      <c r="AT5" s="242" t="str">
        <f t="shared" si="4"/>
        <v>2025/26</v>
      </c>
      <c r="AU5" s="242" t="str">
        <f t="shared" si="4"/>
        <v>2026/27</v>
      </c>
      <c r="AV5" s="242" t="str">
        <f t="shared" si="4"/>
        <v>2027/28</v>
      </c>
      <c r="AW5" s="242" t="str">
        <f t="shared" si="4"/>
        <v>2028/29</v>
      </c>
      <c r="AX5" s="242" t="str">
        <f t="shared" si="4"/>
        <v>2029/30</v>
      </c>
      <c r="AY5" s="242" t="str">
        <f t="shared" si="4"/>
        <v>2030/31</v>
      </c>
      <c r="BA5" s="242" t="str">
        <f>AS5</f>
        <v>2024/25</v>
      </c>
      <c r="BB5" s="242" t="str">
        <f t="shared" si="5"/>
        <v>2025/26</v>
      </c>
      <c r="BC5" s="242" t="str">
        <f t="shared" si="5"/>
        <v>2026/27</v>
      </c>
      <c r="BD5" s="242" t="str">
        <f t="shared" si="5"/>
        <v>2027/28</v>
      </c>
      <c r="BE5" s="242" t="str">
        <f t="shared" si="5"/>
        <v>2028/29</v>
      </c>
      <c r="BF5" s="242" t="str">
        <f t="shared" si="5"/>
        <v>2029/30</v>
      </c>
      <c r="BG5" s="242" t="str">
        <f t="shared" si="5"/>
        <v>2030/31</v>
      </c>
    </row>
    <row r="6" spans="1:59" x14ac:dyDescent="0.25">
      <c r="A6" s="74" t="s">
        <v>323</v>
      </c>
    </row>
    <row r="7" spans="1:59" x14ac:dyDescent="0.25">
      <c r="A7" t="s">
        <v>324</v>
      </c>
      <c r="E7" s="72"/>
      <c r="F7" s="154">
        <f>IF('selections(hide)'!$H$11=2,0,IF($B$1="Yes",(staff_students!E$40+staff_students!E$42)*'selections(hide)'!$H$10,0))</f>
        <v>0</v>
      </c>
      <c r="G7" s="72">
        <f>IF('selections(hide)'!$H$11=2,0,(staff_students!E$40+staff_students!E$42)*'selections(hide)'!$H$10)</f>
        <v>0</v>
      </c>
      <c r="H7" s="72">
        <f>IF('selections(hide)'!$H$11=2,0,(staff_students!F$40+staff_students!F$42)*'selections(hide)'!$H$10)</f>
        <v>0</v>
      </c>
      <c r="I7" s="72">
        <f>IF('selections(hide)'!$H$11=2,0,(staff_students!G$40+staff_students!G$42)*'selections(hide)'!$H$10)</f>
        <v>0</v>
      </c>
      <c r="J7" s="72">
        <f>IF('selections(hide)'!$H$11=2,0,(staff_students!H$40+staff_students!H$42)*'selections(hide)'!$H$10)</f>
        <v>0</v>
      </c>
      <c r="K7" s="72">
        <f>IF('selections(hide)'!$H$11=2,0,(staff_students!I$40+staff_students!I$42)*'selections(hide)'!$H$10)</f>
        <v>0</v>
      </c>
      <c r="M7" s="72"/>
      <c r="N7" s="72">
        <f>$F7*VLOOKUP(M$3,'module_assess_calcs(hide)'!$C$92:$J$97,N$1,FALSE)</f>
        <v>0</v>
      </c>
      <c r="O7" s="72">
        <f>$G7*VLOOKUP(M$3,'module_assess_calcs(hide)'!$C$92:$J$97,O$1,FALSE)</f>
        <v>0</v>
      </c>
      <c r="P7" s="72">
        <f>$H7*VLOOKUP(M$3,'module_assess_calcs(hide)'!$C$92:$J$97,P$1,FALSE)</f>
        <v>0</v>
      </c>
      <c r="Q7" s="72">
        <f>$I7*VLOOKUP(M$3,'module_assess_calcs(hide)'!$C$92:$J$97,Q$1,FALSE)</f>
        <v>0</v>
      </c>
      <c r="R7" s="72">
        <f>$J7*VLOOKUP(M$3,'module_assess_calcs(hide)'!$C$92:$J$97,R$1,FALSE)</f>
        <v>0</v>
      </c>
      <c r="S7" s="72">
        <f>$K7*VLOOKUP(M$3,'module_assess_calcs(hide)'!$C$92:$J$97,S$1,FALSE)</f>
        <v>0</v>
      </c>
      <c r="U7" s="72"/>
      <c r="V7" s="72">
        <f>$F7*VLOOKUP(U$3,'module_assess_calcs(hide)'!$C$92:$J$97,V$1,FALSE)</f>
        <v>0</v>
      </c>
      <c r="W7" s="72">
        <f>$G7*VLOOKUP(U$3,'module_assess_calcs(hide)'!$C$92:$J$97,W$1,FALSE)</f>
        <v>0</v>
      </c>
      <c r="X7" s="72">
        <f>$H7*VLOOKUP(U$3,'module_assess_calcs(hide)'!$C$92:$J$97,X$1,FALSE)</f>
        <v>0</v>
      </c>
      <c r="Y7" s="72">
        <f>$I7*VLOOKUP(U$3,'module_assess_calcs(hide)'!$C$92:$J$97,Y$1,FALSE)</f>
        <v>0</v>
      </c>
      <c r="Z7" s="72">
        <f>$J7*VLOOKUP(U$3,'module_assess_calcs(hide)'!$C$92:$J$97,Z$1,FALSE)</f>
        <v>0</v>
      </c>
      <c r="AA7" s="72">
        <f>$K7*VLOOKUP(U$3,'module_assess_calcs(hide)'!$C$92:$J$97,AA$1,FALSE)</f>
        <v>0</v>
      </c>
      <c r="AC7" s="72"/>
      <c r="AD7" s="72">
        <f>$F7*VLOOKUP(AC$3,'module_assess_calcs(hide)'!$C$92:$J$97,AD$1,FALSE)</f>
        <v>0</v>
      </c>
      <c r="AE7" s="72">
        <f>$G7*VLOOKUP(AC$3,'module_assess_calcs(hide)'!$C$92:$J$97,AE$1,FALSE)</f>
        <v>0</v>
      </c>
      <c r="AF7" s="72">
        <f>$H7*VLOOKUP(AC$3,'module_assess_calcs(hide)'!$C$92:$J$97,AF$1,FALSE)</f>
        <v>0</v>
      </c>
      <c r="AG7" s="72">
        <f>$I7*VLOOKUP(AC$3,'module_assess_calcs(hide)'!$C$92:$J$97,AG$1,FALSE)</f>
        <v>0</v>
      </c>
      <c r="AH7" s="72">
        <f>$J7*VLOOKUP(AC$3,'module_assess_calcs(hide)'!$C$92:$J$97,AH$1,FALSE)</f>
        <v>0</v>
      </c>
      <c r="AI7" s="72">
        <f>$K7*VLOOKUP(AC$3,'module_assess_calcs(hide)'!$C$92:$J$97,AI$1,FALSE)</f>
        <v>0</v>
      </c>
      <c r="AK7" s="72"/>
      <c r="AL7" s="72">
        <f>$F7*VLOOKUP(AK$3,'module_assess_calcs(hide)'!$C$92:$J$97,AL$1,FALSE)</f>
        <v>0</v>
      </c>
      <c r="AM7" s="72">
        <f>$G7*VLOOKUP(AK$3,'module_assess_calcs(hide)'!$C$92:$J$97,AM$1,FALSE)</f>
        <v>0</v>
      </c>
      <c r="AN7" s="72">
        <f>$H7*VLOOKUP(AK$3,'module_assess_calcs(hide)'!$C$92:$J$97,AN$1,FALSE)</f>
        <v>0</v>
      </c>
      <c r="AO7" s="72">
        <f>$I7*VLOOKUP(AK$3,'module_assess_calcs(hide)'!$C$92:$J$97,AO$1,FALSE)</f>
        <v>0</v>
      </c>
      <c r="AP7" s="72">
        <f>$J7*VLOOKUP(AK$3,'module_assess_calcs(hide)'!$C$92:$J$97,AP$1,FALSE)</f>
        <v>0</v>
      </c>
      <c r="AQ7" s="72">
        <f>$K7*VLOOKUP(AK$3,'module_assess_calcs(hide)'!$C$92:$J$97,AQ$1,FALSE)</f>
        <v>0</v>
      </c>
      <c r="AS7" s="72"/>
      <c r="AT7" s="72">
        <f>$F7*VLOOKUP(AS$3,'module_assess_calcs(hide)'!$C$92:$J$97,AT$1,FALSE)</f>
        <v>0</v>
      </c>
      <c r="AU7" s="72">
        <f>$G7*VLOOKUP(AS$3,'module_assess_calcs(hide)'!$C$92:$J$97,AU$1,FALSE)</f>
        <v>0</v>
      </c>
      <c r="AV7" s="72">
        <f>$H7*VLOOKUP(AS$3,'module_assess_calcs(hide)'!$C$92:$J$97,AV$1,FALSE)</f>
        <v>0</v>
      </c>
      <c r="AW7" s="72">
        <f>$I7*VLOOKUP(AS$3,'module_assess_calcs(hide)'!$C$92:$J$97,AW$1,FALSE)</f>
        <v>0</v>
      </c>
      <c r="AX7" s="72">
        <f>$J7*VLOOKUP(AS$3,'module_assess_calcs(hide)'!$C$92:$J$97,AX$1,FALSE)</f>
        <v>0</v>
      </c>
      <c r="AY7" s="72">
        <f>$K7*VLOOKUP(AS$3,'module_assess_calcs(hide)'!$C$92:$J$97,AY$1,FALSE)</f>
        <v>0</v>
      </c>
      <c r="BA7" s="72"/>
      <c r="BB7" s="72">
        <f>$F7*VLOOKUP(BA$3,'module_assess_calcs(hide)'!$C$92:$J$97,BB$1,FALSE)</f>
        <v>0</v>
      </c>
      <c r="BC7" s="72">
        <f>$G7*VLOOKUP(BA$3,'module_assess_calcs(hide)'!$C$92:$J$97,BC$1,FALSE)</f>
        <v>0</v>
      </c>
      <c r="BD7" s="72">
        <f>$H7*VLOOKUP(BA$3,'module_assess_calcs(hide)'!$C$92:$J$97,BD$1,FALSE)</f>
        <v>0</v>
      </c>
      <c r="BE7" s="72">
        <f>$I7*VLOOKUP(BA$3,'module_assess_calcs(hide)'!$C$92:$J$97,BE$1,FALSE)</f>
        <v>0</v>
      </c>
      <c r="BF7" s="72">
        <f>$J7*VLOOKUP(BA$3,'module_assess_calcs(hide)'!$C$92:$J$97,BF$1,FALSE)</f>
        <v>0</v>
      </c>
      <c r="BG7" s="72">
        <f>$K7*VLOOKUP(BA$3,'module_assess_calcs(hide)'!$C$92:$J$97,BG$1,FALSE)</f>
        <v>0</v>
      </c>
    </row>
    <row r="8" spans="1:59" x14ac:dyDescent="0.25">
      <c r="A8" t="s">
        <v>325</v>
      </c>
      <c r="E8" s="72"/>
      <c r="F8" s="72">
        <f>IFERROR(IF('selections(hide)'!$AD$7=2,0,IF(OR($B$2=6,$B$2=7),VLOOKUP($B$64,$B$67:$AA$77,F$65,FALSE),((staff_students!E$40+staff_students!E$42)*prog_header!$F$30)/VLOOKUP($B$2,'selections(hide)'!$D$24:$Q$36,8,FALSE))),0)</f>
        <v>500000</v>
      </c>
      <c r="G8" s="72">
        <f>IFERROR(IF('selections(hide)'!$AD$7=2,0,IF(OR($B$2=6,$B$2=7),VLOOKUP($B$64,$B$67:$AA$77,G$65,FALSE),((staff_students!F$40+staff_students!F$42)*prog_header!$F$30)/VLOOKUP($B$2,'selections(hide)'!$D$24:$Q$36,8,FALSE))),0)</f>
        <v>500000</v>
      </c>
      <c r="H8" s="72">
        <f>IFERROR(IF('selections(hide)'!$AD$7=2,0,IF(OR($B$2=6,$B$2=7),VLOOKUP($B$64,$B$67:$AA$77,H$65,FALSE),((staff_students!G$40+staff_students!G$42)*prog_header!$F$30)/VLOOKUP($B$2,'selections(hide)'!$D$24:$Q$36,8,FALSE))),0)</f>
        <v>500000</v>
      </c>
      <c r="I8" s="72">
        <f>IFERROR(IF('selections(hide)'!$AD$7=2,0,IF(OR($B$2=6,$B$2=7),VLOOKUP($B$64,$B$67:$AA$77,I$65,FALSE),((staff_students!H$40+staff_students!H$42)*prog_header!$F$30)/VLOOKUP($B$2,'selections(hide)'!$D$24:$Q$36,8,FALSE))),0)</f>
        <v>500000</v>
      </c>
      <c r="J8" s="72">
        <f>IFERROR(IF('selections(hide)'!$AD$7=2,0,IF(OR($B$2=6,$B$2=7),VLOOKUP($B$64,$B$67:$AA$77,J$65,FALSE),((staff_students!I$40+staff_students!I$42)*prog_header!$F$30)/VLOOKUP($B$2,'selections(hide)'!$D$24:$Q$36,8,FALSE))),0)</f>
        <v>500000</v>
      </c>
      <c r="K8" s="72">
        <f>IFERROR(IF('selections(hide)'!$AD$7=2,0,IF(OR($B$2=6,$B$2=7),VLOOKUP($B$64,$B$67:$AA$77,K$65,FALSE),((staff_students!J$40+staff_students!J$42)*prog_header!$F$30)/VLOOKUP($B$2,'selections(hide)'!$D$24:$Q$36,8,FALSE))),0)</f>
        <v>500000</v>
      </c>
      <c r="M8" s="72"/>
      <c r="N8" s="72">
        <f>$F8*VLOOKUP(M$3,'module_assess_calcs(hide)'!$C$92:$J$97,N$1,FALSE)</f>
        <v>500000</v>
      </c>
      <c r="O8" s="72">
        <f>$G8*VLOOKUP(M$3,'module_assess_calcs(hide)'!$C$92:$J$97,O$1,FALSE)</f>
        <v>500000</v>
      </c>
      <c r="P8" s="72">
        <f>$H8*VLOOKUP(M$3,'module_assess_calcs(hide)'!$C$92:$J$97,P$1,FALSE)</f>
        <v>500000</v>
      </c>
      <c r="Q8" s="72">
        <f>$I8*VLOOKUP(M$3,'module_assess_calcs(hide)'!$C$92:$J$97,Q$1,FALSE)</f>
        <v>500000</v>
      </c>
      <c r="R8" s="72">
        <f>$J8*VLOOKUP(M$3,'module_assess_calcs(hide)'!$C$92:$J$97,R$1,FALSE)</f>
        <v>500000</v>
      </c>
      <c r="S8" s="72">
        <f>$K8*VLOOKUP(M$3,'module_assess_calcs(hide)'!$C$92:$J$97,S$1,FALSE)</f>
        <v>500000</v>
      </c>
      <c r="U8" s="72"/>
      <c r="V8" s="72">
        <f>$F8*VLOOKUP(U$3,'module_assess_calcs(hide)'!$C$92:$J$97,V$1,FALSE)</f>
        <v>0</v>
      </c>
      <c r="W8" s="72">
        <f>$G8*VLOOKUP(U$3,'module_assess_calcs(hide)'!$C$92:$J$97,W$1,FALSE)</f>
        <v>0</v>
      </c>
      <c r="X8" s="72">
        <f>$H8*VLOOKUP(U$3,'module_assess_calcs(hide)'!$C$92:$J$97,X$1,FALSE)</f>
        <v>0</v>
      </c>
      <c r="Y8" s="72">
        <f>$I8*VLOOKUP(U$3,'module_assess_calcs(hide)'!$C$92:$J$97,Y$1,FALSE)</f>
        <v>0</v>
      </c>
      <c r="Z8" s="72">
        <f>$J8*VLOOKUP(U$3,'module_assess_calcs(hide)'!$C$92:$J$97,Z$1,FALSE)</f>
        <v>0</v>
      </c>
      <c r="AA8" s="72">
        <f>$K8*VLOOKUP(U$3,'module_assess_calcs(hide)'!$C$92:$J$97,AA$1,FALSE)</f>
        <v>0</v>
      </c>
      <c r="AC8" s="72"/>
      <c r="AD8" s="72">
        <f>$F8*VLOOKUP(AC$3,'module_assess_calcs(hide)'!$C$92:$J$97,AD$1,FALSE)</f>
        <v>0</v>
      </c>
      <c r="AE8" s="72">
        <f>$G8*VLOOKUP(AC$3,'module_assess_calcs(hide)'!$C$92:$J$97,AE$1,FALSE)</f>
        <v>0</v>
      </c>
      <c r="AF8" s="72">
        <f>$H8*VLOOKUP(AC$3,'module_assess_calcs(hide)'!$C$92:$J$97,AF$1,FALSE)</f>
        <v>0</v>
      </c>
      <c r="AG8" s="72">
        <f>$I8*VLOOKUP(AC$3,'module_assess_calcs(hide)'!$C$92:$J$97,AG$1,FALSE)</f>
        <v>0</v>
      </c>
      <c r="AH8" s="72">
        <f>$J8*VLOOKUP(AC$3,'module_assess_calcs(hide)'!$C$92:$J$97,AH$1,FALSE)</f>
        <v>0</v>
      </c>
      <c r="AI8" s="72">
        <f>$K8*VLOOKUP(AC$3,'module_assess_calcs(hide)'!$C$92:$J$97,AI$1,FALSE)</f>
        <v>0</v>
      </c>
      <c r="AK8" s="72"/>
      <c r="AL8" s="72">
        <f>$F8*VLOOKUP(AK$3,'module_assess_calcs(hide)'!$C$92:$J$97,AL$1,FALSE)</f>
        <v>0</v>
      </c>
      <c r="AM8" s="72">
        <f>$G8*VLOOKUP(AK$3,'module_assess_calcs(hide)'!$C$92:$J$97,AM$1,FALSE)</f>
        <v>0</v>
      </c>
      <c r="AN8" s="72">
        <f>$H8*VLOOKUP(AK$3,'module_assess_calcs(hide)'!$C$92:$J$97,AN$1,FALSE)</f>
        <v>0</v>
      </c>
      <c r="AO8" s="72">
        <f>$I8*VLOOKUP(AK$3,'module_assess_calcs(hide)'!$C$92:$J$97,AO$1,FALSE)</f>
        <v>0</v>
      </c>
      <c r="AP8" s="72">
        <f>$J8*VLOOKUP(AK$3,'module_assess_calcs(hide)'!$C$92:$J$97,AP$1,FALSE)</f>
        <v>0</v>
      </c>
      <c r="AQ8" s="72">
        <f>$K8*VLOOKUP(AK$3,'module_assess_calcs(hide)'!$C$92:$J$97,AQ$1,FALSE)</f>
        <v>0</v>
      </c>
      <c r="AS8" s="72"/>
      <c r="AT8" s="72">
        <f>$F8*VLOOKUP(AS$3,'module_assess_calcs(hide)'!$C$92:$J$97,AT$1,FALSE)</f>
        <v>0</v>
      </c>
      <c r="AU8" s="72">
        <f>$G8*VLOOKUP(AS$3,'module_assess_calcs(hide)'!$C$92:$J$97,AU$1,FALSE)</f>
        <v>0</v>
      </c>
      <c r="AV8" s="72">
        <f>$H8*VLOOKUP(AS$3,'module_assess_calcs(hide)'!$C$92:$J$97,AV$1,FALSE)</f>
        <v>0</v>
      </c>
      <c r="AW8" s="72">
        <f>$I8*VLOOKUP(AS$3,'module_assess_calcs(hide)'!$C$92:$J$97,AW$1,FALSE)</f>
        <v>0</v>
      </c>
      <c r="AX8" s="72">
        <f>$J8*VLOOKUP(AS$3,'module_assess_calcs(hide)'!$C$92:$J$97,AX$1,FALSE)</f>
        <v>0</v>
      </c>
      <c r="AY8" s="72">
        <f>$K8*VLOOKUP(AS$3,'module_assess_calcs(hide)'!$C$92:$J$97,AY$1,FALSE)</f>
        <v>0</v>
      </c>
      <c r="BA8" s="72"/>
      <c r="BB8" s="72">
        <f>$F8*VLOOKUP(BA$3,'module_assess_calcs(hide)'!$C$92:$J$97,BB$1,FALSE)</f>
        <v>0</v>
      </c>
      <c r="BC8" s="72">
        <f>$G8*VLOOKUP(BA$3,'module_assess_calcs(hide)'!$C$92:$J$97,BC$1,FALSE)</f>
        <v>0</v>
      </c>
      <c r="BD8" s="72">
        <f>$H8*VLOOKUP(BA$3,'module_assess_calcs(hide)'!$C$92:$J$97,BD$1,FALSE)</f>
        <v>0</v>
      </c>
      <c r="BE8" s="72">
        <f>$I8*VLOOKUP(BA$3,'module_assess_calcs(hide)'!$C$92:$J$97,BE$1,FALSE)</f>
        <v>0</v>
      </c>
      <c r="BF8" s="72">
        <f>$J8*VLOOKUP(BA$3,'module_assess_calcs(hide)'!$C$92:$J$97,BF$1,FALSE)</f>
        <v>0</v>
      </c>
      <c r="BG8" s="72">
        <f>$K8*VLOOKUP(BA$3,'module_assess_calcs(hide)'!$C$92:$J$97,BG$1,FALSE)</f>
        <v>0</v>
      </c>
    </row>
    <row r="9" spans="1:59" x14ac:dyDescent="0.25">
      <c r="A9" t="s">
        <v>326</v>
      </c>
      <c r="E9" s="72"/>
      <c r="F9" s="72">
        <f>IFERROR(IF('selections(hide)'!$AD$7=2,0,IF(OR($B$2=6,$B$2=7),VLOOKUP($B$63,$B$67:$AA$77,F$65,FALSE),((staff_students!E$41+staff_students!E$43)*prog_header!$G$30)/VLOOKUP($B$2,'selections(hide)'!$D$24:$Q$36,8,FALSE))),0)</f>
        <v>253000</v>
      </c>
      <c r="G9" s="72">
        <f>IFERROR(IF('selections(hide)'!$AD$7=2,0,IF(OR($B$2=6,$B$2=7),VLOOKUP($B$63,$B$67:$AA$77,G$65,FALSE),((staff_students!F$41+staff_students!F$43)*prog_header!$G$30)/VLOOKUP($B$2,'selections(hide)'!$D$24:$Q$36,8,FALSE))),0)</f>
        <v>253000</v>
      </c>
      <c r="H9" s="72">
        <f>IFERROR(IF('selections(hide)'!$AD$7=2,0,IF(OR($B$2=6,$B$2=7),VLOOKUP($B$63,$B$67:$AA$77,H$65,FALSE),((staff_students!G$41+staff_students!G$43)*prog_header!$G$30)/VLOOKUP($B$2,'selections(hide)'!$D$24:$Q$36,8,FALSE))),0)</f>
        <v>253000</v>
      </c>
      <c r="I9" s="72">
        <f>IFERROR(IF('selections(hide)'!$AD$7=2,0,IF(OR($B$2=6,$B$2=7),VLOOKUP($B$63,$B$67:$AA$77,I$65,FALSE),((staff_students!H$41+staff_students!H$43)*prog_header!$G$30)/VLOOKUP($B$2,'selections(hide)'!$D$24:$Q$36,8,FALSE))),0)</f>
        <v>253000</v>
      </c>
      <c r="J9" s="72">
        <f>IFERROR(IF('selections(hide)'!$AD$7=2,0,IF(OR($B$2=6,$B$2=7),VLOOKUP($B$63,$B$67:$AA$77,J$65,FALSE),((staff_students!I$41+staff_students!I$43)*prog_header!$G$30)/VLOOKUP($B$2,'selections(hide)'!$D$24:$Q$36,8,FALSE))),0)</f>
        <v>253000</v>
      </c>
      <c r="K9" s="72">
        <f>IFERROR(IF('selections(hide)'!$AD$7=2,0,IF(OR($B$2=6,$B$2=7),VLOOKUP($B$63,$B$67:$AA$77,K$65,FALSE),((staff_students!J$41+staff_students!J$43)*prog_header!$G$30)/VLOOKUP($B$2,'selections(hide)'!$D$24:$Q$36,8,FALSE))),0)</f>
        <v>253000</v>
      </c>
      <c r="M9" s="72"/>
      <c r="N9" s="72">
        <f>$F9*VLOOKUP(M$3,'module_assess_calcs(hide)'!$C$92:$J$97,N$1,FALSE)</f>
        <v>253000</v>
      </c>
      <c r="O9" s="72">
        <f>$G9*VLOOKUP(M$3,'module_assess_calcs(hide)'!$C$92:$J$97,O$1,FALSE)</f>
        <v>253000</v>
      </c>
      <c r="P9" s="72">
        <f>$H9*VLOOKUP(M$3,'module_assess_calcs(hide)'!$C$92:$J$97,P$1,FALSE)</f>
        <v>253000</v>
      </c>
      <c r="Q9" s="72">
        <f>$I9*VLOOKUP(M$3,'module_assess_calcs(hide)'!$C$92:$J$97,Q$1,FALSE)</f>
        <v>253000</v>
      </c>
      <c r="R9" s="72">
        <f>$J9*VLOOKUP(M$3,'module_assess_calcs(hide)'!$C$92:$J$97,R$1,FALSE)</f>
        <v>253000</v>
      </c>
      <c r="S9" s="72">
        <f>$K9*VLOOKUP(M$3,'module_assess_calcs(hide)'!$C$92:$J$97,S$1,FALSE)</f>
        <v>253000</v>
      </c>
      <c r="U9" s="72"/>
      <c r="V9" s="72">
        <f>$F9*VLOOKUP(U$3,'module_assess_calcs(hide)'!$C$92:$J$97,V$1,FALSE)</f>
        <v>0</v>
      </c>
      <c r="W9" s="72">
        <f>$G9*VLOOKUP(U$3,'module_assess_calcs(hide)'!$C$92:$J$97,W$1,FALSE)</f>
        <v>0</v>
      </c>
      <c r="X9" s="72">
        <f>$H9*VLOOKUP(U$3,'module_assess_calcs(hide)'!$C$92:$J$97,X$1,FALSE)</f>
        <v>0</v>
      </c>
      <c r="Y9" s="72">
        <f>$I9*VLOOKUP(U$3,'module_assess_calcs(hide)'!$C$92:$J$97,Y$1,FALSE)</f>
        <v>0</v>
      </c>
      <c r="Z9" s="72">
        <f>$J9*VLOOKUP(U$3,'module_assess_calcs(hide)'!$C$92:$J$97,Z$1,FALSE)</f>
        <v>0</v>
      </c>
      <c r="AA9" s="72">
        <f>$K9*VLOOKUP(U$3,'module_assess_calcs(hide)'!$C$92:$J$97,AA$1,FALSE)</f>
        <v>0</v>
      </c>
      <c r="AC9" s="72"/>
      <c r="AD9" s="72">
        <f>$F9*VLOOKUP(AC$3,'module_assess_calcs(hide)'!$C$92:$J$97,AD$1,FALSE)</f>
        <v>0</v>
      </c>
      <c r="AE9" s="72">
        <f>$G9*VLOOKUP(AC$3,'module_assess_calcs(hide)'!$C$92:$J$97,AE$1,FALSE)</f>
        <v>0</v>
      </c>
      <c r="AF9" s="72">
        <f>$H9*VLOOKUP(AC$3,'module_assess_calcs(hide)'!$C$92:$J$97,AF$1,FALSE)</f>
        <v>0</v>
      </c>
      <c r="AG9" s="72">
        <f>$I9*VLOOKUP(AC$3,'module_assess_calcs(hide)'!$C$92:$J$97,AG$1,FALSE)</f>
        <v>0</v>
      </c>
      <c r="AH9" s="72">
        <f>$J9*VLOOKUP(AC$3,'module_assess_calcs(hide)'!$C$92:$J$97,AH$1,FALSE)</f>
        <v>0</v>
      </c>
      <c r="AI9" s="72">
        <f>$K9*VLOOKUP(AC$3,'module_assess_calcs(hide)'!$C$92:$J$97,AI$1,FALSE)</f>
        <v>0</v>
      </c>
      <c r="AK9" s="72"/>
      <c r="AL9" s="72">
        <f>$F9*VLOOKUP(AK$3,'module_assess_calcs(hide)'!$C$92:$J$97,AL$1,FALSE)</f>
        <v>0</v>
      </c>
      <c r="AM9" s="72">
        <f>$G9*VLOOKUP(AK$3,'module_assess_calcs(hide)'!$C$92:$J$97,AM$1,FALSE)</f>
        <v>0</v>
      </c>
      <c r="AN9" s="72">
        <f>$H9*VLOOKUP(AK$3,'module_assess_calcs(hide)'!$C$92:$J$97,AN$1,FALSE)</f>
        <v>0</v>
      </c>
      <c r="AO9" s="72">
        <f>$I9*VLOOKUP(AK$3,'module_assess_calcs(hide)'!$C$92:$J$97,AO$1,FALSE)</f>
        <v>0</v>
      </c>
      <c r="AP9" s="72">
        <f>$J9*VLOOKUP(AK$3,'module_assess_calcs(hide)'!$C$92:$J$97,AP$1,FALSE)</f>
        <v>0</v>
      </c>
      <c r="AQ9" s="72">
        <f>$K9*VLOOKUP(AK$3,'module_assess_calcs(hide)'!$C$92:$J$97,AQ$1,FALSE)</f>
        <v>0</v>
      </c>
      <c r="AS9" s="72"/>
      <c r="AT9" s="72">
        <f>$F9*VLOOKUP(AS$3,'module_assess_calcs(hide)'!$C$92:$J$97,AT$1,FALSE)</f>
        <v>0</v>
      </c>
      <c r="AU9" s="72">
        <f>$G9*VLOOKUP(AS$3,'module_assess_calcs(hide)'!$C$92:$J$97,AU$1,FALSE)</f>
        <v>0</v>
      </c>
      <c r="AV9" s="72">
        <f>$H9*VLOOKUP(AS$3,'module_assess_calcs(hide)'!$C$92:$J$97,AV$1,FALSE)</f>
        <v>0</v>
      </c>
      <c r="AW9" s="72">
        <f>$I9*VLOOKUP(AS$3,'module_assess_calcs(hide)'!$C$92:$J$97,AW$1,FALSE)</f>
        <v>0</v>
      </c>
      <c r="AX9" s="72">
        <f>$J9*VLOOKUP(AS$3,'module_assess_calcs(hide)'!$C$92:$J$97,AX$1,FALSE)</f>
        <v>0</v>
      </c>
      <c r="AY9" s="72">
        <f>$K9*VLOOKUP(AS$3,'module_assess_calcs(hide)'!$C$92:$J$97,AY$1,FALSE)</f>
        <v>0</v>
      </c>
      <c r="BA9" s="72"/>
      <c r="BB9" s="72">
        <f>$F9*VLOOKUP(BA$3,'module_assess_calcs(hide)'!$C$92:$J$97,BB$1,FALSE)</f>
        <v>0</v>
      </c>
      <c r="BC9" s="72">
        <f>$G9*VLOOKUP(BA$3,'module_assess_calcs(hide)'!$C$92:$J$97,BC$1,FALSE)</f>
        <v>0</v>
      </c>
      <c r="BD9" s="72">
        <f>$H9*VLOOKUP(BA$3,'module_assess_calcs(hide)'!$C$92:$J$97,BD$1,FALSE)</f>
        <v>0</v>
      </c>
      <c r="BE9" s="72">
        <f>$I9*VLOOKUP(BA$3,'module_assess_calcs(hide)'!$C$92:$J$97,BE$1,FALSE)</f>
        <v>0</v>
      </c>
      <c r="BF9" s="72">
        <f>$J9*VLOOKUP(BA$3,'module_assess_calcs(hide)'!$C$92:$J$97,BF$1,FALSE)</f>
        <v>0</v>
      </c>
      <c r="BG9" s="72">
        <f>$K9*VLOOKUP(BA$3,'module_assess_calcs(hide)'!$C$92:$J$97,BG$1,FALSE)</f>
        <v>0</v>
      </c>
    </row>
    <row r="10" spans="1:59" x14ac:dyDescent="0.25">
      <c r="A10" t="s">
        <v>327</v>
      </c>
      <c r="E10" s="72"/>
      <c r="F10" s="72">
        <f>IF('selections(hide)'!$AD$7=1,0,($D$23*$D$24)*SUM(staff_students!E$40:E$43))</f>
        <v>0</v>
      </c>
      <c r="G10" s="72">
        <f>IF('selections(hide)'!$AD$7=1,0,($D$23*$D$24)*SUM(staff_students!F$40:F$43))</f>
        <v>0</v>
      </c>
      <c r="H10" s="72">
        <f>IF('selections(hide)'!$AD$7=1,0,($D$23*$D$24)*SUM(staff_students!G$40:G$43))</f>
        <v>0</v>
      </c>
      <c r="I10" s="72">
        <f>IF('selections(hide)'!$AD$7=1,0,($D$23*$D$24)*SUM(staff_students!H$40:H$43))</f>
        <v>0</v>
      </c>
      <c r="J10" s="72">
        <f>IF('selections(hide)'!$AD$7=1,0,($D$23*$D$24)*SUM(staff_students!I$40:I$43))</f>
        <v>0</v>
      </c>
      <c r="K10" s="72">
        <f>IF('selections(hide)'!$AD$7=1,0,($D$23*$D$24)*SUM(staff_students!J$40:J$43))</f>
        <v>0</v>
      </c>
      <c r="M10" s="72"/>
      <c r="N10" s="72">
        <f>$F10*VLOOKUP(M$3,'module_assess_calcs(hide)'!$C$92:$J$97,N$1,FALSE)</f>
        <v>0</v>
      </c>
      <c r="O10" s="72">
        <f>$G10*VLOOKUP(M$3,'module_assess_calcs(hide)'!$C$92:$J$97,O$1,FALSE)</f>
        <v>0</v>
      </c>
      <c r="P10" s="72">
        <f>$H10*VLOOKUP(M$3,'module_assess_calcs(hide)'!$C$92:$J$97,P$1,FALSE)</f>
        <v>0</v>
      </c>
      <c r="Q10" s="72">
        <f>$I10*VLOOKUP(M$3,'module_assess_calcs(hide)'!$C$92:$J$97,Q$1,FALSE)</f>
        <v>0</v>
      </c>
      <c r="R10" s="72">
        <f>$J10*VLOOKUP(M$3,'module_assess_calcs(hide)'!$C$92:$J$97,R$1,FALSE)</f>
        <v>0</v>
      </c>
      <c r="S10" s="72">
        <f>$K10*VLOOKUP(M$3,'module_assess_calcs(hide)'!$C$92:$J$97,S$1,FALSE)</f>
        <v>0</v>
      </c>
      <c r="U10" s="72"/>
      <c r="V10" s="72">
        <f>$F10*VLOOKUP(U$3,'module_assess_calcs(hide)'!$C$92:$J$97,V$1,FALSE)</f>
        <v>0</v>
      </c>
      <c r="W10" s="72">
        <f>$G10*VLOOKUP(U$3,'module_assess_calcs(hide)'!$C$92:$J$97,W$1,FALSE)</f>
        <v>0</v>
      </c>
      <c r="X10" s="72">
        <f>$H10*VLOOKUP(U$3,'module_assess_calcs(hide)'!$C$92:$J$97,X$1,FALSE)</f>
        <v>0</v>
      </c>
      <c r="Y10" s="72">
        <f>$I10*VLOOKUP(U$3,'module_assess_calcs(hide)'!$C$92:$J$97,Y$1,FALSE)</f>
        <v>0</v>
      </c>
      <c r="Z10" s="72">
        <f>$J10*VLOOKUP(U$3,'module_assess_calcs(hide)'!$C$92:$J$97,Z$1,FALSE)</f>
        <v>0</v>
      </c>
      <c r="AA10" s="72">
        <f>$K10*VLOOKUP(U$3,'module_assess_calcs(hide)'!$C$92:$J$97,AA$1,FALSE)</f>
        <v>0</v>
      </c>
      <c r="AC10" s="72"/>
      <c r="AD10" s="72">
        <f>$F10*VLOOKUP(AC$3,'module_assess_calcs(hide)'!$C$92:$J$97,AD$1,FALSE)</f>
        <v>0</v>
      </c>
      <c r="AE10" s="72">
        <f>$G10*VLOOKUP(AC$3,'module_assess_calcs(hide)'!$C$92:$J$97,AE$1,FALSE)</f>
        <v>0</v>
      </c>
      <c r="AF10" s="72">
        <f>$H10*VLOOKUP(AC$3,'module_assess_calcs(hide)'!$C$92:$J$97,AF$1,FALSE)</f>
        <v>0</v>
      </c>
      <c r="AG10" s="72">
        <f>$I10*VLOOKUP(AC$3,'module_assess_calcs(hide)'!$C$92:$J$97,AG$1,FALSE)</f>
        <v>0</v>
      </c>
      <c r="AH10" s="72">
        <f>$J10*VLOOKUP(AC$3,'module_assess_calcs(hide)'!$C$92:$J$97,AH$1,FALSE)</f>
        <v>0</v>
      </c>
      <c r="AI10" s="72">
        <f>$K10*VLOOKUP(AC$3,'module_assess_calcs(hide)'!$C$92:$J$97,AI$1,FALSE)</f>
        <v>0</v>
      </c>
      <c r="AK10" s="72"/>
      <c r="AL10" s="72">
        <f>$F10*VLOOKUP(AK$3,'module_assess_calcs(hide)'!$C$92:$J$97,AL$1,FALSE)</f>
        <v>0</v>
      </c>
      <c r="AM10" s="72">
        <f>$G10*VLOOKUP(AK$3,'module_assess_calcs(hide)'!$C$92:$J$97,AM$1,FALSE)</f>
        <v>0</v>
      </c>
      <c r="AN10" s="72">
        <f>$H10*VLOOKUP(AK$3,'module_assess_calcs(hide)'!$C$92:$J$97,AN$1,FALSE)</f>
        <v>0</v>
      </c>
      <c r="AO10" s="72">
        <f>$I10*VLOOKUP(AK$3,'module_assess_calcs(hide)'!$C$92:$J$97,AO$1,FALSE)</f>
        <v>0</v>
      </c>
      <c r="AP10" s="72">
        <f>$J10*VLOOKUP(AK$3,'module_assess_calcs(hide)'!$C$92:$J$97,AP$1,FALSE)</f>
        <v>0</v>
      </c>
      <c r="AQ10" s="72">
        <f>$K10*VLOOKUP(AK$3,'module_assess_calcs(hide)'!$C$92:$J$97,AQ$1,FALSE)</f>
        <v>0</v>
      </c>
      <c r="AS10" s="72"/>
      <c r="AT10" s="72">
        <f>$F10*VLOOKUP(AS$3,'module_assess_calcs(hide)'!$C$92:$J$97,AT$1,FALSE)</f>
        <v>0</v>
      </c>
      <c r="AU10" s="72">
        <f>$G10*VLOOKUP(AS$3,'module_assess_calcs(hide)'!$C$92:$J$97,AU$1,FALSE)</f>
        <v>0</v>
      </c>
      <c r="AV10" s="72">
        <f>$H10*VLOOKUP(AS$3,'module_assess_calcs(hide)'!$C$92:$J$97,AV$1,FALSE)</f>
        <v>0</v>
      </c>
      <c r="AW10" s="72">
        <f>$I10*VLOOKUP(AS$3,'module_assess_calcs(hide)'!$C$92:$J$97,AW$1,FALSE)</f>
        <v>0</v>
      </c>
      <c r="AX10" s="72">
        <f>$J10*VLOOKUP(AS$3,'module_assess_calcs(hide)'!$C$92:$J$97,AX$1,FALSE)</f>
        <v>0</v>
      </c>
      <c r="AY10" s="72">
        <f>$K10*VLOOKUP(AS$3,'module_assess_calcs(hide)'!$C$92:$J$97,AY$1,FALSE)</f>
        <v>0</v>
      </c>
      <c r="BA10" s="72"/>
      <c r="BB10" s="72">
        <f>$F10*VLOOKUP(BA$3,'module_assess_calcs(hide)'!$C$92:$J$97,BB$1,FALSE)</f>
        <v>0</v>
      </c>
      <c r="BC10" s="72">
        <f>$G10*VLOOKUP(BA$3,'module_assess_calcs(hide)'!$C$92:$J$97,BC$1,FALSE)</f>
        <v>0</v>
      </c>
      <c r="BD10" s="72">
        <f>$H10*VLOOKUP(BA$3,'module_assess_calcs(hide)'!$C$92:$J$97,BD$1,FALSE)</f>
        <v>0</v>
      </c>
      <c r="BE10" s="72">
        <f>$I10*VLOOKUP(BA$3,'module_assess_calcs(hide)'!$C$92:$J$97,BE$1,FALSE)</f>
        <v>0</v>
      </c>
      <c r="BF10" s="72">
        <f>$J10*VLOOKUP(BA$3,'module_assess_calcs(hide)'!$C$92:$J$97,BF$1,FALSE)</f>
        <v>0</v>
      </c>
      <c r="BG10" s="72">
        <f>$K10*VLOOKUP(BA$3,'module_assess_calcs(hide)'!$C$92:$J$97,BG$1,FALSE)</f>
        <v>0</v>
      </c>
    </row>
    <row r="11" spans="1:59" x14ac:dyDescent="0.25">
      <c r="A11" t="s">
        <v>328</v>
      </c>
      <c r="E11" s="72"/>
      <c r="F11" s="72">
        <f>IF('selections(hide)'!$AD$7=1,0,VLOOKUP($B$2&amp;$B$3,$E$28:$AI$54,N$26,FALSE))</f>
        <v>0</v>
      </c>
      <c r="G11" s="72">
        <f>IF('selections(hide)'!$AD$7=1,0,VLOOKUP($B$2&amp;$B$3,$E$28:$AI$54,O$26,FALSE))</f>
        <v>0</v>
      </c>
      <c r="H11" s="72">
        <f>IF('selections(hide)'!$AD$7=1,0,VLOOKUP($B$2&amp;$B$3,$E$28:$AI$54,P$26,FALSE))</f>
        <v>0</v>
      </c>
      <c r="I11" s="72">
        <f>IF('selections(hide)'!$AD$7=1,0,VLOOKUP($B$2&amp;$B$3,$E$28:$AI$54,Q$26,FALSE))</f>
        <v>0</v>
      </c>
      <c r="J11" s="72">
        <f>IF('selections(hide)'!$AD$7=1,0,VLOOKUP($B$2&amp;$B$3,$E$28:$AI$54,R$26,FALSE))</f>
        <v>0</v>
      </c>
      <c r="K11" s="72">
        <f>IF('selections(hide)'!$AD$7=1,0,VLOOKUP($B$2&amp;$B$3,$E$28:$AI$54,S$26,FALSE))</f>
        <v>0</v>
      </c>
      <c r="M11" s="72"/>
      <c r="N11" s="72">
        <f>$F11*VLOOKUP(M$3,'module_assess_calcs(hide)'!$C$92:$J$97,N$1,FALSE)</f>
        <v>0</v>
      </c>
      <c r="O11" s="72">
        <f>$G11*VLOOKUP(M$3,'module_assess_calcs(hide)'!$C$92:$J$97,O$1,FALSE)</f>
        <v>0</v>
      </c>
      <c r="P11" s="72">
        <f>$H11*VLOOKUP(M$3,'module_assess_calcs(hide)'!$C$92:$J$97,P$1,FALSE)</f>
        <v>0</v>
      </c>
      <c r="Q11" s="72">
        <f>$I11*VLOOKUP(M$3,'module_assess_calcs(hide)'!$C$92:$J$97,Q$1,FALSE)</f>
        <v>0</v>
      </c>
      <c r="R11" s="72">
        <f>$J11*VLOOKUP(M$3,'module_assess_calcs(hide)'!$C$92:$J$97,R$1,FALSE)</f>
        <v>0</v>
      </c>
      <c r="S11" s="72">
        <f>$K11*VLOOKUP(M$3,'module_assess_calcs(hide)'!$C$92:$J$97,S$1,FALSE)</f>
        <v>0</v>
      </c>
      <c r="U11" s="72"/>
      <c r="V11" s="72">
        <f>$F11*VLOOKUP(U$3,'module_assess_calcs(hide)'!$C$92:$J$97,V$1,FALSE)</f>
        <v>0</v>
      </c>
      <c r="W11" s="72">
        <f>$G11*VLOOKUP(U$3,'module_assess_calcs(hide)'!$C$92:$J$97,W$1,FALSE)</f>
        <v>0</v>
      </c>
      <c r="X11" s="72">
        <f>$H11*VLOOKUP(U$3,'module_assess_calcs(hide)'!$C$92:$J$97,X$1,FALSE)</f>
        <v>0</v>
      </c>
      <c r="Y11" s="72">
        <f>$I11*VLOOKUP(U$3,'module_assess_calcs(hide)'!$C$92:$J$97,Y$1,FALSE)</f>
        <v>0</v>
      </c>
      <c r="Z11" s="72">
        <f>$J11*VLOOKUP(U$3,'module_assess_calcs(hide)'!$C$92:$J$97,Z$1,FALSE)</f>
        <v>0</v>
      </c>
      <c r="AA11" s="72">
        <f>$K11*VLOOKUP(U$3,'module_assess_calcs(hide)'!$C$92:$J$97,AA$1,FALSE)</f>
        <v>0</v>
      </c>
      <c r="AC11" s="72"/>
      <c r="AD11" s="72">
        <f>$F11*VLOOKUP(AC$3,'module_assess_calcs(hide)'!$C$92:$J$97,AD$1,FALSE)</f>
        <v>0</v>
      </c>
      <c r="AE11" s="72">
        <f>$G11*VLOOKUP(AC$3,'module_assess_calcs(hide)'!$C$92:$J$97,AE$1,FALSE)</f>
        <v>0</v>
      </c>
      <c r="AF11" s="72">
        <f>$H11*VLOOKUP(AC$3,'module_assess_calcs(hide)'!$C$92:$J$97,AF$1,FALSE)</f>
        <v>0</v>
      </c>
      <c r="AG11" s="72">
        <f>$I11*VLOOKUP(AC$3,'module_assess_calcs(hide)'!$C$92:$J$97,AG$1,FALSE)</f>
        <v>0</v>
      </c>
      <c r="AH11" s="72">
        <f>$J11*VLOOKUP(AC$3,'module_assess_calcs(hide)'!$C$92:$J$97,AH$1,FALSE)</f>
        <v>0</v>
      </c>
      <c r="AI11" s="72">
        <f>$K11*VLOOKUP(AC$3,'module_assess_calcs(hide)'!$C$92:$J$97,AI$1,FALSE)</f>
        <v>0</v>
      </c>
      <c r="AK11" s="72"/>
      <c r="AL11" s="72">
        <f>$F11*VLOOKUP(AK$3,'module_assess_calcs(hide)'!$C$92:$J$97,AL$1,FALSE)</f>
        <v>0</v>
      </c>
      <c r="AM11" s="72">
        <f>$G11*VLOOKUP(AK$3,'module_assess_calcs(hide)'!$C$92:$J$97,AM$1,FALSE)</f>
        <v>0</v>
      </c>
      <c r="AN11" s="72">
        <f>$H11*VLOOKUP(AK$3,'module_assess_calcs(hide)'!$C$92:$J$97,AN$1,FALSE)</f>
        <v>0</v>
      </c>
      <c r="AO11" s="72">
        <f>$I11*VLOOKUP(AK$3,'module_assess_calcs(hide)'!$C$92:$J$97,AO$1,FALSE)</f>
        <v>0</v>
      </c>
      <c r="AP11" s="72">
        <f>$J11*VLOOKUP(AK$3,'module_assess_calcs(hide)'!$C$92:$J$97,AP$1,FALSE)</f>
        <v>0</v>
      </c>
      <c r="AQ11" s="72">
        <f>$K11*VLOOKUP(AK$3,'module_assess_calcs(hide)'!$C$92:$J$97,AQ$1,FALSE)</f>
        <v>0</v>
      </c>
      <c r="AS11" s="72"/>
      <c r="AT11" s="72">
        <f>$F11*VLOOKUP(AS$3,'module_assess_calcs(hide)'!$C$92:$J$97,AT$1,FALSE)</f>
        <v>0</v>
      </c>
      <c r="AU11" s="72">
        <f>$G11*VLOOKUP(AS$3,'module_assess_calcs(hide)'!$C$92:$J$97,AU$1,FALSE)</f>
        <v>0</v>
      </c>
      <c r="AV11" s="72">
        <f>$H11*VLOOKUP(AS$3,'module_assess_calcs(hide)'!$C$92:$J$97,AV$1,FALSE)</f>
        <v>0</v>
      </c>
      <c r="AW11" s="72">
        <f>$I11*VLOOKUP(AS$3,'module_assess_calcs(hide)'!$C$92:$J$97,AW$1,FALSE)</f>
        <v>0</v>
      </c>
      <c r="AX11" s="72">
        <f>$J11*VLOOKUP(AS$3,'module_assess_calcs(hide)'!$C$92:$J$97,AX$1,FALSE)</f>
        <v>0</v>
      </c>
      <c r="AY11" s="72">
        <f>$K11*VLOOKUP(AS$3,'module_assess_calcs(hide)'!$C$92:$J$97,AY$1,FALSE)</f>
        <v>0</v>
      </c>
      <c r="BA11" s="72"/>
      <c r="BB11" s="72">
        <f>$F11*VLOOKUP(BA$3,'module_assess_calcs(hide)'!$C$92:$J$97,BB$1,FALSE)</f>
        <v>0</v>
      </c>
      <c r="BC11" s="72">
        <f>$G11*VLOOKUP(BA$3,'module_assess_calcs(hide)'!$C$92:$J$97,BC$1,FALSE)</f>
        <v>0</v>
      </c>
      <c r="BD11" s="72">
        <f>$H11*VLOOKUP(BA$3,'module_assess_calcs(hide)'!$C$92:$J$97,BD$1,FALSE)</f>
        <v>0</v>
      </c>
      <c r="BE11" s="72">
        <f>$I11*VLOOKUP(BA$3,'module_assess_calcs(hide)'!$C$92:$J$97,BE$1,FALSE)</f>
        <v>0</v>
      </c>
      <c r="BF11" s="72">
        <f>$J11*VLOOKUP(BA$3,'module_assess_calcs(hide)'!$C$92:$J$97,BF$1,FALSE)</f>
        <v>0</v>
      </c>
      <c r="BG11" s="72">
        <f>$K11*VLOOKUP(BA$3,'module_assess_calcs(hide)'!$C$92:$J$97,BG$1,FALSE)</f>
        <v>0</v>
      </c>
    </row>
    <row r="12" spans="1:59" x14ac:dyDescent="0.25">
      <c r="A12" t="s">
        <v>329</v>
      </c>
      <c r="E12" s="72">
        <f t="shared" ref="E12:K13" si="6">M12+U12+AC12+AK12+AS12+BA12</f>
        <v>0</v>
      </c>
      <c r="F12" s="72">
        <f t="shared" si="6"/>
        <v>0</v>
      </c>
      <c r="G12" s="72">
        <f t="shared" si="6"/>
        <v>0</v>
      </c>
      <c r="H12" s="72">
        <f t="shared" si="6"/>
        <v>0</v>
      </c>
      <c r="I12" s="72">
        <f t="shared" si="6"/>
        <v>0</v>
      </c>
      <c r="J12" s="72">
        <f t="shared" si="6"/>
        <v>0</v>
      </c>
      <c r="K12" s="72">
        <f t="shared" si="6"/>
        <v>0</v>
      </c>
      <c r="M12" s="72">
        <f>IF('selections(hide)'!$AG$7='selections(hide)'!$AG$9,-(M8+M9+M10+M11)*prog_header!$L$9,0)</f>
        <v>0</v>
      </c>
      <c r="N12" s="72">
        <f>IF('selections(hide)'!$AG$7='selections(hide)'!$AG$9,-(N8+N9+N10+N11)*prog_header!$L$9,0)</f>
        <v>0</v>
      </c>
      <c r="O12" s="72">
        <f>IF('selections(hide)'!$AG$7='selections(hide)'!$AG$9,-(O8+O9+O10+O11)*prog_header!$L$9,0)</f>
        <v>0</v>
      </c>
      <c r="P12" s="72">
        <f>IF('selections(hide)'!$AG$7='selections(hide)'!$AG$9,-(P8+P9+P10+P11)*prog_header!$L$9,0)</f>
        <v>0</v>
      </c>
      <c r="Q12" s="72">
        <f>IF('selections(hide)'!$AG$7='selections(hide)'!$AG$9,-(Q8+Q9+Q10+Q11)*prog_header!$L$9,0)</f>
        <v>0</v>
      </c>
      <c r="R12" s="72">
        <f>IF('selections(hide)'!$AG$7='selections(hide)'!$AG$9,-(R8+R9+R10+R11)*prog_header!$L$9,0)</f>
        <v>0</v>
      </c>
      <c r="S12" s="72">
        <f>IF('selections(hide)'!$AG$7='selections(hide)'!$AG$9,-(S8+S9+S10+S11)*prog_header!$L$9,0)</f>
        <v>0</v>
      </c>
      <c r="U12" s="72">
        <f>IF('selections(hide)'!$AG$7='selections(hide)'!$AG$9,-(U8+U9+U10+U11)*prog_header!$L$9,0)</f>
        <v>0</v>
      </c>
      <c r="V12" s="72">
        <f>IF('selections(hide)'!$AG$7='selections(hide)'!$AG$9,-(V8+V9+V10+V11)*prog_header!$L$9,0)</f>
        <v>0</v>
      </c>
      <c r="W12" s="72">
        <f>IF('selections(hide)'!$AG$7='selections(hide)'!$AG$9,-(W8+W9+W10+W11)*prog_header!$L$9,0)</f>
        <v>0</v>
      </c>
      <c r="X12" s="72">
        <f>IF('selections(hide)'!$AG$7='selections(hide)'!$AG$9,-(X8+X9+X10+X11)*prog_header!$L$9,0)</f>
        <v>0</v>
      </c>
      <c r="Y12" s="72">
        <f>IF('selections(hide)'!$AG$7='selections(hide)'!$AG$9,-(Y8+Y9+Y10+Y11)*prog_header!$L$9,0)</f>
        <v>0</v>
      </c>
      <c r="Z12" s="72">
        <f>IF('selections(hide)'!$AG$7='selections(hide)'!$AG$9,-(Z8+Z9+Z10+Z11)*prog_header!$L$9,0)</f>
        <v>0</v>
      </c>
      <c r="AA12" s="72">
        <f>IF('selections(hide)'!$AG$7='selections(hide)'!$AG$9,-(AA8+AA9+AA10+AA11)*prog_header!$L$9,0)</f>
        <v>0</v>
      </c>
      <c r="AC12" s="72">
        <f>IF('selections(hide)'!$AG$7='selections(hide)'!$AG$9,-(AC8+AC9+AC10+AC11)*prog_header!$L$9,0)</f>
        <v>0</v>
      </c>
      <c r="AD12" s="72">
        <f>IF('selections(hide)'!$AG$7='selections(hide)'!$AG$9,-(AD8+AD9+AD10+AD11)*prog_header!$L$9,0)</f>
        <v>0</v>
      </c>
      <c r="AE12" s="72">
        <f>IF('selections(hide)'!$AG$7='selections(hide)'!$AG$9,-(AE8+AE9+AE10+AE11)*prog_header!$L$9,0)</f>
        <v>0</v>
      </c>
      <c r="AF12" s="72">
        <f>IF('selections(hide)'!$AG$7='selections(hide)'!$AG$9,-(AF8+AF9+AF10+AF11)*prog_header!$L$9,0)</f>
        <v>0</v>
      </c>
      <c r="AG12" s="72">
        <f>IF('selections(hide)'!$AG$7='selections(hide)'!$AG$9,-(AG8+AG9+AG10+AG11)*prog_header!$L$9,0)</f>
        <v>0</v>
      </c>
      <c r="AH12" s="72">
        <f>IF('selections(hide)'!$AG$7='selections(hide)'!$AG$9,-(AH8+AH9+AH10+AH11)*prog_header!$L$9,0)</f>
        <v>0</v>
      </c>
      <c r="AI12" s="72">
        <f>IF('selections(hide)'!$AG$7='selections(hide)'!$AG$9,-(AI8+AI9+AI10+AI11)*prog_header!$L$9,0)</f>
        <v>0</v>
      </c>
      <c r="AK12" s="72">
        <f>IF('selections(hide)'!$AG$7='selections(hide)'!$AG$9,-(AK8+AK9+AK10+AK11)*prog_header!$L$9,0)</f>
        <v>0</v>
      </c>
      <c r="AL12" s="72">
        <f>IF('selections(hide)'!$AG$7='selections(hide)'!$AG$9,-(AL8+AL9+AL10+AL11)*prog_header!$L$9,0)</f>
        <v>0</v>
      </c>
      <c r="AM12" s="72">
        <f>IF('selections(hide)'!$AG$7='selections(hide)'!$AG$9,-(AM8+AM9+AM10+AM11)*prog_header!$L$9,0)</f>
        <v>0</v>
      </c>
      <c r="AN12" s="72">
        <f>IF('selections(hide)'!$AG$7='selections(hide)'!$AG$9,-(AN8+AN9+AN10+AN11)*prog_header!$L$9,0)</f>
        <v>0</v>
      </c>
      <c r="AO12" s="72">
        <f>IF('selections(hide)'!$AG$7='selections(hide)'!$AG$9,-(AO8+AO9+AO10+AO11)*prog_header!$L$9,0)</f>
        <v>0</v>
      </c>
      <c r="AP12" s="72">
        <f>IF('selections(hide)'!$AG$7='selections(hide)'!$AG$9,-(AP8+AP9+AP10+AP11)*prog_header!$L$9,0)</f>
        <v>0</v>
      </c>
      <c r="AQ12" s="72">
        <f>IF('selections(hide)'!$AG$7='selections(hide)'!$AG$9,-(AQ8+AQ9+AQ10+AQ11)*prog_header!$L$9,0)</f>
        <v>0</v>
      </c>
      <c r="AS12" s="72">
        <f>IF('selections(hide)'!$AG$7='selections(hide)'!$AG$9,-(AS8+AS9+AS10+AS11)*prog_header!$L$9,0)</f>
        <v>0</v>
      </c>
      <c r="AT12" s="72">
        <f>IF('selections(hide)'!$AG$7='selections(hide)'!$AG$9,-(AT8+AT9+AT10+AT11)*prog_header!$L$9,0)</f>
        <v>0</v>
      </c>
      <c r="AU12" s="72">
        <f>IF('selections(hide)'!$AG$7='selections(hide)'!$AG$9,-(AU8+AU9+AU10+AU11)*prog_header!$L$9,0)</f>
        <v>0</v>
      </c>
      <c r="AV12" s="72">
        <f>IF('selections(hide)'!$AG$7='selections(hide)'!$AG$9,-(AV8+AV9+AV10+AV11)*prog_header!$L$9,0)</f>
        <v>0</v>
      </c>
      <c r="AW12" s="72">
        <f>IF('selections(hide)'!$AG$7='selections(hide)'!$AG$9,-(AW8+AW9+AW10+AW11)*prog_header!$L$9,0)</f>
        <v>0</v>
      </c>
      <c r="AX12" s="72">
        <f>IF('selections(hide)'!$AG$7='selections(hide)'!$AG$9,-(AX8+AX9+AX10+AX11)*prog_header!$L$9,0)</f>
        <v>0</v>
      </c>
      <c r="AY12" s="72">
        <f>IF('selections(hide)'!$AG$7='selections(hide)'!$AG$9,-(AY8+AY9+AY10+AY11)*prog_header!$L$9,0)</f>
        <v>0</v>
      </c>
      <c r="BA12" s="72">
        <f>IF('selections(hide)'!$AG$7='selections(hide)'!$AG$9,-(BA8+BA9+BA10+BA11)*prog_header!$L$9,0)</f>
        <v>0</v>
      </c>
      <c r="BB12" s="72">
        <f>IF('selections(hide)'!$AG$7='selections(hide)'!$AG$9,-(BB8+BB9+BB10+BB11)*prog_header!$L$9,0)</f>
        <v>0</v>
      </c>
      <c r="BC12" s="72">
        <f>IF('selections(hide)'!$AG$7='selections(hide)'!$AG$9,-(BC8+BC9+BC10+BC11)*prog_header!$L$9,0)</f>
        <v>0</v>
      </c>
      <c r="BD12" s="72">
        <f>IF('selections(hide)'!$AG$7='selections(hide)'!$AG$9,-(BD8+BD9+BD10+BD11)*prog_header!$L$9,0)</f>
        <v>0</v>
      </c>
      <c r="BE12" s="72">
        <f>IF('selections(hide)'!$AG$7='selections(hide)'!$AG$9,-(BE8+BE9+BE10+BE11)*prog_header!$L$9,0)</f>
        <v>0</v>
      </c>
      <c r="BF12" s="72">
        <f>IF('selections(hide)'!$AG$7='selections(hide)'!$AG$9,-(BF8+BF9+BF10+BF11)*prog_header!$L$9,0)</f>
        <v>0</v>
      </c>
      <c r="BG12" s="72">
        <f>IF('selections(hide)'!$AG$7='selections(hide)'!$AG$9,-(BG8+BG9+BG10+BG11)*prog_header!$L$9,0)</f>
        <v>0</v>
      </c>
    </row>
    <row r="13" spans="1:59" x14ac:dyDescent="0.25">
      <c r="A13" t="s">
        <v>330</v>
      </c>
      <c r="E13" s="72">
        <f t="shared" si="6"/>
        <v>0</v>
      </c>
      <c r="F13" s="72">
        <f t="shared" si="6"/>
        <v>0</v>
      </c>
      <c r="G13" s="72">
        <f t="shared" si="6"/>
        <v>0</v>
      </c>
      <c r="H13" s="72">
        <f t="shared" si="6"/>
        <v>0</v>
      </c>
      <c r="I13" s="72">
        <f t="shared" si="6"/>
        <v>0</v>
      </c>
      <c r="J13" s="72">
        <f t="shared" si="6"/>
        <v>0</v>
      </c>
      <c r="K13" s="72">
        <f t="shared" si="6"/>
        <v>0</v>
      </c>
      <c r="M13" s="72">
        <f>manual_inputs!M11</f>
        <v>0</v>
      </c>
      <c r="N13" s="72">
        <f>manual_inputs!N11</f>
        <v>0</v>
      </c>
      <c r="O13" s="72">
        <f>manual_inputs!O11</f>
        <v>0</v>
      </c>
      <c r="P13" s="72">
        <f>manual_inputs!P11</f>
        <v>0</v>
      </c>
      <c r="Q13" s="72">
        <f>manual_inputs!Q11</f>
        <v>0</v>
      </c>
      <c r="R13" s="72">
        <f>manual_inputs!R11</f>
        <v>0</v>
      </c>
      <c r="S13" s="72">
        <f>manual_inputs!S11</f>
        <v>0</v>
      </c>
      <c r="U13" s="72">
        <f>manual_inputs!U11</f>
        <v>0</v>
      </c>
      <c r="V13" s="72">
        <f>manual_inputs!V11</f>
        <v>0</v>
      </c>
      <c r="W13" s="72">
        <f>manual_inputs!W11</f>
        <v>0</v>
      </c>
      <c r="X13" s="72">
        <f>manual_inputs!X11</f>
        <v>0</v>
      </c>
      <c r="Y13" s="72">
        <f>manual_inputs!Y11</f>
        <v>0</v>
      </c>
      <c r="Z13" s="72">
        <f>manual_inputs!Z11</f>
        <v>0</v>
      </c>
      <c r="AA13" s="72">
        <f>manual_inputs!AA11</f>
        <v>0</v>
      </c>
      <c r="AC13" s="72">
        <f>manual_inputs!AC11</f>
        <v>0</v>
      </c>
      <c r="AD13" s="72">
        <f>manual_inputs!AD11</f>
        <v>0</v>
      </c>
      <c r="AE13" s="72">
        <f>manual_inputs!AE11</f>
        <v>0</v>
      </c>
      <c r="AF13" s="72">
        <f>manual_inputs!AF11</f>
        <v>0</v>
      </c>
      <c r="AG13" s="72">
        <f>manual_inputs!AG11</f>
        <v>0</v>
      </c>
      <c r="AH13" s="72">
        <f>manual_inputs!AH11</f>
        <v>0</v>
      </c>
      <c r="AI13" s="72">
        <f>manual_inputs!AI11</f>
        <v>0</v>
      </c>
      <c r="AK13" s="72">
        <f>manual_inputs!AK11</f>
        <v>0</v>
      </c>
      <c r="AL13" s="72">
        <f>manual_inputs!AL11</f>
        <v>0</v>
      </c>
      <c r="AM13" s="72">
        <f>manual_inputs!AM11</f>
        <v>0</v>
      </c>
      <c r="AN13" s="72">
        <f>manual_inputs!AN11</f>
        <v>0</v>
      </c>
      <c r="AO13" s="72">
        <f>manual_inputs!AO11</f>
        <v>0</v>
      </c>
      <c r="AP13" s="72">
        <f>manual_inputs!AP11</f>
        <v>0</v>
      </c>
      <c r="AQ13" s="72">
        <f>manual_inputs!AQ11</f>
        <v>0</v>
      </c>
      <c r="AS13" s="72">
        <f>manual_inputs!AS11</f>
        <v>0</v>
      </c>
      <c r="AT13" s="72">
        <f>manual_inputs!AT11</f>
        <v>0</v>
      </c>
      <c r="AU13" s="72">
        <f>manual_inputs!AU11</f>
        <v>0</v>
      </c>
      <c r="AV13" s="72">
        <f>manual_inputs!AV11</f>
        <v>0</v>
      </c>
      <c r="AW13" s="72">
        <f>manual_inputs!AW11</f>
        <v>0</v>
      </c>
      <c r="AX13" s="72">
        <f>manual_inputs!AX11</f>
        <v>0</v>
      </c>
      <c r="AY13" s="72">
        <f>manual_inputs!AY11</f>
        <v>0</v>
      </c>
      <c r="BA13" s="72">
        <f>manual_inputs!BA11</f>
        <v>0</v>
      </c>
      <c r="BB13" s="72">
        <f>manual_inputs!BB11</f>
        <v>0</v>
      </c>
      <c r="BC13" s="72">
        <f>manual_inputs!BC11</f>
        <v>0</v>
      </c>
      <c r="BD13" s="72">
        <f>manual_inputs!BD11</f>
        <v>0</v>
      </c>
      <c r="BE13" s="72">
        <f>manual_inputs!BE11</f>
        <v>0</v>
      </c>
      <c r="BF13" s="72">
        <f>manual_inputs!BF11</f>
        <v>0</v>
      </c>
      <c r="BG13" s="72">
        <f>manual_inputs!BG11</f>
        <v>0</v>
      </c>
    </row>
    <row r="14" spans="1:59" x14ac:dyDescent="0.25">
      <c r="A14" s="42" t="s">
        <v>306</v>
      </c>
      <c r="E14" s="243">
        <f t="shared" ref="E14:K14" si="7">SUM(E7:E13)</f>
        <v>0</v>
      </c>
      <c r="F14" s="243">
        <f t="shared" si="7"/>
        <v>753000</v>
      </c>
      <c r="G14" s="243">
        <f t="shared" si="7"/>
        <v>753000</v>
      </c>
      <c r="H14" s="243">
        <f t="shared" si="7"/>
        <v>753000</v>
      </c>
      <c r="I14" s="243">
        <f t="shared" si="7"/>
        <v>753000</v>
      </c>
      <c r="J14" s="243">
        <f t="shared" si="7"/>
        <v>753000</v>
      </c>
      <c r="K14" s="243">
        <f t="shared" si="7"/>
        <v>753000</v>
      </c>
      <c r="M14" s="243">
        <f t="shared" ref="M14:S14" si="8">SUM(M7:M13)</f>
        <v>0</v>
      </c>
      <c r="N14" s="243">
        <f t="shared" si="8"/>
        <v>753000</v>
      </c>
      <c r="O14" s="243">
        <f t="shared" si="8"/>
        <v>753000</v>
      </c>
      <c r="P14" s="243">
        <f t="shared" si="8"/>
        <v>753000</v>
      </c>
      <c r="Q14" s="243">
        <f t="shared" si="8"/>
        <v>753000</v>
      </c>
      <c r="R14" s="243">
        <f t="shared" si="8"/>
        <v>753000</v>
      </c>
      <c r="S14" s="243">
        <f t="shared" si="8"/>
        <v>753000</v>
      </c>
      <c r="U14" s="243">
        <f t="shared" ref="U14:AA14" si="9">SUM(U7:U13)</f>
        <v>0</v>
      </c>
      <c r="V14" s="243">
        <f t="shared" si="9"/>
        <v>0</v>
      </c>
      <c r="W14" s="243">
        <f t="shared" si="9"/>
        <v>0</v>
      </c>
      <c r="X14" s="243">
        <f t="shared" si="9"/>
        <v>0</v>
      </c>
      <c r="Y14" s="243">
        <f t="shared" si="9"/>
        <v>0</v>
      </c>
      <c r="Z14" s="243">
        <f t="shared" si="9"/>
        <v>0</v>
      </c>
      <c r="AA14" s="243">
        <f t="shared" si="9"/>
        <v>0</v>
      </c>
      <c r="AC14" s="243">
        <f t="shared" ref="AC14:AI14" si="10">SUM(AC7:AC13)</f>
        <v>0</v>
      </c>
      <c r="AD14" s="243">
        <f t="shared" si="10"/>
        <v>0</v>
      </c>
      <c r="AE14" s="243">
        <f t="shared" si="10"/>
        <v>0</v>
      </c>
      <c r="AF14" s="243">
        <f t="shared" si="10"/>
        <v>0</v>
      </c>
      <c r="AG14" s="243">
        <f t="shared" si="10"/>
        <v>0</v>
      </c>
      <c r="AH14" s="243">
        <f t="shared" si="10"/>
        <v>0</v>
      </c>
      <c r="AI14" s="243">
        <f t="shared" si="10"/>
        <v>0</v>
      </c>
      <c r="AK14" s="243">
        <f t="shared" ref="AK14:AQ14" si="11">SUM(AK7:AK13)</f>
        <v>0</v>
      </c>
      <c r="AL14" s="243">
        <f t="shared" si="11"/>
        <v>0</v>
      </c>
      <c r="AM14" s="243">
        <f t="shared" si="11"/>
        <v>0</v>
      </c>
      <c r="AN14" s="243">
        <f t="shared" si="11"/>
        <v>0</v>
      </c>
      <c r="AO14" s="243">
        <f t="shared" si="11"/>
        <v>0</v>
      </c>
      <c r="AP14" s="243">
        <f t="shared" si="11"/>
        <v>0</v>
      </c>
      <c r="AQ14" s="243">
        <f t="shared" si="11"/>
        <v>0</v>
      </c>
      <c r="AS14" s="243">
        <f t="shared" ref="AS14:AY14" si="12">SUM(AS7:AS13)</f>
        <v>0</v>
      </c>
      <c r="AT14" s="243">
        <f t="shared" si="12"/>
        <v>0</v>
      </c>
      <c r="AU14" s="243">
        <f t="shared" si="12"/>
        <v>0</v>
      </c>
      <c r="AV14" s="243">
        <f t="shared" si="12"/>
        <v>0</v>
      </c>
      <c r="AW14" s="243">
        <f t="shared" si="12"/>
        <v>0</v>
      </c>
      <c r="AX14" s="243">
        <f t="shared" si="12"/>
        <v>0</v>
      </c>
      <c r="AY14" s="243">
        <f t="shared" si="12"/>
        <v>0</v>
      </c>
      <c r="BA14" s="243">
        <f t="shared" ref="BA14:BG14" si="13">SUM(BA7:BA13)</f>
        <v>0</v>
      </c>
      <c r="BB14" s="243">
        <f t="shared" si="13"/>
        <v>0</v>
      </c>
      <c r="BC14" s="243">
        <f t="shared" si="13"/>
        <v>0</v>
      </c>
      <c r="BD14" s="243">
        <f t="shared" si="13"/>
        <v>0</v>
      </c>
      <c r="BE14" s="243">
        <f t="shared" si="13"/>
        <v>0</v>
      </c>
      <c r="BF14" s="243">
        <f t="shared" si="13"/>
        <v>0</v>
      </c>
      <c r="BG14" s="243">
        <f t="shared" si="13"/>
        <v>0</v>
      </c>
    </row>
    <row r="17" spans="1:43" s="72" customFormat="1" x14ac:dyDescent="0.25">
      <c r="A17" s="72" t="s">
        <v>769</v>
      </c>
      <c r="P17"/>
    </row>
    <row r="18" spans="1:43" s="72" customFormat="1" x14ac:dyDescent="0.25">
      <c r="A18" s="155" t="str">
        <f>IF(OR('selections(hide)'!$A$4=1,'selections(hide)'!$A$4=2,'selections(hide)'!$A$4=5,'selections(hide)'!$A$4=6,'selections(hide)'!$A$4=7,'selections(hide)'!$A$4=8,'selections(hide)'!$A$4=9,),"ERROR; SHOULD BE A PART TIME ONLY PROGRAMME","OK")</f>
        <v>ERROR; SHOULD BE A PART TIME ONLY PROGRAMME</v>
      </c>
    </row>
    <row r="19" spans="1:43" s="72" customFormat="1" x14ac:dyDescent="0.25">
      <c r="A19" s="8" t="s">
        <v>770</v>
      </c>
      <c r="F19" s="160">
        <f>IF('selections(hide)'!$AD$7=1,0,SUM(staff_students!E$30:E$33))</f>
        <v>0</v>
      </c>
      <c r="G19" s="160">
        <f>IF('selections(hide)'!$AD$7=1,0,SUM(staff_students!F$30:F$33))</f>
        <v>0</v>
      </c>
      <c r="H19" s="160">
        <f>IF('selections(hide)'!$AD$7=1,0,SUM(staff_students!G$30:G$33))</f>
        <v>0</v>
      </c>
      <c r="I19" s="160">
        <f>IF('selections(hide)'!$AD$7=1,0,SUM(staff_students!H$30:H$33))</f>
        <v>0</v>
      </c>
      <c r="J19" s="160">
        <f>IF('selections(hide)'!$AD$7=1,0,SUM(staff_students!I$30:I$33))</f>
        <v>0</v>
      </c>
      <c r="K19" s="160">
        <f>IF('selections(hide)'!$AD$7=1,0,SUM(staff_students!J$30:J$33))</f>
        <v>0</v>
      </c>
    </row>
    <row r="20" spans="1:43" s="72" customFormat="1" x14ac:dyDescent="0.25">
      <c r="A20" s="8" t="s">
        <v>771</v>
      </c>
      <c r="F20" s="160">
        <f>IF('selections(hide)'!$AD$7=1,0,SUM(staff_students!E$40:E$43))</f>
        <v>0</v>
      </c>
      <c r="G20" s="160">
        <f>IF('selections(hide)'!$AD$7=1,0,SUM(staff_students!F$40:F$43))</f>
        <v>0</v>
      </c>
      <c r="H20" s="160">
        <f>IF('selections(hide)'!$AD$7=1,0,SUM(staff_students!G$40:G$43))</f>
        <v>0</v>
      </c>
      <c r="I20" s="160">
        <f>IF('selections(hide)'!$AD$7=1,0,SUM(staff_students!H$40:H$43))</f>
        <v>0</v>
      </c>
      <c r="J20" s="160">
        <f>IF('selections(hide)'!$AD$7=1,0,SUM(staff_students!I$40:I$43))</f>
        <v>0</v>
      </c>
      <c r="K20" s="160">
        <f>IF('selections(hide)'!$AD$7=1,0,SUM(staff_students!J$40:J$43))</f>
        <v>0</v>
      </c>
    </row>
    <row r="21" spans="1:43" s="72" customFormat="1" x14ac:dyDescent="0.25">
      <c r="A21" s="8" t="s">
        <v>772</v>
      </c>
      <c r="D21" s="158">
        <f>IF('selections(hide)'!$AD$7=1,0,prog_header!$I$9*staff_students!$F$23)</f>
        <v>0</v>
      </c>
    </row>
    <row r="22" spans="1:43" s="72" customFormat="1" x14ac:dyDescent="0.25">
      <c r="A22" s="8" t="s">
        <v>773</v>
      </c>
      <c r="D22" s="158">
        <f>IF('selections(hide)'!$AD$7=1,0,prog_header!$I$9*(1-staff_students!$F$23))</f>
        <v>0</v>
      </c>
    </row>
    <row r="23" spans="1:43" s="72" customFormat="1" x14ac:dyDescent="0.25">
      <c r="A23" s="8" t="s">
        <v>774</v>
      </c>
      <c r="D23" s="162">
        <f>D22/B4</f>
        <v>0</v>
      </c>
    </row>
    <row r="24" spans="1:43" s="72" customFormat="1" x14ac:dyDescent="0.25">
      <c r="A24" s="8" t="s">
        <v>775</v>
      </c>
      <c r="D24" s="163">
        <f>IF('selections(hide)'!$AD$7=1,0,VLOOKUP($B$2,'selections(hide)'!$D$24:$Q$36,5,FALSE)/VLOOKUP($B$2,'selections(hide)'!$D$24:$Q$36,8,FALSE))</f>
        <v>0</v>
      </c>
    </row>
    <row r="25" spans="1:43" s="72" customFormat="1" x14ac:dyDescent="0.25">
      <c r="A25" s="8"/>
    </row>
    <row r="26" spans="1:43" s="72" customFormat="1" x14ac:dyDescent="0.25">
      <c r="A26" s="161"/>
      <c r="E26" s="72">
        <v>1</v>
      </c>
      <c r="F26" s="72">
        <v>2</v>
      </c>
      <c r="G26" s="72">
        <v>3</v>
      </c>
      <c r="H26" s="72">
        <v>4</v>
      </c>
      <c r="I26" s="72">
        <v>5</v>
      </c>
      <c r="J26" s="72">
        <v>6</v>
      </c>
      <c r="K26" s="72">
        <v>7</v>
      </c>
      <c r="L26" s="72">
        <v>8</v>
      </c>
      <c r="M26" s="72">
        <v>9</v>
      </c>
      <c r="N26" s="72">
        <v>10</v>
      </c>
      <c r="O26" s="72">
        <v>11</v>
      </c>
      <c r="P26" s="72">
        <v>12</v>
      </c>
      <c r="Q26" s="72">
        <v>13</v>
      </c>
      <c r="R26" s="72">
        <v>14</v>
      </c>
      <c r="S26" s="72">
        <v>15</v>
      </c>
      <c r="T26" s="72">
        <v>16</v>
      </c>
      <c r="U26" s="72">
        <v>17</v>
      </c>
      <c r="V26" s="72">
        <v>18</v>
      </c>
      <c r="W26" s="72">
        <v>19</v>
      </c>
      <c r="X26" s="72">
        <v>20</v>
      </c>
      <c r="Y26" s="72">
        <v>21</v>
      </c>
      <c r="Z26" s="72">
        <v>22</v>
      </c>
      <c r="AA26" s="72">
        <v>23</v>
      </c>
      <c r="AB26" s="72">
        <v>24</v>
      </c>
      <c r="AC26" s="72">
        <v>25</v>
      </c>
      <c r="AD26" s="72">
        <v>26</v>
      </c>
      <c r="AE26" s="72">
        <v>27</v>
      </c>
      <c r="AF26" s="72">
        <v>28</v>
      </c>
      <c r="AG26" s="72">
        <v>29</v>
      </c>
      <c r="AH26" s="72">
        <v>30</v>
      </c>
      <c r="AI26" s="72">
        <v>31</v>
      </c>
      <c r="AJ26" s="72">
        <v>32</v>
      </c>
      <c r="AK26" s="72">
        <v>33</v>
      </c>
      <c r="AL26" s="72">
        <v>34</v>
      </c>
      <c r="AM26" s="72">
        <v>35</v>
      </c>
      <c r="AN26" s="72">
        <v>36</v>
      </c>
      <c r="AO26" s="72">
        <v>37</v>
      </c>
      <c r="AP26" s="72">
        <v>38</v>
      </c>
      <c r="AQ26" s="72">
        <v>39</v>
      </c>
    </row>
    <row r="27" spans="1:43" s="72" customFormat="1" x14ac:dyDescent="0.25">
      <c r="A27" s="74" t="s">
        <v>763</v>
      </c>
      <c r="B27" s="157" t="s">
        <v>776</v>
      </c>
      <c r="C27" s="157" t="s">
        <v>777</v>
      </c>
      <c r="D27" s="157" t="s">
        <v>778</v>
      </c>
      <c r="F27" s="157" t="s">
        <v>779</v>
      </c>
      <c r="N27" s="157" t="s">
        <v>780</v>
      </c>
      <c r="V27" s="157" t="s">
        <v>781</v>
      </c>
      <c r="AD27" s="157" t="s">
        <v>782</v>
      </c>
      <c r="AG27" s="72" t="s">
        <v>783</v>
      </c>
      <c r="AI27" s="241">
        <f>staff_students!$F$22</f>
        <v>3</v>
      </c>
      <c r="AJ27" s="72" t="s">
        <v>469</v>
      </c>
      <c r="AK27" s="241">
        <f>modules!$AF$8</f>
        <v>39</v>
      </c>
      <c r="AL27" s="157" t="s">
        <v>784</v>
      </c>
    </row>
    <row r="28" spans="1:43" s="72" customFormat="1" x14ac:dyDescent="0.25">
      <c r="A28" t="s">
        <v>20</v>
      </c>
      <c r="B28" s="72">
        <f>VLOOKUP($A28,'selections(hide)'!$A$24:$D$36,4,FALSE)</f>
        <v>4</v>
      </c>
      <c r="C28" s="156">
        <f>VLOOKUP($A28,'selections(hide)'!$A$24:$Q$36,16,FALSE)</f>
        <v>2</v>
      </c>
      <c r="D28" s="72">
        <v>1</v>
      </c>
      <c r="E28" s="72" t="str">
        <f>B28&amp;D28</f>
        <v>41</v>
      </c>
      <c r="F28" s="154">
        <f>IF($B$1="No",0,ROUNDDOWN($F$19*staff_students!$E$36,0))</f>
        <v>0</v>
      </c>
      <c r="G28" s="72">
        <f>ROUNDDOWN(F$19*staff_students!$E$36,0)</f>
        <v>0</v>
      </c>
      <c r="H28" s="72">
        <f>ROUNDDOWN(G$19*staff_students!$E$36,0)</f>
        <v>0</v>
      </c>
      <c r="I28" s="72">
        <f>ROUNDDOWN(H$19*staff_students!$E$36,0)</f>
        <v>0</v>
      </c>
      <c r="J28" s="72">
        <f>ROUNDDOWN(I$19*staff_students!$E$36,0)</f>
        <v>0</v>
      </c>
      <c r="K28" s="72">
        <f>ROUNDDOWN(J$19*staff_students!$E$36,0)</f>
        <v>0</v>
      </c>
      <c r="N28" s="154">
        <f t="shared" ref="N28:S33" si="14">F28*$D$21</f>
        <v>0</v>
      </c>
      <c r="O28" s="72">
        <f t="shared" si="14"/>
        <v>0</v>
      </c>
      <c r="P28" s="72">
        <f t="shared" si="14"/>
        <v>0</v>
      </c>
      <c r="Q28" s="72">
        <f t="shared" si="14"/>
        <v>0</v>
      </c>
      <c r="R28" s="72">
        <f t="shared" si="14"/>
        <v>0</v>
      </c>
      <c r="S28" s="72">
        <f t="shared" si="14"/>
        <v>0</v>
      </c>
      <c r="V28" s="72">
        <f>SUM('student_calcs(hide)'!E68:E71)</f>
        <v>0</v>
      </c>
      <c r="W28" s="72">
        <f>SUM('student_calcs(hide)'!F68:F71)</f>
        <v>0</v>
      </c>
      <c r="X28" s="72">
        <f>SUM('student_calcs(hide)'!G68:G71)</f>
        <v>0</v>
      </c>
      <c r="Y28" s="72">
        <f>SUM('student_calcs(hide)'!H68:H71)</f>
        <v>0</v>
      </c>
      <c r="Z28" s="72">
        <f>SUM('student_calcs(hide)'!I68:I71)</f>
        <v>0</v>
      </c>
      <c r="AA28" s="72">
        <f>SUM('student_calcs(hide)'!J68:J71)</f>
        <v>0</v>
      </c>
      <c r="AD28" s="72">
        <f>IF('selections(hide)'!$AD$7=1,0,IF(VLOOKUP($B28,'selections(hide)'!$D$24:$P$36,7,FALSE)="PGT",(1+HLOOKUP(prog_header!$C$6,cost_rates!$N$3:$T$5,3,FALSE))*V28*$AI$27*3*VLOOKUP($AK$27,pay_scales!$A:$V,18,FALSE),(1+HLOOKUP(prog_header!$C$6,cost_rates!$V$3:$AB$5,3,FALSE))*V28*$AI$27*3*VLOOKUP($AK$27,pay_scales!$A:$V,18,FALSE)))</f>
        <v>0</v>
      </c>
      <c r="AE28" s="72">
        <f>IF('selections(hide)'!$AD$7=1,0,IF(VLOOKUP($B28,'selections(hide)'!$D$24:$P$36,7,FALSE)="PGT",(1+HLOOKUP(prog_header!$C$6,cost_rates!$N$3:$T$5,3,FALSE))*W28*$AI$27*3*VLOOKUP($AK$27,pay_scales!$A:$V,18,FALSE),(1+HLOOKUP(prog_header!$C$6,cost_rates!$V$3:$AB$5,3,FALSE))*W28*$AI$27*3*VLOOKUP($AK$27,pay_scales!$A:$V,18,FALSE)))</f>
        <v>0</v>
      </c>
      <c r="AF28" s="72">
        <f>IF('selections(hide)'!$AD$7=1,0,IF(VLOOKUP($B28,'selections(hide)'!$D$24:$P$36,7,FALSE)="PGT",(1+HLOOKUP(prog_header!$C$6,cost_rates!$N$3:$T$5,3,FALSE))*X28*$AI$27*3*VLOOKUP($AK$27,pay_scales!$A:$V,18,FALSE),(1+HLOOKUP(prog_header!$C$6,cost_rates!$V$3:$AB$5,3,FALSE))*X28*$AI$27*3*VLOOKUP($AK$27,pay_scales!$A:$V,18,FALSE)))</f>
        <v>0</v>
      </c>
      <c r="AG28" s="72">
        <f>IF('selections(hide)'!$AD$7=1,0,IF(VLOOKUP($B28,'selections(hide)'!$D$24:$P$36,7,FALSE)="PGT",(1+HLOOKUP(prog_header!$C$6,cost_rates!$N$3:$T$5,3,FALSE))*Y28*$AI$27*3*VLOOKUP($AK$27,pay_scales!$A:$V,18,FALSE),(1+HLOOKUP(prog_header!$C$6,cost_rates!$V$3:$AB$5,3,FALSE))*Y28*$AI$27*3*VLOOKUP($AK$27,pay_scales!$A:$V,18,FALSE)))</f>
        <v>0</v>
      </c>
      <c r="AH28" s="72">
        <f>IF('selections(hide)'!$AD$7=1,0,IF(VLOOKUP($B28,'selections(hide)'!$D$24:$P$36,7,FALSE)="PGT",(1+HLOOKUP(prog_header!$C$6,cost_rates!$N$3:$T$5,3,FALSE))*Z28*$AI$27*3*VLOOKUP($AK$27,pay_scales!$A:$V,18,FALSE),(1+HLOOKUP(prog_header!$C$6,cost_rates!$V$3:$AB$5,3,FALSE))*Z28*$AI$27*3*VLOOKUP($AK$27,pay_scales!$A:$V,18,FALSE)))</f>
        <v>0</v>
      </c>
      <c r="AI28" s="72">
        <f>IF('selections(hide)'!$AD$7=1,0,IF(VLOOKUP($B28,'selections(hide)'!$D$24:$P$36,7,FALSE)="PGT",(1+HLOOKUP(prog_header!$C$6,cost_rates!$N$3:$T$5,3,FALSE))*AA28*$AI$27*3*VLOOKUP($AK$27,pay_scales!$A:$V,18,FALSE),(1+HLOOKUP(prog_header!$C$6,cost_rates!$V$3:$AB$5,3,FALSE))*AA28*$AI$27*3*VLOOKUP($AK$27,pay_scales!$A:$V,18,FALSE)))</f>
        <v>0</v>
      </c>
      <c r="AJ28" s="72" t="s">
        <v>785</v>
      </c>
      <c r="AL28" s="16">
        <f>IF('selections(hide)'!$AD$7=1,0,V28*$AI$27*3)/1650</f>
        <v>0</v>
      </c>
      <c r="AM28" s="16">
        <f>IF('selections(hide)'!$AD$7=1,0,W28*$AI$27*3)/1650</f>
        <v>0</v>
      </c>
      <c r="AN28" s="16">
        <f>IF('selections(hide)'!$AD$7=1,0,X28*$AI$27*3)/1650</f>
        <v>0</v>
      </c>
      <c r="AO28" s="16">
        <f>IF('selections(hide)'!$AD$7=1,0,Y28*$AI$27*3)/1650</f>
        <v>0</v>
      </c>
      <c r="AP28" s="16">
        <f>IF('selections(hide)'!$AD$7=1,0,Z28*$AI$27*3)/1650</f>
        <v>0</v>
      </c>
      <c r="AQ28" s="16">
        <f>IF('selections(hide)'!$AD$7=1,0,AA28*$AI$27*3)/1650</f>
        <v>0</v>
      </c>
    </row>
    <row r="29" spans="1:43" s="72" customFormat="1" x14ac:dyDescent="0.25">
      <c r="A29" t="s">
        <v>22</v>
      </c>
      <c r="B29" s="72">
        <f>VLOOKUP($A29,'selections(hide)'!$A$24:$D$36,4,FALSE)</f>
        <v>3</v>
      </c>
      <c r="C29" s="156">
        <f>VLOOKUP($A29,'selections(hide)'!$A$24:$Q$36,16,FALSE)</f>
        <v>3</v>
      </c>
      <c r="D29" s="72">
        <v>1</v>
      </c>
      <c r="E29" s="72" t="str">
        <f t="shared" ref="E29:E54" si="15">B29&amp;D29</f>
        <v>31</v>
      </c>
      <c r="F29" s="154">
        <f>IF($B$1="No",0,ROUNDDOWN($F$19*staff_students!$E$36*staff_students!$E$36,0))</f>
        <v>0</v>
      </c>
      <c r="G29" s="154">
        <f>IF($B$1="No",0,ROUNDDOWN($F$19*staff_students!$E$36*staff_students!$E$36,0))</f>
        <v>0</v>
      </c>
      <c r="H29" s="72">
        <f>ROUNDDOWN(F$19*staff_students!$E$36*staff_students!$E$36,0)</f>
        <v>0</v>
      </c>
      <c r="I29" s="72">
        <f>ROUNDDOWN(G$19*staff_students!$E$36*staff_students!$E$36,0)</f>
        <v>0</v>
      </c>
      <c r="J29" s="72">
        <f>ROUNDDOWN(H$19*staff_students!$E$36*staff_students!$E$36,0)</f>
        <v>0</v>
      </c>
      <c r="K29" s="72">
        <f>ROUNDDOWN(I$19*staff_students!$E$36*staff_students!$E$36,0)</f>
        <v>0</v>
      </c>
      <c r="N29" s="154">
        <f t="shared" si="14"/>
        <v>0</v>
      </c>
      <c r="O29" s="154">
        <f t="shared" si="14"/>
        <v>0</v>
      </c>
      <c r="P29" s="72">
        <f t="shared" si="14"/>
        <v>0</v>
      </c>
      <c r="Q29" s="72">
        <f t="shared" si="14"/>
        <v>0</v>
      </c>
      <c r="R29" s="72">
        <f t="shared" si="14"/>
        <v>0</v>
      </c>
      <c r="S29" s="72">
        <f t="shared" si="14"/>
        <v>0</v>
      </c>
      <c r="V29" s="72">
        <f>SUM('student_calcs(hide)'!E94:E97)</f>
        <v>0</v>
      </c>
      <c r="W29" s="72">
        <f>SUM('student_calcs(hide)'!F94:F97)</f>
        <v>0</v>
      </c>
      <c r="X29" s="72">
        <f>SUM('student_calcs(hide)'!G94:G97)</f>
        <v>0</v>
      </c>
      <c r="Y29" s="72">
        <f>SUM('student_calcs(hide)'!H94:H97)</f>
        <v>0</v>
      </c>
      <c r="Z29" s="72">
        <f>SUM('student_calcs(hide)'!I94:I97)</f>
        <v>0</v>
      </c>
      <c r="AA29" s="72">
        <f>SUM('student_calcs(hide)'!J94:J97)</f>
        <v>0</v>
      </c>
      <c r="AD29" s="72">
        <f>IF('selections(hide)'!$AD$7=1,0,IF(VLOOKUP($B29,'selections(hide)'!$D$24:$P$36,7,FALSE)="PGT",(1+HLOOKUP(prog_header!$C$6,cost_rates!$N$3:$T$5,3,FALSE))*V29*$AI$27*3*VLOOKUP($AK$27,pay_scales!$A:$V,18,FALSE),(1+HLOOKUP(prog_header!$C$6,cost_rates!$V$3:$AB$5,3,FALSE))*V29*$AI$27*3*VLOOKUP($AK$27,pay_scales!$A:$V,18,FALSE)))</f>
        <v>0</v>
      </c>
      <c r="AE29" s="72">
        <f>IF('selections(hide)'!$AD$7=1,0,IF(VLOOKUP($B29,'selections(hide)'!$D$24:$P$36,7,FALSE)="PGT",(1+HLOOKUP(prog_header!$C$6,cost_rates!$N$3:$T$5,3,FALSE))*W29*$AI$27*3*VLOOKUP($AK$27,pay_scales!$A:$V,18,FALSE),(1+HLOOKUP(prog_header!$C$6,cost_rates!$V$3:$AB$5,3,FALSE))*W29*$AI$27*3*VLOOKUP($AK$27,pay_scales!$A:$V,18,FALSE)))</f>
        <v>0</v>
      </c>
      <c r="AF29" s="72">
        <f>IF('selections(hide)'!$AD$7=1,0,IF(VLOOKUP($B29,'selections(hide)'!$D$24:$P$36,7,FALSE)="PGT",(1+HLOOKUP(prog_header!$C$6,cost_rates!$N$3:$T$5,3,FALSE))*X29*$AI$27*3*VLOOKUP($AK$27,pay_scales!$A:$V,18,FALSE),(1+HLOOKUP(prog_header!$C$6,cost_rates!$V$3:$AB$5,3,FALSE))*X29*$AI$27*3*VLOOKUP($AK$27,pay_scales!$A:$V,18,FALSE)))</f>
        <v>0</v>
      </c>
      <c r="AG29" s="72">
        <f>IF('selections(hide)'!$AD$7=1,0,IF(VLOOKUP($B29,'selections(hide)'!$D$24:$P$36,7,FALSE)="PGT",(1+HLOOKUP(prog_header!$C$6,cost_rates!$N$3:$T$5,3,FALSE))*Y29*$AI$27*3*VLOOKUP($AK$27,pay_scales!$A:$V,18,FALSE),(1+HLOOKUP(prog_header!$C$6,cost_rates!$V$3:$AB$5,3,FALSE))*Y29*$AI$27*3*VLOOKUP($AK$27,pay_scales!$A:$V,18,FALSE)))</f>
        <v>0</v>
      </c>
      <c r="AH29" s="72">
        <f>IF('selections(hide)'!$AD$7=1,0,IF(VLOOKUP($B29,'selections(hide)'!$D$24:$P$36,7,FALSE)="PGT",(1+HLOOKUP(prog_header!$C$6,cost_rates!$N$3:$T$5,3,FALSE))*Z29*$AI$27*3*VLOOKUP($AK$27,pay_scales!$A:$V,18,FALSE),(1+HLOOKUP(prog_header!$C$6,cost_rates!$V$3:$AB$5,3,FALSE))*Z29*$AI$27*3*VLOOKUP($AK$27,pay_scales!$A:$V,18,FALSE)))</f>
        <v>0</v>
      </c>
      <c r="AI29" s="72">
        <f>IF('selections(hide)'!$AD$7=1,0,IF(VLOOKUP($B29,'selections(hide)'!$D$24:$P$36,7,FALSE)="PGT",(1+HLOOKUP(prog_header!$C$6,cost_rates!$N$3:$T$5,3,FALSE))*AA29*$AI$27*3*VLOOKUP($AK$27,pay_scales!$A:$V,18,FALSE),(1+HLOOKUP(prog_header!$C$6,cost_rates!$V$3:$AB$5,3,FALSE))*AA29*$AI$27*3*VLOOKUP($AK$27,pay_scales!$A:$V,18,FALSE)))</f>
        <v>0</v>
      </c>
      <c r="AL29" s="16">
        <f>IF('selections(hide)'!$AD$7=1,0,V29*$AI$27*3)/1650</f>
        <v>0</v>
      </c>
      <c r="AM29" s="16">
        <f>IF('selections(hide)'!$AD$7=1,0,W29*$AI$27*3)/1650</f>
        <v>0</v>
      </c>
      <c r="AN29" s="16">
        <f>IF('selections(hide)'!$AD$7=1,0,X29*$AI$27*3)/1650</f>
        <v>0</v>
      </c>
      <c r="AO29" s="16">
        <f>IF('selections(hide)'!$AD$7=1,0,Y29*$AI$27*3)/1650</f>
        <v>0</v>
      </c>
      <c r="AP29" s="16">
        <f>IF('selections(hide)'!$AD$7=1,0,Z29*$AI$27*3)/1650</f>
        <v>0</v>
      </c>
      <c r="AQ29" s="16">
        <f>IF('selections(hide)'!$AD$7=1,0,AA29*$AI$27*3)/1650</f>
        <v>0</v>
      </c>
    </row>
    <row r="30" spans="1:43" x14ac:dyDescent="0.25">
      <c r="A30" t="s">
        <v>34</v>
      </c>
      <c r="B30" s="72">
        <f>VLOOKUP($A30,'selections(hide)'!$A$24:$D$36,4,FALSE)</f>
        <v>10</v>
      </c>
      <c r="C30" s="156">
        <f>VLOOKUP($A30,'selections(hide)'!$A$24:$Q$36,16,FALSE)</f>
        <v>1</v>
      </c>
      <c r="D30" s="72">
        <v>1</v>
      </c>
      <c r="E30" s="72" t="str">
        <f t="shared" si="15"/>
        <v>101</v>
      </c>
      <c r="F30" s="154">
        <f>IF($B$1="No",0,ROUNDDOWN($F$19*staff_students!$E$36*staff_students!$E$36,0))</f>
        <v>0</v>
      </c>
      <c r="G30" s="154">
        <f>IF($B$1="No",0,ROUNDDOWN($F$19*staff_students!$E$36*staff_students!$E$36,0))</f>
        <v>0</v>
      </c>
      <c r="H30" s="72">
        <f>ROUNDDOWN(F$19*staff_students!$E$36*staff_students!$E$36,0)</f>
        <v>0</v>
      </c>
      <c r="I30" s="72">
        <f>ROUNDDOWN(G$19*staff_students!$E$36*staff_students!$E$36,0)</f>
        <v>0</v>
      </c>
      <c r="J30" s="72">
        <f>ROUNDDOWN(H$19*staff_students!$E$36*staff_students!$E$36,0)</f>
        <v>0</v>
      </c>
      <c r="K30" s="72">
        <f>ROUNDDOWN(I$19*staff_students!$E$36*staff_students!$E$36,0)</f>
        <v>0</v>
      </c>
      <c r="N30" s="154">
        <f t="shared" si="14"/>
        <v>0</v>
      </c>
      <c r="O30" s="154">
        <f t="shared" si="14"/>
        <v>0</v>
      </c>
      <c r="P30" s="72">
        <f t="shared" si="14"/>
        <v>0</v>
      </c>
      <c r="Q30" s="72">
        <f t="shared" si="14"/>
        <v>0</v>
      </c>
      <c r="R30" s="72">
        <f t="shared" si="14"/>
        <v>0</v>
      </c>
      <c r="S30" s="72">
        <f t="shared" si="14"/>
        <v>0</v>
      </c>
      <c r="V30" s="72">
        <f>SUM('student_calcs(hide)'!E250:E253)</f>
        <v>0</v>
      </c>
      <c r="W30" s="72">
        <f>SUM('student_calcs(hide)'!F250:F253)</f>
        <v>0</v>
      </c>
      <c r="X30" s="72">
        <f>SUM('student_calcs(hide)'!G250:G253)</f>
        <v>0</v>
      </c>
      <c r="Y30" s="72">
        <f>SUM('student_calcs(hide)'!H250:H253)</f>
        <v>0</v>
      </c>
      <c r="Z30" s="72">
        <f>SUM('student_calcs(hide)'!I250:I253)</f>
        <v>0</v>
      </c>
      <c r="AA30" s="72">
        <f>SUM('student_calcs(hide)'!J250:J253)</f>
        <v>0</v>
      </c>
      <c r="AD30" s="72">
        <f>IF('selections(hide)'!$AD$7=1,0,IF(VLOOKUP($B30,'selections(hide)'!$D$24:$P$36,7,FALSE)="PGT",(1+HLOOKUP(prog_header!$C$6,cost_rates!$N$3:$T$5,3,FALSE))*V30*$AI$27*3*VLOOKUP($AK$27,pay_scales!$A:$V,18,FALSE),(1+HLOOKUP(prog_header!$C$6,cost_rates!$V$3:$AB$5,3,FALSE))*V30*$AI$27*3*VLOOKUP($AK$27,pay_scales!$A:$V,18,FALSE)))</f>
        <v>0</v>
      </c>
      <c r="AE30" s="72">
        <f>IF('selections(hide)'!$AD$7=1,0,IF(VLOOKUP($B30,'selections(hide)'!$D$24:$P$36,7,FALSE)="PGT",(1+HLOOKUP(prog_header!$C$6,cost_rates!$N$3:$T$5,3,FALSE))*W30*$AI$27*3*VLOOKUP($AK$27,pay_scales!$A:$V,18,FALSE),(1+HLOOKUP(prog_header!$C$6,cost_rates!$V$3:$AB$5,3,FALSE))*W30*$AI$27*3*VLOOKUP($AK$27,pay_scales!$A:$V,18,FALSE)))</f>
        <v>0</v>
      </c>
      <c r="AF30" s="72">
        <f>IF('selections(hide)'!$AD$7=1,0,IF(VLOOKUP($B30,'selections(hide)'!$D$24:$P$36,7,FALSE)="PGT",(1+HLOOKUP(prog_header!$C$6,cost_rates!$N$3:$T$5,3,FALSE))*X30*$AI$27*3*VLOOKUP($AK$27,pay_scales!$A:$V,18,FALSE),(1+HLOOKUP(prog_header!$C$6,cost_rates!$V$3:$AB$5,3,FALSE))*X30*$AI$27*3*VLOOKUP($AK$27,pay_scales!$A:$V,18,FALSE)))</f>
        <v>0</v>
      </c>
      <c r="AG30" s="72">
        <f>IF('selections(hide)'!$AD$7=1,0,IF(VLOOKUP($B30,'selections(hide)'!$D$24:$P$36,7,FALSE)="PGT",(1+HLOOKUP(prog_header!$C$6,cost_rates!$N$3:$T$5,3,FALSE))*Y30*$AI$27*3*VLOOKUP($AK$27,pay_scales!$A:$V,18,FALSE),(1+HLOOKUP(prog_header!$C$6,cost_rates!$V$3:$AB$5,3,FALSE))*Y30*$AI$27*3*VLOOKUP($AK$27,pay_scales!$A:$V,18,FALSE)))</f>
        <v>0</v>
      </c>
      <c r="AH30" s="72">
        <f>IF('selections(hide)'!$AD$7=1,0,IF(VLOOKUP($B30,'selections(hide)'!$D$24:$P$36,7,FALSE)="PGT",(1+HLOOKUP(prog_header!$C$6,cost_rates!$N$3:$T$5,3,FALSE))*Z30*$AI$27*3*VLOOKUP($AK$27,pay_scales!$A:$V,18,FALSE),(1+HLOOKUP(prog_header!$C$6,cost_rates!$V$3:$AB$5,3,FALSE))*Z30*$AI$27*3*VLOOKUP($AK$27,pay_scales!$A:$V,18,FALSE)))</f>
        <v>0</v>
      </c>
      <c r="AI30" s="72">
        <f>IF('selections(hide)'!$AD$7=1,0,IF(VLOOKUP($B30,'selections(hide)'!$D$24:$P$36,7,FALSE)="PGT",(1+HLOOKUP(prog_header!$C$6,cost_rates!$N$3:$T$5,3,FALSE))*AA30*$AI$27*3*VLOOKUP($AK$27,pay_scales!$A:$V,18,FALSE),(1+HLOOKUP(prog_header!$C$6,cost_rates!$V$3:$AB$5,3,FALSE))*AA30*$AI$27*3*VLOOKUP($AK$27,pay_scales!$A:$V,18,FALSE)))</f>
        <v>0</v>
      </c>
      <c r="AL30" s="16">
        <f>IF('selections(hide)'!$AD$7=1,0,V30*$AI$27*3)/1650</f>
        <v>0</v>
      </c>
      <c r="AM30" s="16">
        <f>IF('selections(hide)'!$AD$7=1,0,W30*$AI$27*3)/1650</f>
        <v>0</v>
      </c>
      <c r="AN30" s="16">
        <f>IF('selections(hide)'!$AD$7=1,0,X30*$AI$27*3)/1650</f>
        <v>0</v>
      </c>
      <c r="AO30" s="16">
        <f>IF('selections(hide)'!$AD$7=1,0,Y30*$AI$27*3)/1650</f>
        <v>0</v>
      </c>
      <c r="AP30" s="16">
        <f>IF('selections(hide)'!$AD$7=1,0,Z30*$AI$27*3)/1650</f>
        <v>0</v>
      </c>
      <c r="AQ30" s="16">
        <f>IF('selections(hide)'!$AD$7=1,0,AA30*$AI$27*3)/1650</f>
        <v>0</v>
      </c>
    </row>
    <row r="31" spans="1:43" x14ac:dyDescent="0.25">
      <c r="A31" t="s">
        <v>36</v>
      </c>
      <c r="B31" s="72">
        <f>VLOOKUP($A31,'selections(hide)'!$A$24:$D$36,4,FALSE)</f>
        <v>11</v>
      </c>
      <c r="C31" s="156">
        <f>VLOOKUP($A31,'selections(hide)'!$A$24:$Q$36,16,FALSE)</f>
        <v>1.3333333333333333</v>
      </c>
      <c r="D31" s="72">
        <v>1</v>
      </c>
      <c r="E31" s="72" t="str">
        <f t="shared" si="15"/>
        <v>111</v>
      </c>
      <c r="F31" s="154">
        <f>IF($B$1="No",0,ROUNDDOWN($F$19*staff_students!$E$36*staff_students!$E$36*staff_students!$E$36,0))</f>
        <v>0</v>
      </c>
      <c r="G31" s="154">
        <f>IF($B$1="No",0,ROUNDDOWN($F$19*staff_students!$E$36*staff_students!$E$36*staff_students!$E$36,0))</f>
        <v>0</v>
      </c>
      <c r="H31" s="154">
        <f>IF($B$1="No",0,ROUNDDOWN($F$19*staff_students!$E$36*staff_students!$E$36*staff_students!$E$36,0))</f>
        <v>0</v>
      </c>
      <c r="I31" s="72">
        <f>ROUNDDOWN(F$19*staff_students!$E$36*staff_students!$E$36*staff_students!$E$36,0)</f>
        <v>0</v>
      </c>
      <c r="J31" s="72">
        <f>ROUNDDOWN(G$19*staff_students!$E$36*staff_students!$E$36*staff_students!$E$36,0)</f>
        <v>0</v>
      </c>
      <c r="K31" s="72">
        <f>ROUNDDOWN(H$19*staff_students!$E$36*staff_students!$E$36*staff_students!$E$36,0)</f>
        <v>0</v>
      </c>
      <c r="N31" s="154">
        <f t="shared" si="14"/>
        <v>0</v>
      </c>
      <c r="O31" s="154">
        <f t="shared" si="14"/>
        <v>0</v>
      </c>
      <c r="P31" s="154">
        <f t="shared" si="14"/>
        <v>0</v>
      </c>
      <c r="Q31" s="72">
        <f t="shared" si="14"/>
        <v>0</v>
      </c>
      <c r="R31" s="72">
        <f t="shared" si="14"/>
        <v>0</v>
      </c>
      <c r="S31" s="72">
        <f t="shared" si="14"/>
        <v>0</v>
      </c>
      <c r="V31" s="72">
        <f>SUM('student_calcs(hide)'!E276:E279)</f>
        <v>0</v>
      </c>
      <c r="W31" s="72">
        <f>SUM('student_calcs(hide)'!F276:F279)</f>
        <v>0</v>
      </c>
      <c r="X31" s="72">
        <f>SUM('student_calcs(hide)'!G276:G279)</f>
        <v>0</v>
      </c>
      <c r="Y31" s="72">
        <f>SUM('student_calcs(hide)'!H276:H279)</f>
        <v>0</v>
      </c>
      <c r="Z31" s="72">
        <f>SUM('student_calcs(hide)'!I276:I279)</f>
        <v>0</v>
      </c>
      <c r="AA31" s="72">
        <f>SUM('student_calcs(hide)'!J276:J279)</f>
        <v>0</v>
      </c>
      <c r="AD31" s="72">
        <f>IF('selections(hide)'!$AD$7=1,0,IF(VLOOKUP($B31,'selections(hide)'!$D$24:$P$36,7,FALSE)="PGT",(1+HLOOKUP(prog_header!$C$6,cost_rates!$N$3:$T$5,3,FALSE))*V31*$AI$27*3*VLOOKUP($AK$27,pay_scales!$A:$V,18,FALSE),(1+HLOOKUP(prog_header!$C$6,cost_rates!$V$3:$AB$5,3,FALSE))*V31*$AI$27*3*VLOOKUP($AK$27,pay_scales!$A:$V,18,FALSE)))</f>
        <v>0</v>
      </c>
      <c r="AE31" s="72">
        <f>IF('selections(hide)'!$AD$7=1,0,IF(VLOOKUP($B31,'selections(hide)'!$D$24:$P$36,7,FALSE)="PGT",(1+HLOOKUP(prog_header!$C$6,cost_rates!$N$3:$T$5,3,FALSE))*W31*$AI$27*3*VLOOKUP($AK$27,pay_scales!$A:$V,18,FALSE),(1+HLOOKUP(prog_header!$C$6,cost_rates!$V$3:$AB$5,3,FALSE))*W31*$AI$27*3*VLOOKUP($AK$27,pay_scales!$A:$V,18,FALSE)))</f>
        <v>0</v>
      </c>
      <c r="AF31" s="72">
        <f>IF('selections(hide)'!$AD$7=1,0,IF(VLOOKUP($B31,'selections(hide)'!$D$24:$P$36,7,FALSE)="PGT",(1+HLOOKUP(prog_header!$C$6,cost_rates!$N$3:$T$5,3,FALSE))*X31*$AI$27*3*VLOOKUP($AK$27,pay_scales!$A:$V,18,FALSE),(1+HLOOKUP(prog_header!$C$6,cost_rates!$V$3:$AB$5,3,FALSE))*X31*$AI$27*3*VLOOKUP($AK$27,pay_scales!$A:$V,18,FALSE)))</f>
        <v>0</v>
      </c>
      <c r="AG31" s="72">
        <f>IF('selections(hide)'!$AD$7=1,0,IF(VLOOKUP($B31,'selections(hide)'!$D$24:$P$36,7,FALSE)="PGT",(1+HLOOKUP(prog_header!$C$6,cost_rates!$N$3:$T$5,3,FALSE))*Y31*$AI$27*3*VLOOKUP($AK$27,pay_scales!$A:$V,18,FALSE),(1+HLOOKUP(prog_header!$C$6,cost_rates!$V$3:$AB$5,3,FALSE))*Y31*$AI$27*3*VLOOKUP($AK$27,pay_scales!$A:$V,18,FALSE)))</f>
        <v>0</v>
      </c>
      <c r="AH31" s="72">
        <f>IF('selections(hide)'!$AD$7=1,0,IF(VLOOKUP($B31,'selections(hide)'!$D$24:$P$36,7,FALSE)="PGT",(1+HLOOKUP(prog_header!$C$6,cost_rates!$N$3:$T$5,3,FALSE))*Z31*$AI$27*3*VLOOKUP($AK$27,pay_scales!$A:$V,18,FALSE),(1+HLOOKUP(prog_header!$C$6,cost_rates!$V$3:$AB$5,3,FALSE))*Z31*$AI$27*3*VLOOKUP($AK$27,pay_scales!$A:$V,18,FALSE)))</f>
        <v>0</v>
      </c>
      <c r="AI31" s="72">
        <f>IF('selections(hide)'!$AD$7=1,0,IF(VLOOKUP($B31,'selections(hide)'!$D$24:$P$36,7,FALSE)="PGT",(1+HLOOKUP(prog_header!$C$6,cost_rates!$N$3:$T$5,3,FALSE))*AA31*$AI$27*3*VLOOKUP($AK$27,pay_scales!$A:$V,18,FALSE),(1+HLOOKUP(prog_header!$C$6,cost_rates!$V$3:$AB$5,3,FALSE))*AA31*$AI$27*3*VLOOKUP($AK$27,pay_scales!$A:$V,18,FALSE)))</f>
        <v>0</v>
      </c>
      <c r="AL31" s="16">
        <f>IF('selections(hide)'!$AD$7=1,0,V31*$AI$27*3)/1650</f>
        <v>0</v>
      </c>
      <c r="AM31" s="16">
        <f>IF('selections(hide)'!$AD$7=1,0,W31*$AI$27*3)/1650</f>
        <v>0</v>
      </c>
      <c r="AN31" s="16">
        <f>IF('selections(hide)'!$AD$7=1,0,X31*$AI$27*3)/1650</f>
        <v>0</v>
      </c>
      <c r="AO31" s="16">
        <f>IF('selections(hide)'!$AD$7=1,0,Y31*$AI$27*3)/1650</f>
        <v>0</v>
      </c>
      <c r="AP31" s="16">
        <f>IF('selections(hide)'!$AD$7=1,0,Z31*$AI$27*3)/1650</f>
        <v>0</v>
      </c>
      <c r="AQ31" s="16">
        <f>IF('selections(hide)'!$AD$7=1,0,AA31*$AI$27*3)/1650</f>
        <v>0</v>
      </c>
    </row>
    <row r="32" spans="1:43" x14ac:dyDescent="0.25">
      <c r="A32" t="s">
        <v>38</v>
      </c>
      <c r="B32" s="72">
        <f>VLOOKUP($A32,'selections(hide)'!$A$24:$D$36,4,FALSE)</f>
        <v>12</v>
      </c>
      <c r="C32" s="156">
        <f>VLOOKUP($A32,'selections(hide)'!$A$24:$Q$36,16,FALSE)</f>
        <v>1.6666666666666667</v>
      </c>
      <c r="D32" s="72">
        <v>1</v>
      </c>
      <c r="E32" s="72" t="str">
        <f t="shared" si="15"/>
        <v>121</v>
      </c>
      <c r="F32" s="154">
        <f>IF($B$1="No",0,ROUNDDOWN($F$19*staff_students!$E$36*staff_students!$E$36*staff_students!$E$36*staff_students!$E$36,0))</f>
        <v>0</v>
      </c>
      <c r="G32" s="154">
        <f>IF($B$1="No",0,ROUNDDOWN($F$19*staff_students!$E$36*staff_students!$E$36*staff_students!$E$36*staff_students!$E$36,0))</f>
        <v>0</v>
      </c>
      <c r="H32" s="154">
        <f>IF($B$1="No",0,ROUNDDOWN($F$19*staff_students!$E$36*staff_students!$E$36*staff_students!$E$36*staff_students!$E$36,0))</f>
        <v>0</v>
      </c>
      <c r="I32" s="154">
        <f>IF($B$1="No",0,ROUNDDOWN($F$19*staff_students!$E$36*staff_students!$E$36*staff_students!$E$36*staff_students!$E$36,0))</f>
        <v>0</v>
      </c>
      <c r="J32" s="72">
        <f>ROUNDDOWN(F$19*staff_students!$E$36*staff_students!$E$36*staff_students!$E$36*staff_students!$E$36,0)</f>
        <v>0</v>
      </c>
      <c r="K32" s="72">
        <f>ROUNDDOWN(G$19*staff_students!$E$36*staff_students!$E$36*staff_students!$E$36*staff_students!$E$36,0)</f>
        <v>0</v>
      </c>
      <c r="N32" s="154">
        <f t="shared" si="14"/>
        <v>0</v>
      </c>
      <c r="O32" s="154">
        <f t="shared" si="14"/>
        <v>0</v>
      </c>
      <c r="P32" s="154">
        <f t="shared" si="14"/>
        <v>0</v>
      </c>
      <c r="Q32" s="154">
        <f t="shared" si="14"/>
        <v>0</v>
      </c>
      <c r="R32" s="72">
        <f t="shared" si="14"/>
        <v>0</v>
      </c>
      <c r="S32" s="72">
        <f t="shared" si="14"/>
        <v>0</v>
      </c>
      <c r="V32" s="72">
        <f>SUM('student_calcs(hide)'!E302:E305)</f>
        <v>0</v>
      </c>
      <c r="W32" s="72">
        <f>SUM('student_calcs(hide)'!F302:F305)</f>
        <v>0</v>
      </c>
      <c r="X32" s="72">
        <f>SUM('student_calcs(hide)'!G302:G305)</f>
        <v>0</v>
      </c>
      <c r="Y32" s="72">
        <f>SUM('student_calcs(hide)'!H302:H305)</f>
        <v>0</v>
      </c>
      <c r="Z32" s="72">
        <f>SUM('student_calcs(hide)'!I302:I305)</f>
        <v>0</v>
      </c>
      <c r="AA32" s="72">
        <f>SUM('student_calcs(hide)'!J302:J305)</f>
        <v>0</v>
      </c>
      <c r="AD32" s="72">
        <f>IF('selections(hide)'!$AD$7=1,0,IF(VLOOKUP($B32,'selections(hide)'!$D$24:$P$36,7,FALSE)="PGT",(1+HLOOKUP(prog_header!$C$6,cost_rates!$N$3:$T$5,3,FALSE))*V32*$AI$27*3*VLOOKUP($AK$27,pay_scales!$A:$V,18,FALSE),(1+HLOOKUP(prog_header!$C$6,cost_rates!$V$3:$AB$5,3,FALSE))*V32*$AI$27*3*VLOOKUP($AK$27,pay_scales!$A:$V,18,FALSE)))</f>
        <v>0</v>
      </c>
      <c r="AE32" s="72">
        <f>IF('selections(hide)'!$AD$7=1,0,IF(VLOOKUP($B32,'selections(hide)'!$D$24:$P$36,7,FALSE)="PGT",(1+HLOOKUP(prog_header!$C$6,cost_rates!$N$3:$T$5,3,FALSE))*W32*$AI$27*3*VLOOKUP($AK$27,pay_scales!$A:$V,18,FALSE),(1+HLOOKUP(prog_header!$C$6,cost_rates!$V$3:$AB$5,3,FALSE))*W32*$AI$27*3*VLOOKUP($AK$27,pay_scales!$A:$V,18,FALSE)))</f>
        <v>0</v>
      </c>
      <c r="AF32" s="72">
        <f>IF('selections(hide)'!$AD$7=1,0,IF(VLOOKUP($B32,'selections(hide)'!$D$24:$P$36,7,FALSE)="PGT",(1+HLOOKUP(prog_header!$C$6,cost_rates!$N$3:$T$5,3,FALSE))*X32*$AI$27*3*VLOOKUP($AK$27,pay_scales!$A:$V,18,FALSE),(1+HLOOKUP(prog_header!$C$6,cost_rates!$V$3:$AB$5,3,FALSE))*X32*$AI$27*3*VLOOKUP($AK$27,pay_scales!$A:$V,18,FALSE)))</f>
        <v>0</v>
      </c>
      <c r="AG32" s="72">
        <f>IF('selections(hide)'!$AD$7=1,0,IF(VLOOKUP($B32,'selections(hide)'!$D$24:$P$36,7,FALSE)="PGT",(1+HLOOKUP(prog_header!$C$6,cost_rates!$N$3:$T$5,3,FALSE))*Y32*$AI$27*3*VLOOKUP($AK$27,pay_scales!$A:$V,18,FALSE),(1+HLOOKUP(prog_header!$C$6,cost_rates!$V$3:$AB$5,3,FALSE))*Y32*$AI$27*3*VLOOKUP($AK$27,pay_scales!$A:$V,18,FALSE)))</f>
        <v>0</v>
      </c>
      <c r="AH32" s="72">
        <f>IF('selections(hide)'!$AD$7=1,0,IF(VLOOKUP($B32,'selections(hide)'!$D$24:$P$36,7,FALSE)="PGT",(1+HLOOKUP(prog_header!$C$6,cost_rates!$N$3:$T$5,3,FALSE))*Z32*$AI$27*3*VLOOKUP($AK$27,pay_scales!$A:$V,18,FALSE),(1+HLOOKUP(prog_header!$C$6,cost_rates!$V$3:$AB$5,3,FALSE))*Z32*$AI$27*3*VLOOKUP($AK$27,pay_scales!$A:$V,18,FALSE)))</f>
        <v>0</v>
      </c>
      <c r="AI32" s="72">
        <f>IF('selections(hide)'!$AD$7=1,0,IF(VLOOKUP($B32,'selections(hide)'!$D$24:$P$36,7,FALSE)="PGT",(1+HLOOKUP(prog_header!$C$6,cost_rates!$N$3:$T$5,3,FALSE))*AA32*$AI$27*3*VLOOKUP($AK$27,pay_scales!$A:$V,18,FALSE),(1+HLOOKUP(prog_header!$C$6,cost_rates!$V$3:$AB$5,3,FALSE))*AA32*$AI$27*3*VLOOKUP($AK$27,pay_scales!$A:$V,18,FALSE)))</f>
        <v>0</v>
      </c>
      <c r="AL32" s="16">
        <f>IF('selections(hide)'!$AD$7=1,0,V32*$AI$27*3)/1650</f>
        <v>0</v>
      </c>
      <c r="AM32" s="16">
        <f>IF('selections(hide)'!$AD$7=1,0,W32*$AI$27*3)/1650</f>
        <v>0</v>
      </c>
      <c r="AN32" s="16">
        <f>IF('selections(hide)'!$AD$7=1,0,X32*$AI$27*3)/1650</f>
        <v>0</v>
      </c>
      <c r="AO32" s="16">
        <f>IF('selections(hide)'!$AD$7=1,0,Y32*$AI$27*3)/1650</f>
        <v>0</v>
      </c>
      <c r="AP32" s="16">
        <f>IF('selections(hide)'!$AD$7=1,0,Z32*$AI$27*3)/1650</f>
        <v>0</v>
      </c>
      <c r="AQ32" s="16">
        <f>IF('selections(hide)'!$AD$7=1,0,AA32*$AI$27*3)/1650</f>
        <v>0</v>
      </c>
    </row>
    <row r="33" spans="1:43" x14ac:dyDescent="0.25">
      <c r="A33" t="s">
        <v>40</v>
      </c>
      <c r="B33" s="72">
        <f>VLOOKUP($A33,'selections(hide)'!$A$24:$D$36,4,FALSE)</f>
        <v>13</v>
      </c>
      <c r="C33" s="156">
        <f>VLOOKUP($A33,'selections(hide)'!$A$24:$Q$36,16,FALSE)</f>
        <v>2</v>
      </c>
      <c r="D33" s="72">
        <v>1</v>
      </c>
      <c r="E33" s="72" t="str">
        <f t="shared" si="15"/>
        <v>131</v>
      </c>
      <c r="F33" s="154">
        <f>IF($B$1="No",0,ROUNDDOWN($F$19*staff_students!$E$36*staff_students!$E$36*staff_students!$E$36*staff_students!$E$36*staff_students!$E$36,0))</f>
        <v>0</v>
      </c>
      <c r="G33" s="154">
        <f>IF($B$1="No",0,ROUNDDOWN($F$19*staff_students!$E$36*staff_students!$E$36*staff_students!$E$36*staff_students!$E$36*staff_students!$E$36,0))</f>
        <v>0</v>
      </c>
      <c r="H33" s="154">
        <f>IF($B$1="No",0,ROUNDDOWN($F$19*staff_students!$E$36*staff_students!$E$36*staff_students!$E$36*staff_students!$E$36*staff_students!$E$36,0))</f>
        <v>0</v>
      </c>
      <c r="I33" s="154">
        <f>IF($B$1="No",0,ROUNDDOWN($F$19*staff_students!$E$36*staff_students!$E$36*staff_students!$E$36*staff_students!$E$36*staff_students!$E$36,0))</f>
        <v>0</v>
      </c>
      <c r="J33" s="154">
        <f>IF($B$1="No",0,ROUNDDOWN($F$19*staff_students!$E$36*staff_students!$E$36*staff_students!$E$36*staff_students!$E$36*staff_students!$E$36,0))</f>
        <v>0</v>
      </c>
      <c r="K33" s="72">
        <f>ROUNDDOWN(F$19*staff_students!$E$36*staff_students!$E$36*staff_students!$E$36*staff_students!$E$36*staff_students!$E$36,0)</f>
        <v>0</v>
      </c>
      <c r="N33" s="154">
        <f t="shared" si="14"/>
        <v>0</v>
      </c>
      <c r="O33" s="154">
        <f t="shared" si="14"/>
        <v>0</v>
      </c>
      <c r="P33" s="154">
        <f t="shared" si="14"/>
        <v>0</v>
      </c>
      <c r="Q33" s="154">
        <f t="shared" si="14"/>
        <v>0</v>
      </c>
      <c r="R33" s="154">
        <f t="shared" si="14"/>
        <v>0</v>
      </c>
      <c r="S33" s="72">
        <f t="shared" si="14"/>
        <v>0</v>
      </c>
      <c r="V33" s="72">
        <f>SUM('student_calcs(hide)'!E328:E331)</f>
        <v>0</v>
      </c>
      <c r="W33" s="72">
        <f>SUM('student_calcs(hide)'!F328:F331)</f>
        <v>0</v>
      </c>
      <c r="X33" s="72">
        <f>SUM('student_calcs(hide)'!G328:G331)</f>
        <v>0</v>
      </c>
      <c r="Y33" s="72">
        <f>SUM('student_calcs(hide)'!H328:H331)</f>
        <v>0</v>
      </c>
      <c r="Z33" s="72">
        <f>SUM('student_calcs(hide)'!I328:I331)</f>
        <v>0</v>
      </c>
      <c r="AA33" s="72">
        <f>SUM('student_calcs(hide)'!J328:J331)</f>
        <v>0</v>
      </c>
      <c r="AD33" s="72">
        <f>IF('selections(hide)'!$AD$7=1,0,IF(VLOOKUP($B33,'selections(hide)'!$D$24:$P$36,7,FALSE)="PGT",(1+HLOOKUP(prog_header!$C$6,cost_rates!$N$3:$T$5,3,FALSE))*V33*$AI$27*3*VLOOKUP($AK$27,pay_scales!$A:$V,18,FALSE),(1+HLOOKUP(prog_header!$C$6,cost_rates!$V$3:$AB$5,3,FALSE))*V33*$AI$27*3*VLOOKUP($AK$27,pay_scales!$A:$V,18,FALSE)))</f>
        <v>0</v>
      </c>
      <c r="AE33" s="72">
        <f>IF('selections(hide)'!$AD$7=1,0,IF(VLOOKUP($B33,'selections(hide)'!$D$24:$P$36,7,FALSE)="PGT",(1+HLOOKUP(prog_header!$C$6,cost_rates!$N$3:$T$5,3,FALSE))*W33*$AI$27*3*VLOOKUP($AK$27,pay_scales!$A:$V,18,FALSE),(1+HLOOKUP(prog_header!$C$6,cost_rates!$V$3:$AB$5,3,FALSE))*W33*$AI$27*3*VLOOKUP($AK$27,pay_scales!$A:$V,18,FALSE)))</f>
        <v>0</v>
      </c>
      <c r="AF33" s="72">
        <f>IF('selections(hide)'!$AD$7=1,0,IF(VLOOKUP($B33,'selections(hide)'!$D$24:$P$36,7,FALSE)="PGT",(1+HLOOKUP(prog_header!$C$6,cost_rates!$N$3:$T$5,3,FALSE))*X33*$AI$27*3*VLOOKUP($AK$27,pay_scales!$A:$V,18,FALSE),(1+HLOOKUP(prog_header!$C$6,cost_rates!$V$3:$AB$5,3,FALSE))*X33*$AI$27*3*VLOOKUP($AK$27,pay_scales!$A:$V,18,FALSE)))</f>
        <v>0</v>
      </c>
      <c r="AG33" s="72">
        <f>IF('selections(hide)'!$AD$7=1,0,IF(VLOOKUP($B33,'selections(hide)'!$D$24:$P$36,7,FALSE)="PGT",(1+HLOOKUP(prog_header!$C$6,cost_rates!$N$3:$T$5,3,FALSE))*Y33*$AI$27*3*VLOOKUP($AK$27,pay_scales!$A:$V,18,FALSE),(1+HLOOKUP(prog_header!$C$6,cost_rates!$V$3:$AB$5,3,FALSE))*Y33*$AI$27*3*VLOOKUP($AK$27,pay_scales!$A:$V,18,FALSE)))</f>
        <v>0</v>
      </c>
      <c r="AH33" s="72">
        <f>IF('selections(hide)'!$AD$7=1,0,IF(VLOOKUP($B33,'selections(hide)'!$D$24:$P$36,7,FALSE)="PGT",(1+HLOOKUP(prog_header!$C$6,cost_rates!$N$3:$T$5,3,FALSE))*Z33*$AI$27*3*VLOOKUP($AK$27,pay_scales!$A:$V,18,FALSE),(1+HLOOKUP(prog_header!$C$6,cost_rates!$V$3:$AB$5,3,FALSE))*Z33*$AI$27*3*VLOOKUP($AK$27,pay_scales!$A:$V,18,FALSE)))</f>
        <v>0</v>
      </c>
      <c r="AI33" s="72">
        <f>IF('selections(hide)'!$AD$7=1,0,IF(VLOOKUP($B33,'selections(hide)'!$D$24:$P$36,7,FALSE)="PGT",(1+HLOOKUP(prog_header!$C$6,cost_rates!$N$3:$T$5,3,FALSE))*AA33*$AI$27*3*VLOOKUP($AK$27,pay_scales!$A:$V,18,FALSE),(1+HLOOKUP(prog_header!$C$6,cost_rates!$V$3:$AB$5,3,FALSE))*AA33*$AI$27*3*VLOOKUP($AK$27,pay_scales!$A:$V,18,FALSE)))</f>
        <v>0</v>
      </c>
      <c r="AL33" s="16">
        <f>IF('selections(hide)'!$AD$7=1,0,V33*$AI$27*3)/1650</f>
        <v>0</v>
      </c>
      <c r="AM33" s="16">
        <f>IF('selections(hide)'!$AD$7=1,0,W33*$AI$27*3)/1650</f>
        <v>0</v>
      </c>
      <c r="AN33" s="16">
        <f>IF('selections(hide)'!$AD$7=1,0,X33*$AI$27*3)/1650</f>
        <v>0</v>
      </c>
      <c r="AO33" s="16">
        <f>IF('selections(hide)'!$AD$7=1,0,Y33*$AI$27*3)/1650</f>
        <v>0</v>
      </c>
      <c r="AP33" s="16">
        <f>IF('selections(hide)'!$AD$7=1,0,Z33*$AI$27*3)/1650</f>
        <v>0</v>
      </c>
      <c r="AQ33" s="16">
        <f>IF('selections(hide)'!$AD$7=1,0,AA33*$AI$27*3)/1650</f>
        <v>0</v>
      </c>
    </row>
    <row r="35" spans="1:43" x14ac:dyDescent="0.25">
      <c r="A35" t="s">
        <v>20</v>
      </c>
      <c r="B35" s="72">
        <f>VLOOKUP($A35,'selections(hide)'!$A$24:$D$36,4,FALSE)</f>
        <v>4</v>
      </c>
      <c r="C35" s="156">
        <f>VLOOKUP($A35,'selections(hide)'!$A$24:$Q$36,16,FALSE)</f>
        <v>2</v>
      </c>
      <c r="D35" s="72">
        <v>2</v>
      </c>
      <c r="E35" s="72" t="str">
        <f t="shared" si="15"/>
        <v>42</v>
      </c>
      <c r="F35" s="154">
        <f>IF($B$1="No",ROUNDDOWN(E$19*staff_students!$E$36,0)/$D35+ROUNDDOWN($E$19*staff_students!$E$36,0)/$D35,ROUNDDOWN($F$19*staff_students!$E$36,0)/$D35+ROUNDDOWN($F$19*staff_students!$E$36,0)/$D35)</f>
        <v>0</v>
      </c>
      <c r="G35" s="160">
        <f>IF($B$1="No",ROUNDDOWN(F$19*staff_students!$E$36,0)/$D35+ROUNDDOWN($E$19*staff_students!$E$36,0)/$D35,ROUNDDOWN($F$19*staff_students!$E$36,0)/$D35+ROUNDDOWN($F$19*staff_students!$E$36,0)/$D35)</f>
        <v>0</v>
      </c>
      <c r="H35" s="72">
        <f>ROUNDDOWN(G$19*staff_students!$E$36,0)/$D35+ROUNDDOWN(F$19*staff_students!$E$36,0)/$D35</f>
        <v>0</v>
      </c>
      <c r="I35" s="72">
        <f>ROUNDDOWN(H$19*staff_students!$E$36,0)/$D35+ROUNDDOWN(G$19*staff_students!$E$36,0)/$D35</f>
        <v>0</v>
      </c>
      <c r="J35" s="72">
        <f>ROUNDDOWN(I$19*staff_students!$E$36,0)/$D35+ROUNDDOWN(H$19*staff_students!$E$36,0)/$D35</f>
        <v>0</v>
      </c>
      <c r="K35" s="72">
        <f>ROUNDDOWN(J$19*staff_students!$E$36,0)/$D35+ROUNDDOWN(I$19*staff_students!$E$36,0)/$D35</f>
        <v>0</v>
      </c>
      <c r="N35" s="154">
        <f t="shared" ref="N35:S40" si="16">F35*$D$21</f>
        <v>0</v>
      </c>
      <c r="O35" s="72">
        <f t="shared" si="16"/>
        <v>0</v>
      </c>
      <c r="P35" s="72">
        <f t="shared" si="16"/>
        <v>0</v>
      </c>
      <c r="Q35" s="72">
        <f t="shared" si="16"/>
        <v>0</v>
      </c>
      <c r="R35" s="72">
        <f t="shared" si="16"/>
        <v>0</v>
      </c>
      <c r="S35" s="72">
        <f t="shared" si="16"/>
        <v>0</v>
      </c>
      <c r="V35" s="154">
        <f>IF($B$1="No",SUM('student_calcs(hide)'!D410:D413)/$D35*1+SUM('student_calcs(hide)'!E410:E413)/$D35*1,SUM('student_calcs(hide)'!E410:E413)/$D35*1+SUM('student_calcs(hide)'!E410:E413)/$D35*1)</f>
        <v>0</v>
      </c>
      <c r="W35" s="72">
        <f>SUM('student_calcs(hide)'!E410:E413)/$D35*1+SUM('student_calcs(hide)'!F410:F413)/$D35*1</f>
        <v>0</v>
      </c>
      <c r="X35" s="72">
        <f>SUM('student_calcs(hide)'!F410:F413)/$D35*1+SUM('student_calcs(hide)'!G410:G413)/$D35*1</f>
        <v>0</v>
      </c>
      <c r="Y35" s="72">
        <f>SUM('student_calcs(hide)'!G410:G413)/$D35*1+SUM('student_calcs(hide)'!H410:H413)/$D35*1</f>
        <v>0</v>
      </c>
      <c r="Z35" s="72">
        <f>SUM('student_calcs(hide)'!H410:H413)/$D35*1+SUM('student_calcs(hide)'!I410:I413)/$D35*1</f>
        <v>0</v>
      </c>
      <c r="AA35" s="72">
        <f>SUM('student_calcs(hide)'!I410:I413)/$D35*1+SUM('student_calcs(hide)'!J410:J413)/$D35*1</f>
        <v>0</v>
      </c>
      <c r="AD35" s="72">
        <f>IF('selections(hide)'!$AD$7=1,0,IF(VLOOKUP($B35,'selections(hide)'!$D$24:$P$36,7,FALSE)="PGT",(1+HLOOKUP(prog_header!$C$6,cost_rates!$N$3:$T$5,3,FALSE))*V35*$AI$27*3*VLOOKUP($AK$27,pay_scales!$A:$V,18,FALSE),(1+HLOOKUP(prog_header!$C$6,cost_rates!$V$3:$AB$5,3,FALSE))*V35*$AI$27*3*VLOOKUP($AK$27,pay_scales!$A:$V,18,FALSE)))</f>
        <v>0</v>
      </c>
      <c r="AE35" s="72">
        <f>IF('selections(hide)'!$AD$7=1,0,IF(VLOOKUP($B35,'selections(hide)'!$D$24:$P$36,7,FALSE)="PGT",(1+HLOOKUP(prog_header!$C$6,cost_rates!$N$3:$T$5,3,FALSE))*W35*$AI$27*3*VLOOKUP($AK$27,pay_scales!$A:$V,18,FALSE),(1+HLOOKUP(prog_header!$C$6,cost_rates!$V$3:$AB$5,3,FALSE))*W35*$AI$27*3*VLOOKUP($AK$27,pay_scales!$A:$V,18,FALSE)))</f>
        <v>0</v>
      </c>
      <c r="AF35" s="72">
        <f>IF('selections(hide)'!$AD$7=1,0,IF(VLOOKUP($B35,'selections(hide)'!$D$24:$P$36,7,FALSE)="PGT",(1+HLOOKUP(prog_header!$C$6,cost_rates!$N$3:$T$5,3,FALSE))*X35*$AI$27*3*VLOOKUP($AK$27,pay_scales!$A:$V,18,FALSE),(1+HLOOKUP(prog_header!$C$6,cost_rates!$V$3:$AB$5,3,FALSE))*X35*$AI$27*3*VLOOKUP($AK$27,pay_scales!$A:$V,18,FALSE)))</f>
        <v>0</v>
      </c>
      <c r="AG35" s="72">
        <f>IF('selections(hide)'!$AD$7=1,0,IF(VLOOKUP($B35,'selections(hide)'!$D$24:$P$36,7,FALSE)="PGT",(1+HLOOKUP(prog_header!$C$6,cost_rates!$N$3:$T$5,3,FALSE))*Y35*$AI$27*3*VLOOKUP($AK$27,pay_scales!$A:$V,18,FALSE),(1+HLOOKUP(prog_header!$C$6,cost_rates!$V$3:$AB$5,3,FALSE))*Y35*$AI$27*3*VLOOKUP($AK$27,pay_scales!$A:$V,18,FALSE)))</f>
        <v>0</v>
      </c>
      <c r="AH35" s="72">
        <f>IF('selections(hide)'!$AD$7=1,0,IF(VLOOKUP($B35,'selections(hide)'!$D$24:$P$36,7,FALSE)="PGT",(1+HLOOKUP(prog_header!$C$6,cost_rates!$N$3:$T$5,3,FALSE))*Z35*$AI$27*3*VLOOKUP($AK$27,pay_scales!$A:$V,18,FALSE),(1+HLOOKUP(prog_header!$C$6,cost_rates!$V$3:$AB$5,3,FALSE))*Z35*$AI$27*3*VLOOKUP($AK$27,pay_scales!$A:$V,18,FALSE)))</f>
        <v>0</v>
      </c>
      <c r="AI35" s="72">
        <f>IF('selections(hide)'!$AD$7=1,0,IF(VLOOKUP($B35,'selections(hide)'!$D$24:$P$36,7,FALSE)="PGT",(1+HLOOKUP(prog_header!$C$6,cost_rates!$N$3:$T$5,3,FALSE))*AA35*$AI$27*3*VLOOKUP($AK$27,pay_scales!$A:$V,18,FALSE),(1+HLOOKUP(prog_header!$C$6,cost_rates!$V$3:$AB$5,3,FALSE))*AA35*$AI$27*3*VLOOKUP($AK$27,pay_scales!$A:$V,18,FALSE)))</f>
        <v>0</v>
      </c>
      <c r="AL35" s="16">
        <f>IF('selections(hide)'!$AD$7=1,0,V35*$AI$27*3)/1650</f>
        <v>0</v>
      </c>
      <c r="AM35" s="16">
        <f>IF('selections(hide)'!$AD$7=1,0,W35*$AI$27*3)/1650</f>
        <v>0</v>
      </c>
      <c r="AN35" s="16">
        <f>IF('selections(hide)'!$AD$7=1,0,X35*$AI$27*3)/1650</f>
        <v>0</v>
      </c>
      <c r="AO35" s="16">
        <f>IF('selections(hide)'!$AD$7=1,0,Y35*$AI$27*3)/1650</f>
        <v>0</v>
      </c>
      <c r="AP35" s="16">
        <f>IF('selections(hide)'!$AD$7=1,0,Z35*$AI$27*3)/1650</f>
        <v>0</v>
      </c>
      <c r="AQ35" s="16">
        <f>IF('selections(hide)'!$AD$7=1,0,AA35*$AI$27*3)/1650</f>
        <v>0</v>
      </c>
    </row>
    <row r="36" spans="1:43" x14ac:dyDescent="0.25">
      <c r="A36" t="s">
        <v>22</v>
      </c>
      <c r="B36" s="72">
        <f>VLOOKUP($A36,'selections(hide)'!$A$24:$D$36,4,FALSE)</f>
        <v>3</v>
      </c>
      <c r="C36" s="156">
        <f>VLOOKUP($A36,'selections(hide)'!$A$24:$Q$36,16,FALSE)</f>
        <v>3</v>
      </c>
      <c r="D36" s="72">
        <v>2</v>
      </c>
      <c r="E36" s="72" t="str">
        <f t="shared" si="15"/>
        <v>32</v>
      </c>
      <c r="F36" s="154">
        <f>IF($B$1="No",ROUNDDOWN($E$19*staff_students!$E$36*staff_students!$E$36,0)/$D36+ROUNDDOWN($E$19*staff_students!$E$36*staff_students!$E$36,0)/$D$36,ROUNDDOWN($F$19*staff_students!$E$36*staff_students!$E$36,0)/$D36+ROUNDDOWN($F$19*staff_students!$E$36*staff_students!$E$36,0)/$D$36)</f>
        <v>0</v>
      </c>
      <c r="G36" s="154">
        <f>IF($B$1="No",ROUNDDOWN($E$19*staff_students!$E$36*staff_students!$E$36,0)/$D36+ROUNDDOWN($E$19*staff_students!$E$36*staff_students!$E$36,0)/$D$36,ROUNDDOWN($F$19*staff_students!$E$36*staff_students!$E$36,0)/$D36+ROUNDDOWN($F$19*staff_students!$E$36*staff_students!$E$36,0)/$D$36)</f>
        <v>0</v>
      </c>
      <c r="H36" s="160">
        <f>IF($B$1="No",ROUNDDOWN(F$19*staff_students!$E$36*staff_students!$E$36,0)/$D36+ROUNDDOWN($E$19*staff_students!$E$36*staff_students!$E$36,0)/$D$36,ROUNDDOWN($F$19*staff_students!$E$36*staff_students!$E$36,0)/$D36+ROUNDDOWN($F$19*staff_students!$E$36*staff_students!$E$36,0)/$D$36)</f>
        <v>0</v>
      </c>
      <c r="I36" s="72">
        <f>ROUNDDOWN(G$19*staff_students!$E$36*staff_students!$E$36,0)/$D36+ROUNDDOWN(F$19*staff_students!$E$36*staff_students!$E$36,0)/$D$36</f>
        <v>0</v>
      </c>
      <c r="J36" s="72">
        <f>ROUNDDOWN(H$19*staff_students!$E$36*staff_students!$E$36,0)/$D36+ROUNDDOWN(G$19*staff_students!$E$36*staff_students!$E$36,0)/$D$36</f>
        <v>0</v>
      </c>
      <c r="K36" s="72">
        <f>ROUNDDOWN(I$19*staff_students!$E$36*staff_students!$E$36,0)/$D36+ROUNDDOWN(H$19*staff_students!$E$36*staff_students!$E$36,0)/$D$36</f>
        <v>0</v>
      </c>
      <c r="N36" s="154">
        <f t="shared" si="16"/>
        <v>0</v>
      </c>
      <c r="O36" s="154">
        <f t="shared" si="16"/>
        <v>0</v>
      </c>
      <c r="P36" s="72">
        <f t="shared" si="16"/>
        <v>0</v>
      </c>
      <c r="Q36" s="72">
        <f t="shared" si="16"/>
        <v>0</v>
      </c>
      <c r="R36" s="72">
        <f t="shared" si="16"/>
        <v>0</v>
      </c>
      <c r="S36" s="72">
        <f t="shared" si="16"/>
        <v>0</v>
      </c>
      <c r="V36" s="154">
        <f>IF($B$1="No",SUM('student_calcs(hide)'!D436:D439)/$D36*1+SUM('student_calcs(hide)'!E436:E439)/$D35*1,SUM('student_calcs(hide)'!E436:E439)/$D36*1+SUM('student_calcs(hide)'!E436:E439)/$D35*1)</f>
        <v>0</v>
      </c>
      <c r="W36" s="72">
        <f>SUM('student_calcs(hide)'!E436:E439)/$D36*1+SUM('student_calcs(hide)'!F436:F439)/$D36*1</f>
        <v>0</v>
      </c>
      <c r="X36" s="72">
        <f>SUM('student_calcs(hide)'!F436:F439)/$D36*1+SUM('student_calcs(hide)'!G436:G439)/$D36*1</f>
        <v>0</v>
      </c>
      <c r="Y36" s="72">
        <f>SUM('student_calcs(hide)'!G436:G439)/$D36*1+SUM('student_calcs(hide)'!H436:H439)/$D36*1</f>
        <v>0</v>
      </c>
      <c r="Z36" s="72">
        <f>SUM('student_calcs(hide)'!H436:H439)/$D36*1+SUM('student_calcs(hide)'!I436:I439)/$D36*1</f>
        <v>0</v>
      </c>
      <c r="AA36" s="72">
        <f>SUM('student_calcs(hide)'!I436:I439)/$D36*1+SUM('student_calcs(hide)'!J436:J439)/$D36*1</f>
        <v>0</v>
      </c>
      <c r="AD36" s="72">
        <f>IF('selections(hide)'!$AD$7=1,0,IF(VLOOKUP($B36,'selections(hide)'!$D$24:$P$36,7,FALSE)="PGT",(1+HLOOKUP(prog_header!$C$6,cost_rates!$N$3:$T$5,3,FALSE))*V36*$AI$27*3*VLOOKUP($AK$27,pay_scales!$A:$V,18,FALSE),(1+HLOOKUP(prog_header!$C$6,cost_rates!$V$3:$AB$5,3,FALSE))*V36*$AI$27*3*VLOOKUP($AK$27,pay_scales!$A:$V,18,FALSE)))</f>
        <v>0</v>
      </c>
      <c r="AE36" s="72">
        <f>IF('selections(hide)'!$AD$7=1,0,IF(VLOOKUP($B36,'selections(hide)'!$D$24:$P$36,7,FALSE)="PGT",(1+HLOOKUP(prog_header!$C$6,cost_rates!$N$3:$T$5,3,FALSE))*W36*$AI$27*3*VLOOKUP($AK$27,pay_scales!$A:$V,18,FALSE),(1+HLOOKUP(prog_header!$C$6,cost_rates!$V$3:$AB$5,3,FALSE))*W36*$AI$27*3*VLOOKUP($AK$27,pay_scales!$A:$V,18,FALSE)))</f>
        <v>0</v>
      </c>
      <c r="AF36" s="72">
        <f>IF('selections(hide)'!$AD$7=1,0,IF(VLOOKUP($B36,'selections(hide)'!$D$24:$P$36,7,FALSE)="PGT",(1+HLOOKUP(prog_header!$C$6,cost_rates!$N$3:$T$5,3,FALSE))*X36*$AI$27*3*VLOOKUP($AK$27,pay_scales!$A:$V,18,FALSE),(1+HLOOKUP(prog_header!$C$6,cost_rates!$V$3:$AB$5,3,FALSE))*X36*$AI$27*3*VLOOKUP($AK$27,pay_scales!$A:$V,18,FALSE)))</f>
        <v>0</v>
      </c>
      <c r="AG36" s="72">
        <f>IF('selections(hide)'!$AD$7=1,0,IF(VLOOKUP($B36,'selections(hide)'!$D$24:$P$36,7,FALSE)="PGT",(1+HLOOKUP(prog_header!$C$6,cost_rates!$N$3:$T$5,3,FALSE))*Y36*$AI$27*3*VLOOKUP($AK$27,pay_scales!$A:$V,18,FALSE),(1+HLOOKUP(prog_header!$C$6,cost_rates!$V$3:$AB$5,3,FALSE))*Y36*$AI$27*3*VLOOKUP($AK$27,pay_scales!$A:$V,18,FALSE)))</f>
        <v>0</v>
      </c>
      <c r="AH36" s="72">
        <f>IF('selections(hide)'!$AD$7=1,0,IF(VLOOKUP($B36,'selections(hide)'!$D$24:$P$36,7,FALSE)="PGT",(1+HLOOKUP(prog_header!$C$6,cost_rates!$N$3:$T$5,3,FALSE))*Z36*$AI$27*3*VLOOKUP($AK$27,pay_scales!$A:$V,18,FALSE),(1+HLOOKUP(prog_header!$C$6,cost_rates!$V$3:$AB$5,3,FALSE))*Z36*$AI$27*3*VLOOKUP($AK$27,pay_scales!$A:$V,18,FALSE)))</f>
        <v>0</v>
      </c>
      <c r="AI36" s="72">
        <f>IF('selections(hide)'!$AD$7=1,0,IF(VLOOKUP($B36,'selections(hide)'!$D$24:$P$36,7,FALSE)="PGT",(1+HLOOKUP(prog_header!$C$6,cost_rates!$N$3:$T$5,3,FALSE))*AA36*$AI$27*3*VLOOKUP($AK$27,pay_scales!$A:$V,18,FALSE),(1+HLOOKUP(prog_header!$C$6,cost_rates!$V$3:$AB$5,3,FALSE))*AA36*$AI$27*3*VLOOKUP($AK$27,pay_scales!$A:$V,18,FALSE)))</f>
        <v>0</v>
      </c>
      <c r="AL36" s="16">
        <f>IF('selections(hide)'!$AD$7=1,0,V36*$AI$27*3)/1650</f>
        <v>0</v>
      </c>
      <c r="AM36" s="16">
        <f>IF('selections(hide)'!$AD$7=1,0,W36*$AI$27*3)/1650</f>
        <v>0</v>
      </c>
      <c r="AN36" s="16">
        <f>IF('selections(hide)'!$AD$7=1,0,X36*$AI$27*3)/1650</f>
        <v>0</v>
      </c>
      <c r="AO36" s="16">
        <f>IF('selections(hide)'!$AD$7=1,0,Y36*$AI$27*3)/1650</f>
        <v>0</v>
      </c>
      <c r="AP36" s="16">
        <f>IF('selections(hide)'!$AD$7=1,0,Z36*$AI$27*3)/1650</f>
        <v>0</v>
      </c>
      <c r="AQ36" s="16">
        <f>IF('selections(hide)'!$AD$7=1,0,AA36*$AI$27*3)/1650</f>
        <v>0</v>
      </c>
    </row>
    <row r="37" spans="1:43" x14ac:dyDescent="0.25">
      <c r="A37" t="s">
        <v>34</v>
      </c>
      <c r="B37" s="72">
        <f>VLOOKUP($A37,'selections(hide)'!$A$24:$D$36,4,FALSE)</f>
        <v>10</v>
      </c>
      <c r="C37" s="156">
        <f>VLOOKUP($A37,'selections(hide)'!$A$24:$Q$36,16,FALSE)</f>
        <v>1</v>
      </c>
      <c r="D37" s="72">
        <v>2</v>
      </c>
      <c r="E37" s="72" t="str">
        <f t="shared" si="15"/>
        <v>102</v>
      </c>
      <c r="F37" s="154">
        <f>IF($B$1="No",ROUNDDOWN($E$19*staff_students!$E$36*staff_students!$E$36,0)/$D37+ROUNDDOWN($E$19*staff_students!$E$36*staff_students!$E$36,0)/$D$36,ROUNDDOWN($F$19*staff_students!$E$36*staff_students!$E$36,0)/$D37+ROUNDDOWN($F$19*staff_students!$E$36*staff_students!$E$36,0)/$D$36)</f>
        <v>0</v>
      </c>
      <c r="G37" s="154">
        <f>IF($B$1="No",ROUNDDOWN($E$19*staff_students!$E$36*staff_students!$E$36,0)/$D37+ROUNDDOWN($E$19*staff_students!$E$36*staff_students!$E$36,0)/$D$36,ROUNDDOWN($F$19*staff_students!$E$36*staff_students!$E$36,0)/$D37+ROUNDDOWN($F$19*staff_students!$E$36*staff_students!$E$36,0)/$D$36)</f>
        <v>0</v>
      </c>
      <c r="H37" s="160">
        <f>IF($B$1="No",ROUNDDOWN(F$19*staff_students!$E$36*staff_students!$E$36,0)/$D37+ROUNDDOWN($E$19*staff_students!$E$36*staff_students!$E$36,0)/$D$36,ROUNDDOWN($F$19*staff_students!$E$36*staff_students!$E$36,0)/$D37+ROUNDDOWN($F$19*staff_students!$E$36*staff_students!$E$36,0)/$D$36)</f>
        <v>0</v>
      </c>
      <c r="I37" s="72">
        <f>ROUNDDOWN(G$19*staff_students!$E$36*staff_students!$E$36,0)/$D37+ROUNDDOWN(F$19*staff_students!$E$36*staff_students!$E$36,0)/$D$36</f>
        <v>0</v>
      </c>
      <c r="J37" s="72">
        <f>ROUNDDOWN(H$19*staff_students!$E$36*staff_students!$E$36,0)/$D37+ROUNDDOWN(G$19*staff_students!$E$36*staff_students!$E$36,0)/$D$36</f>
        <v>0</v>
      </c>
      <c r="K37" s="72">
        <f>ROUNDDOWN(I$19*staff_students!$E$36*staff_students!$E$36,0)/$D37+ROUNDDOWN(H$19*staff_students!$E$36*staff_students!$E$36,0)/$D$36</f>
        <v>0</v>
      </c>
      <c r="N37" s="154">
        <f t="shared" si="16"/>
        <v>0</v>
      </c>
      <c r="O37" s="154">
        <f t="shared" si="16"/>
        <v>0</v>
      </c>
      <c r="P37" s="72">
        <f t="shared" si="16"/>
        <v>0</v>
      </c>
      <c r="Q37" s="72">
        <f t="shared" si="16"/>
        <v>0</v>
      </c>
      <c r="R37" s="72">
        <f t="shared" si="16"/>
        <v>0</v>
      </c>
      <c r="S37" s="72">
        <f t="shared" si="16"/>
        <v>0</v>
      </c>
      <c r="V37" s="154">
        <f>IF($B$1="No",SUM('student_calcs(hide)'!D592:D595)/$D37*1+SUM('student_calcs(hide)'!E592:E595)/$D37*1,SUM('student_calcs(hide)'!E592:E595)/$D37*1+SUM('student_calcs(hide)'!E592:E595)/$D37*1)</f>
        <v>0</v>
      </c>
      <c r="W37" s="72">
        <f>SUM('student_calcs(hide)'!E592:E595)/$D37*1+SUM('student_calcs(hide)'!F592:F595)/$D37*1</f>
        <v>0</v>
      </c>
      <c r="X37" s="72">
        <f>SUM('student_calcs(hide)'!F592:F595)/$D37*1+SUM('student_calcs(hide)'!G592:G595)/$D37*1</f>
        <v>0</v>
      </c>
      <c r="Y37" s="72">
        <f>SUM('student_calcs(hide)'!G592:G595)/$D37*1+SUM('student_calcs(hide)'!H592:H595)/$D37*1</f>
        <v>0</v>
      </c>
      <c r="Z37" s="72">
        <f>SUM('student_calcs(hide)'!H592:H595)/$D37*1+SUM('student_calcs(hide)'!I592:I595)/$D37*1</f>
        <v>0</v>
      </c>
      <c r="AA37" s="72">
        <f>SUM('student_calcs(hide)'!I592:I595)/$D37*1+SUM('student_calcs(hide)'!J592:J595)/$D37*1</f>
        <v>0</v>
      </c>
      <c r="AD37" s="72">
        <f>IF('selections(hide)'!$AD$7=1,0,IF(VLOOKUP($B37,'selections(hide)'!$D$24:$P$36,7,FALSE)="PGT",(1+HLOOKUP(prog_header!$C$6,cost_rates!$N$3:$T$5,3,FALSE))*V37*$AI$27*3*VLOOKUP($AK$27,pay_scales!$A:$V,18,FALSE),(1+HLOOKUP(prog_header!$C$6,cost_rates!$V$3:$AB$5,3,FALSE))*V37*$AI$27*3*VLOOKUP($AK$27,pay_scales!$A:$V,18,FALSE)))</f>
        <v>0</v>
      </c>
      <c r="AE37" s="72">
        <f>IF('selections(hide)'!$AD$7=1,0,IF(VLOOKUP($B37,'selections(hide)'!$D$24:$P$36,7,FALSE)="PGT",(1+HLOOKUP(prog_header!$C$6,cost_rates!$N$3:$T$5,3,FALSE))*W37*$AI$27*3*VLOOKUP($AK$27,pay_scales!$A:$V,18,FALSE),(1+HLOOKUP(prog_header!$C$6,cost_rates!$V$3:$AB$5,3,FALSE))*W37*$AI$27*3*VLOOKUP($AK$27,pay_scales!$A:$V,18,FALSE)))</f>
        <v>0</v>
      </c>
      <c r="AF37" s="72">
        <f>IF('selections(hide)'!$AD$7=1,0,IF(VLOOKUP($B37,'selections(hide)'!$D$24:$P$36,7,FALSE)="PGT",(1+HLOOKUP(prog_header!$C$6,cost_rates!$N$3:$T$5,3,FALSE))*X37*$AI$27*3*VLOOKUP($AK$27,pay_scales!$A:$V,18,FALSE),(1+HLOOKUP(prog_header!$C$6,cost_rates!$V$3:$AB$5,3,FALSE))*X37*$AI$27*3*VLOOKUP($AK$27,pay_scales!$A:$V,18,FALSE)))</f>
        <v>0</v>
      </c>
      <c r="AG37" s="72">
        <f>IF('selections(hide)'!$AD$7=1,0,IF(VLOOKUP($B37,'selections(hide)'!$D$24:$P$36,7,FALSE)="PGT",(1+HLOOKUP(prog_header!$C$6,cost_rates!$N$3:$T$5,3,FALSE))*Y37*$AI$27*3*VLOOKUP($AK$27,pay_scales!$A:$V,18,FALSE),(1+HLOOKUP(prog_header!$C$6,cost_rates!$V$3:$AB$5,3,FALSE))*Y37*$AI$27*3*VLOOKUP($AK$27,pay_scales!$A:$V,18,FALSE)))</f>
        <v>0</v>
      </c>
      <c r="AH37" s="72">
        <f>IF('selections(hide)'!$AD$7=1,0,IF(VLOOKUP($B37,'selections(hide)'!$D$24:$P$36,7,FALSE)="PGT",(1+HLOOKUP(prog_header!$C$6,cost_rates!$N$3:$T$5,3,FALSE))*Z37*$AI$27*3*VLOOKUP($AK$27,pay_scales!$A:$V,18,FALSE),(1+HLOOKUP(prog_header!$C$6,cost_rates!$V$3:$AB$5,3,FALSE))*Z37*$AI$27*3*VLOOKUP($AK$27,pay_scales!$A:$V,18,FALSE)))</f>
        <v>0</v>
      </c>
      <c r="AI37" s="72">
        <f>IF('selections(hide)'!$AD$7=1,0,IF(VLOOKUP($B37,'selections(hide)'!$D$24:$P$36,7,FALSE)="PGT",(1+HLOOKUP(prog_header!$C$6,cost_rates!$N$3:$T$5,3,FALSE))*AA37*$AI$27*3*VLOOKUP($AK$27,pay_scales!$A:$V,18,FALSE),(1+HLOOKUP(prog_header!$C$6,cost_rates!$V$3:$AB$5,3,FALSE))*AA37*$AI$27*3*VLOOKUP($AK$27,pay_scales!$A:$V,18,FALSE)))</f>
        <v>0</v>
      </c>
      <c r="AL37" s="16">
        <f>IF('selections(hide)'!$AD$7=1,0,V37*$AI$27*3)/1650</f>
        <v>0</v>
      </c>
      <c r="AM37" s="16">
        <f>IF('selections(hide)'!$AD$7=1,0,W37*$AI$27*3)/1650</f>
        <v>0</v>
      </c>
      <c r="AN37" s="16">
        <f>IF('selections(hide)'!$AD$7=1,0,X37*$AI$27*3)/1650</f>
        <v>0</v>
      </c>
      <c r="AO37" s="16">
        <f>IF('selections(hide)'!$AD$7=1,0,Y37*$AI$27*3)/1650</f>
        <v>0</v>
      </c>
      <c r="AP37" s="16">
        <f>IF('selections(hide)'!$AD$7=1,0,Z37*$AI$27*3)/1650</f>
        <v>0</v>
      </c>
      <c r="AQ37" s="16">
        <f>IF('selections(hide)'!$AD$7=1,0,AA37*$AI$27*3)/1650</f>
        <v>0</v>
      </c>
    </row>
    <row r="38" spans="1:43" x14ac:dyDescent="0.25">
      <c r="A38" t="s">
        <v>36</v>
      </c>
      <c r="B38" s="72">
        <f>VLOOKUP($A38,'selections(hide)'!$A$24:$D$36,4,FALSE)</f>
        <v>11</v>
      </c>
      <c r="C38" s="156">
        <f>VLOOKUP($A38,'selections(hide)'!$A$24:$Q$36,16,FALSE)</f>
        <v>1.3333333333333333</v>
      </c>
      <c r="D38" s="72">
        <v>2</v>
      </c>
      <c r="E38" s="72" t="str">
        <f t="shared" si="15"/>
        <v>112</v>
      </c>
      <c r="F38" s="154">
        <f>IF($B$1="No",ROUNDDOWN($E$19*staff_students!$E$36*staff_students!$E$36*staff_students!$E$36,0)/$D38+ROUNDDOWN($E$19*staff_students!$E$36*staff_students!$E$36*staff_students!$E$36,0)/$D38,ROUNDDOWN($F$19*staff_students!$E$36*staff_students!$E$36*staff_students!$E$36,0)/$D38+ROUNDDOWN($F$19*staff_students!$E$36*staff_students!$E$36*staff_students!$E$36,0)/$D38)</f>
        <v>0</v>
      </c>
      <c r="G38" s="154">
        <f>IF($B$1="No",ROUNDDOWN($E$19*staff_students!$E$36*staff_students!$E$36*staff_students!$E$36,0)/$D38+ROUNDDOWN($E$19*staff_students!$E$36*staff_students!$E$36*staff_students!$E$36,0)/$D38,ROUNDDOWN($F$19*staff_students!$E$36*staff_students!$E$36*staff_students!$E$36,0)/$D38+ROUNDDOWN($F$19*staff_students!$E$36*staff_students!$E$36*staff_students!$E$36,0)/$D38)</f>
        <v>0</v>
      </c>
      <c r="H38" s="154">
        <f>IF($B$1="No",ROUNDDOWN($E$19*staff_students!$E$36*staff_students!$E$36*staff_students!$E$36,0)/$D38+ROUNDDOWN($E$19*staff_students!$E$36*staff_students!$E$36*staff_students!$E$36,0)/$D38,ROUNDDOWN($F$19*staff_students!$E$36*staff_students!$E$36*staff_students!$E$36,0)/$D38+ROUNDDOWN($F$19*staff_students!$E$36*staff_students!$E$36*staff_students!$E$36,0)/$D38)</f>
        <v>0</v>
      </c>
      <c r="I38" s="160">
        <f>IF($B$1="No",ROUNDDOWN(F$19*staff_students!$E$36*staff_students!$E$36*staff_students!$E$36,0)/$D38+ROUNDDOWN($E$19*staff_students!$E$36*staff_students!$E$36*staff_students!$E$36,0)/$D38,ROUNDDOWN($F$19*staff_students!$E$36*staff_students!$E$36*staff_students!$E$36,0)/$D38+ROUNDDOWN($F$19*staff_students!$E$36*staff_students!$E$36*staff_students!$E$36,0)/$D38)</f>
        <v>0</v>
      </c>
      <c r="J38" s="72">
        <f>ROUNDDOWN(G$19*staff_students!$E$36*staff_students!$E$36*staff_students!$E$36,0)/$D38+ROUNDDOWN(F$19*staff_students!$E$36*staff_students!$E$36*staff_students!$E$36,0)/$D38</f>
        <v>0</v>
      </c>
      <c r="K38" s="72">
        <f>ROUNDDOWN(H$19*staff_students!$E$36*staff_students!$E$36*staff_students!$E$36,0)/$D38+ROUNDDOWN(G$19*staff_students!$E$36*staff_students!$E$36*staff_students!$E$36,0)/$D38</f>
        <v>0</v>
      </c>
      <c r="N38" s="154">
        <f t="shared" si="16"/>
        <v>0</v>
      </c>
      <c r="O38" s="154">
        <f t="shared" si="16"/>
        <v>0</v>
      </c>
      <c r="P38" s="154">
        <f t="shared" si="16"/>
        <v>0</v>
      </c>
      <c r="Q38" s="72">
        <f t="shared" si="16"/>
        <v>0</v>
      </c>
      <c r="R38" s="72">
        <f t="shared" si="16"/>
        <v>0</v>
      </c>
      <c r="S38" s="72">
        <f t="shared" si="16"/>
        <v>0</v>
      </c>
      <c r="V38" s="154">
        <f>IF($B$1="No",SUM('student_calcs(hide)'!D618:D621)/$D38*1+SUM('student_calcs(hide)'!E618:E621)/$D38*1,SUM('student_calcs(hide)'!E618:E621)/$D38*1+SUM('student_calcs(hide)'!E618:E621)/$D38*1)</f>
        <v>0</v>
      </c>
      <c r="W38" s="72">
        <f>SUM('student_calcs(hide)'!E618:E621)/$D38*1+SUM('student_calcs(hide)'!F618:F621)/$D38*1</f>
        <v>0</v>
      </c>
      <c r="X38" s="72">
        <f>SUM('student_calcs(hide)'!F618:F621)/$D38*1+SUM('student_calcs(hide)'!G618:G621)/$D38*1</f>
        <v>0</v>
      </c>
      <c r="Y38" s="72">
        <f>SUM('student_calcs(hide)'!G618:G621)/$D38*1+SUM('student_calcs(hide)'!H618:H621)/$D38*1</f>
        <v>0</v>
      </c>
      <c r="Z38" s="72">
        <f>SUM('student_calcs(hide)'!H618:H621)/$D38*1+SUM('student_calcs(hide)'!I618:I621)/$D38*1</f>
        <v>0</v>
      </c>
      <c r="AA38" s="72">
        <f>SUM('student_calcs(hide)'!I618:I621)/$D38*1+SUM('student_calcs(hide)'!J618:J621)/$D38*1</f>
        <v>0</v>
      </c>
      <c r="AD38" s="72">
        <f>IF('selections(hide)'!$AD$7=1,0,IF(VLOOKUP($B38,'selections(hide)'!$D$24:$P$36,7,FALSE)="PGT",(1+HLOOKUP(prog_header!$C$6,cost_rates!$N$3:$T$5,3,FALSE))*V38*$AI$27*3*VLOOKUP($AK$27,pay_scales!$A:$V,18,FALSE),(1+HLOOKUP(prog_header!$C$6,cost_rates!$V$3:$AB$5,3,FALSE))*V38*$AI$27*3*VLOOKUP($AK$27,pay_scales!$A:$V,18,FALSE)))</f>
        <v>0</v>
      </c>
      <c r="AE38" s="72">
        <f>IF('selections(hide)'!$AD$7=1,0,IF(VLOOKUP($B38,'selections(hide)'!$D$24:$P$36,7,FALSE)="PGT",(1+HLOOKUP(prog_header!$C$6,cost_rates!$N$3:$T$5,3,FALSE))*W38*$AI$27*3*VLOOKUP($AK$27,pay_scales!$A:$V,18,FALSE),(1+HLOOKUP(prog_header!$C$6,cost_rates!$V$3:$AB$5,3,FALSE))*W38*$AI$27*3*VLOOKUP($AK$27,pay_scales!$A:$V,18,FALSE)))</f>
        <v>0</v>
      </c>
      <c r="AF38" s="72">
        <f>IF('selections(hide)'!$AD$7=1,0,IF(VLOOKUP($B38,'selections(hide)'!$D$24:$P$36,7,FALSE)="PGT",(1+HLOOKUP(prog_header!$C$6,cost_rates!$N$3:$T$5,3,FALSE))*X38*$AI$27*3*VLOOKUP($AK$27,pay_scales!$A:$V,18,FALSE),(1+HLOOKUP(prog_header!$C$6,cost_rates!$V$3:$AB$5,3,FALSE))*X38*$AI$27*3*VLOOKUP($AK$27,pay_scales!$A:$V,18,FALSE)))</f>
        <v>0</v>
      </c>
      <c r="AG38" s="72">
        <f>IF('selections(hide)'!$AD$7=1,0,IF(VLOOKUP($B38,'selections(hide)'!$D$24:$P$36,7,FALSE)="PGT",(1+HLOOKUP(prog_header!$C$6,cost_rates!$N$3:$T$5,3,FALSE))*Y38*$AI$27*3*VLOOKUP($AK$27,pay_scales!$A:$V,18,FALSE),(1+HLOOKUP(prog_header!$C$6,cost_rates!$V$3:$AB$5,3,FALSE))*Y38*$AI$27*3*VLOOKUP($AK$27,pay_scales!$A:$V,18,FALSE)))</f>
        <v>0</v>
      </c>
      <c r="AH38" s="72">
        <f>IF('selections(hide)'!$AD$7=1,0,IF(VLOOKUP($B38,'selections(hide)'!$D$24:$P$36,7,FALSE)="PGT",(1+HLOOKUP(prog_header!$C$6,cost_rates!$N$3:$T$5,3,FALSE))*Z38*$AI$27*3*VLOOKUP($AK$27,pay_scales!$A:$V,18,FALSE),(1+HLOOKUP(prog_header!$C$6,cost_rates!$V$3:$AB$5,3,FALSE))*Z38*$AI$27*3*VLOOKUP($AK$27,pay_scales!$A:$V,18,FALSE)))</f>
        <v>0</v>
      </c>
      <c r="AI38" s="72">
        <f>IF('selections(hide)'!$AD$7=1,0,IF(VLOOKUP($B38,'selections(hide)'!$D$24:$P$36,7,FALSE)="PGT",(1+HLOOKUP(prog_header!$C$6,cost_rates!$N$3:$T$5,3,FALSE))*AA38*$AI$27*3*VLOOKUP($AK$27,pay_scales!$A:$V,18,FALSE),(1+HLOOKUP(prog_header!$C$6,cost_rates!$V$3:$AB$5,3,FALSE))*AA38*$AI$27*3*VLOOKUP($AK$27,pay_scales!$A:$V,18,FALSE)))</f>
        <v>0</v>
      </c>
      <c r="AL38" s="16">
        <f>IF('selections(hide)'!$AD$7=1,0,V38*$AI$27*3)/1650</f>
        <v>0</v>
      </c>
      <c r="AM38" s="16">
        <f>IF('selections(hide)'!$AD$7=1,0,W38*$AI$27*3)/1650</f>
        <v>0</v>
      </c>
      <c r="AN38" s="16">
        <f>IF('selections(hide)'!$AD$7=1,0,X38*$AI$27*3)/1650</f>
        <v>0</v>
      </c>
      <c r="AO38" s="16">
        <f>IF('selections(hide)'!$AD$7=1,0,Y38*$AI$27*3)/1650</f>
        <v>0</v>
      </c>
      <c r="AP38" s="16">
        <f>IF('selections(hide)'!$AD$7=1,0,Z38*$AI$27*3)/1650</f>
        <v>0</v>
      </c>
      <c r="AQ38" s="16">
        <f>IF('selections(hide)'!$AD$7=1,0,AA38*$AI$27*3)/1650</f>
        <v>0</v>
      </c>
    </row>
    <row r="39" spans="1:43" x14ac:dyDescent="0.25">
      <c r="A39" t="s">
        <v>38</v>
      </c>
      <c r="B39" s="72">
        <f>VLOOKUP($A39,'selections(hide)'!$A$24:$D$36,4,FALSE)</f>
        <v>12</v>
      </c>
      <c r="C39" s="156">
        <f>VLOOKUP($A39,'selections(hide)'!$A$24:$Q$36,16,FALSE)</f>
        <v>1.6666666666666667</v>
      </c>
      <c r="D39" s="72">
        <v>2</v>
      </c>
      <c r="E39" s="72" t="str">
        <f t="shared" si="15"/>
        <v>122</v>
      </c>
      <c r="F39" s="154">
        <f>IF($B$1="No",ROUNDDOWN($E$19*staff_students!$E$36*staff_students!$E$36*staff_students!$E$36*staff_students!$E$36,0)/$D39+ROUNDDOWN($E$19*staff_students!$E$36*staff_students!$E$36*staff_students!$E$36*staff_students!$E$36,0)/$D39,ROUNDDOWN($F$19*staff_students!$E$36*staff_students!$E$36*staff_students!$E$36*staff_students!$E$36,0)/$D39+ROUNDDOWN($F$19*staff_students!$E$36*staff_students!$E$36*staff_students!$E$36*staff_students!$E$36,0)/$D39)</f>
        <v>0</v>
      </c>
      <c r="G39" s="154">
        <f>IF($B$1="No",ROUNDDOWN($E$19*staff_students!$E$36*staff_students!$E$36*staff_students!$E$36*staff_students!$E$36,0)/$D39+ROUNDDOWN($E$19*staff_students!$E$36*staff_students!$E$36*staff_students!$E$36*staff_students!$E$36,0)/$D39,ROUNDDOWN($F$19*staff_students!$E$36*staff_students!$E$36*staff_students!$E$36*staff_students!$E$36,0)/$D39+ROUNDDOWN($F$19*staff_students!$E$36*staff_students!$E$36*staff_students!$E$36*staff_students!$E$36,0)/$D39)</f>
        <v>0</v>
      </c>
      <c r="H39" s="154">
        <f>IF($B$1="No",ROUNDDOWN($E$19*staff_students!$E$36*staff_students!$E$36*staff_students!$E$36*staff_students!$E$36,0)/$D39+ROUNDDOWN($E$19*staff_students!$E$36*staff_students!$E$36*staff_students!$E$36*staff_students!$E$36,0)/$D39,ROUNDDOWN($F$19*staff_students!$E$36*staff_students!$E$36*staff_students!$E$36*staff_students!$E$36,0)/$D39+ROUNDDOWN($F$19*staff_students!$E$36*staff_students!$E$36*staff_students!$E$36*staff_students!$E$36,0)/$D39)</f>
        <v>0</v>
      </c>
      <c r="I39" s="154">
        <f>IF($B$1="No",ROUNDDOWN($E$19*staff_students!$E$36*staff_students!$E$36*staff_students!$E$36*staff_students!$E$36,0)/$D39+ROUNDDOWN($E$19*staff_students!$E$36*staff_students!$E$36*staff_students!$E$36*staff_students!$E$36,0)/$D39,ROUNDDOWN($F$19*staff_students!$E$36*staff_students!$E$36*staff_students!$E$36*staff_students!$E$36,0)/$D39+ROUNDDOWN($F$19*staff_students!$E$36*staff_students!$E$36*staff_students!$E$36*staff_students!$E$36,0)/$D39)</f>
        <v>0</v>
      </c>
      <c r="J39" s="160">
        <f>IF($B$1="No",ROUNDDOWN(F$19*staff_students!$E$36*staff_students!$E$36*staff_students!$E$36*staff_students!$E$36,0)/$D39+ROUNDDOWN($E$19*staff_students!$E$36*staff_students!$E$36*staff_students!$E$36*staff_students!$E$36,0)/$D39,ROUNDDOWN($F$19*staff_students!$E$36*staff_students!$E$36*staff_students!$E$36*staff_students!$E$36,0)/$D39+ROUNDDOWN($F$19*staff_students!$E$36*staff_students!$E$36*staff_students!$E$36*staff_students!$E$36,0)/$D39)</f>
        <v>0</v>
      </c>
      <c r="K39" s="72">
        <f>ROUNDDOWN(G$19*staff_students!$E$36*staff_students!$E$36*staff_students!$E$36*staff_students!$E$36,0)/$D39+ROUNDDOWN(F$19*staff_students!$E$36*staff_students!$E$36*staff_students!$E$36*staff_students!$E$36,0)/$D39</f>
        <v>0</v>
      </c>
      <c r="N39" s="154">
        <f t="shared" si="16"/>
        <v>0</v>
      </c>
      <c r="O39" s="154">
        <f t="shared" si="16"/>
        <v>0</v>
      </c>
      <c r="P39" s="154">
        <f t="shared" si="16"/>
        <v>0</v>
      </c>
      <c r="Q39" s="154">
        <f t="shared" si="16"/>
        <v>0</v>
      </c>
      <c r="R39" s="72">
        <f t="shared" si="16"/>
        <v>0</v>
      </c>
      <c r="S39" s="72">
        <f t="shared" si="16"/>
        <v>0</v>
      </c>
      <c r="V39" s="154">
        <f>IF($B$1="No",SUM('student_calcs(hide)'!D644:D647)/$D39*1+SUM('student_calcs(hide)'!E644:E647)/$D39*1,SUM('student_calcs(hide)'!E644:E647)/$D39*1+SUM('student_calcs(hide)'!E644:E647)/$D39*1)</f>
        <v>0</v>
      </c>
      <c r="W39" s="72">
        <f>SUM('student_calcs(hide)'!E644:E647)/$D39*1+SUM('student_calcs(hide)'!F644:F647)/$D39*1</f>
        <v>0</v>
      </c>
      <c r="X39" s="72">
        <f>SUM('student_calcs(hide)'!F644:F647)/$D39*1+SUM('student_calcs(hide)'!G644:G647)/$D39*1</f>
        <v>0</v>
      </c>
      <c r="Y39" s="72">
        <f>SUM('student_calcs(hide)'!G644:G647)/$D39*1+SUM('student_calcs(hide)'!H644:H647)/$D39*1</f>
        <v>0</v>
      </c>
      <c r="Z39" s="72">
        <f>SUM('student_calcs(hide)'!H644:H647)/$D39*1+SUM('student_calcs(hide)'!I644:I647)/$D39*1</f>
        <v>0</v>
      </c>
      <c r="AA39" s="72">
        <f>SUM('student_calcs(hide)'!I644:I647)/$D39*1+SUM('student_calcs(hide)'!J644:J647)/$D39*1</f>
        <v>0</v>
      </c>
      <c r="AD39" s="72">
        <f>IF('selections(hide)'!$AD$7=1,0,IF(VLOOKUP($B39,'selections(hide)'!$D$24:$P$36,7,FALSE)="PGT",(1+HLOOKUP(prog_header!$C$6,cost_rates!$N$3:$T$5,3,FALSE))*V39*$AI$27*3*VLOOKUP($AK$27,pay_scales!$A:$V,18,FALSE),(1+HLOOKUP(prog_header!$C$6,cost_rates!$V$3:$AB$5,3,FALSE))*V39*$AI$27*3*VLOOKUP($AK$27,pay_scales!$A:$V,18,FALSE)))</f>
        <v>0</v>
      </c>
      <c r="AE39" s="72">
        <f>IF('selections(hide)'!$AD$7=1,0,IF(VLOOKUP($B39,'selections(hide)'!$D$24:$P$36,7,FALSE)="PGT",(1+HLOOKUP(prog_header!$C$6,cost_rates!$N$3:$T$5,3,FALSE))*W39*$AI$27*3*VLOOKUP($AK$27,pay_scales!$A:$V,18,FALSE),(1+HLOOKUP(prog_header!$C$6,cost_rates!$V$3:$AB$5,3,FALSE))*W39*$AI$27*3*VLOOKUP($AK$27,pay_scales!$A:$V,18,FALSE)))</f>
        <v>0</v>
      </c>
      <c r="AF39" s="72">
        <f>IF('selections(hide)'!$AD$7=1,0,IF(VLOOKUP($B39,'selections(hide)'!$D$24:$P$36,7,FALSE)="PGT",(1+HLOOKUP(prog_header!$C$6,cost_rates!$N$3:$T$5,3,FALSE))*X39*$AI$27*3*VLOOKUP($AK$27,pay_scales!$A:$V,18,FALSE),(1+HLOOKUP(prog_header!$C$6,cost_rates!$V$3:$AB$5,3,FALSE))*X39*$AI$27*3*VLOOKUP($AK$27,pay_scales!$A:$V,18,FALSE)))</f>
        <v>0</v>
      </c>
      <c r="AG39" s="72">
        <f>IF('selections(hide)'!$AD$7=1,0,IF(VLOOKUP($B39,'selections(hide)'!$D$24:$P$36,7,FALSE)="PGT",(1+HLOOKUP(prog_header!$C$6,cost_rates!$N$3:$T$5,3,FALSE))*Y39*$AI$27*3*VLOOKUP($AK$27,pay_scales!$A:$V,18,FALSE),(1+HLOOKUP(prog_header!$C$6,cost_rates!$V$3:$AB$5,3,FALSE))*Y39*$AI$27*3*VLOOKUP($AK$27,pay_scales!$A:$V,18,FALSE)))</f>
        <v>0</v>
      </c>
      <c r="AH39" s="72">
        <f>IF('selections(hide)'!$AD$7=1,0,IF(VLOOKUP($B39,'selections(hide)'!$D$24:$P$36,7,FALSE)="PGT",(1+HLOOKUP(prog_header!$C$6,cost_rates!$N$3:$T$5,3,FALSE))*Z39*$AI$27*3*VLOOKUP($AK$27,pay_scales!$A:$V,18,FALSE),(1+HLOOKUP(prog_header!$C$6,cost_rates!$V$3:$AB$5,3,FALSE))*Z39*$AI$27*3*VLOOKUP($AK$27,pay_scales!$A:$V,18,FALSE)))</f>
        <v>0</v>
      </c>
      <c r="AI39" s="72">
        <f>IF('selections(hide)'!$AD$7=1,0,IF(VLOOKUP($B39,'selections(hide)'!$D$24:$P$36,7,FALSE)="PGT",(1+HLOOKUP(prog_header!$C$6,cost_rates!$N$3:$T$5,3,FALSE))*AA39*$AI$27*3*VLOOKUP($AK$27,pay_scales!$A:$V,18,FALSE),(1+HLOOKUP(prog_header!$C$6,cost_rates!$V$3:$AB$5,3,FALSE))*AA39*$AI$27*3*VLOOKUP($AK$27,pay_scales!$A:$V,18,FALSE)))</f>
        <v>0</v>
      </c>
      <c r="AL39" s="16">
        <f>IF('selections(hide)'!$AD$7=1,0,V39*$AI$27*3)/1650</f>
        <v>0</v>
      </c>
      <c r="AM39" s="16">
        <f>IF('selections(hide)'!$AD$7=1,0,W39*$AI$27*3)/1650</f>
        <v>0</v>
      </c>
      <c r="AN39" s="16">
        <f>IF('selections(hide)'!$AD$7=1,0,X39*$AI$27*3)/1650</f>
        <v>0</v>
      </c>
      <c r="AO39" s="16">
        <f>IF('selections(hide)'!$AD$7=1,0,Y39*$AI$27*3)/1650</f>
        <v>0</v>
      </c>
      <c r="AP39" s="16">
        <f>IF('selections(hide)'!$AD$7=1,0,Z39*$AI$27*3)/1650</f>
        <v>0</v>
      </c>
      <c r="AQ39" s="16">
        <f>IF('selections(hide)'!$AD$7=1,0,AA39*$AI$27*3)/1650</f>
        <v>0</v>
      </c>
    </row>
    <row r="40" spans="1:43" x14ac:dyDescent="0.25">
      <c r="A40" t="s">
        <v>40</v>
      </c>
      <c r="B40" s="72">
        <f>VLOOKUP($A40,'selections(hide)'!$A$24:$D$36,4,FALSE)</f>
        <v>13</v>
      </c>
      <c r="C40" s="156">
        <f>VLOOKUP($A40,'selections(hide)'!$A$24:$Q$36,16,FALSE)</f>
        <v>2</v>
      </c>
      <c r="D40" s="72">
        <v>2</v>
      </c>
      <c r="E40" s="72" t="str">
        <f t="shared" si="15"/>
        <v>132</v>
      </c>
      <c r="F40" s="154">
        <f>IF($B$1="No",ROUNDDOWN($E$19*staff_students!$E$36*staff_students!$E$36*staff_students!$E$36*staff_students!$E$36*staff_students!$E$36,0)/$D40+ROUNDDOWN($E$19*staff_students!$E$36*staff_students!$E$36*staff_students!$E$36*staff_students!$E$36*staff_students!$E$36,0)/$D40,ROUNDDOWN($F$19*staff_students!$E$36*staff_students!$E$36*staff_students!$E$36*staff_students!$E$36*staff_students!$E$36,0)/$D40+ROUNDDOWN($F$19*staff_students!$E$36*staff_students!$E$36*staff_students!$E$36*staff_students!$E$36*staff_students!$E$36,0)/$D40)</f>
        <v>0</v>
      </c>
      <c r="G40" s="154">
        <f>IF($B$1="No",ROUNDDOWN($E$19*staff_students!$E$36*staff_students!$E$36*staff_students!$E$36*staff_students!$E$36*staff_students!$E$36,0)/$D40+ROUNDDOWN($E$19*staff_students!$E$36*staff_students!$E$36*staff_students!$E$36*staff_students!$E$36*staff_students!$E$36,0)/$D40,ROUNDDOWN($F$19*staff_students!$E$36*staff_students!$E$36*staff_students!$E$36*staff_students!$E$36*staff_students!$E$36,0)/$D40+ROUNDDOWN($F$19*staff_students!$E$36*staff_students!$E$36*staff_students!$E$36*staff_students!$E$36*staff_students!$E$36,0)/$D40)</f>
        <v>0</v>
      </c>
      <c r="H40" s="154">
        <f>IF($B$1="No",ROUNDDOWN($E$19*staff_students!$E$36*staff_students!$E$36*staff_students!$E$36*staff_students!$E$36*staff_students!$E$36,0)/$D40+ROUNDDOWN($E$19*staff_students!$E$36*staff_students!$E$36*staff_students!$E$36*staff_students!$E$36*staff_students!$E$36,0)/$D40,ROUNDDOWN($F$19*staff_students!$E$36*staff_students!$E$36*staff_students!$E$36*staff_students!$E$36*staff_students!$E$36,0)/$D40+ROUNDDOWN($F$19*staff_students!$E$36*staff_students!$E$36*staff_students!$E$36*staff_students!$E$36*staff_students!$E$36,0)/$D40)</f>
        <v>0</v>
      </c>
      <c r="I40" s="154">
        <f>IF($B$1="No",ROUNDDOWN($E$19*staff_students!$E$36*staff_students!$E$36*staff_students!$E$36*staff_students!$E$36*staff_students!$E$36,0)/$D40+ROUNDDOWN($E$19*staff_students!$E$36*staff_students!$E$36*staff_students!$E$36*staff_students!$E$36*staff_students!$E$36,0)/$D40,ROUNDDOWN($F$19*staff_students!$E$36*staff_students!$E$36*staff_students!$E$36*staff_students!$E$36*staff_students!$E$36,0)/$D40+ROUNDDOWN($F$19*staff_students!$E$36*staff_students!$E$36*staff_students!$E$36*staff_students!$E$36*staff_students!$E$36,0)/$D40)</f>
        <v>0</v>
      </c>
      <c r="J40" s="154">
        <f>IF($B$1="No",ROUNDDOWN($E$19*staff_students!$E$36*staff_students!$E$36*staff_students!$E$36*staff_students!$E$36*staff_students!$E$36,0)/$D40+ROUNDDOWN($E$19*staff_students!$E$36*staff_students!$E$36*staff_students!$E$36*staff_students!$E$36*staff_students!$E$36,0)/$D40,ROUNDDOWN($F$19*staff_students!$E$36*staff_students!$E$36*staff_students!$E$36*staff_students!$E$36*staff_students!$E$36,0)/$D40+ROUNDDOWN($F$19*staff_students!$E$36*staff_students!$E$36*staff_students!$E$36*staff_students!$E$36*staff_students!$E$36,0)/$D40)</f>
        <v>0</v>
      </c>
      <c r="K40" s="160">
        <f>IF($B$1="No",ROUNDDOWN(F$19*staff_students!$E$36*staff_students!$E$36*staff_students!$E$36*staff_students!$E$36*staff_students!$E$36,0)/$D40+ROUNDDOWN($E$19*staff_students!$E$36*staff_students!$E$36*staff_students!$E$36*staff_students!$E$36*staff_students!$E$36,0)/$D40,ROUNDDOWN($F$19*staff_students!$E$36*staff_students!$E$36*staff_students!$E$36*staff_students!$E$36*staff_students!$E$36,0)/$D40+ROUNDDOWN($F$19*staff_students!$E$36*staff_students!$E$36*staff_students!$E$36*staff_students!$E$36*staff_students!$E$36,0)/$D40)</f>
        <v>0</v>
      </c>
      <c r="N40" s="154">
        <f t="shared" si="16"/>
        <v>0</v>
      </c>
      <c r="O40" s="154">
        <f t="shared" si="16"/>
        <v>0</v>
      </c>
      <c r="P40" s="154">
        <f t="shared" si="16"/>
        <v>0</v>
      </c>
      <c r="Q40" s="154">
        <f t="shared" si="16"/>
        <v>0</v>
      </c>
      <c r="R40" s="154">
        <f t="shared" si="16"/>
        <v>0</v>
      </c>
      <c r="S40" s="72">
        <f t="shared" si="16"/>
        <v>0</v>
      </c>
      <c r="V40" s="154">
        <f>IF($B$1="No",SUM('student_calcs(hide)'!D670:D673)/$D40*1+SUM('student_calcs(hide)'!E670:E673)/$D40*1,SUM('student_calcs(hide)'!E670:E673)/$D40*1+SUM('student_calcs(hide)'!E670:E673)/$D40*1)</f>
        <v>0</v>
      </c>
      <c r="W40" s="72">
        <f>SUM('student_calcs(hide)'!E670:E673)/$D40*1+SUM('student_calcs(hide)'!F670:F673)/$D40*1</f>
        <v>0</v>
      </c>
      <c r="X40" s="72">
        <f>SUM('student_calcs(hide)'!F670:F673)/$D40*1+SUM('student_calcs(hide)'!G670:G673)/$D40*1</f>
        <v>0</v>
      </c>
      <c r="Y40" s="72">
        <f>SUM('student_calcs(hide)'!G670:G673)/$D40*1+SUM('student_calcs(hide)'!H670:H673)/$D40*1</f>
        <v>0</v>
      </c>
      <c r="Z40" s="72">
        <f>SUM('student_calcs(hide)'!H670:H673)/$D40*1+SUM('student_calcs(hide)'!I670:I673)/$D40*1</f>
        <v>0</v>
      </c>
      <c r="AA40" s="72">
        <f>SUM('student_calcs(hide)'!I670:I673)/$D40*1+SUM('student_calcs(hide)'!J670:J673)/$D40*1</f>
        <v>0</v>
      </c>
      <c r="AD40" s="72">
        <f>IF('selections(hide)'!$AD$7=1,0,IF(VLOOKUP($B40,'selections(hide)'!$D$24:$P$36,7,FALSE)="PGT",(1+HLOOKUP(prog_header!$C$6,cost_rates!$N$3:$T$5,3,FALSE))*V40*$AI$27*3*VLOOKUP($AK$27,pay_scales!$A:$V,18,FALSE),(1+HLOOKUP(prog_header!$C$6,cost_rates!$V$3:$AB$5,3,FALSE))*V40*$AI$27*3*VLOOKUP($AK$27,pay_scales!$A:$V,18,FALSE)))</f>
        <v>0</v>
      </c>
      <c r="AE40" s="72">
        <f>IF('selections(hide)'!$AD$7=1,0,IF(VLOOKUP($B40,'selections(hide)'!$D$24:$P$36,7,FALSE)="PGT",(1+HLOOKUP(prog_header!$C$6,cost_rates!$N$3:$T$5,3,FALSE))*W40*$AI$27*3*VLOOKUP($AK$27,pay_scales!$A:$V,18,FALSE),(1+HLOOKUP(prog_header!$C$6,cost_rates!$V$3:$AB$5,3,FALSE))*W40*$AI$27*3*VLOOKUP($AK$27,pay_scales!$A:$V,18,FALSE)))</f>
        <v>0</v>
      </c>
      <c r="AF40" s="72">
        <f>IF('selections(hide)'!$AD$7=1,0,IF(VLOOKUP($B40,'selections(hide)'!$D$24:$P$36,7,FALSE)="PGT",(1+HLOOKUP(prog_header!$C$6,cost_rates!$N$3:$T$5,3,FALSE))*X40*$AI$27*3*VLOOKUP($AK$27,pay_scales!$A:$V,18,FALSE),(1+HLOOKUP(prog_header!$C$6,cost_rates!$V$3:$AB$5,3,FALSE))*X40*$AI$27*3*VLOOKUP($AK$27,pay_scales!$A:$V,18,FALSE)))</f>
        <v>0</v>
      </c>
      <c r="AG40" s="72">
        <f>IF('selections(hide)'!$AD$7=1,0,IF(VLOOKUP($B40,'selections(hide)'!$D$24:$P$36,7,FALSE)="PGT",(1+HLOOKUP(prog_header!$C$6,cost_rates!$N$3:$T$5,3,FALSE))*Y40*$AI$27*3*VLOOKUP($AK$27,pay_scales!$A:$V,18,FALSE),(1+HLOOKUP(prog_header!$C$6,cost_rates!$V$3:$AB$5,3,FALSE))*Y40*$AI$27*3*VLOOKUP($AK$27,pay_scales!$A:$V,18,FALSE)))</f>
        <v>0</v>
      </c>
      <c r="AH40" s="72">
        <f>IF('selections(hide)'!$AD$7=1,0,IF(VLOOKUP($B40,'selections(hide)'!$D$24:$P$36,7,FALSE)="PGT",(1+HLOOKUP(prog_header!$C$6,cost_rates!$N$3:$T$5,3,FALSE))*Z40*$AI$27*3*VLOOKUP($AK$27,pay_scales!$A:$V,18,FALSE),(1+HLOOKUP(prog_header!$C$6,cost_rates!$V$3:$AB$5,3,FALSE))*Z40*$AI$27*3*VLOOKUP($AK$27,pay_scales!$A:$V,18,FALSE)))</f>
        <v>0</v>
      </c>
      <c r="AI40" s="72">
        <f>IF('selections(hide)'!$AD$7=1,0,IF(VLOOKUP($B40,'selections(hide)'!$D$24:$P$36,7,FALSE)="PGT",(1+HLOOKUP(prog_header!$C$6,cost_rates!$N$3:$T$5,3,FALSE))*AA40*$AI$27*3*VLOOKUP($AK$27,pay_scales!$A:$V,18,FALSE),(1+HLOOKUP(prog_header!$C$6,cost_rates!$V$3:$AB$5,3,FALSE))*AA40*$AI$27*3*VLOOKUP($AK$27,pay_scales!$A:$V,18,FALSE)))</f>
        <v>0</v>
      </c>
      <c r="AL40" s="16">
        <f>IF('selections(hide)'!$AD$7=1,0,V40*$AI$27*3)/1650</f>
        <v>0</v>
      </c>
      <c r="AM40" s="16">
        <f>IF('selections(hide)'!$AD$7=1,0,W40*$AI$27*3)/1650</f>
        <v>0</v>
      </c>
      <c r="AN40" s="16">
        <f>IF('selections(hide)'!$AD$7=1,0,X40*$AI$27*3)/1650</f>
        <v>0</v>
      </c>
      <c r="AO40" s="16">
        <f>IF('selections(hide)'!$AD$7=1,0,Y40*$AI$27*3)/1650</f>
        <v>0</v>
      </c>
      <c r="AP40" s="16">
        <f>IF('selections(hide)'!$AD$7=1,0,Z40*$AI$27*3)/1650</f>
        <v>0</v>
      </c>
      <c r="AQ40" s="16">
        <f>IF('selections(hide)'!$AD$7=1,0,AA40*$AI$27*3)/1650</f>
        <v>0</v>
      </c>
    </row>
    <row r="42" spans="1:43" x14ac:dyDescent="0.25">
      <c r="A42" t="s">
        <v>20</v>
      </c>
      <c r="B42" s="72">
        <f>VLOOKUP($A42,'selections(hide)'!$A$24:$D$36,4,FALSE)</f>
        <v>4</v>
      </c>
      <c r="C42" s="156">
        <f>VLOOKUP($A42,'selections(hide)'!$A$24:$Q$36,16,FALSE)</f>
        <v>2</v>
      </c>
      <c r="D42" s="72">
        <v>3</v>
      </c>
      <c r="E42" s="72" t="str">
        <f t="shared" si="15"/>
        <v>43</v>
      </c>
      <c r="F42" s="154">
        <f>IF($B$1="No",ROUNDDOWN($E$19*staff_students!$E$36,0)/$D42*1+ROUNDDOWN($E$19*staff_students!$E$36,0)/$D42*2,ROUNDDOWN($F$19*staff_students!$E$36,0)/$D42*1+ROUNDDOWN($F$19*staff_students!$E$36,0)/$D42*2)</f>
        <v>0</v>
      </c>
      <c r="G42" s="160">
        <f>IF($B$1="No",ROUNDDOWN(F$19*staff_students!$E$36,0)/$D42*1+ROUNDDOWN($E$19*staff_students!$E$36,0)/$D42*2,ROUNDDOWN($F$19*staff_students!$E$36,0)/$D42*1+ROUNDDOWN($F$19*staff_students!$E$36,0)/$D42*2)</f>
        <v>0</v>
      </c>
      <c r="H42" s="72">
        <f>ROUNDDOWN(G$19*staff_students!$E$36,0)/$D42*1+ROUNDDOWN(F$19*staff_students!$E$36,0)/$D42*2</f>
        <v>0</v>
      </c>
      <c r="I42" s="72">
        <f>ROUNDDOWN(H$19*staff_students!$E$36,0)/$D42*1+ROUNDDOWN(G$19*staff_students!$E$36,0)/$D42*2</f>
        <v>0</v>
      </c>
      <c r="J42" s="72">
        <f>ROUNDDOWN(I$19*staff_students!$E$36,0)/$D42*1+ROUNDDOWN(H$19*staff_students!$E$36,0)/$D42*2</f>
        <v>0</v>
      </c>
      <c r="K42" s="72">
        <f>ROUNDDOWN(J$19*staff_students!$E$36,0)/$D42*1+ROUNDDOWN(I$19*staff_students!$E$36,0)/$D42*2</f>
        <v>0</v>
      </c>
      <c r="N42" s="154">
        <f t="shared" ref="N42:S47" si="17">F42*$D$21</f>
        <v>0</v>
      </c>
      <c r="O42" s="72">
        <f t="shared" si="17"/>
        <v>0</v>
      </c>
      <c r="P42" s="72">
        <f t="shared" si="17"/>
        <v>0</v>
      </c>
      <c r="Q42" s="72">
        <f t="shared" si="17"/>
        <v>0</v>
      </c>
      <c r="R42" s="72">
        <f t="shared" si="17"/>
        <v>0</v>
      </c>
      <c r="S42" s="72">
        <f t="shared" si="17"/>
        <v>0</v>
      </c>
      <c r="V42" s="154">
        <f>IF($B$1="No",SUM('student_calcs(hide)'!D752:D755)/$D42*1+SUM('student_calcs(hide)'!E752:E755)/$D42*2,SUM('student_calcs(hide)'!E752:E755)/$D42*1+SUM('student_calcs(hide)'!E752:E755)/$D42*2)</f>
        <v>0</v>
      </c>
      <c r="W42" s="72">
        <f>SUM('student_calcs(hide)'!E752:E755)/$D42*1+SUM('student_calcs(hide)'!F752:F755)/$D42*2</f>
        <v>0</v>
      </c>
      <c r="X42" s="72">
        <f>SUM('student_calcs(hide)'!F752:F755)/$D42*1+SUM('student_calcs(hide)'!G752:G755)/$D42*2</f>
        <v>0</v>
      </c>
      <c r="Y42" s="72">
        <f>SUM('student_calcs(hide)'!G752:G755)/$D42*1+SUM('student_calcs(hide)'!H752:H755)/$D42*2</f>
        <v>0</v>
      </c>
      <c r="Z42" s="72">
        <f>SUM('student_calcs(hide)'!H752:H755)/$D42*1+SUM('student_calcs(hide)'!I752:I755)/$D42*2</f>
        <v>0</v>
      </c>
      <c r="AA42" s="72">
        <f>SUM('student_calcs(hide)'!I752:I755)/$D42*1+SUM('student_calcs(hide)'!J752:J755)/$D42*2</f>
        <v>0</v>
      </c>
      <c r="AD42" s="72">
        <f>IF('selections(hide)'!$AD$7=1,0,IF(VLOOKUP($B42,'selections(hide)'!$D$24:$P$36,7,FALSE)="PGT",(1+HLOOKUP(prog_header!$C$6,cost_rates!$N$3:$T$5,3,FALSE))*V42*$AI$27*3*VLOOKUP($AK$27,pay_scales!$A:$V,18,FALSE),(1+HLOOKUP(prog_header!$C$6,cost_rates!$V$3:$AB$5,3,FALSE))*V42*$AI$27*3*VLOOKUP($AK$27,pay_scales!$A:$V,18,FALSE)))</f>
        <v>0</v>
      </c>
      <c r="AE42" s="72">
        <f>IF('selections(hide)'!$AD$7=1,0,IF(VLOOKUP($B42,'selections(hide)'!$D$24:$P$36,7,FALSE)="PGT",(1+HLOOKUP(prog_header!$C$6,cost_rates!$N$3:$T$5,3,FALSE))*W42*$AI$27*3*VLOOKUP($AK$27,pay_scales!$A:$V,18,FALSE),(1+HLOOKUP(prog_header!$C$6,cost_rates!$V$3:$AB$5,3,FALSE))*W42*$AI$27*3*VLOOKUP($AK$27,pay_scales!$A:$V,18,FALSE)))</f>
        <v>0</v>
      </c>
      <c r="AF42" s="72">
        <f>IF('selections(hide)'!$AD$7=1,0,IF(VLOOKUP($B42,'selections(hide)'!$D$24:$P$36,7,FALSE)="PGT",(1+HLOOKUP(prog_header!$C$6,cost_rates!$N$3:$T$5,3,FALSE))*X42*$AI$27*3*VLOOKUP($AK$27,pay_scales!$A:$V,18,FALSE),(1+HLOOKUP(prog_header!$C$6,cost_rates!$V$3:$AB$5,3,FALSE))*X42*$AI$27*3*VLOOKUP($AK$27,pay_scales!$A:$V,18,FALSE)))</f>
        <v>0</v>
      </c>
      <c r="AG42" s="72">
        <f>IF('selections(hide)'!$AD$7=1,0,IF(VLOOKUP($B42,'selections(hide)'!$D$24:$P$36,7,FALSE)="PGT",(1+HLOOKUP(prog_header!$C$6,cost_rates!$N$3:$T$5,3,FALSE))*Y42*$AI$27*3*VLOOKUP($AK$27,pay_scales!$A:$V,18,FALSE),(1+HLOOKUP(prog_header!$C$6,cost_rates!$V$3:$AB$5,3,FALSE))*Y42*$AI$27*3*VLOOKUP($AK$27,pay_scales!$A:$V,18,FALSE)))</f>
        <v>0</v>
      </c>
      <c r="AH42" s="72">
        <f>IF('selections(hide)'!$AD$7=1,0,IF(VLOOKUP($B42,'selections(hide)'!$D$24:$P$36,7,FALSE)="PGT",(1+HLOOKUP(prog_header!$C$6,cost_rates!$N$3:$T$5,3,FALSE))*Z42*$AI$27*3*VLOOKUP($AK$27,pay_scales!$A:$V,18,FALSE),(1+HLOOKUP(prog_header!$C$6,cost_rates!$V$3:$AB$5,3,FALSE))*Z42*$AI$27*3*VLOOKUP($AK$27,pay_scales!$A:$V,18,FALSE)))</f>
        <v>0</v>
      </c>
      <c r="AI42" s="72">
        <f>IF('selections(hide)'!$AD$7=1,0,IF(VLOOKUP($B42,'selections(hide)'!$D$24:$P$36,7,FALSE)="PGT",(1+HLOOKUP(prog_header!$C$6,cost_rates!$N$3:$T$5,3,FALSE))*AA42*$AI$27*3*VLOOKUP($AK$27,pay_scales!$A:$V,18,FALSE),(1+HLOOKUP(prog_header!$C$6,cost_rates!$V$3:$AB$5,3,FALSE))*AA42*$AI$27*3*VLOOKUP($AK$27,pay_scales!$A:$V,18,FALSE)))</f>
        <v>0</v>
      </c>
      <c r="AL42" s="16">
        <f>IF('selections(hide)'!$AD$7=1,0,V42*$AI$27*3)/1650</f>
        <v>0</v>
      </c>
      <c r="AM42" s="16">
        <f>IF('selections(hide)'!$AD$7=1,0,W42*$AI$27*3)/1650</f>
        <v>0</v>
      </c>
      <c r="AN42" s="16">
        <f>IF('selections(hide)'!$AD$7=1,0,X42*$AI$27*3)/1650</f>
        <v>0</v>
      </c>
      <c r="AO42" s="16">
        <f>IF('selections(hide)'!$AD$7=1,0,Y42*$AI$27*3)/1650</f>
        <v>0</v>
      </c>
      <c r="AP42" s="16">
        <f>IF('selections(hide)'!$AD$7=1,0,Z42*$AI$27*3)/1650</f>
        <v>0</v>
      </c>
      <c r="AQ42" s="16">
        <f>IF('selections(hide)'!$AD$7=1,0,AA42*$AI$27*3)/1650</f>
        <v>0</v>
      </c>
    </row>
    <row r="43" spans="1:43" x14ac:dyDescent="0.25">
      <c r="A43" t="s">
        <v>22</v>
      </c>
      <c r="B43" s="72">
        <f>VLOOKUP($A43,'selections(hide)'!$A$24:$D$36,4,FALSE)</f>
        <v>3</v>
      </c>
      <c r="C43" s="156">
        <f>VLOOKUP($A43,'selections(hide)'!$A$24:$Q$36,16,FALSE)</f>
        <v>3</v>
      </c>
      <c r="D43" s="72">
        <v>3</v>
      </c>
      <c r="E43" s="72" t="str">
        <f t="shared" si="15"/>
        <v>33</v>
      </c>
      <c r="F43" s="154">
        <f>IF($B$1="No",ROUNDDOWN($E$19*staff_students!$E$36*staff_students!$E$36,0)/$D43*1+ROUNDDOWN($E$19*staff_students!$E$36*staff_students!$E$36,0)/$D43*2,ROUNDDOWN($F$19*staff_students!$E$36*staff_students!$E$36,0)/$D43*1+ROUNDDOWN($F$19*staff_students!$E$36*staff_students!$E$36,0)/$D43*2)</f>
        <v>0</v>
      </c>
      <c r="G43" s="154">
        <f>IF($B$1="No",ROUNDDOWN($E$19*staff_students!$E$36*staff_students!$E$36,0)/$D43*1+ROUNDDOWN($E$19*staff_students!$E$36*staff_students!$E$36,0)/$D43*2,ROUNDDOWN($F$19*staff_students!$E$36*staff_students!$E$36,0)/$D43*1+ROUNDDOWN($F$19*staff_students!$E$36*staff_students!$E$36,0)/$D43*2)</f>
        <v>0</v>
      </c>
      <c r="H43" s="160">
        <f>IF($B$1="No",ROUNDDOWN(F$19*staff_students!$E$36*staff_students!$E$36,0)/$D43*1+ROUNDDOWN($E$19*staff_students!$E$36*staff_students!$E$36,0)/$D43*2,ROUNDDOWN($F$19*staff_students!$E$36*staff_students!$E$36,0)/$D43*1+ROUNDDOWN($F$19*staff_students!$E$36*staff_students!$E$36,0)/$D43*2)</f>
        <v>0</v>
      </c>
      <c r="I43" s="72">
        <f>ROUNDDOWN(G$19*staff_students!$E$36*staff_students!$E$36,0)/$D43*1+ROUNDDOWN(F$19*staff_students!$E$36*staff_students!$E$36,0)/$D43*2</f>
        <v>0</v>
      </c>
      <c r="J43" s="72">
        <f>ROUNDDOWN(H$19*staff_students!$E$36*staff_students!$E$36,0)/$D43*1+ROUNDDOWN(G$19*staff_students!$E$36*staff_students!$E$36,0)/$D43*2</f>
        <v>0</v>
      </c>
      <c r="K43" s="72">
        <f>ROUNDDOWN(I$19*staff_students!$E$36*staff_students!$E$36,0)/$D43*1+ROUNDDOWN(H$19*staff_students!$E$36*staff_students!$E$36,0)/$D43*2</f>
        <v>0</v>
      </c>
      <c r="N43" s="154">
        <f t="shared" si="17"/>
        <v>0</v>
      </c>
      <c r="O43" s="154">
        <f t="shared" si="17"/>
        <v>0</v>
      </c>
      <c r="P43" s="72">
        <f t="shared" si="17"/>
        <v>0</v>
      </c>
      <c r="Q43" s="72">
        <f t="shared" si="17"/>
        <v>0</v>
      </c>
      <c r="R43" s="72">
        <f t="shared" si="17"/>
        <v>0</v>
      </c>
      <c r="S43" s="72">
        <f t="shared" si="17"/>
        <v>0</v>
      </c>
      <c r="V43" s="154">
        <f>IF($B$1="No",SUM('student_calcs(hide)'!D778:D781)/$D43*1+SUM('student_calcs(hide)'!E778:E781)/$D43*2,SUM('student_calcs(hide)'!E778:E781)/$D43*1+SUM('student_calcs(hide)'!E778:E781)/$D43*2)</f>
        <v>0</v>
      </c>
      <c r="W43" s="72">
        <f>SUM('student_calcs(hide)'!E778:E781)/$D43*1+SUM('student_calcs(hide)'!F778:F781)/$D43*2</f>
        <v>0</v>
      </c>
      <c r="X43" s="72">
        <f>SUM('student_calcs(hide)'!F778:F781)/$D43*1+SUM('student_calcs(hide)'!G778:G781)/$D43*2</f>
        <v>0</v>
      </c>
      <c r="Y43" s="72">
        <f>SUM('student_calcs(hide)'!G778:G781)/$D43*1+SUM('student_calcs(hide)'!H778:H781)/$D43*2</f>
        <v>0</v>
      </c>
      <c r="Z43" s="72">
        <f>SUM('student_calcs(hide)'!H778:H781)/$D43*1+SUM('student_calcs(hide)'!I778:I781)/$D43*2</f>
        <v>0</v>
      </c>
      <c r="AA43" s="72">
        <f>SUM('student_calcs(hide)'!I778:I781)/$D43*1+SUM('student_calcs(hide)'!J778:J781)/$D43*2</f>
        <v>0</v>
      </c>
      <c r="AD43" s="72">
        <f>IF('selections(hide)'!$AD$7=1,0,IF(VLOOKUP($B43,'selections(hide)'!$D$24:$P$36,7,FALSE)="PGT",(1+HLOOKUP(prog_header!$C$6,cost_rates!$N$3:$T$5,3,FALSE))*V43*$AI$27*3*VLOOKUP($AK$27,pay_scales!$A:$V,18,FALSE),(1+HLOOKUP(prog_header!$C$6,cost_rates!$V$3:$AB$5,3,FALSE))*V43*$AI$27*3*VLOOKUP($AK$27,pay_scales!$A:$V,18,FALSE)))</f>
        <v>0</v>
      </c>
      <c r="AE43" s="72">
        <f>IF('selections(hide)'!$AD$7=1,0,IF(VLOOKUP($B43,'selections(hide)'!$D$24:$P$36,7,FALSE)="PGT",(1+HLOOKUP(prog_header!$C$6,cost_rates!$N$3:$T$5,3,FALSE))*W43*$AI$27*3*VLOOKUP($AK$27,pay_scales!$A:$V,18,FALSE),(1+HLOOKUP(prog_header!$C$6,cost_rates!$V$3:$AB$5,3,FALSE))*W43*$AI$27*3*VLOOKUP($AK$27,pay_scales!$A:$V,18,FALSE)))</f>
        <v>0</v>
      </c>
      <c r="AF43" s="72">
        <f>IF('selections(hide)'!$AD$7=1,0,IF(VLOOKUP($B43,'selections(hide)'!$D$24:$P$36,7,FALSE)="PGT",(1+HLOOKUP(prog_header!$C$6,cost_rates!$N$3:$T$5,3,FALSE))*X43*$AI$27*3*VLOOKUP($AK$27,pay_scales!$A:$V,18,FALSE),(1+HLOOKUP(prog_header!$C$6,cost_rates!$V$3:$AB$5,3,FALSE))*X43*$AI$27*3*VLOOKUP($AK$27,pay_scales!$A:$V,18,FALSE)))</f>
        <v>0</v>
      </c>
      <c r="AG43" s="72">
        <f>IF('selections(hide)'!$AD$7=1,0,IF(VLOOKUP($B43,'selections(hide)'!$D$24:$P$36,7,FALSE)="PGT",(1+HLOOKUP(prog_header!$C$6,cost_rates!$N$3:$T$5,3,FALSE))*Y43*$AI$27*3*VLOOKUP($AK$27,pay_scales!$A:$V,18,FALSE),(1+HLOOKUP(prog_header!$C$6,cost_rates!$V$3:$AB$5,3,FALSE))*Y43*$AI$27*3*VLOOKUP($AK$27,pay_scales!$A:$V,18,FALSE)))</f>
        <v>0</v>
      </c>
      <c r="AH43" s="72">
        <f>IF('selections(hide)'!$AD$7=1,0,IF(VLOOKUP($B43,'selections(hide)'!$D$24:$P$36,7,FALSE)="PGT",(1+HLOOKUP(prog_header!$C$6,cost_rates!$N$3:$T$5,3,FALSE))*Z43*$AI$27*3*VLOOKUP($AK$27,pay_scales!$A:$V,18,FALSE),(1+HLOOKUP(prog_header!$C$6,cost_rates!$V$3:$AB$5,3,FALSE))*Z43*$AI$27*3*VLOOKUP($AK$27,pay_scales!$A:$V,18,FALSE)))</f>
        <v>0</v>
      </c>
      <c r="AI43" s="72">
        <f>IF('selections(hide)'!$AD$7=1,0,IF(VLOOKUP($B43,'selections(hide)'!$D$24:$P$36,7,FALSE)="PGT",(1+HLOOKUP(prog_header!$C$6,cost_rates!$N$3:$T$5,3,FALSE))*AA43*$AI$27*3*VLOOKUP($AK$27,pay_scales!$A:$V,18,FALSE),(1+HLOOKUP(prog_header!$C$6,cost_rates!$V$3:$AB$5,3,FALSE))*AA43*$AI$27*3*VLOOKUP($AK$27,pay_scales!$A:$V,18,FALSE)))</f>
        <v>0</v>
      </c>
      <c r="AL43" s="16">
        <f>IF('selections(hide)'!$AD$7=1,0,V43*$AI$27*3)/1650</f>
        <v>0</v>
      </c>
      <c r="AM43" s="16">
        <f>IF('selections(hide)'!$AD$7=1,0,W43*$AI$27*3)/1650</f>
        <v>0</v>
      </c>
      <c r="AN43" s="16">
        <f>IF('selections(hide)'!$AD$7=1,0,X43*$AI$27*3)/1650</f>
        <v>0</v>
      </c>
      <c r="AO43" s="16">
        <f>IF('selections(hide)'!$AD$7=1,0,Y43*$AI$27*3)/1650</f>
        <v>0</v>
      </c>
      <c r="AP43" s="16">
        <f>IF('selections(hide)'!$AD$7=1,0,Z43*$AI$27*3)/1650</f>
        <v>0</v>
      </c>
      <c r="AQ43" s="16">
        <f>IF('selections(hide)'!$AD$7=1,0,AA43*$AI$27*3)/1650</f>
        <v>0</v>
      </c>
    </row>
    <row r="44" spans="1:43" x14ac:dyDescent="0.25">
      <c r="A44" t="s">
        <v>34</v>
      </c>
      <c r="B44" s="72">
        <f>VLOOKUP($A44,'selections(hide)'!$A$24:$D$36,4,FALSE)</f>
        <v>10</v>
      </c>
      <c r="C44" s="156">
        <f>VLOOKUP($A44,'selections(hide)'!$A$24:$Q$36,16,FALSE)</f>
        <v>1</v>
      </c>
      <c r="D44" s="72">
        <v>3</v>
      </c>
      <c r="E44" s="72" t="str">
        <f t="shared" si="15"/>
        <v>103</v>
      </c>
      <c r="F44" s="154">
        <f>IF($B$1="No",ROUNDDOWN($E$19*staff_students!$E$36*staff_students!$E$36,0)/$D44*1+ROUNDDOWN($E$19*staff_students!$E$36*staff_students!$E$36,0)/$D44*2,ROUNDDOWN($F$19*staff_students!$E$36*staff_students!$E$36,0)/$D44*1+ROUNDDOWN($F$19*staff_students!$E$36*staff_students!$E$36,0)/$D44*2)</f>
        <v>0</v>
      </c>
      <c r="G44" s="154">
        <f>IF($B$1="No",ROUNDDOWN($E$19*staff_students!$E$36*staff_students!$E$36,0)/$D44*1+ROUNDDOWN($E$19*staff_students!$E$36*staff_students!$E$36,0)/$D44*2,ROUNDDOWN($F$19*staff_students!$E$36*staff_students!$E$36,0)/$D44*1+ROUNDDOWN($F$19*staff_students!$E$36*staff_students!$E$36,0)/$D44*2)</f>
        <v>0</v>
      </c>
      <c r="H44" s="160">
        <f>IF($B$1="No",ROUNDDOWN(F$19*staff_students!$E$36*staff_students!$E$36,0)/$D44*1+ROUNDDOWN($E$19*staff_students!$E$36*staff_students!$E$36,0)/$D44*2,ROUNDDOWN($F$19*staff_students!$E$36*staff_students!$E$36,0)/$D44*1+ROUNDDOWN($F$19*staff_students!$E$36*staff_students!$E$36,0)/$D44*2)</f>
        <v>0</v>
      </c>
      <c r="I44" s="72">
        <f>ROUNDDOWN(G$19*staff_students!$E$36*staff_students!$E$36,0)/$D44*1+ROUNDDOWN(F$19*staff_students!$E$36*staff_students!$E$36,0)/$D44*2</f>
        <v>0</v>
      </c>
      <c r="J44" s="72">
        <f>ROUNDDOWN(H$19*staff_students!$E$36*staff_students!$E$36,0)/$D44*1+ROUNDDOWN(G$19*staff_students!$E$36*staff_students!$E$36,0)/$D44*2</f>
        <v>0</v>
      </c>
      <c r="K44" s="72">
        <f>ROUNDDOWN(I$19*staff_students!$E$36*staff_students!$E$36,0)/$D44*1+ROUNDDOWN(H$19*staff_students!$E$36*staff_students!$E$36,0)/$D44*2</f>
        <v>0</v>
      </c>
      <c r="N44" s="154">
        <f t="shared" si="17"/>
        <v>0</v>
      </c>
      <c r="O44" s="154">
        <f t="shared" si="17"/>
        <v>0</v>
      </c>
      <c r="P44" s="72">
        <f t="shared" si="17"/>
        <v>0</v>
      </c>
      <c r="Q44" s="72">
        <f t="shared" si="17"/>
        <v>0</v>
      </c>
      <c r="R44" s="72">
        <f t="shared" si="17"/>
        <v>0</v>
      </c>
      <c r="S44" s="72">
        <f t="shared" si="17"/>
        <v>0</v>
      </c>
      <c r="V44" s="154">
        <f>IF($B$1="No",SUM('student_calcs(hide)'!D934:D937)/$D44*1+SUM('student_calcs(hide)'!E934:E937)/$D44*2,SUM('student_calcs(hide)'!E934:E937)/$D44*1+SUM('student_calcs(hide)'!E934:E937)/$D44*2)</f>
        <v>0</v>
      </c>
      <c r="W44" s="72">
        <f>SUM('student_calcs(hide)'!E934:E937)/$D44*1+SUM('student_calcs(hide)'!F934:F937)/$D44*2</f>
        <v>0</v>
      </c>
      <c r="X44" s="72">
        <f>SUM('student_calcs(hide)'!F934:F937)/$D44*1+SUM('student_calcs(hide)'!G934:G937)/$D44*2</f>
        <v>0</v>
      </c>
      <c r="Y44" s="72">
        <f>SUM('student_calcs(hide)'!G934:G937)/$D44*1+SUM('student_calcs(hide)'!H934:H937)/$D44*2</f>
        <v>0</v>
      </c>
      <c r="Z44" s="72">
        <f>SUM('student_calcs(hide)'!H934:H937)/$D44*1+SUM('student_calcs(hide)'!I934:I937)/$D44*2</f>
        <v>0</v>
      </c>
      <c r="AA44" s="72">
        <f>SUM('student_calcs(hide)'!I934:I937)/$D44*1+SUM('student_calcs(hide)'!J934:J937)/$D44*2</f>
        <v>0</v>
      </c>
      <c r="AD44" s="72">
        <f>IF('selections(hide)'!$AD$7=1,0,IF(VLOOKUP($B44,'selections(hide)'!$D$24:$P$36,7,FALSE)="PGT",(1+HLOOKUP(prog_header!$C$6,cost_rates!$N$3:$T$5,3,FALSE))*V44*$AI$27*3*VLOOKUP($AK$27,pay_scales!$A:$V,18,FALSE),(1+HLOOKUP(prog_header!$C$6,cost_rates!$V$3:$AB$5,3,FALSE))*V44*$AI$27*3*VLOOKUP($AK$27,pay_scales!$A:$V,18,FALSE)))</f>
        <v>0</v>
      </c>
      <c r="AE44" s="72">
        <f>IF('selections(hide)'!$AD$7=1,0,IF(VLOOKUP($B44,'selections(hide)'!$D$24:$P$36,7,FALSE)="PGT",(1+HLOOKUP(prog_header!$C$6,cost_rates!$N$3:$T$5,3,FALSE))*W44*$AI$27*3*VLOOKUP($AK$27,pay_scales!$A:$V,18,FALSE),(1+HLOOKUP(prog_header!$C$6,cost_rates!$V$3:$AB$5,3,FALSE))*W44*$AI$27*3*VLOOKUP($AK$27,pay_scales!$A:$V,18,FALSE)))</f>
        <v>0</v>
      </c>
      <c r="AF44" s="72">
        <f>IF('selections(hide)'!$AD$7=1,0,IF(VLOOKUP($B44,'selections(hide)'!$D$24:$P$36,7,FALSE)="PGT",(1+HLOOKUP(prog_header!$C$6,cost_rates!$N$3:$T$5,3,FALSE))*X44*$AI$27*3*VLOOKUP($AK$27,pay_scales!$A:$V,18,FALSE),(1+HLOOKUP(prog_header!$C$6,cost_rates!$V$3:$AB$5,3,FALSE))*X44*$AI$27*3*VLOOKUP($AK$27,pay_scales!$A:$V,18,FALSE)))</f>
        <v>0</v>
      </c>
      <c r="AG44" s="72">
        <f>IF('selections(hide)'!$AD$7=1,0,IF(VLOOKUP($B44,'selections(hide)'!$D$24:$P$36,7,FALSE)="PGT",(1+HLOOKUP(prog_header!$C$6,cost_rates!$N$3:$T$5,3,FALSE))*Y44*$AI$27*3*VLOOKUP($AK$27,pay_scales!$A:$V,18,FALSE),(1+HLOOKUP(prog_header!$C$6,cost_rates!$V$3:$AB$5,3,FALSE))*Y44*$AI$27*3*VLOOKUP($AK$27,pay_scales!$A:$V,18,FALSE)))</f>
        <v>0</v>
      </c>
      <c r="AH44" s="72">
        <f>IF('selections(hide)'!$AD$7=1,0,IF(VLOOKUP($B44,'selections(hide)'!$D$24:$P$36,7,FALSE)="PGT",(1+HLOOKUP(prog_header!$C$6,cost_rates!$N$3:$T$5,3,FALSE))*Z44*$AI$27*3*VLOOKUP($AK$27,pay_scales!$A:$V,18,FALSE),(1+HLOOKUP(prog_header!$C$6,cost_rates!$V$3:$AB$5,3,FALSE))*Z44*$AI$27*3*VLOOKUP($AK$27,pay_scales!$A:$V,18,FALSE)))</f>
        <v>0</v>
      </c>
      <c r="AI44" s="72">
        <f>IF('selections(hide)'!$AD$7=1,0,IF(VLOOKUP($B44,'selections(hide)'!$D$24:$P$36,7,FALSE)="PGT",(1+HLOOKUP(prog_header!$C$6,cost_rates!$N$3:$T$5,3,FALSE))*AA44*$AI$27*3*VLOOKUP($AK$27,pay_scales!$A:$V,18,FALSE),(1+HLOOKUP(prog_header!$C$6,cost_rates!$V$3:$AB$5,3,FALSE))*AA44*$AI$27*3*VLOOKUP($AK$27,pay_scales!$A:$V,18,FALSE)))</f>
        <v>0</v>
      </c>
      <c r="AL44" s="16">
        <f>IF('selections(hide)'!$AD$7=1,0,V44*$AI$27*3)/1650</f>
        <v>0</v>
      </c>
      <c r="AM44" s="16">
        <f>IF('selections(hide)'!$AD$7=1,0,W44*$AI$27*3)/1650</f>
        <v>0</v>
      </c>
      <c r="AN44" s="16">
        <f>IF('selections(hide)'!$AD$7=1,0,X44*$AI$27*3)/1650</f>
        <v>0</v>
      </c>
      <c r="AO44" s="16">
        <f>IF('selections(hide)'!$AD$7=1,0,Y44*$AI$27*3)/1650</f>
        <v>0</v>
      </c>
      <c r="AP44" s="16">
        <f>IF('selections(hide)'!$AD$7=1,0,Z44*$AI$27*3)/1650</f>
        <v>0</v>
      </c>
      <c r="AQ44" s="16">
        <f>IF('selections(hide)'!$AD$7=1,0,AA44*$AI$27*3)/1650</f>
        <v>0</v>
      </c>
    </row>
    <row r="45" spans="1:43" x14ac:dyDescent="0.25">
      <c r="A45" t="s">
        <v>36</v>
      </c>
      <c r="B45" s="72">
        <f>VLOOKUP($A45,'selections(hide)'!$A$24:$D$36,4,FALSE)</f>
        <v>11</v>
      </c>
      <c r="C45" s="156">
        <f>VLOOKUP($A45,'selections(hide)'!$A$24:$Q$36,16,FALSE)</f>
        <v>1.3333333333333333</v>
      </c>
      <c r="D45" s="72">
        <v>3</v>
      </c>
      <c r="E45" s="72" t="str">
        <f t="shared" si="15"/>
        <v>113</v>
      </c>
      <c r="F45" s="154">
        <f>IF($B$1="No",ROUNDDOWN($E$19*staff_students!$E$36*staff_students!$E$36*staff_students!$E$36,0)/$D45*1+ROUNDDOWN($E$19*staff_students!$E$36*staff_students!$E$36*staff_students!$E$36,0)/$D45*2,ROUNDDOWN($F$19*staff_students!$E$36*staff_students!$E$36*staff_students!$E$36,0)/$D45*1+ROUNDDOWN($F$19*staff_students!$E$36*staff_students!$E$36*staff_students!$E$36,0)/$D45*2)</f>
        <v>0</v>
      </c>
      <c r="G45" s="154">
        <f>IF($B$1="No",ROUNDDOWN($E$19*staff_students!$E$36*staff_students!$E$36*staff_students!$E$36,0)/$D45*1+ROUNDDOWN($E$19*staff_students!$E$36*staff_students!$E$36*staff_students!$E$36,0)/$D45*2,ROUNDDOWN($F$19*staff_students!$E$36*staff_students!$E$36*staff_students!$E$36,0)/$D45*1+ROUNDDOWN($F$19*staff_students!$E$36*staff_students!$E$36*staff_students!$E$36,0)/$D45*2)</f>
        <v>0</v>
      </c>
      <c r="H45" s="154">
        <f>IF($B$1="No",ROUNDDOWN($E$19*staff_students!$E$36*staff_students!$E$36*staff_students!$E$36,0)/$D45*1+ROUNDDOWN($E$19*staff_students!$E$36*staff_students!$E$36*staff_students!$E$36,0)/$D45*2,ROUNDDOWN($F$19*staff_students!$E$36*staff_students!$E$36*staff_students!$E$36,0)/$D45*1+ROUNDDOWN($F$19*staff_students!$E$36*staff_students!$E$36*staff_students!$E$36,0)/$D45*2)</f>
        <v>0</v>
      </c>
      <c r="I45" s="160">
        <f>IF($B$1="No",ROUNDDOWN(F$19*staff_students!$E$36*staff_students!$E$36*staff_students!$E$36,0)/$D45*1+ROUNDDOWN($E$19*staff_students!$E$36*staff_students!$E$36*staff_students!$E$36,0)/$D45*2,ROUNDDOWN($F$19*staff_students!$E$36*staff_students!$E$36*staff_students!$E$36,0)/$D45*1+ROUNDDOWN($F$19*staff_students!$E$36*staff_students!$E$36*staff_students!$E$36,0)/$D45*2)</f>
        <v>0</v>
      </c>
      <c r="J45" s="72">
        <f>ROUNDDOWN(G$19*staff_students!$E$36*staff_students!$E$36*staff_students!$E$36,0)/$D45*1+ROUNDDOWN(F$19*staff_students!$E$36*staff_students!$E$36*staff_students!$E$36,0)/$D45*2</f>
        <v>0</v>
      </c>
      <c r="K45" s="72">
        <f>ROUNDDOWN(H$19*staff_students!$E$36*staff_students!$E$36*staff_students!$E$36,0)/$D45*1+ROUNDDOWN(G$19*staff_students!$E$36*staff_students!$E$36*staff_students!$E$36,0)/$D45*2</f>
        <v>0</v>
      </c>
      <c r="N45" s="154">
        <f t="shared" si="17"/>
        <v>0</v>
      </c>
      <c r="O45" s="154">
        <f t="shared" si="17"/>
        <v>0</v>
      </c>
      <c r="P45" s="154">
        <f t="shared" si="17"/>
        <v>0</v>
      </c>
      <c r="Q45" s="72">
        <f t="shared" si="17"/>
        <v>0</v>
      </c>
      <c r="R45" s="72">
        <f t="shared" si="17"/>
        <v>0</v>
      </c>
      <c r="S45" s="72">
        <f t="shared" si="17"/>
        <v>0</v>
      </c>
      <c r="V45" s="154">
        <f>IF($B$1="No",SUM('student_calcs(hide)'!D960:D963)/$D45*1+SUM('student_calcs(hide)'!E960:E963)/$D45*2,SUM('student_calcs(hide)'!E960:E963)/$D45*1+SUM('student_calcs(hide)'!E960:E963)/$D45*2)</f>
        <v>0</v>
      </c>
      <c r="W45" s="72">
        <f>SUM('student_calcs(hide)'!E960:E963)/$D45*1+SUM('student_calcs(hide)'!F960:F963)/$D45*2</f>
        <v>0</v>
      </c>
      <c r="X45" s="72">
        <f>SUM('student_calcs(hide)'!F960:F963)/$D45*1+SUM('student_calcs(hide)'!G960:G963)/$D45*2</f>
        <v>0</v>
      </c>
      <c r="Y45" s="72">
        <f>SUM('student_calcs(hide)'!G960:G963)/$D45*1+SUM('student_calcs(hide)'!H960:H963)/$D45*2</f>
        <v>0</v>
      </c>
      <c r="Z45" s="72">
        <f>SUM('student_calcs(hide)'!H960:H963)/$D45*1+SUM('student_calcs(hide)'!I960:I963)/$D45*2</f>
        <v>0</v>
      </c>
      <c r="AA45" s="72">
        <f>SUM('student_calcs(hide)'!I960:I963)/$D45*1+SUM('student_calcs(hide)'!J960:J963)/$D45*2</f>
        <v>0</v>
      </c>
      <c r="AD45" s="72">
        <f>IF('selections(hide)'!$AD$7=1,0,IF(VLOOKUP($B45,'selections(hide)'!$D$24:$P$36,7,FALSE)="PGT",(1+HLOOKUP(prog_header!$C$6,cost_rates!$N$3:$T$5,3,FALSE))*V45*$AI$27*3*VLOOKUP($AK$27,pay_scales!$A:$V,18,FALSE),(1+HLOOKUP(prog_header!$C$6,cost_rates!$V$3:$AB$5,3,FALSE))*V45*$AI$27*3*VLOOKUP($AK$27,pay_scales!$A:$V,18,FALSE)))</f>
        <v>0</v>
      </c>
      <c r="AE45" s="72">
        <f>IF('selections(hide)'!$AD$7=1,0,IF(VLOOKUP($B45,'selections(hide)'!$D$24:$P$36,7,FALSE)="PGT",(1+HLOOKUP(prog_header!$C$6,cost_rates!$N$3:$T$5,3,FALSE))*W45*$AI$27*3*VLOOKUP($AK$27,pay_scales!$A:$V,18,FALSE),(1+HLOOKUP(prog_header!$C$6,cost_rates!$V$3:$AB$5,3,FALSE))*W45*$AI$27*3*VLOOKUP($AK$27,pay_scales!$A:$V,18,FALSE)))</f>
        <v>0</v>
      </c>
      <c r="AF45" s="72">
        <f>IF('selections(hide)'!$AD$7=1,0,IF(VLOOKUP($B45,'selections(hide)'!$D$24:$P$36,7,FALSE)="PGT",(1+HLOOKUP(prog_header!$C$6,cost_rates!$N$3:$T$5,3,FALSE))*X45*$AI$27*3*VLOOKUP($AK$27,pay_scales!$A:$V,18,FALSE),(1+HLOOKUP(prog_header!$C$6,cost_rates!$V$3:$AB$5,3,FALSE))*X45*$AI$27*3*VLOOKUP($AK$27,pay_scales!$A:$V,18,FALSE)))</f>
        <v>0</v>
      </c>
      <c r="AG45" s="72">
        <f>IF('selections(hide)'!$AD$7=1,0,IF(VLOOKUP($B45,'selections(hide)'!$D$24:$P$36,7,FALSE)="PGT",(1+HLOOKUP(prog_header!$C$6,cost_rates!$N$3:$T$5,3,FALSE))*Y45*$AI$27*3*VLOOKUP($AK$27,pay_scales!$A:$V,18,FALSE),(1+HLOOKUP(prog_header!$C$6,cost_rates!$V$3:$AB$5,3,FALSE))*Y45*$AI$27*3*VLOOKUP($AK$27,pay_scales!$A:$V,18,FALSE)))</f>
        <v>0</v>
      </c>
      <c r="AH45" s="72">
        <f>IF('selections(hide)'!$AD$7=1,0,IF(VLOOKUP($B45,'selections(hide)'!$D$24:$P$36,7,FALSE)="PGT",(1+HLOOKUP(prog_header!$C$6,cost_rates!$N$3:$T$5,3,FALSE))*Z45*$AI$27*3*VLOOKUP($AK$27,pay_scales!$A:$V,18,FALSE),(1+HLOOKUP(prog_header!$C$6,cost_rates!$V$3:$AB$5,3,FALSE))*Z45*$AI$27*3*VLOOKUP($AK$27,pay_scales!$A:$V,18,FALSE)))</f>
        <v>0</v>
      </c>
      <c r="AI45" s="72">
        <f>IF('selections(hide)'!$AD$7=1,0,IF(VLOOKUP($B45,'selections(hide)'!$D$24:$P$36,7,FALSE)="PGT",(1+HLOOKUP(prog_header!$C$6,cost_rates!$N$3:$T$5,3,FALSE))*AA45*$AI$27*3*VLOOKUP($AK$27,pay_scales!$A:$V,18,FALSE),(1+HLOOKUP(prog_header!$C$6,cost_rates!$V$3:$AB$5,3,FALSE))*AA45*$AI$27*3*VLOOKUP($AK$27,pay_scales!$A:$V,18,FALSE)))</f>
        <v>0</v>
      </c>
      <c r="AL45" s="16">
        <f>IF('selections(hide)'!$AD$7=1,0,V45*$AI$27*3)/1650</f>
        <v>0</v>
      </c>
      <c r="AM45" s="16">
        <f>IF('selections(hide)'!$AD$7=1,0,W45*$AI$27*3)/1650</f>
        <v>0</v>
      </c>
      <c r="AN45" s="16">
        <f>IF('selections(hide)'!$AD$7=1,0,X45*$AI$27*3)/1650</f>
        <v>0</v>
      </c>
      <c r="AO45" s="16">
        <f>IF('selections(hide)'!$AD$7=1,0,Y45*$AI$27*3)/1650</f>
        <v>0</v>
      </c>
      <c r="AP45" s="16">
        <f>IF('selections(hide)'!$AD$7=1,0,Z45*$AI$27*3)/1650</f>
        <v>0</v>
      </c>
      <c r="AQ45" s="16">
        <f>IF('selections(hide)'!$AD$7=1,0,AA45*$AI$27*3)/1650</f>
        <v>0</v>
      </c>
    </row>
    <row r="46" spans="1:43" x14ac:dyDescent="0.25">
      <c r="A46" t="s">
        <v>38</v>
      </c>
      <c r="B46" s="72">
        <f>VLOOKUP($A46,'selections(hide)'!$A$24:$D$36,4,FALSE)</f>
        <v>12</v>
      </c>
      <c r="C46" s="156">
        <f>VLOOKUP($A46,'selections(hide)'!$A$24:$Q$36,16,FALSE)</f>
        <v>1.6666666666666667</v>
      </c>
      <c r="D46" s="72">
        <v>3</v>
      </c>
      <c r="E46" s="72" t="str">
        <f t="shared" si="15"/>
        <v>123</v>
      </c>
      <c r="F46" s="154">
        <f>IF($B$1="No",ROUNDDOWN($E$19*staff_students!$E$36*staff_students!$E$36*staff_students!$E$36*staff_students!$E$36,0)/$D46*1+ROUNDDOWN($E$19*staff_students!$E$36*staff_students!$E$36*staff_students!$E$36*staff_students!$E$36,0)/$D46*2,ROUNDDOWN($F$19*staff_students!$E$36*staff_students!$E$36*staff_students!$E$36*staff_students!$E$36,0)/$D46*1+ROUNDDOWN($F$19*staff_students!$E$36*staff_students!$E$36*staff_students!$E$36*staff_students!$E$36,0)/$D46*2)</f>
        <v>0</v>
      </c>
      <c r="G46" s="154">
        <f>IF($B$1="No",ROUNDDOWN($E$19*staff_students!$E$36*staff_students!$E$36*staff_students!$E$36*staff_students!$E$36,0)/$D46*1+ROUNDDOWN($E$19*staff_students!$E$36*staff_students!$E$36*staff_students!$E$36*staff_students!$E$36,0)/$D46*2,ROUNDDOWN($F$19*staff_students!$E$36*staff_students!$E$36*staff_students!$E$36*staff_students!$E$36,0)/$D46*1+ROUNDDOWN($F$19*staff_students!$E$36*staff_students!$E$36*staff_students!$E$36*staff_students!$E$36,0)/$D46*2)</f>
        <v>0</v>
      </c>
      <c r="H46" s="154">
        <f>IF($B$1="No",ROUNDDOWN($E$19*staff_students!$E$36*staff_students!$E$36*staff_students!$E$36*staff_students!$E$36,0)/$D46*1+ROUNDDOWN($E$19*staff_students!$E$36*staff_students!$E$36*staff_students!$E$36*staff_students!$E$36,0)/$D46*2,ROUNDDOWN($F$19*staff_students!$E$36*staff_students!$E$36*staff_students!$E$36*staff_students!$E$36,0)/$D46*1+ROUNDDOWN($F$19*staff_students!$E$36*staff_students!$E$36*staff_students!$E$36*staff_students!$E$36,0)/$D46*2)</f>
        <v>0</v>
      </c>
      <c r="I46" s="154">
        <f>IF($B$1="No",ROUNDDOWN($E$19*staff_students!$E$36*staff_students!$E$36*staff_students!$E$36*staff_students!$E$36,0)/$D46*1+ROUNDDOWN($E$19*staff_students!$E$36*staff_students!$E$36*staff_students!$E$36*staff_students!$E$36,0)/$D46*2,ROUNDDOWN($F$19*staff_students!$E$36*staff_students!$E$36*staff_students!$E$36*staff_students!$E$36,0)/$D46*1+ROUNDDOWN($F$19*staff_students!$E$36*staff_students!$E$36*staff_students!$E$36*staff_students!$E$36,0)/$D46*2)</f>
        <v>0</v>
      </c>
      <c r="J46" s="160">
        <f>IF($B$1="No",ROUNDDOWN(F$19*staff_students!$E$36*staff_students!$E$36*staff_students!$E$36*staff_students!$E$36,0)/$D46*1+ROUNDDOWN($E$19*staff_students!$E$36*staff_students!$E$36*staff_students!$E$36*staff_students!$E$36,0)/$D46*2,ROUNDDOWN($F$19*staff_students!$E$36*staff_students!$E$36*staff_students!$E$36*staff_students!$E$36,0)/$D46*1+ROUNDDOWN($F$19*staff_students!$E$36*staff_students!$E$36*staff_students!$E$36*staff_students!$E$36,0)/$D46*2)</f>
        <v>0</v>
      </c>
      <c r="K46" s="72">
        <f>ROUNDDOWN(G$19*staff_students!$E$36*staff_students!$E$36*staff_students!$E$36*staff_students!$E$36,0)/$D46*1+ROUNDDOWN(F$19*staff_students!$E$36*staff_students!$E$36*staff_students!$E$36*staff_students!$E$36,0)/$D46*2</f>
        <v>0</v>
      </c>
      <c r="N46" s="154">
        <f t="shared" si="17"/>
        <v>0</v>
      </c>
      <c r="O46" s="154">
        <f t="shared" si="17"/>
        <v>0</v>
      </c>
      <c r="P46" s="154">
        <f t="shared" si="17"/>
        <v>0</v>
      </c>
      <c r="Q46" s="154">
        <f t="shared" si="17"/>
        <v>0</v>
      </c>
      <c r="R46" s="72">
        <f t="shared" si="17"/>
        <v>0</v>
      </c>
      <c r="S46" s="72">
        <f t="shared" si="17"/>
        <v>0</v>
      </c>
      <c r="V46" s="154">
        <f>IF($B$1="No",SUM('student_calcs(hide)'!D986:D989)/$D46*1+SUM('student_calcs(hide)'!E986:E989)/$D46*2,SUM('student_calcs(hide)'!E986:E989)/$D46*1+SUM('student_calcs(hide)'!E986:E989)/$D46*2)</f>
        <v>0</v>
      </c>
      <c r="W46" s="72">
        <f>SUM('student_calcs(hide)'!E986:E989)/$D46*1+SUM('student_calcs(hide)'!F986:F989)/$D46*2</f>
        <v>0</v>
      </c>
      <c r="X46" s="72">
        <f>SUM('student_calcs(hide)'!F986:F989)/$D46*1+SUM('student_calcs(hide)'!G986:G989)/$D46*2</f>
        <v>0</v>
      </c>
      <c r="Y46" s="72">
        <f>SUM('student_calcs(hide)'!G986:G989)/$D46*1+SUM('student_calcs(hide)'!H986:H989)/$D46*2</f>
        <v>0</v>
      </c>
      <c r="Z46" s="72">
        <f>SUM('student_calcs(hide)'!H986:H989)/$D46*1+SUM('student_calcs(hide)'!I986:I989)/$D46*2</f>
        <v>0</v>
      </c>
      <c r="AA46" s="72">
        <f>SUM('student_calcs(hide)'!I986:I989)/$D46*1+SUM('student_calcs(hide)'!J986:J989)/$D46*2</f>
        <v>0</v>
      </c>
      <c r="AD46" s="72">
        <f>IF('selections(hide)'!$AD$7=1,0,IF(VLOOKUP($B46,'selections(hide)'!$D$24:$P$36,7,FALSE)="PGT",(1+HLOOKUP(prog_header!$C$6,cost_rates!$N$3:$T$5,3,FALSE))*V46*$AI$27*3*VLOOKUP($AK$27,pay_scales!$A:$V,18,FALSE),(1+HLOOKUP(prog_header!$C$6,cost_rates!$V$3:$AB$5,3,FALSE))*V46*$AI$27*3*VLOOKUP($AK$27,pay_scales!$A:$V,18,FALSE)))</f>
        <v>0</v>
      </c>
      <c r="AE46" s="72">
        <f>IF('selections(hide)'!$AD$7=1,0,IF(VLOOKUP($B46,'selections(hide)'!$D$24:$P$36,7,FALSE)="PGT",(1+HLOOKUP(prog_header!$C$6,cost_rates!$N$3:$T$5,3,FALSE))*W46*$AI$27*3*VLOOKUP($AK$27,pay_scales!$A:$V,18,FALSE),(1+HLOOKUP(prog_header!$C$6,cost_rates!$V$3:$AB$5,3,FALSE))*W46*$AI$27*3*VLOOKUP($AK$27,pay_scales!$A:$V,18,FALSE)))</f>
        <v>0</v>
      </c>
      <c r="AF46" s="72">
        <f>IF('selections(hide)'!$AD$7=1,0,IF(VLOOKUP($B46,'selections(hide)'!$D$24:$P$36,7,FALSE)="PGT",(1+HLOOKUP(prog_header!$C$6,cost_rates!$N$3:$T$5,3,FALSE))*X46*$AI$27*3*VLOOKUP($AK$27,pay_scales!$A:$V,18,FALSE),(1+HLOOKUP(prog_header!$C$6,cost_rates!$V$3:$AB$5,3,FALSE))*X46*$AI$27*3*VLOOKUP($AK$27,pay_scales!$A:$V,18,FALSE)))</f>
        <v>0</v>
      </c>
      <c r="AG46" s="72">
        <f>IF('selections(hide)'!$AD$7=1,0,IF(VLOOKUP($B46,'selections(hide)'!$D$24:$P$36,7,FALSE)="PGT",(1+HLOOKUP(prog_header!$C$6,cost_rates!$N$3:$T$5,3,FALSE))*Y46*$AI$27*3*VLOOKUP($AK$27,pay_scales!$A:$V,18,FALSE),(1+HLOOKUP(prog_header!$C$6,cost_rates!$V$3:$AB$5,3,FALSE))*Y46*$AI$27*3*VLOOKUP($AK$27,pay_scales!$A:$V,18,FALSE)))</f>
        <v>0</v>
      </c>
      <c r="AH46" s="72">
        <f>IF('selections(hide)'!$AD$7=1,0,IF(VLOOKUP($B46,'selections(hide)'!$D$24:$P$36,7,FALSE)="PGT",(1+HLOOKUP(prog_header!$C$6,cost_rates!$N$3:$T$5,3,FALSE))*Z46*$AI$27*3*VLOOKUP($AK$27,pay_scales!$A:$V,18,FALSE),(1+HLOOKUP(prog_header!$C$6,cost_rates!$V$3:$AB$5,3,FALSE))*Z46*$AI$27*3*VLOOKUP($AK$27,pay_scales!$A:$V,18,FALSE)))</f>
        <v>0</v>
      </c>
      <c r="AI46" s="72">
        <f>IF('selections(hide)'!$AD$7=1,0,IF(VLOOKUP($B46,'selections(hide)'!$D$24:$P$36,7,FALSE)="PGT",(1+HLOOKUP(prog_header!$C$6,cost_rates!$N$3:$T$5,3,FALSE))*AA46*$AI$27*3*VLOOKUP($AK$27,pay_scales!$A:$V,18,FALSE),(1+HLOOKUP(prog_header!$C$6,cost_rates!$V$3:$AB$5,3,FALSE))*AA46*$AI$27*3*VLOOKUP($AK$27,pay_scales!$A:$V,18,FALSE)))</f>
        <v>0</v>
      </c>
      <c r="AL46" s="16">
        <f>IF('selections(hide)'!$AD$7=1,0,V46*$AI$27*3)/1650</f>
        <v>0</v>
      </c>
      <c r="AM46" s="16">
        <f>IF('selections(hide)'!$AD$7=1,0,W46*$AI$27*3)/1650</f>
        <v>0</v>
      </c>
      <c r="AN46" s="16">
        <f>IF('selections(hide)'!$AD$7=1,0,X46*$AI$27*3)/1650</f>
        <v>0</v>
      </c>
      <c r="AO46" s="16">
        <f>IF('selections(hide)'!$AD$7=1,0,Y46*$AI$27*3)/1650</f>
        <v>0</v>
      </c>
      <c r="AP46" s="16">
        <f>IF('selections(hide)'!$AD$7=1,0,Z46*$AI$27*3)/1650</f>
        <v>0</v>
      </c>
      <c r="AQ46" s="16">
        <f>IF('selections(hide)'!$AD$7=1,0,AA46*$AI$27*3)/1650</f>
        <v>0</v>
      </c>
    </row>
    <row r="47" spans="1:43" x14ac:dyDescent="0.25">
      <c r="A47" t="s">
        <v>40</v>
      </c>
      <c r="B47" s="72">
        <f>VLOOKUP($A47,'selections(hide)'!$A$24:$D$36,4,FALSE)</f>
        <v>13</v>
      </c>
      <c r="C47" s="156">
        <f>VLOOKUP($A47,'selections(hide)'!$A$24:$Q$36,16,FALSE)</f>
        <v>2</v>
      </c>
      <c r="D47" s="72">
        <v>3</v>
      </c>
      <c r="E47" s="72" t="str">
        <f t="shared" si="15"/>
        <v>133</v>
      </c>
      <c r="F47" s="154">
        <f>IF($B$1="No",ROUNDDOWN($E$19*staff_students!$E$36*staff_students!$E$36*staff_students!$E$36*staff_students!$E$36*staff_students!$E$36,0)/$D47*1+ROUNDDOWN($E$19*staff_students!$E$36*staff_students!$E$36*staff_students!$E$36*staff_students!$E$36*staff_students!$E$36,0)/$D47*2,ROUNDDOWN($F$19*staff_students!$E$36*staff_students!$E$36*staff_students!$E$36*staff_students!$E$36*staff_students!$E$36,0)/$D47*1+ROUNDDOWN($F$19*staff_students!$E$36*staff_students!$E$36*staff_students!$E$36*staff_students!$E$36*staff_students!$E$36,0)/$D47*2)</f>
        <v>0</v>
      </c>
      <c r="G47" s="154">
        <f>IF($B$1="No",ROUNDDOWN($E$19*staff_students!$E$36*staff_students!$E$36*staff_students!$E$36*staff_students!$E$36*staff_students!$E$36,0)/$D47*1+ROUNDDOWN($E$19*staff_students!$E$36*staff_students!$E$36*staff_students!$E$36*staff_students!$E$36*staff_students!$E$36,0)/$D47*2,ROUNDDOWN($F$19*staff_students!$E$36*staff_students!$E$36*staff_students!$E$36*staff_students!$E$36*staff_students!$E$36,0)/$D47*1+ROUNDDOWN($F$19*staff_students!$E$36*staff_students!$E$36*staff_students!$E$36*staff_students!$E$36*staff_students!$E$36,0)/$D47*2)</f>
        <v>0</v>
      </c>
      <c r="H47" s="154">
        <f>IF($B$1="No",ROUNDDOWN($E$19*staff_students!$E$36*staff_students!$E$36*staff_students!$E$36*staff_students!$E$36*staff_students!$E$36,0)/$D47*1+ROUNDDOWN($E$19*staff_students!$E$36*staff_students!$E$36*staff_students!$E$36*staff_students!$E$36*staff_students!$E$36,0)/$D47*2,ROUNDDOWN($F$19*staff_students!$E$36*staff_students!$E$36*staff_students!$E$36*staff_students!$E$36*staff_students!$E$36,0)/$D47*1+ROUNDDOWN($F$19*staff_students!$E$36*staff_students!$E$36*staff_students!$E$36*staff_students!$E$36*staff_students!$E$36,0)/$D47*2)</f>
        <v>0</v>
      </c>
      <c r="I47" s="154">
        <f>IF($B$1="No",ROUNDDOWN($E$19*staff_students!$E$36*staff_students!$E$36*staff_students!$E$36*staff_students!$E$36*staff_students!$E$36,0)/$D47*1+ROUNDDOWN($E$19*staff_students!$E$36*staff_students!$E$36*staff_students!$E$36*staff_students!$E$36*staff_students!$E$36,0)/$D47*2,ROUNDDOWN($F$19*staff_students!$E$36*staff_students!$E$36*staff_students!$E$36*staff_students!$E$36*staff_students!$E$36,0)/$D47*1+ROUNDDOWN($F$19*staff_students!$E$36*staff_students!$E$36*staff_students!$E$36*staff_students!$E$36*staff_students!$E$36,0)/$D47*2)</f>
        <v>0</v>
      </c>
      <c r="J47" s="154">
        <f>IF($B$1="No",ROUNDDOWN($E$19*staff_students!$E$36*staff_students!$E$36*staff_students!$E$36*staff_students!$E$36*staff_students!$E$36,0)/$D47*1+ROUNDDOWN($E$19*staff_students!$E$36*staff_students!$E$36*staff_students!$E$36*staff_students!$E$36*staff_students!$E$36,0)/$D47*2,ROUNDDOWN($F$19*staff_students!$E$36*staff_students!$E$36*staff_students!$E$36*staff_students!$E$36*staff_students!$E$36,0)/$D47*1+ROUNDDOWN($F$19*staff_students!$E$36*staff_students!$E$36*staff_students!$E$36*staff_students!$E$36*staff_students!$E$36,0)/$D47*2)</f>
        <v>0</v>
      </c>
      <c r="K47" s="160">
        <f>IF($B$1="No",ROUNDDOWN(F$19*staff_students!$E$36*staff_students!$E$36*staff_students!$E$36*staff_students!$E$36*staff_students!$E$36,0)/$D47*1+ROUNDDOWN($E$19*staff_students!$E$36*staff_students!$E$36*staff_students!$E$36*staff_students!$E$36*staff_students!$E$36,0)/$D47*2,ROUNDDOWN($F$19*staff_students!$E$36*staff_students!$E$36*staff_students!$E$36*staff_students!$E$36*staff_students!$E$36,0)/$D47*1+ROUNDDOWN($F$19*staff_students!$E$36*staff_students!$E$36*staff_students!$E$36*staff_students!$E$36*staff_students!$E$36,0)/$D47*2)</f>
        <v>0</v>
      </c>
      <c r="N47" s="154">
        <f t="shared" si="17"/>
        <v>0</v>
      </c>
      <c r="O47" s="154">
        <f t="shared" si="17"/>
        <v>0</v>
      </c>
      <c r="P47" s="154">
        <f t="shared" si="17"/>
        <v>0</v>
      </c>
      <c r="Q47" s="154">
        <f t="shared" si="17"/>
        <v>0</v>
      </c>
      <c r="R47" s="154">
        <f t="shared" si="17"/>
        <v>0</v>
      </c>
      <c r="S47" s="72">
        <f t="shared" si="17"/>
        <v>0</v>
      </c>
      <c r="V47" s="154">
        <f>IF($B$1="No",SUM('student_calcs(hide)'!D1012:D1015)/$D47*1+SUM('student_calcs(hide)'!E1012:E1015)/$D47*2,SUM('student_calcs(hide)'!E1012:E1015)/$D47*1+SUM('student_calcs(hide)'!E1012:E1015)/$D47*2)</f>
        <v>0</v>
      </c>
      <c r="W47" s="72">
        <f>SUM('student_calcs(hide)'!E1012:E1015)/$D47*1+SUM('student_calcs(hide)'!F1012:F1015)/$D47*2</f>
        <v>0</v>
      </c>
      <c r="X47" s="72">
        <f>SUM('student_calcs(hide)'!F1012:F1015)/$D47*1+SUM('student_calcs(hide)'!G1012:G1015)/$D47*2</f>
        <v>0</v>
      </c>
      <c r="Y47" s="72">
        <f>SUM('student_calcs(hide)'!G1012:G1015)/$D47*1+SUM('student_calcs(hide)'!H1012:H1015)/$D47*2</f>
        <v>0</v>
      </c>
      <c r="Z47" s="72">
        <f>SUM('student_calcs(hide)'!H1012:H1015)/$D47*1+SUM('student_calcs(hide)'!I1012:I1015)/$D47*2</f>
        <v>0</v>
      </c>
      <c r="AA47" s="72">
        <f>SUM('student_calcs(hide)'!I1012:I1015)/$D47*1+SUM('student_calcs(hide)'!J1012:J1015)/$D47*2</f>
        <v>0</v>
      </c>
      <c r="AD47" s="72">
        <f>IF('selections(hide)'!$AD$7=1,0,IF(VLOOKUP($B47,'selections(hide)'!$D$24:$P$36,7,FALSE)="PGT",(1+HLOOKUP(prog_header!$C$6,cost_rates!$N$3:$T$5,3,FALSE))*V47*$AI$27*3*VLOOKUP($AK$27,pay_scales!$A:$V,18,FALSE),(1+HLOOKUP(prog_header!$C$6,cost_rates!$V$3:$AB$5,3,FALSE))*V47*$AI$27*3*VLOOKUP($AK$27,pay_scales!$A:$V,18,FALSE)))</f>
        <v>0</v>
      </c>
      <c r="AE47" s="72">
        <f>IF('selections(hide)'!$AD$7=1,0,IF(VLOOKUP($B47,'selections(hide)'!$D$24:$P$36,7,FALSE)="PGT",(1+HLOOKUP(prog_header!$C$6,cost_rates!$N$3:$T$5,3,FALSE))*W47*$AI$27*3*VLOOKUP($AK$27,pay_scales!$A:$V,18,FALSE),(1+HLOOKUP(prog_header!$C$6,cost_rates!$V$3:$AB$5,3,FALSE))*W47*$AI$27*3*VLOOKUP($AK$27,pay_scales!$A:$V,18,FALSE)))</f>
        <v>0</v>
      </c>
      <c r="AF47" s="72">
        <f>IF('selections(hide)'!$AD$7=1,0,IF(VLOOKUP($B47,'selections(hide)'!$D$24:$P$36,7,FALSE)="PGT",(1+HLOOKUP(prog_header!$C$6,cost_rates!$N$3:$T$5,3,FALSE))*X47*$AI$27*3*VLOOKUP($AK$27,pay_scales!$A:$V,18,FALSE),(1+HLOOKUP(prog_header!$C$6,cost_rates!$V$3:$AB$5,3,FALSE))*X47*$AI$27*3*VLOOKUP($AK$27,pay_scales!$A:$V,18,FALSE)))</f>
        <v>0</v>
      </c>
      <c r="AG47" s="72">
        <f>IF('selections(hide)'!$AD$7=1,0,IF(VLOOKUP($B47,'selections(hide)'!$D$24:$P$36,7,FALSE)="PGT",(1+HLOOKUP(prog_header!$C$6,cost_rates!$N$3:$T$5,3,FALSE))*Y47*$AI$27*3*VLOOKUP($AK$27,pay_scales!$A:$V,18,FALSE),(1+HLOOKUP(prog_header!$C$6,cost_rates!$V$3:$AB$5,3,FALSE))*Y47*$AI$27*3*VLOOKUP($AK$27,pay_scales!$A:$V,18,FALSE)))</f>
        <v>0</v>
      </c>
      <c r="AH47" s="72">
        <f>IF('selections(hide)'!$AD$7=1,0,IF(VLOOKUP($B47,'selections(hide)'!$D$24:$P$36,7,FALSE)="PGT",(1+HLOOKUP(prog_header!$C$6,cost_rates!$N$3:$T$5,3,FALSE))*Z47*$AI$27*3*VLOOKUP($AK$27,pay_scales!$A:$V,18,FALSE),(1+HLOOKUP(prog_header!$C$6,cost_rates!$V$3:$AB$5,3,FALSE))*Z47*$AI$27*3*VLOOKUP($AK$27,pay_scales!$A:$V,18,FALSE)))</f>
        <v>0</v>
      </c>
      <c r="AI47" s="72">
        <f>IF('selections(hide)'!$AD$7=1,0,IF(VLOOKUP($B47,'selections(hide)'!$D$24:$P$36,7,FALSE)="PGT",(1+HLOOKUP(prog_header!$C$6,cost_rates!$N$3:$T$5,3,FALSE))*AA47*$AI$27*3*VLOOKUP($AK$27,pay_scales!$A:$V,18,FALSE),(1+HLOOKUP(prog_header!$C$6,cost_rates!$V$3:$AB$5,3,FALSE))*AA47*$AI$27*3*VLOOKUP($AK$27,pay_scales!$A:$V,18,FALSE)))</f>
        <v>0</v>
      </c>
      <c r="AL47" s="16">
        <f>IF('selections(hide)'!$AD$7=1,0,V47*$AI$27*3)/1650</f>
        <v>0</v>
      </c>
      <c r="AM47" s="16">
        <f>IF('selections(hide)'!$AD$7=1,0,W47*$AI$27*3)/1650</f>
        <v>0</v>
      </c>
      <c r="AN47" s="16">
        <f>IF('selections(hide)'!$AD$7=1,0,X47*$AI$27*3)/1650</f>
        <v>0</v>
      </c>
      <c r="AO47" s="16">
        <f>IF('selections(hide)'!$AD$7=1,0,Y47*$AI$27*3)/1650</f>
        <v>0</v>
      </c>
      <c r="AP47" s="16">
        <f>IF('selections(hide)'!$AD$7=1,0,Z47*$AI$27*3)/1650</f>
        <v>0</v>
      </c>
      <c r="AQ47" s="16">
        <f>IF('selections(hide)'!$AD$7=1,0,AA47*$AI$27*3)/1650</f>
        <v>0</v>
      </c>
    </row>
    <row r="49" spans="1:43" x14ac:dyDescent="0.25">
      <c r="A49" t="s">
        <v>20</v>
      </c>
      <c r="B49" s="72">
        <f>VLOOKUP($A49,'selections(hide)'!$A$24:$D$36,4,FALSE)</f>
        <v>4</v>
      </c>
      <c r="C49" s="156">
        <f>VLOOKUP($A49,'selections(hide)'!$A$24:$Q$36,16,FALSE)</f>
        <v>2</v>
      </c>
      <c r="D49" s="72">
        <v>6</v>
      </c>
      <c r="E49" s="72" t="str">
        <f t="shared" si="15"/>
        <v>46</v>
      </c>
      <c r="F49" s="154">
        <f>IF($B$1="No",ROUNDDOWN($E$19*staff_students!$E$36,0)/$D49*1+ROUNDDOWN($E$19*staff_students!$E$36,0)/$D49*5,ROUNDDOWN($F$19*staff_students!$E$36,0)/$D49*1+ROUNDDOWN($F$19*staff_students!$E$36,0)/$D49*5)</f>
        <v>0</v>
      </c>
      <c r="G49" s="160">
        <f>IF($B$1="No",ROUNDDOWN(F$19*staff_students!$E$36,0)/$D49*1+ROUNDDOWN($E$19*staff_students!$E$36,0)/$D49*5,ROUNDDOWN($F$19*staff_students!$E$36,0)/$D49*1+ROUNDDOWN($F$19*staff_students!$E$36,0)/$D49*5)</f>
        <v>0</v>
      </c>
      <c r="H49" s="72">
        <f>ROUNDDOWN(G$19*staff_students!$E$36,0)/$D49*1+ROUNDDOWN(F$19*staff_students!$E$36,0)/$D49*5</f>
        <v>0</v>
      </c>
      <c r="I49" s="72">
        <f>ROUNDDOWN(H$19*staff_students!$E$36,0)/$D49*1+ROUNDDOWN(G$19*staff_students!$E$36,0)/$D49*5</f>
        <v>0</v>
      </c>
      <c r="J49" s="72">
        <f>ROUNDDOWN(I$19*staff_students!$E$36,0)/$D49*1+ROUNDDOWN(H$19*staff_students!$E$36,0)/$D49*5</f>
        <v>0</v>
      </c>
      <c r="K49" s="72">
        <f>ROUNDDOWN(J$19*staff_students!$E$36,0)/$D49*1+ROUNDDOWN(I$19*staff_students!$E$36,0)/$D49*5</f>
        <v>0</v>
      </c>
      <c r="N49" s="154">
        <f t="shared" ref="N49:S54" si="18">F49*$D$21</f>
        <v>0</v>
      </c>
      <c r="O49" s="72">
        <f t="shared" si="18"/>
        <v>0</v>
      </c>
      <c r="P49" s="72">
        <f t="shared" si="18"/>
        <v>0</v>
      </c>
      <c r="Q49" s="72">
        <f t="shared" si="18"/>
        <v>0</v>
      </c>
      <c r="R49" s="72">
        <f t="shared" si="18"/>
        <v>0</v>
      </c>
      <c r="S49" s="72">
        <f t="shared" si="18"/>
        <v>0</v>
      </c>
      <c r="V49" s="154">
        <f>IF($B$1="No",SUM('student_calcs(hide)'!D1094:D1097)/$D49*1+SUM('student_calcs(hide)'!E1094:E1097)/$D49*5,SUM('student_calcs(hide)'!E1094:E1097)/$D49*1+SUM('student_calcs(hide)'!E1094:E1097)/$D49*5)</f>
        <v>0</v>
      </c>
      <c r="W49" s="72">
        <f>SUM('student_calcs(hide)'!E1094:E1097)/$D49*1+SUM('student_calcs(hide)'!F1094:F1097)/$D49*5</f>
        <v>0</v>
      </c>
      <c r="X49" s="72">
        <f>SUM('student_calcs(hide)'!F1094:F1097)/$D49*1+SUM('student_calcs(hide)'!G1094:G1097)/$D49*5</f>
        <v>0</v>
      </c>
      <c r="Y49" s="72">
        <f>SUM('student_calcs(hide)'!G1094:G1097)/$D49*1+SUM('student_calcs(hide)'!H1094:H1097)/$D49*5</f>
        <v>0</v>
      </c>
      <c r="Z49" s="72">
        <f>SUM('student_calcs(hide)'!H1094:H1097)/$D49*1+SUM('student_calcs(hide)'!I1094:I1097)/$D49*5</f>
        <v>0</v>
      </c>
      <c r="AA49" s="72">
        <f>SUM('student_calcs(hide)'!I1094:I1097)/$D49*1+SUM('student_calcs(hide)'!J1094:J1097)/$D49*5</f>
        <v>0</v>
      </c>
      <c r="AD49" s="72">
        <f>IF('selections(hide)'!$AD$7=1,0,IF(VLOOKUP($B49,'selections(hide)'!$D$24:$P$36,7,FALSE)="PGT",(1+HLOOKUP(prog_header!$C$6,cost_rates!$N$3:$T$5,3,FALSE))*V49*$AI$27*3*VLOOKUP($AK$27,pay_scales!$A:$V,18,FALSE),(1+HLOOKUP(prog_header!$C$6,cost_rates!$V$3:$AB$5,3,FALSE))*V49*$AI$27*3*VLOOKUP($AK$27,pay_scales!$A:$V,18,FALSE)))</f>
        <v>0</v>
      </c>
      <c r="AE49" s="72">
        <f>IF('selections(hide)'!$AD$7=1,0,IF(VLOOKUP($B49,'selections(hide)'!$D$24:$P$36,7,FALSE)="PGT",(1+HLOOKUP(prog_header!$C$6,cost_rates!$N$3:$T$5,3,FALSE))*W49*$AI$27*3*VLOOKUP($AK$27,pay_scales!$A:$V,18,FALSE),(1+HLOOKUP(prog_header!$C$6,cost_rates!$V$3:$AB$5,3,FALSE))*W49*$AI$27*3*VLOOKUP($AK$27,pay_scales!$A:$V,18,FALSE)))</f>
        <v>0</v>
      </c>
      <c r="AF49" s="72">
        <f>IF('selections(hide)'!$AD$7=1,0,IF(VLOOKUP($B49,'selections(hide)'!$D$24:$P$36,7,FALSE)="PGT",(1+HLOOKUP(prog_header!$C$6,cost_rates!$N$3:$T$5,3,FALSE))*X49*$AI$27*3*VLOOKUP($AK$27,pay_scales!$A:$V,18,FALSE),(1+HLOOKUP(prog_header!$C$6,cost_rates!$V$3:$AB$5,3,FALSE))*X49*$AI$27*3*VLOOKUP($AK$27,pay_scales!$A:$V,18,FALSE)))</f>
        <v>0</v>
      </c>
      <c r="AG49" s="72">
        <f>IF('selections(hide)'!$AD$7=1,0,IF(VLOOKUP($B49,'selections(hide)'!$D$24:$P$36,7,FALSE)="PGT",(1+HLOOKUP(prog_header!$C$6,cost_rates!$N$3:$T$5,3,FALSE))*Y49*$AI$27*3*VLOOKUP($AK$27,pay_scales!$A:$V,18,FALSE),(1+HLOOKUP(prog_header!$C$6,cost_rates!$V$3:$AB$5,3,FALSE))*Y49*$AI$27*3*VLOOKUP($AK$27,pay_scales!$A:$V,18,FALSE)))</f>
        <v>0</v>
      </c>
      <c r="AH49" s="72">
        <f>IF('selections(hide)'!$AD$7=1,0,IF(VLOOKUP($B49,'selections(hide)'!$D$24:$P$36,7,FALSE)="PGT",(1+HLOOKUP(prog_header!$C$6,cost_rates!$N$3:$T$5,3,FALSE))*Z49*$AI$27*3*VLOOKUP($AK$27,pay_scales!$A:$V,18,FALSE),(1+HLOOKUP(prog_header!$C$6,cost_rates!$V$3:$AB$5,3,FALSE))*Z49*$AI$27*3*VLOOKUP($AK$27,pay_scales!$A:$V,18,FALSE)))</f>
        <v>0</v>
      </c>
      <c r="AI49" s="72">
        <f>IF('selections(hide)'!$AD$7=1,0,IF(VLOOKUP($B49,'selections(hide)'!$D$24:$P$36,7,FALSE)="PGT",(1+HLOOKUP(prog_header!$C$6,cost_rates!$N$3:$T$5,3,FALSE))*AA49*$AI$27*3*VLOOKUP($AK$27,pay_scales!$A:$V,18,FALSE),(1+HLOOKUP(prog_header!$C$6,cost_rates!$V$3:$AB$5,3,FALSE))*AA49*$AI$27*3*VLOOKUP($AK$27,pay_scales!$A:$V,18,FALSE)))</f>
        <v>0</v>
      </c>
      <c r="AL49" s="16">
        <f>IF('selections(hide)'!$AD$7=1,0,V49*$AI$27*3)/1650</f>
        <v>0</v>
      </c>
      <c r="AM49" s="16">
        <f>IF('selections(hide)'!$AD$7=1,0,W49*$AI$27*3)/1650</f>
        <v>0</v>
      </c>
      <c r="AN49" s="16">
        <f>IF('selections(hide)'!$AD$7=1,0,X49*$AI$27*3)/1650</f>
        <v>0</v>
      </c>
      <c r="AO49" s="16">
        <f>IF('selections(hide)'!$AD$7=1,0,Y49*$AI$27*3)/1650</f>
        <v>0</v>
      </c>
      <c r="AP49" s="16">
        <f>IF('selections(hide)'!$AD$7=1,0,Z49*$AI$27*3)/1650</f>
        <v>0</v>
      </c>
      <c r="AQ49" s="16">
        <f>IF('selections(hide)'!$AD$7=1,0,AA49*$AI$27*3)/1650</f>
        <v>0</v>
      </c>
    </row>
    <row r="50" spans="1:43" x14ac:dyDescent="0.25">
      <c r="A50" t="s">
        <v>22</v>
      </c>
      <c r="B50" s="72">
        <f>VLOOKUP($A50,'selections(hide)'!$A$24:$D$36,4,FALSE)</f>
        <v>3</v>
      </c>
      <c r="C50" s="156">
        <f>VLOOKUP($A50,'selections(hide)'!$A$24:$Q$36,16,FALSE)</f>
        <v>3</v>
      </c>
      <c r="D50" s="72">
        <v>6</v>
      </c>
      <c r="E50" s="72" t="str">
        <f t="shared" si="15"/>
        <v>36</v>
      </c>
      <c r="F50" s="154">
        <f>IF($B$1="No",ROUNDDOWN($E$19*staff_students!$E$36*staff_students!$E$36,0)/$D50*1+ROUNDDOWN($E$19*staff_students!$E$36*staff_students!$E$36,0)/$D50*5,ROUNDDOWN($F$19*staff_students!$E$36*staff_students!$E$36,0)/$D50*1+ROUNDDOWN($F$19*staff_students!$E$36*staff_students!$E$36,0)/$D50*5)</f>
        <v>0</v>
      </c>
      <c r="G50" s="154">
        <f>IF($B$1="No",ROUNDDOWN($E$19*staff_students!$E$36*staff_students!$E$36,0)/$D50*1+ROUNDDOWN($E$19*staff_students!$E$36*staff_students!$E$36,0)/$D50*5,ROUNDDOWN($F$19*staff_students!$E$36*staff_students!$E$36,0)/$D50*1+ROUNDDOWN($F$19*staff_students!$E$36*staff_students!$E$36,0)/$D50*5)</f>
        <v>0</v>
      </c>
      <c r="H50" s="160">
        <f>IF($B$1="No",ROUNDDOWN(F$19*staff_students!$E$36*staff_students!$E$36,0)/$D50*1+ROUNDDOWN($E$19*staff_students!$E$36*staff_students!$E$36,0)/$D50*5,ROUNDDOWN($F$19*staff_students!$E$36*staff_students!$E$36,0)/$D50*1+ROUNDDOWN($F$19*staff_students!$E$36*staff_students!$E$36,0)/$D50*5)</f>
        <v>0</v>
      </c>
      <c r="I50" s="72">
        <f>ROUNDDOWN(G$19*staff_students!$E$36*staff_students!$E$36,0)/$D50*1+ROUNDDOWN(F$19*staff_students!$E$36*staff_students!$E$36,0)/$D50*5</f>
        <v>0</v>
      </c>
      <c r="J50" s="72">
        <f>ROUNDDOWN(H$19*staff_students!$E$36*staff_students!$E$36,0)/$D50*1+ROUNDDOWN(G$19*staff_students!$E$36*staff_students!$E$36,0)/$D50*5</f>
        <v>0</v>
      </c>
      <c r="K50" s="72">
        <f>ROUNDDOWN(I$19*staff_students!$E$36*staff_students!$E$36,0)/$D50*1+ROUNDDOWN(H$19*staff_students!$E$36*staff_students!$E$36,0)/$D50*5</f>
        <v>0</v>
      </c>
      <c r="N50" s="154">
        <f t="shared" si="18"/>
        <v>0</v>
      </c>
      <c r="O50" s="154">
        <f t="shared" si="18"/>
        <v>0</v>
      </c>
      <c r="P50" s="72">
        <f t="shared" si="18"/>
        <v>0</v>
      </c>
      <c r="Q50" s="72">
        <f t="shared" si="18"/>
        <v>0</v>
      </c>
      <c r="R50" s="72">
        <f t="shared" si="18"/>
        <v>0</v>
      </c>
      <c r="S50" s="72">
        <f t="shared" si="18"/>
        <v>0</v>
      </c>
      <c r="V50" s="154">
        <f>IF($B$1="No",SUM('student_calcs(hide)'!D1120:D1123)/$D50*1+SUM('student_calcs(hide)'!E1120:E1123)/$D50*5,SUM('student_calcs(hide)'!E1120:E1123)/$D50*1+SUM('student_calcs(hide)'!E1120:E1123)/$D50*5)</f>
        <v>0</v>
      </c>
      <c r="W50" s="72">
        <f>SUM('student_calcs(hide)'!E1120:E1123)/$D50*1+SUM('student_calcs(hide)'!F1120:F1123)/$D50*5</f>
        <v>0</v>
      </c>
      <c r="X50" s="72">
        <f>SUM('student_calcs(hide)'!F1120:F1123)/$D50*1+SUM('student_calcs(hide)'!G1120:G1123)/$D50*5</f>
        <v>0</v>
      </c>
      <c r="Y50" s="72">
        <f>SUM('student_calcs(hide)'!G1120:G1123)/$D50*1+SUM('student_calcs(hide)'!H1120:H1123)/$D50*5</f>
        <v>0</v>
      </c>
      <c r="Z50" s="72">
        <f>SUM('student_calcs(hide)'!H1120:H1123)/$D50*1+SUM('student_calcs(hide)'!I1120:I1123)/$D50*5</f>
        <v>0</v>
      </c>
      <c r="AA50" s="72">
        <f>SUM('student_calcs(hide)'!I1120:I1123)/$D50*1+SUM('student_calcs(hide)'!J1120:J1123)/$D50*5</f>
        <v>0</v>
      </c>
      <c r="AD50" s="72">
        <f>IF('selections(hide)'!$AD$7=1,0,IF(VLOOKUP($B50,'selections(hide)'!$D$24:$P$36,7,FALSE)="PGT",(1+HLOOKUP(prog_header!$C$6,cost_rates!$N$3:$T$5,3,FALSE))*V50*$AI$27*3*VLOOKUP($AK$27,pay_scales!$A:$V,18,FALSE),(1+HLOOKUP(prog_header!$C$6,cost_rates!$V$3:$AB$5,3,FALSE))*V50*$AI$27*3*VLOOKUP($AK$27,pay_scales!$A:$V,18,FALSE)))</f>
        <v>0</v>
      </c>
      <c r="AE50" s="72">
        <f>IF('selections(hide)'!$AD$7=1,0,IF(VLOOKUP($B50,'selections(hide)'!$D$24:$P$36,7,FALSE)="PGT",(1+HLOOKUP(prog_header!$C$6,cost_rates!$N$3:$T$5,3,FALSE))*W50*$AI$27*3*VLOOKUP($AK$27,pay_scales!$A:$V,18,FALSE),(1+HLOOKUP(prog_header!$C$6,cost_rates!$V$3:$AB$5,3,FALSE))*W50*$AI$27*3*VLOOKUP($AK$27,pay_scales!$A:$V,18,FALSE)))</f>
        <v>0</v>
      </c>
      <c r="AF50" s="72">
        <f>IF('selections(hide)'!$AD$7=1,0,IF(VLOOKUP($B50,'selections(hide)'!$D$24:$P$36,7,FALSE)="PGT",(1+HLOOKUP(prog_header!$C$6,cost_rates!$N$3:$T$5,3,FALSE))*X50*$AI$27*3*VLOOKUP($AK$27,pay_scales!$A:$V,18,FALSE),(1+HLOOKUP(prog_header!$C$6,cost_rates!$V$3:$AB$5,3,FALSE))*X50*$AI$27*3*VLOOKUP($AK$27,pay_scales!$A:$V,18,FALSE)))</f>
        <v>0</v>
      </c>
      <c r="AG50" s="72">
        <f>IF('selections(hide)'!$AD$7=1,0,IF(VLOOKUP($B50,'selections(hide)'!$D$24:$P$36,7,FALSE)="PGT",(1+HLOOKUP(prog_header!$C$6,cost_rates!$N$3:$T$5,3,FALSE))*Y50*$AI$27*3*VLOOKUP($AK$27,pay_scales!$A:$V,18,FALSE),(1+HLOOKUP(prog_header!$C$6,cost_rates!$V$3:$AB$5,3,FALSE))*Y50*$AI$27*3*VLOOKUP($AK$27,pay_scales!$A:$V,18,FALSE)))</f>
        <v>0</v>
      </c>
      <c r="AH50" s="72">
        <f>IF('selections(hide)'!$AD$7=1,0,IF(VLOOKUP($B50,'selections(hide)'!$D$24:$P$36,7,FALSE)="PGT",(1+HLOOKUP(prog_header!$C$6,cost_rates!$N$3:$T$5,3,FALSE))*Z50*$AI$27*3*VLOOKUP($AK$27,pay_scales!$A:$V,18,FALSE),(1+HLOOKUP(prog_header!$C$6,cost_rates!$V$3:$AB$5,3,FALSE))*Z50*$AI$27*3*VLOOKUP($AK$27,pay_scales!$A:$V,18,FALSE)))</f>
        <v>0</v>
      </c>
      <c r="AI50" s="72">
        <f>IF('selections(hide)'!$AD$7=1,0,IF(VLOOKUP($B50,'selections(hide)'!$D$24:$P$36,7,FALSE)="PGT",(1+HLOOKUP(prog_header!$C$6,cost_rates!$N$3:$T$5,3,FALSE))*AA50*$AI$27*3*VLOOKUP($AK$27,pay_scales!$A:$V,18,FALSE),(1+HLOOKUP(prog_header!$C$6,cost_rates!$V$3:$AB$5,3,FALSE))*AA50*$AI$27*3*VLOOKUP($AK$27,pay_scales!$A:$V,18,FALSE)))</f>
        <v>0</v>
      </c>
      <c r="AL50" s="16">
        <f>IF('selections(hide)'!$AD$7=1,0,V50*$AI$27*3)/1650</f>
        <v>0</v>
      </c>
      <c r="AM50" s="16">
        <f>IF('selections(hide)'!$AD$7=1,0,W50*$AI$27*3)/1650</f>
        <v>0</v>
      </c>
      <c r="AN50" s="16">
        <f>IF('selections(hide)'!$AD$7=1,0,X50*$AI$27*3)/1650</f>
        <v>0</v>
      </c>
      <c r="AO50" s="16">
        <f>IF('selections(hide)'!$AD$7=1,0,Y50*$AI$27*3)/1650</f>
        <v>0</v>
      </c>
      <c r="AP50" s="16">
        <f>IF('selections(hide)'!$AD$7=1,0,Z50*$AI$27*3)/1650</f>
        <v>0</v>
      </c>
      <c r="AQ50" s="16">
        <f>IF('selections(hide)'!$AD$7=1,0,AA50*$AI$27*3)/1650</f>
        <v>0</v>
      </c>
    </row>
    <row r="51" spans="1:43" x14ac:dyDescent="0.25">
      <c r="A51" t="s">
        <v>34</v>
      </c>
      <c r="B51" s="72">
        <f>VLOOKUP($A51,'selections(hide)'!$A$24:$D$36,4,FALSE)</f>
        <v>10</v>
      </c>
      <c r="C51" s="156">
        <f>VLOOKUP($A51,'selections(hide)'!$A$24:$Q$36,16,FALSE)</f>
        <v>1</v>
      </c>
      <c r="D51" s="72">
        <v>6</v>
      </c>
      <c r="E51" s="72" t="str">
        <f t="shared" si="15"/>
        <v>106</v>
      </c>
      <c r="F51" s="154">
        <f>IF($B$1="No",ROUNDDOWN($E$19*staff_students!$E$36*staff_students!$E$36,0)/$D51*1+ROUNDDOWN($E$19*staff_students!$E$36*staff_students!$E$36,0)/$D51*5,ROUNDDOWN($F$19*staff_students!$E$36*staff_students!$E$36,0)/$D51*1+ROUNDDOWN($F$19*staff_students!$E$36*staff_students!$E$36,0)/$D51*5)</f>
        <v>0</v>
      </c>
      <c r="G51" s="154">
        <f>IF($B$1="No",ROUNDDOWN($E$19*staff_students!$E$36*staff_students!$E$36,0)/$D51*1+ROUNDDOWN($E$19*staff_students!$E$36*staff_students!$E$36,0)/$D51*5,ROUNDDOWN($F$19*staff_students!$E$36*staff_students!$E$36,0)/$D51*1+ROUNDDOWN($F$19*staff_students!$E$36*staff_students!$E$36,0)/$D51*5)</f>
        <v>0</v>
      </c>
      <c r="H51" s="160">
        <f>IF($B$1="No",ROUNDDOWN(F$19*staff_students!$E$36*staff_students!$E$36,0)/$D51*1+ROUNDDOWN($E$19*staff_students!$E$36*staff_students!$E$36,0)/$D51*5,ROUNDDOWN($F$19*staff_students!$E$36*staff_students!$E$36,0)/$D51*1+ROUNDDOWN($F$19*staff_students!$E$36*staff_students!$E$36,0)/$D51*5)</f>
        <v>0</v>
      </c>
      <c r="I51" s="72">
        <f>ROUNDDOWN(G$19*staff_students!$E$36*staff_students!$E$36,0)/$D51*1+ROUNDDOWN(F$19*staff_students!$E$36*staff_students!$E$36,0)/$D51*5</f>
        <v>0</v>
      </c>
      <c r="J51" s="72">
        <f>ROUNDDOWN(H$19*staff_students!$E$36*staff_students!$E$36,0)/$D51*1+ROUNDDOWN(G$19*staff_students!$E$36*staff_students!$E$36,0)/$D51*5</f>
        <v>0</v>
      </c>
      <c r="K51" s="72">
        <f>ROUNDDOWN(I$19*staff_students!$E$36*staff_students!$E$36,0)/$D51*1+ROUNDDOWN(H$19*staff_students!$E$36*staff_students!$E$36,0)/$D51*5</f>
        <v>0</v>
      </c>
      <c r="N51" s="154">
        <f t="shared" si="18"/>
        <v>0</v>
      </c>
      <c r="O51" s="154">
        <f t="shared" si="18"/>
        <v>0</v>
      </c>
      <c r="P51" s="72">
        <f t="shared" si="18"/>
        <v>0</v>
      </c>
      <c r="Q51" s="72">
        <f t="shared" si="18"/>
        <v>0</v>
      </c>
      <c r="R51" s="72">
        <f t="shared" si="18"/>
        <v>0</v>
      </c>
      <c r="S51" s="72">
        <f t="shared" si="18"/>
        <v>0</v>
      </c>
      <c r="V51" s="154">
        <f>IF($B$1="No",SUM('student_calcs(hide)'!D1276:D1279)/$D51*1+SUM('student_calcs(hide)'!E1276:E1279)/$D51*5,SUM('student_calcs(hide)'!E1276:E1279)/$D51*1+SUM('student_calcs(hide)'!E1276:E1279)/$D51*5)</f>
        <v>0</v>
      </c>
      <c r="W51" s="72">
        <f>SUM('student_calcs(hide)'!E1276:E1279)/$D51*1+SUM('student_calcs(hide)'!F1276:F1279)/$D51*5</f>
        <v>0</v>
      </c>
      <c r="X51" s="72">
        <f>SUM('student_calcs(hide)'!F1276:F1279)/$D51*1+SUM('student_calcs(hide)'!G1276:G1279)/$D51*5</f>
        <v>0</v>
      </c>
      <c r="Y51" s="72">
        <f>SUM('student_calcs(hide)'!G1276:G1279)/$D51*1+SUM('student_calcs(hide)'!H1276:H1279)/$D51*5</f>
        <v>0</v>
      </c>
      <c r="Z51" s="72">
        <f>SUM('student_calcs(hide)'!H1276:H1279)/$D51*1+SUM('student_calcs(hide)'!I1276:I1279)/$D51*5</f>
        <v>0</v>
      </c>
      <c r="AA51" s="72">
        <f>SUM('student_calcs(hide)'!I1276:I1279)/$D51*1+SUM('student_calcs(hide)'!J1276:J1279)/$D51*5</f>
        <v>0</v>
      </c>
      <c r="AD51" s="72">
        <f>IF('selections(hide)'!$AD$7=1,0,IF(VLOOKUP($B51,'selections(hide)'!$D$24:$P$36,7,FALSE)="PGT",(1+HLOOKUP(prog_header!$C$6,cost_rates!$N$3:$T$5,3,FALSE))*V51*$AI$27*3*VLOOKUP($AK$27,pay_scales!$A:$V,18,FALSE),(1+HLOOKUP(prog_header!$C$6,cost_rates!$V$3:$AB$5,3,FALSE))*V51*$AI$27*3*VLOOKUP($AK$27,pay_scales!$A:$V,18,FALSE)))</f>
        <v>0</v>
      </c>
      <c r="AE51" s="72">
        <f>IF('selections(hide)'!$AD$7=1,0,IF(VLOOKUP($B51,'selections(hide)'!$D$24:$P$36,7,FALSE)="PGT",(1+HLOOKUP(prog_header!$C$6,cost_rates!$N$3:$T$5,3,FALSE))*W51*$AI$27*3*VLOOKUP($AK$27,pay_scales!$A:$V,18,FALSE),(1+HLOOKUP(prog_header!$C$6,cost_rates!$V$3:$AB$5,3,FALSE))*W51*$AI$27*3*VLOOKUP($AK$27,pay_scales!$A:$V,18,FALSE)))</f>
        <v>0</v>
      </c>
      <c r="AF51" s="72">
        <f>IF('selections(hide)'!$AD$7=1,0,IF(VLOOKUP($B51,'selections(hide)'!$D$24:$P$36,7,FALSE)="PGT",(1+HLOOKUP(prog_header!$C$6,cost_rates!$N$3:$T$5,3,FALSE))*X51*$AI$27*3*VLOOKUP($AK$27,pay_scales!$A:$V,18,FALSE),(1+HLOOKUP(prog_header!$C$6,cost_rates!$V$3:$AB$5,3,FALSE))*X51*$AI$27*3*VLOOKUP($AK$27,pay_scales!$A:$V,18,FALSE)))</f>
        <v>0</v>
      </c>
      <c r="AG51" s="72">
        <f>IF('selections(hide)'!$AD$7=1,0,IF(VLOOKUP($B51,'selections(hide)'!$D$24:$P$36,7,FALSE)="PGT",(1+HLOOKUP(prog_header!$C$6,cost_rates!$N$3:$T$5,3,FALSE))*Y51*$AI$27*3*VLOOKUP($AK$27,pay_scales!$A:$V,18,FALSE),(1+HLOOKUP(prog_header!$C$6,cost_rates!$V$3:$AB$5,3,FALSE))*Y51*$AI$27*3*VLOOKUP($AK$27,pay_scales!$A:$V,18,FALSE)))</f>
        <v>0</v>
      </c>
      <c r="AH51" s="72">
        <f>IF('selections(hide)'!$AD$7=1,0,IF(VLOOKUP($B51,'selections(hide)'!$D$24:$P$36,7,FALSE)="PGT",(1+HLOOKUP(prog_header!$C$6,cost_rates!$N$3:$T$5,3,FALSE))*Z51*$AI$27*3*VLOOKUP($AK$27,pay_scales!$A:$V,18,FALSE),(1+HLOOKUP(prog_header!$C$6,cost_rates!$V$3:$AB$5,3,FALSE))*Z51*$AI$27*3*VLOOKUP($AK$27,pay_scales!$A:$V,18,FALSE)))</f>
        <v>0</v>
      </c>
      <c r="AI51" s="72">
        <f>IF('selections(hide)'!$AD$7=1,0,IF(VLOOKUP($B51,'selections(hide)'!$D$24:$P$36,7,FALSE)="PGT",(1+HLOOKUP(prog_header!$C$6,cost_rates!$N$3:$T$5,3,FALSE))*AA51*$AI$27*3*VLOOKUP($AK$27,pay_scales!$A:$V,18,FALSE),(1+HLOOKUP(prog_header!$C$6,cost_rates!$V$3:$AB$5,3,FALSE))*AA51*$AI$27*3*VLOOKUP($AK$27,pay_scales!$A:$V,18,FALSE)))</f>
        <v>0</v>
      </c>
      <c r="AL51" s="16">
        <f>IF('selections(hide)'!$AD$7=1,0,V51*$AI$27*3)/1650</f>
        <v>0</v>
      </c>
      <c r="AM51" s="16">
        <f>IF('selections(hide)'!$AD$7=1,0,W51*$AI$27*3)/1650</f>
        <v>0</v>
      </c>
      <c r="AN51" s="16">
        <f>IF('selections(hide)'!$AD$7=1,0,X51*$AI$27*3)/1650</f>
        <v>0</v>
      </c>
      <c r="AO51" s="16">
        <f>IF('selections(hide)'!$AD$7=1,0,Y51*$AI$27*3)/1650</f>
        <v>0</v>
      </c>
      <c r="AP51" s="16">
        <f>IF('selections(hide)'!$AD$7=1,0,Z51*$AI$27*3)/1650</f>
        <v>0</v>
      </c>
      <c r="AQ51" s="16">
        <f>IF('selections(hide)'!$AD$7=1,0,AA51*$AI$27*3)/1650</f>
        <v>0</v>
      </c>
    </row>
    <row r="52" spans="1:43" x14ac:dyDescent="0.25">
      <c r="A52" t="s">
        <v>36</v>
      </c>
      <c r="B52" s="72">
        <f>VLOOKUP($A52,'selections(hide)'!$A$24:$D$36,4,FALSE)</f>
        <v>11</v>
      </c>
      <c r="C52" s="156">
        <f>VLOOKUP($A52,'selections(hide)'!$A$24:$Q$36,16,FALSE)</f>
        <v>1.3333333333333333</v>
      </c>
      <c r="D52" s="72">
        <v>6</v>
      </c>
      <c r="E52" s="72" t="str">
        <f t="shared" si="15"/>
        <v>116</v>
      </c>
      <c r="F52" s="154">
        <f>IF($B$1="No",ROUNDDOWN($E$19*staff_students!$E$36*staff_students!$E$36*staff_students!$E$36,0)/$D52*1+ROUNDDOWN($E$19*staff_students!$E$36*staff_students!$E$36*staff_students!$E$36,0)/$D52*5,ROUNDDOWN($F$19*staff_students!$E$36*staff_students!$E$36*staff_students!$E$36,0)/$D52*1+ROUNDDOWN($F$19*staff_students!$E$36*staff_students!$E$36*staff_students!$E$36,0)/$D52*5)</f>
        <v>0</v>
      </c>
      <c r="G52" s="154">
        <f>IF($B$1="No",ROUNDDOWN($E$19*staff_students!$E$36*staff_students!$E$36*staff_students!$E$36,0)/$D52*1+ROUNDDOWN($E$19*staff_students!$E$36*staff_students!$E$36*staff_students!$E$36,0)/$D52*5,ROUNDDOWN($F$19*staff_students!$E$36*staff_students!$E$36*staff_students!$E$36,0)/$D52*1+ROUNDDOWN($F$19*staff_students!$E$36*staff_students!$E$36*staff_students!$E$36,0)/$D52*5)</f>
        <v>0</v>
      </c>
      <c r="H52" s="154">
        <f>IF($B$1="No",ROUNDDOWN($E$19*staff_students!$E$36*staff_students!$E$36*staff_students!$E$36,0)/$D52*1+ROUNDDOWN($E$19*staff_students!$E$36*staff_students!$E$36*staff_students!$E$36,0)/$D52*5,ROUNDDOWN($F$19*staff_students!$E$36*staff_students!$E$36*staff_students!$E$36,0)/$D52*1+ROUNDDOWN($F$19*staff_students!$E$36*staff_students!$E$36*staff_students!$E$36,0)/$D52*5)</f>
        <v>0</v>
      </c>
      <c r="I52" s="160">
        <f>IF($B$1="No",ROUNDDOWN(F$19*staff_students!$E$36*staff_students!$E$36*staff_students!$E$36,0)/$D52*1+ROUNDDOWN($E$19*staff_students!$E$36*staff_students!$E$36*staff_students!$E$36,0)/$D52*5,ROUNDDOWN($F$19*staff_students!$E$36*staff_students!$E$36*staff_students!$E$36,0)/$D52*1+ROUNDDOWN($F$19*staff_students!$E$36*staff_students!$E$36*staff_students!$E$36,0)/$D52*5)</f>
        <v>0</v>
      </c>
      <c r="J52" s="72">
        <f>ROUNDDOWN(G$19*staff_students!$E$36*staff_students!$E$36*staff_students!$E$36,0)/$D52*1+ROUNDDOWN(F$19*staff_students!$E$36*staff_students!$E$36*staff_students!$E$36,0)/$D52*5</f>
        <v>0</v>
      </c>
      <c r="K52" s="72">
        <f>ROUNDDOWN(H$19*staff_students!$E$36*staff_students!$E$36*staff_students!$E$36,0)/$D52*1+ROUNDDOWN(G$19*staff_students!$E$36*staff_students!$E$36*staff_students!$E$36,0)/$D52*5</f>
        <v>0</v>
      </c>
      <c r="N52" s="154">
        <f t="shared" si="18"/>
        <v>0</v>
      </c>
      <c r="O52" s="154">
        <f t="shared" si="18"/>
        <v>0</v>
      </c>
      <c r="P52" s="154">
        <f t="shared" si="18"/>
        <v>0</v>
      </c>
      <c r="Q52" s="72">
        <f t="shared" si="18"/>
        <v>0</v>
      </c>
      <c r="R52" s="72">
        <f t="shared" si="18"/>
        <v>0</v>
      </c>
      <c r="S52" s="72">
        <f t="shared" si="18"/>
        <v>0</v>
      </c>
      <c r="V52" s="154">
        <f>IF($B$1="No",SUM('student_calcs(hide)'!D1302:D1305)/$D52*1+SUM('student_calcs(hide)'!E1302:E1305)/$D52*5,SUM('student_calcs(hide)'!E1302:E1305)/$D52*1+SUM('student_calcs(hide)'!E1302:E1305)/$D52*5)</f>
        <v>0</v>
      </c>
      <c r="W52" s="72">
        <f>SUM('student_calcs(hide)'!E1302:E1305)/$D52*1+SUM('student_calcs(hide)'!F1302:F1305)/$D52*5</f>
        <v>0</v>
      </c>
      <c r="X52" s="72">
        <f>SUM('student_calcs(hide)'!F1302:F1305)/$D52*1+SUM('student_calcs(hide)'!G1302:G1305)/$D52*5</f>
        <v>0</v>
      </c>
      <c r="Y52" s="72">
        <f>SUM('student_calcs(hide)'!G1302:G1305)/$D52*1+SUM('student_calcs(hide)'!H1302:H1305)/$D52*5</f>
        <v>0</v>
      </c>
      <c r="Z52" s="72">
        <f>SUM('student_calcs(hide)'!H1302:H1305)/$D52*1+SUM('student_calcs(hide)'!I1302:I1305)/$D52*5</f>
        <v>0</v>
      </c>
      <c r="AA52" s="72">
        <f>SUM('student_calcs(hide)'!I1302:I1305)/$D52*1+SUM('student_calcs(hide)'!J1302:J1305)/$D52*5</f>
        <v>0</v>
      </c>
      <c r="AD52" s="72">
        <f>IF('selections(hide)'!$AD$7=1,0,IF(VLOOKUP($B52,'selections(hide)'!$D$24:$P$36,7,FALSE)="PGT",(1+HLOOKUP(prog_header!$C$6,cost_rates!$N$3:$T$5,3,FALSE))*V52*$AI$27*3*VLOOKUP($AK$27,pay_scales!$A:$V,18,FALSE),(1+HLOOKUP(prog_header!$C$6,cost_rates!$V$3:$AB$5,3,FALSE))*V52*$AI$27*3*VLOOKUP($AK$27,pay_scales!$A:$V,18,FALSE)))</f>
        <v>0</v>
      </c>
      <c r="AE52" s="72">
        <f>IF('selections(hide)'!$AD$7=1,0,IF(VLOOKUP($B52,'selections(hide)'!$D$24:$P$36,7,FALSE)="PGT",(1+HLOOKUP(prog_header!$C$6,cost_rates!$N$3:$T$5,3,FALSE))*W52*$AI$27*3*VLOOKUP($AK$27,pay_scales!$A:$V,18,FALSE),(1+HLOOKUP(prog_header!$C$6,cost_rates!$V$3:$AB$5,3,FALSE))*W52*$AI$27*3*VLOOKUP($AK$27,pay_scales!$A:$V,18,FALSE)))</f>
        <v>0</v>
      </c>
      <c r="AF52" s="72">
        <f>IF('selections(hide)'!$AD$7=1,0,IF(VLOOKUP($B52,'selections(hide)'!$D$24:$P$36,7,FALSE)="PGT",(1+HLOOKUP(prog_header!$C$6,cost_rates!$N$3:$T$5,3,FALSE))*X52*$AI$27*3*VLOOKUP($AK$27,pay_scales!$A:$V,18,FALSE),(1+HLOOKUP(prog_header!$C$6,cost_rates!$V$3:$AB$5,3,FALSE))*X52*$AI$27*3*VLOOKUP($AK$27,pay_scales!$A:$V,18,FALSE)))</f>
        <v>0</v>
      </c>
      <c r="AG52" s="72">
        <f>IF('selections(hide)'!$AD$7=1,0,IF(VLOOKUP($B52,'selections(hide)'!$D$24:$P$36,7,FALSE)="PGT",(1+HLOOKUP(prog_header!$C$6,cost_rates!$N$3:$T$5,3,FALSE))*Y52*$AI$27*3*VLOOKUP($AK$27,pay_scales!$A:$V,18,FALSE),(1+HLOOKUP(prog_header!$C$6,cost_rates!$V$3:$AB$5,3,FALSE))*Y52*$AI$27*3*VLOOKUP($AK$27,pay_scales!$A:$V,18,FALSE)))</f>
        <v>0</v>
      </c>
      <c r="AH52" s="72">
        <f>IF('selections(hide)'!$AD$7=1,0,IF(VLOOKUP($B52,'selections(hide)'!$D$24:$P$36,7,FALSE)="PGT",(1+HLOOKUP(prog_header!$C$6,cost_rates!$N$3:$T$5,3,FALSE))*Z52*$AI$27*3*VLOOKUP($AK$27,pay_scales!$A:$V,18,FALSE),(1+HLOOKUP(prog_header!$C$6,cost_rates!$V$3:$AB$5,3,FALSE))*Z52*$AI$27*3*VLOOKUP($AK$27,pay_scales!$A:$V,18,FALSE)))</f>
        <v>0</v>
      </c>
      <c r="AI52" s="72">
        <f>IF('selections(hide)'!$AD$7=1,0,IF(VLOOKUP($B52,'selections(hide)'!$D$24:$P$36,7,FALSE)="PGT",(1+HLOOKUP(prog_header!$C$6,cost_rates!$N$3:$T$5,3,FALSE))*AA52*$AI$27*3*VLOOKUP($AK$27,pay_scales!$A:$V,18,FALSE),(1+HLOOKUP(prog_header!$C$6,cost_rates!$V$3:$AB$5,3,FALSE))*AA52*$AI$27*3*VLOOKUP($AK$27,pay_scales!$A:$V,18,FALSE)))</f>
        <v>0</v>
      </c>
      <c r="AL52" s="16">
        <f>IF('selections(hide)'!$AD$7=1,0,V52*$AI$27*3)/1650</f>
        <v>0</v>
      </c>
      <c r="AM52" s="16">
        <f>IF('selections(hide)'!$AD$7=1,0,W52*$AI$27*3)/1650</f>
        <v>0</v>
      </c>
      <c r="AN52" s="16">
        <f>IF('selections(hide)'!$AD$7=1,0,X52*$AI$27*3)/1650</f>
        <v>0</v>
      </c>
      <c r="AO52" s="16">
        <f>IF('selections(hide)'!$AD$7=1,0,Y52*$AI$27*3)/1650</f>
        <v>0</v>
      </c>
      <c r="AP52" s="16">
        <f>IF('selections(hide)'!$AD$7=1,0,Z52*$AI$27*3)/1650</f>
        <v>0</v>
      </c>
      <c r="AQ52" s="16">
        <f>IF('selections(hide)'!$AD$7=1,0,AA52*$AI$27*3)/1650</f>
        <v>0</v>
      </c>
    </row>
    <row r="53" spans="1:43" x14ac:dyDescent="0.25">
      <c r="A53" t="s">
        <v>38</v>
      </c>
      <c r="B53" s="72">
        <f>VLOOKUP($A53,'selections(hide)'!$A$24:$D$36,4,FALSE)</f>
        <v>12</v>
      </c>
      <c r="C53" s="156">
        <f>VLOOKUP($A53,'selections(hide)'!$A$24:$Q$36,16,FALSE)</f>
        <v>1.6666666666666667</v>
      </c>
      <c r="D53" s="72">
        <v>6</v>
      </c>
      <c r="E53" s="72" t="str">
        <f t="shared" si="15"/>
        <v>126</v>
      </c>
      <c r="F53" s="154">
        <f>IF($B$1="No",ROUNDDOWN($E$19*staff_students!$E$36*staff_students!$E$36*staff_students!$E$36*staff_students!$E$36,0)/$D53*1+ROUNDDOWN($E$19*staff_students!$E$36*staff_students!$E$36*staff_students!$E$36*staff_students!$E$36,0)/$D53*5,ROUNDDOWN($F$19*staff_students!$E$36*staff_students!$E$36*staff_students!$E$36*staff_students!$E$36,0)/$D53*1+ROUNDDOWN($F$19*staff_students!$E$36*staff_students!$E$36*staff_students!$E$36*staff_students!$E$36,0)/$D53*5)</f>
        <v>0</v>
      </c>
      <c r="G53" s="154">
        <f>IF($B$1="No",ROUNDDOWN($E$19*staff_students!$E$36*staff_students!$E$36*staff_students!$E$36*staff_students!$E$36,0)/$D53*1+ROUNDDOWN($E$19*staff_students!$E$36*staff_students!$E$36*staff_students!$E$36*staff_students!$E$36,0)/$D53*5,ROUNDDOWN($F$19*staff_students!$E$36*staff_students!$E$36*staff_students!$E$36*staff_students!$E$36,0)/$D53*1+ROUNDDOWN($F$19*staff_students!$E$36*staff_students!$E$36*staff_students!$E$36*staff_students!$E$36,0)/$D53*5)</f>
        <v>0</v>
      </c>
      <c r="H53" s="154">
        <f>IF($B$1="No",ROUNDDOWN($E$19*staff_students!$E$36*staff_students!$E$36*staff_students!$E$36*staff_students!$E$36,0)/$D53*1+ROUNDDOWN($E$19*staff_students!$E$36*staff_students!$E$36*staff_students!$E$36*staff_students!$E$36,0)/$D53*5,ROUNDDOWN($F$19*staff_students!$E$36*staff_students!$E$36*staff_students!$E$36*staff_students!$E$36,0)/$D53*1+ROUNDDOWN($F$19*staff_students!$E$36*staff_students!$E$36*staff_students!$E$36*staff_students!$E$36,0)/$D53*5)</f>
        <v>0</v>
      </c>
      <c r="I53" s="154">
        <f>IF($B$1="No",ROUNDDOWN($E$19*staff_students!$E$36*staff_students!$E$36*staff_students!$E$36*staff_students!$E$36,0)/$D53*1+ROUNDDOWN($E$19*staff_students!$E$36*staff_students!$E$36*staff_students!$E$36*staff_students!$E$36,0)/$D53*5,ROUNDDOWN($F$19*staff_students!$E$36*staff_students!$E$36*staff_students!$E$36*staff_students!$E$36,0)/$D53*1+ROUNDDOWN($F$19*staff_students!$E$36*staff_students!$E$36*staff_students!$E$36*staff_students!$E$36,0)/$D53*5)</f>
        <v>0</v>
      </c>
      <c r="J53" s="160">
        <f>IF($B$1="No",ROUNDDOWN(F$19*staff_students!$E$36*staff_students!$E$36*staff_students!$E$36*staff_students!$E$36,0)/$D53*1+ROUNDDOWN($E$19*staff_students!$E$36*staff_students!$E$36*staff_students!$E$36*staff_students!$E$36,0)/$D53*5,ROUNDDOWN($F$19*staff_students!$E$36*staff_students!$E$36*staff_students!$E$36*staff_students!$E$36,0)/$D53*1+ROUNDDOWN($F$19*staff_students!$E$36*staff_students!$E$36*staff_students!$E$36*staff_students!$E$36,0)/$D53*5)</f>
        <v>0</v>
      </c>
      <c r="K53" s="72">
        <f>ROUNDDOWN(G$19*staff_students!$E$36*staff_students!$E$36*staff_students!$E$36*staff_students!$E$36,0)/$D53*1+ROUNDDOWN(F$19*staff_students!$E$36*staff_students!$E$36*staff_students!$E$36*staff_students!$E$36,0)/$D53*5</f>
        <v>0</v>
      </c>
      <c r="N53" s="154">
        <f t="shared" si="18"/>
        <v>0</v>
      </c>
      <c r="O53" s="154">
        <f t="shared" si="18"/>
        <v>0</v>
      </c>
      <c r="P53" s="154">
        <f t="shared" si="18"/>
        <v>0</v>
      </c>
      <c r="Q53" s="154">
        <f t="shared" si="18"/>
        <v>0</v>
      </c>
      <c r="R53" s="72">
        <f t="shared" si="18"/>
        <v>0</v>
      </c>
      <c r="S53" s="72">
        <f t="shared" si="18"/>
        <v>0</v>
      </c>
      <c r="V53" s="154">
        <f>IF($B$1="No",SUM('student_calcs(hide)'!D1328:D1331)/$D53*1+SUM('student_calcs(hide)'!E1328:E1331)/$D53*5,SUM('student_calcs(hide)'!E1328:E1331)/$D53*1+SUM('student_calcs(hide)'!E1328:E1331)/$D53*5)</f>
        <v>0</v>
      </c>
      <c r="W53" s="72">
        <f>SUM('student_calcs(hide)'!E1328:E1331)/$D53*1+SUM('student_calcs(hide)'!F1328:F1331)/$D53*5</f>
        <v>0</v>
      </c>
      <c r="X53" s="72">
        <f>SUM('student_calcs(hide)'!F1328:F1331)/$D53*1+SUM('student_calcs(hide)'!G1328:G1331)/$D53*5</f>
        <v>0</v>
      </c>
      <c r="Y53" s="72">
        <f>SUM('student_calcs(hide)'!G1328:G1331)/$D53*1+SUM('student_calcs(hide)'!H1328:H1331)/$D53*5</f>
        <v>0</v>
      </c>
      <c r="Z53" s="72">
        <f>SUM('student_calcs(hide)'!H1328:H1331)/$D53*1+SUM('student_calcs(hide)'!I1328:I1331)/$D53*5</f>
        <v>0</v>
      </c>
      <c r="AA53" s="72">
        <f>SUM('student_calcs(hide)'!I1328:I1331)/$D53*1+SUM('student_calcs(hide)'!J1328:J1331)/$D53*5</f>
        <v>0</v>
      </c>
      <c r="AD53" s="72">
        <f>IF('selections(hide)'!$AD$7=1,0,IF(VLOOKUP($B53,'selections(hide)'!$D$24:$P$36,7,FALSE)="PGT",(1+HLOOKUP(prog_header!$C$6,cost_rates!$N$3:$T$5,3,FALSE))*V53*$AI$27*3*VLOOKUP($AK$27,pay_scales!$A:$V,18,FALSE),(1+HLOOKUP(prog_header!$C$6,cost_rates!$V$3:$AB$5,3,FALSE))*V53*$AI$27*3*VLOOKUP($AK$27,pay_scales!$A:$V,18,FALSE)))</f>
        <v>0</v>
      </c>
      <c r="AE53" s="72">
        <f>IF('selections(hide)'!$AD$7=1,0,IF(VLOOKUP($B53,'selections(hide)'!$D$24:$P$36,7,FALSE)="PGT",(1+HLOOKUP(prog_header!$C$6,cost_rates!$N$3:$T$5,3,FALSE))*W53*$AI$27*3*VLOOKUP($AK$27,pay_scales!$A:$V,18,FALSE),(1+HLOOKUP(prog_header!$C$6,cost_rates!$V$3:$AB$5,3,FALSE))*W53*$AI$27*3*VLOOKUP($AK$27,pay_scales!$A:$V,18,FALSE)))</f>
        <v>0</v>
      </c>
      <c r="AF53" s="72">
        <f>IF('selections(hide)'!$AD$7=1,0,IF(VLOOKUP($B53,'selections(hide)'!$D$24:$P$36,7,FALSE)="PGT",(1+HLOOKUP(prog_header!$C$6,cost_rates!$N$3:$T$5,3,FALSE))*X53*$AI$27*3*VLOOKUP($AK$27,pay_scales!$A:$V,18,FALSE),(1+HLOOKUP(prog_header!$C$6,cost_rates!$V$3:$AB$5,3,FALSE))*X53*$AI$27*3*VLOOKUP($AK$27,pay_scales!$A:$V,18,FALSE)))</f>
        <v>0</v>
      </c>
      <c r="AG53" s="72">
        <f>IF('selections(hide)'!$AD$7=1,0,IF(VLOOKUP($B53,'selections(hide)'!$D$24:$P$36,7,FALSE)="PGT",(1+HLOOKUP(prog_header!$C$6,cost_rates!$N$3:$T$5,3,FALSE))*Y53*$AI$27*3*VLOOKUP($AK$27,pay_scales!$A:$V,18,FALSE),(1+HLOOKUP(prog_header!$C$6,cost_rates!$V$3:$AB$5,3,FALSE))*Y53*$AI$27*3*VLOOKUP($AK$27,pay_scales!$A:$V,18,FALSE)))</f>
        <v>0</v>
      </c>
      <c r="AH53" s="72">
        <f>IF('selections(hide)'!$AD$7=1,0,IF(VLOOKUP($B53,'selections(hide)'!$D$24:$P$36,7,FALSE)="PGT",(1+HLOOKUP(prog_header!$C$6,cost_rates!$N$3:$T$5,3,FALSE))*Z53*$AI$27*3*VLOOKUP($AK$27,pay_scales!$A:$V,18,FALSE),(1+HLOOKUP(prog_header!$C$6,cost_rates!$V$3:$AB$5,3,FALSE))*Z53*$AI$27*3*VLOOKUP($AK$27,pay_scales!$A:$V,18,FALSE)))</f>
        <v>0</v>
      </c>
      <c r="AI53" s="72">
        <f>IF('selections(hide)'!$AD$7=1,0,IF(VLOOKUP($B53,'selections(hide)'!$D$24:$P$36,7,FALSE)="PGT",(1+HLOOKUP(prog_header!$C$6,cost_rates!$N$3:$T$5,3,FALSE))*AA53*$AI$27*3*VLOOKUP($AK$27,pay_scales!$A:$V,18,FALSE),(1+HLOOKUP(prog_header!$C$6,cost_rates!$V$3:$AB$5,3,FALSE))*AA53*$AI$27*3*VLOOKUP($AK$27,pay_scales!$A:$V,18,FALSE)))</f>
        <v>0</v>
      </c>
      <c r="AL53" s="16">
        <f>IF('selections(hide)'!$AD$7=1,0,V53*$AI$27*3)/1650</f>
        <v>0</v>
      </c>
      <c r="AM53" s="16">
        <f>IF('selections(hide)'!$AD$7=1,0,W53*$AI$27*3)/1650</f>
        <v>0</v>
      </c>
      <c r="AN53" s="16">
        <f>IF('selections(hide)'!$AD$7=1,0,X53*$AI$27*3)/1650</f>
        <v>0</v>
      </c>
      <c r="AO53" s="16">
        <f>IF('selections(hide)'!$AD$7=1,0,Y53*$AI$27*3)/1650</f>
        <v>0</v>
      </c>
      <c r="AP53" s="16">
        <f>IF('selections(hide)'!$AD$7=1,0,Z53*$AI$27*3)/1650</f>
        <v>0</v>
      </c>
      <c r="AQ53" s="16">
        <f>IF('selections(hide)'!$AD$7=1,0,AA53*$AI$27*3)/1650</f>
        <v>0</v>
      </c>
    </row>
    <row r="54" spans="1:43" x14ac:dyDescent="0.25">
      <c r="A54" t="s">
        <v>40</v>
      </c>
      <c r="B54" s="72">
        <f>VLOOKUP($A54,'selections(hide)'!$A$24:$D$36,4,FALSE)</f>
        <v>13</v>
      </c>
      <c r="C54" s="156">
        <f>VLOOKUP($A54,'selections(hide)'!$A$24:$Q$36,16,FALSE)</f>
        <v>2</v>
      </c>
      <c r="D54" s="72">
        <v>6</v>
      </c>
      <c r="E54" s="72" t="str">
        <f t="shared" si="15"/>
        <v>136</v>
      </c>
      <c r="F54" s="154">
        <f>IF($B$1="No",ROUNDDOWN($E$19*staff_students!$E$36*staff_students!$E$36*staff_students!$E$36*staff_students!$E$36*staff_students!$E$36,0)/$D54*1+ROUNDDOWN($E$19*staff_students!$E$36*staff_students!$E$36*staff_students!$E$36*staff_students!$E$36*staff_students!$E$36,0)/$D54*5,ROUNDDOWN($F$19*staff_students!$E$36*staff_students!$E$36*staff_students!$E$36*staff_students!$E$36*staff_students!$E$36,0)/$D54*1+ROUNDDOWN($F$19*staff_students!$E$36*staff_students!$E$36*staff_students!$E$36*staff_students!$E$36*staff_students!$E$36,0)/$D54*5)</f>
        <v>0</v>
      </c>
      <c r="G54" s="154">
        <f>IF($B$1="No",ROUNDDOWN($E$19*staff_students!$E$36*staff_students!$E$36*staff_students!$E$36*staff_students!$E$36*staff_students!$E$36,0)/$D54*1+ROUNDDOWN($E$19*staff_students!$E$36*staff_students!$E$36*staff_students!$E$36*staff_students!$E$36*staff_students!$E$36,0)/$D54*5,ROUNDDOWN($F$19*staff_students!$E$36*staff_students!$E$36*staff_students!$E$36*staff_students!$E$36*staff_students!$E$36,0)/$D54*1+ROUNDDOWN($F$19*staff_students!$E$36*staff_students!$E$36*staff_students!$E$36*staff_students!$E$36*staff_students!$E$36,0)/$D54*5)</f>
        <v>0</v>
      </c>
      <c r="H54" s="154">
        <f>IF($B$1="No",ROUNDDOWN($E$19*staff_students!$E$36*staff_students!$E$36*staff_students!$E$36*staff_students!$E$36*staff_students!$E$36,0)/$D54*1+ROUNDDOWN($E$19*staff_students!$E$36*staff_students!$E$36*staff_students!$E$36*staff_students!$E$36*staff_students!$E$36,0)/$D54*5,ROUNDDOWN($F$19*staff_students!$E$36*staff_students!$E$36*staff_students!$E$36*staff_students!$E$36*staff_students!$E$36,0)/$D54*1+ROUNDDOWN($F$19*staff_students!$E$36*staff_students!$E$36*staff_students!$E$36*staff_students!$E$36*staff_students!$E$36,0)/$D54*5)</f>
        <v>0</v>
      </c>
      <c r="I54" s="154">
        <f>IF($B$1="No",ROUNDDOWN($E$19*staff_students!$E$36*staff_students!$E$36*staff_students!$E$36*staff_students!$E$36*staff_students!$E$36,0)/$D54*1+ROUNDDOWN($E$19*staff_students!$E$36*staff_students!$E$36*staff_students!$E$36*staff_students!$E$36*staff_students!$E$36,0)/$D54*5,ROUNDDOWN($F$19*staff_students!$E$36*staff_students!$E$36*staff_students!$E$36*staff_students!$E$36*staff_students!$E$36,0)/$D54*1+ROUNDDOWN($F$19*staff_students!$E$36*staff_students!$E$36*staff_students!$E$36*staff_students!$E$36*staff_students!$E$36,0)/$D54*5)</f>
        <v>0</v>
      </c>
      <c r="J54" s="154">
        <f>IF($B$1="No",ROUNDDOWN($E$19*staff_students!$E$36*staff_students!$E$36*staff_students!$E$36*staff_students!$E$36*staff_students!$E$36,0)/$D54*1+ROUNDDOWN($E$19*staff_students!$E$36*staff_students!$E$36*staff_students!$E$36*staff_students!$E$36*staff_students!$E$36,0)/$D54*5,ROUNDDOWN($F$19*staff_students!$E$36*staff_students!$E$36*staff_students!$E$36*staff_students!$E$36*staff_students!$E$36,0)/$D54*1+ROUNDDOWN($F$19*staff_students!$E$36*staff_students!$E$36*staff_students!$E$36*staff_students!$E$36*staff_students!$E$36,0)/$D54*5)</f>
        <v>0</v>
      </c>
      <c r="K54" s="160">
        <f>IF($B$1="No",ROUNDDOWN(F$19*staff_students!$E$36*staff_students!$E$36*staff_students!$E$36*staff_students!$E$36*staff_students!$E$36,0)/$D54*1+ROUNDDOWN($E$19*staff_students!$E$36*staff_students!$E$36*staff_students!$E$36*staff_students!$E$36*staff_students!$E$36,0)/$D54*5,ROUNDDOWN($F$19*staff_students!$E$36*staff_students!$E$36*staff_students!$E$36*staff_students!$E$36*staff_students!$E$36,0)/$D54*1+ROUNDDOWN($F$19*staff_students!$E$36*staff_students!$E$36*staff_students!$E$36*staff_students!$E$36*staff_students!$E$36,0)/$D54*5)</f>
        <v>0</v>
      </c>
      <c r="N54" s="154">
        <f t="shared" si="18"/>
        <v>0</v>
      </c>
      <c r="O54" s="154">
        <f t="shared" si="18"/>
        <v>0</v>
      </c>
      <c r="P54" s="154">
        <f t="shared" si="18"/>
        <v>0</v>
      </c>
      <c r="Q54" s="154">
        <f t="shared" si="18"/>
        <v>0</v>
      </c>
      <c r="R54" s="154">
        <f t="shared" si="18"/>
        <v>0</v>
      </c>
      <c r="S54" s="72">
        <f t="shared" si="18"/>
        <v>0</v>
      </c>
      <c r="V54" s="154">
        <f>IF($B$1="No",SUM('student_calcs(hide)'!D1354:D1357)/$D54*1+SUM('student_calcs(hide)'!E1354:E1357)/$D54*5,SUM('student_calcs(hide)'!E1354:E1357)/$D54*1+SUM('student_calcs(hide)'!E1354:E1357)/$D54*5)</f>
        <v>0</v>
      </c>
      <c r="W54" s="72">
        <f>SUM('student_calcs(hide)'!E1354:E1357)/$D54*1+SUM('student_calcs(hide)'!F1354:F1357)/$D54*5</f>
        <v>0</v>
      </c>
      <c r="X54" s="72">
        <f>SUM('student_calcs(hide)'!F1354:F1357)/$D54*1+SUM('student_calcs(hide)'!G1354:G1357)/$D54*5</f>
        <v>0</v>
      </c>
      <c r="Y54" s="72">
        <f>SUM('student_calcs(hide)'!G1354:G1357)/$D54*1+SUM('student_calcs(hide)'!H1354:H1357)/$D54*5</f>
        <v>0</v>
      </c>
      <c r="Z54" s="72">
        <f>SUM('student_calcs(hide)'!H1354:H1357)/$D54*1+SUM('student_calcs(hide)'!I1354:I1357)/$D54*5</f>
        <v>0</v>
      </c>
      <c r="AA54" s="72">
        <f>SUM('student_calcs(hide)'!I1354:I1357)/$D54*1+SUM('student_calcs(hide)'!J1354:J1357)/$D54*5</f>
        <v>0</v>
      </c>
      <c r="AD54" s="72">
        <f>IF('selections(hide)'!$AD$7=1,0,IF(VLOOKUP($B54,'selections(hide)'!$D$24:$P$36,7,FALSE)="PGT",(1+HLOOKUP(prog_header!$C$6,cost_rates!$N$3:$T$5,3,FALSE))*V54*$AI$27*3*VLOOKUP($AK$27,pay_scales!$A:$V,18,FALSE),(1+HLOOKUP(prog_header!$C$6,cost_rates!$V$3:$AB$5,3,FALSE))*V54*$AI$27*3*VLOOKUP($AK$27,pay_scales!$A:$V,18,FALSE)))</f>
        <v>0</v>
      </c>
      <c r="AE54" s="72">
        <f>IF('selections(hide)'!$AD$7=1,0,IF(VLOOKUP($B54,'selections(hide)'!$D$24:$P$36,7,FALSE)="PGT",(1+HLOOKUP(prog_header!$C$6,cost_rates!$N$3:$T$5,3,FALSE))*W54*$AI$27*3*VLOOKUP($AK$27,pay_scales!$A:$V,18,FALSE),(1+HLOOKUP(prog_header!$C$6,cost_rates!$V$3:$AB$5,3,FALSE))*W54*$AI$27*3*VLOOKUP($AK$27,pay_scales!$A:$V,18,FALSE)))</f>
        <v>0</v>
      </c>
      <c r="AF54" s="72">
        <f>IF('selections(hide)'!$AD$7=1,0,IF(VLOOKUP($B54,'selections(hide)'!$D$24:$P$36,7,FALSE)="PGT",(1+HLOOKUP(prog_header!$C$6,cost_rates!$N$3:$T$5,3,FALSE))*X54*$AI$27*3*VLOOKUP($AK$27,pay_scales!$A:$V,18,FALSE),(1+HLOOKUP(prog_header!$C$6,cost_rates!$V$3:$AB$5,3,FALSE))*X54*$AI$27*3*VLOOKUP($AK$27,pay_scales!$A:$V,18,FALSE)))</f>
        <v>0</v>
      </c>
      <c r="AG54" s="72">
        <f>IF('selections(hide)'!$AD$7=1,0,IF(VLOOKUP($B54,'selections(hide)'!$D$24:$P$36,7,FALSE)="PGT",(1+HLOOKUP(prog_header!$C$6,cost_rates!$N$3:$T$5,3,FALSE))*Y54*$AI$27*3*VLOOKUP($AK$27,pay_scales!$A:$V,18,FALSE),(1+HLOOKUP(prog_header!$C$6,cost_rates!$V$3:$AB$5,3,FALSE))*Y54*$AI$27*3*VLOOKUP($AK$27,pay_scales!$A:$V,18,FALSE)))</f>
        <v>0</v>
      </c>
      <c r="AH54" s="72">
        <f>IF('selections(hide)'!$AD$7=1,0,IF(VLOOKUP($B54,'selections(hide)'!$D$24:$P$36,7,FALSE)="PGT",(1+HLOOKUP(prog_header!$C$6,cost_rates!$N$3:$T$5,3,FALSE))*Z54*$AI$27*3*VLOOKUP($AK$27,pay_scales!$A:$V,18,FALSE),(1+HLOOKUP(prog_header!$C$6,cost_rates!$V$3:$AB$5,3,FALSE))*Z54*$AI$27*3*VLOOKUP($AK$27,pay_scales!$A:$V,18,FALSE)))</f>
        <v>0</v>
      </c>
      <c r="AI54" s="72">
        <f>IF('selections(hide)'!$AD$7=1,0,IF(VLOOKUP($B54,'selections(hide)'!$D$24:$P$36,7,FALSE)="PGT",(1+HLOOKUP(prog_header!$C$6,cost_rates!$N$3:$T$5,3,FALSE))*AA54*$AI$27*3*VLOOKUP($AK$27,pay_scales!$A:$V,18,FALSE),(1+HLOOKUP(prog_header!$C$6,cost_rates!$V$3:$AB$5,3,FALSE))*AA54*$AI$27*3*VLOOKUP($AK$27,pay_scales!$A:$V,18,FALSE)))</f>
        <v>0</v>
      </c>
      <c r="AL54" s="16">
        <f>IF('selections(hide)'!$AD$7=1,0,V54*$AI$27*3)/1650</f>
        <v>0</v>
      </c>
      <c r="AM54" s="16">
        <f>IF('selections(hide)'!$AD$7=1,0,W54*$AI$27*3)/1650</f>
        <v>0</v>
      </c>
      <c r="AN54" s="16">
        <f>IF('selections(hide)'!$AD$7=1,0,X54*$AI$27*3)/1650</f>
        <v>0</v>
      </c>
      <c r="AO54" s="16">
        <f>IF('selections(hide)'!$AD$7=1,0,Y54*$AI$27*3)/1650</f>
        <v>0</v>
      </c>
      <c r="AP54" s="16">
        <f>IF('selections(hide)'!$AD$7=1,0,Z54*$AI$27*3)/1650</f>
        <v>0</v>
      </c>
      <c r="AQ54" s="16">
        <f>IF('selections(hide)'!$AD$7=1,0,AA54*$AI$27*3)/1650</f>
        <v>0</v>
      </c>
    </row>
    <row r="57" spans="1:43" x14ac:dyDescent="0.25">
      <c r="A57" s="74" t="s">
        <v>786</v>
      </c>
    </row>
    <row r="58" spans="1:43" x14ac:dyDescent="0.25">
      <c r="A58" s="8" t="s">
        <v>770</v>
      </c>
      <c r="C58" t="s">
        <v>787</v>
      </c>
      <c r="F58" s="160">
        <f>IF('selections(hide)'!$A$4=6,staff_students!E30,IF('selections(hide)'!$A$4=7,staff_students!E30,0))</f>
        <v>0</v>
      </c>
      <c r="G58" s="160">
        <f>IF('selections(hide)'!$A$4=6,staff_students!F30,IF('selections(hide)'!$A$4=7,staff_students!F30,0))</f>
        <v>0</v>
      </c>
      <c r="H58" s="160">
        <f>IF('selections(hide)'!$A$4=6,staff_students!G30,IF('selections(hide)'!$A$4=7,staff_students!G30,0))</f>
        <v>0</v>
      </c>
      <c r="I58" s="160">
        <f>IF('selections(hide)'!$A$4=6,staff_students!H30,IF('selections(hide)'!$A$4=7,staff_students!H30,0))</f>
        <v>0</v>
      </c>
      <c r="J58" s="160">
        <f>IF('selections(hide)'!$A$4=6,staff_students!I30,IF('selections(hide)'!$A$4=7,staff_students!I30,0))</f>
        <v>0</v>
      </c>
      <c r="K58" s="160">
        <f>IF('selections(hide)'!$A$4=6,staff_students!J30,IF('selections(hide)'!$A$4=7,staff_students!J30,0))</f>
        <v>0</v>
      </c>
    </row>
    <row r="59" spans="1:43" x14ac:dyDescent="0.25">
      <c r="A59" s="8" t="s">
        <v>771</v>
      </c>
      <c r="C59" t="s">
        <v>788</v>
      </c>
      <c r="F59" s="160">
        <f>IF('selections(hide)'!$A$4=6,staff_students!E31,IF('selections(hide)'!$A$4=7,staff_students!E31,0))</f>
        <v>0</v>
      </c>
      <c r="G59" s="160">
        <f>IF('selections(hide)'!$A$4=6,staff_students!F31,IF('selections(hide)'!$A$4=7,staff_students!F31,0))</f>
        <v>0</v>
      </c>
      <c r="H59" s="160">
        <f>IF('selections(hide)'!$A$4=6,staff_students!G31,IF('selections(hide)'!$A$4=7,staff_students!G31,0))</f>
        <v>0</v>
      </c>
      <c r="I59" s="160">
        <f>IF('selections(hide)'!$A$4=6,staff_students!H31,IF('selections(hide)'!$A$4=7,staff_students!H31,0))</f>
        <v>0</v>
      </c>
      <c r="J59" s="160">
        <f>IF('selections(hide)'!$A$4=6,staff_students!I31,IF('selections(hide)'!$A$4=7,staff_students!I31,0))</f>
        <v>0</v>
      </c>
      <c r="K59" s="160">
        <f>IF('selections(hide)'!$A$4=6,staff_students!J31,IF('selections(hide)'!$A$4=7,staff_students!J31,0))</f>
        <v>0</v>
      </c>
    </row>
    <row r="60" spans="1:43" x14ac:dyDescent="0.25">
      <c r="A60" s="8" t="s">
        <v>770</v>
      </c>
      <c r="C60" t="s">
        <v>787</v>
      </c>
      <c r="F60" s="160">
        <f>IF('selections(hide)'!$A$4=6,staff_students!E40,IF('selections(hide)'!$A$4=7,staff_students!E40,0))</f>
        <v>0</v>
      </c>
      <c r="G60" s="160">
        <f>IF('selections(hide)'!$A$4=6,staff_students!F40,IF('selections(hide)'!$A$4=7,staff_students!F40,0))</f>
        <v>0</v>
      </c>
      <c r="H60" s="160">
        <f>IF('selections(hide)'!$A$4=6,staff_students!G40,IF('selections(hide)'!$A$4=7,staff_students!G40,0))</f>
        <v>0</v>
      </c>
      <c r="I60" s="160">
        <f>IF('selections(hide)'!$A$4=6,staff_students!H40,IF('selections(hide)'!$A$4=7,staff_students!H40,0))</f>
        <v>0</v>
      </c>
      <c r="J60" s="160">
        <f>IF('selections(hide)'!$A$4=6,staff_students!I40,IF('selections(hide)'!$A$4=7,staff_students!I40,0))</f>
        <v>0</v>
      </c>
      <c r="K60" s="160">
        <f>IF('selections(hide)'!$A$4=6,staff_students!J40,IF('selections(hide)'!$A$4=7,staff_students!J40,0))</f>
        <v>0</v>
      </c>
    </row>
    <row r="61" spans="1:43" x14ac:dyDescent="0.25">
      <c r="A61" s="8" t="s">
        <v>771</v>
      </c>
      <c r="C61" t="s">
        <v>788</v>
      </c>
      <c r="F61" s="160">
        <f>IF('selections(hide)'!$A$4=6,staff_students!E41,IF('selections(hide)'!$A$4=7,staff_students!E41,0))</f>
        <v>0</v>
      </c>
      <c r="G61" s="160">
        <f>IF('selections(hide)'!$A$4=6,staff_students!F41,IF('selections(hide)'!$A$4=7,staff_students!F41,0))</f>
        <v>0</v>
      </c>
      <c r="H61" s="160">
        <f>IF('selections(hide)'!$A$4=6,staff_students!G41,IF('selections(hide)'!$A$4=7,staff_students!G41,0))</f>
        <v>0</v>
      </c>
      <c r="I61" s="160">
        <f>IF('selections(hide)'!$A$4=6,staff_students!H41,IF('selections(hide)'!$A$4=7,staff_students!H41,0))</f>
        <v>0</v>
      </c>
      <c r="J61" s="160">
        <f>IF('selections(hide)'!$A$4=6,staff_students!I41,IF('selections(hide)'!$A$4=7,staff_students!I41,0))</f>
        <v>0</v>
      </c>
      <c r="K61" s="160">
        <f>IF('selections(hide)'!$A$4=6,staff_students!J41,IF('selections(hide)'!$A$4=7,staff_students!J41,0))</f>
        <v>0</v>
      </c>
    </row>
    <row r="62" spans="1:43" x14ac:dyDescent="0.25">
      <c r="A62" s="8" t="s">
        <v>789</v>
      </c>
      <c r="F62" s="160">
        <f>IF(SUM($F$58:$K$61)=0,0,IF(OR(SUM(modules!$FF$8:$FF$67)=0,SUM(modules!$FF$8:$FF$67)=1),3,IF(AND(SUM(modules!$FF$8:$FF$67)&gt;3,$B$2=6),3,IF(AND(SUM(modules!$FF$8:$FF$67)&gt;4,$B$2=7),3,SUM(modules!$FF$8:$FF$67)))))</f>
        <v>0</v>
      </c>
    </row>
    <row r="63" spans="1:43" x14ac:dyDescent="0.25">
      <c r="B63" s="2" t="str">
        <f>$B$2&amp;$F$62&amp;$D$73</f>
        <v>10OVS</v>
      </c>
    </row>
    <row r="64" spans="1:43" x14ac:dyDescent="0.25">
      <c r="B64" s="2" t="str">
        <f>$B$2&amp;$F$62&amp;$D$67</f>
        <v>10HEU</v>
      </c>
    </row>
    <row r="65" spans="1:27" x14ac:dyDescent="0.25">
      <c r="B65">
        <v>1</v>
      </c>
      <c r="C65">
        <v>2</v>
      </c>
      <c r="D65">
        <v>3</v>
      </c>
      <c r="E65">
        <v>4</v>
      </c>
      <c r="F65">
        <v>5</v>
      </c>
      <c r="G65">
        <v>6</v>
      </c>
      <c r="H65">
        <v>7</v>
      </c>
      <c r="I65">
        <v>8</v>
      </c>
      <c r="J65">
        <v>9</v>
      </c>
      <c r="K65">
        <v>10</v>
      </c>
      <c r="L65">
        <v>11</v>
      </c>
      <c r="M65">
        <v>12</v>
      </c>
      <c r="N65">
        <v>13</v>
      </c>
      <c r="O65">
        <v>14</v>
      </c>
      <c r="P65">
        <v>15</v>
      </c>
      <c r="Q65">
        <v>16</v>
      </c>
      <c r="R65">
        <v>17</v>
      </c>
      <c r="S65">
        <v>18</v>
      </c>
      <c r="T65">
        <v>19</v>
      </c>
      <c r="U65">
        <v>20</v>
      </c>
      <c r="V65">
        <v>21</v>
      </c>
      <c r="W65">
        <v>22</v>
      </c>
      <c r="X65">
        <v>23</v>
      </c>
      <c r="Y65">
        <v>24</v>
      </c>
      <c r="Z65">
        <v>25</v>
      </c>
      <c r="AA65">
        <v>26</v>
      </c>
    </row>
    <row r="66" spans="1:27" x14ac:dyDescent="0.25">
      <c r="A66" s="74" t="s">
        <v>763</v>
      </c>
      <c r="B66" s="157"/>
      <c r="C66" s="157" t="s">
        <v>790</v>
      </c>
      <c r="D66" s="157" t="s">
        <v>791</v>
      </c>
      <c r="E66" s="157" t="s">
        <v>792</v>
      </c>
      <c r="N66" s="74" t="s">
        <v>793</v>
      </c>
      <c r="V66" s="74" t="s">
        <v>794</v>
      </c>
    </row>
    <row r="67" spans="1:27" x14ac:dyDescent="0.25">
      <c r="A67" t="s">
        <v>26</v>
      </c>
      <c r="B67" t="str">
        <f>E67&amp;C67&amp;D67</f>
        <v>62HEU</v>
      </c>
      <c r="C67">
        <v>2</v>
      </c>
      <c r="D67" t="s">
        <v>787</v>
      </c>
      <c r="E67">
        <v>6</v>
      </c>
      <c r="F67" s="72">
        <f>IFERROR(IF('selections(hide)'!$AD$7=2,0,(N67*prog_header!$F$31)+(V67*prog_header!$F$30)/(VLOOKUP($B$2,'selections(hide)'!$D$24:$Q$36,8,FALSE)-1)),0)</f>
        <v>0</v>
      </c>
      <c r="G67" s="72">
        <f>IFERROR(IF('selections(hide)'!$AD$7=2,0,(O67*prog_header!$F$31)+(W67*prog_header!$F$30)/(VLOOKUP($B$2,'selections(hide)'!$D$24:$Q$36,8,FALSE)-1)),0)</f>
        <v>0</v>
      </c>
      <c r="H67" s="72">
        <f>IFERROR(IF('selections(hide)'!$AD$7=2,0,(P67*prog_header!$F$31)+(X67*prog_header!$F$30)/(VLOOKUP($B$2,'selections(hide)'!$D$24:$Q$36,8,FALSE)-1)),0)</f>
        <v>0</v>
      </c>
      <c r="I67" s="72">
        <f>IFERROR(IF('selections(hide)'!$AD$7=2,0,(Q67*prog_header!$F$31)+(Y67*prog_header!$F$30)/(VLOOKUP($B$2,'selections(hide)'!$D$24:$Q$36,8,FALSE)-1)),0)</f>
        <v>0</v>
      </c>
      <c r="J67" s="72">
        <f>IFERROR(IF('selections(hide)'!$AD$7=2,0,(R67*prog_header!$F$31)+(Z67*prog_header!$F$30)/(VLOOKUP($B$2,'selections(hide)'!$D$24:$Q$36,8,FALSE)-1)),0)</f>
        <v>0</v>
      </c>
      <c r="K67" s="72">
        <f>IFERROR(IF('selections(hide)'!$AD$7=2,0,(S67*prog_header!$F$31)+(AA67*prog_header!$F$30)/(VLOOKUP($B$2,'selections(hide)'!$D$24:$Q$36,8,FALSE)-1)),0)</f>
        <v>0</v>
      </c>
      <c r="N67" s="165">
        <f>IF($B$1="No",0,ROUNDDOWN(F$58*staff_students!$E$35,0))</f>
        <v>0</v>
      </c>
      <c r="O67" s="20">
        <f>ROUNDDOWN(F$58*staff_students!$E$35,0)</f>
        <v>0</v>
      </c>
      <c r="P67" s="20">
        <f>ROUNDDOWN(G$58*staff_students!$E$35,0)</f>
        <v>0</v>
      </c>
      <c r="Q67" s="20">
        <f>ROUNDDOWN(H$58*staff_students!$E$35,0)</f>
        <v>0</v>
      </c>
      <c r="R67" s="20">
        <f>ROUNDDOWN(I$58*staff_students!$E$35,0)</f>
        <v>0</v>
      </c>
      <c r="S67" s="20">
        <f>ROUNDDOWN(J$58*staff_students!$E$35,0)</f>
        <v>0</v>
      </c>
      <c r="V67" s="72">
        <f t="shared" ref="V67:AA71" si="19">F$60-N67</f>
        <v>0</v>
      </c>
      <c r="W67" s="72">
        <f t="shared" si="19"/>
        <v>0</v>
      </c>
      <c r="X67" s="72">
        <f t="shared" si="19"/>
        <v>0</v>
      </c>
      <c r="Y67" s="72">
        <f t="shared" si="19"/>
        <v>0</v>
      </c>
      <c r="Z67" s="72">
        <f t="shared" si="19"/>
        <v>0</v>
      </c>
      <c r="AA67" s="72">
        <f t="shared" si="19"/>
        <v>0</v>
      </c>
    </row>
    <row r="68" spans="1:27" x14ac:dyDescent="0.25">
      <c r="A68" t="s">
        <v>26</v>
      </c>
      <c r="B68" t="str">
        <f>E68&amp;C68&amp;D68</f>
        <v>63HEU</v>
      </c>
      <c r="C68">
        <v>3</v>
      </c>
      <c r="D68" t="s">
        <v>787</v>
      </c>
      <c r="E68">
        <v>6</v>
      </c>
      <c r="F68" s="72">
        <f>IFERROR(IF('selections(hide)'!$AD$7=2,0,(N68*prog_header!$F$31)+(V68*prog_header!$F$30)/(VLOOKUP($B$2,'selections(hide)'!$D$24:$Q$36,8,FALSE)-1)),0)</f>
        <v>0</v>
      </c>
      <c r="G68" s="72">
        <f>IFERROR(IF('selections(hide)'!$AD$7=2,0,(O68*prog_header!$F$31)+(W68*prog_header!$F$30)/(VLOOKUP($B$2,'selections(hide)'!$D$24:$Q$36,8,FALSE)-1)),0)</f>
        <v>0</v>
      </c>
      <c r="H68" s="72">
        <f>IFERROR(IF('selections(hide)'!$AD$7=2,0,(P68*prog_header!$F$31)+(X68*prog_header!$F$30)/(VLOOKUP($B$2,'selections(hide)'!$D$24:$Q$36,8,FALSE)-1)),0)</f>
        <v>0</v>
      </c>
      <c r="I68" s="72">
        <f>IFERROR(IF('selections(hide)'!$AD$7=2,0,(Q68*prog_header!$F$31)+(Y68*prog_header!$F$30)/(VLOOKUP($B$2,'selections(hide)'!$D$24:$Q$36,8,FALSE)-1)),0)</f>
        <v>0</v>
      </c>
      <c r="J68" s="72">
        <f>IFERROR(IF('selections(hide)'!$AD$7=2,0,(R68*prog_header!$F$31)+(Z68*prog_header!$F$30)/(VLOOKUP($B$2,'selections(hide)'!$D$24:$Q$36,8,FALSE)-1)),0)</f>
        <v>0</v>
      </c>
      <c r="K68" s="72">
        <f>IFERROR(IF('selections(hide)'!$AD$7=2,0,(S68*prog_header!$F$31)+(AA68*prog_header!$F$30)/(VLOOKUP($B$2,'selections(hide)'!$D$24:$Q$36,8,FALSE)-1)),0)</f>
        <v>0</v>
      </c>
      <c r="N68" s="165">
        <f>IF($B$1="No",0,ROUNDDOWN(F$58*staff_students!$E$35*staff_students!$E$35,0))</f>
        <v>0</v>
      </c>
      <c r="O68" s="165">
        <f>IF($B$1="No",0,ROUNDDOWN(F$58*staff_students!$E$35*staff_students!$E$35,0))</f>
        <v>0</v>
      </c>
      <c r="P68">
        <f>ROUNDDOWN(F$58*staff_students!$E$35*staff_students!$E$35,0)</f>
        <v>0</v>
      </c>
      <c r="Q68">
        <f>ROUNDDOWN(G$58*staff_students!$E$35*staff_students!$E$35,0)</f>
        <v>0</v>
      </c>
      <c r="R68">
        <f>ROUNDDOWN(H$58*staff_students!$E$35*staff_students!$E$35,0)</f>
        <v>0</v>
      </c>
      <c r="S68">
        <f>ROUNDDOWN(I$58*staff_students!$E$35*staff_students!$E$35,0)</f>
        <v>0</v>
      </c>
      <c r="V68" s="72">
        <f t="shared" si="19"/>
        <v>0</v>
      </c>
      <c r="W68" s="72">
        <f t="shared" si="19"/>
        <v>0</v>
      </c>
      <c r="X68" s="72">
        <f t="shared" si="19"/>
        <v>0</v>
      </c>
      <c r="Y68" s="72">
        <f t="shared" si="19"/>
        <v>0</v>
      </c>
      <c r="Z68" s="72">
        <f t="shared" si="19"/>
        <v>0</v>
      </c>
      <c r="AA68" s="72">
        <f t="shared" si="19"/>
        <v>0</v>
      </c>
    </row>
    <row r="69" spans="1:27" x14ac:dyDescent="0.25">
      <c r="A69" t="s">
        <v>30</v>
      </c>
      <c r="B69" t="str">
        <f>E69&amp;C69&amp;D69</f>
        <v>72HEU</v>
      </c>
      <c r="C69">
        <v>2</v>
      </c>
      <c r="D69" t="s">
        <v>787</v>
      </c>
      <c r="E69">
        <v>7</v>
      </c>
      <c r="F69" s="72">
        <f>IFERROR(IF('selections(hide)'!$AD$7=2,0,(N69*prog_header!$F$31)+(V69*prog_header!$F$30)/(VLOOKUP($B$2,'selections(hide)'!$D$24:$Q$36,8,FALSE)-1)),0)</f>
        <v>0</v>
      </c>
      <c r="G69" s="72">
        <f>IFERROR(IF('selections(hide)'!$AD$7=2,0,(O69*prog_header!$F$31)+(W69*prog_header!$F$30)/(VLOOKUP($B$2,'selections(hide)'!$D$24:$Q$36,8,FALSE)-1)),0)</f>
        <v>0</v>
      </c>
      <c r="H69" s="72">
        <f>IFERROR(IF('selections(hide)'!$AD$7=2,0,(P69*prog_header!$F$31)+(X69*prog_header!$F$30)/(VLOOKUP($B$2,'selections(hide)'!$D$24:$Q$36,8,FALSE)-1)),0)</f>
        <v>0</v>
      </c>
      <c r="I69" s="72">
        <f>IFERROR(IF('selections(hide)'!$AD$7=2,0,(Q69*prog_header!$F$31)+(Y69*prog_header!$F$30)/(VLOOKUP($B$2,'selections(hide)'!$D$24:$Q$36,8,FALSE)-1)),0)</f>
        <v>0</v>
      </c>
      <c r="J69" s="72">
        <f>IFERROR(IF('selections(hide)'!$AD$7=2,0,(R69*prog_header!$F$31)+(Z69*prog_header!$F$30)/(VLOOKUP($B$2,'selections(hide)'!$D$24:$Q$36,8,FALSE)-1)),0)</f>
        <v>0</v>
      </c>
      <c r="K69" s="72">
        <f>IFERROR(IF('selections(hide)'!$AD$7=2,0,(S69*prog_header!$F$31)+(AA69*prog_header!$F$30)/(VLOOKUP($B$2,'selections(hide)'!$D$24:$Q$36,8,FALSE)-1)),0)</f>
        <v>0</v>
      </c>
      <c r="N69" s="165">
        <f>IF($B$1="No",0,ROUNDDOWN(F$58*staff_students!$E$35,0))</f>
        <v>0</v>
      </c>
      <c r="O69" s="20">
        <f>ROUNDDOWN(F$58*staff_students!$E$35,0)</f>
        <v>0</v>
      </c>
      <c r="P69" s="20">
        <f>ROUNDDOWN(G$58*staff_students!$E$35,0)</f>
        <v>0</v>
      </c>
      <c r="Q69" s="20">
        <f>ROUNDDOWN(H$58*staff_students!$E$35,0)</f>
        <v>0</v>
      </c>
      <c r="R69" s="20">
        <f>ROUNDDOWN(I$58*staff_students!$E$35,0)</f>
        <v>0</v>
      </c>
      <c r="S69" s="20">
        <f>ROUNDDOWN(J$58*staff_students!$E$35,0)</f>
        <v>0</v>
      </c>
      <c r="V69" s="72">
        <f t="shared" si="19"/>
        <v>0</v>
      </c>
      <c r="W69" s="72">
        <f t="shared" si="19"/>
        <v>0</v>
      </c>
      <c r="X69" s="72">
        <f t="shared" si="19"/>
        <v>0</v>
      </c>
      <c r="Y69" s="72">
        <f t="shared" si="19"/>
        <v>0</v>
      </c>
      <c r="Z69" s="72">
        <f t="shared" si="19"/>
        <v>0</v>
      </c>
      <c r="AA69" s="72">
        <f t="shared" si="19"/>
        <v>0</v>
      </c>
    </row>
    <row r="70" spans="1:27" x14ac:dyDescent="0.25">
      <c r="A70" t="s">
        <v>30</v>
      </c>
      <c r="B70" t="str">
        <f>E70&amp;C70&amp;D70</f>
        <v>73HEU</v>
      </c>
      <c r="C70">
        <v>3</v>
      </c>
      <c r="D70" t="s">
        <v>787</v>
      </c>
      <c r="E70">
        <v>7</v>
      </c>
      <c r="F70" s="72">
        <f>IFERROR(IF('selections(hide)'!$AD$7=2,0,(N70*prog_header!$F$31)+(V70*prog_header!$F$30)/(VLOOKUP($B$2,'selections(hide)'!$D$24:$Q$36,8,FALSE)-1)),0)</f>
        <v>0</v>
      </c>
      <c r="G70" s="72">
        <f>IFERROR(IF('selections(hide)'!$AD$7=2,0,(O70*prog_header!$F$31)+(W70*prog_header!$F$30)/(VLOOKUP($B$2,'selections(hide)'!$D$24:$Q$36,8,FALSE)-1)),0)</f>
        <v>0</v>
      </c>
      <c r="H70" s="72">
        <f>IFERROR(IF('selections(hide)'!$AD$7=2,0,(P70*prog_header!$F$31)+(X70*prog_header!$F$30)/(VLOOKUP($B$2,'selections(hide)'!$D$24:$Q$36,8,FALSE)-1)),0)</f>
        <v>0</v>
      </c>
      <c r="I70" s="72">
        <f>IFERROR(IF('selections(hide)'!$AD$7=2,0,(Q70*prog_header!$F$31)+(Y70*prog_header!$F$30)/(VLOOKUP($B$2,'selections(hide)'!$D$24:$Q$36,8,FALSE)-1)),0)</f>
        <v>0</v>
      </c>
      <c r="J70" s="72">
        <f>IFERROR(IF('selections(hide)'!$AD$7=2,0,(R70*prog_header!$F$31)+(Z70*prog_header!$F$30)/(VLOOKUP($B$2,'selections(hide)'!$D$24:$Q$36,8,FALSE)-1)),0)</f>
        <v>0</v>
      </c>
      <c r="K70" s="72">
        <f>IFERROR(IF('selections(hide)'!$AD$7=2,0,(S70*prog_header!$F$31)+(AA70*prog_header!$F$30)/(VLOOKUP($B$2,'selections(hide)'!$D$24:$Q$36,8,FALSE)-1)),0)</f>
        <v>0</v>
      </c>
      <c r="N70" s="165">
        <f>IF($B$1="No",0,ROUNDDOWN(F$58*staff_students!$E$35*staff_students!$E$35,0))</f>
        <v>0</v>
      </c>
      <c r="O70" s="165">
        <f>IF($B$1="No",0,ROUNDDOWN(F$58*staff_students!$E$35*staff_students!$E$35,0))</f>
        <v>0</v>
      </c>
      <c r="P70">
        <f>ROUNDDOWN(F$58*staff_students!$E$35*staff_students!$E$35,0)</f>
        <v>0</v>
      </c>
      <c r="Q70">
        <f>ROUNDDOWN(G$58*staff_students!$E$35*staff_students!$E$35,0)</f>
        <v>0</v>
      </c>
      <c r="R70">
        <f>ROUNDDOWN(H$58*staff_students!$E$35*staff_students!$E$35,0)</f>
        <v>0</v>
      </c>
      <c r="S70">
        <f>ROUNDDOWN(I$58*staff_students!$E$35*staff_students!$E$35,0)</f>
        <v>0</v>
      </c>
      <c r="V70" s="72">
        <f t="shared" si="19"/>
        <v>0</v>
      </c>
      <c r="W70" s="72">
        <f t="shared" si="19"/>
        <v>0</v>
      </c>
      <c r="X70" s="72">
        <f t="shared" si="19"/>
        <v>0</v>
      </c>
      <c r="Y70" s="72">
        <f t="shared" si="19"/>
        <v>0</v>
      </c>
      <c r="Z70" s="72">
        <f t="shared" si="19"/>
        <v>0</v>
      </c>
      <c r="AA70" s="72">
        <f t="shared" si="19"/>
        <v>0</v>
      </c>
    </row>
    <row r="71" spans="1:27" x14ac:dyDescent="0.25">
      <c r="A71" t="s">
        <v>30</v>
      </c>
      <c r="B71" t="str">
        <f>E71&amp;C71&amp;D71</f>
        <v>74HEU</v>
      </c>
      <c r="C71">
        <v>4</v>
      </c>
      <c r="D71" t="s">
        <v>787</v>
      </c>
      <c r="E71">
        <v>7</v>
      </c>
      <c r="F71" s="72">
        <f>IFERROR(IF('selections(hide)'!$AD$7=2,0,(N71*prog_header!$F$31)+(V71*prog_header!$F$30)/(VLOOKUP($B$2,'selections(hide)'!$D$24:$Q$36,8,FALSE)-1)),0)</f>
        <v>0</v>
      </c>
      <c r="G71" s="72">
        <f>IFERROR(IF('selections(hide)'!$AD$7=2,0,(O71*prog_header!$F$31)+(W71*prog_header!$F$30)/(VLOOKUP($B$2,'selections(hide)'!$D$24:$Q$36,8,FALSE)-1)),0)</f>
        <v>0</v>
      </c>
      <c r="H71" s="72">
        <f>IFERROR(IF('selections(hide)'!$AD$7=2,0,(P71*prog_header!$F$31)+(X71*prog_header!$F$30)/(VLOOKUP($B$2,'selections(hide)'!$D$24:$Q$36,8,FALSE)-1)),0)</f>
        <v>0</v>
      </c>
      <c r="I71" s="72">
        <f>IFERROR(IF('selections(hide)'!$AD$7=2,0,(Q71*prog_header!$F$31)+(Y71*prog_header!$F$30)/(VLOOKUP($B$2,'selections(hide)'!$D$24:$Q$36,8,FALSE)-1)),0)</f>
        <v>0</v>
      </c>
      <c r="J71" s="72">
        <f>IFERROR(IF('selections(hide)'!$AD$7=2,0,(R71*prog_header!$F$31)+(Z71*prog_header!$F$30)/(VLOOKUP($B$2,'selections(hide)'!$D$24:$Q$36,8,FALSE)-1)),0)</f>
        <v>0</v>
      </c>
      <c r="K71" s="72">
        <f>IFERROR(IF('selections(hide)'!$AD$7=2,0,(S71*prog_header!$F$31)+(AA71*prog_header!$F$30)/(VLOOKUP($B$2,'selections(hide)'!$D$24:$Q$36,8,FALSE)-1)),0)</f>
        <v>0</v>
      </c>
      <c r="N71" s="165">
        <f>IF($B$1="No",0,ROUNDDOWN(F$58*staff_students!$E$35*staff_students!$E$35*staff_students!$E$35,0))</f>
        <v>0</v>
      </c>
      <c r="O71" s="165">
        <f>IF($B$1="No",0,ROUNDDOWN(F$58*staff_students!$E$35*staff_students!$E$35*staff_students!$E$35,0))</f>
        <v>0</v>
      </c>
      <c r="P71" s="165">
        <f>IF($B$1="No",0,ROUNDDOWN(F$58*staff_students!$E$35*staff_students!$E$35*staff_students!$E$35,0))</f>
        <v>0</v>
      </c>
      <c r="Q71">
        <f>ROUNDDOWN(F$58*staff_students!$E$35*staff_students!$E$35*staff_students!$E$35,0)</f>
        <v>0</v>
      </c>
      <c r="R71">
        <f>ROUNDDOWN(G$58*staff_students!$E$35*staff_students!$E$35*staff_students!$E$35,0)</f>
        <v>0</v>
      </c>
      <c r="S71">
        <f>ROUNDDOWN(H$58*staff_students!$E$35*staff_students!$E$35*staff_students!$E$35,0)</f>
        <v>0</v>
      </c>
      <c r="V71" s="72">
        <f t="shared" si="19"/>
        <v>0</v>
      </c>
      <c r="W71" s="72">
        <f t="shared" si="19"/>
        <v>0</v>
      </c>
      <c r="X71" s="72">
        <f t="shared" si="19"/>
        <v>0</v>
      </c>
      <c r="Y71" s="72">
        <f t="shared" si="19"/>
        <v>0</v>
      </c>
      <c r="Z71" s="72">
        <f t="shared" si="19"/>
        <v>0</v>
      </c>
      <c r="AA71" s="72">
        <f t="shared" si="19"/>
        <v>0</v>
      </c>
    </row>
    <row r="73" spans="1:27" x14ac:dyDescent="0.25">
      <c r="A73" t="s">
        <v>26</v>
      </c>
      <c r="B73" t="str">
        <f>E73&amp;C73&amp;D73</f>
        <v>62OVS</v>
      </c>
      <c r="C73">
        <v>2</v>
      </c>
      <c r="D73" t="s">
        <v>788</v>
      </c>
      <c r="E73">
        <v>6</v>
      </c>
      <c r="F73" s="72">
        <f>IFERROR(IF('selections(hide)'!$AD$7=2,0,(N73*prog_header!$G$31)+(V73*prog_header!$G$30)/(VLOOKUP($B$2,'selections(hide)'!$D$24:$Q$36,8,FALSE)-1)),0)</f>
        <v>0</v>
      </c>
      <c r="G73" s="72">
        <f>IFERROR(IF('selections(hide)'!$AD$7=2,0,(O73*prog_header!$G$31)+(W73*prog_header!$G$30)/(VLOOKUP($B$2,'selections(hide)'!$D$24:$Q$36,8,FALSE)-1)),0)</f>
        <v>0</v>
      </c>
      <c r="H73" s="72">
        <f>IFERROR(IF('selections(hide)'!$AD$7=2,0,(P73*prog_header!$G$31)+(X73*prog_header!$G$30)/(VLOOKUP($B$2,'selections(hide)'!$D$24:$Q$36,8,FALSE)-1)),0)</f>
        <v>0</v>
      </c>
      <c r="I73" s="72">
        <f>IFERROR(IF('selections(hide)'!$AD$7=2,0,(Q73*prog_header!$G$31)+(Y73*prog_header!$G$30)/(VLOOKUP($B$2,'selections(hide)'!$D$24:$Q$36,8,FALSE)-1)),0)</f>
        <v>0</v>
      </c>
      <c r="J73" s="72">
        <f>IFERROR(IF('selections(hide)'!$AD$7=2,0,(R73*prog_header!$G$31)+(Z73*prog_header!$G$30)/(VLOOKUP($B$2,'selections(hide)'!$D$24:$Q$36,8,FALSE)-1)),0)</f>
        <v>0</v>
      </c>
      <c r="K73" s="72">
        <f>IFERROR(IF('selections(hide)'!$AD$7=2,0,(S73*prog_header!$G$31)+(AA73*prog_header!$G$30)/(VLOOKUP($B$2,'selections(hide)'!$D$24:$Q$36,8,FALSE)-1)),0)</f>
        <v>0</v>
      </c>
      <c r="N73" s="165">
        <f>IF($B$1="No",0,ROUNDDOWN(F$59*staff_students!$E$35,0))</f>
        <v>0</v>
      </c>
      <c r="O73" s="20">
        <f>ROUNDDOWN(F$59*staff_students!$E$35,0)</f>
        <v>0</v>
      </c>
      <c r="P73" s="20">
        <f>ROUNDDOWN(G$59*staff_students!$E$35,0)</f>
        <v>0</v>
      </c>
      <c r="Q73" s="20">
        <f>ROUNDDOWN(H$59*staff_students!$E$35,0)</f>
        <v>0</v>
      </c>
      <c r="R73" s="20">
        <f>ROUNDDOWN(I$59*staff_students!$E$35,0)</f>
        <v>0</v>
      </c>
      <c r="S73" s="20">
        <f>ROUNDDOWN(J$59*staff_students!$E$35,0)</f>
        <v>0</v>
      </c>
      <c r="V73" s="72">
        <f>F$61-N73</f>
        <v>0</v>
      </c>
      <c r="W73" s="72">
        <f t="shared" ref="W73:AA77" si="20">G$61-O73</f>
        <v>0</v>
      </c>
      <c r="X73" s="72">
        <f t="shared" si="20"/>
        <v>0</v>
      </c>
      <c r="Y73" s="72">
        <f t="shared" si="20"/>
        <v>0</v>
      </c>
      <c r="Z73" s="72">
        <f t="shared" si="20"/>
        <v>0</v>
      </c>
      <c r="AA73" s="72">
        <f t="shared" si="20"/>
        <v>0</v>
      </c>
    </row>
    <row r="74" spans="1:27" x14ac:dyDescent="0.25">
      <c r="A74" t="s">
        <v>26</v>
      </c>
      <c r="B74" t="str">
        <f>E74&amp;C74&amp;D74</f>
        <v>63OVS</v>
      </c>
      <c r="C74">
        <v>3</v>
      </c>
      <c r="D74" t="s">
        <v>788</v>
      </c>
      <c r="E74">
        <v>6</v>
      </c>
      <c r="F74" s="72">
        <f>IFERROR(IF('selections(hide)'!$AD$7=2,0,(N74*prog_header!$G$31)+(V74*prog_header!$G$30)/(VLOOKUP($B$2,'selections(hide)'!$D$24:$Q$36,8,FALSE)-1)),0)</f>
        <v>0</v>
      </c>
      <c r="G74" s="72">
        <f>IFERROR(IF('selections(hide)'!$AD$7=2,0,(O74*prog_header!$G$31)+(W74*prog_header!$G$30)/(VLOOKUP($B$2,'selections(hide)'!$D$24:$Q$36,8,FALSE)-1)),0)</f>
        <v>0</v>
      </c>
      <c r="H74" s="72">
        <f>IFERROR(IF('selections(hide)'!$AD$7=2,0,(P74*prog_header!$G$31)+(X74*prog_header!$G$30)/(VLOOKUP($B$2,'selections(hide)'!$D$24:$Q$36,8,FALSE)-1)),0)</f>
        <v>0</v>
      </c>
      <c r="I74" s="72">
        <f>IFERROR(IF('selections(hide)'!$AD$7=2,0,(Q74*prog_header!$G$31)+(Y74*prog_header!$G$30)/(VLOOKUP($B$2,'selections(hide)'!$D$24:$Q$36,8,FALSE)-1)),0)</f>
        <v>0</v>
      </c>
      <c r="J74" s="72">
        <f>IFERROR(IF('selections(hide)'!$AD$7=2,0,(R74*prog_header!$G$31)+(Z74*prog_header!$G$30)/(VLOOKUP($B$2,'selections(hide)'!$D$24:$Q$36,8,FALSE)-1)),0)</f>
        <v>0</v>
      </c>
      <c r="K74" s="72">
        <f>IFERROR(IF('selections(hide)'!$AD$7=2,0,(S74*prog_header!$G$31)+(AA74*prog_header!$G$30)/(VLOOKUP($B$2,'selections(hide)'!$D$24:$Q$36,8,FALSE)-1)),0)</f>
        <v>0</v>
      </c>
      <c r="N74" s="165">
        <f>IF($B$1="No",0,ROUNDDOWN(F$59*staff_students!$E$35*staff_students!$E$35,0))</f>
        <v>0</v>
      </c>
      <c r="O74" s="165">
        <f>IF($B$1="No",0,ROUNDDOWN(F$59*staff_students!$E$35*staff_students!$E$35,0))</f>
        <v>0</v>
      </c>
      <c r="P74">
        <f>ROUNDDOWN(F$59*staff_students!$E$35*staff_students!$E$35,0)</f>
        <v>0</v>
      </c>
      <c r="Q74">
        <f>ROUNDDOWN(G$59*staff_students!$E$35*staff_students!$E$35,0)</f>
        <v>0</v>
      </c>
      <c r="R74">
        <f>ROUNDDOWN(H$59*staff_students!$E$35*staff_students!$E$35,0)</f>
        <v>0</v>
      </c>
      <c r="S74">
        <f>ROUNDDOWN(I$59*staff_students!$E$35*staff_students!$E$35,0)</f>
        <v>0</v>
      </c>
      <c r="V74" s="72">
        <f>F$61-N74</f>
        <v>0</v>
      </c>
      <c r="W74" s="72">
        <f t="shared" si="20"/>
        <v>0</v>
      </c>
      <c r="X74" s="72">
        <f t="shared" si="20"/>
        <v>0</v>
      </c>
      <c r="Y74" s="72">
        <f t="shared" si="20"/>
        <v>0</v>
      </c>
      <c r="Z74" s="72">
        <f t="shared" si="20"/>
        <v>0</v>
      </c>
      <c r="AA74" s="72">
        <f t="shared" si="20"/>
        <v>0</v>
      </c>
    </row>
    <row r="75" spans="1:27" x14ac:dyDescent="0.25">
      <c r="A75" t="s">
        <v>30</v>
      </c>
      <c r="B75" t="str">
        <f>E75&amp;C75&amp;D75</f>
        <v>72OVS</v>
      </c>
      <c r="C75">
        <v>2</v>
      </c>
      <c r="D75" t="s">
        <v>788</v>
      </c>
      <c r="E75">
        <v>7</v>
      </c>
      <c r="F75" s="72">
        <f>IFERROR(IF('selections(hide)'!$AD$7=2,0,(N75*prog_header!$G$31)+(V75*prog_header!$G$30)/(VLOOKUP($B$2,'selections(hide)'!$D$24:$Q$36,8,FALSE)-1)),0)</f>
        <v>0</v>
      </c>
      <c r="G75" s="72">
        <f>IFERROR(IF('selections(hide)'!$AD$7=2,0,(O75*prog_header!$G$31)+(W75*prog_header!$G$30)/(VLOOKUP($B$2,'selections(hide)'!$D$24:$Q$36,8,FALSE)-1)),0)</f>
        <v>0</v>
      </c>
      <c r="H75" s="72">
        <f>IFERROR(IF('selections(hide)'!$AD$7=2,0,(P75*prog_header!$G$31)+(X75*prog_header!$G$30)/(VLOOKUP($B$2,'selections(hide)'!$D$24:$Q$36,8,FALSE)-1)),0)</f>
        <v>0</v>
      </c>
      <c r="I75" s="72">
        <f>IFERROR(IF('selections(hide)'!$AD$7=2,0,(Q75*prog_header!$G$31)+(Y75*prog_header!$G$30)/(VLOOKUP($B$2,'selections(hide)'!$D$24:$Q$36,8,FALSE)-1)),0)</f>
        <v>0</v>
      </c>
      <c r="J75" s="72">
        <f>IFERROR(IF('selections(hide)'!$AD$7=2,0,(R75*prog_header!$G$31)+(Z75*prog_header!$G$30)/(VLOOKUP($B$2,'selections(hide)'!$D$24:$Q$36,8,FALSE)-1)),0)</f>
        <v>0</v>
      </c>
      <c r="K75" s="72">
        <f>IFERROR(IF('selections(hide)'!$AD$7=2,0,(S75*prog_header!$G$31)+(AA75*prog_header!$G$30)/(VLOOKUP($B$2,'selections(hide)'!$D$24:$Q$36,8,FALSE)-1)),0)</f>
        <v>0</v>
      </c>
      <c r="N75" s="165">
        <f>IF($B$1="No",0,ROUNDDOWN(F$59*staff_students!$E$35,0))</f>
        <v>0</v>
      </c>
      <c r="O75" s="20">
        <f>ROUNDDOWN(F$59*staff_students!$E$35,0)</f>
        <v>0</v>
      </c>
      <c r="P75" s="20">
        <f>ROUNDDOWN(G$59*staff_students!$E$35,0)</f>
        <v>0</v>
      </c>
      <c r="Q75" s="20">
        <f>ROUNDDOWN(H$59*staff_students!$E$35,0)</f>
        <v>0</v>
      </c>
      <c r="R75" s="20">
        <f>ROUNDDOWN(I$59*staff_students!$E$35,0)</f>
        <v>0</v>
      </c>
      <c r="S75" s="20">
        <f>ROUNDDOWN(J$59*staff_students!$E$35,0)</f>
        <v>0</v>
      </c>
      <c r="V75" s="72">
        <f>F$61-N75</f>
        <v>0</v>
      </c>
      <c r="W75" s="72">
        <f t="shared" si="20"/>
        <v>0</v>
      </c>
      <c r="X75" s="72">
        <f t="shared" si="20"/>
        <v>0</v>
      </c>
      <c r="Y75" s="72">
        <f t="shared" si="20"/>
        <v>0</v>
      </c>
      <c r="Z75" s="72">
        <f t="shared" si="20"/>
        <v>0</v>
      </c>
      <c r="AA75" s="72">
        <f t="shared" si="20"/>
        <v>0</v>
      </c>
    </row>
    <row r="76" spans="1:27" x14ac:dyDescent="0.25">
      <c r="A76" t="s">
        <v>30</v>
      </c>
      <c r="B76" t="str">
        <f>E76&amp;C76&amp;D76</f>
        <v>73OVS</v>
      </c>
      <c r="C76">
        <v>3</v>
      </c>
      <c r="D76" t="s">
        <v>788</v>
      </c>
      <c r="E76">
        <v>7</v>
      </c>
      <c r="F76" s="72">
        <f>IFERROR(IF('selections(hide)'!$AD$7=2,0,(N76*prog_header!$G$31)+(V76*prog_header!$G$30)/(VLOOKUP($B$2,'selections(hide)'!$D$24:$Q$36,8,FALSE)-1)),0)</f>
        <v>0</v>
      </c>
      <c r="G76" s="72">
        <f>IFERROR(IF('selections(hide)'!$AD$7=2,0,(O76*prog_header!$G$31)+(W76*prog_header!$G$30)/(VLOOKUP($B$2,'selections(hide)'!$D$24:$Q$36,8,FALSE)-1)),0)</f>
        <v>0</v>
      </c>
      <c r="H76" s="72">
        <f>IFERROR(IF('selections(hide)'!$AD$7=2,0,(P76*prog_header!$G$31)+(X76*prog_header!$G$30)/(VLOOKUP($B$2,'selections(hide)'!$D$24:$Q$36,8,FALSE)-1)),0)</f>
        <v>0</v>
      </c>
      <c r="I76" s="72">
        <f>IFERROR(IF('selections(hide)'!$AD$7=2,0,(Q76*prog_header!$G$31)+(Y76*prog_header!$G$30)/(VLOOKUP($B$2,'selections(hide)'!$D$24:$Q$36,8,FALSE)-1)),0)</f>
        <v>0</v>
      </c>
      <c r="J76" s="72">
        <f>IFERROR(IF('selections(hide)'!$AD$7=2,0,(R76*prog_header!$G$31)+(Z76*prog_header!$G$30)/(VLOOKUP($B$2,'selections(hide)'!$D$24:$Q$36,8,FALSE)-1)),0)</f>
        <v>0</v>
      </c>
      <c r="K76" s="72">
        <f>IFERROR(IF('selections(hide)'!$AD$7=2,0,(S76*prog_header!$G$31)+(AA76*prog_header!$G$30)/(VLOOKUP($B$2,'selections(hide)'!$D$24:$Q$36,8,FALSE)-1)),0)</f>
        <v>0</v>
      </c>
      <c r="N76" s="165">
        <f>IF($B$1="No",0,ROUNDDOWN(F$59*staff_students!$E$35*staff_students!$E$35,0))</f>
        <v>0</v>
      </c>
      <c r="O76" s="165">
        <f>IF($B$1="No",0,ROUNDDOWN(F$59*staff_students!$E$35*staff_students!$E$35,0))</f>
        <v>0</v>
      </c>
      <c r="P76">
        <f>ROUNDDOWN(F$59*staff_students!$E$35*staff_students!$E$35,0)</f>
        <v>0</v>
      </c>
      <c r="Q76">
        <f>ROUNDDOWN(G$59*staff_students!$E$35*staff_students!$E$35,0)</f>
        <v>0</v>
      </c>
      <c r="R76">
        <f>ROUNDDOWN(H$59*staff_students!$E$35*staff_students!$E$35,0)</f>
        <v>0</v>
      </c>
      <c r="S76">
        <f>ROUNDDOWN(I$59*staff_students!$E$35*staff_students!$E$35,0)</f>
        <v>0</v>
      </c>
      <c r="V76" s="72">
        <f>F$61-N76</f>
        <v>0</v>
      </c>
      <c r="W76" s="72">
        <f t="shared" si="20"/>
        <v>0</v>
      </c>
      <c r="X76" s="72">
        <f t="shared" si="20"/>
        <v>0</v>
      </c>
      <c r="Y76" s="72">
        <f t="shared" si="20"/>
        <v>0</v>
      </c>
      <c r="Z76" s="72">
        <f t="shared" si="20"/>
        <v>0</v>
      </c>
      <c r="AA76" s="72">
        <f t="shared" si="20"/>
        <v>0</v>
      </c>
    </row>
    <row r="77" spans="1:27" x14ac:dyDescent="0.25">
      <c r="A77" t="s">
        <v>30</v>
      </c>
      <c r="B77" t="str">
        <f>E77&amp;C77&amp;D77</f>
        <v>74OVS</v>
      </c>
      <c r="C77">
        <v>4</v>
      </c>
      <c r="D77" t="s">
        <v>788</v>
      </c>
      <c r="E77">
        <v>7</v>
      </c>
      <c r="F77" s="72">
        <f>IFERROR(IF('selections(hide)'!$AD$7=2,0,(N77*prog_header!$G$31)+(V77*prog_header!$G$30)/(VLOOKUP($B$2,'selections(hide)'!$D$24:$Q$36,8,FALSE)-1)),0)</f>
        <v>0</v>
      </c>
      <c r="G77" s="72">
        <f>IFERROR(IF('selections(hide)'!$AD$7=2,0,(O77*prog_header!$G$31)+(W77*prog_header!$G$30)/(VLOOKUP($B$2,'selections(hide)'!$D$24:$Q$36,8,FALSE)-1)),0)</f>
        <v>0</v>
      </c>
      <c r="H77" s="72">
        <f>IFERROR(IF('selections(hide)'!$AD$7=2,0,(P77*prog_header!$G$31)+(X77*prog_header!$G$30)/(VLOOKUP($B$2,'selections(hide)'!$D$24:$Q$36,8,FALSE)-1)),0)</f>
        <v>0</v>
      </c>
      <c r="I77" s="72">
        <f>IFERROR(IF('selections(hide)'!$AD$7=2,0,(Q77*prog_header!$G$31)+(Y77*prog_header!$G$30)/(VLOOKUP($B$2,'selections(hide)'!$D$24:$Q$36,8,FALSE)-1)),0)</f>
        <v>0</v>
      </c>
      <c r="J77" s="72">
        <f>IFERROR(IF('selections(hide)'!$AD$7=2,0,(R77*prog_header!$G$31)+(Z77*prog_header!$G$30)/(VLOOKUP($B$2,'selections(hide)'!$D$24:$Q$36,8,FALSE)-1)),0)</f>
        <v>0</v>
      </c>
      <c r="K77" s="72">
        <f>IFERROR(IF('selections(hide)'!$AD$7=2,0,(S77*prog_header!$G$31)+(AA77*prog_header!$G$30)/(VLOOKUP($B$2,'selections(hide)'!$D$24:$Q$36,8,FALSE)-1)),0)</f>
        <v>0</v>
      </c>
      <c r="N77" s="165">
        <f>IF($B$1="No",0,ROUNDDOWN(F$59*staff_students!$E$35*staff_students!$E$35*staff_students!$E$35,0))</f>
        <v>0</v>
      </c>
      <c r="O77" s="165">
        <f>IF($B$1="No",0,ROUNDDOWN(F$59*staff_students!$E$35*staff_students!$E$35*staff_students!$E$35,0))</f>
        <v>0</v>
      </c>
      <c r="P77" s="165">
        <f>IF($B$1="No",0,ROUNDDOWN(F$59*staff_students!$E$35*staff_students!$E$35*staff_students!$E$35,0))</f>
        <v>0</v>
      </c>
      <c r="Q77">
        <f>ROUNDDOWN(F$59*staff_students!$E$35*staff_students!$E$35*staff_students!$E$35,0)</f>
        <v>0</v>
      </c>
      <c r="R77">
        <f>ROUNDDOWN(G$59*staff_students!$E$35*staff_students!$E$35*staff_students!$E$35,0)</f>
        <v>0</v>
      </c>
      <c r="S77">
        <f>ROUNDDOWN(H$59*staff_students!$E$35*staff_students!$E$35*staff_students!$E$35,0)</f>
        <v>0</v>
      </c>
      <c r="V77" s="72">
        <f>F$61-N77</f>
        <v>0</v>
      </c>
      <c r="W77" s="72">
        <f t="shared" si="20"/>
        <v>0</v>
      </c>
      <c r="X77" s="72">
        <f t="shared" si="20"/>
        <v>0</v>
      </c>
      <c r="Y77" s="72">
        <f t="shared" si="20"/>
        <v>0</v>
      </c>
      <c r="Z77" s="72">
        <f t="shared" si="20"/>
        <v>0</v>
      </c>
      <c r="AA77" s="72">
        <f t="shared" si="20"/>
        <v>0</v>
      </c>
    </row>
    <row r="80" spans="1:27" x14ac:dyDescent="0.25">
      <c r="F80" s="72"/>
      <c r="G80" s="72"/>
      <c r="H80" s="72"/>
      <c r="I80" s="72"/>
      <c r="J80" s="72"/>
      <c r="K80" s="72"/>
    </row>
    <row r="81" spans="6:11" x14ac:dyDescent="0.25">
      <c r="F81" s="72"/>
      <c r="G81" s="72"/>
      <c r="H81" s="72"/>
      <c r="I81" s="72"/>
      <c r="J81" s="72"/>
      <c r="K81" s="72"/>
    </row>
    <row r="82" spans="6:11" x14ac:dyDescent="0.25">
      <c r="F82" s="72"/>
      <c r="G82" s="72"/>
      <c r="H82" s="72"/>
      <c r="I82" s="72"/>
      <c r="J82" s="72"/>
      <c r="K82" s="72"/>
    </row>
    <row r="83" spans="6:11" x14ac:dyDescent="0.25">
      <c r="F83" s="72"/>
      <c r="G83" s="72"/>
      <c r="H83" s="72"/>
      <c r="I83" s="72"/>
      <c r="J83" s="72"/>
      <c r="K83" s="72"/>
    </row>
    <row r="84" spans="6:11" x14ac:dyDescent="0.25">
      <c r="F84" s="72"/>
      <c r="G84" s="72"/>
      <c r="H84" s="72"/>
      <c r="I84" s="72"/>
      <c r="J84" s="72"/>
      <c r="K84" s="72"/>
    </row>
    <row r="85" spans="6:11" x14ac:dyDescent="0.25">
      <c r="F85" s="72"/>
      <c r="G85" s="72"/>
      <c r="H85" s="72"/>
      <c r="I85" s="72"/>
      <c r="J85" s="72"/>
      <c r="K85" s="72"/>
    </row>
    <row r="86" spans="6:11" x14ac:dyDescent="0.25">
      <c r="F86" s="72"/>
      <c r="G86" s="72"/>
      <c r="H86" s="72"/>
      <c r="I86" s="72"/>
      <c r="J86" s="72"/>
      <c r="K86" s="72"/>
    </row>
    <row r="87" spans="6:11" x14ac:dyDescent="0.25">
      <c r="F87" s="72"/>
      <c r="G87" s="72"/>
      <c r="H87" s="72"/>
      <c r="I87" s="72"/>
      <c r="J87" s="72"/>
      <c r="K87" s="72"/>
    </row>
    <row r="88" spans="6:11" x14ac:dyDescent="0.25">
      <c r="F88" s="72"/>
      <c r="G88" s="72"/>
      <c r="H88" s="72"/>
      <c r="I88" s="72"/>
      <c r="J88" s="72"/>
      <c r="K88" s="72"/>
    </row>
    <row r="89" spans="6:11" x14ac:dyDescent="0.25">
      <c r="F89" s="72"/>
      <c r="G89" s="72"/>
      <c r="H89" s="72"/>
      <c r="I89" s="72"/>
      <c r="J89" s="72"/>
      <c r="K89" s="72"/>
    </row>
    <row r="90" spans="6:11" x14ac:dyDescent="0.25">
      <c r="F90" s="72"/>
      <c r="G90" s="72"/>
      <c r="H90" s="72"/>
      <c r="I90" s="72"/>
      <c r="J90" s="72"/>
      <c r="K90" s="72"/>
    </row>
    <row r="91" spans="6:11" x14ac:dyDescent="0.25">
      <c r="F91" s="72"/>
      <c r="G91" s="72"/>
      <c r="H91" s="72"/>
      <c r="I91" s="72"/>
      <c r="J91" s="72"/>
      <c r="K91" s="72"/>
    </row>
    <row r="92" spans="6:11" x14ac:dyDescent="0.25">
      <c r="F92" s="72"/>
      <c r="G92" s="72"/>
      <c r="H92" s="72"/>
      <c r="I92" s="72"/>
      <c r="J92" s="72"/>
      <c r="K92" s="72"/>
    </row>
    <row r="93" spans="6:11" x14ac:dyDescent="0.25">
      <c r="F93" s="72"/>
      <c r="G93" s="72"/>
      <c r="H93" s="72"/>
      <c r="I93" s="72"/>
      <c r="J93" s="72"/>
      <c r="K93" s="72"/>
    </row>
    <row r="94" spans="6:11" x14ac:dyDescent="0.25">
      <c r="F94" s="72"/>
      <c r="G94" s="72"/>
      <c r="H94" s="72"/>
      <c r="I94" s="72"/>
      <c r="J94" s="72"/>
      <c r="K94" s="72"/>
    </row>
    <row r="95" spans="6:11" x14ac:dyDescent="0.25">
      <c r="F95" s="72"/>
      <c r="G95" s="72"/>
      <c r="H95" s="72"/>
      <c r="I95" s="72"/>
      <c r="J95" s="72"/>
      <c r="K95" s="72"/>
    </row>
    <row r="96" spans="6:11" x14ac:dyDescent="0.25">
      <c r="F96" s="72"/>
      <c r="G96" s="72"/>
      <c r="H96" s="72"/>
      <c r="I96" s="72"/>
      <c r="J96" s="72"/>
      <c r="K96" s="72"/>
    </row>
    <row r="97" spans="6:11" x14ac:dyDescent="0.25">
      <c r="F97" s="72"/>
      <c r="G97" s="72"/>
      <c r="H97" s="72"/>
      <c r="I97" s="72"/>
      <c r="J97" s="72"/>
      <c r="K97" s="72"/>
    </row>
    <row r="98" spans="6:11" x14ac:dyDescent="0.25">
      <c r="F98" s="72"/>
      <c r="G98" s="72"/>
      <c r="H98" s="72"/>
      <c r="I98" s="72"/>
      <c r="J98" s="72"/>
      <c r="K98" s="72"/>
    </row>
    <row r="99" spans="6:11" x14ac:dyDescent="0.25">
      <c r="F99" s="72"/>
      <c r="G99" s="72"/>
      <c r="H99" s="72"/>
      <c r="I99" s="72"/>
      <c r="J99" s="72"/>
      <c r="K99" s="72"/>
    </row>
    <row r="100" spans="6:11" x14ac:dyDescent="0.25">
      <c r="F100" s="72"/>
      <c r="G100" s="72"/>
      <c r="H100" s="72"/>
      <c r="I100" s="72"/>
      <c r="J100" s="72"/>
      <c r="K100" s="72"/>
    </row>
    <row r="101" spans="6:11" x14ac:dyDescent="0.25">
      <c r="F101" s="72"/>
      <c r="G101" s="72"/>
      <c r="H101" s="72"/>
      <c r="I101" s="72"/>
      <c r="J101" s="72"/>
      <c r="K101" s="72"/>
    </row>
    <row r="102" spans="6:11" x14ac:dyDescent="0.25">
      <c r="F102" s="72"/>
      <c r="G102" s="72"/>
      <c r="H102" s="72"/>
      <c r="I102" s="72"/>
      <c r="J102" s="72"/>
      <c r="K102" s="72"/>
    </row>
    <row r="103" spans="6:11" x14ac:dyDescent="0.25">
      <c r="F103" s="72"/>
      <c r="G103" s="72"/>
      <c r="H103" s="72"/>
      <c r="I103" s="72"/>
      <c r="J103" s="72"/>
      <c r="K103" s="72"/>
    </row>
    <row r="104" spans="6:11" x14ac:dyDescent="0.25">
      <c r="F104" s="72"/>
      <c r="G104" s="72"/>
      <c r="H104" s="72"/>
      <c r="I104" s="72"/>
      <c r="J104" s="72"/>
      <c r="K104" s="72"/>
    </row>
    <row r="105" spans="6:11" x14ac:dyDescent="0.25">
      <c r="F105" s="72"/>
      <c r="G105" s="72"/>
      <c r="H105" s="72"/>
      <c r="I105" s="72"/>
      <c r="J105" s="72"/>
      <c r="K105" s="72"/>
    </row>
    <row r="106" spans="6:11" x14ac:dyDescent="0.25">
      <c r="F106" s="72"/>
      <c r="G106" s="72"/>
      <c r="H106" s="72"/>
      <c r="I106" s="72"/>
      <c r="J106" s="72"/>
      <c r="K106" s="72"/>
    </row>
    <row r="107" spans="6:11" x14ac:dyDescent="0.25">
      <c r="F107" s="72"/>
      <c r="G107" s="72"/>
      <c r="H107" s="72"/>
      <c r="I107" s="72"/>
      <c r="J107" s="72"/>
      <c r="K107" s="72"/>
    </row>
    <row r="108" spans="6:11" x14ac:dyDescent="0.25">
      <c r="F108" s="72"/>
      <c r="G108" s="72"/>
      <c r="H108" s="72"/>
      <c r="I108" s="72"/>
      <c r="J108" s="72"/>
      <c r="K108" s="72"/>
    </row>
    <row r="109" spans="6:11" x14ac:dyDescent="0.25">
      <c r="F109" s="72"/>
      <c r="G109" s="72"/>
      <c r="H109" s="72"/>
      <c r="I109" s="72"/>
      <c r="J109" s="72"/>
      <c r="K109" s="72"/>
    </row>
    <row r="110" spans="6:11" x14ac:dyDescent="0.25">
      <c r="F110" s="72"/>
      <c r="G110" s="72"/>
      <c r="H110" s="72"/>
      <c r="I110" s="72"/>
      <c r="J110" s="72"/>
      <c r="K110" s="72"/>
    </row>
    <row r="111" spans="6:11" x14ac:dyDescent="0.25">
      <c r="F111" s="72"/>
      <c r="G111" s="72"/>
      <c r="H111" s="72"/>
      <c r="I111" s="72"/>
      <c r="J111" s="72"/>
      <c r="K111" s="72"/>
    </row>
    <row r="112" spans="6:11" x14ac:dyDescent="0.25">
      <c r="F112" s="72"/>
      <c r="G112" s="72"/>
      <c r="H112" s="72"/>
      <c r="I112" s="72"/>
      <c r="J112" s="72"/>
      <c r="K112" s="72"/>
    </row>
    <row r="113" spans="6:11" x14ac:dyDescent="0.25">
      <c r="F113" s="72"/>
      <c r="G113" s="72"/>
      <c r="H113" s="72"/>
      <c r="I113" s="72"/>
      <c r="J113" s="72"/>
      <c r="K113" s="72"/>
    </row>
    <row r="114" spans="6:11" x14ac:dyDescent="0.25">
      <c r="F114" s="72"/>
      <c r="G114" s="72"/>
      <c r="H114" s="72"/>
      <c r="I114" s="72"/>
      <c r="J114" s="72"/>
      <c r="K114" s="72"/>
    </row>
    <row r="115" spans="6:11" x14ac:dyDescent="0.25">
      <c r="F115" s="72"/>
      <c r="G115" s="72"/>
      <c r="H115" s="72"/>
      <c r="I115" s="72"/>
      <c r="J115" s="72"/>
      <c r="K115" s="72"/>
    </row>
    <row r="116" spans="6:11" x14ac:dyDescent="0.25">
      <c r="F116" s="72"/>
      <c r="G116" s="72"/>
      <c r="H116" s="72"/>
      <c r="I116" s="72"/>
      <c r="J116" s="72"/>
      <c r="K116" s="72"/>
    </row>
    <row r="117" spans="6:11" x14ac:dyDescent="0.25">
      <c r="F117" s="72"/>
      <c r="G117" s="72"/>
      <c r="H117" s="72"/>
      <c r="I117" s="72"/>
      <c r="J117" s="72"/>
      <c r="K117" s="72"/>
    </row>
    <row r="118" spans="6:11" x14ac:dyDescent="0.25">
      <c r="F118" s="72"/>
      <c r="G118" s="72"/>
      <c r="H118" s="72"/>
      <c r="I118" s="72"/>
      <c r="J118" s="72"/>
      <c r="K118" s="72"/>
    </row>
    <row r="119" spans="6:11" x14ac:dyDescent="0.25">
      <c r="F119" s="72"/>
      <c r="G119" s="72"/>
      <c r="H119" s="72"/>
      <c r="I119" s="72"/>
      <c r="J119" s="72"/>
      <c r="K119" s="72"/>
    </row>
    <row r="120" spans="6:11" x14ac:dyDescent="0.25">
      <c r="F120" s="72"/>
      <c r="G120" s="72"/>
      <c r="H120" s="72"/>
      <c r="I120" s="72"/>
      <c r="J120" s="72"/>
      <c r="K120" s="72"/>
    </row>
    <row r="121" spans="6:11" x14ac:dyDescent="0.25">
      <c r="F121" s="72"/>
      <c r="G121" s="72"/>
      <c r="H121" s="72"/>
      <c r="I121" s="72"/>
      <c r="J121" s="72"/>
      <c r="K121" s="72"/>
    </row>
    <row r="122" spans="6:11" x14ac:dyDescent="0.25">
      <c r="F122" s="72"/>
      <c r="G122" s="72"/>
      <c r="H122" s="72"/>
      <c r="I122" s="72"/>
      <c r="J122" s="72"/>
      <c r="K122" s="72"/>
    </row>
    <row r="123" spans="6:11" x14ac:dyDescent="0.25">
      <c r="F123" s="72"/>
      <c r="G123" s="72"/>
      <c r="H123" s="72"/>
      <c r="I123" s="72"/>
      <c r="J123" s="72"/>
      <c r="K123" s="72"/>
    </row>
  </sheetData>
  <mergeCells count="7">
    <mergeCell ref="BA3:BG3"/>
    <mergeCell ref="E3:K3"/>
    <mergeCell ref="M3:S3"/>
    <mergeCell ref="U3:AA3"/>
    <mergeCell ref="AC3:AI3"/>
    <mergeCell ref="AK3:AQ3"/>
    <mergeCell ref="AS3:AY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87"/>
  <sheetViews>
    <sheetView zoomScale="75" zoomScaleNormal="75" workbookViewId="0">
      <selection activeCell="N21" sqref="N21"/>
    </sheetView>
  </sheetViews>
  <sheetFormatPr defaultRowHeight="15" x14ac:dyDescent="0.25"/>
  <cols>
    <col min="1" max="1" width="22.5703125" customWidth="1"/>
    <col min="5" max="5" width="15.7109375" customWidth="1"/>
    <col min="8" max="8" width="18.28515625" customWidth="1"/>
    <col min="9" max="9" width="12.140625" customWidth="1"/>
    <col min="23" max="23" width="9" customWidth="1"/>
  </cols>
  <sheetData>
    <row r="1" spans="1:33" ht="47.25" customHeight="1" x14ac:dyDescent="0.25">
      <c r="A1" t="s">
        <v>402</v>
      </c>
      <c r="B1" t="s">
        <v>795</v>
      </c>
      <c r="D1" s="7"/>
      <c r="E1" t="s">
        <v>796</v>
      </c>
      <c r="F1" s="11">
        <v>1</v>
      </c>
      <c r="G1" t="s">
        <v>494</v>
      </c>
      <c r="H1" t="s">
        <v>545</v>
      </c>
      <c r="I1" s="9">
        <v>3</v>
      </c>
      <c r="J1" t="s">
        <v>797</v>
      </c>
      <c r="K1" s="12">
        <v>1</v>
      </c>
      <c r="M1" t="s">
        <v>357</v>
      </c>
      <c r="N1" t="s">
        <v>294</v>
      </c>
      <c r="AC1" t="s">
        <v>798</v>
      </c>
    </row>
    <row r="2" spans="1:33" x14ac:dyDescent="0.25">
      <c r="A2" t="s">
        <v>799</v>
      </c>
      <c r="B2" t="s">
        <v>153</v>
      </c>
      <c r="E2" t="s">
        <v>800</v>
      </c>
      <c r="F2" s="11">
        <v>1</v>
      </c>
      <c r="G2" t="s">
        <v>149</v>
      </c>
      <c r="H2" t="s">
        <v>539</v>
      </c>
      <c r="I2" s="9">
        <v>3</v>
      </c>
      <c r="J2">
        <v>1</v>
      </c>
      <c r="K2" s="12">
        <v>1</v>
      </c>
      <c r="L2">
        <v>1</v>
      </c>
      <c r="M2" s="4">
        <v>1</v>
      </c>
      <c r="N2" s="4">
        <v>2</v>
      </c>
      <c r="O2" s="4">
        <v>3</v>
      </c>
      <c r="P2" s="4">
        <v>4</v>
      </c>
      <c r="Q2" s="4">
        <v>5</v>
      </c>
      <c r="R2" s="4">
        <v>6</v>
      </c>
      <c r="S2" s="4">
        <v>7</v>
      </c>
      <c r="T2" s="4">
        <v>8</v>
      </c>
      <c r="U2" s="4">
        <v>9</v>
      </c>
      <c r="V2" s="175">
        <v>10</v>
      </c>
      <c r="W2" s="175">
        <v>11</v>
      </c>
      <c r="X2" s="175">
        <v>12</v>
      </c>
      <c r="Y2" s="175">
        <v>13</v>
      </c>
      <c r="Z2" s="175">
        <v>14</v>
      </c>
      <c r="AA2" s="175">
        <v>15</v>
      </c>
      <c r="AC2" t="s">
        <v>801</v>
      </c>
    </row>
    <row r="3" spans="1:33" x14ac:dyDescent="0.25">
      <c r="A3" t="s">
        <v>802</v>
      </c>
      <c r="B3" t="s">
        <v>803</v>
      </c>
      <c r="E3" t="s">
        <v>541</v>
      </c>
      <c r="F3" s="11">
        <v>2</v>
      </c>
      <c r="G3" t="s">
        <v>264</v>
      </c>
      <c r="H3" t="s">
        <v>546</v>
      </c>
      <c r="I3" s="9">
        <v>1</v>
      </c>
      <c r="J3">
        <v>2</v>
      </c>
      <c r="K3" s="12">
        <v>2</v>
      </c>
      <c r="L3">
        <v>2</v>
      </c>
      <c r="M3" s="5" t="s">
        <v>685</v>
      </c>
      <c r="N3" s="5" t="s">
        <v>804</v>
      </c>
      <c r="O3" s="5" t="s">
        <v>685</v>
      </c>
      <c r="P3" s="5" t="s">
        <v>686</v>
      </c>
      <c r="Q3" s="5" t="s">
        <v>687</v>
      </c>
      <c r="R3" s="5" t="s">
        <v>688</v>
      </c>
      <c r="S3" s="5" t="s">
        <v>451</v>
      </c>
      <c r="T3" s="5" t="s">
        <v>689</v>
      </c>
      <c r="U3" s="5" t="s">
        <v>805</v>
      </c>
      <c r="V3" s="173" t="s">
        <v>157</v>
      </c>
      <c r="W3" s="173" t="s">
        <v>806</v>
      </c>
      <c r="X3" s="173" t="s">
        <v>807</v>
      </c>
      <c r="Y3" s="173" t="s">
        <v>808</v>
      </c>
      <c r="Z3" s="173" t="s">
        <v>809</v>
      </c>
      <c r="AA3" s="173" t="s">
        <v>810</v>
      </c>
      <c r="AC3" s="5" t="s">
        <v>811</v>
      </c>
    </row>
    <row r="4" spans="1:33" x14ac:dyDescent="0.25">
      <c r="A4" s="2">
        <v>1</v>
      </c>
      <c r="E4" t="s">
        <v>540</v>
      </c>
      <c r="F4" s="11">
        <v>3</v>
      </c>
      <c r="G4" t="s">
        <v>265</v>
      </c>
      <c r="H4" t="s">
        <v>547</v>
      </c>
      <c r="I4" s="9">
        <v>2</v>
      </c>
      <c r="J4">
        <v>3</v>
      </c>
      <c r="K4" s="12">
        <v>3</v>
      </c>
      <c r="L4">
        <v>3</v>
      </c>
      <c r="M4" s="5" t="s">
        <v>686</v>
      </c>
      <c r="N4" s="5" t="s">
        <v>685</v>
      </c>
      <c r="O4" s="5" t="s">
        <v>686</v>
      </c>
      <c r="P4" s="5" t="s">
        <v>687</v>
      </c>
      <c r="Q4" s="5" t="s">
        <v>688</v>
      </c>
      <c r="R4" s="5" t="s">
        <v>451</v>
      </c>
      <c r="S4" s="5" t="s">
        <v>689</v>
      </c>
      <c r="T4" s="5" t="s">
        <v>805</v>
      </c>
      <c r="U4" s="5" t="s">
        <v>157</v>
      </c>
      <c r="V4" s="173" t="s">
        <v>806</v>
      </c>
      <c r="W4" s="173" t="s">
        <v>807</v>
      </c>
      <c r="X4" s="173" t="s">
        <v>808</v>
      </c>
      <c r="Y4" s="173" t="s">
        <v>809</v>
      </c>
      <c r="Z4" s="173" t="s">
        <v>810</v>
      </c>
      <c r="AA4" s="173" t="s">
        <v>812</v>
      </c>
      <c r="AC4" s="5" t="s">
        <v>813</v>
      </c>
    </row>
    <row r="5" spans="1:33" x14ac:dyDescent="0.25">
      <c r="G5" t="s">
        <v>266</v>
      </c>
      <c r="J5">
        <v>6</v>
      </c>
      <c r="K5" s="12">
        <v>4</v>
      </c>
      <c r="L5">
        <v>6</v>
      </c>
      <c r="M5" s="5" t="s">
        <v>687</v>
      </c>
      <c r="N5" s="5" t="s">
        <v>686</v>
      </c>
      <c r="O5" s="5" t="s">
        <v>687</v>
      </c>
      <c r="P5" s="5" t="s">
        <v>688</v>
      </c>
      <c r="Q5" s="5" t="s">
        <v>451</v>
      </c>
      <c r="R5" s="5" t="s">
        <v>689</v>
      </c>
      <c r="S5" s="5" t="s">
        <v>805</v>
      </c>
      <c r="T5" s="5" t="s">
        <v>157</v>
      </c>
      <c r="U5" s="5" t="s">
        <v>806</v>
      </c>
      <c r="V5" s="173" t="s">
        <v>807</v>
      </c>
      <c r="W5" s="173" t="s">
        <v>808</v>
      </c>
      <c r="X5" s="173" t="s">
        <v>809</v>
      </c>
      <c r="Y5" s="173" t="s">
        <v>810</v>
      </c>
      <c r="Z5" s="173" t="s">
        <v>812</v>
      </c>
      <c r="AA5" s="173" t="s">
        <v>814</v>
      </c>
      <c r="AC5" s="5" t="s">
        <v>815</v>
      </c>
    </row>
    <row r="6" spans="1:33" x14ac:dyDescent="0.25">
      <c r="A6" t="s">
        <v>816</v>
      </c>
      <c r="G6" t="s">
        <v>267</v>
      </c>
      <c r="M6" s="5" t="s">
        <v>688</v>
      </c>
      <c r="N6" s="5" t="s">
        <v>687</v>
      </c>
      <c r="O6" s="5" t="s">
        <v>688</v>
      </c>
      <c r="P6" s="5" t="s">
        <v>451</v>
      </c>
      <c r="Q6" s="5" t="s">
        <v>689</v>
      </c>
      <c r="R6" s="5" t="s">
        <v>805</v>
      </c>
      <c r="S6" s="5" t="s">
        <v>157</v>
      </c>
      <c r="T6" s="5" t="s">
        <v>806</v>
      </c>
      <c r="U6" s="5" t="s">
        <v>807</v>
      </c>
      <c r="V6" s="173" t="s">
        <v>808</v>
      </c>
      <c r="W6" s="173" t="s">
        <v>809</v>
      </c>
      <c r="X6" s="173" t="s">
        <v>810</v>
      </c>
      <c r="Y6" s="173" t="s">
        <v>812</v>
      </c>
      <c r="Z6" s="173" t="s">
        <v>814</v>
      </c>
      <c r="AA6" s="173" t="s">
        <v>817</v>
      </c>
      <c r="AC6" s="5"/>
    </row>
    <row r="7" spans="1:33" x14ac:dyDescent="0.25">
      <c r="A7" s="2" t="str">
        <f>A4&amp;K1</f>
        <v>11</v>
      </c>
      <c r="G7" t="s">
        <v>268</v>
      </c>
      <c r="M7" s="5" t="s">
        <v>451</v>
      </c>
      <c r="N7" s="5" t="s">
        <v>688</v>
      </c>
      <c r="O7" s="5" t="s">
        <v>451</v>
      </c>
      <c r="P7" s="5" t="s">
        <v>689</v>
      </c>
      <c r="Q7" s="5" t="s">
        <v>805</v>
      </c>
      <c r="R7" s="5" t="s">
        <v>157</v>
      </c>
      <c r="S7" s="5" t="s">
        <v>806</v>
      </c>
      <c r="T7" s="5" t="s">
        <v>807</v>
      </c>
      <c r="U7" s="5" t="s">
        <v>808</v>
      </c>
      <c r="V7" s="173" t="s">
        <v>809</v>
      </c>
      <c r="W7" s="173" t="s">
        <v>810</v>
      </c>
      <c r="X7" s="173" t="s">
        <v>812</v>
      </c>
      <c r="Y7" s="173" t="s">
        <v>814</v>
      </c>
      <c r="Z7" s="173" t="s">
        <v>817</v>
      </c>
      <c r="AA7" s="174" t="s">
        <v>818</v>
      </c>
      <c r="AC7" t="s">
        <v>698</v>
      </c>
      <c r="AD7" s="46">
        <v>1</v>
      </c>
      <c r="AF7" t="s">
        <v>558</v>
      </c>
      <c r="AG7" s="46">
        <v>1</v>
      </c>
    </row>
    <row r="8" spans="1:33" x14ac:dyDescent="0.25">
      <c r="E8" t="s">
        <v>819</v>
      </c>
      <c r="F8" t="s">
        <v>820</v>
      </c>
      <c r="M8" s="5" t="s">
        <v>689</v>
      </c>
      <c r="N8" s="5" t="s">
        <v>451</v>
      </c>
      <c r="O8" s="5" t="s">
        <v>689</v>
      </c>
      <c r="P8" s="5" t="s">
        <v>805</v>
      </c>
      <c r="Q8" s="5" t="s">
        <v>157</v>
      </c>
      <c r="R8" s="5" t="s">
        <v>806</v>
      </c>
      <c r="S8" s="5" t="s">
        <v>807</v>
      </c>
      <c r="T8" s="5" t="s">
        <v>808</v>
      </c>
      <c r="U8" s="5" t="s">
        <v>809</v>
      </c>
      <c r="V8" s="173" t="s">
        <v>810</v>
      </c>
      <c r="W8" s="173" t="s">
        <v>812</v>
      </c>
      <c r="X8" s="173" t="s">
        <v>814</v>
      </c>
      <c r="Y8" s="173" t="s">
        <v>817</v>
      </c>
      <c r="Z8" s="174" t="s">
        <v>818</v>
      </c>
      <c r="AA8" s="174" t="s">
        <v>821</v>
      </c>
      <c r="AC8" t="s">
        <v>822</v>
      </c>
      <c r="AD8" s="46">
        <v>1</v>
      </c>
      <c r="AF8" t="s">
        <v>822</v>
      </c>
      <c r="AG8" s="46">
        <v>1</v>
      </c>
    </row>
    <row r="9" spans="1:33" x14ac:dyDescent="0.25">
      <c r="A9" s="8" t="s">
        <v>823</v>
      </c>
      <c r="B9" s="8" t="s">
        <v>824</v>
      </c>
      <c r="C9" t="s">
        <v>825</v>
      </c>
      <c r="D9" s="8" t="s">
        <v>826</v>
      </c>
      <c r="E9" s="8" t="s">
        <v>827</v>
      </c>
      <c r="F9" s="8" t="s">
        <v>828</v>
      </c>
      <c r="G9" s="8" t="s">
        <v>829</v>
      </c>
      <c r="J9" s="8" t="s">
        <v>830</v>
      </c>
      <c r="M9" s="5" t="s">
        <v>805</v>
      </c>
      <c r="N9" s="5" t="s">
        <v>689</v>
      </c>
      <c r="O9" s="5" t="s">
        <v>805</v>
      </c>
      <c r="P9" s="5" t="s">
        <v>157</v>
      </c>
      <c r="Q9" s="5" t="s">
        <v>806</v>
      </c>
      <c r="R9" s="5" t="s">
        <v>807</v>
      </c>
      <c r="S9" s="5" t="s">
        <v>808</v>
      </c>
      <c r="T9" s="5" t="s">
        <v>809</v>
      </c>
      <c r="U9" s="5" t="s">
        <v>810</v>
      </c>
      <c r="V9" s="173" t="s">
        <v>812</v>
      </c>
      <c r="W9" s="173" t="s">
        <v>814</v>
      </c>
      <c r="X9" s="173" t="s">
        <v>817</v>
      </c>
      <c r="Y9" s="174" t="s">
        <v>818</v>
      </c>
      <c r="Z9" s="174" t="s">
        <v>821</v>
      </c>
      <c r="AA9" s="174" t="s">
        <v>831</v>
      </c>
      <c r="AC9" t="s">
        <v>832</v>
      </c>
      <c r="AD9" s="46">
        <v>2</v>
      </c>
      <c r="AF9" t="s">
        <v>832</v>
      </c>
      <c r="AG9" s="46">
        <v>2</v>
      </c>
    </row>
    <row r="10" spans="1:33" x14ac:dyDescent="0.25">
      <c r="A10" s="8" t="s">
        <v>589</v>
      </c>
      <c r="B10" s="8">
        <v>10580</v>
      </c>
      <c r="C10" s="13">
        <v>0</v>
      </c>
      <c r="D10">
        <v>0</v>
      </c>
      <c r="E10">
        <f>SUM(B10:D10)</f>
        <v>10580</v>
      </c>
      <c r="F10">
        <f>E10-D10</f>
        <v>10580</v>
      </c>
      <c r="H10" s="45">
        <f>IFERROR(IF($H$11=2,0,IF(prog_header!$L$22="Standard",VLOOKUP(prog_header!$I$22,'selections(hide)'!$A$10:$F$14,6,FALSE),VLOOKUP(prog_header!$I$22,'selections(hide)'!$A$10:$F$14,5,FALSE))),0)</f>
        <v>0</v>
      </c>
      <c r="J10" t="s">
        <v>833</v>
      </c>
      <c r="M10" s="5" t="s">
        <v>157</v>
      </c>
      <c r="N10" s="5" t="s">
        <v>805</v>
      </c>
      <c r="O10" s="5" t="s">
        <v>157</v>
      </c>
      <c r="P10" s="5" t="s">
        <v>806</v>
      </c>
      <c r="Q10" s="5" t="s">
        <v>807</v>
      </c>
      <c r="R10" s="5" t="s">
        <v>808</v>
      </c>
      <c r="S10" s="5" t="s">
        <v>809</v>
      </c>
      <c r="T10" s="5" t="s">
        <v>810</v>
      </c>
      <c r="U10" s="5" t="s">
        <v>812</v>
      </c>
      <c r="V10" s="173" t="s">
        <v>814</v>
      </c>
      <c r="W10" s="173" t="s">
        <v>817</v>
      </c>
      <c r="X10" s="174" t="s">
        <v>818</v>
      </c>
      <c r="Y10" s="174" t="s">
        <v>821</v>
      </c>
      <c r="Z10" s="174" t="s">
        <v>831</v>
      </c>
      <c r="AA10" s="174" t="s">
        <v>834</v>
      </c>
    </row>
    <row r="11" spans="1:33" x14ac:dyDescent="0.25">
      <c r="A11" s="8" t="s">
        <v>487</v>
      </c>
      <c r="B11" s="8">
        <v>1587</v>
      </c>
      <c r="C11" s="13">
        <v>0</v>
      </c>
      <c r="D11">
        <v>895</v>
      </c>
      <c r="E11">
        <f>SUM(B11:D11)</f>
        <v>2482</v>
      </c>
      <c r="F11">
        <f>E11-D11</f>
        <v>1587</v>
      </c>
      <c r="G11" s="8" t="s">
        <v>835</v>
      </c>
      <c r="H11" s="10">
        <v>1</v>
      </c>
      <c r="J11" t="s">
        <v>169</v>
      </c>
      <c r="M11" s="5" t="s">
        <v>806</v>
      </c>
      <c r="N11" s="5" t="s">
        <v>157</v>
      </c>
      <c r="O11" s="5" t="s">
        <v>806</v>
      </c>
      <c r="P11" s="5" t="s">
        <v>807</v>
      </c>
      <c r="Q11" s="5" t="s">
        <v>808</v>
      </c>
      <c r="R11" s="5" t="s">
        <v>809</v>
      </c>
      <c r="S11" s="5" t="s">
        <v>810</v>
      </c>
      <c r="T11" s="5" t="s">
        <v>812</v>
      </c>
      <c r="U11" s="5" t="s">
        <v>814</v>
      </c>
      <c r="V11" s="173" t="s">
        <v>817</v>
      </c>
      <c r="W11" s="174" t="s">
        <v>818</v>
      </c>
      <c r="X11" s="174" t="s">
        <v>821</v>
      </c>
      <c r="Y11" s="174" t="s">
        <v>831</v>
      </c>
      <c r="Z11" s="174" t="s">
        <v>834</v>
      </c>
      <c r="AA11" s="174" t="s">
        <v>836</v>
      </c>
    </row>
    <row r="12" spans="1:33" x14ac:dyDescent="0.25">
      <c r="A12" s="8" t="s">
        <v>503</v>
      </c>
      <c r="B12" s="8">
        <f>(265+126)/2</f>
        <v>195.5</v>
      </c>
      <c r="C12" s="13">
        <v>0</v>
      </c>
      <c r="D12">
        <v>685</v>
      </c>
      <c r="E12">
        <f>SUM(B12:D12)</f>
        <v>880.5</v>
      </c>
      <c r="F12">
        <f>E12-D12</f>
        <v>195.5</v>
      </c>
      <c r="G12" t="s">
        <v>832</v>
      </c>
      <c r="H12" s="10">
        <v>1</v>
      </c>
      <c r="M12" s="5" t="s">
        <v>807</v>
      </c>
      <c r="N12" s="5" t="s">
        <v>806</v>
      </c>
      <c r="O12" s="5" t="s">
        <v>807</v>
      </c>
      <c r="P12" s="5" t="s">
        <v>808</v>
      </c>
      <c r="Q12" s="5" t="s">
        <v>809</v>
      </c>
      <c r="R12" s="5" t="s">
        <v>810</v>
      </c>
      <c r="S12" s="5" t="s">
        <v>812</v>
      </c>
      <c r="T12" s="5" t="s">
        <v>814</v>
      </c>
      <c r="U12" s="5" t="s">
        <v>817</v>
      </c>
      <c r="V12" s="174" t="s">
        <v>818</v>
      </c>
      <c r="W12" s="174" t="s">
        <v>821</v>
      </c>
      <c r="X12" s="174" t="s">
        <v>831</v>
      </c>
      <c r="Y12" s="174" t="s">
        <v>834</v>
      </c>
      <c r="Z12" s="174" t="s">
        <v>836</v>
      </c>
      <c r="AA12" s="174" t="s">
        <v>837</v>
      </c>
      <c r="AC12" s="5" t="s">
        <v>838</v>
      </c>
    </row>
    <row r="13" spans="1:33" x14ac:dyDescent="0.25">
      <c r="A13" s="8" t="s">
        <v>507</v>
      </c>
      <c r="B13" s="8">
        <v>0</v>
      </c>
      <c r="C13" s="13">
        <v>0</v>
      </c>
      <c r="D13">
        <v>685</v>
      </c>
      <c r="E13">
        <f>SUM(B13:D13)</f>
        <v>685</v>
      </c>
      <c r="F13">
        <f>E13-D13</f>
        <v>0</v>
      </c>
      <c r="G13" s="8" t="s">
        <v>822</v>
      </c>
      <c r="H13" s="10">
        <v>2</v>
      </c>
      <c r="M13" s="173" t="s">
        <v>808</v>
      </c>
      <c r="N13" s="173" t="s">
        <v>807</v>
      </c>
      <c r="O13" s="173" t="s">
        <v>808</v>
      </c>
      <c r="P13" s="173" t="s">
        <v>809</v>
      </c>
      <c r="Q13" s="173" t="s">
        <v>810</v>
      </c>
      <c r="R13" s="173" t="s">
        <v>812</v>
      </c>
      <c r="S13" s="173" t="s">
        <v>814</v>
      </c>
      <c r="T13" s="174" t="s">
        <v>817</v>
      </c>
      <c r="U13" s="174" t="s">
        <v>818</v>
      </c>
      <c r="V13" s="174" t="s">
        <v>821</v>
      </c>
      <c r="W13" s="174" t="s">
        <v>831</v>
      </c>
      <c r="X13" s="174" t="s">
        <v>834</v>
      </c>
      <c r="Y13" s="174" t="s">
        <v>836</v>
      </c>
      <c r="Z13" s="174" t="s">
        <v>837</v>
      </c>
      <c r="AA13" s="174" t="s">
        <v>839</v>
      </c>
      <c r="AC13" t="s">
        <v>840</v>
      </c>
    </row>
    <row r="14" spans="1:33" x14ac:dyDescent="0.25">
      <c r="A14" s="8" t="s">
        <v>167</v>
      </c>
      <c r="B14" s="8">
        <v>0</v>
      </c>
      <c r="C14">
        <v>0</v>
      </c>
      <c r="D14">
        <v>0</v>
      </c>
      <c r="E14">
        <f>SUM(B14:D14)</f>
        <v>0</v>
      </c>
      <c r="F14">
        <f>E14-D14</f>
        <v>0</v>
      </c>
      <c r="M14" s="173" t="s">
        <v>809</v>
      </c>
      <c r="N14" s="173" t="s">
        <v>808</v>
      </c>
      <c r="O14" s="173" t="s">
        <v>809</v>
      </c>
      <c r="P14" s="173" t="s">
        <v>810</v>
      </c>
      <c r="Q14" s="173" t="s">
        <v>812</v>
      </c>
      <c r="R14" s="173" t="s">
        <v>814</v>
      </c>
      <c r="S14" s="174" t="s">
        <v>817</v>
      </c>
      <c r="T14" s="174" t="s">
        <v>818</v>
      </c>
      <c r="U14" s="174" t="s">
        <v>821</v>
      </c>
      <c r="V14" s="174" t="s">
        <v>831</v>
      </c>
      <c r="W14" s="174" t="s">
        <v>834</v>
      </c>
      <c r="X14" s="174" t="s">
        <v>836</v>
      </c>
      <c r="Y14" s="174" t="s">
        <v>837</v>
      </c>
      <c r="Z14" s="174" t="s">
        <v>839</v>
      </c>
      <c r="AA14" s="174" t="s">
        <v>841</v>
      </c>
      <c r="AC14" t="s">
        <v>842</v>
      </c>
    </row>
    <row r="15" spans="1:33" x14ac:dyDescent="0.25">
      <c r="A15" s="8"/>
      <c r="B15" s="8"/>
      <c r="M15" s="173" t="s">
        <v>810</v>
      </c>
      <c r="N15" s="173" t="s">
        <v>809</v>
      </c>
      <c r="O15" s="173" t="s">
        <v>810</v>
      </c>
      <c r="P15" s="173" t="s">
        <v>812</v>
      </c>
      <c r="Q15" s="173" t="s">
        <v>814</v>
      </c>
      <c r="R15" s="174" t="s">
        <v>817</v>
      </c>
      <c r="S15" s="174" t="s">
        <v>818</v>
      </c>
      <c r="T15" s="174" t="s">
        <v>821</v>
      </c>
      <c r="U15" s="174" t="s">
        <v>831</v>
      </c>
      <c r="V15" s="174" t="s">
        <v>834</v>
      </c>
      <c r="W15" s="174" t="s">
        <v>836</v>
      </c>
      <c r="X15" s="174" t="s">
        <v>837</v>
      </c>
      <c r="Y15" s="174" t="s">
        <v>839</v>
      </c>
      <c r="Z15" s="174" t="s">
        <v>841</v>
      </c>
      <c r="AA15" s="174" t="s">
        <v>843</v>
      </c>
    </row>
    <row r="16" spans="1:33" x14ac:dyDescent="0.25">
      <c r="A16" s="8"/>
      <c r="B16" s="8"/>
      <c r="M16" s="173" t="s">
        <v>812</v>
      </c>
      <c r="N16" s="173" t="s">
        <v>810</v>
      </c>
      <c r="O16" s="173" t="s">
        <v>812</v>
      </c>
      <c r="P16" s="173" t="s">
        <v>814</v>
      </c>
      <c r="Q16" s="174" t="s">
        <v>817</v>
      </c>
      <c r="R16" s="174" t="s">
        <v>818</v>
      </c>
      <c r="S16" s="174" t="s">
        <v>821</v>
      </c>
      <c r="T16" s="174" t="s">
        <v>831</v>
      </c>
      <c r="U16" s="174" t="s">
        <v>834</v>
      </c>
      <c r="V16" s="174" t="s">
        <v>836</v>
      </c>
      <c r="W16" s="174" t="s">
        <v>837</v>
      </c>
      <c r="X16" s="174" t="s">
        <v>839</v>
      </c>
      <c r="Y16" s="174" t="s">
        <v>841</v>
      </c>
      <c r="Z16" s="174" t="s">
        <v>843</v>
      </c>
      <c r="AA16" s="174" t="s">
        <v>844</v>
      </c>
    </row>
    <row r="17" spans="1:30" x14ac:dyDescent="0.25">
      <c r="A17" s="8"/>
      <c r="B17" s="8"/>
      <c r="M17" s="173" t="s">
        <v>814</v>
      </c>
      <c r="N17" s="173" t="s">
        <v>812</v>
      </c>
      <c r="O17" s="173" t="s">
        <v>814</v>
      </c>
      <c r="P17" s="174" t="s">
        <v>817</v>
      </c>
      <c r="Q17" s="174" t="s">
        <v>818</v>
      </c>
      <c r="R17" s="174" t="s">
        <v>821</v>
      </c>
      <c r="S17" s="174" t="s">
        <v>831</v>
      </c>
      <c r="T17" s="174" t="s">
        <v>834</v>
      </c>
      <c r="U17" s="174" t="s">
        <v>836</v>
      </c>
      <c r="V17" s="174" t="s">
        <v>837</v>
      </c>
      <c r="W17" s="174" t="s">
        <v>839</v>
      </c>
      <c r="X17" s="174" t="s">
        <v>841</v>
      </c>
      <c r="Y17" s="174" t="s">
        <v>843</v>
      </c>
      <c r="Z17" s="174" t="s">
        <v>844</v>
      </c>
      <c r="AA17" s="174" t="s">
        <v>845</v>
      </c>
    </row>
    <row r="18" spans="1:30" x14ac:dyDescent="0.25">
      <c r="A18" s="8"/>
      <c r="B18" s="8"/>
      <c r="M18" s="173" t="s">
        <v>817</v>
      </c>
      <c r="N18" s="173" t="s">
        <v>814</v>
      </c>
      <c r="O18" s="174" t="s">
        <v>817</v>
      </c>
      <c r="P18" s="174" t="s">
        <v>818</v>
      </c>
      <c r="Q18" s="174" t="s">
        <v>821</v>
      </c>
      <c r="R18" s="174" t="s">
        <v>831</v>
      </c>
      <c r="S18" s="174" t="s">
        <v>834</v>
      </c>
      <c r="T18" s="174" t="s">
        <v>836</v>
      </c>
      <c r="U18" s="174" t="s">
        <v>837</v>
      </c>
      <c r="V18" s="174" t="s">
        <v>839</v>
      </c>
      <c r="W18" s="174" t="s">
        <v>841</v>
      </c>
      <c r="X18" s="174" t="s">
        <v>843</v>
      </c>
      <c r="Y18" s="174" t="s">
        <v>844</v>
      </c>
      <c r="Z18" s="174" t="s">
        <v>845</v>
      </c>
      <c r="AA18" s="174" t="s">
        <v>846</v>
      </c>
    </row>
    <row r="19" spans="1:30" x14ac:dyDescent="0.25">
      <c r="A19" s="8"/>
      <c r="B19" s="8"/>
    </row>
    <row r="20" spans="1:30" x14ac:dyDescent="0.25">
      <c r="A20" s="8"/>
      <c r="B20" s="8"/>
    </row>
    <row r="21" spans="1:30" x14ac:dyDescent="0.25">
      <c r="K21" t="s">
        <v>847</v>
      </c>
    </row>
    <row r="22" spans="1:30" x14ac:dyDescent="0.25">
      <c r="D22">
        <v>1</v>
      </c>
      <c r="E22">
        <v>2</v>
      </c>
      <c r="F22">
        <v>3</v>
      </c>
      <c r="G22">
        <v>4</v>
      </c>
      <c r="H22">
        <v>5</v>
      </c>
      <c r="I22">
        <v>6</v>
      </c>
      <c r="J22">
        <v>7</v>
      </c>
      <c r="K22">
        <v>8</v>
      </c>
      <c r="L22">
        <v>9</v>
      </c>
      <c r="M22">
        <v>10</v>
      </c>
      <c r="N22">
        <v>11</v>
      </c>
      <c r="O22">
        <v>12</v>
      </c>
      <c r="P22">
        <v>13</v>
      </c>
      <c r="Q22">
        <v>14</v>
      </c>
    </row>
    <row r="23" spans="1:30" x14ac:dyDescent="0.25">
      <c r="E23" t="s">
        <v>848</v>
      </c>
      <c r="F23" t="s">
        <v>849</v>
      </c>
      <c r="G23" t="s">
        <v>850</v>
      </c>
      <c r="H23" t="s">
        <v>851</v>
      </c>
      <c r="I23" t="s">
        <v>852</v>
      </c>
      <c r="J23" t="s">
        <v>402</v>
      </c>
      <c r="K23" t="s">
        <v>853</v>
      </c>
      <c r="L23" t="s">
        <v>854</v>
      </c>
      <c r="M23" t="s">
        <v>855</v>
      </c>
      <c r="N23" t="s">
        <v>856</v>
      </c>
      <c r="O23" t="s">
        <v>857</v>
      </c>
      <c r="P23" t="s">
        <v>858</v>
      </c>
      <c r="Q23" t="s">
        <v>859</v>
      </c>
      <c r="W23" t="s">
        <v>860</v>
      </c>
      <c r="Y23">
        <f>12/220</f>
        <v>5.4545454545454543E-2</v>
      </c>
      <c r="Z23" s="151" t="s">
        <v>861</v>
      </c>
    </row>
    <row r="24" spans="1:30" x14ac:dyDescent="0.25">
      <c r="A24" t="s">
        <v>16</v>
      </c>
      <c r="D24" s="2">
        <v>1</v>
      </c>
      <c r="E24">
        <v>1</v>
      </c>
      <c r="F24">
        <v>2</v>
      </c>
      <c r="G24">
        <v>5</v>
      </c>
      <c r="H24">
        <v>180</v>
      </c>
      <c r="I24">
        <v>0</v>
      </c>
      <c r="J24" t="s">
        <v>419</v>
      </c>
      <c r="K24">
        <v>1</v>
      </c>
      <c r="L24" t="s">
        <v>571</v>
      </c>
      <c r="M24" t="s">
        <v>571</v>
      </c>
      <c r="N24">
        <f>IFERROR(H24/E24,"N/A")</f>
        <v>180</v>
      </c>
      <c r="O24">
        <f>IFERROR(H24/F24,"N/A")</f>
        <v>90</v>
      </c>
      <c r="P24">
        <f>N24/O24</f>
        <v>2</v>
      </c>
      <c r="Q24" t="str">
        <f>A24</f>
        <v>PGT FT 1 year or PT 2 years 180 credits</v>
      </c>
    </row>
    <row r="25" spans="1:30" x14ac:dyDescent="0.25">
      <c r="A25" t="s">
        <v>18</v>
      </c>
      <c r="D25" s="2">
        <v>2</v>
      </c>
      <c r="E25">
        <v>1</v>
      </c>
      <c r="F25">
        <v>3</v>
      </c>
      <c r="G25">
        <v>5</v>
      </c>
      <c r="H25">
        <v>180</v>
      </c>
      <c r="I25">
        <v>0</v>
      </c>
      <c r="J25" t="s">
        <v>419</v>
      </c>
      <c r="K25">
        <v>1</v>
      </c>
      <c r="L25" t="s">
        <v>571</v>
      </c>
      <c r="M25" t="s">
        <v>571</v>
      </c>
      <c r="N25">
        <f t="shared" ref="N25:N36" si="0">IFERROR(H25/E25,"N/A")</f>
        <v>180</v>
      </c>
      <c r="O25">
        <f t="shared" ref="O25:O36" si="1">IFERROR(H25/F25,"N/A")</f>
        <v>60</v>
      </c>
      <c r="P25">
        <f>N25/O25</f>
        <v>3</v>
      </c>
      <c r="Q25" t="str">
        <f t="shared" ref="Q25:Q36" si="2">A25</f>
        <v>PGT FT 1 year or PT 3 years 180 credits</v>
      </c>
    </row>
    <row r="26" spans="1:30" x14ac:dyDescent="0.25">
      <c r="A26" t="s">
        <v>20</v>
      </c>
      <c r="D26" s="2">
        <v>4</v>
      </c>
      <c r="E26">
        <v>0</v>
      </c>
      <c r="F26">
        <v>2</v>
      </c>
      <c r="G26">
        <v>5</v>
      </c>
      <c r="H26">
        <v>180</v>
      </c>
      <c r="I26">
        <v>0</v>
      </c>
      <c r="J26" t="s">
        <v>419</v>
      </c>
      <c r="K26">
        <v>1</v>
      </c>
      <c r="L26" t="s">
        <v>580</v>
      </c>
      <c r="M26" t="s">
        <v>571</v>
      </c>
      <c r="N26" t="str">
        <f t="shared" si="0"/>
        <v>N/A</v>
      </c>
      <c r="O26">
        <f t="shared" si="1"/>
        <v>90</v>
      </c>
      <c r="P26">
        <f>N24/O26</f>
        <v>2</v>
      </c>
      <c r="Q26" t="str">
        <f t="shared" si="2"/>
        <v>PGT PT only 2 years 180 credits</v>
      </c>
      <c r="AC26" s="23" t="s">
        <v>494</v>
      </c>
      <c r="AD26" s="23"/>
    </row>
    <row r="27" spans="1:30" x14ac:dyDescent="0.25">
      <c r="A27" t="s">
        <v>22</v>
      </c>
      <c r="D27" s="2">
        <v>3</v>
      </c>
      <c r="E27">
        <v>0</v>
      </c>
      <c r="F27">
        <v>3</v>
      </c>
      <c r="G27">
        <v>5</v>
      </c>
      <c r="H27">
        <v>180</v>
      </c>
      <c r="I27">
        <v>0</v>
      </c>
      <c r="J27" t="s">
        <v>419</v>
      </c>
      <c r="K27">
        <v>1</v>
      </c>
      <c r="L27" t="s">
        <v>580</v>
      </c>
      <c r="M27" t="s">
        <v>571</v>
      </c>
      <c r="N27" t="str">
        <f t="shared" si="0"/>
        <v>N/A</v>
      </c>
      <c r="O27">
        <f t="shared" si="1"/>
        <v>60</v>
      </c>
      <c r="P27">
        <f>N25/O27</f>
        <v>3</v>
      </c>
      <c r="Q27" t="str">
        <f t="shared" si="2"/>
        <v>PGT PT only 3 years 180 credits</v>
      </c>
      <c r="AC27" s="23" t="s">
        <v>862</v>
      </c>
      <c r="AD27" s="23" t="s">
        <v>149</v>
      </c>
    </row>
    <row r="28" spans="1:30" x14ac:dyDescent="0.25">
      <c r="A28" t="s">
        <v>24</v>
      </c>
      <c r="D28" s="2">
        <v>5</v>
      </c>
      <c r="E28">
        <v>3</v>
      </c>
      <c r="F28">
        <v>0</v>
      </c>
      <c r="G28">
        <v>6</v>
      </c>
      <c r="H28">
        <v>360</v>
      </c>
      <c r="I28">
        <v>0</v>
      </c>
      <c r="J28" t="s">
        <v>411</v>
      </c>
      <c r="K28">
        <v>3</v>
      </c>
      <c r="L28" t="s">
        <v>571</v>
      </c>
      <c r="M28" t="s">
        <v>580</v>
      </c>
      <c r="N28">
        <f t="shared" si="0"/>
        <v>120</v>
      </c>
      <c r="O28" t="str">
        <f t="shared" si="1"/>
        <v>N/A</v>
      </c>
      <c r="Q28" t="str">
        <f t="shared" si="2"/>
        <v>UG FT 3 years 360 credits</v>
      </c>
      <c r="AC28" s="23" t="s">
        <v>863</v>
      </c>
      <c r="AD28" s="23" t="s">
        <v>264</v>
      </c>
    </row>
    <row r="29" spans="1:30" x14ac:dyDescent="0.25">
      <c r="A29" t="s">
        <v>26</v>
      </c>
      <c r="D29" s="2">
        <v>6</v>
      </c>
      <c r="E29">
        <v>4</v>
      </c>
      <c r="F29">
        <v>0</v>
      </c>
      <c r="G29">
        <v>6</v>
      </c>
      <c r="H29">
        <v>480</v>
      </c>
      <c r="I29">
        <v>120</v>
      </c>
      <c r="J29" t="s">
        <v>411</v>
      </c>
      <c r="K29">
        <v>4</v>
      </c>
      <c r="L29" t="s">
        <v>571</v>
      </c>
      <c r="M29" t="s">
        <v>580</v>
      </c>
      <c r="N29">
        <f t="shared" si="0"/>
        <v>120</v>
      </c>
      <c r="O29" t="str">
        <f t="shared" si="1"/>
        <v>N/A</v>
      </c>
      <c r="Q29" t="str">
        <f t="shared" si="2"/>
        <v>UG FT 3 years + 1 year abroad 480 credits</v>
      </c>
      <c r="AC29" s="23" t="s">
        <v>864</v>
      </c>
      <c r="AD29" s="23" t="s">
        <v>265</v>
      </c>
    </row>
    <row r="30" spans="1:30" x14ac:dyDescent="0.25">
      <c r="A30" t="s">
        <v>28</v>
      </c>
      <c r="D30" s="2">
        <v>8</v>
      </c>
      <c r="E30">
        <v>4</v>
      </c>
      <c r="F30">
        <v>0</v>
      </c>
      <c r="G30">
        <v>6</v>
      </c>
      <c r="H30">
        <v>480</v>
      </c>
      <c r="I30">
        <v>0</v>
      </c>
      <c r="J30" t="s">
        <v>411</v>
      </c>
      <c r="K30">
        <v>4</v>
      </c>
      <c r="L30" t="s">
        <v>571</v>
      </c>
      <c r="M30" t="s">
        <v>580</v>
      </c>
      <c r="N30">
        <f t="shared" si="0"/>
        <v>120</v>
      </c>
      <c r="O30" t="str">
        <f t="shared" si="1"/>
        <v>N/A</v>
      </c>
      <c r="Q30" t="str">
        <f t="shared" si="2"/>
        <v>UG FT 4 years 480 credits</v>
      </c>
      <c r="AC30" s="23" t="s">
        <v>865</v>
      </c>
      <c r="AD30" s="23" t="s">
        <v>266</v>
      </c>
    </row>
    <row r="31" spans="1:30" x14ac:dyDescent="0.25">
      <c r="A31" t="s">
        <v>30</v>
      </c>
      <c r="D31" s="2">
        <v>7</v>
      </c>
      <c r="E31">
        <v>5</v>
      </c>
      <c r="F31">
        <v>0</v>
      </c>
      <c r="G31">
        <v>6</v>
      </c>
      <c r="H31">
        <v>600</v>
      </c>
      <c r="I31">
        <v>120</v>
      </c>
      <c r="J31" t="s">
        <v>411</v>
      </c>
      <c r="K31">
        <v>5</v>
      </c>
      <c r="L31" t="s">
        <v>571</v>
      </c>
      <c r="M31" t="s">
        <v>580</v>
      </c>
      <c r="N31">
        <f t="shared" si="0"/>
        <v>120</v>
      </c>
      <c r="O31" t="str">
        <f t="shared" si="1"/>
        <v>N/A</v>
      </c>
      <c r="Q31" t="str">
        <f t="shared" si="2"/>
        <v>UG FT 4 years + 1 year abroad 600 credits</v>
      </c>
      <c r="AC31" s="23" t="s">
        <v>866</v>
      </c>
      <c r="AD31" s="23" t="s">
        <v>267</v>
      </c>
    </row>
    <row r="32" spans="1:30" x14ac:dyDescent="0.25">
      <c r="A32" t="s">
        <v>32</v>
      </c>
      <c r="D32" s="2">
        <v>9</v>
      </c>
      <c r="E32">
        <v>5</v>
      </c>
      <c r="F32">
        <v>0</v>
      </c>
      <c r="G32">
        <v>6</v>
      </c>
      <c r="H32">
        <v>600</v>
      </c>
      <c r="I32">
        <v>0</v>
      </c>
      <c r="J32" t="s">
        <v>411</v>
      </c>
      <c r="K32">
        <v>5</v>
      </c>
      <c r="L32" t="s">
        <v>571</v>
      </c>
      <c r="M32" t="s">
        <v>580</v>
      </c>
      <c r="N32">
        <f t="shared" si="0"/>
        <v>120</v>
      </c>
      <c r="O32" t="str">
        <f t="shared" si="1"/>
        <v>N/A</v>
      </c>
      <c r="Q32" t="str">
        <f t="shared" si="2"/>
        <v>UG FT 5 years 600 credits</v>
      </c>
      <c r="AC32" s="23" t="s">
        <v>867</v>
      </c>
      <c r="AD32" s="23" t="s">
        <v>268</v>
      </c>
    </row>
    <row r="33" spans="1:41" x14ac:dyDescent="0.25">
      <c r="A33" t="s">
        <v>34</v>
      </c>
      <c r="D33" s="2">
        <v>10</v>
      </c>
      <c r="E33">
        <v>0</v>
      </c>
      <c r="F33">
        <v>3</v>
      </c>
      <c r="G33">
        <v>6</v>
      </c>
      <c r="H33">
        <v>360</v>
      </c>
      <c r="I33">
        <v>0</v>
      </c>
      <c r="J33" t="s">
        <v>411</v>
      </c>
      <c r="K33">
        <v>3</v>
      </c>
      <c r="L33" t="s">
        <v>580</v>
      </c>
      <c r="M33" t="s">
        <v>571</v>
      </c>
      <c r="N33" t="str">
        <f t="shared" si="0"/>
        <v>N/A</v>
      </c>
      <c r="O33">
        <f t="shared" si="1"/>
        <v>120</v>
      </c>
      <c r="P33">
        <f>$N$28/O33</f>
        <v>1</v>
      </c>
      <c r="Q33" t="str">
        <f t="shared" si="2"/>
        <v>UG PT only 3 years 360 credits</v>
      </c>
    </row>
    <row r="34" spans="1:41" x14ac:dyDescent="0.25">
      <c r="A34" t="s">
        <v>36</v>
      </c>
      <c r="D34" s="2">
        <v>11</v>
      </c>
      <c r="E34">
        <v>0</v>
      </c>
      <c r="F34">
        <v>4</v>
      </c>
      <c r="G34">
        <v>6</v>
      </c>
      <c r="H34">
        <v>360</v>
      </c>
      <c r="I34">
        <v>0</v>
      </c>
      <c r="J34" t="s">
        <v>411</v>
      </c>
      <c r="K34">
        <v>3</v>
      </c>
      <c r="L34" t="s">
        <v>580</v>
      </c>
      <c r="M34" t="s">
        <v>571</v>
      </c>
      <c r="N34" t="str">
        <f t="shared" si="0"/>
        <v>N/A</v>
      </c>
      <c r="O34">
        <f t="shared" si="1"/>
        <v>90</v>
      </c>
      <c r="P34">
        <f>$N$28/O34</f>
        <v>1.3333333333333333</v>
      </c>
      <c r="Q34" t="str">
        <f t="shared" si="2"/>
        <v>UG PT only 4 years 360 credits</v>
      </c>
    </row>
    <row r="35" spans="1:41" x14ac:dyDescent="0.25">
      <c r="A35" t="s">
        <v>38</v>
      </c>
      <c r="D35" s="2">
        <v>12</v>
      </c>
      <c r="E35">
        <v>0</v>
      </c>
      <c r="F35">
        <v>5</v>
      </c>
      <c r="G35">
        <v>6</v>
      </c>
      <c r="H35">
        <v>360</v>
      </c>
      <c r="I35">
        <v>0</v>
      </c>
      <c r="J35" t="s">
        <v>411</v>
      </c>
      <c r="K35">
        <v>3</v>
      </c>
      <c r="L35" t="s">
        <v>580</v>
      </c>
      <c r="M35" t="s">
        <v>571</v>
      </c>
      <c r="N35" t="str">
        <f t="shared" si="0"/>
        <v>N/A</v>
      </c>
      <c r="O35">
        <f t="shared" si="1"/>
        <v>72</v>
      </c>
      <c r="P35">
        <f>$N$28/O35</f>
        <v>1.6666666666666667</v>
      </c>
      <c r="Q35" t="str">
        <f t="shared" si="2"/>
        <v>UG PT only 5 years 360 credits</v>
      </c>
    </row>
    <row r="36" spans="1:41" x14ac:dyDescent="0.25">
      <c r="A36" t="s">
        <v>40</v>
      </c>
      <c r="D36" s="2">
        <v>13</v>
      </c>
      <c r="E36">
        <v>0</v>
      </c>
      <c r="F36">
        <v>6</v>
      </c>
      <c r="G36">
        <v>6</v>
      </c>
      <c r="H36">
        <v>360</v>
      </c>
      <c r="I36">
        <v>0</v>
      </c>
      <c r="J36" t="s">
        <v>411</v>
      </c>
      <c r="K36">
        <v>3</v>
      </c>
      <c r="L36" t="s">
        <v>580</v>
      </c>
      <c r="M36" t="s">
        <v>571</v>
      </c>
      <c r="N36" t="str">
        <f t="shared" si="0"/>
        <v>N/A</v>
      </c>
      <c r="O36">
        <f t="shared" si="1"/>
        <v>60</v>
      </c>
      <c r="P36">
        <f>$N$28/O36</f>
        <v>2</v>
      </c>
      <c r="Q36" t="str">
        <f t="shared" si="2"/>
        <v>UG PT only 6 years 360 credits</v>
      </c>
    </row>
    <row r="39" spans="1:41" x14ac:dyDescent="0.25">
      <c r="A39" s="8" t="s">
        <v>868</v>
      </c>
      <c r="C39" s="16">
        <f>prog_header!I17</f>
        <v>0.03</v>
      </c>
      <c r="E39" t="s">
        <v>869</v>
      </c>
      <c r="G39">
        <f>prog_header!I19</f>
        <v>0.03</v>
      </c>
      <c r="K39" t="s">
        <v>870</v>
      </c>
      <c r="L39" t="s">
        <v>871</v>
      </c>
      <c r="M39" t="s">
        <v>872</v>
      </c>
      <c r="AA39" t="s">
        <v>873</v>
      </c>
      <c r="AB39" t="s">
        <v>871</v>
      </c>
      <c r="AC39" t="s">
        <v>874</v>
      </c>
    </row>
    <row r="40" spans="1:41" x14ac:dyDescent="0.25">
      <c r="A40" s="8" t="s">
        <v>875</v>
      </c>
      <c r="C40" s="16">
        <f>prog_header!I18</f>
        <v>0.03</v>
      </c>
      <c r="E40" t="s">
        <v>876</v>
      </c>
      <c r="G40">
        <f>prog_header!I20</f>
        <v>0.03</v>
      </c>
      <c r="K40" t="s">
        <v>877</v>
      </c>
      <c r="L40" t="s">
        <v>804</v>
      </c>
      <c r="M40" t="s">
        <v>685</v>
      </c>
      <c r="N40" s="5" t="s">
        <v>686</v>
      </c>
      <c r="O40" s="5" t="s">
        <v>687</v>
      </c>
      <c r="P40" s="5" t="s">
        <v>688</v>
      </c>
      <c r="Q40" s="5" t="s">
        <v>451</v>
      </c>
      <c r="R40" s="5" t="s">
        <v>689</v>
      </c>
      <c r="S40" s="5" t="s">
        <v>805</v>
      </c>
      <c r="T40" s="173" t="s">
        <v>157</v>
      </c>
      <c r="U40" s="173" t="s">
        <v>806</v>
      </c>
      <c r="V40" s="173" t="s">
        <v>807</v>
      </c>
      <c r="W40" s="173" t="s">
        <v>808</v>
      </c>
      <c r="X40" s="173" t="s">
        <v>809</v>
      </c>
      <c r="Y40" s="173" t="s">
        <v>810</v>
      </c>
      <c r="AA40" t="s">
        <v>878</v>
      </c>
      <c r="AB40" t="s">
        <v>804</v>
      </c>
      <c r="AC40" t="s">
        <v>685</v>
      </c>
      <c r="AD40" s="5" t="s">
        <v>686</v>
      </c>
      <c r="AE40" s="5" t="s">
        <v>687</v>
      </c>
      <c r="AF40" s="5" t="s">
        <v>688</v>
      </c>
      <c r="AG40" s="5" t="s">
        <v>451</v>
      </c>
      <c r="AH40" s="5" t="s">
        <v>689</v>
      </c>
      <c r="AI40" s="5" t="s">
        <v>805</v>
      </c>
      <c r="AJ40" s="173" t="s">
        <v>157</v>
      </c>
      <c r="AK40" s="173" t="s">
        <v>806</v>
      </c>
      <c r="AL40" s="173" t="s">
        <v>807</v>
      </c>
      <c r="AM40" s="173" t="s">
        <v>808</v>
      </c>
      <c r="AN40" s="173" t="s">
        <v>809</v>
      </c>
      <c r="AO40" s="173" t="s">
        <v>810</v>
      </c>
    </row>
    <row r="41" spans="1:41" x14ac:dyDescent="0.25">
      <c r="A41" s="8"/>
      <c r="B41" s="67" t="s">
        <v>879</v>
      </c>
      <c r="C41" s="67" t="s">
        <v>880</v>
      </c>
      <c r="D41" s="67" t="s">
        <v>881</v>
      </c>
      <c r="E41" s="67" t="s">
        <v>882</v>
      </c>
      <c r="F41" s="67" t="s">
        <v>883</v>
      </c>
      <c r="G41" s="67" t="s">
        <v>884</v>
      </c>
      <c r="H41" s="67" t="s">
        <v>885</v>
      </c>
      <c r="I41" s="67" t="s">
        <v>886</v>
      </c>
      <c r="K41" t="s">
        <v>685</v>
      </c>
      <c r="L41" s="16">
        <f t="shared" ref="L41:S41" si="3">B44</f>
        <v>0.97</v>
      </c>
      <c r="M41" s="16">
        <f t="shared" si="3"/>
        <v>1</v>
      </c>
      <c r="N41" s="16">
        <f t="shared" si="3"/>
        <v>1.03</v>
      </c>
      <c r="O41" s="16">
        <f t="shared" si="3"/>
        <v>1.0609</v>
      </c>
      <c r="P41" s="16">
        <f t="shared" si="3"/>
        <v>1.092727</v>
      </c>
      <c r="Q41" s="16">
        <f t="shared" si="3"/>
        <v>1.1255088100000001</v>
      </c>
      <c r="R41" s="16">
        <f t="shared" si="3"/>
        <v>1.1592740743000001</v>
      </c>
      <c r="S41" s="16">
        <f t="shared" si="3"/>
        <v>1.1940522965290001</v>
      </c>
      <c r="T41" s="148">
        <f>$S$41</f>
        <v>1.1940522965290001</v>
      </c>
      <c r="U41" s="148">
        <f t="shared" ref="U41:Y46" si="4">$S$41</f>
        <v>1.1940522965290001</v>
      </c>
      <c r="V41" s="148">
        <f t="shared" si="4"/>
        <v>1.1940522965290001</v>
      </c>
      <c r="W41" s="148">
        <f t="shared" si="4"/>
        <v>1.1940522965290001</v>
      </c>
      <c r="X41" s="148">
        <f t="shared" si="4"/>
        <v>1.1940522965290001</v>
      </c>
      <c r="Y41" s="148">
        <f t="shared" si="4"/>
        <v>1.1940522965290001</v>
      </c>
      <c r="AA41" t="s">
        <v>685</v>
      </c>
      <c r="AB41" s="16">
        <f t="shared" ref="AB41:AI41" si="5">B45</f>
        <v>0.97</v>
      </c>
      <c r="AC41" s="16">
        <f t="shared" si="5"/>
        <v>1</v>
      </c>
      <c r="AD41" s="16">
        <f t="shared" si="5"/>
        <v>1.03</v>
      </c>
      <c r="AE41" s="16">
        <f t="shared" si="5"/>
        <v>1.0609</v>
      </c>
      <c r="AF41" s="16">
        <f t="shared" si="5"/>
        <v>1.092727</v>
      </c>
      <c r="AG41" s="16">
        <f t="shared" si="5"/>
        <v>1.1255088100000001</v>
      </c>
      <c r="AH41" s="16">
        <f t="shared" si="5"/>
        <v>1.1592740743000001</v>
      </c>
      <c r="AI41" s="16">
        <f t="shared" si="5"/>
        <v>1.1940522965290001</v>
      </c>
      <c r="AJ41" s="148">
        <f>$AI$41</f>
        <v>1.1940522965290001</v>
      </c>
      <c r="AK41" s="148">
        <f t="shared" ref="AK41:AO46" si="6">$AI$41</f>
        <v>1.1940522965290001</v>
      </c>
      <c r="AL41" s="148">
        <f t="shared" si="6"/>
        <v>1.1940522965290001</v>
      </c>
      <c r="AM41" s="148">
        <f t="shared" si="6"/>
        <v>1.1940522965290001</v>
      </c>
      <c r="AN41" s="148">
        <f t="shared" si="6"/>
        <v>1.1940522965290001</v>
      </c>
      <c r="AO41" s="148">
        <f t="shared" si="6"/>
        <v>1.1940522965290001</v>
      </c>
    </row>
    <row r="42" spans="1:41" x14ac:dyDescent="0.25">
      <c r="A42" s="8" t="s">
        <v>887</v>
      </c>
      <c r="B42" s="16">
        <f>1-C39</f>
        <v>0.97</v>
      </c>
      <c r="C42">
        <v>1</v>
      </c>
      <c r="D42" s="16">
        <f>1+C39</f>
        <v>1.03</v>
      </c>
      <c r="E42" s="16">
        <f t="shared" ref="E42:I43" si="7">D42*(1+$C39)</f>
        <v>1.0609</v>
      </c>
      <c r="F42" s="16">
        <f t="shared" si="7"/>
        <v>1.092727</v>
      </c>
      <c r="G42" s="16">
        <f t="shared" si="7"/>
        <v>1.1255088100000001</v>
      </c>
      <c r="H42" s="16">
        <f t="shared" si="7"/>
        <v>1.1592740743000001</v>
      </c>
      <c r="I42" s="16">
        <f t="shared" si="7"/>
        <v>1.1940522965290001</v>
      </c>
      <c r="K42" t="s">
        <v>686</v>
      </c>
      <c r="L42" s="148">
        <f t="shared" ref="L42:W53" si="8">$L$41</f>
        <v>0.97</v>
      </c>
      <c r="M42" s="16">
        <f t="shared" ref="M42:T42" si="9">B44</f>
        <v>0.97</v>
      </c>
      <c r="N42" s="16">
        <f t="shared" si="9"/>
        <v>1</v>
      </c>
      <c r="O42" s="16">
        <f t="shared" si="9"/>
        <v>1.03</v>
      </c>
      <c r="P42" s="16">
        <f t="shared" si="9"/>
        <v>1.0609</v>
      </c>
      <c r="Q42" s="16">
        <f t="shared" si="9"/>
        <v>1.092727</v>
      </c>
      <c r="R42" s="16">
        <f t="shared" si="9"/>
        <v>1.1255088100000001</v>
      </c>
      <c r="S42" s="16">
        <f t="shared" si="9"/>
        <v>1.1592740743000001</v>
      </c>
      <c r="T42" s="16">
        <f t="shared" si="9"/>
        <v>1.1940522965290001</v>
      </c>
      <c r="U42" s="148">
        <f t="shared" si="4"/>
        <v>1.1940522965290001</v>
      </c>
      <c r="V42" s="148">
        <f t="shared" si="4"/>
        <v>1.1940522965290001</v>
      </c>
      <c r="W42" s="148">
        <f t="shared" si="4"/>
        <v>1.1940522965290001</v>
      </c>
      <c r="X42" s="148">
        <f t="shared" si="4"/>
        <v>1.1940522965290001</v>
      </c>
      <c r="Y42" s="148">
        <f t="shared" si="4"/>
        <v>1.1940522965290001</v>
      </c>
      <c r="AA42" t="s">
        <v>686</v>
      </c>
      <c r="AB42" s="148">
        <f t="shared" ref="AB42:AB47" si="10">$AB$41</f>
        <v>0.97</v>
      </c>
      <c r="AC42" s="16">
        <f t="shared" ref="AC42:AJ42" si="11">B45</f>
        <v>0.97</v>
      </c>
      <c r="AD42" s="16">
        <f t="shared" si="11"/>
        <v>1</v>
      </c>
      <c r="AE42" s="16">
        <f t="shared" si="11"/>
        <v>1.03</v>
      </c>
      <c r="AF42" s="16">
        <f t="shared" si="11"/>
        <v>1.0609</v>
      </c>
      <c r="AG42" s="16">
        <f t="shared" si="11"/>
        <v>1.092727</v>
      </c>
      <c r="AH42" s="16">
        <f t="shared" si="11"/>
        <v>1.1255088100000001</v>
      </c>
      <c r="AI42" s="16">
        <f t="shared" si="11"/>
        <v>1.1592740743000001</v>
      </c>
      <c r="AJ42" s="16">
        <f t="shared" si="11"/>
        <v>1.1940522965290001</v>
      </c>
      <c r="AK42" s="148">
        <f t="shared" si="6"/>
        <v>1.1940522965290001</v>
      </c>
      <c r="AL42" s="148">
        <f t="shared" si="6"/>
        <v>1.1940522965290001</v>
      </c>
      <c r="AM42" s="148">
        <f t="shared" si="6"/>
        <v>1.1940522965290001</v>
      </c>
      <c r="AN42" s="148">
        <f t="shared" si="6"/>
        <v>1.1940522965290001</v>
      </c>
      <c r="AO42" s="148">
        <f t="shared" si="6"/>
        <v>1.1940522965290001</v>
      </c>
    </row>
    <row r="43" spans="1:41" x14ac:dyDescent="0.25">
      <c r="A43" s="8" t="s">
        <v>888</v>
      </c>
      <c r="B43" s="16">
        <f>1-C40</f>
        <v>0.97</v>
      </c>
      <c r="C43">
        <v>1</v>
      </c>
      <c r="D43" s="16">
        <f>1+C40</f>
        <v>1.03</v>
      </c>
      <c r="E43" s="16">
        <f t="shared" si="7"/>
        <v>1.0609</v>
      </c>
      <c r="F43" s="16">
        <f t="shared" si="7"/>
        <v>1.092727</v>
      </c>
      <c r="G43" s="16">
        <f t="shared" si="7"/>
        <v>1.1255088100000001</v>
      </c>
      <c r="H43" s="16">
        <f t="shared" si="7"/>
        <v>1.1592740743000001</v>
      </c>
      <c r="I43" s="16">
        <f t="shared" si="7"/>
        <v>1.1940522965290001</v>
      </c>
      <c r="K43" t="s">
        <v>687</v>
      </c>
      <c r="L43" s="148">
        <f t="shared" si="8"/>
        <v>0.97</v>
      </c>
      <c r="M43" s="148">
        <f t="shared" si="8"/>
        <v>0.97</v>
      </c>
      <c r="N43" s="16">
        <f t="shared" ref="N43:S43" si="12">B44</f>
        <v>0.97</v>
      </c>
      <c r="O43" s="16">
        <f t="shared" si="12"/>
        <v>1</v>
      </c>
      <c r="P43" s="16">
        <f t="shared" si="12"/>
        <v>1.03</v>
      </c>
      <c r="Q43" s="16">
        <f t="shared" si="12"/>
        <v>1.0609</v>
      </c>
      <c r="R43" s="16">
        <f t="shared" si="12"/>
        <v>1.092727</v>
      </c>
      <c r="S43" s="16">
        <f t="shared" si="12"/>
        <v>1.1255088100000001</v>
      </c>
      <c r="T43" s="16">
        <f t="shared" ref="T43" si="13">H44</f>
        <v>1.1592740743000001</v>
      </c>
      <c r="U43" s="16">
        <f t="shared" ref="U43" si="14">I44</f>
        <v>1.1940522965290001</v>
      </c>
      <c r="V43" s="148">
        <f t="shared" si="4"/>
        <v>1.1940522965290001</v>
      </c>
      <c r="W43" s="148">
        <f t="shared" si="4"/>
        <v>1.1940522965290001</v>
      </c>
      <c r="X43" s="148">
        <f t="shared" si="4"/>
        <v>1.1940522965290001</v>
      </c>
      <c r="Y43" s="148">
        <f t="shared" si="4"/>
        <v>1.1940522965290001</v>
      </c>
      <c r="AA43" t="s">
        <v>687</v>
      </c>
      <c r="AB43" s="148">
        <f t="shared" si="10"/>
        <v>0.97</v>
      </c>
      <c r="AC43" s="148">
        <f>$AB$41</f>
        <v>0.97</v>
      </c>
      <c r="AD43" s="16">
        <f t="shared" ref="AD43:AI43" si="15">B45</f>
        <v>0.97</v>
      </c>
      <c r="AE43" s="16">
        <f t="shared" si="15"/>
        <v>1</v>
      </c>
      <c r="AF43" s="16">
        <f t="shared" si="15"/>
        <v>1.03</v>
      </c>
      <c r="AG43" s="16">
        <f t="shared" si="15"/>
        <v>1.0609</v>
      </c>
      <c r="AH43" s="16">
        <f t="shared" si="15"/>
        <v>1.092727</v>
      </c>
      <c r="AI43" s="16">
        <f t="shared" si="15"/>
        <v>1.1255088100000001</v>
      </c>
      <c r="AJ43" s="16">
        <f t="shared" ref="AJ43:AK43" si="16">H45</f>
        <v>1.1592740743000001</v>
      </c>
      <c r="AK43" s="16">
        <f t="shared" si="16"/>
        <v>1.1940522965290001</v>
      </c>
      <c r="AL43" s="148">
        <f t="shared" si="6"/>
        <v>1.1940522965290001</v>
      </c>
      <c r="AM43" s="148">
        <f t="shared" si="6"/>
        <v>1.1940522965290001</v>
      </c>
      <c r="AN43" s="148">
        <f t="shared" si="6"/>
        <v>1.1940522965290001</v>
      </c>
      <c r="AO43" s="148">
        <f t="shared" si="6"/>
        <v>1.1940522965290001</v>
      </c>
    </row>
    <row r="44" spans="1:41" x14ac:dyDescent="0.25">
      <c r="A44" s="8" t="s">
        <v>889</v>
      </c>
      <c r="B44" s="16">
        <f>1-G39</f>
        <v>0.97</v>
      </c>
      <c r="C44">
        <v>1</v>
      </c>
      <c r="D44" s="16">
        <f>1+G39</f>
        <v>1.03</v>
      </c>
      <c r="E44" s="16">
        <f t="shared" ref="E44:I45" si="17">D44*(1+$G39)</f>
        <v>1.0609</v>
      </c>
      <c r="F44" s="16">
        <f t="shared" si="17"/>
        <v>1.092727</v>
      </c>
      <c r="G44" s="16">
        <f t="shared" si="17"/>
        <v>1.1255088100000001</v>
      </c>
      <c r="H44" s="16">
        <f t="shared" si="17"/>
        <v>1.1592740743000001</v>
      </c>
      <c r="I44" s="16">
        <f t="shared" si="17"/>
        <v>1.1940522965290001</v>
      </c>
      <c r="K44" t="s">
        <v>688</v>
      </c>
      <c r="L44" s="148">
        <f t="shared" si="8"/>
        <v>0.97</v>
      </c>
      <c r="M44" s="148">
        <f t="shared" si="8"/>
        <v>0.97</v>
      </c>
      <c r="N44" s="148">
        <f t="shared" si="8"/>
        <v>0.97</v>
      </c>
      <c r="O44" s="16">
        <f>B44</f>
        <v>0.97</v>
      </c>
      <c r="P44" s="16">
        <f>C44</f>
        <v>1</v>
      </c>
      <c r="Q44" s="16">
        <f>D44</f>
        <v>1.03</v>
      </c>
      <c r="R44" s="16">
        <f>E44</f>
        <v>1.0609</v>
      </c>
      <c r="S44" s="16">
        <f>F44</f>
        <v>1.092727</v>
      </c>
      <c r="T44" s="16">
        <f t="shared" ref="T44:V44" si="18">G44</f>
        <v>1.1255088100000001</v>
      </c>
      <c r="U44" s="16">
        <f t="shared" si="18"/>
        <v>1.1592740743000001</v>
      </c>
      <c r="V44" s="16">
        <f t="shared" si="18"/>
        <v>1.1940522965290001</v>
      </c>
      <c r="W44" s="148">
        <f t="shared" si="4"/>
        <v>1.1940522965290001</v>
      </c>
      <c r="X44" s="148">
        <f t="shared" si="4"/>
        <v>1.1940522965290001</v>
      </c>
      <c r="Y44" s="148">
        <f t="shared" si="4"/>
        <v>1.1940522965290001</v>
      </c>
      <c r="AA44" t="s">
        <v>688</v>
      </c>
      <c r="AB44" s="148">
        <f t="shared" si="10"/>
        <v>0.97</v>
      </c>
      <c r="AC44" s="148">
        <f>$AB$41</f>
        <v>0.97</v>
      </c>
      <c r="AD44" s="148">
        <f>$AB$41</f>
        <v>0.97</v>
      </c>
      <c r="AE44" s="16">
        <f>B45</f>
        <v>0.97</v>
      </c>
      <c r="AF44" s="16">
        <f>C45</f>
        <v>1</v>
      </c>
      <c r="AG44" s="16">
        <f>D45</f>
        <v>1.03</v>
      </c>
      <c r="AH44" s="16">
        <f>E45</f>
        <v>1.0609</v>
      </c>
      <c r="AI44" s="16">
        <f>F45</f>
        <v>1.092727</v>
      </c>
      <c r="AJ44" s="16">
        <f t="shared" ref="AJ44:AL44" si="19">G45</f>
        <v>1.1255088100000001</v>
      </c>
      <c r="AK44" s="16">
        <f t="shared" si="19"/>
        <v>1.1592740743000001</v>
      </c>
      <c r="AL44" s="16">
        <f t="shared" si="19"/>
        <v>1.1940522965290001</v>
      </c>
      <c r="AM44" s="148">
        <f t="shared" si="6"/>
        <v>1.1940522965290001</v>
      </c>
      <c r="AN44" s="148">
        <f t="shared" si="6"/>
        <v>1.1940522965290001</v>
      </c>
      <c r="AO44" s="148">
        <f t="shared" si="6"/>
        <v>1.1940522965290001</v>
      </c>
    </row>
    <row r="45" spans="1:41" x14ac:dyDescent="0.25">
      <c r="A45" s="8" t="s">
        <v>890</v>
      </c>
      <c r="B45" s="16">
        <f>1-G40</f>
        <v>0.97</v>
      </c>
      <c r="C45">
        <v>1</v>
      </c>
      <c r="D45" s="16">
        <f>1+G40</f>
        <v>1.03</v>
      </c>
      <c r="E45" s="16">
        <f t="shared" si="17"/>
        <v>1.0609</v>
      </c>
      <c r="F45" s="16">
        <f t="shared" si="17"/>
        <v>1.092727</v>
      </c>
      <c r="G45" s="16">
        <f t="shared" si="17"/>
        <v>1.1255088100000001</v>
      </c>
      <c r="H45" s="16">
        <f t="shared" si="17"/>
        <v>1.1592740743000001</v>
      </c>
      <c r="I45" s="16">
        <f t="shared" si="17"/>
        <v>1.1940522965290001</v>
      </c>
      <c r="K45" t="s">
        <v>451</v>
      </c>
      <c r="L45" s="148">
        <f t="shared" si="8"/>
        <v>0.97</v>
      </c>
      <c r="M45" s="148">
        <f t="shared" si="8"/>
        <v>0.97</v>
      </c>
      <c r="N45" s="148">
        <f t="shared" si="8"/>
        <v>0.97</v>
      </c>
      <c r="O45" s="148">
        <f t="shared" si="8"/>
        <v>0.97</v>
      </c>
      <c r="P45" s="16">
        <f>B44</f>
        <v>0.97</v>
      </c>
      <c r="Q45" s="16">
        <f>C44</f>
        <v>1</v>
      </c>
      <c r="R45" s="16">
        <f>D44</f>
        <v>1.03</v>
      </c>
      <c r="S45" s="16">
        <f>E44</f>
        <v>1.0609</v>
      </c>
      <c r="T45" s="16">
        <f t="shared" ref="T45:W45" si="20">F44</f>
        <v>1.092727</v>
      </c>
      <c r="U45" s="16">
        <f t="shared" si="20"/>
        <v>1.1255088100000001</v>
      </c>
      <c r="V45" s="16">
        <f t="shared" si="20"/>
        <v>1.1592740743000001</v>
      </c>
      <c r="W45" s="16">
        <f t="shared" si="20"/>
        <v>1.1940522965290001</v>
      </c>
      <c r="X45" s="148">
        <f t="shared" si="4"/>
        <v>1.1940522965290001</v>
      </c>
      <c r="Y45" s="148">
        <f t="shared" si="4"/>
        <v>1.1940522965290001</v>
      </c>
      <c r="AA45" t="s">
        <v>451</v>
      </c>
      <c r="AB45" s="148">
        <f t="shared" si="10"/>
        <v>0.97</v>
      </c>
      <c r="AC45" s="148">
        <f>$AB$41</f>
        <v>0.97</v>
      </c>
      <c r="AD45" s="148">
        <f>$AB$41</f>
        <v>0.97</v>
      </c>
      <c r="AE45" s="148">
        <f>$AB$41</f>
        <v>0.97</v>
      </c>
      <c r="AF45" s="16">
        <f>B45</f>
        <v>0.97</v>
      </c>
      <c r="AG45" s="16">
        <f>C45</f>
        <v>1</v>
      </c>
      <c r="AH45" s="16">
        <f>D45</f>
        <v>1.03</v>
      </c>
      <c r="AI45" s="16">
        <f>E45</f>
        <v>1.0609</v>
      </c>
      <c r="AJ45" s="16">
        <f t="shared" ref="AJ45:AM45" si="21">F45</f>
        <v>1.092727</v>
      </c>
      <c r="AK45" s="16">
        <f t="shared" si="21"/>
        <v>1.1255088100000001</v>
      </c>
      <c r="AL45" s="16">
        <f t="shared" si="21"/>
        <v>1.1592740743000001</v>
      </c>
      <c r="AM45" s="16">
        <f t="shared" si="21"/>
        <v>1.1940522965290001</v>
      </c>
      <c r="AN45" s="148">
        <f t="shared" si="6"/>
        <v>1.1940522965290001</v>
      </c>
      <c r="AO45" s="148">
        <f t="shared" si="6"/>
        <v>1.1940522965290001</v>
      </c>
    </row>
    <row r="46" spans="1:41" x14ac:dyDescent="0.25">
      <c r="C46" s="86"/>
      <c r="D46" s="86" t="s">
        <v>891</v>
      </c>
      <c r="K46" t="s">
        <v>689</v>
      </c>
      <c r="L46" s="148">
        <f t="shared" si="8"/>
        <v>0.97</v>
      </c>
      <c r="M46" s="148">
        <f t="shared" si="8"/>
        <v>0.97</v>
      </c>
      <c r="N46" s="148">
        <f t="shared" si="8"/>
        <v>0.97</v>
      </c>
      <c r="O46" s="148">
        <f t="shared" si="8"/>
        <v>0.97</v>
      </c>
      <c r="P46" s="148">
        <f t="shared" si="8"/>
        <v>0.97</v>
      </c>
      <c r="Q46" s="16">
        <f>B44</f>
        <v>0.97</v>
      </c>
      <c r="R46" s="16">
        <f>C44</f>
        <v>1</v>
      </c>
      <c r="S46" s="16">
        <f>D44</f>
        <v>1.03</v>
      </c>
      <c r="T46" s="16">
        <f t="shared" ref="T46:X46" si="22">E44</f>
        <v>1.0609</v>
      </c>
      <c r="U46" s="16">
        <f t="shared" si="22"/>
        <v>1.092727</v>
      </c>
      <c r="V46" s="16">
        <f t="shared" si="22"/>
        <v>1.1255088100000001</v>
      </c>
      <c r="W46" s="16">
        <f t="shared" si="22"/>
        <v>1.1592740743000001</v>
      </c>
      <c r="X46" s="16">
        <f t="shared" si="22"/>
        <v>1.1940522965290001</v>
      </c>
      <c r="Y46" s="148">
        <f t="shared" si="4"/>
        <v>1.1940522965290001</v>
      </c>
      <c r="AA46" t="s">
        <v>689</v>
      </c>
      <c r="AB46" s="148">
        <f t="shared" si="10"/>
        <v>0.97</v>
      </c>
      <c r="AC46" s="148">
        <f>$AB$41</f>
        <v>0.97</v>
      </c>
      <c r="AD46" s="148">
        <f>$AB$41</f>
        <v>0.97</v>
      </c>
      <c r="AE46" s="148">
        <f>$AB$41</f>
        <v>0.97</v>
      </c>
      <c r="AF46" s="148">
        <f>$AB$41</f>
        <v>0.97</v>
      </c>
      <c r="AG46" s="16">
        <f>B45</f>
        <v>0.97</v>
      </c>
      <c r="AH46" s="16">
        <f>C45</f>
        <v>1</v>
      </c>
      <c r="AI46" s="16">
        <f>D45</f>
        <v>1.03</v>
      </c>
      <c r="AJ46" s="16">
        <f t="shared" ref="AJ46:AN46" si="23">E45</f>
        <v>1.0609</v>
      </c>
      <c r="AK46" s="16">
        <f t="shared" si="23"/>
        <v>1.092727</v>
      </c>
      <c r="AL46" s="16">
        <f t="shared" si="23"/>
        <v>1.1255088100000001</v>
      </c>
      <c r="AM46" s="16">
        <f t="shared" si="23"/>
        <v>1.1592740743000001</v>
      </c>
      <c r="AN46" s="16">
        <f t="shared" si="23"/>
        <v>1.1940522965290001</v>
      </c>
      <c r="AO46" s="148">
        <f t="shared" si="6"/>
        <v>1.1940522965290001</v>
      </c>
    </row>
    <row r="47" spans="1:41" x14ac:dyDescent="0.25">
      <c r="K47" t="s">
        <v>805</v>
      </c>
      <c r="L47" s="148">
        <f>$L$41</f>
        <v>0.97</v>
      </c>
      <c r="M47" s="148">
        <f>$L$41</f>
        <v>0.97</v>
      </c>
      <c r="N47" s="148">
        <f t="shared" si="8"/>
        <v>0.97</v>
      </c>
      <c r="O47" s="148">
        <f t="shared" si="8"/>
        <v>0.97</v>
      </c>
      <c r="P47" s="148">
        <f t="shared" si="8"/>
        <v>0.97</v>
      </c>
      <c r="Q47" s="148">
        <f t="shared" si="8"/>
        <v>0.97</v>
      </c>
      <c r="R47" s="16">
        <f>B44</f>
        <v>0.97</v>
      </c>
      <c r="S47" s="16">
        <f>C44</f>
        <v>1</v>
      </c>
      <c r="T47" s="16">
        <f t="shared" ref="T47:Y47" si="24">D44</f>
        <v>1.03</v>
      </c>
      <c r="U47" s="16">
        <f t="shared" si="24"/>
        <v>1.0609</v>
      </c>
      <c r="V47" s="16">
        <f t="shared" si="24"/>
        <v>1.092727</v>
      </c>
      <c r="W47" s="16">
        <f t="shared" si="24"/>
        <v>1.1255088100000001</v>
      </c>
      <c r="X47" s="16">
        <f t="shared" si="24"/>
        <v>1.1592740743000001</v>
      </c>
      <c r="Y47" s="16">
        <f t="shared" si="24"/>
        <v>1.1940522965290001</v>
      </c>
      <c r="AA47" t="s">
        <v>805</v>
      </c>
      <c r="AB47" s="148">
        <f t="shared" si="10"/>
        <v>0.97</v>
      </c>
      <c r="AC47" s="148">
        <f>$AB$41</f>
        <v>0.97</v>
      </c>
      <c r="AD47" s="148">
        <f>$AB$41</f>
        <v>0.97</v>
      </c>
      <c r="AE47" s="148">
        <f>$AB$41</f>
        <v>0.97</v>
      </c>
      <c r="AF47" s="148">
        <f>$AB$41</f>
        <v>0.97</v>
      </c>
      <c r="AG47" s="148">
        <f>$AB$41</f>
        <v>0.97</v>
      </c>
      <c r="AH47" s="16">
        <f>B45</f>
        <v>0.97</v>
      </c>
      <c r="AI47" s="16">
        <f>C45</f>
        <v>1</v>
      </c>
      <c r="AJ47" s="16">
        <f t="shared" ref="AJ47:AO47" si="25">D45</f>
        <v>1.03</v>
      </c>
      <c r="AK47" s="16">
        <f t="shared" si="25"/>
        <v>1.0609</v>
      </c>
      <c r="AL47" s="16">
        <f t="shared" si="25"/>
        <v>1.092727</v>
      </c>
      <c r="AM47" s="16">
        <f t="shared" si="25"/>
        <v>1.1255088100000001</v>
      </c>
      <c r="AN47" s="16">
        <f t="shared" si="25"/>
        <v>1.1592740743000001</v>
      </c>
      <c r="AO47" s="16">
        <f t="shared" si="25"/>
        <v>1.1940522965290001</v>
      </c>
    </row>
    <row r="48" spans="1:41" x14ac:dyDescent="0.25">
      <c r="A48" s="8" t="s">
        <v>404</v>
      </c>
      <c r="C48" t="s">
        <v>892</v>
      </c>
      <c r="E48" t="s">
        <v>893</v>
      </c>
      <c r="K48" s="173" t="s">
        <v>157</v>
      </c>
      <c r="L48" s="148">
        <f t="shared" ref="L48:M53" si="26">$L$41</f>
        <v>0.97</v>
      </c>
      <c r="M48" s="148">
        <f t="shared" si="26"/>
        <v>0.97</v>
      </c>
      <c r="N48" s="148">
        <f t="shared" si="8"/>
        <v>0.97</v>
      </c>
      <c r="O48" s="148">
        <f t="shared" si="8"/>
        <v>0.97</v>
      </c>
      <c r="P48" s="148">
        <f t="shared" si="8"/>
        <v>0.97</v>
      </c>
      <c r="Q48" s="148">
        <f t="shared" si="8"/>
        <v>0.97</v>
      </c>
      <c r="R48" s="148">
        <f t="shared" si="8"/>
        <v>0.97</v>
      </c>
      <c r="S48" s="16">
        <f>B44</f>
        <v>0.97</v>
      </c>
      <c r="T48" s="16">
        <f t="shared" ref="T48:Y48" si="27">C44</f>
        <v>1</v>
      </c>
      <c r="U48" s="16">
        <f t="shared" si="27"/>
        <v>1.03</v>
      </c>
      <c r="V48" s="16">
        <f t="shared" si="27"/>
        <v>1.0609</v>
      </c>
      <c r="W48" s="16">
        <f t="shared" si="27"/>
        <v>1.092727</v>
      </c>
      <c r="X48" s="16">
        <f t="shared" si="27"/>
        <v>1.1255088100000001</v>
      </c>
      <c r="Y48" s="16">
        <f t="shared" si="27"/>
        <v>1.1592740743000001</v>
      </c>
      <c r="AA48" s="173" t="s">
        <v>157</v>
      </c>
      <c r="AB48" s="148">
        <f t="shared" ref="AB48:AM53" si="28">$AB$41</f>
        <v>0.97</v>
      </c>
      <c r="AC48" s="148">
        <f t="shared" si="28"/>
        <v>0.97</v>
      </c>
      <c r="AD48" s="148">
        <f t="shared" si="28"/>
        <v>0.97</v>
      </c>
      <c r="AE48" s="148">
        <f t="shared" si="28"/>
        <v>0.97</v>
      </c>
      <c r="AF48" s="148">
        <f t="shared" si="28"/>
        <v>0.97</v>
      </c>
      <c r="AG48" s="148">
        <f t="shared" si="28"/>
        <v>0.97</v>
      </c>
      <c r="AH48" s="148">
        <f t="shared" si="28"/>
        <v>0.97</v>
      </c>
      <c r="AI48" s="16">
        <f>B45</f>
        <v>0.97</v>
      </c>
      <c r="AJ48" s="16">
        <f t="shared" ref="AJ48:AO48" si="29">C45</f>
        <v>1</v>
      </c>
      <c r="AK48" s="16">
        <f t="shared" si="29"/>
        <v>1.03</v>
      </c>
      <c r="AL48" s="16">
        <f t="shared" si="29"/>
        <v>1.0609</v>
      </c>
      <c r="AM48" s="16">
        <f t="shared" si="29"/>
        <v>1.092727</v>
      </c>
      <c r="AN48" s="16">
        <f t="shared" si="29"/>
        <v>1.1255088100000001</v>
      </c>
      <c r="AO48" s="16">
        <f t="shared" si="29"/>
        <v>1.1592740743000001</v>
      </c>
    </row>
    <row r="49" spans="1:41" x14ac:dyDescent="0.25">
      <c r="A49" s="8" t="s">
        <v>412</v>
      </c>
      <c r="C49" t="s">
        <v>153</v>
      </c>
      <c r="E49" t="s">
        <v>277</v>
      </c>
      <c r="K49" s="173" t="s">
        <v>806</v>
      </c>
      <c r="L49" s="148">
        <f t="shared" si="26"/>
        <v>0.97</v>
      </c>
      <c r="M49" s="148">
        <f t="shared" si="26"/>
        <v>0.97</v>
      </c>
      <c r="N49" s="148">
        <f t="shared" si="8"/>
        <v>0.97</v>
      </c>
      <c r="O49" s="148">
        <f t="shared" si="8"/>
        <v>0.97</v>
      </c>
      <c r="P49" s="148">
        <f t="shared" si="8"/>
        <v>0.97</v>
      </c>
      <c r="Q49" s="148">
        <f t="shared" si="8"/>
        <v>0.97</v>
      </c>
      <c r="R49" s="148">
        <f t="shared" si="8"/>
        <v>0.97</v>
      </c>
      <c r="S49" s="148">
        <f t="shared" si="8"/>
        <v>0.97</v>
      </c>
      <c r="T49" s="16">
        <f>B44</f>
        <v>0.97</v>
      </c>
      <c r="U49" s="16">
        <f t="shared" ref="U49:Y49" si="30">C44</f>
        <v>1</v>
      </c>
      <c r="V49" s="16">
        <f t="shared" si="30"/>
        <v>1.03</v>
      </c>
      <c r="W49" s="16">
        <f t="shared" si="30"/>
        <v>1.0609</v>
      </c>
      <c r="X49" s="16">
        <f t="shared" si="30"/>
        <v>1.092727</v>
      </c>
      <c r="Y49" s="16">
        <f t="shared" si="30"/>
        <v>1.1255088100000001</v>
      </c>
      <c r="AA49" s="173" t="s">
        <v>806</v>
      </c>
      <c r="AB49" s="148">
        <f t="shared" si="28"/>
        <v>0.97</v>
      </c>
      <c r="AC49" s="148">
        <f t="shared" si="28"/>
        <v>0.97</v>
      </c>
      <c r="AD49" s="148">
        <f t="shared" si="28"/>
        <v>0.97</v>
      </c>
      <c r="AE49" s="148">
        <f t="shared" si="28"/>
        <v>0.97</v>
      </c>
      <c r="AF49" s="148">
        <f t="shared" si="28"/>
        <v>0.97</v>
      </c>
      <c r="AG49" s="148">
        <f t="shared" si="28"/>
        <v>0.97</v>
      </c>
      <c r="AH49" s="148">
        <f t="shared" si="28"/>
        <v>0.97</v>
      </c>
      <c r="AI49" s="148">
        <f t="shared" si="28"/>
        <v>0.97</v>
      </c>
      <c r="AJ49" s="16">
        <f>B45</f>
        <v>0.97</v>
      </c>
      <c r="AK49" s="16">
        <f t="shared" ref="AK49:AO49" si="31">C45</f>
        <v>1</v>
      </c>
      <c r="AL49" s="16">
        <f t="shared" si="31"/>
        <v>1.03</v>
      </c>
      <c r="AM49" s="16">
        <f t="shared" si="31"/>
        <v>1.0609</v>
      </c>
      <c r="AN49" s="16">
        <f t="shared" si="31"/>
        <v>1.092727</v>
      </c>
      <c r="AO49" s="16">
        <f t="shared" si="31"/>
        <v>1.1255088100000001</v>
      </c>
    </row>
    <row r="50" spans="1:41" x14ac:dyDescent="0.25">
      <c r="A50" s="8" t="s">
        <v>415</v>
      </c>
      <c r="C50" t="s">
        <v>803</v>
      </c>
      <c r="E50" t="s">
        <v>285</v>
      </c>
      <c r="K50" s="173" t="s">
        <v>807</v>
      </c>
      <c r="L50" s="148">
        <f t="shared" si="26"/>
        <v>0.97</v>
      </c>
      <c r="M50" s="148">
        <f t="shared" si="26"/>
        <v>0.97</v>
      </c>
      <c r="N50" s="148">
        <f t="shared" si="8"/>
        <v>0.97</v>
      </c>
      <c r="O50" s="148">
        <f t="shared" si="8"/>
        <v>0.97</v>
      </c>
      <c r="P50" s="148">
        <f t="shared" si="8"/>
        <v>0.97</v>
      </c>
      <c r="Q50" s="148">
        <f t="shared" si="8"/>
        <v>0.97</v>
      </c>
      <c r="R50" s="148">
        <f t="shared" si="8"/>
        <v>0.97</v>
      </c>
      <c r="S50" s="148">
        <f t="shared" si="8"/>
        <v>0.97</v>
      </c>
      <c r="T50" s="148">
        <f t="shared" si="8"/>
        <v>0.97</v>
      </c>
      <c r="U50" s="16">
        <f>B44</f>
        <v>0.97</v>
      </c>
      <c r="V50" s="16">
        <f t="shared" ref="V50:Y50" si="32">C44</f>
        <v>1</v>
      </c>
      <c r="W50" s="16">
        <f t="shared" si="32"/>
        <v>1.03</v>
      </c>
      <c r="X50" s="16">
        <f t="shared" si="32"/>
        <v>1.0609</v>
      </c>
      <c r="Y50" s="16">
        <f t="shared" si="32"/>
        <v>1.092727</v>
      </c>
      <c r="AA50" s="173" t="s">
        <v>807</v>
      </c>
      <c r="AB50" s="148">
        <f t="shared" si="28"/>
        <v>0.97</v>
      </c>
      <c r="AC50" s="148">
        <f t="shared" si="28"/>
        <v>0.97</v>
      </c>
      <c r="AD50" s="148">
        <f t="shared" si="28"/>
        <v>0.97</v>
      </c>
      <c r="AE50" s="148">
        <f t="shared" si="28"/>
        <v>0.97</v>
      </c>
      <c r="AF50" s="148">
        <f t="shared" si="28"/>
        <v>0.97</v>
      </c>
      <c r="AG50" s="148">
        <f t="shared" si="28"/>
        <v>0.97</v>
      </c>
      <c r="AH50" s="148">
        <f t="shared" si="28"/>
        <v>0.97</v>
      </c>
      <c r="AI50" s="148">
        <f t="shared" si="28"/>
        <v>0.97</v>
      </c>
      <c r="AJ50" s="148">
        <f t="shared" si="28"/>
        <v>0.97</v>
      </c>
      <c r="AK50" s="16">
        <f>B45</f>
        <v>0.97</v>
      </c>
      <c r="AL50" s="16">
        <f t="shared" ref="AL50:AO50" si="33">C45</f>
        <v>1</v>
      </c>
      <c r="AM50" s="16">
        <f t="shared" si="33"/>
        <v>1.03</v>
      </c>
      <c r="AN50" s="16">
        <f t="shared" si="33"/>
        <v>1.0609</v>
      </c>
      <c r="AO50" s="16">
        <f t="shared" si="33"/>
        <v>1.092727</v>
      </c>
    </row>
    <row r="51" spans="1:41" x14ac:dyDescent="0.25">
      <c r="A51" t="s">
        <v>418</v>
      </c>
      <c r="K51" s="173" t="s">
        <v>808</v>
      </c>
      <c r="L51" s="148">
        <f t="shared" si="26"/>
        <v>0.97</v>
      </c>
      <c r="M51" s="148">
        <f t="shared" si="26"/>
        <v>0.97</v>
      </c>
      <c r="N51" s="148">
        <f t="shared" si="8"/>
        <v>0.97</v>
      </c>
      <c r="O51" s="148">
        <f t="shared" si="8"/>
        <v>0.97</v>
      </c>
      <c r="P51" s="148">
        <f t="shared" si="8"/>
        <v>0.97</v>
      </c>
      <c r="Q51" s="148">
        <f t="shared" si="8"/>
        <v>0.97</v>
      </c>
      <c r="R51" s="148">
        <f t="shared" si="8"/>
        <v>0.97</v>
      </c>
      <c r="S51" s="148">
        <f t="shared" si="8"/>
        <v>0.97</v>
      </c>
      <c r="T51" s="148">
        <f t="shared" si="8"/>
        <v>0.97</v>
      </c>
      <c r="U51" s="148">
        <f t="shared" si="8"/>
        <v>0.97</v>
      </c>
      <c r="V51" s="16">
        <f>B44</f>
        <v>0.97</v>
      </c>
      <c r="W51" s="16">
        <f t="shared" ref="W51:Y51" si="34">C44</f>
        <v>1</v>
      </c>
      <c r="X51" s="16">
        <f t="shared" si="34"/>
        <v>1.03</v>
      </c>
      <c r="Y51" s="16">
        <f t="shared" si="34"/>
        <v>1.0609</v>
      </c>
      <c r="AA51" s="173" t="s">
        <v>808</v>
      </c>
      <c r="AB51" s="148">
        <f t="shared" si="28"/>
        <v>0.97</v>
      </c>
      <c r="AC51" s="148">
        <f t="shared" si="28"/>
        <v>0.97</v>
      </c>
      <c r="AD51" s="148">
        <f t="shared" si="28"/>
        <v>0.97</v>
      </c>
      <c r="AE51" s="148">
        <f t="shared" si="28"/>
        <v>0.97</v>
      </c>
      <c r="AF51" s="148">
        <f t="shared" si="28"/>
        <v>0.97</v>
      </c>
      <c r="AG51" s="148">
        <f t="shared" si="28"/>
        <v>0.97</v>
      </c>
      <c r="AH51" s="148">
        <f t="shared" si="28"/>
        <v>0.97</v>
      </c>
      <c r="AI51" s="148">
        <f t="shared" si="28"/>
        <v>0.97</v>
      </c>
      <c r="AJ51" s="148">
        <f t="shared" si="28"/>
        <v>0.97</v>
      </c>
      <c r="AK51" s="148">
        <f t="shared" si="28"/>
        <v>0.97</v>
      </c>
      <c r="AL51" s="16">
        <f>B45</f>
        <v>0.97</v>
      </c>
      <c r="AM51" s="16">
        <f t="shared" ref="AM51:AO51" si="35">C45</f>
        <v>1</v>
      </c>
      <c r="AN51" s="16">
        <f t="shared" si="35"/>
        <v>1.03</v>
      </c>
      <c r="AO51" s="16">
        <f t="shared" si="35"/>
        <v>1.0609</v>
      </c>
    </row>
    <row r="52" spans="1:41" x14ac:dyDescent="0.25">
      <c r="A52" s="8" t="s">
        <v>280</v>
      </c>
      <c r="K52" s="173" t="s">
        <v>809</v>
      </c>
      <c r="L52" s="148">
        <f t="shared" si="26"/>
        <v>0.97</v>
      </c>
      <c r="M52" s="148">
        <f t="shared" si="26"/>
        <v>0.97</v>
      </c>
      <c r="N52" s="148">
        <f t="shared" si="8"/>
        <v>0.97</v>
      </c>
      <c r="O52" s="148">
        <f t="shared" si="8"/>
        <v>0.97</v>
      </c>
      <c r="P52" s="148">
        <f t="shared" si="8"/>
        <v>0.97</v>
      </c>
      <c r="Q52" s="148">
        <f t="shared" si="8"/>
        <v>0.97</v>
      </c>
      <c r="R52" s="148">
        <f t="shared" si="8"/>
        <v>0.97</v>
      </c>
      <c r="S52" s="148">
        <f t="shared" si="8"/>
        <v>0.97</v>
      </c>
      <c r="T52" s="148">
        <f t="shared" si="8"/>
        <v>0.97</v>
      </c>
      <c r="U52" s="148">
        <f t="shared" si="8"/>
        <v>0.97</v>
      </c>
      <c r="V52" s="148">
        <f t="shared" si="8"/>
        <v>0.97</v>
      </c>
      <c r="W52" s="16">
        <f>B44</f>
        <v>0.97</v>
      </c>
      <c r="X52" s="16">
        <f t="shared" ref="X52:Y52" si="36">C44</f>
        <v>1</v>
      </c>
      <c r="Y52" s="16">
        <f t="shared" si="36"/>
        <v>1.03</v>
      </c>
      <c r="AA52" s="173" t="s">
        <v>809</v>
      </c>
      <c r="AB52" s="148">
        <f t="shared" si="28"/>
        <v>0.97</v>
      </c>
      <c r="AC52" s="148">
        <f t="shared" si="28"/>
        <v>0.97</v>
      </c>
      <c r="AD52" s="148">
        <f t="shared" si="28"/>
        <v>0.97</v>
      </c>
      <c r="AE52" s="148">
        <f t="shared" si="28"/>
        <v>0.97</v>
      </c>
      <c r="AF52" s="148">
        <f t="shared" si="28"/>
        <v>0.97</v>
      </c>
      <c r="AG52" s="148">
        <f t="shared" si="28"/>
        <v>0.97</v>
      </c>
      <c r="AH52" s="148">
        <f t="shared" si="28"/>
        <v>0.97</v>
      </c>
      <c r="AI52" s="148">
        <f t="shared" si="28"/>
        <v>0.97</v>
      </c>
      <c r="AJ52" s="148">
        <f t="shared" si="28"/>
        <v>0.97</v>
      </c>
      <c r="AK52" s="148">
        <f t="shared" si="28"/>
        <v>0.97</v>
      </c>
      <c r="AL52" s="148">
        <f t="shared" si="28"/>
        <v>0.97</v>
      </c>
      <c r="AM52" s="16">
        <f>B45</f>
        <v>0.97</v>
      </c>
      <c r="AN52" s="16">
        <f t="shared" ref="AN52:AO52" si="37">C45</f>
        <v>1</v>
      </c>
      <c r="AO52" s="16">
        <f t="shared" si="37"/>
        <v>1.03</v>
      </c>
    </row>
    <row r="53" spans="1:41" x14ac:dyDescent="0.25">
      <c r="A53" s="8" t="s">
        <v>278</v>
      </c>
      <c r="K53" s="173" t="s">
        <v>810</v>
      </c>
      <c r="L53" s="148">
        <f t="shared" si="26"/>
        <v>0.97</v>
      </c>
      <c r="M53" s="148">
        <f t="shared" si="26"/>
        <v>0.97</v>
      </c>
      <c r="N53" s="148">
        <f t="shared" si="8"/>
        <v>0.97</v>
      </c>
      <c r="O53" s="148">
        <f t="shared" si="8"/>
        <v>0.97</v>
      </c>
      <c r="P53" s="148">
        <f t="shared" si="8"/>
        <v>0.97</v>
      </c>
      <c r="Q53" s="148">
        <f t="shared" si="8"/>
        <v>0.97</v>
      </c>
      <c r="R53" s="148">
        <f t="shared" si="8"/>
        <v>0.97</v>
      </c>
      <c r="S53" s="148">
        <f t="shared" si="8"/>
        <v>0.97</v>
      </c>
      <c r="T53" s="148">
        <f t="shared" si="8"/>
        <v>0.97</v>
      </c>
      <c r="U53" s="148">
        <f t="shared" si="8"/>
        <v>0.97</v>
      </c>
      <c r="V53" s="148">
        <f t="shared" si="8"/>
        <v>0.97</v>
      </c>
      <c r="W53" s="148">
        <f t="shared" si="8"/>
        <v>0.97</v>
      </c>
      <c r="X53" s="16">
        <f>B44</f>
        <v>0.97</v>
      </c>
      <c r="Y53" s="16">
        <f>C44</f>
        <v>1</v>
      </c>
      <c r="AA53" s="173" t="s">
        <v>810</v>
      </c>
      <c r="AB53" s="148">
        <f t="shared" si="28"/>
        <v>0.97</v>
      </c>
      <c r="AC53" s="148">
        <f t="shared" si="28"/>
        <v>0.97</v>
      </c>
      <c r="AD53" s="148">
        <f t="shared" si="28"/>
        <v>0.97</v>
      </c>
      <c r="AE53" s="148">
        <f t="shared" si="28"/>
        <v>0.97</v>
      </c>
      <c r="AF53" s="148">
        <f t="shared" si="28"/>
        <v>0.97</v>
      </c>
      <c r="AG53" s="148">
        <f t="shared" si="28"/>
        <v>0.97</v>
      </c>
      <c r="AH53" s="148">
        <f t="shared" si="28"/>
        <v>0.97</v>
      </c>
      <c r="AI53" s="148">
        <f t="shared" si="28"/>
        <v>0.97</v>
      </c>
      <c r="AJ53" s="148">
        <f t="shared" si="28"/>
        <v>0.97</v>
      </c>
      <c r="AK53" s="148">
        <f t="shared" si="28"/>
        <v>0.97</v>
      </c>
      <c r="AL53" s="148">
        <f t="shared" si="28"/>
        <v>0.97</v>
      </c>
      <c r="AM53" s="148">
        <f t="shared" si="28"/>
        <v>0.97</v>
      </c>
      <c r="AN53" s="16">
        <f>B45</f>
        <v>0.97</v>
      </c>
      <c r="AO53" s="16">
        <f>C45</f>
        <v>1</v>
      </c>
    </row>
    <row r="54" spans="1:41" x14ac:dyDescent="0.25">
      <c r="A54" t="s">
        <v>420</v>
      </c>
      <c r="T54" s="16"/>
    </row>
    <row r="55" spans="1:41" x14ac:dyDescent="0.25">
      <c r="A55" s="8" t="s">
        <v>421</v>
      </c>
      <c r="T55" s="16"/>
    </row>
    <row r="56" spans="1:41" x14ac:dyDescent="0.25">
      <c r="A56" s="8" t="s">
        <v>422</v>
      </c>
      <c r="T56" s="16"/>
    </row>
    <row r="57" spans="1:41" x14ac:dyDescent="0.25">
      <c r="A57" t="s">
        <v>423</v>
      </c>
      <c r="T57" s="16"/>
    </row>
    <row r="58" spans="1:41" x14ac:dyDescent="0.25">
      <c r="T58" s="16"/>
    </row>
    <row r="59" spans="1:41" x14ac:dyDescent="0.25">
      <c r="A59" t="s">
        <v>69</v>
      </c>
      <c r="B59" t="s">
        <v>69</v>
      </c>
      <c r="C59" t="s">
        <v>894</v>
      </c>
      <c r="D59" t="s">
        <v>70</v>
      </c>
      <c r="E59" t="s">
        <v>494</v>
      </c>
      <c r="F59" t="s">
        <v>895</v>
      </c>
      <c r="T59" s="16"/>
    </row>
    <row r="60" spans="1:41" x14ac:dyDescent="0.25">
      <c r="A60" t="str">
        <f>B60&amp;" "&amp;C60</f>
        <v>ACX Accounting &amp; Finance</v>
      </c>
      <c r="B60" t="s">
        <v>497</v>
      </c>
      <c r="C60" t="s">
        <v>72</v>
      </c>
      <c r="D60" t="s">
        <v>167</v>
      </c>
      <c r="E60" t="s">
        <v>149</v>
      </c>
      <c r="F60" t="s">
        <v>73</v>
      </c>
      <c r="T60" s="16"/>
    </row>
    <row r="61" spans="1:41" x14ac:dyDescent="0.25">
      <c r="A61" t="str">
        <f t="shared" ref="A61:A87" si="38">B61&amp;" "&amp;C61</f>
        <v>BMX Business &amp; Management</v>
      </c>
      <c r="B61" t="s">
        <v>498</v>
      </c>
      <c r="C61" t="s">
        <v>75</v>
      </c>
      <c r="D61" t="s">
        <v>167</v>
      </c>
      <c r="E61" t="s">
        <v>149</v>
      </c>
      <c r="F61" t="s">
        <v>73</v>
      </c>
      <c r="T61" s="16"/>
    </row>
    <row r="62" spans="1:41" x14ac:dyDescent="0.25">
      <c r="A62" t="str">
        <f t="shared" si="38"/>
        <v>ECO Economics</v>
      </c>
      <c r="B62" t="s">
        <v>499</v>
      </c>
      <c r="C62" t="s">
        <v>77</v>
      </c>
      <c r="D62" t="s">
        <v>167</v>
      </c>
      <c r="E62" t="s">
        <v>149</v>
      </c>
      <c r="F62" t="s">
        <v>73</v>
      </c>
      <c r="T62" s="16"/>
    </row>
    <row r="63" spans="1:41" x14ac:dyDescent="0.25">
      <c r="A63" t="str">
        <f t="shared" si="38"/>
        <v>COM Computer Science</v>
      </c>
      <c r="B63" t="s">
        <v>502</v>
      </c>
      <c r="C63" t="s">
        <v>79</v>
      </c>
      <c r="D63" t="s">
        <v>167</v>
      </c>
      <c r="E63" t="s">
        <v>264</v>
      </c>
      <c r="F63" t="s">
        <v>73</v>
      </c>
      <c r="T63" s="16"/>
    </row>
    <row r="64" spans="1:41" x14ac:dyDescent="0.25">
      <c r="A64" t="str">
        <f t="shared" si="38"/>
        <v>CSM Mining &amp; Minerals</v>
      </c>
      <c r="B64" t="s">
        <v>500</v>
      </c>
      <c r="C64" t="s">
        <v>81</v>
      </c>
      <c r="D64" t="s">
        <v>896</v>
      </c>
      <c r="E64" t="s">
        <v>264</v>
      </c>
      <c r="F64" t="s">
        <v>82</v>
      </c>
    </row>
    <row r="65" spans="1:6" x14ac:dyDescent="0.25">
      <c r="A65" t="str">
        <f t="shared" si="38"/>
        <v xml:space="preserve">ENG Engineering </v>
      </c>
      <c r="B65" t="s">
        <v>504</v>
      </c>
      <c r="C65" t="s">
        <v>84</v>
      </c>
      <c r="D65" t="s">
        <v>896</v>
      </c>
      <c r="E65" t="s">
        <v>264</v>
      </c>
      <c r="F65" t="s">
        <v>82</v>
      </c>
    </row>
    <row r="66" spans="1:6" x14ac:dyDescent="0.25">
      <c r="A66" t="str">
        <f t="shared" si="38"/>
        <v>MAT Mathematics</v>
      </c>
      <c r="B66" t="s">
        <v>506</v>
      </c>
      <c r="C66" t="s">
        <v>86</v>
      </c>
      <c r="D66" t="s">
        <v>167</v>
      </c>
      <c r="E66" t="s">
        <v>264</v>
      </c>
      <c r="F66" t="s">
        <v>73</v>
      </c>
    </row>
    <row r="67" spans="1:6" x14ac:dyDescent="0.25">
      <c r="A67" t="str">
        <f t="shared" si="38"/>
        <v>PHY Physics</v>
      </c>
      <c r="B67" t="s">
        <v>508</v>
      </c>
      <c r="C67" t="s">
        <v>88</v>
      </c>
      <c r="D67" t="s">
        <v>896</v>
      </c>
      <c r="E67" t="s">
        <v>264</v>
      </c>
      <c r="F67" t="s">
        <v>82</v>
      </c>
    </row>
    <row r="68" spans="1:6" x14ac:dyDescent="0.25">
      <c r="A68" t="str">
        <f t="shared" si="38"/>
        <v>BIO Biosciences</v>
      </c>
      <c r="B68" t="s">
        <v>509</v>
      </c>
      <c r="C68" t="s">
        <v>90</v>
      </c>
      <c r="D68" t="s">
        <v>897</v>
      </c>
      <c r="E68" t="s">
        <v>267</v>
      </c>
      <c r="F68" t="s">
        <v>91</v>
      </c>
    </row>
    <row r="69" spans="1:6" x14ac:dyDescent="0.25">
      <c r="A69" t="str">
        <f t="shared" si="38"/>
        <v>GEO Geography</v>
      </c>
      <c r="B69" t="s">
        <v>510</v>
      </c>
      <c r="C69" t="s">
        <v>93</v>
      </c>
      <c r="D69" t="s">
        <v>896</v>
      </c>
      <c r="E69" t="s">
        <v>264</v>
      </c>
      <c r="F69" t="s">
        <v>82</v>
      </c>
    </row>
    <row r="70" spans="1:6" x14ac:dyDescent="0.25">
      <c r="A70" t="str">
        <f t="shared" si="38"/>
        <v>PSY Psychology</v>
      </c>
      <c r="B70" t="s">
        <v>511</v>
      </c>
      <c r="C70" t="s">
        <v>95</v>
      </c>
      <c r="D70" t="s">
        <v>896</v>
      </c>
      <c r="E70" t="s">
        <v>267</v>
      </c>
      <c r="F70" t="s">
        <v>82</v>
      </c>
    </row>
    <row r="71" spans="1:6" x14ac:dyDescent="0.25">
      <c r="A71" t="str">
        <f t="shared" si="38"/>
        <v>SHS Sport &amp; Health Sciences</v>
      </c>
      <c r="B71" t="s">
        <v>512</v>
      </c>
      <c r="C71" t="s">
        <v>97</v>
      </c>
      <c r="D71" t="s">
        <v>897</v>
      </c>
      <c r="E71" t="s">
        <v>266</v>
      </c>
      <c r="F71" t="s">
        <v>91</v>
      </c>
    </row>
    <row r="72" spans="1:6" x14ac:dyDescent="0.25">
      <c r="A72" t="str">
        <f t="shared" si="38"/>
        <v>ARC Archaeology</v>
      </c>
      <c r="B72" t="s">
        <v>513</v>
      </c>
      <c r="C72" t="s">
        <v>98</v>
      </c>
      <c r="D72" t="s">
        <v>897</v>
      </c>
      <c r="E72" t="s">
        <v>265</v>
      </c>
      <c r="F72" t="s">
        <v>91</v>
      </c>
    </row>
    <row r="73" spans="1:6" x14ac:dyDescent="0.25">
      <c r="A73" t="str">
        <f t="shared" si="38"/>
        <v>CLA Classics &amp; Ancient History</v>
      </c>
      <c r="B73" t="s">
        <v>514</v>
      </c>
      <c r="C73" t="s">
        <v>100</v>
      </c>
      <c r="D73" t="s">
        <v>167</v>
      </c>
      <c r="E73" t="s">
        <v>265</v>
      </c>
      <c r="F73" t="s">
        <v>73</v>
      </c>
    </row>
    <row r="74" spans="1:6" x14ac:dyDescent="0.25">
      <c r="A74" t="str">
        <f t="shared" si="38"/>
        <v>DRA Drama</v>
      </c>
      <c r="B74" t="s">
        <v>515</v>
      </c>
      <c r="C74" t="s">
        <v>103</v>
      </c>
      <c r="D74" t="s">
        <v>167</v>
      </c>
      <c r="E74" t="s">
        <v>265</v>
      </c>
      <c r="F74" t="s">
        <v>73</v>
      </c>
    </row>
    <row r="75" spans="1:6" x14ac:dyDescent="0.25">
      <c r="A75" t="str">
        <f t="shared" si="38"/>
        <v>EGL English</v>
      </c>
      <c r="B75" t="s">
        <v>516</v>
      </c>
      <c r="C75" t="s">
        <v>105</v>
      </c>
      <c r="D75" t="s">
        <v>167</v>
      </c>
      <c r="E75" t="s">
        <v>265</v>
      </c>
      <c r="F75" t="s">
        <v>73</v>
      </c>
    </row>
    <row r="76" spans="1:6" x14ac:dyDescent="0.25">
      <c r="A76" t="str">
        <f t="shared" si="38"/>
        <v>HIS History</v>
      </c>
      <c r="B76" t="s">
        <v>517</v>
      </c>
      <c r="C76" t="s">
        <v>106</v>
      </c>
      <c r="D76" t="s">
        <v>167</v>
      </c>
      <c r="E76" t="s">
        <v>265</v>
      </c>
      <c r="F76" t="s">
        <v>73</v>
      </c>
    </row>
    <row r="77" spans="1:6" x14ac:dyDescent="0.25">
      <c r="A77" t="str">
        <f t="shared" si="38"/>
        <v>MLX Modern Languages</v>
      </c>
      <c r="B77" t="s">
        <v>518</v>
      </c>
      <c r="C77" t="s">
        <v>108</v>
      </c>
      <c r="D77" t="s">
        <v>167</v>
      </c>
      <c r="E77" t="s">
        <v>265</v>
      </c>
      <c r="F77" t="s">
        <v>73</v>
      </c>
    </row>
    <row r="78" spans="1:6" x14ac:dyDescent="0.25">
      <c r="A78" t="str">
        <f t="shared" si="38"/>
        <v>THE Theology &amp; Religion</v>
      </c>
      <c r="B78" t="s">
        <v>519</v>
      </c>
      <c r="C78" t="s">
        <v>109</v>
      </c>
      <c r="D78" t="s">
        <v>167</v>
      </c>
      <c r="E78" t="s">
        <v>265</v>
      </c>
      <c r="F78" t="s">
        <v>73</v>
      </c>
    </row>
    <row r="79" spans="1:6" x14ac:dyDescent="0.25">
      <c r="A79" t="str">
        <f t="shared" si="38"/>
        <v>EDU Education</v>
      </c>
      <c r="B79" t="s">
        <v>520</v>
      </c>
      <c r="C79" t="s">
        <v>112</v>
      </c>
      <c r="D79" t="s">
        <v>167</v>
      </c>
      <c r="E79" t="s">
        <v>265</v>
      </c>
      <c r="F79" t="s">
        <v>73</v>
      </c>
    </row>
    <row r="80" spans="1:6" x14ac:dyDescent="0.25">
      <c r="A80" t="str">
        <f t="shared" si="38"/>
        <v>IAI IAIS</v>
      </c>
      <c r="B80" t="s">
        <v>522</v>
      </c>
      <c r="C80" t="s">
        <v>114</v>
      </c>
      <c r="D80" t="s">
        <v>167</v>
      </c>
      <c r="E80" t="s">
        <v>265</v>
      </c>
      <c r="F80" t="s">
        <v>73</v>
      </c>
    </row>
    <row r="81" spans="1:6" x14ac:dyDescent="0.25">
      <c r="A81" t="str">
        <f t="shared" si="38"/>
        <v>LAW Law</v>
      </c>
      <c r="B81" t="s">
        <v>524</v>
      </c>
      <c r="C81" t="s">
        <v>115</v>
      </c>
      <c r="D81" t="s">
        <v>167</v>
      </c>
      <c r="E81" t="s">
        <v>265</v>
      </c>
      <c r="F81" t="s">
        <v>73</v>
      </c>
    </row>
    <row r="82" spans="1:6" x14ac:dyDescent="0.25">
      <c r="A82" t="str">
        <f t="shared" si="38"/>
        <v>PGC PGCE</v>
      </c>
      <c r="B82" t="s">
        <v>898</v>
      </c>
      <c r="C82" t="s">
        <v>118</v>
      </c>
      <c r="D82" t="s">
        <v>167</v>
      </c>
      <c r="E82" t="s">
        <v>265</v>
      </c>
      <c r="F82" t="s">
        <v>73</v>
      </c>
    </row>
    <row r="83" spans="1:6" x14ac:dyDescent="0.25">
      <c r="A83" t="str">
        <f t="shared" si="38"/>
        <v>POL Politics</v>
      </c>
      <c r="B83" t="s">
        <v>525</v>
      </c>
      <c r="C83" t="s">
        <v>120</v>
      </c>
      <c r="D83" t="s">
        <v>167</v>
      </c>
      <c r="E83" t="s">
        <v>265</v>
      </c>
      <c r="F83" t="s">
        <v>73</v>
      </c>
    </row>
    <row r="84" spans="1:6" x14ac:dyDescent="0.25">
      <c r="A84" t="str">
        <f t="shared" si="38"/>
        <v>SPX Sociology, Philosophy &amp; Anthropology</v>
      </c>
      <c r="B84" t="s">
        <v>526</v>
      </c>
      <c r="C84" t="s">
        <v>122</v>
      </c>
      <c r="D84" t="s">
        <v>167</v>
      </c>
      <c r="E84" t="s">
        <v>265</v>
      </c>
      <c r="F84" t="s">
        <v>73</v>
      </c>
    </row>
    <row r="85" spans="1:6" x14ac:dyDescent="0.25">
      <c r="A85" t="str">
        <f t="shared" si="38"/>
        <v>MEX Medical School</v>
      </c>
      <c r="B85" t="s">
        <v>528</v>
      </c>
      <c r="C85" t="s">
        <v>124</v>
      </c>
      <c r="D85" t="s">
        <v>897</v>
      </c>
      <c r="E85" t="s">
        <v>266</v>
      </c>
      <c r="F85" t="s">
        <v>91</v>
      </c>
    </row>
    <row r="86" spans="1:6" x14ac:dyDescent="0.25">
      <c r="A86" t="str">
        <f t="shared" si="38"/>
        <v>NUR Nursing</v>
      </c>
      <c r="B86" t="s">
        <v>899</v>
      </c>
      <c r="C86" t="s">
        <v>126</v>
      </c>
      <c r="D86" t="s">
        <v>897</v>
      </c>
      <c r="E86" t="s">
        <v>266</v>
      </c>
      <c r="F86" t="s">
        <v>91</v>
      </c>
    </row>
    <row r="87" spans="1:6" x14ac:dyDescent="0.25">
      <c r="A87" t="str">
        <f t="shared" si="38"/>
        <v>RAD Medical Imaging</v>
      </c>
      <c r="B87" t="s">
        <v>527</v>
      </c>
      <c r="C87" t="s">
        <v>128</v>
      </c>
      <c r="D87" t="s">
        <v>896</v>
      </c>
      <c r="E87" t="s">
        <v>266</v>
      </c>
      <c r="F87" t="s">
        <v>82</v>
      </c>
    </row>
  </sheetData>
  <phoneticPr fontId="41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K43"/>
  <sheetViews>
    <sheetView zoomScale="85" zoomScaleNormal="85" workbookViewId="0">
      <selection activeCell="E30" sqref="E30:J30"/>
    </sheetView>
  </sheetViews>
  <sheetFormatPr defaultColWidth="14.7109375" defaultRowHeight="15" x14ac:dyDescent="0.25"/>
  <cols>
    <col min="1" max="1" width="16.7109375" customWidth="1"/>
  </cols>
  <sheetData>
    <row r="1" spans="1:10" x14ac:dyDescent="0.25">
      <c r="A1" s="3" t="str">
        <f>'NOTES - please read'!A1</f>
        <v>PROGRAMME COSTING TOOL</v>
      </c>
    </row>
    <row r="2" spans="1:10" x14ac:dyDescent="0.25">
      <c r="A2" t="s">
        <v>178</v>
      </c>
    </row>
    <row r="4" spans="1:10" x14ac:dyDescent="0.25">
      <c r="A4" t="s">
        <v>179</v>
      </c>
    </row>
    <row r="6" spans="1:10" x14ac:dyDescent="0.25">
      <c r="D6" s="50" t="str">
        <f>IFERROR(VLOOKUP(E6,'selections(hide)'!$M$3:$N$18,2,FALSE),0)</f>
        <v>2024/25</v>
      </c>
      <c r="E6" s="50" t="str">
        <f>prog_header!$I$11</f>
        <v>2025/26</v>
      </c>
      <c r="F6" s="50" t="str">
        <f>IFERROR(VLOOKUP($E$29,'selections(hide)'!$M$3:$AA$18,'selections(hide)'!P$2,FALSE),0)</f>
        <v>2026/27</v>
      </c>
      <c r="G6" s="50" t="str">
        <f>IFERROR(VLOOKUP($E$29,'selections(hide)'!$M$3:$AA$18,'selections(hide)'!Q$2,FALSE),0)</f>
        <v>2027/28</v>
      </c>
      <c r="H6" s="50" t="str">
        <f>IFERROR(VLOOKUP($E$29,'selections(hide)'!$M$3:$AA$18,'selections(hide)'!R$2,FALSE),0)</f>
        <v>2028/29</v>
      </c>
      <c r="I6" s="50" t="str">
        <f>IFERROR(VLOOKUP($E$29,'selections(hide)'!$M$3:$AA$18,'selections(hide)'!S$2,FALSE),0)</f>
        <v>2029/30</v>
      </c>
      <c r="J6" s="50" t="str">
        <f>IFERROR(VLOOKUP($E$29,'selections(hide)'!$M$3:$AA$18,'selections(hide)'!T$2,FALSE),0)</f>
        <v>2030/31</v>
      </c>
    </row>
    <row r="7" spans="1:10" x14ac:dyDescent="0.25">
      <c r="A7" t="s">
        <v>180</v>
      </c>
      <c r="D7" s="55">
        <f>'module_assess_calcs(hide)'!D$72</f>
        <v>0</v>
      </c>
      <c r="E7" s="55">
        <f>'module_assess_calcs(hide)'!E$72</f>
        <v>0.81818181818181823</v>
      </c>
      <c r="F7" s="55">
        <f>'module_assess_calcs(hide)'!F$72</f>
        <v>0.81818181818181823</v>
      </c>
      <c r="G7" s="55">
        <f>'module_assess_calcs(hide)'!G$72</f>
        <v>0.81818181818181823</v>
      </c>
      <c r="H7" s="55">
        <f>'module_assess_calcs(hide)'!H$72</f>
        <v>0.81818181818181823</v>
      </c>
      <c r="I7" s="55">
        <f>'module_assess_calcs(hide)'!I$72</f>
        <v>0.81818181818181823</v>
      </c>
      <c r="J7" s="55">
        <f>'module_assess_calcs(hide)'!J$72</f>
        <v>0.81818181818181823</v>
      </c>
    </row>
    <row r="8" spans="1:10" x14ac:dyDescent="0.25">
      <c r="A8" t="s">
        <v>181</v>
      </c>
      <c r="D8" s="55">
        <f>'module_leader_calcs(hide)'!D$72</f>
        <v>0</v>
      </c>
      <c r="E8" s="55">
        <f>'module_leader_calcs(hide)'!E$72</f>
        <v>0.22424242424242424</v>
      </c>
      <c r="F8" s="55">
        <f>'module_leader_calcs(hide)'!F$72</f>
        <v>0.22424242424242424</v>
      </c>
      <c r="G8" s="55">
        <f>'module_leader_calcs(hide)'!G$72</f>
        <v>0.22424242424242424</v>
      </c>
      <c r="H8" s="55">
        <f>'module_leader_calcs(hide)'!H$72</f>
        <v>0.22424242424242424</v>
      </c>
      <c r="I8" s="55">
        <f>'module_leader_calcs(hide)'!I$72</f>
        <v>0.22424242424242424</v>
      </c>
      <c r="J8" s="55">
        <f>'module_leader_calcs(hide)'!J$72</f>
        <v>0.22424242424242424</v>
      </c>
    </row>
    <row r="9" spans="1:10" x14ac:dyDescent="0.25">
      <c r="A9" t="s">
        <v>182</v>
      </c>
      <c r="D9" s="55">
        <f>'module_contact_calcs(hide)'!D$72</f>
        <v>0</v>
      </c>
      <c r="E9" s="55">
        <f>'module_contact_calcs(hide)'!E$72</f>
        <v>0.30303030303030304</v>
      </c>
      <c r="F9" s="55">
        <f>'module_contact_calcs(hide)'!F$72</f>
        <v>0.30303030303030304</v>
      </c>
      <c r="G9" s="55">
        <f>'module_contact_calcs(hide)'!G$72</f>
        <v>0.30303030303030304</v>
      </c>
      <c r="H9" s="55">
        <f>'module_contact_calcs(hide)'!H$72</f>
        <v>0.30303030303030304</v>
      </c>
      <c r="I9" s="55">
        <f>'module_contact_calcs(hide)'!I$72</f>
        <v>0.30303030303030304</v>
      </c>
      <c r="J9" s="55">
        <f>'module_contact_calcs(hide)'!J$72</f>
        <v>0.30303030303030304</v>
      </c>
    </row>
    <row r="10" spans="1:10" x14ac:dyDescent="0.25">
      <c r="A10" t="s">
        <v>183</v>
      </c>
      <c r="D10" s="55">
        <f>'module_prep_calcs(hide)'!D$72</f>
        <v>0</v>
      </c>
      <c r="E10" s="55">
        <f>'module_prep_calcs(hide)'!E$72</f>
        <v>0.45454545454545453</v>
      </c>
      <c r="F10" s="55">
        <f>'module_prep_calcs(hide)'!F$72</f>
        <v>0.45454545454545453</v>
      </c>
      <c r="G10" s="55">
        <f>'module_prep_calcs(hide)'!G$72</f>
        <v>0.45454545454545453</v>
      </c>
      <c r="H10" s="55">
        <f>'module_prep_calcs(hide)'!H$72</f>
        <v>0.45454545454545453</v>
      </c>
      <c r="I10" s="55">
        <f>'module_prep_calcs(hide)'!I$72</f>
        <v>0.45454545454545453</v>
      </c>
      <c r="J10" s="55">
        <f>'module_prep_calcs(hide)'!J$72</f>
        <v>0.45454545454545453</v>
      </c>
    </row>
    <row r="11" spans="1:10" x14ac:dyDescent="0.25">
      <c r="A11" t="s">
        <v>184</v>
      </c>
      <c r="D11" s="55">
        <f>'module_dev_calcs(hide)'!D$72</f>
        <v>0.90909090909090906</v>
      </c>
      <c r="E11" s="55">
        <f>'module_dev_calcs(hide)'!E$72</f>
        <v>0</v>
      </c>
      <c r="F11" s="55">
        <f>'module_dev_calcs(hide)'!F$72</f>
        <v>0</v>
      </c>
      <c r="G11" s="55">
        <f>'module_dev_calcs(hide)'!G$72</f>
        <v>0</v>
      </c>
      <c r="H11" s="55">
        <f>'module_dev_calcs(hide)'!H$72</f>
        <v>0</v>
      </c>
      <c r="I11" s="55">
        <f>'module_dev_calcs(hide)'!I$72</f>
        <v>0</v>
      </c>
      <c r="J11" s="55">
        <f>'module_dev_calcs(hide)'!J$72</f>
        <v>0</v>
      </c>
    </row>
    <row r="12" spans="1:10" x14ac:dyDescent="0.25">
      <c r="A12" t="s">
        <v>185</v>
      </c>
      <c r="D12" s="55">
        <f>'module_assess_calcs(hide)'!D79</f>
        <v>0.80734708771283403</v>
      </c>
      <c r="E12" s="55">
        <f>'module_assess_calcs(hide)'!E79</f>
        <v>1.5985472336714113</v>
      </c>
      <c r="F12" s="55">
        <f>'module_assess_calcs(hide)'!F79</f>
        <v>1.5985472336714113</v>
      </c>
      <c r="G12" s="55">
        <f>'module_assess_calcs(hide)'!G79</f>
        <v>1.5985472336714113</v>
      </c>
      <c r="H12" s="55">
        <f>'module_assess_calcs(hide)'!H79</f>
        <v>1.5985472336714113</v>
      </c>
      <c r="I12" s="55">
        <f>'module_assess_calcs(hide)'!I79</f>
        <v>1.5985472336714113</v>
      </c>
      <c r="J12" s="55">
        <f>'module_assess_calcs(hide)'!J79</f>
        <v>1.5985472336714113</v>
      </c>
    </row>
    <row r="13" spans="1:10" x14ac:dyDescent="0.25">
      <c r="A13" s="42" t="s">
        <v>186</v>
      </c>
      <c r="D13" s="124">
        <f>SUM(D7:D12)</f>
        <v>1.7164379968037431</v>
      </c>
      <c r="E13" s="124">
        <f t="shared" ref="E13:J13" si="0">SUM(E7:E12)</f>
        <v>3.3985472336714113</v>
      </c>
      <c r="F13" s="124">
        <f t="shared" si="0"/>
        <v>3.3985472336714113</v>
      </c>
      <c r="G13" s="124">
        <f t="shared" si="0"/>
        <v>3.3985472336714113</v>
      </c>
      <c r="H13" s="124">
        <f t="shared" si="0"/>
        <v>3.3985472336714113</v>
      </c>
      <c r="I13" s="124">
        <f t="shared" si="0"/>
        <v>3.3985472336714113</v>
      </c>
      <c r="J13" s="124">
        <f t="shared" si="0"/>
        <v>3.3985472336714113</v>
      </c>
    </row>
    <row r="15" spans="1:10" x14ac:dyDescent="0.25">
      <c r="A15" s="42" t="s">
        <v>187</v>
      </c>
      <c r="D15" s="124">
        <f>IFERROR(VLOOKUP('income_calcs(hide)'!$B$2&amp;'income_calcs(hide)'!$B$3,'income_calcs(hide)'!$E$28:$AQ$54,'income_calcs(hide)'!AL$26,FALSE),0)</f>
        <v>0</v>
      </c>
      <c r="E15" s="124">
        <f>IFERROR(VLOOKUP('income_calcs(hide)'!$B$2&amp;'income_calcs(hide)'!$B$3,'income_calcs(hide)'!$E$28:$AQ$54,'income_calcs(hide)'!AM$26,FALSE),0)</f>
        <v>0</v>
      </c>
      <c r="F15" s="124">
        <f>IFERROR(VLOOKUP('income_calcs(hide)'!$B$2&amp;'income_calcs(hide)'!$B$3,'income_calcs(hide)'!$E$28:$AQ$54,'income_calcs(hide)'!AN$26,FALSE),0)</f>
        <v>0</v>
      </c>
      <c r="G15" s="124">
        <f>IFERROR(VLOOKUP('income_calcs(hide)'!$B$2&amp;'income_calcs(hide)'!$B$3,'income_calcs(hide)'!$E$28:$AQ$54,'income_calcs(hide)'!AO$26,FALSE),0)</f>
        <v>0</v>
      </c>
      <c r="H15" s="124">
        <f>IFERROR(VLOOKUP('income_calcs(hide)'!$B$2&amp;'income_calcs(hide)'!$B$3,'income_calcs(hide)'!$E$28:$AQ$54,'income_calcs(hide)'!AP$26,FALSE),0)</f>
        <v>0</v>
      </c>
      <c r="I15" s="124">
        <f>IFERROR(VLOOKUP('income_calcs(hide)'!$B$2&amp;'income_calcs(hide)'!$B$3,'income_calcs(hide)'!$E$28:$AQ$54,'income_calcs(hide)'!AQ$26,FALSE),0)</f>
        <v>0</v>
      </c>
      <c r="J15" s="124">
        <f>IFERROR(VLOOKUP('income_calcs(hide)'!$B$2&amp;'income_calcs(hide)'!$B$3,'income_calcs(hide)'!$E$28:$AQ$54,'income_calcs(hide)'!AR$26,FALSE),0)</f>
        <v>0</v>
      </c>
    </row>
    <row r="17" spans="1:11" x14ac:dyDescent="0.25">
      <c r="A17" t="s">
        <v>188</v>
      </c>
    </row>
    <row r="18" spans="1:11" x14ac:dyDescent="0.25">
      <c r="A18" t="s">
        <v>189</v>
      </c>
      <c r="F18" s="48">
        <v>0</v>
      </c>
    </row>
    <row r="19" spans="1:11" x14ac:dyDescent="0.25">
      <c r="A19" t="s">
        <v>190</v>
      </c>
      <c r="F19" s="47">
        <v>44</v>
      </c>
    </row>
    <row r="21" spans="1:11" x14ac:dyDescent="0.25">
      <c r="A21" t="s">
        <v>191</v>
      </c>
    </row>
    <row r="22" spans="1:11" x14ac:dyDescent="0.25">
      <c r="A22" t="s">
        <v>192</v>
      </c>
      <c r="F22" s="47">
        <v>3</v>
      </c>
      <c r="G22" s="53" t="str">
        <f>IF('selections(hide)'!$AD$7=2,"REQUIRED; 3 hours of academic time is estimated per tripartite review per apprentice","NOT APPLICABLE")</f>
        <v>NOT APPLICABLE</v>
      </c>
    </row>
    <row r="23" spans="1:11" x14ac:dyDescent="0.25">
      <c r="A23" t="s">
        <v>193</v>
      </c>
      <c r="F23" s="238">
        <v>0.2</v>
      </c>
      <c r="G23" s="53" t="str">
        <f>IF('selections(hide)'!$AD$7=2,"REQUIRED","NOT APPLICABLE")</f>
        <v>NOT APPLICABLE</v>
      </c>
    </row>
    <row r="26" spans="1:11" x14ac:dyDescent="0.25">
      <c r="A26" t="s">
        <v>194</v>
      </c>
    </row>
    <row r="27" spans="1:11" ht="15" customHeight="1" x14ac:dyDescent="0.3">
      <c r="A27" s="49"/>
      <c r="B27" s="86" t="s">
        <v>195</v>
      </c>
      <c r="C27" s="236">
        <f>IF('selections(hide)'!$K$1=1,1,IF('selections(hide)'!$K$1=2,2,IF('selections(hide)'!$K$1=3,3,6)))</f>
        <v>1</v>
      </c>
    </row>
    <row r="28" spans="1:11" ht="15" customHeight="1" x14ac:dyDescent="0.3">
      <c r="A28" s="49"/>
      <c r="B28" s="86" t="s">
        <v>196</v>
      </c>
      <c r="C28" s="236" t="str">
        <f>IF(prog_header!$C$8="existing","Yes","No")</f>
        <v>No</v>
      </c>
    </row>
    <row r="29" spans="1:11" x14ac:dyDescent="0.25">
      <c r="E29" s="50" t="str">
        <f>prog_header!$I$11</f>
        <v>2025/26</v>
      </c>
      <c r="F29" s="50" t="str">
        <f>IFERROR(VLOOKUP($E$29,'selections(hide)'!$M$3:$AA$18,'selections(hide)'!P$2,FALSE),0)</f>
        <v>2026/27</v>
      </c>
      <c r="G29" s="50" t="str">
        <f>IFERROR(VLOOKUP($E$29,'selections(hide)'!$M$3:$AA$18,'selections(hide)'!Q$2,FALSE),0)</f>
        <v>2027/28</v>
      </c>
      <c r="H29" s="50" t="str">
        <f>IFERROR(VLOOKUP($E$29,'selections(hide)'!$M$3:$AA$18,'selections(hide)'!R$2,FALSE),0)</f>
        <v>2028/29</v>
      </c>
      <c r="I29" s="50" t="str">
        <f>IFERROR(VLOOKUP($E$29,'selections(hide)'!$M$3:$AA$18,'selections(hide)'!S$2,FALSE),0)</f>
        <v>2029/30</v>
      </c>
      <c r="J29" s="50" t="str">
        <f>IFERROR(VLOOKUP($E$29,'selections(hide)'!$M$3:$AA$18,'selections(hide)'!T$2,FALSE),0)</f>
        <v>2030/31</v>
      </c>
    </row>
    <row r="30" spans="1:11" x14ac:dyDescent="0.25">
      <c r="A30" t="s">
        <v>197</v>
      </c>
      <c r="E30" s="51">
        <v>40</v>
      </c>
      <c r="F30" s="51">
        <v>40</v>
      </c>
      <c r="G30" s="51">
        <v>40</v>
      </c>
      <c r="H30" s="51">
        <v>40</v>
      </c>
      <c r="I30" s="51">
        <v>40</v>
      </c>
      <c r="J30" s="51">
        <v>40</v>
      </c>
      <c r="K30" s="53" t="str">
        <f>IF(OR('selections(hide)'!$A$4='selections(hide)'!$D$26,'selections(hide)'!$A$4='selections(hide)'!$D$27,'selections(hide)'!$A$4='selections(hide)'!$D$33,'selections(hide)'!$A$4='selections(hide)'!$D$34,'selections(hide)'!$A$4='selections(hide)'!$D$35,'selections(hide)'!$A$4='selections(hide)'!$D$36),"THERE SHOULD BE NO FT STUDENTS FOR THIS PROGRAMME TYPE",".")</f>
        <v>.</v>
      </c>
    </row>
    <row r="31" spans="1:11" x14ac:dyDescent="0.25">
      <c r="A31" t="s">
        <v>198</v>
      </c>
      <c r="E31" s="51">
        <v>10</v>
      </c>
      <c r="F31" s="51">
        <v>10</v>
      </c>
      <c r="G31" s="51">
        <v>10</v>
      </c>
      <c r="H31" s="51">
        <v>10</v>
      </c>
      <c r="I31" s="51">
        <v>10</v>
      </c>
      <c r="J31" s="51">
        <v>10</v>
      </c>
      <c r="K31" s="53" t="str">
        <f>IF(OR('selections(hide)'!$A$4='selections(hide)'!$D$26,'selections(hide)'!$A$4='selections(hide)'!$D$27,'selections(hide)'!$A$4='selections(hide)'!$D$33,'selections(hide)'!$A$4='selections(hide)'!$D$34,'selections(hide)'!$A$4='selections(hide)'!$D$35,'selections(hide)'!$A$4='selections(hide)'!$D$36),"THERE SHOULD BE NO FT STUDENTS FOR THIS PROGRAMME TYPE",".")</f>
        <v>.</v>
      </c>
    </row>
    <row r="32" spans="1:11" x14ac:dyDescent="0.25">
      <c r="A32" t="s">
        <v>199</v>
      </c>
      <c r="E32" s="51"/>
      <c r="F32" s="51"/>
      <c r="G32" s="51"/>
      <c r="H32" s="51"/>
      <c r="I32" s="51"/>
      <c r="J32" s="51"/>
      <c r="K32" s="53" t="str">
        <f>IF(OR('selections(hide)'!$A$4='selections(hide)'!$D$28,'selections(hide)'!$A$4='selections(hide)'!$D$29,'selections(hide)'!$A$4='selections(hide)'!$D$30,'selections(hide)'!$A$4='selections(hide)'!$D$31,'selections(hide)'!$A$4='selections(hide)'!$D$32),"THERE SHOULD BE NO PT STUDENTS FOR THIS PROGRAMME TYPE",".")</f>
        <v>.</v>
      </c>
    </row>
    <row r="33" spans="1:11" x14ac:dyDescent="0.25">
      <c r="A33" t="s">
        <v>200</v>
      </c>
      <c r="E33" s="51"/>
      <c r="F33" s="51"/>
      <c r="G33" s="51"/>
      <c r="H33" s="51"/>
      <c r="I33" s="51"/>
      <c r="J33" s="51"/>
      <c r="K33" s="53" t="str">
        <f>IF(OR('selections(hide)'!$A$4='selections(hide)'!$D$28,'selections(hide)'!$A$4='selections(hide)'!$D$29,'selections(hide)'!$A$4='selections(hide)'!$D$30,'selections(hide)'!$A$4='selections(hide)'!$D$31,'selections(hide)'!$A$4='selections(hide)'!$D$32),"THERE SHOULD BE NO PT STUDENTS FOR THIS PROGRAMME TYPE",".")</f>
        <v>.</v>
      </c>
    </row>
    <row r="35" spans="1:11" x14ac:dyDescent="0.25">
      <c r="A35" t="s">
        <v>201</v>
      </c>
      <c r="E35" s="52"/>
      <c r="F35" s="166" t="s">
        <v>202</v>
      </c>
    </row>
    <row r="36" spans="1:11" x14ac:dyDescent="0.25">
      <c r="A36" t="s">
        <v>203</v>
      </c>
      <c r="E36" s="52">
        <v>1</v>
      </c>
      <c r="F36" s="166" t="s">
        <v>202</v>
      </c>
    </row>
    <row r="39" spans="1:11" x14ac:dyDescent="0.25">
      <c r="A39" t="s">
        <v>204</v>
      </c>
      <c r="E39" s="50" t="str">
        <f t="shared" ref="E39:J39" si="1">E29</f>
        <v>2025/26</v>
      </c>
      <c r="F39" s="50" t="str">
        <f t="shared" si="1"/>
        <v>2026/27</v>
      </c>
      <c r="G39" s="50" t="str">
        <f t="shared" si="1"/>
        <v>2027/28</v>
      </c>
      <c r="H39" s="50" t="str">
        <f t="shared" si="1"/>
        <v>2028/29</v>
      </c>
      <c r="I39" s="50" t="str">
        <f t="shared" si="1"/>
        <v>2029/30</v>
      </c>
      <c r="J39" s="50" t="str">
        <f t="shared" si="1"/>
        <v>2030/31</v>
      </c>
    </row>
    <row r="40" spans="1:11" x14ac:dyDescent="0.25">
      <c r="A40" t="s">
        <v>205</v>
      </c>
      <c r="E40" s="55">
        <f>VLOOKUP(CONCATENATE($A40&amp;'selections(hide)'!$A$7),'student_calcs(hide)'!$D:$J,'student_calcs(hide)'!E$1,FALSE)</f>
        <v>40</v>
      </c>
      <c r="F40" s="55">
        <f>VLOOKUP(CONCATENATE($A40&amp;'selections(hide)'!$A$7),'student_calcs(hide)'!$D:$J,'student_calcs(hide)'!F$1,FALSE)</f>
        <v>40</v>
      </c>
      <c r="G40" s="55">
        <f>VLOOKUP(CONCATENATE($A40&amp;'selections(hide)'!$A$7),'student_calcs(hide)'!$D:$J,'student_calcs(hide)'!G$1,FALSE)</f>
        <v>40</v>
      </c>
      <c r="H40" s="55">
        <f>VLOOKUP(CONCATENATE($A40&amp;'selections(hide)'!$A$7),'student_calcs(hide)'!$D:$J,'student_calcs(hide)'!H$1,FALSE)</f>
        <v>40</v>
      </c>
      <c r="I40" s="55">
        <f>VLOOKUP(CONCATENATE($A40&amp;'selections(hide)'!$A$7),'student_calcs(hide)'!$D:$J,'student_calcs(hide)'!I$1,FALSE)</f>
        <v>40</v>
      </c>
      <c r="J40" s="55">
        <f>VLOOKUP(CONCATENATE($A40&amp;'selections(hide)'!$A$7),'student_calcs(hide)'!$D:$J,'student_calcs(hide)'!J$1,FALSE)</f>
        <v>40</v>
      </c>
    </row>
    <row r="41" spans="1:11" x14ac:dyDescent="0.25">
      <c r="A41" t="s">
        <v>206</v>
      </c>
      <c r="E41" s="55">
        <f>VLOOKUP(CONCATENATE($A41&amp;'selections(hide)'!$A$7),'student_calcs(hide)'!$D:$J,'student_calcs(hide)'!E$1,FALSE)</f>
        <v>10</v>
      </c>
      <c r="F41" s="55">
        <f>VLOOKUP(CONCATENATE($A41&amp;'selections(hide)'!$A$7),'student_calcs(hide)'!$D:$J,'student_calcs(hide)'!F$1,FALSE)</f>
        <v>10</v>
      </c>
      <c r="G41" s="55">
        <f>VLOOKUP(CONCATENATE($A41&amp;'selections(hide)'!$A$7),'student_calcs(hide)'!$D:$J,'student_calcs(hide)'!G$1,FALSE)</f>
        <v>10</v>
      </c>
      <c r="H41" s="55">
        <f>VLOOKUP(CONCATENATE($A41&amp;'selections(hide)'!$A$7),'student_calcs(hide)'!$D:$J,'student_calcs(hide)'!H$1,FALSE)</f>
        <v>10</v>
      </c>
      <c r="I41" s="55">
        <f>VLOOKUP(CONCATENATE($A41&amp;'selections(hide)'!$A$7),'student_calcs(hide)'!$D:$J,'student_calcs(hide)'!I$1,FALSE)</f>
        <v>10</v>
      </c>
      <c r="J41" s="55">
        <f>VLOOKUP(CONCATENATE($A41&amp;'selections(hide)'!$A$7),'student_calcs(hide)'!$D:$J,'student_calcs(hide)'!J$1,FALSE)</f>
        <v>10</v>
      </c>
    </row>
    <row r="42" spans="1:11" x14ac:dyDescent="0.25">
      <c r="A42" t="s">
        <v>207</v>
      </c>
      <c r="E42" s="55">
        <f>VLOOKUP(CONCATENATE($A42&amp;'selections(hide)'!$A$7),'student_calcs(hide)'!$D:$J,'student_calcs(hide)'!E$1,FALSE)</f>
        <v>0</v>
      </c>
      <c r="F42" s="55">
        <f>VLOOKUP(CONCATENATE($A42&amp;'selections(hide)'!$A$7),'student_calcs(hide)'!$D:$J,'student_calcs(hide)'!F$1,FALSE)</f>
        <v>0</v>
      </c>
      <c r="G42" s="55">
        <f>VLOOKUP(CONCATENATE($A42&amp;'selections(hide)'!$A$7),'student_calcs(hide)'!$D:$J,'student_calcs(hide)'!G$1,FALSE)</f>
        <v>0</v>
      </c>
      <c r="H42" s="55">
        <f>VLOOKUP(CONCATENATE($A42&amp;'selections(hide)'!$A$7),'student_calcs(hide)'!$D:$J,'student_calcs(hide)'!H$1,FALSE)</f>
        <v>0</v>
      </c>
      <c r="I42" s="55">
        <f>VLOOKUP(CONCATENATE($A42&amp;'selections(hide)'!$A$7),'student_calcs(hide)'!$D:$J,'student_calcs(hide)'!I$1,FALSE)</f>
        <v>0</v>
      </c>
      <c r="J42" s="55">
        <f>VLOOKUP(CONCATENATE($A42&amp;'selections(hide)'!$A$7),'student_calcs(hide)'!$D:$J,'student_calcs(hide)'!J$1,FALSE)</f>
        <v>0</v>
      </c>
    </row>
    <row r="43" spans="1:11" x14ac:dyDescent="0.25">
      <c r="A43" t="s">
        <v>208</v>
      </c>
      <c r="E43" s="55">
        <f>VLOOKUP(CONCATENATE($A43&amp;'selections(hide)'!$A$7),'student_calcs(hide)'!$D:$J,'student_calcs(hide)'!E$1,FALSE)</f>
        <v>0</v>
      </c>
      <c r="F43" s="55">
        <f>VLOOKUP(CONCATENATE($A43&amp;'selections(hide)'!$A$7),'student_calcs(hide)'!$D:$J,'student_calcs(hide)'!F$1,FALSE)</f>
        <v>0</v>
      </c>
      <c r="G43" s="55">
        <f>VLOOKUP(CONCATENATE($A43&amp;'selections(hide)'!$A$7),'student_calcs(hide)'!$D:$J,'student_calcs(hide)'!G$1,FALSE)</f>
        <v>0</v>
      </c>
      <c r="H43" s="55">
        <f>VLOOKUP(CONCATENATE($A43&amp;'selections(hide)'!$A$7),'student_calcs(hide)'!$D:$J,'student_calcs(hide)'!H$1,FALSE)</f>
        <v>0</v>
      </c>
      <c r="I43" s="55">
        <f>VLOOKUP(CONCATENATE($A43&amp;'selections(hide)'!$A$7),'student_calcs(hide)'!$D:$J,'student_calcs(hide)'!I$1,FALSE)</f>
        <v>0</v>
      </c>
      <c r="J43" s="55">
        <f>VLOOKUP(CONCATENATE($A43&amp;'selections(hide)'!$A$7),'student_calcs(hide)'!$D:$J,'student_calcs(hide)'!J$1,FALSE)</f>
        <v>0</v>
      </c>
    </row>
  </sheetData>
  <dataConsolidate link="1"/>
  <dataValidations count="4">
    <dataValidation type="decimal" allowBlank="1" showInputMessage="1" showErrorMessage="1" error="Input value between 0.00 and 1.00" sqref="F18" xr:uid="{00000000-0002-0000-0200-000000000000}">
      <formula1>0</formula1>
      <formula2>1</formula2>
    </dataValidation>
    <dataValidation type="decimal" allowBlank="1" showInputMessage="1" showErrorMessage="1" error="Input between 10% and 100%" sqref="E35:E36" xr:uid="{00000000-0002-0000-0200-000001000000}">
      <formula1>0.1</formula1>
      <formula2>1</formula2>
    </dataValidation>
    <dataValidation type="decimal" allowBlank="1" showInputMessage="1" showErrorMessage="1" error="Value should be between 0% and 100%" sqref="F23" xr:uid="{00000000-0002-0000-0200-000002000000}">
      <formula1>0</formula1>
      <formula2>1</formula2>
    </dataValidation>
    <dataValidation type="whole" allowBlank="1" showInputMessage="1" showErrorMessage="1" error="Input value between 1 and 10" sqref="F22" xr:uid="{00000000-0002-0000-0200-000003000000}">
      <formula1>1</formula1>
      <formula2>10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whole" allowBlank="1" showInputMessage="1" showErrorMessage="1" error="Input value between 5 and 71" xr:uid="{00000000-0002-0000-0200-000004000000}">
          <x14:formula1>
            <xm:f>pay_scales!$A$75</xm:f>
          </x14:formula1>
          <x14:formula2>
            <xm:f>pay_scales!$A$9</xm:f>
          </x14:formula2>
          <xm:sqref>F19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FG74"/>
  <sheetViews>
    <sheetView zoomScale="80" zoomScaleNormal="80" workbookViewId="0">
      <pane xSplit="8" ySplit="7" topLeftCell="I8" activePane="bottomRight" state="frozen"/>
      <selection pane="topRight" activeCell="I1" sqref="I1"/>
      <selection pane="bottomLeft" activeCell="A8" sqref="A8"/>
      <selection pane="bottomRight" activeCell="I8" sqref="I8"/>
    </sheetView>
  </sheetViews>
  <sheetFormatPr defaultRowHeight="15" outlineLevelCol="1" x14ac:dyDescent="0.25"/>
  <cols>
    <col min="1" max="1" width="3.28515625" customWidth="1"/>
    <col min="2" max="2" width="27.5703125" customWidth="1"/>
    <col min="3" max="4" width="11.42578125" customWidth="1"/>
    <col min="5" max="5" width="53.85546875" bestFit="1" customWidth="1"/>
    <col min="6" max="6" width="11.7109375" customWidth="1"/>
    <col min="7" max="7" width="10.7109375" customWidth="1"/>
    <col min="8" max="8" width="24.5703125" customWidth="1"/>
    <col min="9" max="12" width="10.7109375" customWidth="1"/>
    <col min="13" max="59" width="10.85546875" customWidth="1"/>
    <col min="60" max="60" width="12.42578125" style="71" hidden="1" customWidth="1" outlineLevel="1"/>
    <col min="61" max="61" width="14.42578125" style="71" hidden="1" customWidth="1" outlineLevel="1"/>
    <col min="62" max="65" width="14.42578125" hidden="1" customWidth="1" outlineLevel="1"/>
    <col min="66" max="70" width="29.5703125" hidden="1" customWidth="1" outlineLevel="1"/>
    <col min="71" max="71" width="9.140625" collapsed="1"/>
    <col min="73" max="75" width="9.140625" style="71" hidden="1" customWidth="1" outlineLevel="1"/>
    <col min="76" max="87" width="9.140625" hidden="1" customWidth="1" outlineLevel="1"/>
    <col min="88" max="88" width="9.140625" collapsed="1"/>
    <col min="91" max="105" width="9.140625" hidden="1" customWidth="1" outlineLevel="1"/>
    <col min="106" max="106" width="9.140625" collapsed="1"/>
    <col min="109" max="123" width="9.140625" hidden="1" customWidth="1" outlineLevel="1"/>
    <col min="124" max="124" width="9.140625" collapsed="1"/>
    <col min="127" max="141" width="9.140625" hidden="1" customWidth="1" outlineLevel="1"/>
    <col min="142" max="142" width="9.140625" collapsed="1"/>
    <col min="145" max="159" width="9.140625" hidden="1" customWidth="1" outlineLevel="1"/>
    <col min="160" max="160" width="9.140625" collapsed="1"/>
    <col min="162" max="162" width="9.140625" hidden="1" customWidth="1" outlineLevel="1"/>
    <col min="163" max="163" width="9.140625" collapsed="1"/>
  </cols>
  <sheetData>
    <row r="1" spans="1:163" ht="18.75" x14ac:dyDescent="0.3">
      <c r="B1" s="3" t="str">
        <f>'NOTES - please read'!A1</f>
        <v>PROGRAMME COSTING TOOL</v>
      </c>
      <c r="C1" s="77" t="str">
        <f>VLOOKUP('selections(hide)'!$A$4,'selections(hide)'!$D$24:$P$36,7,FALSE)</f>
        <v>PGT</v>
      </c>
      <c r="D1" s="3"/>
      <c r="E1" s="171" t="s">
        <v>209</v>
      </c>
      <c r="BS1" s="122" t="s">
        <v>210</v>
      </c>
      <c r="CJ1" s="122" t="s">
        <v>211</v>
      </c>
      <c r="DB1" s="122" t="s">
        <v>212</v>
      </c>
      <c r="DT1" s="122" t="s">
        <v>213</v>
      </c>
      <c r="EL1" s="122" t="s">
        <v>214</v>
      </c>
      <c r="FD1" s="122" t="s">
        <v>215</v>
      </c>
      <c r="FG1" s="122" t="s">
        <v>216</v>
      </c>
    </row>
    <row r="2" spans="1:163" x14ac:dyDescent="0.25">
      <c r="B2" t="s">
        <v>217</v>
      </c>
    </row>
    <row r="5" spans="1:163" ht="30" customHeight="1" x14ac:dyDescent="0.25">
      <c r="B5" s="42" t="s">
        <v>218</v>
      </c>
      <c r="C5" s="42"/>
      <c r="D5" s="42"/>
      <c r="I5" s="251" t="s">
        <v>219</v>
      </c>
      <c r="J5" s="251"/>
      <c r="K5" s="251"/>
      <c r="L5" s="251"/>
      <c r="M5" s="251"/>
      <c r="N5" s="251"/>
      <c r="O5" s="251"/>
      <c r="P5" s="251"/>
      <c r="Q5" s="251"/>
      <c r="R5" s="251"/>
      <c r="S5" s="252" t="s">
        <v>220</v>
      </c>
      <c r="T5" s="252"/>
      <c r="U5" s="252"/>
      <c r="V5" s="252"/>
      <c r="W5" s="252"/>
      <c r="X5" s="252"/>
      <c r="Y5" s="252"/>
      <c r="Z5" s="252"/>
      <c r="AA5" s="252"/>
      <c r="AB5" s="252"/>
      <c r="AC5" s="251" t="s">
        <v>221</v>
      </c>
      <c r="AD5" s="251"/>
      <c r="AE5" s="251"/>
      <c r="AF5" s="251"/>
      <c r="AG5" s="251"/>
      <c r="AH5" s="251"/>
      <c r="AI5" s="251"/>
      <c r="AJ5" s="251"/>
      <c r="AK5" s="251"/>
      <c r="AL5" s="251"/>
      <c r="AM5" s="252" t="s">
        <v>222</v>
      </c>
      <c r="AN5" s="252"/>
      <c r="AO5" s="252"/>
      <c r="AP5" s="252"/>
      <c r="AQ5" s="252"/>
      <c r="AR5" s="252"/>
      <c r="AS5" s="252"/>
      <c r="AT5" s="252"/>
      <c r="AU5" s="252"/>
      <c r="AV5" s="252"/>
      <c r="AW5" s="251" t="s">
        <v>223</v>
      </c>
      <c r="AX5" s="251"/>
      <c r="AY5" s="251"/>
      <c r="AZ5" s="251"/>
      <c r="BA5" s="251"/>
      <c r="BB5" s="251"/>
      <c r="BC5" s="251"/>
      <c r="BD5" s="251"/>
      <c r="BE5" s="251"/>
      <c r="BF5" s="251"/>
    </row>
    <row r="6" spans="1:163" x14ac:dyDescent="0.25">
      <c r="I6" s="112"/>
      <c r="J6" s="22"/>
      <c r="K6" s="22"/>
      <c r="L6" s="22"/>
      <c r="M6" s="22"/>
      <c r="N6" s="22"/>
      <c r="O6" s="22"/>
      <c r="P6" s="22"/>
      <c r="Q6" s="22"/>
      <c r="R6" s="22"/>
      <c r="S6" s="110"/>
      <c r="T6" s="12"/>
      <c r="U6" s="12"/>
      <c r="V6" s="12"/>
      <c r="W6" s="12"/>
      <c r="X6" s="12"/>
      <c r="Y6" s="12"/>
      <c r="Z6" s="12"/>
      <c r="AA6" s="12"/>
      <c r="AB6" s="12"/>
      <c r="AC6" s="112"/>
      <c r="AD6" s="22"/>
      <c r="AE6" s="22"/>
      <c r="AF6" s="22"/>
      <c r="AG6" s="22"/>
      <c r="AH6" s="22"/>
      <c r="AI6" s="22"/>
      <c r="AJ6" s="22"/>
      <c r="AK6" s="22"/>
      <c r="AL6" s="22"/>
      <c r="AM6" s="110"/>
      <c r="AN6" s="12"/>
      <c r="AO6" s="12"/>
      <c r="AP6" s="12"/>
      <c r="AQ6" s="12"/>
      <c r="AR6" s="12"/>
      <c r="AS6" s="12"/>
      <c r="AT6" s="12"/>
      <c r="AU6" s="12"/>
      <c r="AV6" s="12"/>
      <c r="AW6" s="112"/>
      <c r="AX6" s="22"/>
      <c r="AY6" s="22"/>
      <c r="AZ6" s="22"/>
      <c r="BA6" s="22"/>
      <c r="BB6" s="22"/>
      <c r="BC6" s="22"/>
      <c r="BD6" s="22"/>
      <c r="BE6" s="22"/>
      <c r="BF6" s="22"/>
      <c r="BX6" s="71" t="s">
        <v>224</v>
      </c>
      <c r="CD6" s="71" t="s">
        <v>225</v>
      </c>
      <c r="CM6" s="71"/>
      <c r="CN6" s="71"/>
      <c r="CO6" s="71"/>
      <c r="CP6" s="71" t="s">
        <v>226</v>
      </c>
      <c r="CV6" s="71" t="s">
        <v>227</v>
      </c>
      <c r="DE6" s="71"/>
      <c r="DF6" s="71"/>
      <c r="DG6" s="71"/>
      <c r="DH6" s="71" t="s">
        <v>228</v>
      </c>
      <c r="DN6" s="71" t="s">
        <v>229</v>
      </c>
      <c r="DW6" s="71"/>
      <c r="DX6" s="71"/>
      <c r="DY6" s="71"/>
      <c r="DZ6" s="71" t="s">
        <v>230</v>
      </c>
      <c r="EF6" s="71" t="s">
        <v>231</v>
      </c>
      <c r="EO6" s="71"/>
      <c r="EP6" s="71"/>
      <c r="EQ6" s="71"/>
      <c r="ER6" s="71" t="s">
        <v>232</v>
      </c>
      <c r="EX6" s="71" t="s">
        <v>233</v>
      </c>
    </row>
    <row r="7" spans="1:163" ht="82.5" customHeight="1" x14ac:dyDescent="0.25">
      <c r="B7" s="83" t="s">
        <v>234</v>
      </c>
      <c r="C7" s="83" t="s">
        <v>235</v>
      </c>
      <c r="D7" s="83" t="s">
        <v>236</v>
      </c>
      <c r="E7" s="83" t="s">
        <v>237</v>
      </c>
      <c r="F7" s="50" t="s">
        <v>238</v>
      </c>
      <c r="G7" s="83" t="s">
        <v>239</v>
      </c>
      <c r="H7" s="83" t="s">
        <v>240</v>
      </c>
      <c r="I7" s="113" t="s">
        <v>241</v>
      </c>
      <c r="J7" s="113" t="s">
        <v>242</v>
      </c>
      <c r="K7" s="113" t="s">
        <v>243</v>
      </c>
      <c r="L7" s="113" t="s">
        <v>244</v>
      </c>
      <c r="M7" s="113" t="s">
        <v>245</v>
      </c>
      <c r="N7" s="113" t="s">
        <v>246</v>
      </c>
      <c r="O7" s="113" t="s">
        <v>247</v>
      </c>
      <c r="P7" s="113" t="s">
        <v>248</v>
      </c>
      <c r="Q7" s="113" t="s">
        <v>249</v>
      </c>
      <c r="R7" s="113" t="s">
        <v>250</v>
      </c>
      <c r="S7" s="111" t="s">
        <v>241</v>
      </c>
      <c r="T7" s="111" t="s">
        <v>242</v>
      </c>
      <c r="U7" s="111" t="s">
        <v>243</v>
      </c>
      <c r="V7" s="111" t="s">
        <v>244</v>
      </c>
      <c r="W7" s="111" t="s">
        <v>245</v>
      </c>
      <c r="X7" s="111" t="s">
        <v>246</v>
      </c>
      <c r="Y7" s="111" t="s">
        <v>247</v>
      </c>
      <c r="Z7" s="111" t="s">
        <v>248</v>
      </c>
      <c r="AA7" s="111" t="s">
        <v>249</v>
      </c>
      <c r="AB7" s="111" t="s">
        <v>250</v>
      </c>
      <c r="AC7" s="113" t="s">
        <v>241</v>
      </c>
      <c r="AD7" s="113" t="s">
        <v>242</v>
      </c>
      <c r="AE7" s="113" t="s">
        <v>243</v>
      </c>
      <c r="AF7" s="113" t="s">
        <v>244</v>
      </c>
      <c r="AG7" s="113" t="s">
        <v>245</v>
      </c>
      <c r="AH7" s="113" t="s">
        <v>246</v>
      </c>
      <c r="AI7" s="113" t="s">
        <v>247</v>
      </c>
      <c r="AJ7" s="113" t="s">
        <v>248</v>
      </c>
      <c r="AK7" s="113" t="s">
        <v>249</v>
      </c>
      <c r="AL7" s="113" t="s">
        <v>250</v>
      </c>
      <c r="AM7" s="111" t="s">
        <v>241</v>
      </c>
      <c r="AN7" s="111" t="s">
        <v>242</v>
      </c>
      <c r="AO7" s="111" t="s">
        <v>243</v>
      </c>
      <c r="AP7" s="111" t="s">
        <v>244</v>
      </c>
      <c r="AQ7" s="111" t="s">
        <v>245</v>
      </c>
      <c r="AR7" s="111" t="s">
        <v>246</v>
      </c>
      <c r="AS7" s="111" t="s">
        <v>247</v>
      </c>
      <c r="AT7" s="111" t="s">
        <v>248</v>
      </c>
      <c r="AU7" s="111" t="s">
        <v>249</v>
      </c>
      <c r="AV7" s="111" t="s">
        <v>250</v>
      </c>
      <c r="AW7" s="113" t="s">
        <v>241</v>
      </c>
      <c r="AX7" s="113" t="s">
        <v>242</v>
      </c>
      <c r="AY7" s="113" t="s">
        <v>243</v>
      </c>
      <c r="AZ7" s="113" t="s">
        <v>244</v>
      </c>
      <c r="BA7" s="113" t="s">
        <v>245</v>
      </c>
      <c r="BB7" s="113" t="s">
        <v>246</v>
      </c>
      <c r="BC7" s="113" t="s">
        <v>247</v>
      </c>
      <c r="BD7" s="113" t="s">
        <v>248</v>
      </c>
      <c r="BE7" s="113" t="s">
        <v>249</v>
      </c>
      <c r="BF7" s="113" t="s">
        <v>250</v>
      </c>
      <c r="BH7" s="119" t="s">
        <v>251</v>
      </c>
      <c r="BI7" s="119" t="s">
        <v>252</v>
      </c>
      <c r="BJ7" s="119" t="s">
        <v>253</v>
      </c>
      <c r="BK7" s="119" t="s">
        <v>254</v>
      </c>
      <c r="BL7" s="119" t="s">
        <v>255</v>
      </c>
      <c r="BM7" s="119" t="s">
        <v>256</v>
      </c>
      <c r="BN7" s="119" t="s">
        <v>257</v>
      </c>
      <c r="BO7" s="119" t="s">
        <v>258</v>
      </c>
      <c r="BP7" s="119" t="s">
        <v>259</v>
      </c>
      <c r="BQ7" s="119" t="s">
        <v>260</v>
      </c>
      <c r="BR7" s="119" t="s">
        <v>261</v>
      </c>
      <c r="BU7" s="119" t="s">
        <v>262</v>
      </c>
      <c r="BV7" s="119" t="s">
        <v>263</v>
      </c>
      <c r="BW7" s="119" t="s">
        <v>225</v>
      </c>
      <c r="BX7" s="119" t="s">
        <v>149</v>
      </c>
      <c r="BY7" s="119" t="s">
        <v>264</v>
      </c>
      <c r="BZ7" s="119" t="s">
        <v>265</v>
      </c>
      <c r="CA7" s="119" t="s">
        <v>266</v>
      </c>
      <c r="CB7" s="119" t="s">
        <v>267</v>
      </c>
      <c r="CC7" s="119" t="s">
        <v>268</v>
      </c>
      <c r="CD7" s="119" t="s">
        <v>149</v>
      </c>
      <c r="CE7" s="119" t="s">
        <v>264</v>
      </c>
      <c r="CF7" s="119" t="s">
        <v>265</v>
      </c>
      <c r="CG7" s="119" t="s">
        <v>266</v>
      </c>
      <c r="CH7" s="119" t="s">
        <v>267</v>
      </c>
      <c r="CI7" s="119" t="s">
        <v>268</v>
      </c>
      <c r="CM7" s="119" t="s">
        <v>269</v>
      </c>
      <c r="CN7" s="119" t="s">
        <v>270</v>
      </c>
      <c r="CO7" s="119" t="s">
        <v>227</v>
      </c>
      <c r="CP7" s="119" t="s">
        <v>149</v>
      </c>
      <c r="CQ7" s="119" t="s">
        <v>264</v>
      </c>
      <c r="CR7" s="119" t="s">
        <v>265</v>
      </c>
      <c r="CS7" s="119" t="s">
        <v>266</v>
      </c>
      <c r="CT7" s="119" t="s">
        <v>267</v>
      </c>
      <c r="CU7" s="119" t="s">
        <v>268</v>
      </c>
      <c r="CV7" s="119" t="s">
        <v>149</v>
      </c>
      <c r="CW7" s="119" t="s">
        <v>264</v>
      </c>
      <c r="CX7" s="119" t="s">
        <v>265</v>
      </c>
      <c r="CY7" s="119" t="s">
        <v>266</v>
      </c>
      <c r="CZ7" s="119" t="s">
        <v>267</v>
      </c>
      <c r="DA7" s="119" t="s">
        <v>268</v>
      </c>
      <c r="DE7" s="119" t="s">
        <v>271</v>
      </c>
      <c r="DF7" s="119" t="s">
        <v>272</v>
      </c>
      <c r="DG7" s="119" t="s">
        <v>229</v>
      </c>
      <c r="DH7" s="119" t="s">
        <v>149</v>
      </c>
      <c r="DI7" s="119" t="s">
        <v>264</v>
      </c>
      <c r="DJ7" s="119" t="s">
        <v>265</v>
      </c>
      <c r="DK7" s="119" t="s">
        <v>266</v>
      </c>
      <c r="DL7" s="119" t="s">
        <v>267</v>
      </c>
      <c r="DM7" s="119" t="s">
        <v>268</v>
      </c>
      <c r="DN7" s="119" t="s">
        <v>149</v>
      </c>
      <c r="DO7" s="119" t="s">
        <v>264</v>
      </c>
      <c r="DP7" s="119" t="s">
        <v>265</v>
      </c>
      <c r="DQ7" s="119" t="s">
        <v>266</v>
      </c>
      <c r="DR7" s="119" t="s">
        <v>267</v>
      </c>
      <c r="DS7" s="119" t="s">
        <v>268</v>
      </c>
      <c r="DW7" s="119" t="s">
        <v>273</v>
      </c>
      <c r="DX7" s="119" t="s">
        <v>230</v>
      </c>
      <c r="DY7" s="119" t="s">
        <v>231</v>
      </c>
      <c r="DZ7" s="119" t="s">
        <v>149</v>
      </c>
      <c r="EA7" s="119" t="s">
        <v>264</v>
      </c>
      <c r="EB7" s="119" t="s">
        <v>265</v>
      </c>
      <c r="EC7" s="119" t="s">
        <v>266</v>
      </c>
      <c r="ED7" s="119" t="s">
        <v>267</v>
      </c>
      <c r="EE7" s="119" t="s">
        <v>268</v>
      </c>
      <c r="EF7" s="119" t="s">
        <v>149</v>
      </c>
      <c r="EG7" s="119" t="s">
        <v>264</v>
      </c>
      <c r="EH7" s="119" t="s">
        <v>265</v>
      </c>
      <c r="EI7" s="119" t="s">
        <v>266</v>
      </c>
      <c r="EJ7" s="119" t="s">
        <v>267</v>
      </c>
      <c r="EK7" s="119" t="s">
        <v>268</v>
      </c>
      <c r="EO7" s="119" t="s">
        <v>274</v>
      </c>
      <c r="EP7" s="119" t="s">
        <v>275</v>
      </c>
      <c r="EQ7" s="119" t="s">
        <v>233</v>
      </c>
      <c r="ER7" s="119" t="s">
        <v>149</v>
      </c>
      <c r="ES7" s="119" t="s">
        <v>264</v>
      </c>
      <c r="ET7" s="119" t="s">
        <v>265</v>
      </c>
      <c r="EU7" s="119" t="s">
        <v>266</v>
      </c>
      <c r="EV7" s="119" t="s">
        <v>267</v>
      </c>
      <c r="EW7" s="119" t="s">
        <v>268</v>
      </c>
      <c r="EX7" s="119" t="s">
        <v>149</v>
      </c>
      <c r="EY7" s="119" t="s">
        <v>264</v>
      </c>
      <c r="EZ7" s="119" t="s">
        <v>265</v>
      </c>
      <c r="FA7" s="119" t="s">
        <v>266</v>
      </c>
      <c r="FB7" s="119" t="s">
        <v>267</v>
      </c>
      <c r="FC7" s="119" t="s">
        <v>268</v>
      </c>
      <c r="FF7" s="119" t="s">
        <v>216</v>
      </c>
    </row>
    <row r="8" spans="1:163" x14ac:dyDescent="0.25">
      <c r="A8" s="2" t="str">
        <f>IF(OR($E8='selections(hide)'!$A$57,$E8='selections(hide)'!$A$54,$E8='selections(hide)'!$A$51),$C$1&amp;$E8,IF(AND($E8='selections(hide)'!$A$50,$F8&lt;45),$C$1&amp;$E8&amp;"up to 45",IF(AND($E8='selections(hide)'!$A$50,$F8&gt;=45),$C$1&amp;$E8&amp;"45+",IF(AND($E8='selections(hide)'!$A$49,$F8&lt;30),$C$1&amp;$E8&amp;"up to 30",IF(AND($E8='selections(hide)'!$A$49,$F8&gt;=30),$C$1&amp;$E8&amp;"30+",IF(AND($E8='selections(hide)'!$A$53,$F8&lt;45),$C$1&amp;$E8&amp;"up to 45",IF(AND($E8='selections(hide)'!$A$53,$F8&gt;=45),$C$1&amp;$E8&amp;"45+",IF(AND($E8='selections(hide)'!$A$52,$F8&lt;30),$C$1&amp;$E8&amp;"up to 30",IF(AND($E8='selections(hide)'!$A$52,$F8&gt;=30),$C$1&amp;$E8&amp;"30+",IF(AND($E8='selections(hide)'!$A$56,$F8&lt;45),$C$1&amp;$E8&amp;"up to 45",IF(AND($E8='selections(hide)'!$A$56,$F8&gt;=45),$C$1&amp;$E8&amp;"45+",IF(AND($E8='selections(hide)'!$A$55,$F8&lt;30),$C$1&amp;$E8&amp;"up to 30",IF(AND($E8='selections(hide)'!$A$55,$F8&gt;=30),$C$1&amp;$E8&amp;"30+","")))))))))))))</f>
        <v>PGTProject/dissertation - dry lab basedup to 45</v>
      </c>
      <c r="B8" s="85" t="s">
        <v>276</v>
      </c>
      <c r="C8" s="92">
        <v>1</v>
      </c>
      <c r="D8" s="93" t="s">
        <v>277</v>
      </c>
      <c r="E8" s="84" t="s">
        <v>278</v>
      </c>
      <c r="F8" s="92">
        <v>30</v>
      </c>
      <c r="G8" s="93" t="s">
        <v>153</v>
      </c>
      <c r="H8" s="91"/>
      <c r="I8" s="117">
        <f>IFERROR(IF('selections(hide)'!$F$1=1,VLOOKUP($A8,academic_hours!$B$13:$S$40,4,FALSE),IF('selections(hide)'!$F$1=2,VLOOKUP($A8,academic_hours!$B$13:$S$40,9,FALSE),IF('selections(hide)'!$F$1=3,VLOOKUP($A8,academic_hours!$B$13:$S$40,14,FALSE),0))),"")</f>
        <v>12</v>
      </c>
      <c r="J8" s="118"/>
      <c r="K8" s="117">
        <f>IFERROR(J8+I8,"")</f>
        <v>12</v>
      </c>
      <c r="L8" s="47">
        <v>39</v>
      </c>
      <c r="M8" s="91">
        <v>1</v>
      </c>
      <c r="N8" s="91"/>
      <c r="O8" s="91"/>
      <c r="P8" s="91"/>
      <c r="Q8" s="91"/>
      <c r="R8" s="91"/>
      <c r="S8" s="117">
        <f>IFERROR(IF('selections(hide)'!$F$1=1,VLOOKUP($A8,academic_hours!$B$13:$S$40,6,FALSE),IF('selections(hide)'!$F$1=2,VLOOKUP($A8,academic_hours!$B$13:$S$40,11,FALSE),IF('selections(hide)'!$F$1=3,VLOOKUP($A8,academic_hours!$B$13:$S$40,16,FALSE),0))),"")</f>
        <v>220</v>
      </c>
      <c r="T8" s="118"/>
      <c r="U8" s="117">
        <f>IFERROR(T8+S8,"")</f>
        <v>220</v>
      </c>
      <c r="V8" s="47">
        <v>39</v>
      </c>
      <c r="W8" s="91">
        <v>1</v>
      </c>
      <c r="X8" s="91"/>
      <c r="Y8" s="91"/>
      <c r="Z8" s="91"/>
      <c r="AA8" s="91"/>
      <c r="AB8" s="91"/>
      <c r="AC8" s="117">
        <f>IFERROR(IF('selections(hide)'!$F$1=1,VLOOKUP($A8,academic_hours!$B$13:$S$40,5,FALSE),IF('selections(hide)'!$F$1=2,VLOOKUP($A8,academic_hours!$B$13:$S$40,10,FALSE),IF('selections(hide)'!$F$1=3,VLOOKUP($A8,academic_hours!$B$13:$S$40,15,FALSE),0))),"")</f>
        <v>0</v>
      </c>
      <c r="AD8" s="118"/>
      <c r="AE8" s="117">
        <f>IFERROR(AD8+AC8,"")</f>
        <v>0</v>
      </c>
      <c r="AF8" s="47">
        <v>39</v>
      </c>
      <c r="AG8" s="91">
        <v>1</v>
      </c>
      <c r="AH8" s="91"/>
      <c r="AI8" s="91"/>
      <c r="AJ8" s="91"/>
      <c r="AK8" s="91"/>
      <c r="AL8" s="91"/>
      <c r="AM8" s="117">
        <f>IFERROR(IF('selections(hide)'!$F$1=1,VLOOKUP($A8,academic_hours!$B$13:$S$40,8,FALSE),IF('selections(hide)'!$F$1=2,VLOOKUP($A8,academic_hours!$B$13:$S$40,13,FALSE),IF('selections(hide)'!$F$1=3,VLOOKUP($A8,academic_hours!$B$13:$S$40,18,FALSE),0))),"")</f>
        <v>0</v>
      </c>
      <c r="AN8" s="118"/>
      <c r="AO8" s="117">
        <f>IFERROR(AN8+AM8,"")</f>
        <v>0</v>
      </c>
      <c r="AP8" s="47">
        <v>39</v>
      </c>
      <c r="AQ8" s="91">
        <v>1</v>
      </c>
      <c r="AR8" s="91"/>
      <c r="AS8" s="91"/>
      <c r="AT8" s="91"/>
      <c r="AU8" s="91"/>
      <c r="AV8" s="91"/>
      <c r="AW8" s="117">
        <f>IFERROR(IF('selections(hide)'!$F$1=1,VLOOKUP($A8,academic_hours!$B$13:$S$40,7,FALSE),IF('selections(hide)'!$F$1=2,VLOOKUP($A8,academic_hours!$B$13:$S$40,12,FALSE),IF('selections(hide)'!$F$1=3,VLOOKUP($A8,academic_hours!$B$13:$S$40,17,FALSE),0))),"")</f>
        <v>0</v>
      </c>
      <c r="AX8" s="118"/>
      <c r="AY8" s="117">
        <f>IFERROR(AX8+AW8,"")</f>
        <v>0</v>
      </c>
      <c r="AZ8" s="47">
        <v>39</v>
      </c>
      <c r="BA8" s="91">
        <v>1</v>
      </c>
      <c r="BB8" s="91"/>
      <c r="BC8" s="91"/>
      <c r="BD8" s="91"/>
      <c r="BE8" s="91"/>
      <c r="BF8" s="91"/>
      <c r="BH8" s="71" t="str">
        <f>IF(AND($G8="existing",OR($H8="",$H8&lt;=0)),"% must be &gt; 0%","OK")</f>
        <v>OK</v>
      </c>
      <c r="BI8" s="71" t="str">
        <f>IF($G8="","OK",IF(AND($G8&lt;&gt;"",$L8&lt;72,$L8&gt;4),"OK","Select spine point"))</f>
        <v>OK</v>
      </c>
      <c r="BJ8" s="71" t="str">
        <f>IF($G8="","OK",IF(AND($G8&lt;&gt;"",$V8&lt;72,$V8&gt;4),"OK","Select spine point"))</f>
        <v>OK</v>
      </c>
      <c r="BK8" s="71" t="str">
        <f>IF($G8="","OK",IF(AND($G8&lt;&gt;"",$AF8&lt;72,$AF8&gt;4),"OK","Select spine point"))</f>
        <v>OK</v>
      </c>
      <c r="BL8" s="71" t="str">
        <f>IF($G8="","OK",IF(AND($G8&lt;&gt;"",$AP8&lt;72,$AP8&gt;4),"OK","Select spine point"))</f>
        <v>OK</v>
      </c>
      <c r="BM8" s="71" t="str">
        <f>IF($G8="","OK",IF(AND($G8&lt;&gt;"",$AZ8&lt;72,$AZ8&gt;4),"OK","Select spine point"))</f>
        <v>OK</v>
      </c>
      <c r="BN8" s="71" t="str">
        <f t="shared" ref="BN8:BN39" si="0">IF($G8="","OK",IF(SUM($M8:$R8)=1,"OK","Faculty staff % must add to 100"))</f>
        <v>OK</v>
      </c>
      <c r="BO8" s="71" t="str">
        <f t="shared" ref="BO8:BO39" si="1">IF($G8="","OK",IF(SUM($W8:$AB8)=1,"OK","Faculty staff % must add to 100"))</f>
        <v>OK</v>
      </c>
      <c r="BP8" s="71" t="str">
        <f t="shared" ref="BP8:BP39" si="2">IF($G8="","OK",IF(SUM($AG8:$AL8)=1,"OK","Faculty staff % must add to 100"))</f>
        <v>OK</v>
      </c>
      <c r="BQ8" s="71" t="str">
        <f t="shared" ref="BQ8:BQ39" si="3">IF($G8="","OK",IF(SUM($AQ8:$AV8)=1,"OK","Faculty staff % must add to 100"))</f>
        <v>OK</v>
      </c>
      <c r="BR8" s="71" t="str">
        <f t="shared" ref="BR8:BR39" si="4">IF($G8="","OK",IF(SUM($BA8:$BF8)=1,"OK","Faculty staff % must add to 100"))</f>
        <v>OK</v>
      </c>
      <c r="BU8" s="121">
        <f>IF($L8&lt;&gt;"",VLOOKUP($L8,pay_scales!$A:$S,18,FALSE),"")</f>
        <v>37.444559696969698</v>
      </c>
      <c r="BV8" s="121">
        <f>IF($D8="Main",$K8,0)</f>
        <v>12</v>
      </c>
      <c r="BW8" s="121">
        <f>IFERROR(BV8*BU8,"")</f>
        <v>449.3347163636364</v>
      </c>
      <c r="BX8" s="121">
        <f t="shared" ref="BX8:BX39" si="5">IFERROR($M8*$BV8,0)</f>
        <v>12</v>
      </c>
      <c r="BY8" s="121">
        <f t="shared" ref="BY8:BY39" si="6">IFERROR($N8*$BV8,0)</f>
        <v>0</v>
      </c>
      <c r="BZ8" s="121">
        <f t="shared" ref="BZ8:BZ39" si="7">IFERROR($O8*$BV8,0)</f>
        <v>0</v>
      </c>
      <c r="CA8" s="121">
        <f t="shared" ref="CA8:CA39" si="8">IFERROR($P8*$BV8,0)</f>
        <v>0</v>
      </c>
      <c r="CB8" s="121">
        <f t="shared" ref="CB8:CB39" si="9">IFERROR($Q8*$BV8,0)</f>
        <v>0</v>
      </c>
      <c r="CC8" s="121">
        <f t="shared" ref="CC8:CC39" si="10">IFERROR($R8*$BV8,0)</f>
        <v>0</v>
      </c>
      <c r="CD8" s="121">
        <f t="shared" ref="CD8:CD39" si="11">IFERROR($M8*$BW8,0)</f>
        <v>449.3347163636364</v>
      </c>
      <c r="CE8" s="121">
        <f t="shared" ref="CE8:CE39" si="12">IFERROR($N8*$BW8,0)</f>
        <v>0</v>
      </c>
      <c r="CF8" s="121">
        <f t="shared" ref="CF8:CF39" si="13">IFERROR($O8*$BW8,0)</f>
        <v>0</v>
      </c>
      <c r="CG8" s="121">
        <f t="shared" ref="CG8:CG39" si="14">IFERROR($P8*$BW8,0)</f>
        <v>0</v>
      </c>
      <c r="CH8" s="121">
        <f t="shared" ref="CH8:CH39" si="15">IFERROR($Q8*$BW8,0)</f>
        <v>0</v>
      </c>
      <c r="CI8" s="121">
        <f t="shared" ref="CI8:CI39" si="16">IFERROR($R8*$BW8,0)</f>
        <v>0</v>
      </c>
      <c r="CM8" s="121">
        <f>IF($V8&lt;&gt;"",VLOOKUP($V8,pay_scales!$A:$S,18,FALSE),"")</f>
        <v>37.444559696969698</v>
      </c>
      <c r="CN8" s="121">
        <f>IF($G8="New",$U8,IF($G8="Existing",$U8*$H8,0))</f>
        <v>220</v>
      </c>
      <c r="CO8" s="121">
        <f>IFERROR(CN8*CM8,"")</f>
        <v>8237.8031333333329</v>
      </c>
      <c r="CP8" s="121">
        <f t="shared" ref="CP8:CP39" si="17">IFERROR($W8*$CN8,0)</f>
        <v>220</v>
      </c>
      <c r="CQ8" s="121">
        <f t="shared" ref="CQ8:CQ39" si="18">IFERROR($X8*$CN8,0)</f>
        <v>0</v>
      </c>
      <c r="CR8" s="121">
        <f t="shared" ref="CR8:CR39" si="19">IFERROR($Y8*$CN8,0)</f>
        <v>0</v>
      </c>
      <c r="CS8" s="121">
        <f t="shared" ref="CS8:CS39" si="20">IFERROR($Z8*$CN8,0)</f>
        <v>0</v>
      </c>
      <c r="CT8" s="121">
        <f t="shared" ref="CT8:CT39" si="21">IFERROR($AA8*$CN8,0)</f>
        <v>0</v>
      </c>
      <c r="CU8" s="121">
        <f t="shared" ref="CU8:CU39" si="22">IFERROR($AB8*$CN8,0)</f>
        <v>0</v>
      </c>
      <c r="CV8" s="121">
        <f t="shared" ref="CV8:CV39" si="23">IFERROR($W8*$CO8,0)</f>
        <v>8237.8031333333329</v>
      </c>
      <c r="CW8" s="121">
        <f t="shared" ref="CW8:CW39" si="24">IFERROR($X8*$CO8,0)</f>
        <v>0</v>
      </c>
      <c r="CX8" s="121">
        <f t="shared" ref="CX8:CX39" si="25">IFERROR($Y8*$CO8,0)</f>
        <v>0</v>
      </c>
      <c r="CY8" s="121">
        <f t="shared" ref="CY8:CY39" si="26">IFERROR($Z8*$CO8,0)</f>
        <v>0</v>
      </c>
      <c r="CZ8" s="121">
        <f t="shared" ref="CZ8:CZ39" si="27">IFERROR($AA8*$CO8,0)</f>
        <v>0</v>
      </c>
      <c r="DA8" s="121">
        <f t="shared" ref="DA8:DA39" si="28">IFERROR($AB8*$CO8,0)</f>
        <v>0</v>
      </c>
      <c r="DE8" s="121">
        <f>IF($AF8&lt;&gt;"",VLOOKUP($AF8,pay_scales!$A:$S,18,FALSE),"")</f>
        <v>37.444559696969698</v>
      </c>
      <c r="DF8" s="121">
        <f>IF($G8="New",$AE8,IF($G8="Existing",$AE8*$H8,0))</f>
        <v>0</v>
      </c>
      <c r="DG8" s="121">
        <f>IFERROR(DF8*DE8,"")</f>
        <v>0</v>
      </c>
      <c r="DH8" s="121">
        <f t="shared" ref="DH8:DH39" si="29">IFERROR($AG8*$DF8,0)</f>
        <v>0</v>
      </c>
      <c r="DI8" s="121">
        <f t="shared" ref="DI8:DI39" si="30">IFERROR($AH8*$DF8,0)</f>
        <v>0</v>
      </c>
      <c r="DJ8" s="121">
        <f t="shared" ref="DJ8:DJ39" si="31">IFERROR($AI8*$DF8,0)</f>
        <v>0</v>
      </c>
      <c r="DK8" s="121">
        <f t="shared" ref="DK8:DK39" si="32">IFERROR($AJ8*$DF8,0)</f>
        <v>0</v>
      </c>
      <c r="DL8" s="121">
        <f t="shared" ref="DL8:DL39" si="33">IFERROR($AK8*$DF8,0)</f>
        <v>0</v>
      </c>
      <c r="DM8" s="121">
        <f t="shared" ref="DM8:DM39" si="34">IFERROR($AL8*$DF8,0)</f>
        <v>0</v>
      </c>
      <c r="DN8" s="121">
        <f t="shared" ref="DN8:DN39" si="35">IFERROR($AG8*$DG8,0)</f>
        <v>0</v>
      </c>
      <c r="DO8" s="121">
        <f t="shared" ref="DO8:DO39" si="36">IFERROR($AH8*$DG8,0)</f>
        <v>0</v>
      </c>
      <c r="DP8" s="121">
        <f t="shared" ref="DP8:DP39" si="37">IFERROR($AI8*$DG8,0)</f>
        <v>0</v>
      </c>
      <c r="DQ8" s="121">
        <f t="shared" ref="DQ8:DQ39" si="38">IFERROR($AJ8*$DG8,0)</f>
        <v>0</v>
      </c>
      <c r="DR8" s="121">
        <f t="shared" ref="DR8:DR39" si="39">IFERROR($AK8*$DG8,0)</f>
        <v>0</v>
      </c>
      <c r="DS8" s="121">
        <f t="shared" ref="DS8:DS39" si="40">IFERROR($AL8*$DG8,0)</f>
        <v>0</v>
      </c>
      <c r="DW8" s="121">
        <f>IF($AP8&lt;&gt;"",VLOOKUP($AP8,pay_scales!$A:$S,18,FALSE),"")</f>
        <v>37.444559696969698</v>
      </c>
      <c r="DX8" s="121">
        <f>IF($G8="New",$AO8,IF($G8="Existing",$AO8*$H8,0))</f>
        <v>0</v>
      </c>
      <c r="DY8" s="121">
        <f>IFERROR(DX8*DW8,"")</f>
        <v>0</v>
      </c>
      <c r="DZ8" s="121">
        <f t="shared" ref="DZ8:DZ39" si="41">IFERROR($AQ8*$DX8,0)</f>
        <v>0</v>
      </c>
      <c r="EA8" s="121">
        <f t="shared" ref="EA8:EA39" si="42">IFERROR($AR8*$DX8,0)</f>
        <v>0</v>
      </c>
      <c r="EB8" s="121">
        <f t="shared" ref="EB8:EB39" si="43">IFERROR($AS8*$DX8,0)</f>
        <v>0</v>
      </c>
      <c r="EC8" s="121">
        <f t="shared" ref="EC8:EC39" si="44">IFERROR($AT8*$DX8,0)</f>
        <v>0</v>
      </c>
      <c r="ED8" s="121">
        <f t="shared" ref="ED8:ED39" si="45">IFERROR($AU8*$DX8,0)</f>
        <v>0</v>
      </c>
      <c r="EE8" s="121">
        <f t="shared" ref="EE8:EE39" si="46">IFERROR($AV8*$DX8,0)</f>
        <v>0</v>
      </c>
      <c r="EF8" s="121">
        <f t="shared" ref="EF8:EF39" si="47">IFERROR($AQ8*$DY8,0)</f>
        <v>0</v>
      </c>
      <c r="EG8" s="121">
        <f t="shared" ref="EG8:EG39" si="48">IFERROR($AR8*$DY8,0)</f>
        <v>0</v>
      </c>
      <c r="EH8" s="121">
        <f t="shared" ref="EH8:EH39" si="49">IFERROR($AS8*$DY8,0)</f>
        <v>0</v>
      </c>
      <c r="EI8" s="121">
        <f t="shared" ref="EI8:EI39" si="50">IFERROR($AT8*$DY8,0)</f>
        <v>0</v>
      </c>
      <c r="EJ8" s="121">
        <f t="shared" ref="EJ8:EJ39" si="51">IFERROR($AU8*$DY8,0)</f>
        <v>0</v>
      </c>
      <c r="EK8" s="121">
        <f t="shared" ref="EK8:EK39" si="52">IFERROR($AV8*$DY8,0)</f>
        <v>0</v>
      </c>
      <c r="EO8" s="121">
        <f>IF($AZ8&lt;&gt;"",VLOOKUP($AF8,pay_scales!$A:$S,18,FALSE),"")</f>
        <v>37.444559696969698</v>
      </c>
      <c r="EP8" s="121">
        <f>IF($G8="New",$AY8,IF($G8="Existing",0,0))</f>
        <v>0</v>
      </c>
      <c r="EQ8" s="121">
        <f>IFERROR(EP8*EO8,"")</f>
        <v>0</v>
      </c>
      <c r="ER8" s="121">
        <f t="shared" ref="ER8:ER39" si="53">IFERROR($BA8*$EP8,0)</f>
        <v>0</v>
      </c>
      <c r="ES8" s="121">
        <f t="shared" ref="ES8:ES39" si="54">IFERROR($BB8*$EP8,0)</f>
        <v>0</v>
      </c>
      <c r="ET8" s="121">
        <f t="shared" ref="ET8:ET39" si="55">IFERROR($BC8*$EP8,0)</f>
        <v>0</v>
      </c>
      <c r="EU8" s="121">
        <f t="shared" ref="EU8:EU39" si="56">IFERROR($BD8*$EP8,0)</f>
        <v>0</v>
      </c>
      <c r="EV8" s="121">
        <f t="shared" ref="EV8:EV39" si="57">IFERROR($BE8*$EP8,0)</f>
        <v>0</v>
      </c>
      <c r="EW8" s="121">
        <f t="shared" ref="EW8:EW39" si="58">IFERROR($BF8*$EP8,0)</f>
        <v>0</v>
      </c>
      <c r="EX8" s="121">
        <f t="shared" ref="EX8:EX39" si="59">IFERROR($BA8*$EQ8,0)</f>
        <v>0</v>
      </c>
      <c r="EY8" s="121">
        <f t="shared" ref="EY8:EY39" si="60">IFERROR($BB8*$EQ8,0)</f>
        <v>0</v>
      </c>
      <c r="EZ8" s="121">
        <f t="shared" ref="EZ8:EZ39" si="61">IFERROR($BC8*$EQ8,0)</f>
        <v>0</v>
      </c>
      <c r="FA8" s="121">
        <f t="shared" ref="FA8:FA39" si="62">IFERROR($BD8*$EQ8,0)</f>
        <v>0</v>
      </c>
      <c r="FB8" s="121">
        <f t="shared" ref="FB8:FB39" si="63">IFERROR($BE8*$EQ8,0)</f>
        <v>0</v>
      </c>
      <c r="FC8" s="121">
        <f t="shared" ref="FC8:FC39" si="64">IFERROR($BF8*$EQ8,0)</f>
        <v>0</v>
      </c>
      <c r="FF8">
        <f>IF($E8="Year abroad/placement (120 credits)",$C8,0)</f>
        <v>0</v>
      </c>
    </row>
    <row r="9" spans="1:163" ht="30" x14ac:dyDescent="0.25">
      <c r="A9" s="2" t="str">
        <f>IF(OR($E9='selections(hide)'!$A$57,$E9='selections(hide)'!$A$54,$E9='selections(hide)'!$A$51),$C$1&amp;$E9,IF(AND($E9='selections(hide)'!$A$50,$F9&lt;45),$C$1&amp;$E9&amp;"up to 45",IF(AND($E9='selections(hide)'!$A$50,$F9&gt;=45),$C$1&amp;$E9&amp;"45+",IF(AND($E9='selections(hide)'!$A$49,$F9&lt;30),$C$1&amp;$E9&amp;"up to 30",IF(AND($E9='selections(hide)'!$A$49,$F9&gt;=30),$C$1&amp;$E9&amp;"30+",IF(AND($E9='selections(hide)'!$A$53,$F9&lt;45),$C$1&amp;$E9&amp;"up to 45",IF(AND($E9='selections(hide)'!$A$53,$F9&gt;=45),$C$1&amp;$E9&amp;"45+",IF(AND($E9='selections(hide)'!$A$52,$F9&lt;30),$C$1&amp;$E9&amp;"up to 30",IF(AND($E9='selections(hide)'!$A$52,$F9&gt;=30),$C$1&amp;$E9&amp;"30+",IF(AND($E9='selections(hide)'!$A$56,$F9&lt;45),$C$1&amp;$E9&amp;"up to 45",IF(AND($E9='selections(hide)'!$A$56,$F9&gt;=45),$C$1&amp;$E9&amp;"45+",IF(AND($E9='selections(hide)'!$A$55,$F9&lt;30),$C$1&amp;$E9&amp;"up to 30",IF(AND($E9='selections(hide)'!$A$55,$F9&gt;=30),$C$1&amp;$E9&amp;"30+","")))))))))))))</f>
        <v>PGTTaught - dry lab based30+</v>
      </c>
      <c r="B9" s="85" t="s">
        <v>279</v>
      </c>
      <c r="C9" s="92">
        <v>1</v>
      </c>
      <c r="D9" s="93" t="s">
        <v>277</v>
      </c>
      <c r="E9" s="84" t="s">
        <v>280</v>
      </c>
      <c r="F9" s="92">
        <v>30</v>
      </c>
      <c r="G9" s="93" t="s">
        <v>153</v>
      </c>
      <c r="H9" s="91"/>
      <c r="I9" s="117">
        <f>IFERROR(IF('selections(hide)'!$F$1=1,VLOOKUP($A9,academic_hours!$B$13:$S$40,4,FALSE),IF('selections(hide)'!$F$1=2,VLOOKUP($A9,academic_hours!$B$13:$S$40,9,FALSE),IF('selections(hide)'!$F$1=3,VLOOKUP($A9,academic_hours!$B$13:$S$40,14,FALSE),0))),"")</f>
        <v>3</v>
      </c>
      <c r="J9" s="118"/>
      <c r="K9" s="117">
        <f t="shared" ref="K9:K67" si="65">IFERROR(J9+I9,"")</f>
        <v>3</v>
      </c>
      <c r="L9" s="47">
        <v>39</v>
      </c>
      <c r="M9" s="91">
        <v>1</v>
      </c>
      <c r="N9" s="91"/>
      <c r="O9" s="91"/>
      <c r="P9" s="91"/>
      <c r="Q9" s="91"/>
      <c r="R9" s="91"/>
      <c r="S9" s="117">
        <f>IFERROR(IF('selections(hide)'!$F$1=1,VLOOKUP($A9,academic_hours!$B$13:$S$40,6,FALSE),IF('selections(hide)'!$F$1=2,VLOOKUP($A9,academic_hours!$B$13:$S$40,11,FALSE),IF('selections(hide)'!$F$1=3,VLOOKUP($A9,academic_hours!$B$13:$S$40,16,FALSE),0))),"")</f>
        <v>30</v>
      </c>
      <c r="T9" s="118"/>
      <c r="U9" s="117">
        <f t="shared" ref="U9:U67" si="66">IFERROR(T9+S9,"")</f>
        <v>30</v>
      </c>
      <c r="V9" s="47">
        <v>39</v>
      </c>
      <c r="W9" s="91">
        <v>1</v>
      </c>
      <c r="X9" s="91"/>
      <c r="Y9" s="91"/>
      <c r="Z9" s="91"/>
      <c r="AA9" s="91"/>
      <c r="AB9" s="91"/>
      <c r="AC9" s="117">
        <f>IFERROR(IF('selections(hide)'!$F$1=1,VLOOKUP($A9,academic_hours!$B$13:$S$40,5,FALSE),IF('selections(hide)'!$F$1=2,VLOOKUP($A9,academic_hours!$B$13:$S$40,10,FALSE),IF('selections(hide)'!$F$1=3,VLOOKUP($A9,academic_hours!$B$13:$S$40,15,FALSE),0))),"")</f>
        <v>100</v>
      </c>
      <c r="AD9" s="118"/>
      <c r="AE9" s="117">
        <f t="shared" ref="AE9:AE67" si="67">IFERROR(AD9+AC9,"")</f>
        <v>100</v>
      </c>
      <c r="AF9" s="47">
        <v>39</v>
      </c>
      <c r="AG9" s="91">
        <v>1</v>
      </c>
      <c r="AH9" s="91"/>
      <c r="AI9" s="91"/>
      <c r="AJ9" s="91"/>
      <c r="AK9" s="91"/>
      <c r="AL9" s="91"/>
      <c r="AM9" s="117">
        <f>IFERROR(IF('selections(hide)'!$F$1=1,VLOOKUP($A9,academic_hours!$B$13:$S$40,8,FALSE),IF('selections(hide)'!$F$1=2,VLOOKUP($A9,academic_hours!$B$13:$S$40,13,FALSE),IF('selections(hide)'!$F$1=3,VLOOKUP($A9,academic_hours!$B$13:$S$40,18,FALSE),0))),"")</f>
        <v>150</v>
      </c>
      <c r="AN9" s="118"/>
      <c r="AO9" s="117">
        <f t="shared" ref="AO9:AO67" si="68">IFERROR(AN9+AM9,"")</f>
        <v>150</v>
      </c>
      <c r="AP9" s="47">
        <v>39</v>
      </c>
      <c r="AQ9" s="91">
        <v>1</v>
      </c>
      <c r="AR9" s="91"/>
      <c r="AS9" s="91"/>
      <c r="AT9" s="91"/>
      <c r="AU9" s="91"/>
      <c r="AV9" s="91"/>
      <c r="AW9" s="117">
        <f>IFERROR(IF('selections(hide)'!$F$1=1,VLOOKUP($A9,academic_hours!$B$13:$S$40,7,FALSE),IF('selections(hide)'!$F$1=2,VLOOKUP($A9,academic_hours!$B$13:$S$40,12,FALSE),IF('selections(hide)'!$F$1=3,VLOOKUP($A9,academic_hours!$B$13:$S$40,17,FALSE),0))),"")</f>
        <v>300</v>
      </c>
      <c r="AX9" s="118"/>
      <c r="AY9" s="117">
        <f t="shared" ref="AY9:AY67" si="69">IFERROR(AX9+AW9,"")</f>
        <v>300</v>
      </c>
      <c r="AZ9" s="47">
        <v>39</v>
      </c>
      <c r="BA9" s="91">
        <v>1</v>
      </c>
      <c r="BB9" s="91"/>
      <c r="BC9" s="91"/>
      <c r="BD9" s="91"/>
      <c r="BE9" s="91"/>
      <c r="BF9" s="91"/>
      <c r="BH9" s="71" t="str">
        <f t="shared" ref="BH9:BH67" si="70">IF(AND($G9="existing",OR($H9="",$H9&lt;=0)),"% must be &gt; 0%","OK")</f>
        <v>OK</v>
      </c>
      <c r="BI9" s="71" t="str">
        <f t="shared" ref="BI9:BI67" si="71">IF($G9="","OK",IF(AND($G9&lt;&gt;"",$L9&lt;72,$L9&gt;4),"OK","Select spine point"))</f>
        <v>OK</v>
      </c>
      <c r="BJ9" s="71" t="str">
        <f t="shared" ref="BJ9:BJ67" si="72">IF($G9="","OK",IF(AND($G9&lt;&gt;"",$V9&lt;72,$V9&gt;4),"OK","Select spine point"))</f>
        <v>OK</v>
      </c>
      <c r="BK9" s="71" t="str">
        <f t="shared" ref="BK9:BK67" si="73">IF($G9="","OK",IF(AND($G9&lt;&gt;"",$AF9&lt;72,$AF9&gt;4),"OK","Select spine point"))</f>
        <v>OK</v>
      </c>
      <c r="BL9" s="71" t="str">
        <f t="shared" ref="BL9:BL67" si="74">IF($G9="","OK",IF(AND($G9&lt;&gt;"",$AP9&lt;72,$AP9&gt;4),"OK","Select spine point"))</f>
        <v>OK</v>
      </c>
      <c r="BM9" s="71" t="str">
        <f t="shared" ref="BM9:BM67" si="75">IF($G9="","OK",IF(AND($G9&lt;&gt;"",$AZ9&lt;72,$AZ9&gt;4),"OK","Select spine point"))</f>
        <v>OK</v>
      </c>
      <c r="BN9" s="71" t="str">
        <f t="shared" si="0"/>
        <v>OK</v>
      </c>
      <c r="BO9" s="71" t="str">
        <f t="shared" si="1"/>
        <v>OK</v>
      </c>
      <c r="BP9" s="71" t="str">
        <f t="shared" si="2"/>
        <v>OK</v>
      </c>
      <c r="BQ9" s="71" t="str">
        <f t="shared" si="3"/>
        <v>OK</v>
      </c>
      <c r="BR9" s="71" t="str">
        <f t="shared" si="4"/>
        <v>OK</v>
      </c>
      <c r="BU9" s="121">
        <f>IF($L9&lt;&gt;"",VLOOKUP($L9,pay_scales!$A:$S,18,FALSE),"")</f>
        <v>37.444559696969698</v>
      </c>
      <c r="BV9" s="121">
        <f t="shared" ref="BV9:BV67" si="76">IF($D9="Main",$K9,0)</f>
        <v>3</v>
      </c>
      <c r="BW9" s="121">
        <f t="shared" ref="BW9:BW67" si="77">IFERROR(BV9*BU9,"")</f>
        <v>112.3336790909091</v>
      </c>
      <c r="BX9" s="121">
        <f t="shared" si="5"/>
        <v>3</v>
      </c>
      <c r="BY9" s="121">
        <f t="shared" si="6"/>
        <v>0</v>
      </c>
      <c r="BZ9" s="121">
        <f t="shared" si="7"/>
        <v>0</v>
      </c>
      <c r="CA9" s="121">
        <f t="shared" si="8"/>
        <v>0</v>
      </c>
      <c r="CB9" s="121">
        <f t="shared" si="9"/>
        <v>0</v>
      </c>
      <c r="CC9" s="121">
        <f t="shared" si="10"/>
        <v>0</v>
      </c>
      <c r="CD9" s="121">
        <f t="shared" si="11"/>
        <v>112.3336790909091</v>
      </c>
      <c r="CE9" s="121">
        <f t="shared" si="12"/>
        <v>0</v>
      </c>
      <c r="CF9" s="121">
        <f t="shared" si="13"/>
        <v>0</v>
      </c>
      <c r="CG9" s="121">
        <f t="shared" si="14"/>
        <v>0</v>
      </c>
      <c r="CH9" s="121">
        <f t="shared" si="15"/>
        <v>0</v>
      </c>
      <c r="CI9" s="121">
        <f t="shared" si="16"/>
        <v>0</v>
      </c>
      <c r="CM9" s="121">
        <f>IF($V9&lt;&gt;"",VLOOKUP($V9,pay_scales!$A:$S,18,FALSE),"")</f>
        <v>37.444559696969698</v>
      </c>
      <c r="CN9" s="121">
        <f t="shared" ref="CN9:CN67" si="78">IF($G9="New",$U9,IF($G9="Existing",$U9*$H9,0))</f>
        <v>30</v>
      </c>
      <c r="CO9" s="121">
        <f t="shared" ref="CO9:CO67" si="79">IFERROR(CN9*CM9,"")</f>
        <v>1123.336790909091</v>
      </c>
      <c r="CP9" s="121">
        <f t="shared" si="17"/>
        <v>30</v>
      </c>
      <c r="CQ9" s="121">
        <f t="shared" si="18"/>
        <v>0</v>
      </c>
      <c r="CR9" s="121">
        <f t="shared" si="19"/>
        <v>0</v>
      </c>
      <c r="CS9" s="121">
        <f t="shared" si="20"/>
        <v>0</v>
      </c>
      <c r="CT9" s="121">
        <f t="shared" si="21"/>
        <v>0</v>
      </c>
      <c r="CU9" s="121">
        <f t="shared" si="22"/>
        <v>0</v>
      </c>
      <c r="CV9" s="121">
        <f t="shared" si="23"/>
        <v>1123.336790909091</v>
      </c>
      <c r="CW9" s="121">
        <f t="shared" si="24"/>
        <v>0</v>
      </c>
      <c r="CX9" s="121">
        <f t="shared" si="25"/>
        <v>0</v>
      </c>
      <c r="CY9" s="121">
        <f t="shared" si="26"/>
        <v>0</v>
      </c>
      <c r="CZ9" s="121">
        <f t="shared" si="27"/>
        <v>0</v>
      </c>
      <c r="DA9" s="121">
        <f t="shared" si="28"/>
        <v>0</v>
      </c>
      <c r="DE9" s="121">
        <f>IF($AF9&lt;&gt;"",VLOOKUP($AF9,pay_scales!$A:$S,18,FALSE),"")</f>
        <v>37.444559696969698</v>
      </c>
      <c r="DF9" s="121">
        <f t="shared" ref="DF9:DF67" si="80">IF($G9="New",$AE9,IF($G9="Existing",$AE9*$H9,0))</f>
        <v>100</v>
      </c>
      <c r="DG9" s="121">
        <f t="shared" ref="DG9:DG67" si="81">IFERROR(DF9*DE9,"")</f>
        <v>3744.45596969697</v>
      </c>
      <c r="DH9" s="121">
        <f t="shared" si="29"/>
        <v>100</v>
      </c>
      <c r="DI9" s="121">
        <f t="shared" si="30"/>
        <v>0</v>
      </c>
      <c r="DJ9" s="121">
        <f t="shared" si="31"/>
        <v>0</v>
      </c>
      <c r="DK9" s="121">
        <f t="shared" si="32"/>
        <v>0</v>
      </c>
      <c r="DL9" s="121">
        <f t="shared" si="33"/>
        <v>0</v>
      </c>
      <c r="DM9" s="121">
        <f t="shared" si="34"/>
        <v>0</v>
      </c>
      <c r="DN9" s="121">
        <f t="shared" si="35"/>
        <v>3744.45596969697</v>
      </c>
      <c r="DO9" s="121">
        <f t="shared" si="36"/>
        <v>0</v>
      </c>
      <c r="DP9" s="121">
        <f t="shared" si="37"/>
        <v>0</v>
      </c>
      <c r="DQ9" s="121">
        <f t="shared" si="38"/>
        <v>0</v>
      </c>
      <c r="DR9" s="121">
        <f t="shared" si="39"/>
        <v>0</v>
      </c>
      <c r="DS9" s="121">
        <f t="shared" si="40"/>
        <v>0</v>
      </c>
      <c r="DW9" s="121">
        <f>IF($AP9&lt;&gt;"",VLOOKUP($AP9,pay_scales!$A:$S,18,FALSE),"")</f>
        <v>37.444559696969698</v>
      </c>
      <c r="DX9" s="121">
        <f t="shared" ref="DX9:DX67" si="82">IF($G9="New",$AO9,IF($G9="Existing",$AO9*$H9,0))</f>
        <v>150</v>
      </c>
      <c r="DY9" s="121">
        <f t="shared" ref="DY9:DY67" si="83">IFERROR(DX9*DW9,"")</f>
        <v>5616.683954545455</v>
      </c>
      <c r="DZ9" s="121">
        <f t="shared" si="41"/>
        <v>150</v>
      </c>
      <c r="EA9" s="121">
        <f t="shared" si="42"/>
        <v>0</v>
      </c>
      <c r="EB9" s="121">
        <f t="shared" si="43"/>
        <v>0</v>
      </c>
      <c r="EC9" s="121">
        <f t="shared" si="44"/>
        <v>0</v>
      </c>
      <c r="ED9" s="121">
        <f t="shared" si="45"/>
        <v>0</v>
      </c>
      <c r="EE9" s="121">
        <f t="shared" si="46"/>
        <v>0</v>
      </c>
      <c r="EF9" s="121">
        <f t="shared" si="47"/>
        <v>5616.683954545455</v>
      </c>
      <c r="EG9" s="121">
        <f t="shared" si="48"/>
        <v>0</v>
      </c>
      <c r="EH9" s="121">
        <f t="shared" si="49"/>
        <v>0</v>
      </c>
      <c r="EI9" s="121">
        <f t="shared" si="50"/>
        <v>0</v>
      </c>
      <c r="EJ9" s="121">
        <f t="shared" si="51"/>
        <v>0</v>
      </c>
      <c r="EK9" s="121">
        <f t="shared" si="52"/>
        <v>0</v>
      </c>
      <c r="EO9" s="121">
        <f>IF($AZ9&lt;&gt;"",VLOOKUP($AF9,pay_scales!$A:$S,18,FALSE),"")</f>
        <v>37.444559696969698</v>
      </c>
      <c r="EP9" s="121">
        <f t="shared" ref="EP9:EP67" si="84">IF($G9="New",$AY9,IF($G9="Existing",0,0))</f>
        <v>300</v>
      </c>
      <c r="EQ9" s="121">
        <f t="shared" ref="EQ9:EQ67" si="85">IFERROR(EP9*EO9,"")</f>
        <v>11233.36790909091</v>
      </c>
      <c r="ER9" s="121">
        <f t="shared" si="53"/>
        <v>300</v>
      </c>
      <c r="ES9" s="121">
        <f t="shared" si="54"/>
        <v>0</v>
      </c>
      <c r="ET9" s="121">
        <f t="shared" si="55"/>
        <v>0</v>
      </c>
      <c r="EU9" s="121">
        <f t="shared" si="56"/>
        <v>0</v>
      </c>
      <c r="EV9" s="121">
        <f t="shared" si="57"/>
        <v>0</v>
      </c>
      <c r="EW9" s="121">
        <f t="shared" si="58"/>
        <v>0</v>
      </c>
      <c r="EX9" s="121">
        <f t="shared" si="59"/>
        <v>11233.36790909091</v>
      </c>
      <c r="EY9" s="121">
        <f t="shared" si="60"/>
        <v>0</v>
      </c>
      <c r="EZ9" s="121">
        <f t="shared" si="61"/>
        <v>0</v>
      </c>
      <c r="FA9" s="121">
        <f t="shared" si="62"/>
        <v>0</v>
      </c>
      <c r="FB9" s="121">
        <f t="shared" si="63"/>
        <v>0</v>
      </c>
      <c r="FC9" s="121">
        <f t="shared" si="64"/>
        <v>0</v>
      </c>
      <c r="FF9">
        <f t="shared" ref="FF9:FF67" si="86">IF($E9="Year abroad/placement (120 credits)",$C9,0)</f>
        <v>0</v>
      </c>
    </row>
    <row r="10" spans="1:163" ht="45" x14ac:dyDescent="0.25">
      <c r="A10" s="2" t="str">
        <f>IF(OR($E10='selections(hide)'!$A$57,$E10='selections(hide)'!$A$54,$E10='selections(hide)'!$A$51),$C$1&amp;$E10,IF(AND($E10='selections(hide)'!$A$50,$F10&lt;45),$C$1&amp;$E10&amp;"up to 45",IF(AND($E10='selections(hide)'!$A$50,$F10&gt;=45),$C$1&amp;$E10&amp;"45+",IF(AND($E10='selections(hide)'!$A$49,$F10&lt;30),$C$1&amp;$E10&amp;"up to 30",IF(AND($E10='selections(hide)'!$A$49,$F10&gt;=30),$C$1&amp;$E10&amp;"30+",IF(AND($E10='selections(hide)'!$A$53,$F10&lt;45),$C$1&amp;$E10&amp;"up to 45",IF(AND($E10='selections(hide)'!$A$53,$F10&gt;=45),$C$1&amp;$E10&amp;"45+",IF(AND($E10='selections(hide)'!$A$52,$F10&lt;30),$C$1&amp;$E10&amp;"up to 30",IF(AND($E10='selections(hide)'!$A$52,$F10&gt;=30),$C$1&amp;$E10&amp;"30+",IF(AND($E10='selections(hide)'!$A$56,$F10&lt;45),$C$1&amp;$E10&amp;"up to 45",IF(AND($E10='selections(hide)'!$A$56,$F10&gt;=45),$C$1&amp;$E10&amp;"45+",IF(AND($E10='selections(hide)'!$A$55,$F10&lt;30),$C$1&amp;$E10&amp;"up to 30",IF(AND($E10='selections(hide)'!$A$55,$F10&gt;=30),$C$1&amp;$E10&amp;"30+","")))))))))))))</f>
        <v>PGTTaught - dry lab based30+</v>
      </c>
      <c r="B10" s="85" t="s">
        <v>281</v>
      </c>
      <c r="C10" s="92">
        <v>1</v>
      </c>
      <c r="D10" s="93" t="s">
        <v>277</v>
      </c>
      <c r="E10" s="84" t="s">
        <v>280</v>
      </c>
      <c r="F10" s="92">
        <v>30</v>
      </c>
      <c r="G10" s="93" t="s">
        <v>153</v>
      </c>
      <c r="H10" s="91"/>
      <c r="I10" s="117">
        <f>IFERROR(IF('selections(hide)'!$F$1=1,VLOOKUP($A10,academic_hours!$B$13:$S$40,4,FALSE),IF('selections(hide)'!$F$1=2,VLOOKUP($A10,academic_hours!$B$13:$S$40,9,FALSE),IF('selections(hide)'!$F$1=3,VLOOKUP($A10,academic_hours!$B$13:$S$40,14,FALSE),0))),"")</f>
        <v>3</v>
      </c>
      <c r="J10" s="118"/>
      <c r="K10" s="117">
        <f t="shared" si="65"/>
        <v>3</v>
      </c>
      <c r="L10" s="47">
        <v>39</v>
      </c>
      <c r="M10" s="91">
        <v>1</v>
      </c>
      <c r="N10" s="91"/>
      <c r="O10" s="91"/>
      <c r="P10" s="91"/>
      <c r="Q10" s="91"/>
      <c r="R10" s="91"/>
      <c r="S10" s="117">
        <f>IFERROR(IF('selections(hide)'!$F$1=1,VLOOKUP($A10,academic_hours!$B$13:$S$40,6,FALSE),IF('selections(hide)'!$F$1=2,VLOOKUP($A10,academic_hours!$B$13:$S$40,11,FALSE),IF('selections(hide)'!$F$1=3,VLOOKUP($A10,academic_hours!$B$13:$S$40,16,FALSE),0))),"")</f>
        <v>30</v>
      </c>
      <c r="T10" s="118"/>
      <c r="U10" s="117">
        <f t="shared" si="66"/>
        <v>30</v>
      </c>
      <c r="V10" s="47">
        <v>39</v>
      </c>
      <c r="W10" s="91">
        <v>1</v>
      </c>
      <c r="X10" s="91"/>
      <c r="Y10" s="91"/>
      <c r="Z10" s="91"/>
      <c r="AA10" s="91"/>
      <c r="AB10" s="91"/>
      <c r="AC10" s="117">
        <f>IFERROR(IF('selections(hide)'!$F$1=1,VLOOKUP($A10,academic_hours!$B$13:$S$40,5,FALSE),IF('selections(hide)'!$F$1=2,VLOOKUP($A10,academic_hours!$B$13:$S$40,10,FALSE),IF('selections(hide)'!$F$1=3,VLOOKUP($A10,academic_hours!$B$13:$S$40,15,FALSE),0))),"")</f>
        <v>100</v>
      </c>
      <c r="AD10" s="118"/>
      <c r="AE10" s="117">
        <f t="shared" si="67"/>
        <v>100</v>
      </c>
      <c r="AF10" s="47">
        <v>39</v>
      </c>
      <c r="AG10" s="91">
        <v>1</v>
      </c>
      <c r="AH10" s="91"/>
      <c r="AI10" s="91"/>
      <c r="AJ10" s="91"/>
      <c r="AK10" s="91"/>
      <c r="AL10" s="91"/>
      <c r="AM10" s="117">
        <f>IFERROR(IF('selections(hide)'!$F$1=1,VLOOKUP($A10,academic_hours!$B$13:$S$40,8,FALSE),IF('selections(hide)'!$F$1=2,VLOOKUP($A10,academic_hours!$B$13:$S$40,13,FALSE),IF('selections(hide)'!$F$1=3,VLOOKUP($A10,academic_hours!$B$13:$S$40,18,FALSE),0))),"")</f>
        <v>150</v>
      </c>
      <c r="AN10" s="118"/>
      <c r="AO10" s="117">
        <f t="shared" si="68"/>
        <v>150</v>
      </c>
      <c r="AP10" s="47">
        <v>39</v>
      </c>
      <c r="AQ10" s="91">
        <v>1</v>
      </c>
      <c r="AR10" s="91"/>
      <c r="AS10" s="91"/>
      <c r="AT10" s="91"/>
      <c r="AU10" s="91"/>
      <c r="AV10" s="91"/>
      <c r="AW10" s="117">
        <f>IFERROR(IF('selections(hide)'!$F$1=1,VLOOKUP($A10,academic_hours!$B$13:$S$40,7,FALSE),IF('selections(hide)'!$F$1=2,VLOOKUP($A10,academic_hours!$B$13:$S$40,12,FALSE),IF('selections(hide)'!$F$1=3,VLOOKUP($A10,academic_hours!$B$13:$S$40,17,FALSE),0))),"")</f>
        <v>300</v>
      </c>
      <c r="AX10" s="118"/>
      <c r="AY10" s="117">
        <f t="shared" si="69"/>
        <v>300</v>
      </c>
      <c r="AZ10" s="47">
        <v>39</v>
      </c>
      <c r="BA10" s="91">
        <v>1</v>
      </c>
      <c r="BB10" s="91"/>
      <c r="BC10" s="91"/>
      <c r="BD10" s="91"/>
      <c r="BE10" s="91"/>
      <c r="BF10" s="91"/>
      <c r="BH10" s="71" t="str">
        <f t="shared" si="70"/>
        <v>OK</v>
      </c>
      <c r="BI10" s="71" t="str">
        <f t="shared" si="71"/>
        <v>OK</v>
      </c>
      <c r="BJ10" s="71" t="str">
        <f t="shared" si="72"/>
        <v>OK</v>
      </c>
      <c r="BK10" s="71" t="str">
        <f t="shared" si="73"/>
        <v>OK</v>
      </c>
      <c r="BL10" s="71" t="str">
        <f t="shared" si="74"/>
        <v>OK</v>
      </c>
      <c r="BM10" s="71" t="str">
        <f t="shared" si="75"/>
        <v>OK</v>
      </c>
      <c r="BN10" s="71" t="str">
        <f t="shared" si="0"/>
        <v>OK</v>
      </c>
      <c r="BO10" s="71" t="str">
        <f t="shared" si="1"/>
        <v>OK</v>
      </c>
      <c r="BP10" s="71" t="str">
        <f t="shared" si="2"/>
        <v>OK</v>
      </c>
      <c r="BQ10" s="71" t="str">
        <f t="shared" si="3"/>
        <v>OK</v>
      </c>
      <c r="BR10" s="71" t="str">
        <f t="shared" si="4"/>
        <v>OK</v>
      </c>
      <c r="BU10" s="121">
        <f>IF($L10&lt;&gt;"",VLOOKUP($L10,pay_scales!$A:$S,18,FALSE),"")</f>
        <v>37.444559696969698</v>
      </c>
      <c r="BV10" s="121">
        <f t="shared" si="76"/>
        <v>3</v>
      </c>
      <c r="BW10" s="121">
        <f t="shared" si="77"/>
        <v>112.3336790909091</v>
      </c>
      <c r="BX10" s="121">
        <f t="shared" si="5"/>
        <v>3</v>
      </c>
      <c r="BY10" s="121">
        <f t="shared" si="6"/>
        <v>0</v>
      </c>
      <c r="BZ10" s="121">
        <f t="shared" si="7"/>
        <v>0</v>
      </c>
      <c r="CA10" s="121">
        <f t="shared" si="8"/>
        <v>0</v>
      </c>
      <c r="CB10" s="121">
        <f t="shared" si="9"/>
        <v>0</v>
      </c>
      <c r="CC10" s="121">
        <f t="shared" si="10"/>
        <v>0</v>
      </c>
      <c r="CD10" s="121">
        <f t="shared" si="11"/>
        <v>112.3336790909091</v>
      </c>
      <c r="CE10" s="121">
        <f t="shared" si="12"/>
        <v>0</v>
      </c>
      <c r="CF10" s="121">
        <f t="shared" si="13"/>
        <v>0</v>
      </c>
      <c r="CG10" s="121">
        <f t="shared" si="14"/>
        <v>0</v>
      </c>
      <c r="CH10" s="121">
        <f t="shared" si="15"/>
        <v>0</v>
      </c>
      <c r="CI10" s="121">
        <f t="shared" si="16"/>
        <v>0</v>
      </c>
      <c r="CM10" s="121">
        <f>IF($V10&lt;&gt;"",VLOOKUP($V10,pay_scales!$A:$S,18,FALSE),"")</f>
        <v>37.444559696969698</v>
      </c>
      <c r="CN10" s="121">
        <f t="shared" si="78"/>
        <v>30</v>
      </c>
      <c r="CO10" s="121">
        <f t="shared" si="79"/>
        <v>1123.336790909091</v>
      </c>
      <c r="CP10" s="121">
        <f t="shared" si="17"/>
        <v>30</v>
      </c>
      <c r="CQ10" s="121">
        <f t="shared" si="18"/>
        <v>0</v>
      </c>
      <c r="CR10" s="121">
        <f t="shared" si="19"/>
        <v>0</v>
      </c>
      <c r="CS10" s="121">
        <f t="shared" si="20"/>
        <v>0</v>
      </c>
      <c r="CT10" s="121">
        <f t="shared" si="21"/>
        <v>0</v>
      </c>
      <c r="CU10" s="121">
        <f t="shared" si="22"/>
        <v>0</v>
      </c>
      <c r="CV10" s="121">
        <f t="shared" si="23"/>
        <v>1123.336790909091</v>
      </c>
      <c r="CW10" s="121">
        <f t="shared" si="24"/>
        <v>0</v>
      </c>
      <c r="CX10" s="121">
        <f t="shared" si="25"/>
        <v>0</v>
      </c>
      <c r="CY10" s="121">
        <f t="shared" si="26"/>
        <v>0</v>
      </c>
      <c r="CZ10" s="121">
        <f t="shared" si="27"/>
        <v>0</v>
      </c>
      <c r="DA10" s="121">
        <f t="shared" si="28"/>
        <v>0</v>
      </c>
      <c r="DE10" s="121">
        <f>IF($AF10&lt;&gt;"",VLOOKUP($AF10,pay_scales!$A:$S,18,FALSE),"")</f>
        <v>37.444559696969698</v>
      </c>
      <c r="DF10" s="121">
        <f t="shared" si="80"/>
        <v>100</v>
      </c>
      <c r="DG10" s="121">
        <f t="shared" si="81"/>
        <v>3744.45596969697</v>
      </c>
      <c r="DH10" s="121">
        <f t="shared" si="29"/>
        <v>100</v>
      </c>
      <c r="DI10" s="121">
        <f t="shared" si="30"/>
        <v>0</v>
      </c>
      <c r="DJ10" s="121">
        <f t="shared" si="31"/>
        <v>0</v>
      </c>
      <c r="DK10" s="121">
        <f t="shared" si="32"/>
        <v>0</v>
      </c>
      <c r="DL10" s="121">
        <f t="shared" si="33"/>
        <v>0</v>
      </c>
      <c r="DM10" s="121">
        <f t="shared" si="34"/>
        <v>0</v>
      </c>
      <c r="DN10" s="121">
        <f t="shared" si="35"/>
        <v>3744.45596969697</v>
      </c>
      <c r="DO10" s="121">
        <f t="shared" si="36"/>
        <v>0</v>
      </c>
      <c r="DP10" s="121">
        <f t="shared" si="37"/>
        <v>0</v>
      </c>
      <c r="DQ10" s="121">
        <f t="shared" si="38"/>
        <v>0</v>
      </c>
      <c r="DR10" s="121">
        <f t="shared" si="39"/>
        <v>0</v>
      </c>
      <c r="DS10" s="121">
        <f t="shared" si="40"/>
        <v>0</v>
      </c>
      <c r="DW10" s="121">
        <f>IF($AP10&lt;&gt;"",VLOOKUP($AP10,pay_scales!$A:$S,18,FALSE),"")</f>
        <v>37.444559696969698</v>
      </c>
      <c r="DX10" s="121">
        <f t="shared" si="82"/>
        <v>150</v>
      </c>
      <c r="DY10" s="121">
        <f t="shared" si="83"/>
        <v>5616.683954545455</v>
      </c>
      <c r="DZ10" s="121">
        <f t="shared" si="41"/>
        <v>150</v>
      </c>
      <c r="EA10" s="121">
        <f t="shared" si="42"/>
        <v>0</v>
      </c>
      <c r="EB10" s="121">
        <f t="shared" si="43"/>
        <v>0</v>
      </c>
      <c r="EC10" s="121">
        <f t="shared" si="44"/>
        <v>0</v>
      </c>
      <c r="ED10" s="121">
        <f t="shared" si="45"/>
        <v>0</v>
      </c>
      <c r="EE10" s="121">
        <f t="shared" si="46"/>
        <v>0</v>
      </c>
      <c r="EF10" s="121">
        <f t="shared" si="47"/>
        <v>5616.683954545455</v>
      </c>
      <c r="EG10" s="121">
        <f t="shared" si="48"/>
        <v>0</v>
      </c>
      <c r="EH10" s="121">
        <f t="shared" si="49"/>
        <v>0</v>
      </c>
      <c r="EI10" s="121">
        <f t="shared" si="50"/>
        <v>0</v>
      </c>
      <c r="EJ10" s="121">
        <f t="shared" si="51"/>
        <v>0</v>
      </c>
      <c r="EK10" s="121">
        <f t="shared" si="52"/>
        <v>0</v>
      </c>
      <c r="EO10" s="121">
        <f>IF($AZ10&lt;&gt;"",VLOOKUP($AF10,pay_scales!$A:$S,18,FALSE),"")</f>
        <v>37.444559696969698</v>
      </c>
      <c r="EP10" s="121">
        <f t="shared" si="84"/>
        <v>300</v>
      </c>
      <c r="EQ10" s="121">
        <f t="shared" si="85"/>
        <v>11233.36790909091</v>
      </c>
      <c r="ER10" s="121">
        <f t="shared" si="53"/>
        <v>300</v>
      </c>
      <c r="ES10" s="121">
        <f t="shared" si="54"/>
        <v>0</v>
      </c>
      <c r="ET10" s="121">
        <f t="shared" si="55"/>
        <v>0</v>
      </c>
      <c r="EU10" s="121">
        <f t="shared" si="56"/>
        <v>0</v>
      </c>
      <c r="EV10" s="121">
        <f t="shared" si="57"/>
        <v>0</v>
      </c>
      <c r="EW10" s="121">
        <f t="shared" si="58"/>
        <v>0</v>
      </c>
      <c r="EX10" s="121">
        <f t="shared" si="59"/>
        <v>11233.36790909091</v>
      </c>
      <c r="EY10" s="121">
        <f t="shared" si="60"/>
        <v>0</v>
      </c>
      <c r="EZ10" s="121">
        <f t="shared" si="61"/>
        <v>0</v>
      </c>
      <c r="FA10" s="121">
        <f t="shared" si="62"/>
        <v>0</v>
      </c>
      <c r="FB10" s="121">
        <f t="shared" si="63"/>
        <v>0</v>
      </c>
      <c r="FC10" s="121">
        <f t="shared" si="64"/>
        <v>0</v>
      </c>
      <c r="FF10">
        <f t="shared" si="86"/>
        <v>0</v>
      </c>
    </row>
    <row r="11" spans="1:163" x14ac:dyDescent="0.25">
      <c r="A11" s="2" t="str">
        <f>IF(OR($E11='selections(hide)'!$A$57,$E11='selections(hide)'!$A$54,$E11='selections(hide)'!$A$51),$C$1&amp;$E11,IF(AND($E11='selections(hide)'!$A$50,$F11&lt;45),$C$1&amp;$E11&amp;"up to 45",IF(AND($E11='selections(hide)'!$A$50,$F11&gt;=45),$C$1&amp;$E11&amp;"45+",IF(AND($E11='selections(hide)'!$A$49,$F11&lt;30),$C$1&amp;$E11&amp;"up to 30",IF(AND($E11='selections(hide)'!$A$49,$F11&gt;=30),$C$1&amp;$E11&amp;"30+",IF(AND($E11='selections(hide)'!$A$53,$F11&lt;45),$C$1&amp;$E11&amp;"up to 45",IF(AND($E11='selections(hide)'!$A$53,$F11&gt;=45),$C$1&amp;$E11&amp;"45+",IF(AND($E11='selections(hide)'!$A$52,$F11&lt;30),$C$1&amp;$E11&amp;"up to 30",IF(AND($E11='selections(hide)'!$A$52,$F11&gt;=30),$C$1&amp;$E11&amp;"30+",IF(AND($E11='selections(hide)'!$A$56,$F11&lt;45),$C$1&amp;$E11&amp;"up to 45",IF(AND($E11='selections(hide)'!$A$56,$F11&gt;=45),$C$1&amp;$E11&amp;"45+",IF(AND($E11='selections(hide)'!$A$55,$F11&lt;30),$C$1&amp;$E11&amp;"up to 30",IF(AND($E11='selections(hide)'!$A$55,$F11&gt;=30),$C$1&amp;$E11&amp;"30+","")))))))))))))</f>
        <v>PGTTaught - dry lab based30+</v>
      </c>
      <c r="B11" s="85" t="s">
        <v>282</v>
      </c>
      <c r="C11" s="92">
        <v>1</v>
      </c>
      <c r="D11" s="93" t="s">
        <v>277</v>
      </c>
      <c r="E11" s="84" t="s">
        <v>280</v>
      </c>
      <c r="F11" s="92">
        <v>30</v>
      </c>
      <c r="G11" s="93" t="s">
        <v>153</v>
      </c>
      <c r="H11" s="91"/>
      <c r="I11" s="117">
        <f>IFERROR(IF('selections(hide)'!$F$1=1,VLOOKUP($A11,academic_hours!$B$13:$S$40,4,FALSE),IF('selections(hide)'!$F$1=2,VLOOKUP($A11,academic_hours!$B$13:$S$40,9,FALSE),IF('selections(hide)'!$F$1=3,VLOOKUP($A11,academic_hours!$B$13:$S$40,14,FALSE),0))),"")</f>
        <v>3</v>
      </c>
      <c r="J11" s="118"/>
      <c r="K11" s="117">
        <f t="shared" si="65"/>
        <v>3</v>
      </c>
      <c r="L11" s="47">
        <v>39</v>
      </c>
      <c r="M11" s="91">
        <v>1</v>
      </c>
      <c r="N11" s="91"/>
      <c r="O11" s="91"/>
      <c r="P11" s="91"/>
      <c r="Q11" s="91"/>
      <c r="R11" s="91"/>
      <c r="S11" s="117">
        <f>IFERROR(IF('selections(hide)'!$F$1=1,VLOOKUP($A11,academic_hours!$B$13:$S$40,6,FALSE),IF('selections(hide)'!$F$1=2,VLOOKUP($A11,academic_hours!$B$13:$S$40,11,FALSE),IF('selections(hide)'!$F$1=3,VLOOKUP($A11,academic_hours!$B$13:$S$40,16,FALSE),0))),"")</f>
        <v>30</v>
      </c>
      <c r="T11" s="118"/>
      <c r="U11" s="117">
        <f t="shared" si="66"/>
        <v>30</v>
      </c>
      <c r="V11" s="47">
        <v>39</v>
      </c>
      <c r="W11" s="91">
        <v>1</v>
      </c>
      <c r="X11" s="91"/>
      <c r="Y11" s="91"/>
      <c r="Z11" s="91"/>
      <c r="AA11" s="91"/>
      <c r="AB11" s="91"/>
      <c r="AC11" s="117">
        <f>IFERROR(IF('selections(hide)'!$F$1=1,VLOOKUP($A11,academic_hours!$B$13:$S$40,5,FALSE),IF('selections(hide)'!$F$1=2,VLOOKUP($A11,academic_hours!$B$13:$S$40,10,FALSE),IF('selections(hide)'!$F$1=3,VLOOKUP($A11,academic_hours!$B$13:$S$40,15,FALSE),0))),"")</f>
        <v>100</v>
      </c>
      <c r="AD11" s="118"/>
      <c r="AE11" s="117">
        <f t="shared" si="67"/>
        <v>100</v>
      </c>
      <c r="AF11" s="47">
        <v>39</v>
      </c>
      <c r="AG11" s="91">
        <v>1</v>
      </c>
      <c r="AH11" s="91"/>
      <c r="AI11" s="91"/>
      <c r="AJ11" s="91"/>
      <c r="AK11" s="91"/>
      <c r="AL11" s="91"/>
      <c r="AM11" s="117">
        <f>IFERROR(IF('selections(hide)'!$F$1=1,VLOOKUP($A11,academic_hours!$B$13:$S$40,8,FALSE),IF('selections(hide)'!$F$1=2,VLOOKUP($A11,academic_hours!$B$13:$S$40,13,FALSE),IF('selections(hide)'!$F$1=3,VLOOKUP($A11,academic_hours!$B$13:$S$40,18,FALSE),0))),"")</f>
        <v>150</v>
      </c>
      <c r="AN11" s="118"/>
      <c r="AO11" s="117">
        <f t="shared" si="68"/>
        <v>150</v>
      </c>
      <c r="AP11" s="47">
        <v>39</v>
      </c>
      <c r="AQ11" s="91">
        <v>1</v>
      </c>
      <c r="AR11" s="91"/>
      <c r="AS11" s="91"/>
      <c r="AT11" s="91"/>
      <c r="AU11" s="91"/>
      <c r="AV11" s="91"/>
      <c r="AW11" s="117">
        <f>IFERROR(IF('selections(hide)'!$F$1=1,VLOOKUP($A11,academic_hours!$B$13:$S$40,7,FALSE),IF('selections(hide)'!$F$1=2,VLOOKUP($A11,academic_hours!$B$13:$S$40,12,FALSE),IF('selections(hide)'!$F$1=3,VLOOKUP($A11,academic_hours!$B$13:$S$40,17,FALSE),0))),"")</f>
        <v>300</v>
      </c>
      <c r="AX11" s="118"/>
      <c r="AY11" s="117">
        <f t="shared" si="69"/>
        <v>300</v>
      </c>
      <c r="AZ11" s="47">
        <v>39</v>
      </c>
      <c r="BA11" s="91">
        <v>1</v>
      </c>
      <c r="BB11" s="91"/>
      <c r="BC11" s="91"/>
      <c r="BD11" s="91"/>
      <c r="BE11" s="91"/>
      <c r="BF11" s="91"/>
      <c r="BH11" s="71" t="str">
        <f t="shared" si="70"/>
        <v>OK</v>
      </c>
      <c r="BI11" s="71" t="str">
        <f t="shared" si="71"/>
        <v>OK</v>
      </c>
      <c r="BJ11" s="71" t="str">
        <f t="shared" si="72"/>
        <v>OK</v>
      </c>
      <c r="BK11" s="71" t="str">
        <f t="shared" si="73"/>
        <v>OK</v>
      </c>
      <c r="BL11" s="71" t="str">
        <f t="shared" si="74"/>
        <v>OK</v>
      </c>
      <c r="BM11" s="71" t="str">
        <f t="shared" si="75"/>
        <v>OK</v>
      </c>
      <c r="BN11" s="71" t="str">
        <f t="shared" si="0"/>
        <v>OK</v>
      </c>
      <c r="BO11" s="71" t="str">
        <f t="shared" si="1"/>
        <v>OK</v>
      </c>
      <c r="BP11" s="71" t="str">
        <f t="shared" si="2"/>
        <v>OK</v>
      </c>
      <c r="BQ11" s="71" t="str">
        <f t="shared" si="3"/>
        <v>OK</v>
      </c>
      <c r="BR11" s="71" t="str">
        <f t="shared" si="4"/>
        <v>OK</v>
      </c>
      <c r="BU11" s="121">
        <f>IF($L11&lt;&gt;"",VLOOKUP($L11,pay_scales!$A:$S,18,FALSE),"")</f>
        <v>37.444559696969698</v>
      </c>
      <c r="BV11" s="121">
        <f t="shared" si="76"/>
        <v>3</v>
      </c>
      <c r="BW11" s="121">
        <f t="shared" si="77"/>
        <v>112.3336790909091</v>
      </c>
      <c r="BX11" s="121">
        <f t="shared" si="5"/>
        <v>3</v>
      </c>
      <c r="BY11" s="121">
        <f t="shared" si="6"/>
        <v>0</v>
      </c>
      <c r="BZ11" s="121">
        <f t="shared" si="7"/>
        <v>0</v>
      </c>
      <c r="CA11" s="121">
        <f t="shared" si="8"/>
        <v>0</v>
      </c>
      <c r="CB11" s="121">
        <f t="shared" si="9"/>
        <v>0</v>
      </c>
      <c r="CC11" s="121">
        <f t="shared" si="10"/>
        <v>0</v>
      </c>
      <c r="CD11" s="121">
        <f t="shared" si="11"/>
        <v>112.3336790909091</v>
      </c>
      <c r="CE11" s="121">
        <f t="shared" si="12"/>
        <v>0</v>
      </c>
      <c r="CF11" s="121">
        <f t="shared" si="13"/>
        <v>0</v>
      </c>
      <c r="CG11" s="121">
        <f t="shared" si="14"/>
        <v>0</v>
      </c>
      <c r="CH11" s="121">
        <f t="shared" si="15"/>
        <v>0</v>
      </c>
      <c r="CI11" s="121">
        <f t="shared" si="16"/>
        <v>0</v>
      </c>
      <c r="CM11" s="121">
        <f>IF($V11&lt;&gt;"",VLOOKUP($V11,pay_scales!$A:$S,18,FALSE),"")</f>
        <v>37.444559696969698</v>
      </c>
      <c r="CN11" s="121">
        <f t="shared" si="78"/>
        <v>30</v>
      </c>
      <c r="CO11" s="121">
        <f t="shared" si="79"/>
        <v>1123.336790909091</v>
      </c>
      <c r="CP11" s="121">
        <f t="shared" si="17"/>
        <v>30</v>
      </c>
      <c r="CQ11" s="121">
        <f t="shared" si="18"/>
        <v>0</v>
      </c>
      <c r="CR11" s="121">
        <f t="shared" si="19"/>
        <v>0</v>
      </c>
      <c r="CS11" s="121">
        <f t="shared" si="20"/>
        <v>0</v>
      </c>
      <c r="CT11" s="121">
        <f t="shared" si="21"/>
        <v>0</v>
      </c>
      <c r="CU11" s="121">
        <f t="shared" si="22"/>
        <v>0</v>
      </c>
      <c r="CV11" s="121">
        <f t="shared" si="23"/>
        <v>1123.336790909091</v>
      </c>
      <c r="CW11" s="121">
        <f t="shared" si="24"/>
        <v>0</v>
      </c>
      <c r="CX11" s="121">
        <f t="shared" si="25"/>
        <v>0</v>
      </c>
      <c r="CY11" s="121">
        <f t="shared" si="26"/>
        <v>0</v>
      </c>
      <c r="CZ11" s="121">
        <f t="shared" si="27"/>
        <v>0</v>
      </c>
      <c r="DA11" s="121">
        <f t="shared" si="28"/>
        <v>0</v>
      </c>
      <c r="DE11" s="121">
        <f>IF($AF11&lt;&gt;"",VLOOKUP($AF11,pay_scales!$A:$S,18,FALSE),"")</f>
        <v>37.444559696969698</v>
      </c>
      <c r="DF11" s="121">
        <f t="shared" si="80"/>
        <v>100</v>
      </c>
      <c r="DG11" s="121">
        <f t="shared" si="81"/>
        <v>3744.45596969697</v>
      </c>
      <c r="DH11" s="121">
        <f t="shared" si="29"/>
        <v>100</v>
      </c>
      <c r="DI11" s="121">
        <f t="shared" si="30"/>
        <v>0</v>
      </c>
      <c r="DJ11" s="121">
        <f t="shared" si="31"/>
        <v>0</v>
      </c>
      <c r="DK11" s="121">
        <f t="shared" si="32"/>
        <v>0</v>
      </c>
      <c r="DL11" s="121">
        <f t="shared" si="33"/>
        <v>0</v>
      </c>
      <c r="DM11" s="121">
        <f t="shared" si="34"/>
        <v>0</v>
      </c>
      <c r="DN11" s="121">
        <f t="shared" si="35"/>
        <v>3744.45596969697</v>
      </c>
      <c r="DO11" s="121">
        <f t="shared" si="36"/>
        <v>0</v>
      </c>
      <c r="DP11" s="121">
        <f t="shared" si="37"/>
        <v>0</v>
      </c>
      <c r="DQ11" s="121">
        <f t="shared" si="38"/>
        <v>0</v>
      </c>
      <c r="DR11" s="121">
        <f t="shared" si="39"/>
        <v>0</v>
      </c>
      <c r="DS11" s="121">
        <f t="shared" si="40"/>
        <v>0</v>
      </c>
      <c r="DW11" s="121">
        <f>IF($AP11&lt;&gt;"",VLOOKUP($AP11,pay_scales!$A:$S,18,FALSE),"")</f>
        <v>37.444559696969698</v>
      </c>
      <c r="DX11" s="121">
        <f t="shared" si="82"/>
        <v>150</v>
      </c>
      <c r="DY11" s="121">
        <f t="shared" si="83"/>
        <v>5616.683954545455</v>
      </c>
      <c r="DZ11" s="121">
        <f t="shared" si="41"/>
        <v>150</v>
      </c>
      <c r="EA11" s="121">
        <f t="shared" si="42"/>
        <v>0</v>
      </c>
      <c r="EB11" s="121">
        <f t="shared" si="43"/>
        <v>0</v>
      </c>
      <c r="EC11" s="121">
        <f t="shared" si="44"/>
        <v>0</v>
      </c>
      <c r="ED11" s="121">
        <f t="shared" si="45"/>
        <v>0</v>
      </c>
      <c r="EE11" s="121">
        <f t="shared" si="46"/>
        <v>0</v>
      </c>
      <c r="EF11" s="121">
        <f t="shared" si="47"/>
        <v>5616.683954545455</v>
      </c>
      <c r="EG11" s="121">
        <f t="shared" si="48"/>
        <v>0</v>
      </c>
      <c r="EH11" s="121">
        <f t="shared" si="49"/>
        <v>0</v>
      </c>
      <c r="EI11" s="121">
        <f t="shared" si="50"/>
        <v>0</v>
      </c>
      <c r="EJ11" s="121">
        <f t="shared" si="51"/>
        <v>0</v>
      </c>
      <c r="EK11" s="121">
        <f t="shared" si="52"/>
        <v>0</v>
      </c>
      <c r="EO11" s="121">
        <f>IF($AZ11&lt;&gt;"",VLOOKUP($AF11,pay_scales!$A:$S,18,FALSE),"")</f>
        <v>37.444559696969698</v>
      </c>
      <c r="EP11" s="121">
        <f t="shared" si="84"/>
        <v>300</v>
      </c>
      <c r="EQ11" s="121">
        <f t="shared" si="85"/>
        <v>11233.36790909091</v>
      </c>
      <c r="ER11" s="121">
        <f t="shared" si="53"/>
        <v>300</v>
      </c>
      <c r="ES11" s="121">
        <f t="shared" si="54"/>
        <v>0</v>
      </c>
      <c r="ET11" s="121">
        <f t="shared" si="55"/>
        <v>0</v>
      </c>
      <c r="EU11" s="121">
        <f t="shared" si="56"/>
        <v>0</v>
      </c>
      <c r="EV11" s="121">
        <f t="shared" si="57"/>
        <v>0</v>
      </c>
      <c r="EW11" s="121">
        <f t="shared" si="58"/>
        <v>0</v>
      </c>
      <c r="EX11" s="121">
        <f t="shared" si="59"/>
        <v>11233.36790909091</v>
      </c>
      <c r="EY11" s="121">
        <f t="shared" si="60"/>
        <v>0</v>
      </c>
      <c r="EZ11" s="121">
        <f t="shared" si="61"/>
        <v>0</v>
      </c>
      <c r="FA11" s="121">
        <f t="shared" si="62"/>
        <v>0</v>
      </c>
      <c r="FB11" s="121">
        <f t="shared" si="63"/>
        <v>0</v>
      </c>
      <c r="FC11" s="121">
        <f t="shared" si="64"/>
        <v>0</v>
      </c>
      <c r="FF11">
        <f t="shared" si="86"/>
        <v>0</v>
      </c>
    </row>
    <row r="12" spans="1:163" ht="45" x14ac:dyDescent="0.25">
      <c r="A12" s="2" t="str">
        <f>IF(OR($E12='selections(hide)'!$A$57,$E12='selections(hide)'!$A$54,$E12='selections(hide)'!$A$51),$C$1&amp;$E12,IF(AND($E12='selections(hide)'!$A$50,$F12&lt;45),$C$1&amp;$E12&amp;"up to 45",IF(AND($E12='selections(hide)'!$A$50,$F12&gt;=45),$C$1&amp;$E12&amp;"45+",IF(AND($E12='selections(hide)'!$A$49,$F12&lt;30),$C$1&amp;$E12&amp;"up to 30",IF(AND($E12='selections(hide)'!$A$49,$F12&gt;=30),$C$1&amp;$E12&amp;"30+",IF(AND($E12='selections(hide)'!$A$53,$F12&lt;45),$C$1&amp;$E12&amp;"up to 45",IF(AND($E12='selections(hide)'!$A$53,$F12&gt;=45),$C$1&amp;$E12&amp;"45+",IF(AND($E12='selections(hide)'!$A$52,$F12&lt;30),$C$1&amp;$E12&amp;"up to 30",IF(AND($E12='selections(hide)'!$A$52,$F12&gt;=30),$C$1&amp;$E12&amp;"30+",IF(AND($E12='selections(hide)'!$A$56,$F12&lt;45),$C$1&amp;$E12&amp;"up to 45",IF(AND($E12='selections(hide)'!$A$56,$F12&gt;=45),$C$1&amp;$E12&amp;"45+",IF(AND($E12='selections(hide)'!$A$55,$F12&lt;30),$C$1&amp;$E12&amp;"up to 30",IF(AND($E12='selections(hide)'!$A$55,$F12&gt;=30),$C$1&amp;$E12&amp;"30+","")))))))))))))</f>
        <v>PGTTaught - dry lab based30+</v>
      </c>
      <c r="B12" s="85" t="s">
        <v>283</v>
      </c>
      <c r="C12" s="92">
        <v>1</v>
      </c>
      <c r="D12" s="93" t="s">
        <v>277</v>
      </c>
      <c r="E12" s="84" t="s">
        <v>280</v>
      </c>
      <c r="F12" s="92">
        <v>30</v>
      </c>
      <c r="G12" s="93" t="s">
        <v>153</v>
      </c>
      <c r="H12" s="91"/>
      <c r="I12" s="117">
        <f>IFERROR(IF('selections(hide)'!$F$1=1,VLOOKUP($A12,academic_hours!$B$13:$S$40,4,FALSE),IF('selections(hide)'!$F$1=2,VLOOKUP($A12,academic_hours!$B$13:$S$40,9,FALSE),IF('selections(hide)'!$F$1=3,VLOOKUP($A12,academic_hours!$B$13:$S$40,14,FALSE),0))),"")</f>
        <v>3</v>
      </c>
      <c r="J12" s="118"/>
      <c r="K12" s="117">
        <f t="shared" si="65"/>
        <v>3</v>
      </c>
      <c r="L12" s="47">
        <v>39</v>
      </c>
      <c r="M12" s="91">
        <v>1</v>
      </c>
      <c r="N12" s="91"/>
      <c r="O12" s="91"/>
      <c r="P12" s="91"/>
      <c r="Q12" s="91"/>
      <c r="R12" s="91"/>
      <c r="S12" s="117">
        <f>IFERROR(IF('selections(hide)'!$F$1=1,VLOOKUP($A12,academic_hours!$B$13:$S$40,6,FALSE),IF('selections(hide)'!$F$1=2,VLOOKUP($A12,academic_hours!$B$13:$S$40,11,FALSE),IF('selections(hide)'!$F$1=3,VLOOKUP($A12,academic_hours!$B$13:$S$40,16,FALSE),0))),"")</f>
        <v>30</v>
      </c>
      <c r="T12" s="118"/>
      <c r="U12" s="117">
        <f t="shared" si="66"/>
        <v>30</v>
      </c>
      <c r="V12" s="47">
        <v>39</v>
      </c>
      <c r="W12" s="91">
        <v>1</v>
      </c>
      <c r="X12" s="91"/>
      <c r="Y12" s="91"/>
      <c r="Z12" s="91"/>
      <c r="AA12" s="91"/>
      <c r="AB12" s="91"/>
      <c r="AC12" s="117">
        <f>IFERROR(IF('selections(hide)'!$F$1=1,VLOOKUP($A12,academic_hours!$B$13:$S$40,5,FALSE),IF('selections(hide)'!$F$1=2,VLOOKUP($A12,academic_hours!$B$13:$S$40,10,FALSE),IF('selections(hide)'!$F$1=3,VLOOKUP($A12,academic_hours!$B$13:$S$40,15,FALSE),0))),"")</f>
        <v>100</v>
      </c>
      <c r="AD12" s="118"/>
      <c r="AE12" s="117">
        <f t="shared" si="67"/>
        <v>100</v>
      </c>
      <c r="AF12" s="47">
        <v>39</v>
      </c>
      <c r="AG12" s="91">
        <v>1</v>
      </c>
      <c r="AH12" s="91"/>
      <c r="AI12" s="91"/>
      <c r="AJ12" s="91"/>
      <c r="AK12" s="91"/>
      <c r="AL12" s="91"/>
      <c r="AM12" s="117">
        <f>IFERROR(IF('selections(hide)'!$F$1=1,VLOOKUP($A12,academic_hours!$B$13:$S$40,8,FALSE),IF('selections(hide)'!$F$1=2,VLOOKUP($A12,academic_hours!$B$13:$S$40,13,FALSE),IF('selections(hide)'!$F$1=3,VLOOKUP($A12,academic_hours!$B$13:$S$40,18,FALSE),0))),"")</f>
        <v>150</v>
      </c>
      <c r="AN12" s="118"/>
      <c r="AO12" s="117">
        <f t="shared" si="68"/>
        <v>150</v>
      </c>
      <c r="AP12" s="47">
        <v>39</v>
      </c>
      <c r="AQ12" s="91">
        <v>1</v>
      </c>
      <c r="AR12" s="91"/>
      <c r="AS12" s="91"/>
      <c r="AT12" s="91"/>
      <c r="AU12" s="91"/>
      <c r="AV12" s="91"/>
      <c r="AW12" s="117">
        <f>IFERROR(IF('selections(hide)'!$F$1=1,VLOOKUP($A12,academic_hours!$B$13:$S$40,7,FALSE),IF('selections(hide)'!$F$1=2,VLOOKUP($A12,academic_hours!$B$13:$S$40,12,FALSE),IF('selections(hide)'!$F$1=3,VLOOKUP($A12,academic_hours!$B$13:$S$40,17,FALSE),0))),"")</f>
        <v>300</v>
      </c>
      <c r="AX12" s="118"/>
      <c r="AY12" s="117">
        <f t="shared" si="69"/>
        <v>300</v>
      </c>
      <c r="AZ12" s="47">
        <v>39</v>
      </c>
      <c r="BA12" s="91">
        <v>1</v>
      </c>
      <c r="BB12" s="91"/>
      <c r="BC12" s="91"/>
      <c r="BD12" s="91"/>
      <c r="BE12" s="91"/>
      <c r="BF12" s="91"/>
      <c r="BH12" s="71" t="str">
        <f t="shared" si="70"/>
        <v>OK</v>
      </c>
      <c r="BI12" s="71" t="str">
        <f t="shared" si="71"/>
        <v>OK</v>
      </c>
      <c r="BJ12" s="71" t="str">
        <f t="shared" si="72"/>
        <v>OK</v>
      </c>
      <c r="BK12" s="71" t="str">
        <f t="shared" si="73"/>
        <v>OK</v>
      </c>
      <c r="BL12" s="71" t="str">
        <f t="shared" si="74"/>
        <v>OK</v>
      </c>
      <c r="BM12" s="71" t="str">
        <f t="shared" si="75"/>
        <v>OK</v>
      </c>
      <c r="BN12" s="71" t="str">
        <f t="shared" si="0"/>
        <v>OK</v>
      </c>
      <c r="BO12" s="71" t="str">
        <f t="shared" si="1"/>
        <v>OK</v>
      </c>
      <c r="BP12" s="71" t="str">
        <f t="shared" si="2"/>
        <v>OK</v>
      </c>
      <c r="BQ12" s="71" t="str">
        <f t="shared" si="3"/>
        <v>OK</v>
      </c>
      <c r="BR12" s="71" t="str">
        <f t="shared" si="4"/>
        <v>OK</v>
      </c>
      <c r="BU12" s="121">
        <f>IF($L12&lt;&gt;"",VLOOKUP($L12,pay_scales!$A:$S,18,FALSE),"")</f>
        <v>37.444559696969698</v>
      </c>
      <c r="BV12" s="121">
        <f t="shared" si="76"/>
        <v>3</v>
      </c>
      <c r="BW12" s="121">
        <f t="shared" si="77"/>
        <v>112.3336790909091</v>
      </c>
      <c r="BX12" s="121">
        <f t="shared" si="5"/>
        <v>3</v>
      </c>
      <c r="BY12" s="121">
        <f t="shared" si="6"/>
        <v>0</v>
      </c>
      <c r="BZ12" s="121">
        <f t="shared" si="7"/>
        <v>0</v>
      </c>
      <c r="CA12" s="121">
        <f t="shared" si="8"/>
        <v>0</v>
      </c>
      <c r="CB12" s="121">
        <f t="shared" si="9"/>
        <v>0</v>
      </c>
      <c r="CC12" s="121">
        <f t="shared" si="10"/>
        <v>0</v>
      </c>
      <c r="CD12" s="121">
        <f t="shared" si="11"/>
        <v>112.3336790909091</v>
      </c>
      <c r="CE12" s="121">
        <f t="shared" si="12"/>
        <v>0</v>
      </c>
      <c r="CF12" s="121">
        <f t="shared" si="13"/>
        <v>0</v>
      </c>
      <c r="CG12" s="121">
        <f t="shared" si="14"/>
        <v>0</v>
      </c>
      <c r="CH12" s="121">
        <f t="shared" si="15"/>
        <v>0</v>
      </c>
      <c r="CI12" s="121">
        <f t="shared" si="16"/>
        <v>0</v>
      </c>
      <c r="CM12" s="121">
        <f>IF($V12&lt;&gt;"",VLOOKUP($V12,pay_scales!$A:$S,18,FALSE),"")</f>
        <v>37.444559696969698</v>
      </c>
      <c r="CN12" s="121">
        <f t="shared" si="78"/>
        <v>30</v>
      </c>
      <c r="CO12" s="121">
        <f t="shared" si="79"/>
        <v>1123.336790909091</v>
      </c>
      <c r="CP12" s="121">
        <f t="shared" si="17"/>
        <v>30</v>
      </c>
      <c r="CQ12" s="121">
        <f t="shared" si="18"/>
        <v>0</v>
      </c>
      <c r="CR12" s="121">
        <f t="shared" si="19"/>
        <v>0</v>
      </c>
      <c r="CS12" s="121">
        <f t="shared" si="20"/>
        <v>0</v>
      </c>
      <c r="CT12" s="121">
        <f t="shared" si="21"/>
        <v>0</v>
      </c>
      <c r="CU12" s="121">
        <f t="shared" si="22"/>
        <v>0</v>
      </c>
      <c r="CV12" s="121">
        <f t="shared" si="23"/>
        <v>1123.336790909091</v>
      </c>
      <c r="CW12" s="121">
        <f t="shared" si="24"/>
        <v>0</v>
      </c>
      <c r="CX12" s="121">
        <f t="shared" si="25"/>
        <v>0</v>
      </c>
      <c r="CY12" s="121">
        <f t="shared" si="26"/>
        <v>0</v>
      </c>
      <c r="CZ12" s="121">
        <f t="shared" si="27"/>
        <v>0</v>
      </c>
      <c r="DA12" s="121">
        <f t="shared" si="28"/>
        <v>0</v>
      </c>
      <c r="DE12" s="121">
        <f>IF($AF12&lt;&gt;"",VLOOKUP($AF12,pay_scales!$A:$S,18,FALSE),"")</f>
        <v>37.444559696969698</v>
      </c>
      <c r="DF12" s="121">
        <f t="shared" si="80"/>
        <v>100</v>
      </c>
      <c r="DG12" s="121">
        <f t="shared" si="81"/>
        <v>3744.45596969697</v>
      </c>
      <c r="DH12" s="121">
        <f t="shared" si="29"/>
        <v>100</v>
      </c>
      <c r="DI12" s="121">
        <f t="shared" si="30"/>
        <v>0</v>
      </c>
      <c r="DJ12" s="121">
        <f t="shared" si="31"/>
        <v>0</v>
      </c>
      <c r="DK12" s="121">
        <f t="shared" si="32"/>
        <v>0</v>
      </c>
      <c r="DL12" s="121">
        <f t="shared" si="33"/>
        <v>0</v>
      </c>
      <c r="DM12" s="121">
        <f t="shared" si="34"/>
        <v>0</v>
      </c>
      <c r="DN12" s="121">
        <f t="shared" si="35"/>
        <v>3744.45596969697</v>
      </c>
      <c r="DO12" s="121">
        <f t="shared" si="36"/>
        <v>0</v>
      </c>
      <c r="DP12" s="121">
        <f t="shared" si="37"/>
        <v>0</v>
      </c>
      <c r="DQ12" s="121">
        <f t="shared" si="38"/>
        <v>0</v>
      </c>
      <c r="DR12" s="121">
        <f t="shared" si="39"/>
        <v>0</v>
      </c>
      <c r="DS12" s="121">
        <f t="shared" si="40"/>
        <v>0</v>
      </c>
      <c r="DW12" s="121">
        <f>IF($AP12&lt;&gt;"",VLOOKUP($AP12,pay_scales!$A:$S,18,FALSE),"")</f>
        <v>37.444559696969698</v>
      </c>
      <c r="DX12" s="121">
        <f t="shared" si="82"/>
        <v>150</v>
      </c>
      <c r="DY12" s="121">
        <f t="shared" si="83"/>
        <v>5616.683954545455</v>
      </c>
      <c r="DZ12" s="121">
        <f t="shared" si="41"/>
        <v>150</v>
      </c>
      <c r="EA12" s="121">
        <f t="shared" si="42"/>
        <v>0</v>
      </c>
      <c r="EB12" s="121">
        <f t="shared" si="43"/>
        <v>0</v>
      </c>
      <c r="EC12" s="121">
        <f t="shared" si="44"/>
        <v>0</v>
      </c>
      <c r="ED12" s="121">
        <f t="shared" si="45"/>
        <v>0</v>
      </c>
      <c r="EE12" s="121">
        <f t="shared" si="46"/>
        <v>0</v>
      </c>
      <c r="EF12" s="121">
        <f t="shared" si="47"/>
        <v>5616.683954545455</v>
      </c>
      <c r="EG12" s="121">
        <f t="shared" si="48"/>
        <v>0</v>
      </c>
      <c r="EH12" s="121">
        <f t="shared" si="49"/>
        <v>0</v>
      </c>
      <c r="EI12" s="121">
        <f t="shared" si="50"/>
        <v>0</v>
      </c>
      <c r="EJ12" s="121">
        <f t="shared" si="51"/>
        <v>0</v>
      </c>
      <c r="EK12" s="121">
        <f t="shared" si="52"/>
        <v>0</v>
      </c>
      <c r="EO12" s="121">
        <f>IF($AZ12&lt;&gt;"",VLOOKUP($AF12,pay_scales!$A:$S,18,FALSE),"")</f>
        <v>37.444559696969698</v>
      </c>
      <c r="EP12" s="121">
        <f t="shared" si="84"/>
        <v>300</v>
      </c>
      <c r="EQ12" s="121">
        <f t="shared" si="85"/>
        <v>11233.36790909091</v>
      </c>
      <c r="ER12" s="121">
        <f t="shared" si="53"/>
        <v>300</v>
      </c>
      <c r="ES12" s="121">
        <f t="shared" si="54"/>
        <v>0</v>
      </c>
      <c r="ET12" s="121">
        <f t="shared" si="55"/>
        <v>0</v>
      </c>
      <c r="EU12" s="121">
        <f t="shared" si="56"/>
        <v>0</v>
      </c>
      <c r="EV12" s="121">
        <f t="shared" si="57"/>
        <v>0</v>
      </c>
      <c r="EW12" s="121">
        <f t="shared" si="58"/>
        <v>0</v>
      </c>
      <c r="EX12" s="121">
        <f t="shared" si="59"/>
        <v>11233.36790909091</v>
      </c>
      <c r="EY12" s="121">
        <f t="shared" si="60"/>
        <v>0</v>
      </c>
      <c r="EZ12" s="121">
        <f t="shared" si="61"/>
        <v>0</v>
      </c>
      <c r="FA12" s="121">
        <f t="shared" si="62"/>
        <v>0</v>
      </c>
      <c r="FB12" s="121">
        <f t="shared" si="63"/>
        <v>0</v>
      </c>
      <c r="FC12" s="121">
        <f t="shared" si="64"/>
        <v>0</v>
      </c>
      <c r="FF12">
        <f t="shared" si="86"/>
        <v>0</v>
      </c>
    </row>
    <row r="13" spans="1:163" ht="30" x14ac:dyDescent="0.25">
      <c r="A13" s="2" t="str">
        <f>IF(OR($E13='selections(hide)'!$A$57,$E13='selections(hide)'!$A$54,$E13='selections(hide)'!$A$51),$C$1&amp;$E13,IF(AND($E13='selections(hide)'!$A$50,$F13&lt;45),$C$1&amp;$E13&amp;"up to 45",IF(AND($E13='selections(hide)'!$A$50,$F13&gt;=45),$C$1&amp;$E13&amp;"45+",IF(AND($E13='selections(hide)'!$A$49,$F13&lt;30),$C$1&amp;$E13&amp;"up to 30",IF(AND($E13='selections(hide)'!$A$49,$F13&gt;=30),$C$1&amp;$E13&amp;"30+",IF(AND($E13='selections(hide)'!$A$53,$F13&lt;45),$C$1&amp;$E13&amp;"up to 45",IF(AND($E13='selections(hide)'!$A$53,$F13&gt;=45),$C$1&amp;$E13&amp;"45+",IF(AND($E13='selections(hide)'!$A$52,$F13&lt;30),$C$1&amp;$E13&amp;"up to 30",IF(AND($E13='selections(hide)'!$A$52,$F13&gt;=30),$C$1&amp;$E13&amp;"30+",IF(AND($E13='selections(hide)'!$A$56,$F13&lt;45),$C$1&amp;$E13&amp;"up to 45",IF(AND($E13='selections(hide)'!$A$56,$F13&gt;=45),$C$1&amp;$E13&amp;"45+",IF(AND($E13='selections(hide)'!$A$55,$F13&lt;30),$C$1&amp;$E13&amp;"up to 30",IF(AND($E13='selections(hide)'!$A$55,$F13&gt;=30),$C$1&amp;$E13&amp;"30+","")))))))))))))</f>
        <v>PGTTaught - dry lab based30+</v>
      </c>
      <c r="B13" s="85" t="s">
        <v>284</v>
      </c>
      <c r="C13" s="92">
        <v>1</v>
      </c>
      <c r="D13" s="93" t="s">
        <v>277</v>
      </c>
      <c r="E13" s="84" t="s">
        <v>280</v>
      </c>
      <c r="F13" s="92">
        <v>30</v>
      </c>
      <c r="G13" s="93" t="s">
        <v>153</v>
      </c>
      <c r="H13" s="91"/>
      <c r="I13" s="117">
        <f>IFERROR(IF('selections(hide)'!$F$1=1,VLOOKUP($A13,academic_hours!$B$13:$S$40,4,FALSE),IF('selections(hide)'!$F$1=2,VLOOKUP($A13,academic_hours!$B$13:$S$40,9,FALSE),IF('selections(hide)'!$F$1=3,VLOOKUP($A13,academic_hours!$B$13:$S$40,14,FALSE),0))),"")</f>
        <v>3</v>
      </c>
      <c r="J13" s="118"/>
      <c r="K13" s="117">
        <f t="shared" si="65"/>
        <v>3</v>
      </c>
      <c r="L13" s="47">
        <v>39</v>
      </c>
      <c r="M13" s="91">
        <v>1</v>
      </c>
      <c r="N13" s="91"/>
      <c r="O13" s="91"/>
      <c r="P13" s="91"/>
      <c r="Q13" s="91"/>
      <c r="R13" s="91"/>
      <c r="S13" s="117">
        <f>IFERROR(IF('selections(hide)'!$F$1=1,VLOOKUP($A13,academic_hours!$B$13:$S$40,6,FALSE),IF('selections(hide)'!$F$1=2,VLOOKUP($A13,academic_hours!$B$13:$S$40,11,FALSE),IF('selections(hide)'!$F$1=3,VLOOKUP($A13,academic_hours!$B$13:$S$40,16,FALSE),0))),"")</f>
        <v>30</v>
      </c>
      <c r="T13" s="118"/>
      <c r="U13" s="117">
        <f t="shared" si="66"/>
        <v>30</v>
      </c>
      <c r="V13" s="47">
        <v>39</v>
      </c>
      <c r="W13" s="91">
        <v>1</v>
      </c>
      <c r="X13" s="91"/>
      <c r="Y13" s="91"/>
      <c r="Z13" s="91"/>
      <c r="AA13" s="91"/>
      <c r="AB13" s="91"/>
      <c r="AC13" s="117">
        <f>IFERROR(IF('selections(hide)'!$F$1=1,VLOOKUP($A13,academic_hours!$B$13:$S$40,5,FALSE),IF('selections(hide)'!$F$1=2,VLOOKUP($A13,academic_hours!$B$13:$S$40,10,FALSE),IF('selections(hide)'!$F$1=3,VLOOKUP($A13,academic_hours!$B$13:$S$40,15,FALSE),0))),"")</f>
        <v>100</v>
      </c>
      <c r="AD13" s="118"/>
      <c r="AE13" s="117">
        <f t="shared" si="67"/>
        <v>100</v>
      </c>
      <c r="AF13" s="47">
        <v>39</v>
      </c>
      <c r="AG13" s="91">
        <v>1</v>
      </c>
      <c r="AH13" s="91"/>
      <c r="AI13" s="91"/>
      <c r="AJ13" s="91"/>
      <c r="AK13" s="91"/>
      <c r="AL13" s="91"/>
      <c r="AM13" s="117">
        <f>IFERROR(IF('selections(hide)'!$F$1=1,VLOOKUP($A13,academic_hours!$B$13:$S$40,8,FALSE),IF('selections(hide)'!$F$1=2,VLOOKUP($A13,academic_hours!$B$13:$S$40,13,FALSE),IF('selections(hide)'!$F$1=3,VLOOKUP($A13,academic_hours!$B$13:$S$40,18,FALSE),0))),"")</f>
        <v>150</v>
      </c>
      <c r="AN13" s="118"/>
      <c r="AO13" s="117">
        <f t="shared" si="68"/>
        <v>150</v>
      </c>
      <c r="AP13" s="47">
        <v>39</v>
      </c>
      <c r="AQ13" s="91">
        <v>1</v>
      </c>
      <c r="AR13" s="91"/>
      <c r="AS13" s="91"/>
      <c r="AT13" s="91"/>
      <c r="AU13" s="91"/>
      <c r="AV13" s="91"/>
      <c r="AW13" s="117">
        <f>IFERROR(IF('selections(hide)'!$F$1=1,VLOOKUP($A13,academic_hours!$B$13:$S$40,7,FALSE),IF('selections(hide)'!$F$1=2,VLOOKUP($A13,academic_hours!$B$13:$S$40,12,FALSE),IF('selections(hide)'!$F$1=3,VLOOKUP($A13,academic_hours!$B$13:$S$40,17,FALSE),0))),"")</f>
        <v>300</v>
      </c>
      <c r="AX13" s="118"/>
      <c r="AY13" s="117">
        <f t="shared" si="69"/>
        <v>300</v>
      </c>
      <c r="AZ13" s="47">
        <v>39</v>
      </c>
      <c r="BA13" s="91">
        <v>1</v>
      </c>
      <c r="BB13" s="91"/>
      <c r="BC13" s="91"/>
      <c r="BD13" s="91"/>
      <c r="BE13" s="91"/>
      <c r="BF13" s="91"/>
      <c r="BH13" s="71" t="str">
        <f t="shared" si="70"/>
        <v>OK</v>
      </c>
      <c r="BI13" s="71" t="str">
        <f t="shared" si="71"/>
        <v>OK</v>
      </c>
      <c r="BJ13" s="71" t="str">
        <f t="shared" si="72"/>
        <v>OK</v>
      </c>
      <c r="BK13" s="71" t="str">
        <f t="shared" si="73"/>
        <v>OK</v>
      </c>
      <c r="BL13" s="71" t="str">
        <f t="shared" si="74"/>
        <v>OK</v>
      </c>
      <c r="BM13" s="71" t="str">
        <f t="shared" si="75"/>
        <v>OK</v>
      </c>
      <c r="BN13" s="71" t="str">
        <f t="shared" si="0"/>
        <v>OK</v>
      </c>
      <c r="BO13" s="71" t="str">
        <f t="shared" si="1"/>
        <v>OK</v>
      </c>
      <c r="BP13" s="71" t="str">
        <f t="shared" si="2"/>
        <v>OK</v>
      </c>
      <c r="BQ13" s="71" t="str">
        <f t="shared" si="3"/>
        <v>OK</v>
      </c>
      <c r="BR13" s="71" t="str">
        <f t="shared" si="4"/>
        <v>OK</v>
      </c>
      <c r="BU13" s="121">
        <f>IF($L13&lt;&gt;"",VLOOKUP($L13,pay_scales!$A:$S,18,FALSE),"")</f>
        <v>37.444559696969698</v>
      </c>
      <c r="BV13" s="121">
        <f t="shared" si="76"/>
        <v>3</v>
      </c>
      <c r="BW13" s="121">
        <f t="shared" si="77"/>
        <v>112.3336790909091</v>
      </c>
      <c r="BX13" s="121">
        <f t="shared" si="5"/>
        <v>3</v>
      </c>
      <c r="BY13" s="121">
        <f t="shared" si="6"/>
        <v>0</v>
      </c>
      <c r="BZ13" s="121">
        <f t="shared" si="7"/>
        <v>0</v>
      </c>
      <c r="CA13" s="121">
        <f t="shared" si="8"/>
        <v>0</v>
      </c>
      <c r="CB13" s="121">
        <f t="shared" si="9"/>
        <v>0</v>
      </c>
      <c r="CC13" s="121">
        <f t="shared" si="10"/>
        <v>0</v>
      </c>
      <c r="CD13" s="121">
        <f t="shared" si="11"/>
        <v>112.3336790909091</v>
      </c>
      <c r="CE13" s="121">
        <f t="shared" si="12"/>
        <v>0</v>
      </c>
      <c r="CF13" s="121">
        <f t="shared" si="13"/>
        <v>0</v>
      </c>
      <c r="CG13" s="121">
        <f t="shared" si="14"/>
        <v>0</v>
      </c>
      <c r="CH13" s="121">
        <f t="shared" si="15"/>
        <v>0</v>
      </c>
      <c r="CI13" s="121">
        <f t="shared" si="16"/>
        <v>0</v>
      </c>
      <c r="CM13" s="121">
        <f>IF($V13&lt;&gt;"",VLOOKUP($V13,pay_scales!$A:$S,18,FALSE),"")</f>
        <v>37.444559696969698</v>
      </c>
      <c r="CN13" s="121">
        <f t="shared" si="78"/>
        <v>30</v>
      </c>
      <c r="CO13" s="121">
        <f t="shared" si="79"/>
        <v>1123.336790909091</v>
      </c>
      <c r="CP13" s="121">
        <f t="shared" si="17"/>
        <v>30</v>
      </c>
      <c r="CQ13" s="121">
        <f t="shared" si="18"/>
        <v>0</v>
      </c>
      <c r="CR13" s="121">
        <f t="shared" si="19"/>
        <v>0</v>
      </c>
      <c r="CS13" s="121">
        <f t="shared" si="20"/>
        <v>0</v>
      </c>
      <c r="CT13" s="121">
        <f t="shared" si="21"/>
        <v>0</v>
      </c>
      <c r="CU13" s="121">
        <f t="shared" si="22"/>
        <v>0</v>
      </c>
      <c r="CV13" s="121">
        <f t="shared" si="23"/>
        <v>1123.336790909091</v>
      </c>
      <c r="CW13" s="121">
        <f t="shared" si="24"/>
        <v>0</v>
      </c>
      <c r="CX13" s="121">
        <f t="shared" si="25"/>
        <v>0</v>
      </c>
      <c r="CY13" s="121">
        <f t="shared" si="26"/>
        <v>0</v>
      </c>
      <c r="CZ13" s="121">
        <f t="shared" si="27"/>
        <v>0</v>
      </c>
      <c r="DA13" s="121">
        <f t="shared" si="28"/>
        <v>0</v>
      </c>
      <c r="DE13" s="121">
        <f>IF($AF13&lt;&gt;"",VLOOKUP($AF13,pay_scales!$A:$S,18,FALSE),"")</f>
        <v>37.444559696969698</v>
      </c>
      <c r="DF13" s="121">
        <f t="shared" si="80"/>
        <v>100</v>
      </c>
      <c r="DG13" s="121">
        <f t="shared" si="81"/>
        <v>3744.45596969697</v>
      </c>
      <c r="DH13" s="121">
        <f t="shared" si="29"/>
        <v>100</v>
      </c>
      <c r="DI13" s="121">
        <f t="shared" si="30"/>
        <v>0</v>
      </c>
      <c r="DJ13" s="121">
        <f t="shared" si="31"/>
        <v>0</v>
      </c>
      <c r="DK13" s="121">
        <f t="shared" si="32"/>
        <v>0</v>
      </c>
      <c r="DL13" s="121">
        <f t="shared" si="33"/>
        <v>0</v>
      </c>
      <c r="DM13" s="121">
        <f t="shared" si="34"/>
        <v>0</v>
      </c>
      <c r="DN13" s="121">
        <f t="shared" si="35"/>
        <v>3744.45596969697</v>
      </c>
      <c r="DO13" s="121">
        <f t="shared" si="36"/>
        <v>0</v>
      </c>
      <c r="DP13" s="121">
        <f t="shared" si="37"/>
        <v>0</v>
      </c>
      <c r="DQ13" s="121">
        <f t="shared" si="38"/>
        <v>0</v>
      </c>
      <c r="DR13" s="121">
        <f t="shared" si="39"/>
        <v>0</v>
      </c>
      <c r="DS13" s="121">
        <f t="shared" si="40"/>
        <v>0</v>
      </c>
      <c r="DW13" s="121">
        <f>IF($AP13&lt;&gt;"",VLOOKUP($AP13,pay_scales!$A:$S,18,FALSE),"")</f>
        <v>37.444559696969698</v>
      </c>
      <c r="DX13" s="121">
        <f t="shared" si="82"/>
        <v>150</v>
      </c>
      <c r="DY13" s="121">
        <f t="shared" si="83"/>
        <v>5616.683954545455</v>
      </c>
      <c r="DZ13" s="121">
        <f t="shared" si="41"/>
        <v>150</v>
      </c>
      <c r="EA13" s="121">
        <f t="shared" si="42"/>
        <v>0</v>
      </c>
      <c r="EB13" s="121">
        <f t="shared" si="43"/>
        <v>0</v>
      </c>
      <c r="EC13" s="121">
        <f t="shared" si="44"/>
        <v>0</v>
      </c>
      <c r="ED13" s="121">
        <f t="shared" si="45"/>
        <v>0</v>
      </c>
      <c r="EE13" s="121">
        <f t="shared" si="46"/>
        <v>0</v>
      </c>
      <c r="EF13" s="121">
        <f t="shared" si="47"/>
        <v>5616.683954545455</v>
      </c>
      <c r="EG13" s="121">
        <f t="shared" si="48"/>
        <v>0</v>
      </c>
      <c r="EH13" s="121">
        <f t="shared" si="49"/>
        <v>0</v>
      </c>
      <c r="EI13" s="121">
        <f t="shared" si="50"/>
        <v>0</v>
      </c>
      <c r="EJ13" s="121">
        <f t="shared" si="51"/>
        <v>0</v>
      </c>
      <c r="EK13" s="121">
        <f t="shared" si="52"/>
        <v>0</v>
      </c>
      <c r="EO13" s="121">
        <f>IF($AZ13&lt;&gt;"",VLOOKUP($AF13,pay_scales!$A:$S,18,FALSE),"")</f>
        <v>37.444559696969698</v>
      </c>
      <c r="EP13" s="121">
        <f t="shared" si="84"/>
        <v>300</v>
      </c>
      <c r="EQ13" s="121">
        <f t="shared" si="85"/>
        <v>11233.36790909091</v>
      </c>
      <c r="ER13" s="121">
        <f t="shared" si="53"/>
        <v>300</v>
      </c>
      <c r="ES13" s="121">
        <f t="shared" si="54"/>
        <v>0</v>
      </c>
      <c r="ET13" s="121">
        <f t="shared" si="55"/>
        <v>0</v>
      </c>
      <c r="EU13" s="121">
        <f t="shared" si="56"/>
        <v>0</v>
      </c>
      <c r="EV13" s="121">
        <f t="shared" si="57"/>
        <v>0</v>
      </c>
      <c r="EW13" s="121">
        <f t="shared" si="58"/>
        <v>0</v>
      </c>
      <c r="EX13" s="121">
        <f t="shared" si="59"/>
        <v>11233.36790909091</v>
      </c>
      <c r="EY13" s="121">
        <f t="shared" si="60"/>
        <v>0</v>
      </c>
      <c r="EZ13" s="121">
        <f t="shared" si="61"/>
        <v>0</v>
      </c>
      <c r="FA13" s="121">
        <f t="shared" si="62"/>
        <v>0</v>
      </c>
      <c r="FB13" s="121">
        <f t="shared" si="63"/>
        <v>0</v>
      </c>
      <c r="FC13" s="121">
        <f t="shared" si="64"/>
        <v>0</v>
      </c>
      <c r="FF13">
        <f t="shared" si="86"/>
        <v>0</v>
      </c>
    </row>
    <row r="14" spans="1:163" x14ac:dyDescent="0.25">
      <c r="A14" s="2" t="str">
        <f>IF(OR($E14='selections(hide)'!$A$57,$E14='selections(hide)'!$A$54,$E14='selections(hide)'!$A$51),$C$1&amp;$E14,IF(AND($E14='selections(hide)'!$A$50,$F14&lt;45),$C$1&amp;$E14&amp;"up to 45",IF(AND($E14='selections(hide)'!$A$50,$F14&gt;=45),$C$1&amp;$E14&amp;"45+",IF(AND($E14='selections(hide)'!$A$49,$F14&lt;30),$C$1&amp;$E14&amp;"up to 30",IF(AND($E14='selections(hide)'!$A$49,$F14&gt;=30),$C$1&amp;$E14&amp;"30+",IF(AND($E14='selections(hide)'!$A$53,$F14&lt;45),$C$1&amp;$E14&amp;"up to 45",IF(AND($E14='selections(hide)'!$A$53,$F14&gt;=45),$C$1&amp;$E14&amp;"45+",IF(AND($E14='selections(hide)'!$A$52,$F14&lt;30),$C$1&amp;$E14&amp;"up to 30",IF(AND($E14='selections(hide)'!$A$52,$F14&gt;=30),$C$1&amp;$E14&amp;"30+",IF(AND($E14='selections(hide)'!$A$56,$F14&lt;45),$C$1&amp;$E14&amp;"up to 45",IF(AND($E14='selections(hide)'!$A$56,$F14&gt;=45),$C$1&amp;$E14&amp;"45+",IF(AND($E14='selections(hide)'!$A$55,$F14&lt;30),$C$1&amp;$E14&amp;"up to 30",IF(AND($E14='selections(hide)'!$A$55,$F14&gt;=30),$C$1&amp;$E14&amp;"30+","")))))))))))))</f>
        <v/>
      </c>
      <c r="B14" s="85"/>
      <c r="C14" s="92"/>
      <c r="D14" s="93"/>
      <c r="E14" s="84"/>
      <c r="F14" s="92"/>
      <c r="G14" s="93"/>
      <c r="H14" s="91"/>
      <c r="I14" s="117" t="str">
        <f>IFERROR(IF('selections(hide)'!$F$1=1,VLOOKUP($A14,academic_hours!$B$13:$S$40,4,FALSE),IF('selections(hide)'!$F$1=2,VLOOKUP($A14,academic_hours!$B$13:$S$40,9,FALSE),IF('selections(hide)'!$F$1=3,VLOOKUP($A14,academic_hours!$B$13:$S$40,14,FALSE),0))),"")</f>
        <v/>
      </c>
      <c r="J14" s="118"/>
      <c r="K14" s="117" t="str">
        <f t="shared" si="65"/>
        <v/>
      </c>
      <c r="L14" s="47"/>
      <c r="M14" s="91"/>
      <c r="N14" s="91"/>
      <c r="O14" s="91"/>
      <c r="P14" s="91"/>
      <c r="Q14" s="91"/>
      <c r="R14" s="91"/>
      <c r="S14" s="117" t="str">
        <f>IFERROR(IF('selections(hide)'!$F$1=1,VLOOKUP($A14,academic_hours!$B$13:$S$40,6,FALSE),IF('selections(hide)'!$F$1=2,VLOOKUP($A14,academic_hours!$B$13:$S$40,11,FALSE),IF('selections(hide)'!$F$1=3,VLOOKUP($A14,academic_hours!$B$13:$S$40,16,FALSE),0))),"")</f>
        <v/>
      </c>
      <c r="T14" s="118"/>
      <c r="U14" s="117" t="str">
        <f t="shared" si="66"/>
        <v/>
      </c>
      <c r="V14" s="47"/>
      <c r="W14" s="91"/>
      <c r="X14" s="91"/>
      <c r="Y14" s="91"/>
      <c r="Z14" s="91"/>
      <c r="AA14" s="91"/>
      <c r="AB14" s="91"/>
      <c r="AC14" s="117" t="str">
        <f>IFERROR(IF('selections(hide)'!$F$1=1,VLOOKUP($A14,academic_hours!$B$13:$S$40,5,FALSE),IF('selections(hide)'!$F$1=2,VLOOKUP($A14,academic_hours!$B$13:$S$40,10,FALSE),IF('selections(hide)'!$F$1=3,VLOOKUP($A14,academic_hours!$B$13:$S$40,15,FALSE),0))),"")</f>
        <v/>
      </c>
      <c r="AD14" s="118"/>
      <c r="AE14" s="117" t="str">
        <f t="shared" si="67"/>
        <v/>
      </c>
      <c r="AF14" s="47"/>
      <c r="AG14" s="91"/>
      <c r="AH14" s="91"/>
      <c r="AI14" s="91"/>
      <c r="AJ14" s="91"/>
      <c r="AK14" s="91"/>
      <c r="AL14" s="91"/>
      <c r="AM14" s="117" t="str">
        <f>IFERROR(IF('selections(hide)'!$F$1=1,VLOOKUP($A14,academic_hours!$B$13:$S$40,8,FALSE),IF('selections(hide)'!$F$1=2,VLOOKUP($A14,academic_hours!$B$13:$S$40,13,FALSE),IF('selections(hide)'!$F$1=3,VLOOKUP($A14,academic_hours!$B$13:$S$40,18,FALSE),0))),"")</f>
        <v/>
      </c>
      <c r="AN14" s="118"/>
      <c r="AO14" s="117" t="str">
        <f t="shared" si="68"/>
        <v/>
      </c>
      <c r="AP14" s="47"/>
      <c r="AQ14" s="91"/>
      <c r="AR14" s="91"/>
      <c r="AS14" s="91"/>
      <c r="AT14" s="91"/>
      <c r="AU14" s="91"/>
      <c r="AV14" s="91"/>
      <c r="AW14" s="117" t="str">
        <f>IFERROR(IF('selections(hide)'!$F$1=1,VLOOKUP($A14,academic_hours!$B$13:$S$40,7,FALSE),IF('selections(hide)'!$F$1=2,VLOOKUP($A14,academic_hours!$B$13:$S$40,12,FALSE),IF('selections(hide)'!$F$1=3,VLOOKUP($A14,academic_hours!$B$13:$S$40,17,FALSE),0))),"")</f>
        <v/>
      </c>
      <c r="AX14" s="118"/>
      <c r="AY14" s="117" t="str">
        <f t="shared" si="69"/>
        <v/>
      </c>
      <c r="AZ14" s="47"/>
      <c r="BA14" s="91"/>
      <c r="BB14" s="91"/>
      <c r="BC14" s="91"/>
      <c r="BD14" s="91"/>
      <c r="BE14" s="91"/>
      <c r="BF14" s="91"/>
      <c r="BH14" s="71" t="str">
        <f t="shared" si="70"/>
        <v>OK</v>
      </c>
      <c r="BI14" s="71" t="str">
        <f t="shared" si="71"/>
        <v>OK</v>
      </c>
      <c r="BJ14" s="71" t="str">
        <f t="shared" si="72"/>
        <v>OK</v>
      </c>
      <c r="BK14" s="71" t="str">
        <f t="shared" si="73"/>
        <v>OK</v>
      </c>
      <c r="BL14" s="71" t="str">
        <f t="shared" si="74"/>
        <v>OK</v>
      </c>
      <c r="BM14" s="71" t="str">
        <f t="shared" si="75"/>
        <v>OK</v>
      </c>
      <c r="BN14" s="71" t="str">
        <f t="shared" si="0"/>
        <v>OK</v>
      </c>
      <c r="BO14" s="71" t="str">
        <f t="shared" si="1"/>
        <v>OK</v>
      </c>
      <c r="BP14" s="71" t="str">
        <f t="shared" si="2"/>
        <v>OK</v>
      </c>
      <c r="BQ14" s="71" t="str">
        <f t="shared" si="3"/>
        <v>OK</v>
      </c>
      <c r="BR14" s="71" t="str">
        <f t="shared" si="4"/>
        <v>OK</v>
      </c>
      <c r="BU14" s="121" t="str">
        <f>IF($L14&lt;&gt;"",VLOOKUP($L14,pay_scales!$A:$S,18,FALSE),"")</f>
        <v/>
      </c>
      <c r="BV14" s="121">
        <f t="shared" si="76"/>
        <v>0</v>
      </c>
      <c r="BW14" s="121" t="str">
        <f t="shared" si="77"/>
        <v/>
      </c>
      <c r="BX14" s="121">
        <f t="shared" si="5"/>
        <v>0</v>
      </c>
      <c r="BY14" s="121">
        <f t="shared" si="6"/>
        <v>0</v>
      </c>
      <c r="BZ14" s="121">
        <f t="shared" si="7"/>
        <v>0</v>
      </c>
      <c r="CA14" s="121">
        <f t="shared" si="8"/>
        <v>0</v>
      </c>
      <c r="CB14" s="121">
        <f t="shared" si="9"/>
        <v>0</v>
      </c>
      <c r="CC14" s="121">
        <f t="shared" si="10"/>
        <v>0</v>
      </c>
      <c r="CD14" s="121">
        <f t="shared" si="11"/>
        <v>0</v>
      </c>
      <c r="CE14" s="121">
        <f t="shared" si="12"/>
        <v>0</v>
      </c>
      <c r="CF14" s="121">
        <f t="shared" si="13"/>
        <v>0</v>
      </c>
      <c r="CG14" s="121">
        <f t="shared" si="14"/>
        <v>0</v>
      </c>
      <c r="CH14" s="121">
        <f t="shared" si="15"/>
        <v>0</v>
      </c>
      <c r="CI14" s="121">
        <f t="shared" si="16"/>
        <v>0</v>
      </c>
      <c r="CM14" s="121" t="str">
        <f>IF($V14&lt;&gt;"",VLOOKUP($V14,pay_scales!$A:$S,18,FALSE),"")</f>
        <v/>
      </c>
      <c r="CN14" s="121">
        <f t="shared" si="78"/>
        <v>0</v>
      </c>
      <c r="CO14" s="121" t="str">
        <f t="shared" si="79"/>
        <v/>
      </c>
      <c r="CP14" s="121">
        <f t="shared" si="17"/>
        <v>0</v>
      </c>
      <c r="CQ14" s="121">
        <f t="shared" si="18"/>
        <v>0</v>
      </c>
      <c r="CR14" s="121">
        <f t="shared" si="19"/>
        <v>0</v>
      </c>
      <c r="CS14" s="121">
        <f t="shared" si="20"/>
        <v>0</v>
      </c>
      <c r="CT14" s="121">
        <f t="shared" si="21"/>
        <v>0</v>
      </c>
      <c r="CU14" s="121">
        <f t="shared" si="22"/>
        <v>0</v>
      </c>
      <c r="CV14" s="121">
        <f t="shared" si="23"/>
        <v>0</v>
      </c>
      <c r="CW14" s="121">
        <f t="shared" si="24"/>
        <v>0</v>
      </c>
      <c r="CX14" s="121">
        <f t="shared" si="25"/>
        <v>0</v>
      </c>
      <c r="CY14" s="121">
        <f t="shared" si="26"/>
        <v>0</v>
      </c>
      <c r="CZ14" s="121">
        <f t="shared" si="27"/>
        <v>0</v>
      </c>
      <c r="DA14" s="121">
        <f t="shared" si="28"/>
        <v>0</v>
      </c>
      <c r="DE14" s="121" t="str">
        <f>IF($AF14&lt;&gt;"",VLOOKUP($AF14,pay_scales!$A:$S,18,FALSE),"")</f>
        <v/>
      </c>
      <c r="DF14" s="121">
        <f t="shared" si="80"/>
        <v>0</v>
      </c>
      <c r="DG14" s="121" t="str">
        <f t="shared" si="81"/>
        <v/>
      </c>
      <c r="DH14" s="121">
        <f t="shared" si="29"/>
        <v>0</v>
      </c>
      <c r="DI14" s="121">
        <f t="shared" si="30"/>
        <v>0</v>
      </c>
      <c r="DJ14" s="121">
        <f t="shared" si="31"/>
        <v>0</v>
      </c>
      <c r="DK14" s="121">
        <f t="shared" si="32"/>
        <v>0</v>
      </c>
      <c r="DL14" s="121">
        <f t="shared" si="33"/>
        <v>0</v>
      </c>
      <c r="DM14" s="121">
        <f t="shared" si="34"/>
        <v>0</v>
      </c>
      <c r="DN14" s="121">
        <f t="shared" si="35"/>
        <v>0</v>
      </c>
      <c r="DO14" s="121">
        <f t="shared" si="36"/>
        <v>0</v>
      </c>
      <c r="DP14" s="121">
        <f t="shared" si="37"/>
        <v>0</v>
      </c>
      <c r="DQ14" s="121">
        <f t="shared" si="38"/>
        <v>0</v>
      </c>
      <c r="DR14" s="121">
        <f t="shared" si="39"/>
        <v>0</v>
      </c>
      <c r="DS14" s="121">
        <f t="shared" si="40"/>
        <v>0</v>
      </c>
      <c r="DW14" s="121" t="str">
        <f>IF($AP14&lt;&gt;"",VLOOKUP($AP14,pay_scales!$A:$S,18,FALSE),"")</f>
        <v/>
      </c>
      <c r="DX14" s="121">
        <f t="shared" si="82"/>
        <v>0</v>
      </c>
      <c r="DY14" s="121" t="str">
        <f t="shared" si="83"/>
        <v/>
      </c>
      <c r="DZ14" s="121">
        <f t="shared" si="41"/>
        <v>0</v>
      </c>
      <c r="EA14" s="121">
        <f t="shared" si="42"/>
        <v>0</v>
      </c>
      <c r="EB14" s="121">
        <f t="shared" si="43"/>
        <v>0</v>
      </c>
      <c r="EC14" s="121">
        <f t="shared" si="44"/>
        <v>0</v>
      </c>
      <c r="ED14" s="121">
        <f t="shared" si="45"/>
        <v>0</v>
      </c>
      <c r="EE14" s="121">
        <f t="shared" si="46"/>
        <v>0</v>
      </c>
      <c r="EF14" s="121">
        <f t="shared" si="47"/>
        <v>0</v>
      </c>
      <c r="EG14" s="121">
        <f t="shared" si="48"/>
        <v>0</v>
      </c>
      <c r="EH14" s="121">
        <f t="shared" si="49"/>
        <v>0</v>
      </c>
      <c r="EI14" s="121">
        <f t="shared" si="50"/>
        <v>0</v>
      </c>
      <c r="EJ14" s="121">
        <f t="shared" si="51"/>
        <v>0</v>
      </c>
      <c r="EK14" s="121">
        <f t="shared" si="52"/>
        <v>0</v>
      </c>
      <c r="EO14" s="121" t="str">
        <f>IF($AZ14&lt;&gt;"",VLOOKUP($AF14,pay_scales!$A:$S,18,FALSE),"")</f>
        <v/>
      </c>
      <c r="EP14" s="121">
        <f t="shared" si="84"/>
        <v>0</v>
      </c>
      <c r="EQ14" s="121" t="str">
        <f t="shared" si="85"/>
        <v/>
      </c>
      <c r="ER14" s="121">
        <f t="shared" si="53"/>
        <v>0</v>
      </c>
      <c r="ES14" s="121">
        <f t="shared" si="54"/>
        <v>0</v>
      </c>
      <c r="ET14" s="121">
        <f t="shared" si="55"/>
        <v>0</v>
      </c>
      <c r="EU14" s="121">
        <f t="shared" si="56"/>
        <v>0</v>
      </c>
      <c r="EV14" s="121">
        <f t="shared" si="57"/>
        <v>0</v>
      </c>
      <c r="EW14" s="121">
        <f t="shared" si="58"/>
        <v>0</v>
      </c>
      <c r="EX14" s="121">
        <f t="shared" si="59"/>
        <v>0</v>
      </c>
      <c r="EY14" s="121">
        <f t="shared" si="60"/>
        <v>0</v>
      </c>
      <c r="EZ14" s="121">
        <f t="shared" si="61"/>
        <v>0</v>
      </c>
      <c r="FA14" s="121">
        <f t="shared" si="62"/>
        <v>0</v>
      </c>
      <c r="FB14" s="121">
        <f t="shared" si="63"/>
        <v>0</v>
      </c>
      <c r="FC14" s="121">
        <f t="shared" si="64"/>
        <v>0</v>
      </c>
      <c r="FF14">
        <f t="shared" si="86"/>
        <v>0</v>
      </c>
    </row>
    <row r="15" spans="1:163" x14ac:dyDescent="0.25">
      <c r="A15" s="2" t="str">
        <f>IF(OR($E15='selections(hide)'!$A$57,$E15='selections(hide)'!$A$54,$E15='selections(hide)'!$A$51),$C$1&amp;$E15,IF(AND($E15='selections(hide)'!$A$50,$F15&lt;45),$C$1&amp;$E15&amp;"up to 45",IF(AND($E15='selections(hide)'!$A$50,$F15&gt;=45),$C$1&amp;$E15&amp;"45+",IF(AND($E15='selections(hide)'!$A$49,$F15&lt;30),$C$1&amp;$E15&amp;"up to 30",IF(AND($E15='selections(hide)'!$A$49,$F15&gt;=30),$C$1&amp;$E15&amp;"30+",IF(AND($E15='selections(hide)'!$A$53,$F15&lt;45),$C$1&amp;$E15&amp;"up to 45",IF(AND($E15='selections(hide)'!$A$53,$F15&gt;=45),$C$1&amp;$E15&amp;"45+",IF(AND($E15='selections(hide)'!$A$52,$F15&lt;30),$C$1&amp;$E15&amp;"up to 30",IF(AND($E15='selections(hide)'!$A$52,$F15&gt;=30),$C$1&amp;$E15&amp;"30+",IF(AND($E15='selections(hide)'!$A$56,$F15&lt;45),$C$1&amp;$E15&amp;"up to 45",IF(AND($E15='selections(hide)'!$A$56,$F15&gt;=45),$C$1&amp;$E15&amp;"45+",IF(AND($E15='selections(hide)'!$A$55,$F15&lt;30),$C$1&amp;$E15&amp;"up to 30",IF(AND($E15='selections(hide)'!$A$55,$F15&gt;=30),$C$1&amp;$E15&amp;"30+","")))))))))))))</f>
        <v/>
      </c>
      <c r="B15" s="85"/>
      <c r="C15" s="92"/>
      <c r="D15" s="93"/>
      <c r="E15" s="84"/>
      <c r="F15" s="92"/>
      <c r="G15" s="93"/>
      <c r="H15" s="91"/>
      <c r="I15" s="117" t="str">
        <f>IFERROR(IF('selections(hide)'!$F$1=1,VLOOKUP($A15,academic_hours!$B$13:$S$40,4,FALSE),IF('selections(hide)'!$F$1=2,VLOOKUP($A15,academic_hours!$B$13:$S$40,9,FALSE),IF('selections(hide)'!$F$1=3,VLOOKUP($A15,academic_hours!$B$13:$S$40,14,FALSE),0))),"")</f>
        <v/>
      </c>
      <c r="J15" s="118"/>
      <c r="K15" s="117" t="str">
        <f t="shared" si="65"/>
        <v/>
      </c>
      <c r="L15" s="47"/>
      <c r="M15" s="91"/>
      <c r="N15" s="91"/>
      <c r="O15" s="91"/>
      <c r="P15" s="91"/>
      <c r="Q15" s="91"/>
      <c r="R15" s="91"/>
      <c r="S15" s="117" t="str">
        <f>IFERROR(IF('selections(hide)'!$F$1=1,VLOOKUP($A15,academic_hours!$B$13:$S$40,6,FALSE),IF('selections(hide)'!$F$1=2,VLOOKUP($A15,academic_hours!$B$13:$S$40,11,FALSE),IF('selections(hide)'!$F$1=3,VLOOKUP($A15,academic_hours!$B$13:$S$40,16,FALSE),0))),"")</f>
        <v/>
      </c>
      <c r="T15" s="118"/>
      <c r="U15" s="117" t="str">
        <f t="shared" si="66"/>
        <v/>
      </c>
      <c r="V15" s="47"/>
      <c r="W15" s="91"/>
      <c r="X15" s="91"/>
      <c r="Y15" s="91"/>
      <c r="Z15" s="91"/>
      <c r="AA15" s="91"/>
      <c r="AB15" s="91"/>
      <c r="AC15" s="117" t="str">
        <f>IFERROR(IF('selections(hide)'!$F$1=1,VLOOKUP($A15,academic_hours!$B$13:$S$40,5,FALSE),IF('selections(hide)'!$F$1=2,VLOOKUP($A15,academic_hours!$B$13:$S$40,10,FALSE),IF('selections(hide)'!$F$1=3,VLOOKUP($A15,academic_hours!$B$13:$S$40,15,FALSE),0))),"")</f>
        <v/>
      </c>
      <c r="AD15" s="118"/>
      <c r="AE15" s="117" t="str">
        <f t="shared" si="67"/>
        <v/>
      </c>
      <c r="AF15" s="47"/>
      <c r="AG15" s="91"/>
      <c r="AH15" s="91"/>
      <c r="AI15" s="91"/>
      <c r="AJ15" s="91"/>
      <c r="AK15" s="91"/>
      <c r="AL15" s="91"/>
      <c r="AM15" s="117" t="str">
        <f>IFERROR(IF('selections(hide)'!$F$1=1,VLOOKUP($A15,academic_hours!$B$13:$S$40,8,FALSE),IF('selections(hide)'!$F$1=2,VLOOKUP($A15,academic_hours!$B$13:$S$40,13,FALSE),IF('selections(hide)'!$F$1=3,VLOOKUP($A15,academic_hours!$B$13:$S$40,18,FALSE),0))),"")</f>
        <v/>
      </c>
      <c r="AN15" s="118"/>
      <c r="AO15" s="117" t="str">
        <f t="shared" si="68"/>
        <v/>
      </c>
      <c r="AP15" s="47"/>
      <c r="AQ15" s="91"/>
      <c r="AR15" s="91"/>
      <c r="AS15" s="91"/>
      <c r="AT15" s="91"/>
      <c r="AU15" s="91"/>
      <c r="AV15" s="91"/>
      <c r="AW15" s="117" t="str">
        <f>IFERROR(IF('selections(hide)'!$F$1=1,VLOOKUP($A15,academic_hours!$B$13:$S$40,7,FALSE),IF('selections(hide)'!$F$1=2,VLOOKUP($A15,academic_hours!$B$13:$S$40,12,FALSE),IF('selections(hide)'!$F$1=3,VLOOKUP($A15,academic_hours!$B$13:$S$40,17,FALSE),0))),"")</f>
        <v/>
      </c>
      <c r="AX15" s="118"/>
      <c r="AY15" s="117" t="str">
        <f t="shared" si="69"/>
        <v/>
      </c>
      <c r="AZ15" s="47"/>
      <c r="BA15" s="91"/>
      <c r="BB15" s="91"/>
      <c r="BC15" s="91"/>
      <c r="BD15" s="91"/>
      <c r="BE15" s="91"/>
      <c r="BF15" s="91"/>
      <c r="BH15" s="71" t="str">
        <f t="shared" si="70"/>
        <v>OK</v>
      </c>
      <c r="BI15" s="71" t="str">
        <f t="shared" si="71"/>
        <v>OK</v>
      </c>
      <c r="BJ15" s="71" t="str">
        <f t="shared" si="72"/>
        <v>OK</v>
      </c>
      <c r="BK15" s="71" t="str">
        <f t="shared" si="73"/>
        <v>OK</v>
      </c>
      <c r="BL15" s="71" t="str">
        <f t="shared" si="74"/>
        <v>OK</v>
      </c>
      <c r="BM15" s="71" t="str">
        <f t="shared" si="75"/>
        <v>OK</v>
      </c>
      <c r="BN15" s="71" t="str">
        <f t="shared" si="0"/>
        <v>OK</v>
      </c>
      <c r="BO15" s="71" t="str">
        <f t="shared" si="1"/>
        <v>OK</v>
      </c>
      <c r="BP15" s="71" t="str">
        <f t="shared" si="2"/>
        <v>OK</v>
      </c>
      <c r="BQ15" s="71" t="str">
        <f t="shared" si="3"/>
        <v>OK</v>
      </c>
      <c r="BR15" s="71" t="str">
        <f t="shared" si="4"/>
        <v>OK</v>
      </c>
      <c r="BU15" s="121" t="str">
        <f>IF($L15&lt;&gt;"",VLOOKUP($L15,pay_scales!$A:$S,18,FALSE),"")</f>
        <v/>
      </c>
      <c r="BV15" s="121">
        <f t="shared" si="76"/>
        <v>0</v>
      </c>
      <c r="BW15" s="121" t="str">
        <f t="shared" si="77"/>
        <v/>
      </c>
      <c r="BX15" s="121">
        <f t="shared" si="5"/>
        <v>0</v>
      </c>
      <c r="BY15" s="121">
        <f t="shared" si="6"/>
        <v>0</v>
      </c>
      <c r="BZ15" s="121">
        <f t="shared" si="7"/>
        <v>0</v>
      </c>
      <c r="CA15" s="121">
        <f t="shared" si="8"/>
        <v>0</v>
      </c>
      <c r="CB15" s="121">
        <f t="shared" si="9"/>
        <v>0</v>
      </c>
      <c r="CC15" s="121">
        <f t="shared" si="10"/>
        <v>0</v>
      </c>
      <c r="CD15" s="121">
        <f t="shared" si="11"/>
        <v>0</v>
      </c>
      <c r="CE15" s="121">
        <f t="shared" si="12"/>
        <v>0</v>
      </c>
      <c r="CF15" s="121">
        <f t="shared" si="13"/>
        <v>0</v>
      </c>
      <c r="CG15" s="121">
        <f t="shared" si="14"/>
        <v>0</v>
      </c>
      <c r="CH15" s="121">
        <f t="shared" si="15"/>
        <v>0</v>
      </c>
      <c r="CI15" s="121">
        <f t="shared" si="16"/>
        <v>0</v>
      </c>
      <c r="CM15" s="121" t="str">
        <f>IF($V15&lt;&gt;"",VLOOKUP($V15,pay_scales!$A:$S,18,FALSE),"")</f>
        <v/>
      </c>
      <c r="CN15" s="121">
        <f t="shared" si="78"/>
        <v>0</v>
      </c>
      <c r="CO15" s="121" t="str">
        <f t="shared" si="79"/>
        <v/>
      </c>
      <c r="CP15" s="121">
        <f t="shared" si="17"/>
        <v>0</v>
      </c>
      <c r="CQ15" s="121">
        <f t="shared" si="18"/>
        <v>0</v>
      </c>
      <c r="CR15" s="121">
        <f t="shared" si="19"/>
        <v>0</v>
      </c>
      <c r="CS15" s="121">
        <f t="shared" si="20"/>
        <v>0</v>
      </c>
      <c r="CT15" s="121">
        <f t="shared" si="21"/>
        <v>0</v>
      </c>
      <c r="CU15" s="121">
        <f t="shared" si="22"/>
        <v>0</v>
      </c>
      <c r="CV15" s="121">
        <f t="shared" si="23"/>
        <v>0</v>
      </c>
      <c r="CW15" s="121">
        <f t="shared" si="24"/>
        <v>0</v>
      </c>
      <c r="CX15" s="121">
        <f t="shared" si="25"/>
        <v>0</v>
      </c>
      <c r="CY15" s="121">
        <f t="shared" si="26"/>
        <v>0</v>
      </c>
      <c r="CZ15" s="121">
        <f t="shared" si="27"/>
        <v>0</v>
      </c>
      <c r="DA15" s="121">
        <f t="shared" si="28"/>
        <v>0</v>
      </c>
      <c r="DE15" s="121" t="str">
        <f>IF($AF15&lt;&gt;"",VLOOKUP($AF15,pay_scales!$A:$S,18,FALSE),"")</f>
        <v/>
      </c>
      <c r="DF15" s="121">
        <f t="shared" si="80"/>
        <v>0</v>
      </c>
      <c r="DG15" s="121" t="str">
        <f t="shared" si="81"/>
        <v/>
      </c>
      <c r="DH15" s="121">
        <f t="shared" si="29"/>
        <v>0</v>
      </c>
      <c r="DI15" s="121">
        <f t="shared" si="30"/>
        <v>0</v>
      </c>
      <c r="DJ15" s="121">
        <f t="shared" si="31"/>
        <v>0</v>
      </c>
      <c r="DK15" s="121">
        <f t="shared" si="32"/>
        <v>0</v>
      </c>
      <c r="DL15" s="121">
        <f t="shared" si="33"/>
        <v>0</v>
      </c>
      <c r="DM15" s="121">
        <f t="shared" si="34"/>
        <v>0</v>
      </c>
      <c r="DN15" s="121">
        <f t="shared" si="35"/>
        <v>0</v>
      </c>
      <c r="DO15" s="121">
        <f t="shared" si="36"/>
        <v>0</v>
      </c>
      <c r="DP15" s="121">
        <f t="shared" si="37"/>
        <v>0</v>
      </c>
      <c r="DQ15" s="121">
        <f t="shared" si="38"/>
        <v>0</v>
      </c>
      <c r="DR15" s="121">
        <f t="shared" si="39"/>
        <v>0</v>
      </c>
      <c r="DS15" s="121">
        <f t="shared" si="40"/>
        <v>0</v>
      </c>
      <c r="DW15" s="121" t="str">
        <f>IF($AP15&lt;&gt;"",VLOOKUP($AP15,pay_scales!$A:$S,18,FALSE),"")</f>
        <v/>
      </c>
      <c r="DX15" s="121">
        <f t="shared" si="82"/>
        <v>0</v>
      </c>
      <c r="DY15" s="121" t="str">
        <f t="shared" si="83"/>
        <v/>
      </c>
      <c r="DZ15" s="121">
        <f t="shared" si="41"/>
        <v>0</v>
      </c>
      <c r="EA15" s="121">
        <f t="shared" si="42"/>
        <v>0</v>
      </c>
      <c r="EB15" s="121">
        <f t="shared" si="43"/>
        <v>0</v>
      </c>
      <c r="EC15" s="121">
        <f t="shared" si="44"/>
        <v>0</v>
      </c>
      <c r="ED15" s="121">
        <f t="shared" si="45"/>
        <v>0</v>
      </c>
      <c r="EE15" s="121">
        <f t="shared" si="46"/>
        <v>0</v>
      </c>
      <c r="EF15" s="121">
        <f t="shared" si="47"/>
        <v>0</v>
      </c>
      <c r="EG15" s="121">
        <f t="shared" si="48"/>
        <v>0</v>
      </c>
      <c r="EH15" s="121">
        <f t="shared" si="49"/>
        <v>0</v>
      </c>
      <c r="EI15" s="121">
        <f t="shared" si="50"/>
        <v>0</v>
      </c>
      <c r="EJ15" s="121">
        <f t="shared" si="51"/>
        <v>0</v>
      </c>
      <c r="EK15" s="121">
        <f t="shared" si="52"/>
        <v>0</v>
      </c>
      <c r="EO15" s="121" t="str">
        <f>IF($AZ15&lt;&gt;"",VLOOKUP($AF15,pay_scales!$A:$S,18,FALSE),"")</f>
        <v/>
      </c>
      <c r="EP15" s="121">
        <f t="shared" si="84"/>
        <v>0</v>
      </c>
      <c r="EQ15" s="121" t="str">
        <f t="shared" si="85"/>
        <v/>
      </c>
      <c r="ER15" s="121">
        <f t="shared" si="53"/>
        <v>0</v>
      </c>
      <c r="ES15" s="121">
        <f t="shared" si="54"/>
        <v>0</v>
      </c>
      <c r="ET15" s="121">
        <f t="shared" si="55"/>
        <v>0</v>
      </c>
      <c r="EU15" s="121">
        <f t="shared" si="56"/>
        <v>0</v>
      </c>
      <c r="EV15" s="121">
        <f t="shared" si="57"/>
        <v>0</v>
      </c>
      <c r="EW15" s="121">
        <f t="shared" si="58"/>
        <v>0</v>
      </c>
      <c r="EX15" s="121">
        <f t="shared" si="59"/>
        <v>0</v>
      </c>
      <c r="EY15" s="121">
        <f t="shared" si="60"/>
        <v>0</v>
      </c>
      <c r="EZ15" s="121">
        <f t="shared" si="61"/>
        <v>0</v>
      </c>
      <c r="FA15" s="121">
        <f t="shared" si="62"/>
        <v>0</v>
      </c>
      <c r="FB15" s="121">
        <f t="shared" si="63"/>
        <v>0</v>
      </c>
      <c r="FC15" s="121">
        <f t="shared" si="64"/>
        <v>0</v>
      </c>
      <c r="FF15">
        <f t="shared" si="86"/>
        <v>0</v>
      </c>
    </row>
    <row r="16" spans="1:163" x14ac:dyDescent="0.25">
      <c r="A16" s="2" t="str">
        <f>IF(OR($E16='selections(hide)'!$A$57,$E16='selections(hide)'!$A$54,$E16='selections(hide)'!$A$51),$C$1&amp;$E16,IF(AND($E16='selections(hide)'!$A$50,$F16&lt;45),$C$1&amp;$E16&amp;"up to 45",IF(AND($E16='selections(hide)'!$A$50,$F16&gt;=45),$C$1&amp;$E16&amp;"45+",IF(AND($E16='selections(hide)'!$A$49,$F16&lt;30),$C$1&amp;$E16&amp;"up to 30",IF(AND($E16='selections(hide)'!$A$49,$F16&gt;=30),$C$1&amp;$E16&amp;"30+",IF(AND($E16='selections(hide)'!$A$53,$F16&lt;45),$C$1&amp;$E16&amp;"up to 45",IF(AND($E16='selections(hide)'!$A$53,$F16&gt;=45),$C$1&amp;$E16&amp;"45+",IF(AND($E16='selections(hide)'!$A$52,$F16&lt;30),$C$1&amp;$E16&amp;"up to 30",IF(AND($E16='selections(hide)'!$A$52,$F16&gt;=30),$C$1&amp;$E16&amp;"30+",IF(AND($E16='selections(hide)'!$A$56,$F16&lt;45),$C$1&amp;$E16&amp;"up to 45",IF(AND($E16='selections(hide)'!$A$56,$F16&gt;=45),$C$1&amp;$E16&amp;"45+",IF(AND($E16='selections(hide)'!$A$55,$F16&lt;30),$C$1&amp;$E16&amp;"up to 30",IF(AND($E16='selections(hide)'!$A$55,$F16&gt;=30),$C$1&amp;$E16&amp;"30+","")))))))))))))</f>
        <v/>
      </c>
      <c r="B16" s="85"/>
      <c r="C16" s="92"/>
      <c r="D16" s="93"/>
      <c r="E16" s="84"/>
      <c r="F16" s="92"/>
      <c r="G16" s="93"/>
      <c r="H16" s="91"/>
      <c r="I16" s="117" t="str">
        <f>IFERROR(IF('selections(hide)'!$F$1=1,VLOOKUP($A16,academic_hours!$B$13:$S$40,4,FALSE),IF('selections(hide)'!$F$1=2,VLOOKUP($A16,academic_hours!$B$13:$S$40,9,FALSE),IF('selections(hide)'!$F$1=3,VLOOKUP($A16,academic_hours!$B$13:$S$40,14,FALSE),0))),"")</f>
        <v/>
      </c>
      <c r="J16" s="118"/>
      <c r="K16" s="117" t="str">
        <f t="shared" si="65"/>
        <v/>
      </c>
      <c r="L16" s="47"/>
      <c r="M16" s="91"/>
      <c r="N16" s="91"/>
      <c r="O16" s="91"/>
      <c r="P16" s="91"/>
      <c r="Q16" s="91"/>
      <c r="R16" s="91"/>
      <c r="S16" s="117" t="str">
        <f>IFERROR(IF('selections(hide)'!$F$1=1,VLOOKUP($A16,academic_hours!$B$13:$S$40,6,FALSE),IF('selections(hide)'!$F$1=2,VLOOKUP($A16,academic_hours!$B$13:$S$40,11,FALSE),IF('selections(hide)'!$F$1=3,VLOOKUP($A16,academic_hours!$B$13:$S$40,16,FALSE),0))),"")</f>
        <v/>
      </c>
      <c r="T16" s="118"/>
      <c r="U16" s="117" t="str">
        <f t="shared" si="66"/>
        <v/>
      </c>
      <c r="V16" s="47"/>
      <c r="W16" s="91"/>
      <c r="X16" s="91"/>
      <c r="Y16" s="91"/>
      <c r="Z16" s="91"/>
      <c r="AA16" s="91"/>
      <c r="AB16" s="91"/>
      <c r="AC16" s="117" t="str">
        <f>IFERROR(IF('selections(hide)'!$F$1=1,VLOOKUP($A16,academic_hours!$B$13:$S$40,5,FALSE),IF('selections(hide)'!$F$1=2,VLOOKUP($A16,academic_hours!$B$13:$S$40,10,FALSE),IF('selections(hide)'!$F$1=3,VLOOKUP($A16,academic_hours!$B$13:$S$40,15,FALSE),0))),"")</f>
        <v/>
      </c>
      <c r="AD16" s="118"/>
      <c r="AE16" s="117" t="str">
        <f t="shared" si="67"/>
        <v/>
      </c>
      <c r="AF16" s="47"/>
      <c r="AG16" s="91"/>
      <c r="AH16" s="91"/>
      <c r="AI16" s="91"/>
      <c r="AJ16" s="91"/>
      <c r="AK16" s="91"/>
      <c r="AL16" s="91"/>
      <c r="AM16" s="117" t="str">
        <f>IFERROR(IF('selections(hide)'!$F$1=1,VLOOKUP($A16,academic_hours!$B$13:$S$40,8,FALSE),IF('selections(hide)'!$F$1=2,VLOOKUP($A16,academic_hours!$B$13:$S$40,13,FALSE),IF('selections(hide)'!$F$1=3,VLOOKUP($A16,academic_hours!$B$13:$S$40,18,FALSE),0))),"")</f>
        <v/>
      </c>
      <c r="AN16" s="118"/>
      <c r="AO16" s="117" t="str">
        <f t="shared" si="68"/>
        <v/>
      </c>
      <c r="AP16" s="47"/>
      <c r="AQ16" s="91"/>
      <c r="AR16" s="91"/>
      <c r="AS16" s="91"/>
      <c r="AT16" s="91"/>
      <c r="AU16" s="91"/>
      <c r="AV16" s="91"/>
      <c r="AW16" s="117" t="str">
        <f>IFERROR(IF('selections(hide)'!$F$1=1,VLOOKUP($A16,academic_hours!$B$13:$S$40,7,FALSE),IF('selections(hide)'!$F$1=2,VLOOKUP($A16,academic_hours!$B$13:$S$40,12,FALSE),IF('selections(hide)'!$F$1=3,VLOOKUP($A16,academic_hours!$B$13:$S$40,17,FALSE),0))),"")</f>
        <v/>
      </c>
      <c r="AX16" s="118"/>
      <c r="AY16" s="117" t="str">
        <f t="shared" si="69"/>
        <v/>
      </c>
      <c r="AZ16" s="47"/>
      <c r="BA16" s="91"/>
      <c r="BB16" s="91"/>
      <c r="BC16" s="91"/>
      <c r="BD16" s="91"/>
      <c r="BE16" s="91"/>
      <c r="BF16" s="91"/>
      <c r="BH16" s="71" t="str">
        <f t="shared" si="70"/>
        <v>OK</v>
      </c>
      <c r="BI16" s="71" t="str">
        <f t="shared" si="71"/>
        <v>OK</v>
      </c>
      <c r="BJ16" s="71" t="str">
        <f t="shared" si="72"/>
        <v>OK</v>
      </c>
      <c r="BK16" s="71" t="str">
        <f t="shared" si="73"/>
        <v>OK</v>
      </c>
      <c r="BL16" s="71" t="str">
        <f t="shared" si="74"/>
        <v>OK</v>
      </c>
      <c r="BM16" s="71" t="str">
        <f t="shared" si="75"/>
        <v>OK</v>
      </c>
      <c r="BN16" s="71" t="str">
        <f t="shared" si="0"/>
        <v>OK</v>
      </c>
      <c r="BO16" s="71" t="str">
        <f t="shared" si="1"/>
        <v>OK</v>
      </c>
      <c r="BP16" s="71" t="str">
        <f t="shared" si="2"/>
        <v>OK</v>
      </c>
      <c r="BQ16" s="71" t="str">
        <f t="shared" si="3"/>
        <v>OK</v>
      </c>
      <c r="BR16" s="71" t="str">
        <f t="shared" si="4"/>
        <v>OK</v>
      </c>
      <c r="BU16" s="121" t="str">
        <f>IF($L16&lt;&gt;"",VLOOKUP($L16,pay_scales!$A:$S,18,FALSE),"")</f>
        <v/>
      </c>
      <c r="BV16" s="121">
        <f t="shared" si="76"/>
        <v>0</v>
      </c>
      <c r="BW16" s="121" t="str">
        <f t="shared" si="77"/>
        <v/>
      </c>
      <c r="BX16" s="121">
        <f t="shared" si="5"/>
        <v>0</v>
      </c>
      <c r="BY16" s="121">
        <f t="shared" si="6"/>
        <v>0</v>
      </c>
      <c r="BZ16" s="121">
        <f t="shared" si="7"/>
        <v>0</v>
      </c>
      <c r="CA16" s="121">
        <f t="shared" si="8"/>
        <v>0</v>
      </c>
      <c r="CB16" s="121">
        <f t="shared" si="9"/>
        <v>0</v>
      </c>
      <c r="CC16" s="121">
        <f t="shared" si="10"/>
        <v>0</v>
      </c>
      <c r="CD16" s="121">
        <f t="shared" si="11"/>
        <v>0</v>
      </c>
      <c r="CE16" s="121">
        <f t="shared" si="12"/>
        <v>0</v>
      </c>
      <c r="CF16" s="121">
        <f t="shared" si="13"/>
        <v>0</v>
      </c>
      <c r="CG16" s="121">
        <f t="shared" si="14"/>
        <v>0</v>
      </c>
      <c r="CH16" s="121">
        <f t="shared" si="15"/>
        <v>0</v>
      </c>
      <c r="CI16" s="121">
        <f t="shared" si="16"/>
        <v>0</v>
      </c>
      <c r="CM16" s="121" t="str">
        <f>IF($V16&lt;&gt;"",VLOOKUP($V16,pay_scales!$A:$S,18,FALSE),"")</f>
        <v/>
      </c>
      <c r="CN16" s="121">
        <f t="shared" si="78"/>
        <v>0</v>
      </c>
      <c r="CO16" s="121" t="str">
        <f t="shared" si="79"/>
        <v/>
      </c>
      <c r="CP16" s="121">
        <f t="shared" si="17"/>
        <v>0</v>
      </c>
      <c r="CQ16" s="121">
        <f t="shared" si="18"/>
        <v>0</v>
      </c>
      <c r="CR16" s="121">
        <f t="shared" si="19"/>
        <v>0</v>
      </c>
      <c r="CS16" s="121">
        <f t="shared" si="20"/>
        <v>0</v>
      </c>
      <c r="CT16" s="121">
        <f t="shared" si="21"/>
        <v>0</v>
      </c>
      <c r="CU16" s="121">
        <f t="shared" si="22"/>
        <v>0</v>
      </c>
      <c r="CV16" s="121">
        <f t="shared" si="23"/>
        <v>0</v>
      </c>
      <c r="CW16" s="121">
        <f t="shared" si="24"/>
        <v>0</v>
      </c>
      <c r="CX16" s="121">
        <f t="shared" si="25"/>
        <v>0</v>
      </c>
      <c r="CY16" s="121">
        <f t="shared" si="26"/>
        <v>0</v>
      </c>
      <c r="CZ16" s="121">
        <f t="shared" si="27"/>
        <v>0</v>
      </c>
      <c r="DA16" s="121">
        <f t="shared" si="28"/>
        <v>0</v>
      </c>
      <c r="DE16" s="121" t="str">
        <f>IF($AF16&lt;&gt;"",VLOOKUP($AF16,pay_scales!$A:$S,18,FALSE),"")</f>
        <v/>
      </c>
      <c r="DF16" s="121">
        <f t="shared" si="80"/>
        <v>0</v>
      </c>
      <c r="DG16" s="121" t="str">
        <f t="shared" si="81"/>
        <v/>
      </c>
      <c r="DH16" s="121">
        <f t="shared" si="29"/>
        <v>0</v>
      </c>
      <c r="DI16" s="121">
        <f t="shared" si="30"/>
        <v>0</v>
      </c>
      <c r="DJ16" s="121">
        <f t="shared" si="31"/>
        <v>0</v>
      </c>
      <c r="DK16" s="121">
        <f t="shared" si="32"/>
        <v>0</v>
      </c>
      <c r="DL16" s="121">
        <f t="shared" si="33"/>
        <v>0</v>
      </c>
      <c r="DM16" s="121">
        <f t="shared" si="34"/>
        <v>0</v>
      </c>
      <c r="DN16" s="121">
        <f t="shared" si="35"/>
        <v>0</v>
      </c>
      <c r="DO16" s="121">
        <f t="shared" si="36"/>
        <v>0</v>
      </c>
      <c r="DP16" s="121">
        <f t="shared" si="37"/>
        <v>0</v>
      </c>
      <c r="DQ16" s="121">
        <f t="shared" si="38"/>
        <v>0</v>
      </c>
      <c r="DR16" s="121">
        <f t="shared" si="39"/>
        <v>0</v>
      </c>
      <c r="DS16" s="121">
        <f t="shared" si="40"/>
        <v>0</v>
      </c>
      <c r="DW16" s="121" t="str">
        <f>IF($AP16&lt;&gt;"",VLOOKUP($AP16,pay_scales!$A:$S,18,FALSE),"")</f>
        <v/>
      </c>
      <c r="DX16" s="121">
        <f t="shared" si="82"/>
        <v>0</v>
      </c>
      <c r="DY16" s="121" t="str">
        <f t="shared" si="83"/>
        <v/>
      </c>
      <c r="DZ16" s="121">
        <f t="shared" si="41"/>
        <v>0</v>
      </c>
      <c r="EA16" s="121">
        <f t="shared" si="42"/>
        <v>0</v>
      </c>
      <c r="EB16" s="121">
        <f t="shared" si="43"/>
        <v>0</v>
      </c>
      <c r="EC16" s="121">
        <f t="shared" si="44"/>
        <v>0</v>
      </c>
      <c r="ED16" s="121">
        <f t="shared" si="45"/>
        <v>0</v>
      </c>
      <c r="EE16" s="121">
        <f t="shared" si="46"/>
        <v>0</v>
      </c>
      <c r="EF16" s="121">
        <f t="shared" si="47"/>
        <v>0</v>
      </c>
      <c r="EG16" s="121">
        <f t="shared" si="48"/>
        <v>0</v>
      </c>
      <c r="EH16" s="121">
        <f t="shared" si="49"/>
        <v>0</v>
      </c>
      <c r="EI16" s="121">
        <f t="shared" si="50"/>
        <v>0</v>
      </c>
      <c r="EJ16" s="121">
        <f t="shared" si="51"/>
        <v>0</v>
      </c>
      <c r="EK16" s="121">
        <f t="shared" si="52"/>
        <v>0</v>
      </c>
      <c r="EO16" s="121" t="str">
        <f>IF($AZ16&lt;&gt;"",VLOOKUP($AF16,pay_scales!$A:$S,18,FALSE),"")</f>
        <v/>
      </c>
      <c r="EP16" s="121">
        <f t="shared" si="84"/>
        <v>0</v>
      </c>
      <c r="EQ16" s="121" t="str">
        <f t="shared" si="85"/>
        <v/>
      </c>
      <c r="ER16" s="121">
        <f t="shared" si="53"/>
        <v>0</v>
      </c>
      <c r="ES16" s="121">
        <f t="shared" si="54"/>
        <v>0</v>
      </c>
      <c r="ET16" s="121">
        <f t="shared" si="55"/>
        <v>0</v>
      </c>
      <c r="EU16" s="121">
        <f t="shared" si="56"/>
        <v>0</v>
      </c>
      <c r="EV16" s="121">
        <f t="shared" si="57"/>
        <v>0</v>
      </c>
      <c r="EW16" s="121">
        <f t="shared" si="58"/>
        <v>0</v>
      </c>
      <c r="EX16" s="121">
        <f t="shared" si="59"/>
        <v>0</v>
      </c>
      <c r="EY16" s="121">
        <f t="shared" si="60"/>
        <v>0</v>
      </c>
      <c r="EZ16" s="121">
        <f t="shared" si="61"/>
        <v>0</v>
      </c>
      <c r="FA16" s="121">
        <f t="shared" si="62"/>
        <v>0</v>
      </c>
      <c r="FB16" s="121">
        <f t="shared" si="63"/>
        <v>0</v>
      </c>
      <c r="FC16" s="121">
        <f t="shared" si="64"/>
        <v>0</v>
      </c>
      <c r="FF16">
        <f t="shared" si="86"/>
        <v>0</v>
      </c>
    </row>
    <row r="17" spans="1:162" x14ac:dyDescent="0.25">
      <c r="A17" s="2" t="str">
        <f>IF(OR($E17='selections(hide)'!$A$57,$E17='selections(hide)'!$A$54,$E17='selections(hide)'!$A$51),$C$1&amp;$E17,IF(AND($E17='selections(hide)'!$A$50,$F17&lt;45),$C$1&amp;$E17&amp;"up to 45",IF(AND($E17='selections(hide)'!$A$50,$F17&gt;=45),$C$1&amp;$E17&amp;"45+",IF(AND($E17='selections(hide)'!$A$49,$F17&lt;30),$C$1&amp;$E17&amp;"up to 30",IF(AND($E17='selections(hide)'!$A$49,$F17&gt;=30),$C$1&amp;$E17&amp;"30+",IF(AND($E17='selections(hide)'!$A$53,$F17&lt;45),$C$1&amp;$E17&amp;"up to 45",IF(AND($E17='selections(hide)'!$A$53,$F17&gt;=45),$C$1&amp;$E17&amp;"45+",IF(AND($E17='selections(hide)'!$A$52,$F17&lt;30),$C$1&amp;$E17&amp;"up to 30",IF(AND($E17='selections(hide)'!$A$52,$F17&gt;=30),$C$1&amp;$E17&amp;"30+",IF(AND($E17='selections(hide)'!$A$56,$F17&lt;45),$C$1&amp;$E17&amp;"up to 45",IF(AND($E17='selections(hide)'!$A$56,$F17&gt;=45),$C$1&amp;$E17&amp;"45+",IF(AND($E17='selections(hide)'!$A$55,$F17&lt;30),$C$1&amp;$E17&amp;"up to 30",IF(AND($E17='selections(hide)'!$A$55,$F17&gt;=30),$C$1&amp;$E17&amp;"30+","")))))))))))))</f>
        <v/>
      </c>
      <c r="B17" s="85"/>
      <c r="C17" s="92"/>
      <c r="D17" s="93"/>
      <c r="E17" s="84"/>
      <c r="F17" s="92"/>
      <c r="G17" s="93"/>
      <c r="H17" s="91"/>
      <c r="I17" s="117" t="str">
        <f>IFERROR(IF('selections(hide)'!$F$1=1,VLOOKUP($A17,academic_hours!$B$13:$S$40,4,FALSE),IF('selections(hide)'!$F$1=2,VLOOKUP($A17,academic_hours!$B$13:$S$40,9,FALSE),IF('selections(hide)'!$F$1=3,VLOOKUP($A17,academic_hours!$B$13:$S$40,14,FALSE),0))),"")</f>
        <v/>
      </c>
      <c r="J17" s="118"/>
      <c r="K17" s="117" t="str">
        <f t="shared" si="65"/>
        <v/>
      </c>
      <c r="L17" s="47"/>
      <c r="M17" s="91"/>
      <c r="N17" s="91"/>
      <c r="O17" s="91"/>
      <c r="P17" s="91"/>
      <c r="Q17" s="91"/>
      <c r="R17" s="91"/>
      <c r="S17" s="117" t="str">
        <f>IFERROR(IF('selections(hide)'!$F$1=1,VLOOKUP($A17,academic_hours!$B$13:$S$40,6,FALSE),IF('selections(hide)'!$F$1=2,VLOOKUP($A17,academic_hours!$B$13:$S$40,11,FALSE),IF('selections(hide)'!$F$1=3,VLOOKUP($A17,academic_hours!$B$13:$S$40,16,FALSE),0))),"")</f>
        <v/>
      </c>
      <c r="T17" s="118"/>
      <c r="U17" s="117" t="str">
        <f t="shared" si="66"/>
        <v/>
      </c>
      <c r="V17" s="47"/>
      <c r="W17" s="91"/>
      <c r="X17" s="91"/>
      <c r="Y17" s="91"/>
      <c r="Z17" s="91"/>
      <c r="AA17" s="91"/>
      <c r="AB17" s="91"/>
      <c r="AC17" s="117" t="str">
        <f>IFERROR(IF('selections(hide)'!$F$1=1,VLOOKUP($A17,academic_hours!$B$13:$S$40,5,FALSE),IF('selections(hide)'!$F$1=2,VLOOKUP($A17,academic_hours!$B$13:$S$40,10,FALSE),IF('selections(hide)'!$F$1=3,VLOOKUP($A17,academic_hours!$B$13:$S$40,15,FALSE),0))),"")</f>
        <v/>
      </c>
      <c r="AD17" s="118"/>
      <c r="AE17" s="117" t="str">
        <f t="shared" si="67"/>
        <v/>
      </c>
      <c r="AF17" s="47"/>
      <c r="AG17" s="91"/>
      <c r="AH17" s="91"/>
      <c r="AI17" s="91"/>
      <c r="AJ17" s="91"/>
      <c r="AK17" s="91"/>
      <c r="AL17" s="91"/>
      <c r="AM17" s="117" t="str">
        <f>IFERROR(IF('selections(hide)'!$F$1=1,VLOOKUP($A17,academic_hours!$B$13:$S$40,8,FALSE),IF('selections(hide)'!$F$1=2,VLOOKUP($A17,academic_hours!$B$13:$S$40,13,FALSE),IF('selections(hide)'!$F$1=3,VLOOKUP($A17,academic_hours!$B$13:$S$40,18,FALSE),0))),"")</f>
        <v/>
      </c>
      <c r="AN17" s="118"/>
      <c r="AO17" s="117" t="str">
        <f t="shared" si="68"/>
        <v/>
      </c>
      <c r="AP17" s="47"/>
      <c r="AQ17" s="91"/>
      <c r="AR17" s="91"/>
      <c r="AS17" s="91"/>
      <c r="AT17" s="91"/>
      <c r="AU17" s="91"/>
      <c r="AV17" s="91"/>
      <c r="AW17" s="117" t="str">
        <f>IFERROR(IF('selections(hide)'!$F$1=1,VLOOKUP($A17,academic_hours!$B$13:$S$40,7,FALSE),IF('selections(hide)'!$F$1=2,VLOOKUP($A17,academic_hours!$B$13:$S$40,12,FALSE),IF('selections(hide)'!$F$1=3,VLOOKUP($A17,academic_hours!$B$13:$S$40,17,FALSE),0))),"")</f>
        <v/>
      </c>
      <c r="AX17" s="118"/>
      <c r="AY17" s="117" t="str">
        <f t="shared" si="69"/>
        <v/>
      </c>
      <c r="AZ17" s="47"/>
      <c r="BA17" s="91"/>
      <c r="BB17" s="91"/>
      <c r="BC17" s="91"/>
      <c r="BD17" s="91"/>
      <c r="BE17" s="91"/>
      <c r="BF17" s="91"/>
      <c r="BH17" s="71" t="str">
        <f t="shared" si="70"/>
        <v>OK</v>
      </c>
      <c r="BI17" s="71" t="str">
        <f t="shared" si="71"/>
        <v>OK</v>
      </c>
      <c r="BJ17" s="71" t="str">
        <f t="shared" si="72"/>
        <v>OK</v>
      </c>
      <c r="BK17" s="71" t="str">
        <f t="shared" si="73"/>
        <v>OK</v>
      </c>
      <c r="BL17" s="71" t="str">
        <f t="shared" si="74"/>
        <v>OK</v>
      </c>
      <c r="BM17" s="71" t="str">
        <f t="shared" si="75"/>
        <v>OK</v>
      </c>
      <c r="BN17" s="71" t="str">
        <f t="shared" si="0"/>
        <v>OK</v>
      </c>
      <c r="BO17" s="71" t="str">
        <f t="shared" si="1"/>
        <v>OK</v>
      </c>
      <c r="BP17" s="71" t="str">
        <f t="shared" si="2"/>
        <v>OK</v>
      </c>
      <c r="BQ17" s="71" t="str">
        <f t="shared" si="3"/>
        <v>OK</v>
      </c>
      <c r="BR17" s="71" t="str">
        <f t="shared" si="4"/>
        <v>OK</v>
      </c>
      <c r="BU17" s="121" t="str">
        <f>IF($L17&lt;&gt;"",VLOOKUP($L17,pay_scales!$A:$S,18,FALSE),"")</f>
        <v/>
      </c>
      <c r="BV17" s="121">
        <f t="shared" si="76"/>
        <v>0</v>
      </c>
      <c r="BW17" s="121" t="str">
        <f t="shared" si="77"/>
        <v/>
      </c>
      <c r="BX17" s="121">
        <f t="shared" si="5"/>
        <v>0</v>
      </c>
      <c r="BY17" s="121">
        <f t="shared" si="6"/>
        <v>0</v>
      </c>
      <c r="BZ17" s="121">
        <f t="shared" si="7"/>
        <v>0</v>
      </c>
      <c r="CA17" s="121">
        <f t="shared" si="8"/>
        <v>0</v>
      </c>
      <c r="CB17" s="121">
        <f t="shared" si="9"/>
        <v>0</v>
      </c>
      <c r="CC17" s="121">
        <f t="shared" si="10"/>
        <v>0</v>
      </c>
      <c r="CD17" s="121">
        <f t="shared" si="11"/>
        <v>0</v>
      </c>
      <c r="CE17" s="121">
        <f t="shared" si="12"/>
        <v>0</v>
      </c>
      <c r="CF17" s="121">
        <f t="shared" si="13"/>
        <v>0</v>
      </c>
      <c r="CG17" s="121">
        <f t="shared" si="14"/>
        <v>0</v>
      </c>
      <c r="CH17" s="121">
        <f t="shared" si="15"/>
        <v>0</v>
      </c>
      <c r="CI17" s="121">
        <f t="shared" si="16"/>
        <v>0</v>
      </c>
      <c r="CM17" s="121" t="str">
        <f>IF($V17&lt;&gt;"",VLOOKUP($V17,pay_scales!$A:$S,18,FALSE),"")</f>
        <v/>
      </c>
      <c r="CN17" s="121">
        <f t="shared" si="78"/>
        <v>0</v>
      </c>
      <c r="CO17" s="121" t="str">
        <f t="shared" si="79"/>
        <v/>
      </c>
      <c r="CP17" s="121">
        <f t="shared" si="17"/>
        <v>0</v>
      </c>
      <c r="CQ17" s="121">
        <f t="shared" si="18"/>
        <v>0</v>
      </c>
      <c r="CR17" s="121">
        <f t="shared" si="19"/>
        <v>0</v>
      </c>
      <c r="CS17" s="121">
        <f t="shared" si="20"/>
        <v>0</v>
      </c>
      <c r="CT17" s="121">
        <f t="shared" si="21"/>
        <v>0</v>
      </c>
      <c r="CU17" s="121">
        <f t="shared" si="22"/>
        <v>0</v>
      </c>
      <c r="CV17" s="121">
        <f t="shared" si="23"/>
        <v>0</v>
      </c>
      <c r="CW17" s="121">
        <f t="shared" si="24"/>
        <v>0</v>
      </c>
      <c r="CX17" s="121">
        <f t="shared" si="25"/>
        <v>0</v>
      </c>
      <c r="CY17" s="121">
        <f t="shared" si="26"/>
        <v>0</v>
      </c>
      <c r="CZ17" s="121">
        <f t="shared" si="27"/>
        <v>0</v>
      </c>
      <c r="DA17" s="121">
        <f t="shared" si="28"/>
        <v>0</v>
      </c>
      <c r="DE17" s="121" t="str">
        <f>IF($AF17&lt;&gt;"",VLOOKUP($AF17,pay_scales!$A:$S,18,FALSE),"")</f>
        <v/>
      </c>
      <c r="DF17" s="121">
        <f t="shared" si="80"/>
        <v>0</v>
      </c>
      <c r="DG17" s="121" t="str">
        <f t="shared" si="81"/>
        <v/>
      </c>
      <c r="DH17" s="121">
        <f t="shared" si="29"/>
        <v>0</v>
      </c>
      <c r="DI17" s="121">
        <f t="shared" si="30"/>
        <v>0</v>
      </c>
      <c r="DJ17" s="121">
        <f t="shared" si="31"/>
        <v>0</v>
      </c>
      <c r="DK17" s="121">
        <f t="shared" si="32"/>
        <v>0</v>
      </c>
      <c r="DL17" s="121">
        <f t="shared" si="33"/>
        <v>0</v>
      </c>
      <c r="DM17" s="121">
        <f t="shared" si="34"/>
        <v>0</v>
      </c>
      <c r="DN17" s="121">
        <f t="shared" si="35"/>
        <v>0</v>
      </c>
      <c r="DO17" s="121">
        <f t="shared" si="36"/>
        <v>0</v>
      </c>
      <c r="DP17" s="121">
        <f t="shared" si="37"/>
        <v>0</v>
      </c>
      <c r="DQ17" s="121">
        <f t="shared" si="38"/>
        <v>0</v>
      </c>
      <c r="DR17" s="121">
        <f t="shared" si="39"/>
        <v>0</v>
      </c>
      <c r="DS17" s="121">
        <f t="shared" si="40"/>
        <v>0</v>
      </c>
      <c r="DW17" s="121" t="str">
        <f>IF($AP17&lt;&gt;"",VLOOKUP($AP17,pay_scales!$A:$S,18,FALSE),"")</f>
        <v/>
      </c>
      <c r="DX17" s="121">
        <f t="shared" si="82"/>
        <v>0</v>
      </c>
      <c r="DY17" s="121" t="str">
        <f t="shared" si="83"/>
        <v/>
      </c>
      <c r="DZ17" s="121">
        <f t="shared" si="41"/>
        <v>0</v>
      </c>
      <c r="EA17" s="121">
        <f t="shared" si="42"/>
        <v>0</v>
      </c>
      <c r="EB17" s="121">
        <f t="shared" si="43"/>
        <v>0</v>
      </c>
      <c r="EC17" s="121">
        <f t="shared" si="44"/>
        <v>0</v>
      </c>
      <c r="ED17" s="121">
        <f t="shared" si="45"/>
        <v>0</v>
      </c>
      <c r="EE17" s="121">
        <f t="shared" si="46"/>
        <v>0</v>
      </c>
      <c r="EF17" s="121">
        <f t="shared" si="47"/>
        <v>0</v>
      </c>
      <c r="EG17" s="121">
        <f t="shared" si="48"/>
        <v>0</v>
      </c>
      <c r="EH17" s="121">
        <f t="shared" si="49"/>
        <v>0</v>
      </c>
      <c r="EI17" s="121">
        <f t="shared" si="50"/>
        <v>0</v>
      </c>
      <c r="EJ17" s="121">
        <f t="shared" si="51"/>
        <v>0</v>
      </c>
      <c r="EK17" s="121">
        <f t="shared" si="52"/>
        <v>0</v>
      </c>
      <c r="EO17" s="121" t="str">
        <f>IF($AZ17&lt;&gt;"",VLOOKUP($AF17,pay_scales!$A:$S,18,FALSE),"")</f>
        <v/>
      </c>
      <c r="EP17" s="121">
        <f t="shared" si="84"/>
        <v>0</v>
      </c>
      <c r="EQ17" s="121" t="str">
        <f t="shared" si="85"/>
        <v/>
      </c>
      <c r="ER17" s="121">
        <f t="shared" si="53"/>
        <v>0</v>
      </c>
      <c r="ES17" s="121">
        <f t="shared" si="54"/>
        <v>0</v>
      </c>
      <c r="ET17" s="121">
        <f t="shared" si="55"/>
        <v>0</v>
      </c>
      <c r="EU17" s="121">
        <f t="shared" si="56"/>
        <v>0</v>
      </c>
      <c r="EV17" s="121">
        <f t="shared" si="57"/>
        <v>0</v>
      </c>
      <c r="EW17" s="121">
        <f t="shared" si="58"/>
        <v>0</v>
      </c>
      <c r="EX17" s="121">
        <f t="shared" si="59"/>
        <v>0</v>
      </c>
      <c r="EY17" s="121">
        <f t="shared" si="60"/>
        <v>0</v>
      </c>
      <c r="EZ17" s="121">
        <f t="shared" si="61"/>
        <v>0</v>
      </c>
      <c r="FA17" s="121">
        <f t="shared" si="62"/>
        <v>0</v>
      </c>
      <c r="FB17" s="121">
        <f t="shared" si="63"/>
        <v>0</v>
      </c>
      <c r="FC17" s="121">
        <f t="shared" si="64"/>
        <v>0</v>
      </c>
      <c r="FF17">
        <f t="shared" si="86"/>
        <v>0</v>
      </c>
    </row>
    <row r="18" spans="1:162" x14ac:dyDescent="0.25">
      <c r="A18" s="2" t="str">
        <f>IF(OR($E18='selections(hide)'!$A$57,$E18='selections(hide)'!$A$54,$E18='selections(hide)'!$A$51),$C$1&amp;$E18,IF(AND($E18='selections(hide)'!$A$50,$F18&lt;45),$C$1&amp;$E18&amp;"up to 45",IF(AND($E18='selections(hide)'!$A$50,$F18&gt;=45),$C$1&amp;$E18&amp;"45+",IF(AND($E18='selections(hide)'!$A$49,$F18&lt;30),$C$1&amp;$E18&amp;"up to 30",IF(AND($E18='selections(hide)'!$A$49,$F18&gt;=30),$C$1&amp;$E18&amp;"30+",IF(AND($E18='selections(hide)'!$A$53,$F18&lt;45),$C$1&amp;$E18&amp;"up to 45",IF(AND($E18='selections(hide)'!$A$53,$F18&gt;=45),$C$1&amp;$E18&amp;"45+",IF(AND($E18='selections(hide)'!$A$52,$F18&lt;30),$C$1&amp;$E18&amp;"up to 30",IF(AND($E18='selections(hide)'!$A$52,$F18&gt;=30),$C$1&amp;$E18&amp;"30+",IF(AND($E18='selections(hide)'!$A$56,$F18&lt;45),$C$1&amp;$E18&amp;"up to 45",IF(AND($E18='selections(hide)'!$A$56,$F18&gt;=45),$C$1&amp;$E18&amp;"45+",IF(AND($E18='selections(hide)'!$A$55,$F18&lt;30),$C$1&amp;$E18&amp;"up to 30",IF(AND($E18='selections(hide)'!$A$55,$F18&gt;=30),$C$1&amp;$E18&amp;"30+","")))))))))))))</f>
        <v/>
      </c>
      <c r="B18" s="85"/>
      <c r="C18" s="92"/>
      <c r="D18" s="93"/>
      <c r="E18" s="84"/>
      <c r="F18" s="92"/>
      <c r="G18" s="93"/>
      <c r="H18" s="91"/>
      <c r="I18" s="117" t="str">
        <f>IFERROR(IF('selections(hide)'!$F$1=1,VLOOKUP($A18,academic_hours!$B$13:$S$40,4,FALSE),IF('selections(hide)'!$F$1=2,VLOOKUP($A18,academic_hours!$B$13:$S$40,9,FALSE),IF('selections(hide)'!$F$1=3,VLOOKUP($A18,academic_hours!$B$13:$S$40,14,FALSE),0))),"")</f>
        <v/>
      </c>
      <c r="J18" s="118"/>
      <c r="K18" s="117" t="str">
        <f t="shared" si="65"/>
        <v/>
      </c>
      <c r="L18" s="47"/>
      <c r="M18" s="91"/>
      <c r="N18" s="91"/>
      <c r="O18" s="91"/>
      <c r="P18" s="91"/>
      <c r="Q18" s="91"/>
      <c r="R18" s="91"/>
      <c r="S18" s="117" t="str">
        <f>IFERROR(IF('selections(hide)'!$F$1=1,VLOOKUP($A18,academic_hours!$B$13:$S$40,6,FALSE),IF('selections(hide)'!$F$1=2,VLOOKUP($A18,academic_hours!$B$13:$S$40,11,FALSE),IF('selections(hide)'!$F$1=3,VLOOKUP($A18,academic_hours!$B$13:$S$40,16,FALSE),0))),"")</f>
        <v/>
      </c>
      <c r="T18" s="118"/>
      <c r="U18" s="117" t="str">
        <f t="shared" si="66"/>
        <v/>
      </c>
      <c r="V18" s="47"/>
      <c r="W18" s="91"/>
      <c r="X18" s="91"/>
      <c r="Y18" s="91"/>
      <c r="Z18" s="91"/>
      <c r="AA18" s="91"/>
      <c r="AB18" s="91"/>
      <c r="AC18" s="117" t="str">
        <f>IFERROR(IF('selections(hide)'!$F$1=1,VLOOKUP($A18,academic_hours!$B$13:$S$40,5,FALSE),IF('selections(hide)'!$F$1=2,VLOOKUP($A18,academic_hours!$B$13:$S$40,10,FALSE),IF('selections(hide)'!$F$1=3,VLOOKUP($A18,academic_hours!$B$13:$S$40,15,FALSE),0))),"")</f>
        <v/>
      </c>
      <c r="AD18" s="118"/>
      <c r="AE18" s="117" t="str">
        <f t="shared" si="67"/>
        <v/>
      </c>
      <c r="AF18" s="47"/>
      <c r="AG18" s="91"/>
      <c r="AH18" s="91"/>
      <c r="AI18" s="91"/>
      <c r="AJ18" s="91"/>
      <c r="AK18" s="91"/>
      <c r="AL18" s="91"/>
      <c r="AM18" s="117" t="str">
        <f>IFERROR(IF('selections(hide)'!$F$1=1,VLOOKUP($A18,academic_hours!$B$13:$S$40,8,FALSE),IF('selections(hide)'!$F$1=2,VLOOKUP($A18,academic_hours!$B$13:$S$40,13,FALSE),IF('selections(hide)'!$F$1=3,VLOOKUP($A18,academic_hours!$B$13:$S$40,18,FALSE),0))),"")</f>
        <v/>
      </c>
      <c r="AN18" s="118"/>
      <c r="AO18" s="117" t="str">
        <f t="shared" si="68"/>
        <v/>
      </c>
      <c r="AP18" s="47"/>
      <c r="AQ18" s="91"/>
      <c r="AR18" s="91"/>
      <c r="AS18" s="91"/>
      <c r="AT18" s="91"/>
      <c r="AU18" s="91"/>
      <c r="AV18" s="91"/>
      <c r="AW18" s="117" t="str">
        <f>IFERROR(IF('selections(hide)'!$F$1=1,VLOOKUP($A18,academic_hours!$B$13:$S$40,7,FALSE),IF('selections(hide)'!$F$1=2,VLOOKUP($A18,academic_hours!$B$13:$S$40,12,FALSE),IF('selections(hide)'!$F$1=3,VLOOKUP($A18,academic_hours!$B$13:$S$40,17,FALSE),0))),"")</f>
        <v/>
      </c>
      <c r="AX18" s="118"/>
      <c r="AY18" s="117" t="str">
        <f t="shared" si="69"/>
        <v/>
      </c>
      <c r="AZ18" s="47"/>
      <c r="BA18" s="91"/>
      <c r="BB18" s="91"/>
      <c r="BC18" s="91"/>
      <c r="BD18" s="91"/>
      <c r="BE18" s="91"/>
      <c r="BF18" s="91"/>
      <c r="BH18" s="71" t="str">
        <f t="shared" si="70"/>
        <v>OK</v>
      </c>
      <c r="BI18" s="71" t="str">
        <f t="shared" si="71"/>
        <v>OK</v>
      </c>
      <c r="BJ18" s="71" t="str">
        <f t="shared" si="72"/>
        <v>OK</v>
      </c>
      <c r="BK18" s="71" t="str">
        <f t="shared" si="73"/>
        <v>OK</v>
      </c>
      <c r="BL18" s="71" t="str">
        <f t="shared" si="74"/>
        <v>OK</v>
      </c>
      <c r="BM18" s="71" t="str">
        <f t="shared" si="75"/>
        <v>OK</v>
      </c>
      <c r="BN18" s="71" t="str">
        <f t="shared" si="0"/>
        <v>OK</v>
      </c>
      <c r="BO18" s="71" t="str">
        <f t="shared" si="1"/>
        <v>OK</v>
      </c>
      <c r="BP18" s="71" t="str">
        <f t="shared" si="2"/>
        <v>OK</v>
      </c>
      <c r="BQ18" s="71" t="str">
        <f t="shared" si="3"/>
        <v>OK</v>
      </c>
      <c r="BR18" s="71" t="str">
        <f t="shared" si="4"/>
        <v>OK</v>
      </c>
      <c r="BU18" s="121" t="str">
        <f>IF($L18&lt;&gt;"",VLOOKUP($L18,pay_scales!$A:$S,18,FALSE),"")</f>
        <v/>
      </c>
      <c r="BV18" s="121">
        <f t="shared" si="76"/>
        <v>0</v>
      </c>
      <c r="BW18" s="121" t="str">
        <f t="shared" si="77"/>
        <v/>
      </c>
      <c r="BX18" s="121">
        <f t="shared" si="5"/>
        <v>0</v>
      </c>
      <c r="BY18" s="121">
        <f t="shared" si="6"/>
        <v>0</v>
      </c>
      <c r="BZ18" s="121">
        <f t="shared" si="7"/>
        <v>0</v>
      </c>
      <c r="CA18" s="121">
        <f t="shared" si="8"/>
        <v>0</v>
      </c>
      <c r="CB18" s="121">
        <f t="shared" si="9"/>
        <v>0</v>
      </c>
      <c r="CC18" s="121">
        <f t="shared" si="10"/>
        <v>0</v>
      </c>
      <c r="CD18" s="121">
        <f t="shared" si="11"/>
        <v>0</v>
      </c>
      <c r="CE18" s="121">
        <f t="shared" si="12"/>
        <v>0</v>
      </c>
      <c r="CF18" s="121">
        <f t="shared" si="13"/>
        <v>0</v>
      </c>
      <c r="CG18" s="121">
        <f t="shared" si="14"/>
        <v>0</v>
      </c>
      <c r="CH18" s="121">
        <f t="shared" si="15"/>
        <v>0</v>
      </c>
      <c r="CI18" s="121">
        <f t="shared" si="16"/>
        <v>0</v>
      </c>
      <c r="CM18" s="121" t="str">
        <f>IF($V18&lt;&gt;"",VLOOKUP($V18,pay_scales!$A:$S,18,FALSE),"")</f>
        <v/>
      </c>
      <c r="CN18" s="121">
        <f t="shared" si="78"/>
        <v>0</v>
      </c>
      <c r="CO18" s="121" t="str">
        <f t="shared" si="79"/>
        <v/>
      </c>
      <c r="CP18" s="121">
        <f t="shared" si="17"/>
        <v>0</v>
      </c>
      <c r="CQ18" s="121">
        <f t="shared" si="18"/>
        <v>0</v>
      </c>
      <c r="CR18" s="121">
        <f t="shared" si="19"/>
        <v>0</v>
      </c>
      <c r="CS18" s="121">
        <f t="shared" si="20"/>
        <v>0</v>
      </c>
      <c r="CT18" s="121">
        <f t="shared" si="21"/>
        <v>0</v>
      </c>
      <c r="CU18" s="121">
        <f t="shared" si="22"/>
        <v>0</v>
      </c>
      <c r="CV18" s="121">
        <f t="shared" si="23"/>
        <v>0</v>
      </c>
      <c r="CW18" s="121">
        <f t="shared" si="24"/>
        <v>0</v>
      </c>
      <c r="CX18" s="121">
        <f t="shared" si="25"/>
        <v>0</v>
      </c>
      <c r="CY18" s="121">
        <f t="shared" si="26"/>
        <v>0</v>
      </c>
      <c r="CZ18" s="121">
        <f t="shared" si="27"/>
        <v>0</v>
      </c>
      <c r="DA18" s="121">
        <f t="shared" si="28"/>
        <v>0</v>
      </c>
      <c r="DE18" s="121" t="str">
        <f>IF($AF18&lt;&gt;"",VLOOKUP($AF18,pay_scales!$A:$S,18,FALSE),"")</f>
        <v/>
      </c>
      <c r="DF18" s="121">
        <f t="shared" si="80"/>
        <v>0</v>
      </c>
      <c r="DG18" s="121" t="str">
        <f t="shared" si="81"/>
        <v/>
      </c>
      <c r="DH18" s="121">
        <f t="shared" si="29"/>
        <v>0</v>
      </c>
      <c r="DI18" s="121">
        <f t="shared" si="30"/>
        <v>0</v>
      </c>
      <c r="DJ18" s="121">
        <f t="shared" si="31"/>
        <v>0</v>
      </c>
      <c r="DK18" s="121">
        <f t="shared" si="32"/>
        <v>0</v>
      </c>
      <c r="DL18" s="121">
        <f t="shared" si="33"/>
        <v>0</v>
      </c>
      <c r="DM18" s="121">
        <f t="shared" si="34"/>
        <v>0</v>
      </c>
      <c r="DN18" s="121">
        <f t="shared" si="35"/>
        <v>0</v>
      </c>
      <c r="DO18" s="121">
        <f t="shared" si="36"/>
        <v>0</v>
      </c>
      <c r="DP18" s="121">
        <f t="shared" si="37"/>
        <v>0</v>
      </c>
      <c r="DQ18" s="121">
        <f t="shared" si="38"/>
        <v>0</v>
      </c>
      <c r="DR18" s="121">
        <f t="shared" si="39"/>
        <v>0</v>
      </c>
      <c r="DS18" s="121">
        <f t="shared" si="40"/>
        <v>0</v>
      </c>
      <c r="DW18" s="121" t="str">
        <f>IF($AP18&lt;&gt;"",VLOOKUP($AP18,pay_scales!$A:$S,18,FALSE),"")</f>
        <v/>
      </c>
      <c r="DX18" s="121">
        <f t="shared" si="82"/>
        <v>0</v>
      </c>
      <c r="DY18" s="121" t="str">
        <f t="shared" si="83"/>
        <v/>
      </c>
      <c r="DZ18" s="121">
        <f t="shared" si="41"/>
        <v>0</v>
      </c>
      <c r="EA18" s="121">
        <f t="shared" si="42"/>
        <v>0</v>
      </c>
      <c r="EB18" s="121">
        <f t="shared" si="43"/>
        <v>0</v>
      </c>
      <c r="EC18" s="121">
        <f t="shared" si="44"/>
        <v>0</v>
      </c>
      <c r="ED18" s="121">
        <f t="shared" si="45"/>
        <v>0</v>
      </c>
      <c r="EE18" s="121">
        <f t="shared" si="46"/>
        <v>0</v>
      </c>
      <c r="EF18" s="121">
        <f t="shared" si="47"/>
        <v>0</v>
      </c>
      <c r="EG18" s="121">
        <f t="shared" si="48"/>
        <v>0</v>
      </c>
      <c r="EH18" s="121">
        <f t="shared" si="49"/>
        <v>0</v>
      </c>
      <c r="EI18" s="121">
        <f t="shared" si="50"/>
        <v>0</v>
      </c>
      <c r="EJ18" s="121">
        <f t="shared" si="51"/>
        <v>0</v>
      </c>
      <c r="EK18" s="121">
        <f t="shared" si="52"/>
        <v>0</v>
      </c>
      <c r="EO18" s="121" t="str">
        <f>IF($AZ18&lt;&gt;"",VLOOKUP($AF18,pay_scales!$A:$S,18,FALSE),"")</f>
        <v/>
      </c>
      <c r="EP18" s="121">
        <f t="shared" si="84"/>
        <v>0</v>
      </c>
      <c r="EQ18" s="121" t="str">
        <f t="shared" si="85"/>
        <v/>
      </c>
      <c r="ER18" s="121">
        <f t="shared" si="53"/>
        <v>0</v>
      </c>
      <c r="ES18" s="121">
        <f t="shared" si="54"/>
        <v>0</v>
      </c>
      <c r="ET18" s="121">
        <f t="shared" si="55"/>
        <v>0</v>
      </c>
      <c r="EU18" s="121">
        <f t="shared" si="56"/>
        <v>0</v>
      </c>
      <c r="EV18" s="121">
        <f t="shared" si="57"/>
        <v>0</v>
      </c>
      <c r="EW18" s="121">
        <f t="shared" si="58"/>
        <v>0</v>
      </c>
      <c r="EX18" s="121">
        <f t="shared" si="59"/>
        <v>0</v>
      </c>
      <c r="EY18" s="121">
        <f t="shared" si="60"/>
        <v>0</v>
      </c>
      <c r="EZ18" s="121">
        <f t="shared" si="61"/>
        <v>0</v>
      </c>
      <c r="FA18" s="121">
        <f t="shared" si="62"/>
        <v>0</v>
      </c>
      <c r="FB18" s="121">
        <f t="shared" si="63"/>
        <v>0</v>
      </c>
      <c r="FC18" s="121">
        <f t="shared" si="64"/>
        <v>0</v>
      </c>
      <c r="FF18">
        <f t="shared" si="86"/>
        <v>0</v>
      </c>
    </row>
    <row r="19" spans="1:162" x14ac:dyDescent="0.25">
      <c r="A19" s="2" t="str">
        <f>IF(OR($E19='selections(hide)'!$A$57,$E19='selections(hide)'!$A$54,$E19='selections(hide)'!$A$51),$C$1&amp;$E19,IF(AND($E19='selections(hide)'!$A$50,$F19&lt;45),$C$1&amp;$E19&amp;"up to 45",IF(AND($E19='selections(hide)'!$A$50,$F19&gt;=45),$C$1&amp;$E19&amp;"45+",IF(AND($E19='selections(hide)'!$A$49,$F19&lt;30),$C$1&amp;$E19&amp;"up to 30",IF(AND($E19='selections(hide)'!$A$49,$F19&gt;=30),$C$1&amp;$E19&amp;"30+",IF(AND($E19='selections(hide)'!$A$53,$F19&lt;45),$C$1&amp;$E19&amp;"up to 45",IF(AND($E19='selections(hide)'!$A$53,$F19&gt;=45),$C$1&amp;$E19&amp;"45+",IF(AND($E19='selections(hide)'!$A$52,$F19&lt;30),$C$1&amp;$E19&amp;"up to 30",IF(AND($E19='selections(hide)'!$A$52,$F19&gt;=30),$C$1&amp;$E19&amp;"30+",IF(AND($E19='selections(hide)'!$A$56,$F19&lt;45),$C$1&amp;$E19&amp;"up to 45",IF(AND($E19='selections(hide)'!$A$56,$F19&gt;=45),$C$1&amp;$E19&amp;"45+",IF(AND($E19='selections(hide)'!$A$55,$F19&lt;30),$C$1&amp;$E19&amp;"up to 30",IF(AND($E19='selections(hide)'!$A$55,$F19&gt;=30),$C$1&amp;$E19&amp;"30+","")))))))))))))</f>
        <v/>
      </c>
      <c r="B19" s="85"/>
      <c r="C19" s="92"/>
      <c r="D19" s="93"/>
      <c r="E19" s="84"/>
      <c r="F19" s="92"/>
      <c r="G19" s="93"/>
      <c r="H19" s="91"/>
      <c r="I19" s="117" t="str">
        <f>IFERROR(IF('selections(hide)'!$F$1=1,VLOOKUP($A19,academic_hours!$B$13:$S$40,4,FALSE),IF('selections(hide)'!$F$1=2,VLOOKUP($A19,academic_hours!$B$13:$S$40,9,FALSE),IF('selections(hide)'!$F$1=3,VLOOKUP($A19,academic_hours!$B$13:$S$40,14,FALSE),0))),"")</f>
        <v/>
      </c>
      <c r="J19" s="118"/>
      <c r="K19" s="117" t="str">
        <f t="shared" si="65"/>
        <v/>
      </c>
      <c r="L19" s="47"/>
      <c r="M19" s="91"/>
      <c r="N19" s="91"/>
      <c r="O19" s="91"/>
      <c r="P19" s="91"/>
      <c r="Q19" s="91"/>
      <c r="R19" s="91"/>
      <c r="S19" s="117" t="str">
        <f>IFERROR(IF('selections(hide)'!$F$1=1,VLOOKUP($A19,academic_hours!$B$13:$S$40,6,FALSE),IF('selections(hide)'!$F$1=2,VLOOKUP($A19,academic_hours!$B$13:$S$40,11,FALSE),IF('selections(hide)'!$F$1=3,VLOOKUP($A19,academic_hours!$B$13:$S$40,16,FALSE),0))),"")</f>
        <v/>
      </c>
      <c r="T19" s="118"/>
      <c r="U19" s="117" t="str">
        <f t="shared" si="66"/>
        <v/>
      </c>
      <c r="V19" s="47"/>
      <c r="W19" s="91"/>
      <c r="X19" s="91"/>
      <c r="Y19" s="91"/>
      <c r="Z19" s="91"/>
      <c r="AA19" s="91"/>
      <c r="AB19" s="91"/>
      <c r="AC19" s="117" t="str">
        <f>IFERROR(IF('selections(hide)'!$F$1=1,VLOOKUP($A19,academic_hours!$B$13:$S$40,5,FALSE),IF('selections(hide)'!$F$1=2,VLOOKUP($A19,academic_hours!$B$13:$S$40,10,FALSE),IF('selections(hide)'!$F$1=3,VLOOKUP($A19,academic_hours!$B$13:$S$40,15,FALSE),0))),"")</f>
        <v/>
      </c>
      <c r="AD19" s="118"/>
      <c r="AE19" s="117" t="str">
        <f t="shared" si="67"/>
        <v/>
      </c>
      <c r="AF19" s="47"/>
      <c r="AG19" s="91"/>
      <c r="AH19" s="91"/>
      <c r="AI19" s="91"/>
      <c r="AJ19" s="91"/>
      <c r="AK19" s="91"/>
      <c r="AL19" s="91"/>
      <c r="AM19" s="117" t="str">
        <f>IFERROR(IF('selections(hide)'!$F$1=1,VLOOKUP($A19,academic_hours!$B$13:$S$40,8,FALSE),IF('selections(hide)'!$F$1=2,VLOOKUP($A19,academic_hours!$B$13:$S$40,13,FALSE),IF('selections(hide)'!$F$1=3,VLOOKUP($A19,academic_hours!$B$13:$S$40,18,FALSE),0))),"")</f>
        <v/>
      </c>
      <c r="AN19" s="118"/>
      <c r="AO19" s="117" t="str">
        <f t="shared" si="68"/>
        <v/>
      </c>
      <c r="AP19" s="47"/>
      <c r="AQ19" s="91"/>
      <c r="AR19" s="91"/>
      <c r="AS19" s="91"/>
      <c r="AT19" s="91"/>
      <c r="AU19" s="91"/>
      <c r="AV19" s="91"/>
      <c r="AW19" s="117" t="str">
        <f>IFERROR(IF('selections(hide)'!$F$1=1,VLOOKUP($A19,academic_hours!$B$13:$S$40,7,FALSE),IF('selections(hide)'!$F$1=2,VLOOKUP($A19,academic_hours!$B$13:$S$40,12,FALSE),IF('selections(hide)'!$F$1=3,VLOOKUP($A19,academic_hours!$B$13:$S$40,17,FALSE),0))),"")</f>
        <v/>
      </c>
      <c r="AX19" s="118"/>
      <c r="AY19" s="117" t="str">
        <f t="shared" si="69"/>
        <v/>
      </c>
      <c r="AZ19" s="47"/>
      <c r="BA19" s="91"/>
      <c r="BB19" s="91"/>
      <c r="BC19" s="91"/>
      <c r="BD19" s="91"/>
      <c r="BE19" s="91"/>
      <c r="BF19" s="91"/>
      <c r="BH19" s="71" t="str">
        <f t="shared" si="70"/>
        <v>OK</v>
      </c>
      <c r="BI19" s="71" t="str">
        <f t="shared" si="71"/>
        <v>OK</v>
      </c>
      <c r="BJ19" s="71" t="str">
        <f t="shared" si="72"/>
        <v>OK</v>
      </c>
      <c r="BK19" s="71" t="str">
        <f t="shared" si="73"/>
        <v>OK</v>
      </c>
      <c r="BL19" s="71" t="str">
        <f t="shared" si="74"/>
        <v>OK</v>
      </c>
      <c r="BM19" s="71" t="str">
        <f t="shared" si="75"/>
        <v>OK</v>
      </c>
      <c r="BN19" s="71" t="str">
        <f t="shared" si="0"/>
        <v>OK</v>
      </c>
      <c r="BO19" s="71" t="str">
        <f t="shared" si="1"/>
        <v>OK</v>
      </c>
      <c r="BP19" s="71" t="str">
        <f t="shared" si="2"/>
        <v>OK</v>
      </c>
      <c r="BQ19" s="71" t="str">
        <f t="shared" si="3"/>
        <v>OK</v>
      </c>
      <c r="BR19" s="71" t="str">
        <f t="shared" si="4"/>
        <v>OK</v>
      </c>
      <c r="BU19" s="121" t="str">
        <f>IF($L19&lt;&gt;"",VLOOKUP($L19,pay_scales!$A:$S,18,FALSE),"")</f>
        <v/>
      </c>
      <c r="BV19" s="121">
        <f t="shared" si="76"/>
        <v>0</v>
      </c>
      <c r="BW19" s="121" t="str">
        <f t="shared" si="77"/>
        <v/>
      </c>
      <c r="BX19" s="121">
        <f t="shared" si="5"/>
        <v>0</v>
      </c>
      <c r="BY19" s="121">
        <f t="shared" si="6"/>
        <v>0</v>
      </c>
      <c r="BZ19" s="121">
        <f t="shared" si="7"/>
        <v>0</v>
      </c>
      <c r="CA19" s="121">
        <f t="shared" si="8"/>
        <v>0</v>
      </c>
      <c r="CB19" s="121">
        <f t="shared" si="9"/>
        <v>0</v>
      </c>
      <c r="CC19" s="121">
        <f t="shared" si="10"/>
        <v>0</v>
      </c>
      <c r="CD19" s="121">
        <f t="shared" si="11"/>
        <v>0</v>
      </c>
      <c r="CE19" s="121">
        <f t="shared" si="12"/>
        <v>0</v>
      </c>
      <c r="CF19" s="121">
        <f t="shared" si="13"/>
        <v>0</v>
      </c>
      <c r="CG19" s="121">
        <f t="shared" si="14"/>
        <v>0</v>
      </c>
      <c r="CH19" s="121">
        <f t="shared" si="15"/>
        <v>0</v>
      </c>
      <c r="CI19" s="121">
        <f t="shared" si="16"/>
        <v>0</v>
      </c>
      <c r="CM19" s="121" t="str">
        <f>IF($V19&lt;&gt;"",VLOOKUP($V19,pay_scales!$A:$S,18,FALSE),"")</f>
        <v/>
      </c>
      <c r="CN19" s="121">
        <f t="shared" si="78"/>
        <v>0</v>
      </c>
      <c r="CO19" s="121" t="str">
        <f t="shared" si="79"/>
        <v/>
      </c>
      <c r="CP19" s="121">
        <f t="shared" si="17"/>
        <v>0</v>
      </c>
      <c r="CQ19" s="121">
        <f t="shared" si="18"/>
        <v>0</v>
      </c>
      <c r="CR19" s="121">
        <f t="shared" si="19"/>
        <v>0</v>
      </c>
      <c r="CS19" s="121">
        <f t="shared" si="20"/>
        <v>0</v>
      </c>
      <c r="CT19" s="121">
        <f t="shared" si="21"/>
        <v>0</v>
      </c>
      <c r="CU19" s="121">
        <f t="shared" si="22"/>
        <v>0</v>
      </c>
      <c r="CV19" s="121">
        <f t="shared" si="23"/>
        <v>0</v>
      </c>
      <c r="CW19" s="121">
        <f t="shared" si="24"/>
        <v>0</v>
      </c>
      <c r="CX19" s="121">
        <f t="shared" si="25"/>
        <v>0</v>
      </c>
      <c r="CY19" s="121">
        <f t="shared" si="26"/>
        <v>0</v>
      </c>
      <c r="CZ19" s="121">
        <f t="shared" si="27"/>
        <v>0</v>
      </c>
      <c r="DA19" s="121">
        <f t="shared" si="28"/>
        <v>0</v>
      </c>
      <c r="DE19" s="121" t="str">
        <f>IF($AF19&lt;&gt;"",VLOOKUP($AF19,pay_scales!$A:$S,18,FALSE),"")</f>
        <v/>
      </c>
      <c r="DF19" s="121">
        <f t="shared" si="80"/>
        <v>0</v>
      </c>
      <c r="DG19" s="121" t="str">
        <f t="shared" si="81"/>
        <v/>
      </c>
      <c r="DH19" s="121">
        <f t="shared" si="29"/>
        <v>0</v>
      </c>
      <c r="DI19" s="121">
        <f t="shared" si="30"/>
        <v>0</v>
      </c>
      <c r="DJ19" s="121">
        <f t="shared" si="31"/>
        <v>0</v>
      </c>
      <c r="DK19" s="121">
        <f t="shared" si="32"/>
        <v>0</v>
      </c>
      <c r="DL19" s="121">
        <f t="shared" si="33"/>
        <v>0</v>
      </c>
      <c r="DM19" s="121">
        <f t="shared" si="34"/>
        <v>0</v>
      </c>
      <c r="DN19" s="121">
        <f t="shared" si="35"/>
        <v>0</v>
      </c>
      <c r="DO19" s="121">
        <f t="shared" si="36"/>
        <v>0</v>
      </c>
      <c r="DP19" s="121">
        <f t="shared" si="37"/>
        <v>0</v>
      </c>
      <c r="DQ19" s="121">
        <f t="shared" si="38"/>
        <v>0</v>
      </c>
      <c r="DR19" s="121">
        <f t="shared" si="39"/>
        <v>0</v>
      </c>
      <c r="DS19" s="121">
        <f t="shared" si="40"/>
        <v>0</v>
      </c>
      <c r="DW19" s="121" t="str">
        <f>IF($AP19&lt;&gt;"",VLOOKUP($AP19,pay_scales!$A:$S,18,FALSE),"")</f>
        <v/>
      </c>
      <c r="DX19" s="121">
        <f t="shared" si="82"/>
        <v>0</v>
      </c>
      <c r="DY19" s="121" t="str">
        <f t="shared" si="83"/>
        <v/>
      </c>
      <c r="DZ19" s="121">
        <f t="shared" si="41"/>
        <v>0</v>
      </c>
      <c r="EA19" s="121">
        <f t="shared" si="42"/>
        <v>0</v>
      </c>
      <c r="EB19" s="121">
        <f t="shared" si="43"/>
        <v>0</v>
      </c>
      <c r="EC19" s="121">
        <f t="shared" si="44"/>
        <v>0</v>
      </c>
      <c r="ED19" s="121">
        <f t="shared" si="45"/>
        <v>0</v>
      </c>
      <c r="EE19" s="121">
        <f t="shared" si="46"/>
        <v>0</v>
      </c>
      <c r="EF19" s="121">
        <f t="shared" si="47"/>
        <v>0</v>
      </c>
      <c r="EG19" s="121">
        <f t="shared" si="48"/>
        <v>0</v>
      </c>
      <c r="EH19" s="121">
        <f t="shared" si="49"/>
        <v>0</v>
      </c>
      <c r="EI19" s="121">
        <f t="shared" si="50"/>
        <v>0</v>
      </c>
      <c r="EJ19" s="121">
        <f t="shared" si="51"/>
        <v>0</v>
      </c>
      <c r="EK19" s="121">
        <f t="shared" si="52"/>
        <v>0</v>
      </c>
      <c r="EO19" s="121" t="str">
        <f>IF($AZ19&lt;&gt;"",VLOOKUP($AF19,pay_scales!$A:$S,18,FALSE),"")</f>
        <v/>
      </c>
      <c r="EP19" s="121">
        <f t="shared" si="84"/>
        <v>0</v>
      </c>
      <c r="EQ19" s="121" t="str">
        <f t="shared" si="85"/>
        <v/>
      </c>
      <c r="ER19" s="121">
        <f t="shared" si="53"/>
        <v>0</v>
      </c>
      <c r="ES19" s="121">
        <f t="shared" si="54"/>
        <v>0</v>
      </c>
      <c r="ET19" s="121">
        <f t="shared" si="55"/>
        <v>0</v>
      </c>
      <c r="EU19" s="121">
        <f t="shared" si="56"/>
        <v>0</v>
      </c>
      <c r="EV19" s="121">
        <f t="shared" si="57"/>
        <v>0</v>
      </c>
      <c r="EW19" s="121">
        <f t="shared" si="58"/>
        <v>0</v>
      </c>
      <c r="EX19" s="121">
        <f t="shared" si="59"/>
        <v>0</v>
      </c>
      <c r="EY19" s="121">
        <f t="shared" si="60"/>
        <v>0</v>
      </c>
      <c r="EZ19" s="121">
        <f t="shared" si="61"/>
        <v>0</v>
      </c>
      <c r="FA19" s="121">
        <f t="shared" si="62"/>
        <v>0</v>
      </c>
      <c r="FB19" s="121">
        <f t="shared" si="63"/>
        <v>0</v>
      </c>
      <c r="FC19" s="121">
        <f t="shared" si="64"/>
        <v>0</v>
      </c>
      <c r="FF19">
        <f t="shared" si="86"/>
        <v>0</v>
      </c>
    </row>
    <row r="20" spans="1:162" x14ac:dyDescent="0.25">
      <c r="A20" s="2" t="str">
        <f>IF(OR($E20='selections(hide)'!$A$57,$E20='selections(hide)'!$A$54,$E20='selections(hide)'!$A$51),$C$1&amp;$E20,IF(AND($E20='selections(hide)'!$A$50,$F20&lt;45),$C$1&amp;$E20&amp;"up to 45",IF(AND($E20='selections(hide)'!$A$50,$F20&gt;=45),$C$1&amp;$E20&amp;"45+",IF(AND($E20='selections(hide)'!$A$49,$F20&lt;30),$C$1&amp;$E20&amp;"up to 30",IF(AND($E20='selections(hide)'!$A$49,$F20&gt;=30),$C$1&amp;$E20&amp;"30+",IF(AND($E20='selections(hide)'!$A$53,$F20&lt;45),$C$1&amp;$E20&amp;"up to 45",IF(AND($E20='selections(hide)'!$A$53,$F20&gt;=45),$C$1&amp;$E20&amp;"45+",IF(AND($E20='selections(hide)'!$A$52,$F20&lt;30),$C$1&amp;$E20&amp;"up to 30",IF(AND($E20='selections(hide)'!$A$52,$F20&gt;=30),$C$1&amp;$E20&amp;"30+",IF(AND($E20='selections(hide)'!$A$56,$F20&lt;45),$C$1&amp;$E20&amp;"up to 45",IF(AND($E20='selections(hide)'!$A$56,$F20&gt;=45),$C$1&amp;$E20&amp;"45+",IF(AND($E20='selections(hide)'!$A$55,$F20&lt;30),$C$1&amp;$E20&amp;"up to 30",IF(AND($E20='selections(hide)'!$A$55,$F20&gt;=30),$C$1&amp;$E20&amp;"30+","")))))))))))))</f>
        <v/>
      </c>
      <c r="B20" s="85"/>
      <c r="C20" s="92"/>
      <c r="D20" s="93"/>
      <c r="E20" s="84"/>
      <c r="F20" s="92"/>
      <c r="G20" s="93"/>
      <c r="H20" s="91"/>
      <c r="I20" s="117" t="str">
        <f>IFERROR(IF('selections(hide)'!$F$1=1,VLOOKUP($A20,academic_hours!$B$13:$S$40,4,FALSE),IF('selections(hide)'!$F$1=2,VLOOKUP($A20,academic_hours!$B$13:$S$40,9,FALSE),IF('selections(hide)'!$F$1=3,VLOOKUP($A20,academic_hours!$B$13:$S$40,14,FALSE),0))),"")</f>
        <v/>
      </c>
      <c r="J20" s="118"/>
      <c r="K20" s="117" t="str">
        <f t="shared" si="65"/>
        <v/>
      </c>
      <c r="L20" s="47"/>
      <c r="M20" s="91"/>
      <c r="N20" s="91"/>
      <c r="O20" s="91"/>
      <c r="P20" s="91"/>
      <c r="Q20" s="91"/>
      <c r="R20" s="91"/>
      <c r="S20" s="117" t="str">
        <f>IFERROR(IF('selections(hide)'!$F$1=1,VLOOKUP($A20,academic_hours!$B$13:$S$40,6,FALSE),IF('selections(hide)'!$F$1=2,VLOOKUP($A20,academic_hours!$B$13:$S$40,11,FALSE),IF('selections(hide)'!$F$1=3,VLOOKUP($A20,academic_hours!$B$13:$S$40,16,FALSE),0))),"")</f>
        <v/>
      </c>
      <c r="T20" s="118"/>
      <c r="U20" s="117" t="str">
        <f t="shared" si="66"/>
        <v/>
      </c>
      <c r="V20" s="47"/>
      <c r="W20" s="91"/>
      <c r="X20" s="91"/>
      <c r="Y20" s="91"/>
      <c r="Z20" s="91"/>
      <c r="AA20" s="91"/>
      <c r="AB20" s="91"/>
      <c r="AC20" s="117" t="str">
        <f>IFERROR(IF('selections(hide)'!$F$1=1,VLOOKUP($A20,academic_hours!$B$13:$S$40,5,FALSE),IF('selections(hide)'!$F$1=2,VLOOKUP($A20,academic_hours!$B$13:$S$40,10,FALSE),IF('selections(hide)'!$F$1=3,VLOOKUP($A20,academic_hours!$B$13:$S$40,15,FALSE),0))),"")</f>
        <v/>
      </c>
      <c r="AD20" s="118"/>
      <c r="AE20" s="117" t="str">
        <f t="shared" si="67"/>
        <v/>
      </c>
      <c r="AF20" s="47"/>
      <c r="AG20" s="91"/>
      <c r="AH20" s="91"/>
      <c r="AI20" s="91"/>
      <c r="AJ20" s="91"/>
      <c r="AK20" s="91"/>
      <c r="AL20" s="91"/>
      <c r="AM20" s="117" t="str">
        <f>IFERROR(IF('selections(hide)'!$F$1=1,VLOOKUP($A20,academic_hours!$B$13:$S$40,8,FALSE),IF('selections(hide)'!$F$1=2,VLOOKUP($A20,academic_hours!$B$13:$S$40,13,FALSE),IF('selections(hide)'!$F$1=3,VLOOKUP($A20,academic_hours!$B$13:$S$40,18,FALSE),0))),"")</f>
        <v/>
      </c>
      <c r="AN20" s="118"/>
      <c r="AO20" s="117" t="str">
        <f t="shared" si="68"/>
        <v/>
      </c>
      <c r="AP20" s="47"/>
      <c r="AQ20" s="91"/>
      <c r="AR20" s="91"/>
      <c r="AS20" s="91"/>
      <c r="AT20" s="91"/>
      <c r="AU20" s="91"/>
      <c r="AV20" s="91"/>
      <c r="AW20" s="117" t="str">
        <f>IFERROR(IF('selections(hide)'!$F$1=1,VLOOKUP($A20,academic_hours!$B$13:$S$40,7,FALSE),IF('selections(hide)'!$F$1=2,VLOOKUP($A20,academic_hours!$B$13:$S$40,12,FALSE),IF('selections(hide)'!$F$1=3,VLOOKUP($A20,academic_hours!$B$13:$S$40,17,FALSE),0))),"")</f>
        <v/>
      </c>
      <c r="AX20" s="118"/>
      <c r="AY20" s="117" t="str">
        <f t="shared" si="69"/>
        <v/>
      </c>
      <c r="AZ20" s="47"/>
      <c r="BA20" s="91"/>
      <c r="BB20" s="91"/>
      <c r="BC20" s="91"/>
      <c r="BD20" s="91"/>
      <c r="BE20" s="91"/>
      <c r="BF20" s="91"/>
      <c r="BH20" s="71" t="str">
        <f t="shared" si="70"/>
        <v>OK</v>
      </c>
      <c r="BI20" s="71" t="str">
        <f t="shared" si="71"/>
        <v>OK</v>
      </c>
      <c r="BJ20" s="71" t="str">
        <f t="shared" si="72"/>
        <v>OK</v>
      </c>
      <c r="BK20" s="71" t="str">
        <f t="shared" si="73"/>
        <v>OK</v>
      </c>
      <c r="BL20" s="71" t="str">
        <f t="shared" si="74"/>
        <v>OK</v>
      </c>
      <c r="BM20" s="71" t="str">
        <f t="shared" si="75"/>
        <v>OK</v>
      </c>
      <c r="BN20" s="71" t="str">
        <f t="shared" si="0"/>
        <v>OK</v>
      </c>
      <c r="BO20" s="71" t="str">
        <f t="shared" si="1"/>
        <v>OK</v>
      </c>
      <c r="BP20" s="71" t="str">
        <f t="shared" si="2"/>
        <v>OK</v>
      </c>
      <c r="BQ20" s="71" t="str">
        <f t="shared" si="3"/>
        <v>OK</v>
      </c>
      <c r="BR20" s="71" t="str">
        <f t="shared" si="4"/>
        <v>OK</v>
      </c>
      <c r="BU20" s="121" t="str">
        <f>IF($L20&lt;&gt;"",VLOOKUP($L20,pay_scales!$A:$S,18,FALSE),"")</f>
        <v/>
      </c>
      <c r="BV20" s="121">
        <f t="shared" si="76"/>
        <v>0</v>
      </c>
      <c r="BW20" s="121" t="str">
        <f t="shared" si="77"/>
        <v/>
      </c>
      <c r="BX20" s="121">
        <f t="shared" si="5"/>
        <v>0</v>
      </c>
      <c r="BY20" s="121">
        <f t="shared" si="6"/>
        <v>0</v>
      </c>
      <c r="BZ20" s="121">
        <f t="shared" si="7"/>
        <v>0</v>
      </c>
      <c r="CA20" s="121">
        <f t="shared" si="8"/>
        <v>0</v>
      </c>
      <c r="CB20" s="121">
        <f t="shared" si="9"/>
        <v>0</v>
      </c>
      <c r="CC20" s="121">
        <f t="shared" si="10"/>
        <v>0</v>
      </c>
      <c r="CD20" s="121">
        <f t="shared" si="11"/>
        <v>0</v>
      </c>
      <c r="CE20" s="121">
        <f t="shared" si="12"/>
        <v>0</v>
      </c>
      <c r="CF20" s="121">
        <f t="shared" si="13"/>
        <v>0</v>
      </c>
      <c r="CG20" s="121">
        <f t="shared" si="14"/>
        <v>0</v>
      </c>
      <c r="CH20" s="121">
        <f t="shared" si="15"/>
        <v>0</v>
      </c>
      <c r="CI20" s="121">
        <f t="shared" si="16"/>
        <v>0</v>
      </c>
      <c r="CM20" s="121" t="str">
        <f>IF($V20&lt;&gt;"",VLOOKUP($V20,pay_scales!$A:$S,18,FALSE),"")</f>
        <v/>
      </c>
      <c r="CN20" s="121">
        <f t="shared" si="78"/>
        <v>0</v>
      </c>
      <c r="CO20" s="121" t="str">
        <f t="shared" si="79"/>
        <v/>
      </c>
      <c r="CP20" s="121">
        <f t="shared" si="17"/>
        <v>0</v>
      </c>
      <c r="CQ20" s="121">
        <f t="shared" si="18"/>
        <v>0</v>
      </c>
      <c r="CR20" s="121">
        <f t="shared" si="19"/>
        <v>0</v>
      </c>
      <c r="CS20" s="121">
        <f t="shared" si="20"/>
        <v>0</v>
      </c>
      <c r="CT20" s="121">
        <f t="shared" si="21"/>
        <v>0</v>
      </c>
      <c r="CU20" s="121">
        <f t="shared" si="22"/>
        <v>0</v>
      </c>
      <c r="CV20" s="121">
        <f t="shared" si="23"/>
        <v>0</v>
      </c>
      <c r="CW20" s="121">
        <f t="shared" si="24"/>
        <v>0</v>
      </c>
      <c r="CX20" s="121">
        <f t="shared" si="25"/>
        <v>0</v>
      </c>
      <c r="CY20" s="121">
        <f t="shared" si="26"/>
        <v>0</v>
      </c>
      <c r="CZ20" s="121">
        <f t="shared" si="27"/>
        <v>0</v>
      </c>
      <c r="DA20" s="121">
        <f t="shared" si="28"/>
        <v>0</v>
      </c>
      <c r="DE20" s="121" t="str">
        <f>IF($AF20&lt;&gt;"",VLOOKUP($AF20,pay_scales!$A:$S,18,FALSE),"")</f>
        <v/>
      </c>
      <c r="DF20" s="121">
        <f t="shared" si="80"/>
        <v>0</v>
      </c>
      <c r="DG20" s="121" t="str">
        <f t="shared" si="81"/>
        <v/>
      </c>
      <c r="DH20" s="121">
        <f t="shared" si="29"/>
        <v>0</v>
      </c>
      <c r="DI20" s="121">
        <f t="shared" si="30"/>
        <v>0</v>
      </c>
      <c r="DJ20" s="121">
        <f t="shared" si="31"/>
        <v>0</v>
      </c>
      <c r="DK20" s="121">
        <f t="shared" si="32"/>
        <v>0</v>
      </c>
      <c r="DL20" s="121">
        <f t="shared" si="33"/>
        <v>0</v>
      </c>
      <c r="DM20" s="121">
        <f t="shared" si="34"/>
        <v>0</v>
      </c>
      <c r="DN20" s="121">
        <f t="shared" si="35"/>
        <v>0</v>
      </c>
      <c r="DO20" s="121">
        <f t="shared" si="36"/>
        <v>0</v>
      </c>
      <c r="DP20" s="121">
        <f t="shared" si="37"/>
        <v>0</v>
      </c>
      <c r="DQ20" s="121">
        <f t="shared" si="38"/>
        <v>0</v>
      </c>
      <c r="DR20" s="121">
        <f t="shared" si="39"/>
        <v>0</v>
      </c>
      <c r="DS20" s="121">
        <f t="shared" si="40"/>
        <v>0</v>
      </c>
      <c r="DW20" s="121" t="str">
        <f>IF($AP20&lt;&gt;"",VLOOKUP($AP20,pay_scales!$A:$S,18,FALSE),"")</f>
        <v/>
      </c>
      <c r="DX20" s="121">
        <f t="shared" si="82"/>
        <v>0</v>
      </c>
      <c r="DY20" s="121" t="str">
        <f t="shared" si="83"/>
        <v/>
      </c>
      <c r="DZ20" s="121">
        <f t="shared" si="41"/>
        <v>0</v>
      </c>
      <c r="EA20" s="121">
        <f t="shared" si="42"/>
        <v>0</v>
      </c>
      <c r="EB20" s="121">
        <f t="shared" si="43"/>
        <v>0</v>
      </c>
      <c r="EC20" s="121">
        <f t="shared" si="44"/>
        <v>0</v>
      </c>
      <c r="ED20" s="121">
        <f t="shared" si="45"/>
        <v>0</v>
      </c>
      <c r="EE20" s="121">
        <f t="shared" si="46"/>
        <v>0</v>
      </c>
      <c r="EF20" s="121">
        <f t="shared" si="47"/>
        <v>0</v>
      </c>
      <c r="EG20" s="121">
        <f t="shared" si="48"/>
        <v>0</v>
      </c>
      <c r="EH20" s="121">
        <f t="shared" si="49"/>
        <v>0</v>
      </c>
      <c r="EI20" s="121">
        <f t="shared" si="50"/>
        <v>0</v>
      </c>
      <c r="EJ20" s="121">
        <f t="shared" si="51"/>
        <v>0</v>
      </c>
      <c r="EK20" s="121">
        <f t="shared" si="52"/>
        <v>0</v>
      </c>
      <c r="EO20" s="121" t="str">
        <f>IF($AZ20&lt;&gt;"",VLOOKUP($AF20,pay_scales!$A:$S,18,FALSE),"")</f>
        <v/>
      </c>
      <c r="EP20" s="121">
        <f t="shared" si="84"/>
        <v>0</v>
      </c>
      <c r="EQ20" s="121" t="str">
        <f t="shared" si="85"/>
        <v/>
      </c>
      <c r="ER20" s="121">
        <f t="shared" si="53"/>
        <v>0</v>
      </c>
      <c r="ES20" s="121">
        <f t="shared" si="54"/>
        <v>0</v>
      </c>
      <c r="ET20" s="121">
        <f t="shared" si="55"/>
        <v>0</v>
      </c>
      <c r="EU20" s="121">
        <f t="shared" si="56"/>
        <v>0</v>
      </c>
      <c r="EV20" s="121">
        <f t="shared" si="57"/>
        <v>0</v>
      </c>
      <c r="EW20" s="121">
        <f t="shared" si="58"/>
        <v>0</v>
      </c>
      <c r="EX20" s="121">
        <f t="shared" si="59"/>
        <v>0</v>
      </c>
      <c r="EY20" s="121">
        <f t="shared" si="60"/>
        <v>0</v>
      </c>
      <c r="EZ20" s="121">
        <f t="shared" si="61"/>
        <v>0</v>
      </c>
      <c r="FA20" s="121">
        <f t="shared" si="62"/>
        <v>0</v>
      </c>
      <c r="FB20" s="121">
        <f t="shared" si="63"/>
        <v>0</v>
      </c>
      <c r="FC20" s="121">
        <f t="shared" si="64"/>
        <v>0</v>
      </c>
      <c r="FF20">
        <f t="shared" si="86"/>
        <v>0</v>
      </c>
    </row>
    <row r="21" spans="1:162" x14ac:dyDescent="0.25">
      <c r="A21" s="2" t="str">
        <f>IF(OR($E21='selections(hide)'!$A$57,$E21='selections(hide)'!$A$54,$E21='selections(hide)'!$A$51),$C$1&amp;$E21,IF(AND($E21='selections(hide)'!$A$50,$F21&lt;45),$C$1&amp;$E21&amp;"up to 45",IF(AND($E21='selections(hide)'!$A$50,$F21&gt;=45),$C$1&amp;$E21&amp;"45+",IF(AND($E21='selections(hide)'!$A$49,$F21&lt;30),$C$1&amp;$E21&amp;"up to 30",IF(AND($E21='selections(hide)'!$A$49,$F21&gt;=30),$C$1&amp;$E21&amp;"30+",IF(AND($E21='selections(hide)'!$A$53,$F21&lt;45),$C$1&amp;$E21&amp;"up to 45",IF(AND($E21='selections(hide)'!$A$53,$F21&gt;=45),$C$1&amp;$E21&amp;"45+",IF(AND($E21='selections(hide)'!$A$52,$F21&lt;30),$C$1&amp;$E21&amp;"up to 30",IF(AND($E21='selections(hide)'!$A$52,$F21&gt;=30),$C$1&amp;$E21&amp;"30+",IF(AND($E21='selections(hide)'!$A$56,$F21&lt;45),$C$1&amp;$E21&amp;"up to 45",IF(AND($E21='selections(hide)'!$A$56,$F21&gt;=45),$C$1&amp;$E21&amp;"45+",IF(AND($E21='selections(hide)'!$A$55,$F21&lt;30),$C$1&amp;$E21&amp;"up to 30",IF(AND($E21='selections(hide)'!$A$55,$F21&gt;=30),$C$1&amp;$E21&amp;"30+","")))))))))))))</f>
        <v/>
      </c>
      <c r="B21" s="85"/>
      <c r="C21" s="92"/>
      <c r="D21" s="93"/>
      <c r="E21" s="84"/>
      <c r="F21" s="92"/>
      <c r="G21" s="93"/>
      <c r="H21" s="91"/>
      <c r="I21" s="117" t="str">
        <f>IFERROR(IF('selections(hide)'!$F$1=1,VLOOKUP($A21,academic_hours!$B$13:$S$40,4,FALSE),IF('selections(hide)'!$F$1=2,VLOOKUP($A21,academic_hours!$B$13:$S$40,9,FALSE),IF('selections(hide)'!$F$1=3,VLOOKUP($A21,academic_hours!$B$13:$S$40,14,FALSE),0))),"")</f>
        <v/>
      </c>
      <c r="J21" s="118"/>
      <c r="K21" s="117" t="str">
        <f t="shared" si="65"/>
        <v/>
      </c>
      <c r="L21" s="47"/>
      <c r="M21" s="91"/>
      <c r="N21" s="91"/>
      <c r="O21" s="91"/>
      <c r="P21" s="91"/>
      <c r="Q21" s="91"/>
      <c r="R21" s="91"/>
      <c r="S21" s="117" t="str">
        <f>IFERROR(IF('selections(hide)'!$F$1=1,VLOOKUP($A21,academic_hours!$B$13:$S$40,6,FALSE),IF('selections(hide)'!$F$1=2,VLOOKUP($A21,academic_hours!$B$13:$S$40,11,FALSE),IF('selections(hide)'!$F$1=3,VLOOKUP($A21,academic_hours!$B$13:$S$40,16,FALSE),0))),"")</f>
        <v/>
      </c>
      <c r="T21" s="118"/>
      <c r="U21" s="117" t="str">
        <f t="shared" si="66"/>
        <v/>
      </c>
      <c r="V21" s="47"/>
      <c r="W21" s="91"/>
      <c r="X21" s="91"/>
      <c r="Y21" s="91"/>
      <c r="Z21" s="91"/>
      <c r="AA21" s="91"/>
      <c r="AB21" s="91"/>
      <c r="AC21" s="117" t="str">
        <f>IFERROR(IF('selections(hide)'!$F$1=1,VLOOKUP($A21,academic_hours!$B$13:$S$40,5,FALSE),IF('selections(hide)'!$F$1=2,VLOOKUP($A21,academic_hours!$B$13:$S$40,10,FALSE),IF('selections(hide)'!$F$1=3,VLOOKUP($A21,academic_hours!$B$13:$S$40,15,FALSE),0))),"")</f>
        <v/>
      </c>
      <c r="AD21" s="118"/>
      <c r="AE21" s="117" t="str">
        <f t="shared" si="67"/>
        <v/>
      </c>
      <c r="AF21" s="47"/>
      <c r="AG21" s="91"/>
      <c r="AH21" s="91"/>
      <c r="AI21" s="91"/>
      <c r="AJ21" s="91"/>
      <c r="AK21" s="91"/>
      <c r="AL21" s="91"/>
      <c r="AM21" s="117" t="str">
        <f>IFERROR(IF('selections(hide)'!$F$1=1,VLOOKUP($A21,academic_hours!$B$13:$S$40,8,FALSE),IF('selections(hide)'!$F$1=2,VLOOKUP($A21,academic_hours!$B$13:$S$40,13,FALSE),IF('selections(hide)'!$F$1=3,VLOOKUP($A21,academic_hours!$B$13:$S$40,18,FALSE),0))),"")</f>
        <v/>
      </c>
      <c r="AN21" s="118"/>
      <c r="AO21" s="117" t="str">
        <f t="shared" si="68"/>
        <v/>
      </c>
      <c r="AP21" s="47"/>
      <c r="AQ21" s="91"/>
      <c r="AR21" s="91"/>
      <c r="AS21" s="91"/>
      <c r="AT21" s="91"/>
      <c r="AU21" s="91"/>
      <c r="AV21" s="91"/>
      <c r="AW21" s="117" t="str">
        <f>IFERROR(IF('selections(hide)'!$F$1=1,VLOOKUP($A21,academic_hours!$B$13:$S$40,7,FALSE),IF('selections(hide)'!$F$1=2,VLOOKUP($A21,academic_hours!$B$13:$S$40,12,FALSE),IF('selections(hide)'!$F$1=3,VLOOKUP($A21,academic_hours!$B$13:$S$40,17,FALSE),0))),"")</f>
        <v/>
      </c>
      <c r="AX21" s="118"/>
      <c r="AY21" s="117" t="str">
        <f t="shared" si="69"/>
        <v/>
      </c>
      <c r="AZ21" s="47"/>
      <c r="BA21" s="91"/>
      <c r="BB21" s="91"/>
      <c r="BC21" s="91"/>
      <c r="BD21" s="91"/>
      <c r="BE21" s="91"/>
      <c r="BF21" s="91"/>
      <c r="BH21" s="71" t="str">
        <f t="shared" si="70"/>
        <v>OK</v>
      </c>
      <c r="BI21" s="71" t="str">
        <f t="shared" si="71"/>
        <v>OK</v>
      </c>
      <c r="BJ21" s="71" t="str">
        <f t="shared" si="72"/>
        <v>OK</v>
      </c>
      <c r="BK21" s="71" t="str">
        <f t="shared" si="73"/>
        <v>OK</v>
      </c>
      <c r="BL21" s="71" t="str">
        <f t="shared" si="74"/>
        <v>OK</v>
      </c>
      <c r="BM21" s="71" t="str">
        <f t="shared" si="75"/>
        <v>OK</v>
      </c>
      <c r="BN21" s="71" t="str">
        <f t="shared" si="0"/>
        <v>OK</v>
      </c>
      <c r="BO21" s="71" t="str">
        <f t="shared" si="1"/>
        <v>OK</v>
      </c>
      <c r="BP21" s="71" t="str">
        <f t="shared" si="2"/>
        <v>OK</v>
      </c>
      <c r="BQ21" s="71" t="str">
        <f t="shared" si="3"/>
        <v>OK</v>
      </c>
      <c r="BR21" s="71" t="str">
        <f t="shared" si="4"/>
        <v>OK</v>
      </c>
      <c r="BU21" s="121" t="str">
        <f>IF($L21&lt;&gt;"",VLOOKUP($L21,pay_scales!$A:$S,18,FALSE),"")</f>
        <v/>
      </c>
      <c r="BV21" s="121">
        <f t="shared" si="76"/>
        <v>0</v>
      </c>
      <c r="BW21" s="121" t="str">
        <f t="shared" si="77"/>
        <v/>
      </c>
      <c r="BX21" s="121">
        <f t="shared" si="5"/>
        <v>0</v>
      </c>
      <c r="BY21" s="121">
        <f t="shared" si="6"/>
        <v>0</v>
      </c>
      <c r="BZ21" s="121">
        <f t="shared" si="7"/>
        <v>0</v>
      </c>
      <c r="CA21" s="121">
        <f t="shared" si="8"/>
        <v>0</v>
      </c>
      <c r="CB21" s="121">
        <f t="shared" si="9"/>
        <v>0</v>
      </c>
      <c r="CC21" s="121">
        <f t="shared" si="10"/>
        <v>0</v>
      </c>
      <c r="CD21" s="121">
        <f t="shared" si="11"/>
        <v>0</v>
      </c>
      <c r="CE21" s="121">
        <f t="shared" si="12"/>
        <v>0</v>
      </c>
      <c r="CF21" s="121">
        <f t="shared" si="13"/>
        <v>0</v>
      </c>
      <c r="CG21" s="121">
        <f t="shared" si="14"/>
        <v>0</v>
      </c>
      <c r="CH21" s="121">
        <f t="shared" si="15"/>
        <v>0</v>
      </c>
      <c r="CI21" s="121">
        <f t="shared" si="16"/>
        <v>0</v>
      </c>
      <c r="CM21" s="121" t="str">
        <f>IF($V21&lt;&gt;"",VLOOKUP($V21,pay_scales!$A:$S,18,FALSE),"")</f>
        <v/>
      </c>
      <c r="CN21" s="121">
        <f t="shared" si="78"/>
        <v>0</v>
      </c>
      <c r="CO21" s="121" t="str">
        <f t="shared" si="79"/>
        <v/>
      </c>
      <c r="CP21" s="121">
        <f t="shared" si="17"/>
        <v>0</v>
      </c>
      <c r="CQ21" s="121">
        <f t="shared" si="18"/>
        <v>0</v>
      </c>
      <c r="CR21" s="121">
        <f t="shared" si="19"/>
        <v>0</v>
      </c>
      <c r="CS21" s="121">
        <f t="shared" si="20"/>
        <v>0</v>
      </c>
      <c r="CT21" s="121">
        <f t="shared" si="21"/>
        <v>0</v>
      </c>
      <c r="CU21" s="121">
        <f t="shared" si="22"/>
        <v>0</v>
      </c>
      <c r="CV21" s="121">
        <f t="shared" si="23"/>
        <v>0</v>
      </c>
      <c r="CW21" s="121">
        <f t="shared" si="24"/>
        <v>0</v>
      </c>
      <c r="CX21" s="121">
        <f t="shared" si="25"/>
        <v>0</v>
      </c>
      <c r="CY21" s="121">
        <f t="shared" si="26"/>
        <v>0</v>
      </c>
      <c r="CZ21" s="121">
        <f t="shared" si="27"/>
        <v>0</v>
      </c>
      <c r="DA21" s="121">
        <f t="shared" si="28"/>
        <v>0</v>
      </c>
      <c r="DE21" s="121" t="str">
        <f>IF($AF21&lt;&gt;"",VLOOKUP($AF21,pay_scales!$A:$S,18,FALSE),"")</f>
        <v/>
      </c>
      <c r="DF21" s="121">
        <f t="shared" si="80"/>
        <v>0</v>
      </c>
      <c r="DG21" s="121" t="str">
        <f t="shared" si="81"/>
        <v/>
      </c>
      <c r="DH21" s="121">
        <f t="shared" si="29"/>
        <v>0</v>
      </c>
      <c r="DI21" s="121">
        <f t="shared" si="30"/>
        <v>0</v>
      </c>
      <c r="DJ21" s="121">
        <f t="shared" si="31"/>
        <v>0</v>
      </c>
      <c r="DK21" s="121">
        <f t="shared" si="32"/>
        <v>0</v>
      </c>
      <c r="DL21" s="121">
        <f t="shared" si="33"/>
        <v>0</v>
      </c>
      <c r="DM21" s="121">
        <f t="shared" si="34"/>
        <v>0</v>
      </c>
      <c r="DN21" s="121">
        <f t="shared" si="35"/>
        <v>0</v>
      </c>
      <c r="DO21" s="121">
        <f t="shared" si="36"/>
        <v>0</v>
      </c>
      <c r="DP21" s="121">
        <f t="shared" si="37"/>
        <v>0</v>
      </c>
      <c r="DQ21" s="121">
        <f t="shared" si="38"/>
        <v>0</v>
      </c>
      <c r="DR21" s="121">
        <f t="shared" si="39"/>
        <v>0</v>
      </c>
      <c r="DS21" s="121">
        <f t="shared" si="40"/>
        <v>0</v>
      </c>
      <c r="DW21" s="121" t="str">
        <f>IF($AP21&lt;&gt;"",VLOOKUP($AP21,pay_scales!$A:$S,18,FALSE),"")</f>
        <v/>
      </c>
      <c r="DX21" s="121">
        <f t="shared" si="82"/>
        <v>0</v>
      </c>
      <c r="DY21" s="121" t="str">
        <f t="shared" si="83"/>
        <v/>
      </c>
      <c r="DZ21" s="121">
        <f t="shared" si="41"/>
        <v>0</v>
      </c>
      <c r="EA21" s="121">
        <f t="shared" si="42"/>
        <v>0</v>
      </c>
      <c r="EB21" s="121">
        <f t="shared" si="43"/>
        <v>0</v>
      </c>
      <c r="EC21" s="121">
        <f t="shared" si="44"/>
        <v>0</v>
      </c>
      <c r="ED21" s="121">
        <f t="shared" si="45"/>
        <v>0</v>
      </c>
      <c r="EE21" s="121">
        <f t="shared" si="46"/>
        <v>0</v>
      </c>
      <c r="EF21" s="121">
        <f t="shared" si="47"/>
        <v>0</v>
      </c>
      <c r="EG21" s="121">
        <f t="shared" si="48"/>
        <v>0</v>
      </c>
      <c r="EH21" s="121">
        <f t="shared" si="49"/>
        <v>0</v>
      </c>
      <c r="EI21" s="121">
        <f t="shared" si="50"/>
        <v>0</v>
      </c>
      <c r="EJ21" s="121">
        <f t="shared" si="51"/>
        <v>0</v>
      </c>
      <c r="EK21" s="121">
        <f t="shared" si="52"/>
        <v>0</v>
      </c>
      <c r="EO21" s="121" t="str">
        <f>IF($AZ21&lt;&gt;"",VLOOKUP($AF21,pay_scales!$A:$S,18,FALSE),"")</f>
        <v/>
      </c>
      <c r="EP21" s="121">
        <f t="shared" si="84"/>
        <v>0</v>
      </c>
      <c r="EQ21" s="121" t="str">
        <f t="shared" si="85"/>
        <v/>
      </c>
      <c r="ER21" s="121">
        <f t="shared" si="53"/>
        <v>0</v>
      </c>
      <c r="ES21" s="121">
        <f t="shared" si="54"/>
        <v>0</v>
      </c>
      <c r="ET21" s="121">
        <f t="shared" si="55"/>
        <v>0</v>
      </c>
      <c r="EU21" s="121">
        <f t="shared" si="56"/>
        <v>0</v>
      </c>
      <c r="EV21" s="121">
        <f t="shared" si="57"/>
        <v>0</v>
      </c>
      <c r="EW21" s="121">
        <f t="shared" si="58"/>
        <v>0</v>
      </c>
      <c r="EX21" s="121">
        <f t="shared" si="59"/>
        <v>0</v>
      </c>
      <c r="EY21" s="121">
        <f t="shared" si="60"/>
        <v>0</v>
      </c>
      <c r="EZ21" s="121">
        <f t="shared" si="61"/>
        <v>0</v>
      </c>
      <c r="FA21" s="121">
        <f t="shared" si="62"/>
        <v>0</v>
      </c>
      <c r="FB21" s="121">
        <f t="shared" si="63"/>
        <v>0</v>
      </c>
      <c r="FC21" s="121">
        <f t="shared" si="64"/>
        <v>0</v>
      </c>
      <c r="FF21">
        <f t="shared" si="86"/>
        <v>0</v>
      </c>
    </row>
    <row r="22" spans="1:162" x14ac:dyDescent="0.25">
      <c r="A22" s="2" t="str">
        <f>IF(OR($E22='selections(hide)'!$A$57,$E22='selections(hide)'!$A$54,$E22='selections(hide)'!$A$51),$C$1&amp;$E22,IF(AND($E22='selections(hide)'!$A$50,$F22&lt;45),$C$1&amp;$E22&amp;"up to 45",IF(AND($E22='selections(hide)'!$A$50,$F22&gt;=45),$C$1&amp;$E22&amp;"45+",IF(AND($E22='selections(hide)'!$A$49,$F22&lt;30),$C$1&amp;$E22&amp;"up to 30",IF(AND($E22='selections(hide)'!$A$49,$F22&gt;=30),$C$1&amp;$E22&amp;"30+",IF(AND($E22='selections(hide)'!$A$53,$F22&lt;45),$C$1&amp;$E22&amp;"up to 45",IF(AND($E22='selections(hide)'!$A$53,$F22&gt;=45),$C$1&amp;$E22&amp;"45+",IF(AND($E22='selections(hide)'!$A$52,$F22&lt;30),$C$1&amp;$E22&amp;"up to 30",IF(AND($E22='selections(hide)'!$A$52,$F22&gt;=30),$C$1&amp;$E22&amp;"30+",IF(AND($E22='selections(hide)'!$A$56,$F22&lt;45),$C$1&amp;$E22&amp;"up to 45",IF(AND($E22='selections(hide)'!$A$56,$F22&gt;=45),$C$1&amp;$E22&amp;"45+",IF(AND($E22='selections(hide)'!$A$55,$F22&lt;30),$C$1&amp;$E22&amp;"up to 30",IF(AND($E22='selections(hide)'!$A$55,$F22&gt;=30),$C$1&amp;$E22&amp;"30+","")))))))))))))</f>
        <v/>
      </c>
      <c r="B22" s="85"/>
      <c r="C22" s="92"/>
      <c r="D22" s="93"/>
      <c r="E22" s="84"/>
      <c r="F22" s="92"/>
      <c r="G22" s="93"/>
      <c r="H22" s="91"/>
      <c r="I22" s="117" t="str">
        <f>IFERROR(IF('selections(hide)'!$F$1=1,VLOOKUP($A22,academic_hours!$B$13:$S$40,4,FALSE),IF('selections(hide)'!$F$1=2,VLOOKUP($A22,academic_hours!$B$13:$S$40,9,FALSE),IF('selections(hide)'!$F$1=3,VLOOKUP($A22,academic_hours!$B$13:$S$40,14,FALSE),0))),"")</f>
        <v/>
      </c>
      <c r="J22" s="118"/>
      <c r="K22" s="117" t="str">
        <f t="shared" si="65"/>
        <v/>
      </c>
      <c r="L22" s="47"/>
      <c r="M22" s="91"/>
      <c r="N22" s="91"/>
      <c r="O22" s="91"/>
      <c r="P22" s="91"/>
      <c r="Q22" s="91"/>
      <c r="R22" s="91"/>
      <c r="S22" s="117" t="str">
        <f>IFERROR(IF('selections(hide)'!$F$1=1,VLOOKUP($A22,academic_hours!$B$13:$S$40,6,FALSE),IF('selections(hide)'!$F$1=2,VLOOKUP($A22,academic_hours!$B$13:$S$40,11,FALSE),IF('selections(hide)'!$F$1=3,VLOOKUP($A22,academic_hours!$B$13:$S$40,16,FALSE),0))),"")</f>
        <v/>
      </c>
      <c r="T22" s="118"/>
      <c r="U22" s="117" t="str">
        <f t="shared" si="66"/>
        <v/>
      </c>
      <c r="V22" s="47"/>
      <c r="W22" s="91"/>
      <c r="X22" s="91"/>
      <c r="Y22" s="91"/>
      <c r="Z22" s="91"/>
      <c r="AA22" s="91"/>
      <c r="AB22" s="91"/>
      <c r="AC22" s="117" t="str">
        <f>IFERROR(IF('selections(hide)'!$F$1=1,VLOOKUP($A22,academic_hours!$B$13:$S$40,5,FALSE),IF('selections(hide)'!$F$1=2,VLOOKUP($A22,academic_hours!$B$13:$S$40,10,FALSE),IF('selections(hide)'!$F$1=3,VLOOKUP($A22,academic_hours!$B$13:$S$40,15,FALSE),0))),"")</f>
        <v/>
      </c>
      <c r="AD22" s="118"/>
      <c r="AE22" s="117" t="str">
        <f t="shared" si="67"/>
        <v/>
      </c>
      <c r="AF22" s="47"/>
      <c r="AG22" s="91"/>
      <c r="AH22" s="91"/>
      <c r="AI22" s="91"/>
      <c r="AJ22" s="91"/>
      <c r="AK22" s="91"/>
      <c r="AL22" s="91"/>
      <c r="AM22" s="117" t="str">
        <f>IFERROR(IF('selections(hide)'!$F$1=1,VLOOKUP($A22,academic_hours!$B$13:$S$40,8,FALSE),IF('selections(hide)'!$F$1=2,VLOOKUP($A22,academic_hours!$B$13:$S$40,13,FALSE),IF('selections(hide)'!$F$1=3,VLOOKUP($A22,academic_hours!$B$13:$S$40,18,FALSE),0))),"")</f>
        <v/>
      </c>
      <c r="AN22" s="118"/>
      <c r="AO22" s="117" t="str">
        <f t="shared" si="68"/>
        <v/>
      </c>
      <c r="AP22" s="47"/>
      <c r="AQ22" s="91"/>
      <c r="AR22" s="91"/>
      <c r="AS22" s="91"/>
      <c r="AT22" s="91"/>
      <c r="AU22" s="91"/>
      <c r="AV22" s="91"/>
      <c r="AW22" s="117" t="str">
        <f>IFERROR(IF('selections(hide)'!$F$1=1,VLOOKUP($A22,academic_hours!$B$13:$S$40,7,FALSE),IF('selections(hide)'!$F$1=2,VLOOKUP($A22,academic_hours!$B$13:$S$40,12,FALSE),IF('selections(hide)'!$F$1=3,VLOOKUP($A22,academic_hours!$B$13:$S$40,17,FALSE),0))),"")</f>
        <v/>
      </c>
      <c r="AX22" s="118"/>
      <c r="AY22" s="117" t="str">
        <f t="shared" si="69"/>
        <v/>
      </c>
      <c r="AZ22" s="47"/>
      <c r="BA22" s="91"/>
      <c r="BB22" s="91"/>
      <c r="BC22" s="91"/>
      <c r="BD22" s="91"/>
      <c r="BE22" s="91"/>
      <c r="BF22" s="91"/>
      <c r="BH22" s="71" t="str">
        <f t="shared" si="70"/>
        <v>OK</v>
      </c>
      <c r="BI22" s="71" t="str">
        <f t="shared" si="71"/>
        <v>OK</v>
      </c>
      <c r="BJ22" s="71" t="str">
        <f t="shared" si="72"/>
        <v>OK</v>
      </c>
      <c r="BK22" s="71" t="str">
        <f t="shared" si="73"/>
        <v>OK</v>
      </c>
      <c r="BL22" s="71" t="str">
        <f t="shared" si="74"/>
        <v>OK</v>
      </c>
      <c r="BM22" s="71" t="str">
        <f t="shared" si="75"/>
        <v>OK</v>
      </c>
      <c r="BN22" s="71" t="str">
        <f t="shared" si="0"/>
        <v>OK</v>
      </c>
      <c r="BO22" s="71" t="str">
        <f t="shared" si="1"/>
        <v>OK</v>
      </c>
      <c r="BP22" s="71" t="str">
        <f t="shared" si="2"/>
        <v>OK</v>
      </c>
      <c r="BQ22" s="71" t="str">
        <f t="shared" si="3"/>
        <v>OK</v>
      </c>
      <c r="BR22" s="71" t="str">
        <f t="shared" si="4"/>
        <v>OK</v>
      </c>
      <c r="BU22" s="121" t="str">
        <f>IF($L22&lt;&gt;"",VLOOKUP($L22,pay_scales!$A:$S,18,FALSE),"")</f>
        <v/>
      </c>
      <c r="BV22" s="121">
        <f t="shared" si="76"/>
        <v>0</v>
      </c>
      <c r="BW22" s="121" t="str">
        <f t="shared" si="77"/>
        <v/>
      </c>
      <c r="BX22" s="121">
        <f t="shared" si="5"/>
        <v>0</v>
      </c>
      <c r="BY22" s="121">
        <f t="shared" si="6"/>
        <v>0</v>
      </c>
      <c r="BZ22" s="121">
        <f t="shared" si="7"/>
        <v>0</v>
      </c>
      <c r="CA22" s="121">
        <f t="shared" si="8"/>
        <v>0</v>
      </c>
      <c r="CB22" s="121">
        <f t="shared" si="9"/>
        <v>0</v>
      </c>
      <c r="CC22" s="121">
        <f t="shared" si="10"/>
        <v>0</v>
      </c>
      <c r="CD22" s="121">
        <f t="shared" si="11"/>
        <v>0</v>
      </c>
      <c r="CE22" s="121">
        <f t="shared" si="12"/>
        <v>0</v>
      </c>
      <c r="CF22" s="121">
        <f t="shared" si="13"/>
        <v>0</v>
      </c>
      <c r="CG22" s="121">
        <f t="shared" si="14"/>
        <v>0</v>
      </c>
      <c r="CH22" s="121">
        <f t="shared" si="15"/>
        <v>0</v>
      </c>
      <c r="CI22" s="121">
        <f t="shared" si="16"/>
        <v>0</v>
      </c>
      <c r="CM22" s="121" t="str">
        <f>IF($V22&lt;&gt;"",VLOOKUP($V22,pay_scales!$A:$S,18,FALSE),"")</f>
        <v/>
      </c>
      <c r="CN22" s="121">
        <f t="shared" si="78"/>
        <v>0</v>
      </c>
      <c r="CO22" s="121" t="str">
        <f t="shared" si="79"/>
        <v/>
      </c>
      <c r="CP22" s="121">
        <f t="shared" si="17"/>
        <v>0</v>
      </c>
      <c r="CQ22" s="121">
        <f t="shared" si="18"/>
        <v>0</v>
      </c>
      <c r="CR22" s="121">
        <f t="shared" si="19"/>
        <v>0</v>
      </c>
      <c r="CS22" s="121">
        <f t="shared" si="20"/>
        <v>0</v>
      </c>
      <c r="CT22" s="121">
        <f t="shared" si="21"/>
        <v>0</v>
      </c>
      <c r="CU22" s="121">
        <f t="shared" si="22"/>
        <v>0</v>
      </c>
      <c r="CV22" s="121">
        <f t="shared" si="23"/>
        <v>0</v>
      </c>
      <c r="CW22" s="121">
        <f t="shared" si="24"/>
        <v>0</v>
      </c>
      <c r="CX22" s="121">
        <f t="shared" si="25"/>
        <v>0</v>
      </c>
      <c r="CY22" s="121">
        <f t="shared" si="26"/>
        <v>0</v>
      </c>
      <c r="CZ22" s="121">
        <f t="shared" si="27"/>
        <v>0</v>
      </c>
      <c r="DA22" s="121">
        <f t="shared" si="28"/>
        <v>0</v>
      </c>
      <c r="DE22" s="121" t="str">
        <f>IF($AF22&lt;&gt;"",VLOOKUP($AF22,pay_scales!$A:$S,18,FALSE),"")</f>
        <v/>
      </c>
      <c r="DF22" s="121">
        <f t="shared" si="80"/>
        <v>0</v>
      </c>
      <c r="DG22" s="121" t="str">
        <f t="shared" si="81"/>
        <v/>
      </c>
      <c r="DH22" s="121">
        <f t="shared" si="29"/>
        <v>0</v>
      </c>
      <c r="DI22" s="121">
        <f t="shared" si="30"/>
        <v>0</v>
      </c>
      <c r="DJ22" s="121">
        <f t="shared" si="31"/>
        <v>0</v>
      </c>
      <c r="DK22" s="121">
        <f t="shared" si="32"/>
        <v>0</v>
      </c>
      <c r="DL22" s="121">
        <f t="shared" si="33"/>
        <v>0</v>
      </c>
      <c r="DM22" s="121">
        <f t="shared" si="34"/>
        <v>0</v>
      </c>
      <c r="DN22" s="121">
        <f t="shared" si="35"/>
        <v>0</v>
      </c>
      <c r="DO22" s="121">
        <f t="shared" si="36"/>
        <v>0</v>
      </c>
      <c r="DP22" s="121">
        <f t="shared" si="37"/>
        <v>0</v>
      </c>
      <c r="DQ22" s="121">
        <f t="shared" si="38"/>
        <v>0</v>
      </c>
      <c r="DR22" s="121">
        <f t="shared" si="39"/>
        <v>0</v>
      </c>
      <c r="DS22" s="121">
        <f t="shared" si="40"/>
        <v>0</v>
      </c>
      <c r="DW22" s="121" t="str">
        <f>IF($AP22&lt;&gt;"",VLOOKUP($AP22,pay_scales!$A:$S,18,FALSE),"")</f>
        <v/>
      </c>
      <c r="DX22" s="121">
        <f t="shared" si="82"/>
        <v>0</v>
      </c>
      <c r="DY22" s="121" t="str">
        <f t="shared" si="83"/>
        <v/>
      </c>
      <c r="DZ22" s="121">
        <f t="shared" si="41"/>
        <v>0</v>
      </c>
      <c r="EA22" s="121">
        <f t="shared" si="42"/>
        <v>0</v>
      </c>
      <c r="EB22" s="121">
        <f t="shared" si="43"/>
        <v>0</v>
      </c>
      <c r="EC22" s="121">
        <f t="shared" si="44"/>
        <v>0</v>
      </c>
      <c r="ED22" s="121">
        <f t="shared" si="45"/>
        <v>0</v>
      </c>
      <c r="EE22" s="121">
        <f t="shared" si="46"/>
        <v>0</v>
      </c>
      <c r="EF22" s="121">
        <f t="shared" si="47"/>
        <v>0</v>
      </c>
      <c r="EG22" s="121">
        <f t="shared" si="48"/>
        <v>0</v>
      </c>
      <c r="EH22" s="121">
        <f t="shared" si="49"/>
        <v>0</v>
      </c>
      <c r="EI22" s="121">
        <f t="shared" si="50"/>
        <v>0</v>
      </c>
      <c r="EJ22" s="121">
        <f t="shared" si="51"/>
        <v>0</v>
      </c>
      <c r="EK22" s="121">
        <f t="shared" si="52"/>
        <v>0</v>
      </c>
      <c r="EO22" s="121" t="str">
        <f>IF($AZ22&lt;&gt;"",VLOOKUP($AF22,pay_scales!$A:$S,18,FALSE),"")</f>
        <v/>
      </c>
      <c r="EP22" s="121">
        <f t="shared" si="84"/>
        <v>0</v>
      </c>
      <c r="EQ22" s="121" t="str">
        <f t="shared" si="85"/>
        <v/>
      </c>
      <c r="ER22" s="121">
        <f t="shared" si="53"/>
        <v>0</v>
      </c>
      <c r="ES22" s="121">
        <f t="shared" si="54"/>
        <v>0</v>
      </c>
      <c r="ET22" s="121">
        <f t="shared" si="55"/>
        <v>0</v>
      </c>
      <c r="EU22" s="121">
        <f t="shared" si="56"/>
        <v>0</v>
      </c>
      <c r="EV22" s="121">
        <f t="shared" si="57"/>
        <v>0</v>
      </c>
      <c r="EW22" s="121">
        <f t="shared" si="58"/>
        <v>0</v>
      </c>
      <c r="EX22" s="121">
        <f t="shared" si="59"/>
        <v>0</v>
      </c>
      <c r="EY22" s="121">
        <f t="shared" si="60"/>
        <v>0</v>
      </c>
      <c r="EZ22" s="121">
        <f t="shared" si="61"/>
        <v>0</v>
      </c>
      <c r="FA22" s="121">
        <f t="shared" si="62"/>
        <v>0</v>
      </c>
      <c r="FB22" s="121">
        <f t="shared" si="63"/>
        <v>0</v>
      </c>
      <c r="FC22" s="121">
        <f t="shared" si="64"/>
        <v>0</v>
      </c>
      <c r="FF22">
        <f t="shared" si="86"/>
        <v>0</v>
      </c>
    </row>
    <row r="23" spans="1:162" x14ac:dyDescent="0.25">
      <c r="A23" s="2" t="str">
        <f>IF(OR($E23='selections(hide)'!$A$57,$E23='selections(hide)'!$A$54,$E23='selections(hide)'!$A$51),$C$1&amp;$E23,IF(AND($E23='selections(hide)'!$A$50,$F23&lt;45),$C$1&amp;$E23&amp;"up to 45",IF(AND($E23='selections(hide)'!$A$50,$F23&gt;=45),$C$1&amp;$E23&amp;"45+",IF(AND($E23='selections(hide)'!$A$49,$F23&lt;30),$C$1&amp;$E23&amp;"up to 30",IF(AND($E23='selections(hide)'!$A$49,$F23&gt;=30),$C$1&amp;$E23&amp;"30+",IF(AND($E23='selections(hide)'!$A$53,$F23&lt;45),$C$1&amp;$E23&amp;"up to 45",IF(AND($E23='selections(hide)'!$A$53,$F23&gt;=45),$C$1&amp;$E23&amp;"45+",IF(AND($E23='selections(hide)'!$A$52,$F23&lt;30),$C$1&amp;$E23&amp;"up to 30",IF(AND($E23='selections(hide)'!$A$52,$F23&gt;=30),$C$1&amp;$E23&amp;"30+",IF(AND($E23='selections(hide)'!$A$56,$F23&lt;45),$C$1&amp;$E23&amp;"up to 45",IF(AND($E23='selections(hide)'!$A$56,$F23&gt;=45),$C$1&amp;$E23&amp;"45+",IF(AND($E23='selections(hide)'!$A$55,$F23&lt;30),$C$1&amp;$E23&amp;"up to 30",IF(AND($E23='selections(hide)'!$A$55,$F23&gt;=30),$C$1&amp;$E23&amp;"30+","")))))))))))))</f>
        <v/>
      </c>
      <c r="B23" s="85"/>
      <c r="C23" s="92"/>
      <c r="D23" s="93"/>
      <c r="E23" s="84"/>
      <c r="F23" s="92"/>
      <c r="G23" s="93"/>
      <c r="H23" s="91"/>
      <c r="I23" s="117" t="str">
        <f>IFERROR(IF('selections(hide)'!$F$1=1,VLOOKUP($A23,academic_hours!$B$13:$S$40,4,FALSE),IF('selections(hide)'!$F$1=2,VLOOKUP($A23,academic_hours!$B$13:$S$40,9,FALSE),IF('selections(hide)'!$F$1=3,VLOOKUP($A23,academic_hours!$B$13:$S$40,14,FALSE),0))),"")</f>
        <v/>
      </c>
      <c r="J23" s="118"/>
      <c r="K23" s="117" t="str">
        <f t="shared" si="65"/>
        <v/>
      </c>
      <c r="L23" s="47"/>
      <c r="M23" s="91"/>
      <c r="N23" s="91"/>
      <c r="O23" s="91"/>
      <c r="P23" s="91"/>
      <c r="Q23" s="91"/>
      <c r="R23" s="91"/>
      <c r="S23" s="117" t="str">
        <f>IFERROR(IF('selections(hide)'!$F$1=1,VLOOKUP($A23,academic_hours!$B$13:$S$40,6,FALSE),IF('selections(hide)'!$F$1=2,VLOOKUP($A23,academic_hours!$B$13:$S$40,11,FALSE),IF('selections(hide)'!$F$1=3,VLOOKUP($A23,academic_hours!$B$13:$S$40,16,FALSE),0))),"")</f>
        <v/>
      </c>
      <c r="T23" s="118"/>
      <c r="U23" s="117" t="str">
        <f t="shared" si="66"/>
        <v/>
      </c>
      <c r="V23" s="47"/>
      <c r="W23" s="91"/>
      <c r="X23" s="91"/>
      <c r="Y23" s="91"/>
      <c r="Z23" s="91"/>
      <c r="AA23" s="91"/>
      <c r="AB23" s="91"/>
      <c r="AC23" s="117" t="str">
        <f>IFERROR(IF('selections(hide)'!$F$1=1,VLOOKUP($A23,academic_hours!$B$13:$S$40,5,FALSE),IF('selections(hide)'!$F$1=2,VLOOKUP($A23,academic_hours!$B$13:$S$40,10,FALSE),IF('selections(hide)'!$F$1=3,VLOOKUP($A23,academic_hours!$B$13:$S$40,15,FALSE),0))),"")</f>
        <v/>
      </c>
      <c r="AD23" s="118"/>
      <c r="AE23" s="117" t="str">
        <f t="shared" si="67"/>
        <v/>
      </c>
      <c r="AF23" s="47"/>
      <c r="AG23" s="91"/>
      <c r="AH23" s="91"/>
      <c r="AI23" s="91"/>
      <c r="AJ23" s="91"/>
      <c r="AK23" s="91"/>
      <c r="AL23" s="91"/>
      <c r="AM23" s="117" t="str">
        <f>IFERROR(IF('selections(hide)'!$F$1=1,VLOOKUP($A23,academic_hours!$B$13:$S$40,8,FALSE),IF('selections(hide)'!$F$1=2,VLOOKUP($A23,academic_hours!$B$13:$S$40,13,FALSE),IF('selections(hide)'!$F$1=3,VLOOKUP($A23,academic_hours!$B$13:$S$40,18,FALSE),0))),"")</f>
        <v/>
      </c>
      <c r="AN23" s="118"/>
      <c r="AO23" s="117" t="str">
        <f t="shared" si="68"/>
        <v/>
      </c>
      <c r="AP23" s="47"/>
      <c r="AQ23" s="91"/>
      <c r="AR23" s="91"/>
      <c r="AS23" s="91"/>
      <c r="AT23" s="91"/>
      <c r="AU23" s="91"/>
      <c r="AV23" s="91"/>
      <c r="AW23" s="117" t="str">
        <f>IFERROR(IF('selections(hide)'!$F$1=1,VLOOKUP($A23,academic_hours!$B$13:$S$40,7,FALSE),IF('selections(hide)'!$F$1=2,VLOOKUP($A23,academic_hours!$B$13:$S$40,12,FALSE),IF('selections(hide)'!$F$1=3,VLOOKUP($A23,academic_hours!$B$13:$S$40,17,FALSE),0))),"")</f>
        <v/>
      </c>
      <c r="AX23" s="118"/>
      <c r="AY23" s="117" t="str">
        <f t="shared" si="69"/>
        <v/>
      </c>
      <c r="AZ23" s="47"/>
      <c r="BA23" s="91"/>
      <c r="BB23" s="91"/>
      <c r="BC23" s="91"/>
      <c r="BD23" s="91"/>
      <c r="BE23" s="91"/>
      <c r="BF23" s="91"/>
      <c r="BH23" s="71" t="str">
        <f t="shared" si="70"/>
        <v>OK</v>
      </c>
      <c r="BI23" s="71" t="str">
        <f t="shared" si="71"/>
        <v>OK</v>
      </c>
      <c r="BJ23" s="71" t="str">
        <f t="shared" si="72"/>
        <v>OK</v>
      </c>
      <c r="BK23" s="71" t="str">
        <f t="shared" si="73"/>
        <v>OK</v>
      </c>
      <c r="BL23" s="71" t="str">
        <f t="shared" si="74"/>
        <v>OK</v>
      </c>
      <c r="BM23" s="71" t="str">
        <f t="shared" si="75"/>
        <v>OK</v>
      </c>
      <c r="BN23" s="71" t="str">
        <f t="shared" si="0"/>
        <v>OK</v>
      </c>
      <c r="BO23" s="71" t="str">
        <f t="shared" si="1"/>
        <v>OK</v>
      </c>
      <c r="BP23" s="71" t="str">
        <f t="shared" si="2"/>
        <v>OK</v>
      </c>
      <c r="BQ23" s="71" t="str">
        <f t="shared" si="3"/>
        <v>OK</v>
      </c>
      <c r="BR23" s="71" t="str">
        <f t="shared" si="4"/>
        <v>OK</v>
      </c>
      <c r="BU23" s="121" t="str">
        <f>IF($L23&lt;&gt;"",VLOOKUP($L23,pay_scales!$A:$S,18,FALSE),"")</f>
        <v/>
      </c>
      <c r="BV23" s="121">
        <f t="shared" si="76"/>
        <v>0</v>
      </c>
      <c r="BW23" s="121" t="str">
        <f t="shared" si="77"/>
        <v/>
      </c>
      <c r="BX23" s="121">
        <f t="shared" si="5"/>
        <v>0</v>
      </c>
      <c r="BY23" s="121">
        <f t="shared" si="6"/>
        <v>0</v>
      </c>
      <c r="BZ23" s="121">
        <f t="shared" si="7"/>
        <v>0</v>
      </c>
      <c r="CA23" s="121">
        <f t="shared" si="8"/>
        <v>0</v>
      </c>
      <c r="CB23" s="121">
        <f t="shared" si="9"/>
        <v>0</v>
      </c>
      <c r="CC23" s="121">
        <f t="shared" si="10"/>
        <v>0</v>
      </c>
      <c r="CD23" s="121">
        <f t="shared" si="11"/>
        <v>0</v>
      </c>
      <c r="CE23" s="121">
        <f t="shared" si="12"/>
        <v>0</v>
      </c>
      <c r="CF23" s="121">
        <f t="shared" si="13"/>
        <v>0</v>
      </c>
      <c r="CG23" s="121">
        <f t="shared" si="14"/>
        <v>0</v>
      </c>
      <c r="CH23" s="121">
        <f t="shared" si="15"/>
        <v>0</v>
      </c>
      <c r="CI23" s="121">
        <f t="shared" si="16"/>
        <v>0</v>
      </c>
      <c r="CM23" s="121" t="str">
        <f>IF($V23&lt;&gt;"",VLOOKUP($V23,pay_scales!$A:$S,18,FALSE),"")</f>
        <v/>
      </c>
      <c r="CN23" s="121">
        <f t="shared" si="78"/>
        <v>0</v>
      </c>
      <c r="CO23" s="121" t="str">
        <f t="shared" si="79"/>
        <v/>
      </c>
      <c r="CP23" s="121">
        <f t="shared" si="17"/>
        <v>0</v>
      </c>
      <c r="CQ23" s="121">
        <f t="shared" si="18"/>
        <v>0</v>
      </c>
      <c r="CR23" s="121">
        <f t="shared" si="19"/>
        <v>0</v>
      </c>
      <c r="CS23" s="121">
        <f t="shared" si="20"/>
        <v>0</v>
      </c>
      <c r="CT23" s="121">
        <f t="shared" si="21"/>
        <v>0</v>
      </c>
      <c r="CU23" s="121">
        <f t="shared" si="22"/>
        <v>0</v>
      </c>
      <c r="CV23" s="121">
        <f t="shared" si="23"/>
        <v>0</v>
      </c>
      <c r="CW23" s="121">
        <f t="shared" si="24"/>
        <v>0</v>
      </c>
      <c r="CX23" s="121">
        <f t="shared" si="25"/>
        <v>0</v>
      </c>
      <c r="CY23" s="121">
        <f t="shared" si="26"/>
        <v>0</v>
      </c>
      <c r="CZ23" s="121">
        <f t="shared" si="27"/>
        <v>0</v>
      </c>
      <c r="DA23" s="121">
        <f t="shared" si="28"/>
        <v>0</v>
      </c>
      <c r="DE23" s="121" t="str">
        <f>IF($AF23&lt;&gt;"",VLOOKUP($AF23,pay_scales!$A:$S,18,FALSE),"")</f>
        <v/>
      </c>
      <c r="DF23" s="121">
        <f t="shared" si="80"/>
        <v>0</v>
      </c>
      <c r="DG23" s="121" t="str">
        <f t="shared" si="81"/>
        <v/>
      </c>
      <c r="DH23" s="121">
        <f t="shared" si="29"/>
        <v>0</v>
      </c>
      <c r="DI23" s="121">
        <f t="shared" si="30"/>
        <v>0</v>
      </c>
      <c r="DJ23" s="121">
        <f t="shared" si="31"/>
        <v>0</v>
      </c>
      <c r="DK23" s="121">
        <f t="shared" si="32"/>
        <v>0</v>
      </c>
      <c r="DL23" s="121">
        <f t="shared" si="33"/>
        <v>0</v>
      </c>
      <c r="DM23" s="121">
        <f t="shared" si="34"/>
        <v>0</v>
      </c>
      <c r="DN23" s="121">
        <f t="shared" si="35"/>
        <v>0</v>
      </c>
      <c r="DO23" s="121">
        <f t="shared" si="36"/>
        <v>0</v>
      </c>
      <c r="DP23" s="121">
        <f t="shared" si="37"/>
        <v>0</v>
      </c>
      <c r="DQ23" s="121">
        <f t="shared" si="38"/>
        <v>0</v>
      </c>
      <c r="DR23" s="121">
        <f t="shared" si="39"/>
        <v>0</v>
      </c>
      <c r="DS23" s="121">
        <f t="shared" si="40"/>
        <v>0</v>
      </c>
      <c r="DW23" s="121" t="str">
        <f>IF($AP23&lt;&gt;"",VLOOKUP($AP23,pay_scales!$A:$S,18,FALSE),"")</f>
        <v/>
      </c>
      <c r="DX23" s="121">
        <f t="shared" si="82"/>
        <v>0</v>
      </c>
      <c r="DY23" s="121" t="str">
        <f t="shared" si="83"/>
        <v/>
      </c>
      <c r="DZ23" s="121">
        <f t="shared" si="41"/>
        <v>0</v>
      </c>
      <c r="EA23" s="121">
        <f t="shared" si="42"/>
        <v>0</v>
      </c>
      <c r="EB23" s="121">
        <f t="shared" si="43"/>
        <v>0</v>
      </c>
      <c r="EC23" s="121">
        <f t="shared" si="44"/>
        <v>0</v>
      </c>
      <c r="ED23" s="121">
        <f t="shared" si="45"/>
        <v>0</v>
      </c>
      <c r="EE23" s="121">
        <f t="shared" si="46"/>
        <v>0</v>
      </c>
      <c r="EF23" s="121">
        <f t="shared" si="47"/>
        <v>0</v>
      </c>
      <c r="EG23" s="121">
        <f t="shared" si="48"/>
        <v>0</v>
      </c>
      <c r="EH23" s="121">
        <f t="shared" si="49"/>
        <v>0</v>
      </c>
      <c r="EI23" s="121">
        <f t="shared" si="50"/>
        <v>0</v>
      </c>
      <c r="EJ23" s="121">
        <f t="shared" si="51"/>
        <v>0</v>
      </c>
      <c r="EK23" s="121">
        <f t="shared" si="52"/>
        <v>0</v>
      </c>
      <c r="EO23" s="121" t="str">
        <f>IF($AZ23&lt;&gt;"",VLOOKUP($AF23,pay_scales!$A:$S,18,FALSE),"")</f>
        <v/>
      </c>
      <c r="EP23" s="121">
        <f t="shared" si="84"/>
        <v>0</v>
      </c>
      <c r="EQ23" s="121" t="str">
        <f t="shared" si="85"/>
        <v/>
      </c>
      <c r="ER23" s="121">
        <f t="shared" si="53"/>
        <v>0</v>
      </c>
      <c r="ES23" s="121">
        <f t="shared" si="54"/>
        <v>0</v>
      </c>
      <c r="ET23" s="121">
        <f t="shared" si="55"/>
        <v>0</v>
      </c>
      <c r="EU23" s="121">
        <f t="shared" si="56"/>
        <v>0</v>
      </c>
      <c r="EV23" s="121">
        <f t="shared" si="57"/>
        <v>0</v>
      </c>
      <c r="EW23" s="121">
        <f t="shared" si="58"/>
        <v>0</v>
      </c>
      <c r="EX23" s="121">
        <f t="shared" si="59"/>
        <v>0</v>
      </c>
      <c r="EY23" s="121">
        <f t="shared" si="60"/>
        <v>0</v>
      </c>
      <c r="EZ23" s="121">
        <f t="shared" si="61"/>
        <v>0</v>
      </c>
      <c r="FA23" s="121">
        <f t="shared" si="62"/>
        <v>0</v>
      </c>
      <c r="FB23" s="121">
        <f t="shared" si="63"/>
        <v>0</v>
      </c>
      <c r="FC23" s="121">
        <f t="shared" si="64"/>
        <v>0</v>
      </c>
      <c r="FF23">
        <f t="shared" si="86"/>
        <v>0</v>
      </c>
    </row>
    <row r="24" spans="1:162" x14ac:dyDescent="0.25">
      <c r="A24" s="2" t="str">
        <f>IF(OR($E24='selections(hide)'!$A$57,$E24='selections(hide)'!$A$54,$E24='selections(hide)'!$A$51),$C$1&amp;$E24,IF(AND($E24='selections(hide)'!$A$50,$F24&lt;45),$C$1&amp;$E24&amp;"up to 45",IF(AND($E24='selections(hide)'!$A$50,$F24&gt;=45),$C$1&amp;$E24&amp;"45+",IF(AND($E24='selections(hide)'!$A$49,$F24&lt;30),$C$1&amp;$E24&amp;"up to 30",IF(AND($E24='selections(hide)'!$A$49,$F24&gt;=30),$C$1&amp;$E24&amp;"30+",IF(AND($E24='selections(hide)'!$A$53,$F24&lt;45),$C$1&amp;$E24&amp;"up to 45",IF(AND($E24='selections(hide)'!$A$53,$F24&gt;=45),$C$1&amp;$E24&amp;"45+",IF(AND($E24='selections(hide)'!$A$52,$F24&lt;30),$C$1&amp;$E24&amp;"up to 30",IF(AND($E24='selections(hide)'!$A$52,$F24&gt;=30),$C$1&amp;$E24&amp;"30+",IF(AND($E24='selections(hide)'!$A$56,$F24&lt;45),$C$1&amp;$E24&amp;"up to 45",IF(AND($E24='selections(hide)'!$A$56,$F24&gt;=45),$C$1&amp;$E24&amp;"45+",IF(AND($E24='selections(hide)'!$A$55,$F24&lt;30),$C$1&amp;$E24&amp;"up to 30",IF(AND($E24='selections(hide)'!$A$55,$F24&gt;=30),$C$1&amp;$E24&amp;"30+","")))))))))))))</f>
        <v/>
      </c>
      <c r="B24" s="85"/>
      <c r="C24" s="92"/>
      <c r="D24" s="93"/>
      <c r="E24" s="84"/>
      <c r="F24" s="92"/>
      <c r="G24" s="93"/>
      <c r="H24" s="91"/>
      <c r="I24" s="117" t="str">
        <f>IFERROR(IF('selections(hide)'!$F$1=1,VLOOKUP($A24,academic_hours!$B$13:$S$40,4,FALSE),IF('selections(hide)'!$F$1=2,VLOOKUP($A24,academic_hours!$B$13:$S$40,9,FALSE),IF('selections(hide)'!$F$1=3,VLOOKUP($A24,academic_hours!$B$13:$S$40,14,FALSE),0))),"")</f>
        <v/>
      </c>
      <c r="J24" s="118"/>
      <c r="K24" s="117" t="str">
        <f t="shared" si="65"/>
        <v/>
      </c>
      <c r="L24" s="47"/>
      <c r="M24" s="91"/>
      <c r="N24" s="91"/>
      <c r="O24" s="91"/>
      <c r="P24" s="91"/>
      <c r="Q24" s="91"/>
      <c r="R24" s="91"/>
      <c r="S24" s="117" t="str">
        <f>IFERROR(IF('selections(hide)'!$F$1=1,VLOOKUP($A24,academic_hours!$B$13:$S$40,6,FALSE),IF('selections(hide)'!$F$1=2,VLOOKUP($A24,academic_hours!$B$13:$S$40,11,FALSE),IF('selections(hide)'!$F$1=3,VLOOKUP($A24,academic_hours!$B$13:$S$40,16,FALSE),0))),"")</f>
        <v/>
      </c>
      <c r="T24" s="118"/>
      <c r="U24" s="117" t="str">
        <f t="shared" si="66"/>
        <v/>
      </c>
      <c r="V24" s="47"/>
      <c r="W24" s="91"/>
      <c r="X24" s="91"/>
      <c r="Y24" s="91"/>
      <c r="Z24" s="91"/>
      <c r="AA24" s="91"/>
      <c r="AB24" s="91"/>
      <c r="AC24" s="117" t="str">
        <f>IFERROR(IF('selections(hide)'!$F$1=1,VLOOKUP($A24,academic_hours!$B$13:$S$40,5,FALSE),IF('selections(hide)'!$F$1=2,VLOOKUP($A24,academic_hours!$B$13:$S$40,10,FALSE),IF('selections(hide)'!$F$1=3,VLOOKUP($A24,academic_hours!$B$13:$S$40,15,FALSE),0))),"")</f>
        <v/>
      </c>
      <c r="AD24" s="118"/>
      <c r="AE24" s="117" t="str">
        <f t="shared" si="67"/>
        <v/>
      </c>
      <c r="AF24" s="47"/>
      <c r="AG24" s="91"/>
      <c r="AH24" s="91"/>
      <c r="AI24" s="91"/>
      <c r="AJ24" s="91"/>
      <c r="AK24" s="91"/>
      <c r="AL24" s="91"/>
      <c r="AM24" s="117" t="str">
        <f>IFERROR(IF('selections(hide)'!$F$1=1,VLOOKUP($A24,academic_hours!$B$13:$S$40,8,FALSE),IF('selections(hide)'!$F$1=2,VLOOKUP($A24,academic_hours!$B$13:$S$40,13,FALSE),IF('selections(hide)'!$F$1=3,VLOOKUP($A24,academic_hours!$B$13:$S$40,18,FALSE),0))),"")</f>
        <v/>
      </c>
      <c r="AN24" s="118"/>
      <c r="AO24" s="117" t="str">
        <f t="shared" si="68"/>
        <v/>
      </c>
      <c r="AP24" s="47"/>
      <c r="AQ24" s="91"/>
      <c r="AR24" s="91"/>
      <c r="AS24" s="91"/>
      <c r="AT24" s="91"/>
      <c r="AU24" s="91"/>
      <c r="AV24" s="91"/>
      <c r="AW24" s="117" t="str">
        <f>IFERROR(IF('selections(hide)'!$F$1=1,VLOOKUP($A24,academic_hours!$B$13:$S$40,7,FALSE),IF('selections(hide)'!$F$1=2,VLOOKUP($A24,academic_hours!$B$13:$S$40,12,FALSE),IF('selections(hide)'!$F$1=3,VLOOKUP($A24,academic_hours!$B$13:$S$40,17,FALSE),0))),"")</f>
        <v/>
      </c>
      <c r="AX24" s="118"/>
      <c r="AY24" s="117" t="str">
        <f t="shared" si="69"/>
        <v/>
      </c>
      <c r="AZ24" s="47"/>
      <c r="BA24" s="91"/>
      <c r="BB24" s="91"/>
      <c r="BC24" s="91"/>
      <c r="BD24" s="91"/>
      <c r="BE24" s="91"/>
      <c r="BF24" s="91"/>
      <c r="BH24" s="71" t="str">
        <f t="shared" si="70"/>
        <v>OK</v>
      </c>
      <c r="BI24" s="71" t="str">
        <f t="shared" si="71"/>
        <v>OK</v>
      </c>
      <c r="BJ24" s="71" t="str">
        <f t="shared" si="72"/>
        <v>OK</v>
      </c>
      <c r="BK24" s="71" t="str">
        <f t="shared" si="73"/>
        <v>OK</v>
      </c>
      <c r="BL24" s="71" t="str">
        <f t="shared" si="74"/>
        <v>OK</v>
      </c>
      <c r="BM24" s="71" t="str">
        <f t="shared" si="75"/>
        <v>OK</v>
      </c>
      <c r="BN24" s="71" t="str">
        <f t="shared" si="0"/>
        <v>OK</v>
      </c>
      <c r="BO24" s="71" t="str">
        <f t="shared" si="1"/>
        <v>OK</v>
      </c>
      <c r="BP24" s="71" t="str">
        <f t="shared" si="2"/>
        <v>OK</v>
      </c>
      <c r="BQ24" s="71" t="str">
        <f t="shared" si="3"/>
        <v>OK</v>
      </c>
      <c r="BR24" s="71" t="str">
        <f t="shared" si="4"/>
        <v>OK</v>
      </c>
      <c r="BU24" s="121" t="str">
        <f>IF($L24&lt;&gt;"",VLOOKUP($L24,pay_scales!$A:$S,18,FALSE),"")</f>
        <v/>
      </c>
      <c r="BV24" s="121">
        <f t="shared" si="76"/>
        <v>0</v>
      </c>
      <c r="BW24" s="121" t="str">
        <f t="shared" si="77"/>
        <v/>
      </c>
      <c r="BX24" s="121">
        <f t="shared" si="5"/>
        <v>0</v>
      </c>
      <c r="BY24" s="121">
        <f t="shared" si="6"/>
        <v>0</v>
      </c>
      <c r="BZ24" s="121">
        <f t="shared" si="7"/>
        <v>0</v>
      </c>
      <c r="CA24" s="121">
        <f t="shared" si="8"/>
        <v>0</v>
      </c>
      <c r="CB24" s="121">
        <f t="shared" si="9"/>
        <v>0</v>
      </c>
      <c r="CC24" s="121">
        <f t="shared" si="10"/>
        <v>0</v>
      </c>
      <c r="CD24" s="121">
        <f t="shared" si="11"/>
        <v>0</v>
      </c>
      <c r="CE24" s="121">
        <f t="shared" si="12"/>
        <v>0</v>
      </c>
      <c r="CF24" s="121">
        <f t="shared" si="13"/>
        <v>0</v>
      </c>
      <c r="CG24" s="121">
        <f t="shared" si="14"/>
        <v>0</v>
      </c>
      <c r="CH24" s="121">
        <f t="shared" si="15"/>
        <v>0</v>
      </c>
      <c r="CI24" s="121">
        <f t="shared" si="16"/>
        <v>0</v>
      </c>
      <c r="CM24" s="121" t="str">
        <f>IF($V24&lt;&gt;"",VLOOKUP($V24,pay_scales!$A:$S,18,FALSE),"")</f>
        <v/>
      </c>
      <c r="CN24" s="121">
        <f t="shared" si="78"/>
        <v>0</v>
      </c>
      <c r="CO24" s="121" t="str">
        <f t="shared" si="79"/>
        <v/>
      </c>
      <c r="CP24" s="121">
        <f t="shared" si="17"/>
        <v>0</v>
      </c>
      <c r="CQ24" s="121">
        <f t="shared" si="18"/>
        <v>0</v>
      </c>
      <c r="CR24" s="121">
        <f t="shared" si="19"/>
        <v>0</v>
      </c>
      <c r="CS24" s="121">
        <f t="shared" si="20"/>
        <v>0</v>
      </c>
      <c r="CT24" s="121">
        <f t="shared" si="21"/>
        <v>0</v>
      </c>
      <c r="CU24" s="121">
        <f t="shared" si="22"/>
        <v>0</v>
      </c>
      <c r="CV24" s="121">
        <f t="shared" si="23"/>
        <v>0</v>
      </c>
      <c r="CW24" s="121">
        <f t="shared" si="24"/>
        <v>0</v>
      </c>
      <c r="CX24" s="121">
        <f t="shared" si="25"/>
        <v>0</v>
      </c>
      <c r="CY24" s="121">
        <f t="shared" si="26"/>
        <v>0</v>
      </c>
      <c r="CZ24" s="121">
        <f t="shared" si="27"/>
        <v>0</v>
      </c>
      <c r="DA24" s="121">
        <f t="shared" si="28"/>
        <v>0</v>
      </c>
      <c r="DE24" s="121" t="str">
        <f>IF($AF24&lt;&gt;"",VLOOKUP($AF24,pay_scales!$A:$S,18,FALSE),"")</f>
        <v/>
      </c>
      <c r="DF24" s="121">
        <f t="shared" si="80"/>
        <v>0</v>
      </c>
      <c r="DG24" s="121" t="str">
        <f t="shared" si="81"/>
        <v/>
      </c>
      <c r="DH24" s="121">
        <f t="shared" si="29"/>
        <v>0</v>
      </c>
      <c r="DI24" s="121">
        <f t="shared" si="30"/>
        <v>0</v>
      </c>
      <c r="DJ24" s="121">
        <f t="shared" si="31"/>
        <v>0</v>
      </c>
      <c r="DK24" s="121">
        <f t="shared" si="32"/>
        <v>0</v>
      </c>
      <c r="DL24" s="121">
        <f t="shared" si="33"/>
        <v>0</v>
      </c>
      <c r="DM24" s="121">
        <f t="shared" si="34"/>
        <v>0</v>
      </c>
      <c r="DN24" s="121">
        <f t="shared" si="35"/>
        <v>0</v>
      </c>
      <c r="DO24" s="121">
        <f t="shared" si="36"/>
        <v>0</v>
      </c>
      <c r="DP24" s="121">
        <f t="shared" si="37"/>
        <v>0</v>
      </c>
      <c r="DQ24" s="121">
        <f t="shared" si="38"/>
        <v>0</v>
      </c>
      <c r="DR24" s="121">
        <f t="shared" si="39"/>
        <v>0</v>
      </c>
      <c r="DS24" s="121">
        <f t="shared" si="40"/>
        <v>0</v>
      </c>
      <c r="DW24" s="121" t="str">
        <f>IF($AP24&lt;&gt;"",VLOOKUP($AP24,pay_scales!$A:$S,18,FALSE),"")</f>
        <v/>
      </c>
      <c r="DX24" s="121">
        <f t="shared" si="82"/>
        <v>0</v>
      </c>
      <c r="DY24" s="121" t="str">
        <f t="shared" si="83"/>
        <v/>
      </c>
      <c r="DZ24" s="121">
        <f t="shared" si="41"/>
        <v>0</v>
      </c>
      <c r="EA24" s="121">
        <f t="shared" si="42"/>
        <v>0</v>
      </c>
      <c r="EB24" s="121">
        <f t="shared" si="43"/>
        <v>0</v>
      </c>
      <c r="EC24" s="121">
        <f t="shared" si="44"/>
        <v>0</v>
      </c>
      <c r="ED24" s="121">
        <f t="shared" si="45"/>
        <v>0</v>
      </c>
      <c r="EE24" s="121">
        <f t="shared" si="46"/>
        <v>0</v>
      </c>
      <c r="EF24" s="121">
        <f t="shared" si="47"/>
        <v>0</v>
      </c>
      <c r="EG24" s="121">
        <f t="shared" si="48"/>
        <v>0</v>
      </c>
      <c r="EH24" s="121">
        <f t="shared" si="49"/>
        <v>0</v>
      </c>
      <c r="EI24" s="121">
        <f t="shared" si="50"/>
        <v>0</v>
      </c>
      <c r="EJ24" s="121">
        <f t="shared" si="51"/>
        <v>0</v>
      </c>
      <c r="EK24" s="121">
        <f t="shared" si="52"/>
        <v>0</v>
      </c>
      <c r="EO24" s="121" t="str">
        <f>IF($AZ24&lt;&gt;"",VLOOKUP($AF24,pay_scales!$A:$S,18,FALSE),"")</f>
        <v/>
      </c>
      <c r="EP24" s="121">
        <f t="shared" si="84"/>
        <v>0</v>
      </c>
      <c r="EQ24" s="121" t="str">
        <f t="shared" si="85"/>
        <v/>
      </c>
      <c r="ER24" s="121">
        <f t="shared" si="53"/>
        <v>0</v>
      </c>
      <c r="ES24" s="121">
        <f t="shared" si="54"/>
        <v>0</v>
      </c>
      <c r="ET24" s="121">
        <f t="shared" si="55"/>
        <v>0</v>
      </c>
      <c r="EU24" s="121">
        <f t="shared" si="56"/>
        <v>0</v>
      </c>
      <c r="EV24" s="121">
        <f t="shared" si="57"/>
        <v>0</v>
      </c>
      <c r="EW24" s="121">
        <f t="shared" si="58"/>
        <v>0</v>
      </c>
      <c r="EX24" s="121">
        <f t="shared" si="59"/>
        <v>0</v>
      </c>
      <c r="EY24" s="121">
        <f t="shared" si="60"/>
        <v>0</v>
      </c>
      <c r="EZ24" s="121">
        <f t="shared" si="61"/>
        <v>0</v>
      </c>
      <c r="FA24" s="121">
        <f t="shared" si="62"/>
        <v>0</v>
      </c>
      <c r="FB24" s="121">
        <f t="shared" si="63"/>
        <v>0</v>
      </c>
      <c r="FC24" s="121">
        <f t="shared" si="64"/>
        <v>0</v>
      </c>
      <c r="FF24">
        <f t="shared" si="86"/>
        <v>0</v>
      </c>
    </row>
    <row r="25" spans="1:162" x14ac:dyDescent="0.25">
      <c r="A25" s="2" t="str">
        <f>IF(OR($E25='selections(hide)'!$A$57,$E25='selections(hide)'!$A$54,$E25='selections(hide)'!$A$51),$C$1&amp;$E25,IF(AND($E25='selections(hide)'!$A$50,$F25&lt;45),$C$1&amp;$E25&amp;"up to 45",IF(AND($E25='selections(hide)'!$A$50,$F25&gt;=45),$C$1&amp;$E25&amp;"45+",IF(AND($E25='selections(hide)'!$A$49,$F25&lt;30),$C$1&amp;$E25&amp;"up to 30",IF(AND($E25='selections(hide)'!$A$49,$F25&gt;=30),$C$1&amp;$E25&amp;"30+",IF(AND($E25='selections(hide)'!$A$53,$F25&lt;45),$C$1&amp;$E25&amp;"up to 45",IF(AND($E25='selections(hide)'!$A$53,$F25&gt;=45),$C$1&amp;$E25&amp;"45+",IF(AND($E25='selections(hide)'!$A$52,$F25&lt;30),$C$1&amp;$E25&amp;"up to 30",IF(AND($E25='selections(hide)'!$A$52,$F25&gt;=30),$C$1&amp;$E25&amp;"30+",IF(AND($E25='selections(hide)'!$A$56,$F25&lt;45),$C$1&amp;$E25&amp;"up to 45",IF(AND($E25='selections(hide)'!$A$56,$F25&gt;=45),$C$1&amp;$E25&amp;"45+",IF(AND($E25='selections(hide)'!$A$55,$F25&lt;30),$C$1&amp;$E25&amp;"up to 30",IF(AND($E25='selections(hide)'!$A$55,$F25&gt;=30),$C$1&amp;$E25&amp;"30+","")))))))))))))</f>
        <v/>
      </c>
      <c r="B25" s="85"/>
      <c r="C25" s="92"/>
      <c r="D25" s="93"/>
      <c r="E25" s="84"/>
      <c r="F25" s="92"/>
      <c r="G25" s="93"/>
      <c r="H25" s="91"/>
      <c r="I25" s="117" t="str">
        <f>IFERROR(IF('selections(hide)'!$F$1=1,VLOOKUP($A25,academic_hours!$B$13:$S$40,4,FALSE),IF('selections(hide)'!$F$1=2,VLOOKUP($A25,academic_hours!$B$13:$S$40,9,FALSE),IF('selections(hide)'!$F$1=3,VLOOKUP($A25,academic_hours!$B$13:$S$40,14,FALSE),0))),"")</f>
        <v/>
      </c>
      <c r="J25" s="118"/>
      <c r="K25" s="117" t="str">
        <f t="shared" si="65"/>
        <v/>
      </c>
      <c r="L25" s="47"/>
      <c r="M25" s="91"/>
      <c r="N25" s="91"/>
      <c r="O25" s="91"/>
      <c r="P25" s="91"/>
      <c r="Q25" s="91"/>
      <c r="R25" s="91"/>
      <c r="S25" s="117" t="str">
        <f>IFERROR(IF('selections(hide)'!$F$1=1,VLOOKUP($A25,academic_hours!$B$13:$S$40,6,FALSE),IF('selections(hide)'!$F$1=2,VLOOKUP($A25,academic_hours!$B$13:$S$40,11,FALSE),IF('selections(hide)'!$F$1=3,VLOOKUP($A25,academic_hours!$B$13:$S$40,16,FALSE),0))),"")</f>
        <v/>
      </c>
      <c r="T25" s="118"/>
      <c r="U25" s="117" t="str">
        <f t="shared" si="66"/>
        <v/>
      </c>
      <c r="V25" s="47"/>
      <c r="W25" s="91"/>
      <c r="X25" s="91"/>
      <c r="Y25" s="91"/>
      <c r="Z25" s="91"/>
      <c r="AA25" s="91"/>
      <c r="AB25" s="91"/>
      <c r="AC25" s="117" t="str">
        <f>IFERROR(IF('selections(hide)'!$F$1=1,VLOOKUP($A25,academic_hours!$B$13:$S$40,5,FALSE),IF('selections(hide)'!$F$1=2,VLOOKUP($A25,academic_hours!$B$13:$S$40,10,FALSE),IF('selections(hide)'!$F$1=3,VLOOKUP($A25,academic_hours!$B$13:$S$40,15,FALSE),0))),"")</f>
        <v/>
      </c>
      <c r="AD25" s="118"/>
      <c r="AE25" s="117" t="str">
        <f t="shared" si="67"/>
        <v/>
      </c>
      <c r="AF25" s="47"/>
      <c r="AG25" s="91"/>
      <c r="AH25" s="91"/>
      <c r="AI25" s="91"/>
      <c r="AJ25" s="91"/>
      <c r="AK25" s="91"/>
      <c r="AL25" s="91"/>
      <c r="AM25" s="117" t="str">
        <f>IFERROR(IF('selections(hide)'!$F$1=1,VLOOKUP($A25,academic_hours!$B$13:$S$40,8,FALSE),IF('selections(hide)'!$F$1=2,VLOOKUP($A25,academic_hours!$B$13:$S$40,13,FALSE),IF('selections(hide)'!$F$1=3,VLOOKUP($A25,academic_hours!$B$13:$S$40,18,FALSE),0))),"")</f>
        <v/>
      </c>
      <c r="AN25" s="118"/>
      <c r="AO25" s="117" t="str">
        <f t="shared" si="68"/>
        <v/>
      </c>
      <c r="AP25" s="47"/>
      <c r="AQ25" s="91"/>
      <c r="AR25" s="91"/>
      <c r="AS25" s="91"/>
      <c r="AT25" s="91"/>
      <c r="AU25" s="91"/>
      <c r="AV25" s="91"/>
      <c r="AW25" s="117" t="str">
        <f>IFERROR(IF('selections(hide)'!$F$1=1,VLOOKUP($A25,academic_hours!$B$13:$S$40,7,FALSE),IF('selections(hide)'!$F$1=2,VLOOKUP($A25,academic_hours!$B$13:$S$40,12,FALSE),IF('selections(hide)'!$F$1=3,VLOOKUP($A25,academic_hours!$B$13:$S$40,17,FALSE),0))),"")</f>
        <v/>
      </c>
      <c r="AX25" s="118"/>
      <c r="AY25" s="117" t="str">
        <f t="shared" si="69"/>
        <v/>
      </c>
      <c r="AZ25" s="47"/>
      <c r="BA25" s="91"/>
      <c r="BB25" s="91"/>
      <c r="BC25" s="91"/>
      <c r="BD25" s="91"/>
      <c r="BE25" s="91"/>
      <c r="BF25" s="91"/>
      <c r="BH25" s="71" t="str">
        <f t="shared" si="70"/>
        <v>OK</v>
      </c>
      <c r="BI25" s="71" t="str">
        <f t="shared" si="71"/>
        <v>OK</v>
      </c>
      <c r="BJ25" s="71" t="str">
        <f t="shared" si="72"/>
        <v>OK</v>
      </c>
      <c r="BK25" s="71" t="str">
        <f t="shared" si="73"/>
        <v>OK</v>
      </c>
      <c r="BL25" s="71" t="str">
        <f t="shared" si="74"/>
        <v>OK</v>
      </c>
      <c r="BM25" s="71" t="str">
        <f t="shared" si="75"/>
        <v>OK</v>
      </c>
      <c r="BN25" s="71" t="str">
        <f t="shared" si="0"/>
        <v>OK</v>
      </c>
      <c r="BO25" s="71" t="str">
        <f t="shared" si="1"/>
        <v>OK</v>
      </c>
      <c r="BP25" s="71" t="str">
        <f t="shared" si="2"/>
        <v>OK</v>
      </c>
      <c r="BQ25" s="71" t="str">
        <f t="shared" si="3"/>
        <v>OK</v>
      </c>
      <c r="BR25" s="71" t="str">
        <f t="shared" si="4"/>
        <v>OK</v>
      </c>
      <c r="BU25" s="121" t="str">
        <f>IF($L25&lt;&gt;"",VLOOKUP($L25,pay_scales!$A:$S,18,FALSE),"")</f>
        <v/>
      </c>
      <c r="BV25" s="121">
        <f t="shared" si="76"/>
        <v>0</v>
      </c>
      <c r="BW25" s="121" t="str">
        <f t="shared" si="77"/>
        <v/>
      </c>
      <c r="BX25" s="121">
        <f t="shared" si="5"/>
        <v>0</v>
      </c>
      <c r="BY25" s="121">
        <f t="shared" si="6"/>
        <v>0</v>
      </c>
      <c r="BZ25" s="121">
        <f t="shared" si="7"/>
        <v>0</v>
      </c>
      <c r="CA25" s="121">
        <f t="shared" si="8"/>
        <v>0</v>
      </c>
      <c r="CB25" s="121">
        <f t="shared" si="9"/>
        <v>0</v>
      </c>
      <c r="CC25" s="121">
        <f t="shared" si="10"/>
        <v>0</v>
      </c>
      <c r="CD25" s="121">
        <f t="shared" si="11"/>
        <v>0</v>
      </c>
      <c r="CE25" s="121">
        <f t="shared" si="12"/>
        <v>0</v>
      </c>
      <c r="CF25" s="121">
        <f t="shared" si="13"/>
        <v>0</v>
      </c>
      <c r="CG25" s="121">
        <f t="shared" si="14"/>
        <v>0</v>
      </c>
      <c r="CH25" s="121">
        <f t="shared" si="15"/>
        <v>0</v>
      </c>
      <c r="CI25" s="121">
        <f t="shared" si="16"/>
        <v>0</v>
      </c>
      <c r="CM25" s="121" t="str">
        <f>IF($V25&lt;&gt;"",VLOOKUP($V25,pay_scales!$A:$S,18,FALSE),"")</f>
        <v/>
      </c>
      <c r="CN25" s="121">
        <f t="shared" si="78"/>
        <v>0</v>
      </c>
      <c r="CO25" s="121" t="str">
        <f t="shared" si="79"/>
        <v/>
      </c>
      <c r="CP25" s="121">
        <f t="shared" si="17"/>
        <v>0</v>
      </c>
      <c r="CQ25" s="121">
        <f t="shared" si="18"/>
        <v>0</v>
      </c>
      <c r="CR25" s="121">
        <f t="shared" si="19"/>
        <v>0</v>
      </c>
      <c r="CS25" s="121">
        <f t="shared" si="20"/>
        <v>0</v>
      </c>
      <c r="CT25" s="121">
        <f t="shared" si="21"/>
        <v>0</v>
      </c>
      <c r="CU25" s="121">
        <f t="shared" si="22"/>
        <v>0</v>
      </c>
      <c r="CV25" s="121">
        <f t="shared" si="23"/>
        <v>0</v>
      </c>
      <c r="CW25" s="121">
        <f t="shared" si="24"/>
        <v>0</v>
      </c>
      <c r="CX25" s="121">
        <f t="shared" si="25"/>
        <v>0</v>
      </c>
      <c r="CY25" s="121">
        <f t="shared" si="26"/>
        <v>0</v>
      </c>
      <c r="CZ25" s="121">
        <f t="shared" si="27"/>
        <v>0</v>
      </c>
      <c r="DA25" s="121">
        <f t="shared" si="28"/>
        <v>0</v>
      </c>
      <c r="DE25" s="121" t="str">
        <f>IF($AF25&lt;&gt;"",VLOOKUP($AF25,pay_scales!$A:$S,18,FALSE),"")</f>
        <v/>
      </c>
      <c r="DF25" s="121">
        <f t="shared" si="80"/>
        <v>0</v>
      </c>
      <c r="DG25" s="121" t="str">
        <f t="shared" si="81"/>
        <v/>
      </c>
      <c r="DH25" s="121">
        <f t="shared" si="29"/>
        <v>0</v>
      </c>
      <c r="DI25" s="121">
        <f t="shared" si="30"/>
        <v>0</v>
      </c>
      <c r="DJ25" s="121">
        <f t="shared" si="31"/>
        <v>0</v>
      </c>
      <c r="DK25" s="121">
        <f t="shared" si="32"/>
        <v>0</v>
      </c>
      <c r="DL25" s="121">
        <f t="shared" si="33"/>
        <v>0</v>
      </c>
      <c r="DM25" s="121">
        <f t="shared" si="34"/>
        <v>0</v>
      </c>
      <c r="DN25" s="121">
        <f t="shared" si="35"/>
        <v>0</v>
      </c>
      <c r="DO25" s="121">
        <f t="shared" si="36"/>
        <v>0</v>
      </c>
      <c r="DP25" s="121">
        <f t="shared" si="37"/>
        <v>0</v>
      </c>
      <c r="DQ25" s="121">
        <f t="shared" si="38"/>
        <v>0</v>
      </c>
      <c r="DR25" s="121">
        <f t="shared" si="39"/>
        <v>0</v>
      </c>
      <c r="DS25" s="121">
        <f t="shared" si="40"/>
        <v>0</v>
      </c>
      <c r="DW25" s="121" t="str">
        <f>IF($AP25&lt;&gt;"",VLOOKUP($AP25,pay_scales!$A:$S,18,FALSE),"")</f>
        <v/>
      </c>
      <c r="DX25" s="121">
        <f t="shared" si="82"/>
        <v>0</v>
      </c>
      <c r="DY25" s="121" t="str">
        <f t="shared" si="83"/>
        <v/>
      </c>
      <c r="DZ25" s="121">
        <f t="shared" si="41"/>
        <v>0</v>
      </c>
      <c r="EA25" s="121">
        <f t="shared" si="42"/>
        <v>0</v>
      </c>
      <c r="EB25" s="121">
        <f t="shared" si="43"/>
        <v>0</v>
      </c>
      <c r="EC25" s="121">
        <f t="shared" si="44"/>
        <v>0</v>
      </c>
      <c r="ED25" s="121">
        <f t="shared" si="45"/>
        <v>0</v>
      </c>
      <c r="EE25" s="121">
        <f t="shared" si="46"/>
        <v>0</v>
      </c>
      <c r="EF25" s="121">
        <f t="shared" si="47"/>
        <v>0</v>
      </c>
      <c r="EG25" s="121">
        <f t="shared" si="48"/>
        <v>0</v>
      </c>
      <c r="EH25" s="121">
        <f t="shared" si="49"/>
        <v>0</v>
      </c>
      <c r="EI25" s="121">
        <f t="shared" si="50"/>
        <v>0</v>
      </c>
      <c r="EJ25" s="121">
        <f t="shared" si="51"/>
        <v>0</v>
      </c>
      <c r="EK25" s="121">
        <f t="shared" si="52"/>
        <v>0</v>
      </c>
      <c r="EO25" s="121" t="str">
        <f>IF($AZ25&lt;&gt;"",VLOOKUP($AF25,pay_scales!$A:$S,18,FALSE),"")</f>
        <v/>
      </c>
      <c r="EP25" s="121">
        <f t="shared" si="84"/>
        <v>0</v>
      </c>
      <c r="EQ25" s="121" t="str">
        <f t="shared" si="85"/>
        <v/>
      </c>
      <c r="ER25" s="121">
        <f t="shared" si="53"/>
        <v>0</v>
      </c>
      <c r="ES25" s="121">
        <f t="shared" si="54"/>
        <v>0</v>
      </c>
      <c r="ET25" s="121">
        <f t="shared" si="55"/>
        <v>0</v>
      </c>
      <c r="EU25" s="121">
        <f t="shared" si="56"/>
        <v>0</v>
      </c>
      <c r="EV25" s="121">
        <f t="shared" si="57"/>
        <v>0</v>
      </c>
      <c r="EW25" s="121">
        <f t="shared" si="58"/>
        <v>0</v>
      </c>
      <c r="EX25" s="121">
        <f t="shared" si="59"/>
        <v>0</v>
      </c>
      <c r="EY25" s="121">
        <f t="shared" si="60"/>
        <v>0</v>
      </c>
      <c r="EZ25" s="121">
        <f t="shared" si="61"/>
        <v>0</v>
      </c>
      <c r="FA25" s="121">
        <f t="shared" si="62"/>
        <v>0</v>
      </c>
      <c r="FB25" s="121">
        <f t="shared" si="63"/>
        <v>0</v>
      </c>
      <c r="FC25" s="121">
        <f t="shared" si="64"/>
        <v>0</v>
      </c>
      <c r="FF25">
        <f t="shared" si="86"/>
        <v>0</v>
      </c>
    </row>
    <row r="26" spans="1:162" x14ac:dyDescent="0.25">
      <c r="A26" s="2" t="str">
        <f>IF(OR($E26='selections(hide)'!$A$57,$E26='selections(hide)'!$A$54,$E26='selections(hide)'!$A$51),$C$1&amp;$E26,IF(AND($E26='selections(hide)'!$A$50,$F26&lt;45),$C$1&amp;$E26&amp;"up to 45",IF(AND($E26='selections(hide)'!$A$50,$F26&gt;=45),$C$1&amp;$E26&amp;"45+",IF(AND($E26='selections(hide)'!$A$49,$F26&lt;30),$C$1&amp;$E26&amp;"up to 30",IF(AND($E26='selections(hide)'!$A$49,$F26&gt;=30),$C$1&amp;$E26&amp;"30+",IF(AND($E26='selections(hide)'!$A$53,$F26&lt;45),$C$1&amp;$E26&amp;"up to 45",IF(AND($E26='selections(hide)'!$A$53,$F26&gt;=45),$C$1&amp;$E26&amp;"45+",IF(AND($E26='selections(hide)'!$A$52,$F26&lt;30),$C$1&amp;$E26&amp;"up to 30",IF(AND($E26='selections(hide)'!$A$52,$F26&gt;=30),$C$1&amp;$E26&amp;"30+",IF(AND($E26='selections(hide)'!$A$56,$F26&lt;45),$C$1&amp;$E26&amp;"up to 45",IF(AND($E26='selections(hide)'!$A$56,$F26&gt;=45),$C$1&amp;$E26&amp;"45+",IF(AND($E26='selections(hide)'!$A$55,$F26&lt;30),$C$1&amp;$E26&amp;"up to 30",IF(AND($E26='selections(hide)'!$A$55,$F26&gt;=30),$C$1&amp;$E26&amp;"30+","")))))))))))))</f>
        <v/>
      </c>
      <c r="B26" s="85"/>
      <c r="C26" s="92"/>
      <c r="D26" s="93"/>
      <c r="E26" s="84"/>
      <c r="F26" s="92"/>
      <c r="G26" s="93"/>
      <c r="H26" s="91"/>
      <c r="I26" s="117" t="str">
        <f>IFERROR(IF('selections(hide)'!$F$1=1,VLOOKUP($A26,academic_hours!$B$13:$S$40,4,FALSE),IF('selections(hide)'!$F$1=2,VLOOKUP($A26,academic_hours!$B$13:$S$40,9,FALSE),IF('selections(hide)'!$F$1=3,VLOOKUP($A26,academic_hours!$B$13:$S$40,14,FALSE),0))),"")</f>
        <v/>
      </c>
      <c r="J26" s="118"/>
      <c r="K26" s="117" t="str">
        <f t="shared" si="65"/>
        <v/>
      </c>
      <c r="L26" s="47"/>
      <c r="M26" s="91"/>
      <c r="N26" s="91"/>
      <c r="O26" s="91"/>
      <c r="P26" s="91"/>
      <c r="Q26" s="91"/>
      <c r="R26" s="91"/>
      <c r="S26" s="117" t="str">
        <f>IFERROR(IF('selections(hide)'!$F$1=1,VLOOKUP($A26,academic_hours!$B$13:$S$40,6,FALSE),IF('selections(hide)'!$F$1=2,VLOOKUP($A26,academic_hours!$B$13:$S$40,11,FALSE),IF('selections(hide)'!$F$1=3,VLOOKUP($A26,academic_hours!$B$13:$S$40,16,FALSE),0))),"")</f>
        <v/>
      </c>
      <c r="T26" s="118"/>
      <c r="U26" s="117" t="str">
        <f t="shared" si="66"/>
        <v/>
      </c>
      <c r="V26" s="47"/>
      <c r="W26" s="91"/>
      <c r="X26" s="91"/>
      <c r="Y26" s="91"/>
      <c r="Z26" s="91"/>
      <c r="AA26" s="91"/>
      <c r="AB26" s="91"/>
      <c r="AC26" s="117" t="str">
        <f>IFERROR(IF('selections(hide)'!$F$1=1,VLOOKUP($A26,academic_hours!$B$13:$S$40,5,FALSE),IF('selections(hide)'!$F$1=2,VLOOKUP($A26,academic_hours!$B$13:$S$40,10,FALSE),IF('selections(hide)'!$F$1=3,VLOOKUP($A26,academic_hours!$B$13:$S$40,15,FALSE),0))),"")</f>
        <v/>
      </c>
      <c r="AD26" s="118"/>
      <c r="AE26" s="117" t="str">
        <f t="shared" si="67"/>
        <v/>
      </c>
      <c r="AF26" s="47"/>
      <c r="AG26" s="91"/>
      <c r="AH26" s="91"/>
      <c r="AI26" s="91"/>
      <c r="AJ26" s="91"/>
      <c r="AK26" s="91"/>
      <c r="AL26" s="91"/>
      <c r="AM26" s="117" t="str">
        <f>IFERROR(IF('selections(hide)'!$F$1=1,VLOOKUP($A26,academic_hours!$B$13:$S$40,8,FALSE),IF('selections(hide)'!$F$1=2,VLOOKUP($A26,academic_hours!$B$13:$S$40,13,FALSE),IF('selections(hide)'!$F$1=3,VLOOKUP($A26,academic_hours!$B$13:$S$40,18,FALSE),0))),"")</f>
        <v/>
      </c>
      <c r="AN26" s="118"/>
      <c r="AO26" s="117" t="str">
        <f t="shared" si="68"/>
        <v/>
      </c>
      <c r="AP26" s="47"/>
      <c r="AQ26" s="91"/>
      <c r="AR26" s="91"/>
      <c r="AS26" s="91"/>
      <c r="AT26" s="91"/>
      <c r="AU26" s="91"/>
      <c r="AV26" s="91"/>
      <c r="AW26" s="117" t="str">
        <f>IFERROR(IF('selections(hide)'!$F$1=1,VLOOKUP($A26,academic_hours!$B$13:$S$40,7,FALSE),IF('selections(hide)'!$F$1=2,VLOOKUP($A26,academic_hours!$B$13:$S$40,12,FALSE),IF('selections(hide)'!$F$1=3,VLOOKUP($A26,academic_hours!$B$13:$S$40,17,FALSE),0))),"")</f>
        <v/>
      </c>
      <c r="AX26" s="118"/>
      <c r="AY26" s="117" t="str">
        <f t="shared" si="69"/>
        <v/>
      </c>
      <c r="AZ26" s="47"/>
      <c r="BA26" s="91"/>
      <c r="BB26" s="91"/>
      <c r="BC26" s="91"/>
      <c r="BD26" s="91"/>
      <c r="BE26" s="91"/>
      <c r="BF26" s="91"/>
      <c r="BH26" s="71" t="str">
        <f t="shared" si="70"/>
        <v>OK</v>
      </c>
      <c r="BI26" s="71" t="str">
        <f t="shared" si="71"/>
        <v>OK</v>
      </c>
      <c r="BJ26" s="71" t="str">
        <f t="shared" si="72"/>
        <v>OK</v>
      </c>
      <c r="BK26" s="71" t="str">
        <f t="shared" si="73"/>
        <v>OK</v>
      </c>
      <c r="BL26" s="71" t="str">
        <f t="shared" si="74"/>
        <v>OK</v>
      </c>
      <c r="BM26" s="71" t="str">
        <f t="shared" si="75"/>
        <v>OK</v>
      </c>
      <c r="BN26" s="71" t="str">
        <f t="shared" si="0"/>
        <v>OK</v>
      </c>
      <c r="BO26" s="71" t="str">
        <f t="shared" si="1"/>
        <v>OK</v>
      </c>
      <c r="BP26" s="71" t="str">
        <f t="shared" si="2"/>
        <v>OK</v>
      </c>
      <c r="BQ26" s="71" t="str">
        <f t="shared" si="3"/>
        <v>OK</v>
      </c>
      <c r="BR26" s="71" t="str">
        <f t="shared" si="4"/>
        <v>OK</v>
      </c>
      <c r="BU26" s="121" t="str">
        <f>IF($L26&lt;&gt;"",VLOOKUP($L26,pay_scales!$A:$S,18,FALSE),"")</f>
        <v/>
      </c>
      <c r="BV26" s="121">
        <f t="shared" si="76"/>
        <v>0</v>
      </c>
      <c r="BW26" s="121" t="str">
        <f t="shared" si="77"/>
        <v/>
      </c>
      <c r="BX26" s="121">
        <f t="shared" si="5"/>
        <v>0</v>
      </c>
      <c r="BY26" s="121">
        <f t="shared" si="6"/>
        <v>0</v>
      </c>
      <c r="BZ26" s="121">
        <f t="shared" si="7"/>
        <v>0</v>
      </c>
      <c r="CA26" s="121">
        <f t="shared" si="8"/>
        <v>0</v>
      </c>
      <c r="CB26" s="121">
        <f t="shared" si="9"/>
        <v>0</v>
      </c>
      <c r="CC26" s="121">
        <f t="shared" si="10"/>
        <v>0</v>
      </c>
      <c r="CD26" s="121">
        <f t="shared" si="11"/>
        <v>0</v>
      </c>
      <c r="CE26" s="121">
        <f t="shared" si="12"/>
        <v>0</v>
      </c>
      <c r="CF26" s="121">
        <f t="shared" si="13"/>
        <v>0</v>
      </c>
      <c r="CG26" s="121">
        <f t="shared" si="14"/>
        <v>0</v>
      </c>
      <c r="CH26" s="121">
        <f t="shared" si="15"/>
        <v>0</v>
      </c>
      <c r="CI26" s="121">
        <f t="shared" si="16"/>
        <v>0</v>
      </c>
      <c r="CM26" s="121" t="str">
        <f>IF($V26&lt;&gt;"",VLOOKUP($V26,pay_scales!$A:$S,18,FALSE),"")</f>
        <v/>
      </c>
      <c r="CN26" s="121">
        <f t="shared" si="78"/>
        <v>0</v>
      </c>
      <c r="CO26" s="121" t="str">
        <f t="shared" si="79"/>
        <v/>
      </c>
      <c r="CP26" s="121">
        <f t="shared" si="17"/>
        <v>0</v>
      </c>
      <c r="CQ26" s="121">
        <f t="shared" si="18"/>
        <v>0</v>
      </c>
      <c r="CR26" s="121">
        <f t="shared" si="19"/>
        <v>0</v>
      </c>
      <c r="CS26" s="121">
        <f t="shared" si="20"/>
        <v>0</v>
      </c>
      <c r="CT26" s="121">
        <f t="shared" si="21"/>
        <v>0</v>
      </c>
      <c r="CU26" s="121">
        <f t="shared" si="22"/>
        <v>0</v>
      </c>
      <c r="CV26" s="121">
        <f t="shared" si="23"/>
        <v>0</v>
      </c>
      <c r="CW26" s="121">
        <f t="shared" si="24"/>
        <v>0</v>
      </c>
      <c r="CX26" s="121">
        <f t="shared" si="25"/>
        <v>0</v>
      </c>
      <c r="CY26" s="121">
        <f t="shared" si="26"/>
        <v>0</v>
      </c>
      <c r="CZ26" s="121">
        <f t="shared" si="27"/>
        <v>0</v>
      </c>
      <c r="DA26" s="121">
        <f t="shared" si="28"/>
        <v>0</v>
      </c>
      <c r="DE26" s="121" t="str">
        <f>IF($AF26&lt;&gt;"",VLOOKUP($AF26,pay_scales!$A:$S,18,FALSE),"")</f>
        <v/>
      </c>
      <c r="DF26" s="121">
        <f t="shared" si="80"/>
        <v>0</v>
      </c>
      <c r="DG26" s="121" t="str">
        <f t="shared" si="81"/>
        <v/>
      </c>
      <c r="DH26" s="121">
        <f t="shared" si="29"/>
        <v>0</v>
      </c>
      <c r="DI26" s="121">
        <f t="shared" si="30"/>
        <v>0</v>
      </c>
      <c r="DJ26" s="121">
        <f t="shared" si="31"/>
        <v>0</v>
      </c>
      <c r="DK26" s="121">
        <f t="shared" si="32"/>
        <v>0</v>
      </c>
      <c r="DL26" s="121">
        <f t="shared" si="33"/>
        <v>0</v>
      </c>
      <c r="DM26" s="121">
        <f t="shared" si="34"/>
        <v>0</v>
      </c>
      <c r="DN26" s="121">
        <f t="shared" si="35"/>
        <v>0</v>
      </c>
      <c r="DO26" s="121">
        <f t="shared" si="36"/>
        <v>0</v>
      </c>
      <c r="DP26" s="121">
        <f t="shared" si="37"/>
        <v>0</v>
      </c>
      <c r="DQ26" s="121">
        <f t="shared" si="38"/>
        <v>0</v>
      </c>
      <c r="DR26" s="121">
        <f t="shared" si="39"/>
        <v>0</v>
      </c>
      <c r="DS26" s="121">
        <f t="shared" si="40"/>
        <v>0</v>
      </c>
      <c r="DW26" s="121" t="str">
        <f>IF($AP26&lt;&gt;"",VLOOKUP($AP26,pay_scales!$A:$S,18,FALSE),"")</f>
        <v/>
      </c>
      <c r="DX26" s="121">
        <f t="shared" si="82"/>
        <v>0</v>
      </c>
      <c r="DY26" s="121" t="str">
        <f t="shared" si="83"/>
        <v/>
      </c>
      <c r="DZ26" s="121">
        <f t="shared" si="41"/>
        <v>0</v>
      </c>
      <c r="EA26" s="121">
        <f t="shared" si="42"/>
        <v>0</v>
      </c>
      <c r="EB26" s="121">
        <f t="shared" si="43"/>
        <v>0</v>
      </c>
      <c r="EC26" s="121">
        <f t="shared" si="44"/>
        <v>0</v>
      </c>
      <c r="ED26" s="121">
        <f t="shared" si="45"/>
        <v>0</v>
      </c>
      <c r="EE26" s="121">
        <f t="shared" si="46"/>
        <v>0</v>
      </c>
      <c r="EF26" s="121">
        <f t="shared" si="47"/>
        <v>0</v>
      </c>
      <c r="EG26" s="121">
        <f t="shared" si="48"/>
        <v>0</v>
      </c>
      <c r="EH26" s="121">
        <f t="shared" si="49"/>
        <v>0</v>
      </c>
      <c r="EI26" s="121">
        <f t="shared" si="50"/>
        <v>0</v>
      </c>
      <c r="EJ26" s="121">
        <f t="shared" si="51"/>
        <v>0</v>
      </c>
      <c r="EK26" s="121">
        <f t="shared" si="52"/>
        <v>0</v>
      </c>
      <c r="EO26" s="121" t="str">
        <f>IF($AZ26&lt;&gt;"",VLOOKUP($AF26,pay_scales!$A:$S,18,FALSE),"")</f>
        <v/>
      </c>
      <c r="EP26" s="121">
        <f t="shared" si="84"/>
        <v>0</v>
      </c>
      <c r="EQ26" s="121" t="str">
        <f t="shared" si="85"/>
        <v/>
      </c>
      <c r="ER26" s="121">
        <f t="shared" si="53"/>
        <v>0</v>
      </c>
      <c r="ES26" s="121">
        <f t="shared" si="54"/>
        <v>0</v>
      </c>
      <c r="ET26" s="121">
        <f t="shared" si="55"/>
        <v>0</v>
      </c>
      <c r="EU26" s="121">
        <f t="shared" si="56"/>
        <v>0</v>
      </c>
      <c r="EV26" s="121">
        <f t="shared" si="57"/>
        <v>0</v>
      </c>
      <c r="EW26" s="121">
        <f t="shared" si="58"/>
        <v>0</v>
      </c>
      <c r="EX26" s="121">
        <f t="shared" si="59"/>
        <v>0</v>
      </c>
      <c r="EY26" s="121">
        <f t="shared" si="60"/>
        <v>0</v>
      </c>
      <c r="EZ26" s="121">
        <f t="shared" si="61"/>
        <v>0</v>
      </c>
      <c r="FA26" s="121">
        <f t="shared" si="62"/>
        <v>0</v>
      </c>
      <c r="FB26" s="121">
        <f t="shared" si="63"/>
        <v>0</v>
      </c>
      <c r="FC26" s="121">
        <f t="shared" si="64"/>
        <v>0</v>
      </c>
      <c r="FF26">
        <f t="shared" si="86"/>
        <v>0</v>
      </c>
    </row>
    <row r="27" spans="1:162" x14ac:dyDescent="0.25">
      <c r="A27" s="2" t="str">
        <f>IF(OR($E27='selections(hide)'!$A$57,$E27='selections(hide)'!$A$54,$E27='selections(hide)'!$A$51),$C$1&amp;$E27,IF(AND($E27='selections(hide)'!$A$50,$F27&lt;45),$C$1&amp;$E27&amp;"up to 45",IF(AND($E27='selections(hide)'!$A$50,$F27&gt;=45),$C$1&amp;$E27&amp;"45+",IF(AND($E27='selections(hide)'!$A$49,$F27&lt;30),$C$1&amp;$E27&amp;"up to 30",IF(AND($E27='selections(hide)'!$A$49,$F27&gt;=30),$C$1&amp;$E27&amp;"30+",IF(AND($E27='selections(hide)'!$A$53,$F27&lt;45),$C$1&amp;$E27&amp;"up to 45",IF(AND($E27='selections(hide)'!$A$53,$F27&gt;=45),$C$1&amp;$E27&amp;"45+",IF(AND($E27='selections(hide)'!$A$52,$F27&lt;30),$C$1&amp;$E27&amp;"up to 30",IF(AND($E27='selections(hide)'!$A$52,$F27&gt;=30),$C$1&amp;$E27&amp;"30+",IF(AND($E27='selections(hide)'!$A$56,$F27&lt;45),$C$1&amp;$E27&amp;"up to 45",IF(AND($E27='selections(hide)'!$A$56,$F27&gt;=45),$C$1&amp;$E27&amp;"45+",IF(AND($E27='selections(hide)'!$A$55,$F27&lt;30),$C$1&amp;$E27&amp;"up to 30",IF(AND($E27='selections(hide)'!$A$55,$F27&gt;=30),$C$1&amp;$E27&amp;"30+","")))))))))))))</f>
        <v/>
      </c>
      <c r="B27" s="85"/>
      <c r="C27" s="92"/>
      <c r="D27" s="93"/>
      <c r="E27" s="84"/>
      <c r="F27" s="92"/>
      <c r="G27" s="93"/>
      <c r="H27" s="91"/>
      <c r="I27" s="117" t="str">
        <f>IFERROR(IF('selections(hide)'!$F$1=1,VLOOKUP($A27,academic_hours!$B$13:$S$40,4,FALSE),IF('selections(hide)'!$F$1=2,VLOOKUP($A27,academic_hours!$B$13:$S$40,9,FALSE),IF('selections(hide)'!$F$1=3,VLOOKUP($A27,academic_hours!$B$13:$S$40,14,FALSE),0))),"")</f>
        <v/>
      </c>
      <c r="J27" s="118"/>
      <c r="K27" s="117" t="str">
        <f t="shared" si="65"/>
        <v/>
      </c>
      <c r="L27" s="47"/>
      <c r="M27" s="91"/>
      <c r="N27" s="91"/>
      <c r="O27" s="91"/>
      <c r="P27" s="91"/>
      <c r="Q27" s="91"/>
      <c r="R27" s="91"/>
      <c r="S27" s="117" t="str">
        <f>IFERROR(IF('selections(hide)'!$F$1=1,VLOOKUP($A27,academic_hours!$B$13:$S$40,6,FALSE),IF('selections(hide)'!$F$1=2,VLOOKUP($A27,academic_hours!$B$13:$S$40,11,FALSE),IF('selections(hide)'!$F$1=3,VLOOKUP($A27,academic_hours!$B$13:$S$40,16,FALSE),0))),"")</f>
        <v/>
      </c>
      <c r="T27" s="118"/>
      <c r="U27" s="117" t="str">
        <f t="shared" si="66"/>
        <v/>
      </c>
      <c r="V27" s="47"/>
      <c r="W27" s="91"/>
      <c r="X27" s="91"/>
      <c r="Y27" s="91"/>
      <c r="Z27" s="91"/>
      <c r="AA27" s="91"/>
      <c r="AB27" s="91"/>
      <c r="AC27" s="117" t="str">
        <f>IFERROR(IF('selections(hide)'!$F$1=1,VLOOKUP($A27,academic_hours!$B$13:$S$40,5,FALSE),IF('selections(hide)'!$F$1=2,VLOOKUP($A27,academic_hours!$B$13:$S$40,10,FALSE),IF('selections(hide)'!$F$1=3,VLOOKUP($A27,academic_hours!$B$13:$S$40,15,FALSE),0))),"")</f>
        <v/>
      </c>
      <c r="AD27" s="118"/>
      <c r="AE27" s="117" t="str">
        <f t="shared" si="67"/>
        <v/>
      </c>
      <c r="AF27" s="47"/>
      <c r="AG27" s="91"/>
      <c r="AH27" s="91"/>
      <c r="AI27" s="91"/>
      <c r="AJ27" s="91"/>
      <c r="AK27" s="91"/>
      <c r="AL27" s="91"/>
      <c r="AM27" s="117" t="str">
        <f>IFERROR(IF('selections(hide)'!$F$1=1,VLOOKUP($A27,academic_hours!$B$13:$S$40,8,FALSE),IF('selections(hide)'!$F$1=2,VLOOKUP($A27,academic_hours!$B$13:$S$40,13,FALSE),IF('selections(hide)'!$F$1=3,VLOOKUP($A27,academic_hours!$B$13:$S$40,18,FALSE),0))),"")</f>
        <v/>
      </c>
      <c r="AN27" s="118"/>
      <c r="AO27" s="117" t="str">
        <f t="shared" si="68"/>
        <v/>
      </c>
      <c r="AP27" s="47"/>
      <c r="AQ27" s="91"/>
      <c r="AR27" s="91"/>
      <c r="AS27" s="91"/>
      <c r="AT27" s="91"/>
      <c r="AU27" s="91"/>
      <c r="AV27" s="91"/>
      <c r="AW27" s="117" t="str">
        <f>IFERROR(IF('selections(hide)'!$F$1=1,VLOOKUP($A27,academic_hours!$B$13:$S$40,7,FALSE),IF('selections(hide)'!$F$1=2,VLOOKUP($A27,academic_hours!$B$13:$S$40,12,FALSE),IF('selections(hide)'!$F$1=3,VLOOKUP($A27,academic_hours!$B$13:$S$40,17,FALSE),0))),"")</f>
        <v/>
      </c>
      <c r="AX27" s="118"/>
      <c r="AY27" s="117" t="str">
        <f t="shared" si="69"/>
        <v/>
      </c>
      <c r="AZ27" s="47"/>
      <c r="BA27" s="91"/>
      <c r="BB27" s="91"/>
      <c r="BC27" s="91"/>
      <c r="BD27" s="91"/>
      <c r="BE27" s="91"/>
      <c r="BF27" s="91"/>
      <c r="BH27" s="71" t="str">
        <f t="shared" si="70"/>
        <v>OK</v>
      </c>
      <c r="BI27" s="71" t="str">
        <f t="shared" si="71"/>
        <v>OK</v>
      </c>
      <c r="BJ27" s="71" t="str">
        <f t="shared" si="72"/>
        <v>OK</v>
      </c>
      <c r="BK27" s="71" t="str">
        <f t="shared" si="73"/>
        <v>OK</v>
      </c>
      <c r="BL27" s="71" t="str">
        <f t="shared" si="74"/>
        <v>OK</v>
      </c>
      <c r="BM27" s="71" t="str">
        <f t="shared" si="75"/>
        <v>OK</v>
      </c>
      <c r="BN27" s="71" t="str">
        <f t="shared" si="0"/>
        <v>OK</v>
      </c>
      <c r="BO27" s="71" t="str">
        <f t="shared" si="1"/>
        <v>OK</v>
      </c>
      <c r="BP27" s="71" t="str">
        <f t="shared" si="2"/>
        <v>OK</v>
      </c>
      <c r="BQ27" s="71" t="str">
        <f t="shared" si="3"/>
        <v>OK</v>
      </c>
      <c r="BR27" s="71" t="str">
        <f t="shared" si="4"/>
        <v>OK</v>
      </c>
      <c r="BU27" s="121" t="str">
        <f>IF($L27&lt;&gt;"",VLOOKUP($L27,pay_scales!$A:$S,18,FALSE),"")</f>
        <v/>
      </c>
      <c r="BV27" s="121">
        <f t="shared" si="76"/>
        <v>0</v>
      </c>
      <c r="BW27" s="121" t="str">
        <f t="shared" si="77"/>
        <v/>
      </c>
      <c r="BX27" s="121">
        <f t="shared" si="5"/>
        <v>0</v>
      </c>
      <c r="BY27" s="121">
        <f t="shared" si="6"/>
        <v>0</v>
      </c>
      <c r="BZ27" s="121">
        <f t="shared" si="7"/>
        <v>0</v>
      </c>
      <c r="CA27" s="121">
        <f t="shared" si="8"/>
        <v>0</v>
      </c>
      <c r="CB27" s="121">
        <f t="shared" si="9"/>
        <v>0</v>
      </c>
      <c r="CC27" s="121">
        <f t="shared" si="10"/>
        <v>0</v>
      </c>
      <c r="CD27" s="121">
        <f t="shared" si="11"/>
        <v>0</v>
      </c>
      <c r="CE27" s="121">
        <f t="shared" si="12"/>
        <v>0</v>
      </c>
      <c r="CF27" s="121">
        <f t="shared" si="13"/>
        <v>0</v>
      </c>
      <c r="CG27" s="121">
        <f t="shared" si="14"/>
        <v>0</v>
      </c>
      <c r="CH27" s="121">
        <f t="shared" si="15"/>
        <v>0</v>
      </c>
      <c r="CI27" s="121">
        <f t="shared" si="16"/>
        <v>0</v>
      </c>
      <c r="CM27" s="121" t="str">
        <f>IF($V27&lt;&gt;"",VLOOKUP($V27,pay_scales!$A:$S,18,FALSE),"")</f>
        <v/>
      </c>
      <c r="CN27" s="121">
        <f t="shared" si="78"/>
        <v>0</v>
      </c>
      <c r="CO27" s="121" t="str">
        <f t="shared" si="79"/>
        <v/>
      </c>
      <c r="CP27" s="121">
        <f t="shared" si="17"/>
        <v>0</v>
      </c>
      <c r="CQ27" s="121">
        <f t="shared" si="18"/>
        <v>0</v>
      </c>
      <c r="CR27" s="121">
        <f t="shared" si="19"/>
        <v>0</v>
      </c>
      <c r="CS27" s="121">
        <f t="shared" si="20"/>
        <v>0</v>
      </c>
      <c r="CT27" s="121">
        <f t="shared" si="21"/>
        <v>0</v>
      </c>
      <c r="CU27" s="121">
        <f t="shared" si="22"/>
        <v>0</v>
      </c>
      <c r="CV27" s="121">
        <f t="shared" si="23"/>
        <v>0</v>
      </c>
      <c r="CW27" s="121">
        <f t="shared" si="24"/>
        <v>0</v>
      </c>
      <c r="CX27" s="121">
        <f t="shared" si="25"/>
        <v>0</v>
      </c>
      <c r="CY27" s="121">
        <f t="shared" si="26"/>
        <v>0</v>
      </c>
      <c r="CZ27" s="121">
        <f t="shared" si="27"/>
        <v>0</v>
      </c>
      <c r="DA27" s="121">
        <f t="shared" si="28"/>
        <v>0</v>
      </c>
      <c r="DE27" s="121" t="str">
        <f>IF($AF27&lt;&gt;"",VLOOKUP($AF27,pay_scales!$A:$S,18,FALSE),"")</f>
        <v/>
      </c>
      <c r="DF27" s="121">
        <f t="shared" si="80"/>
        <v>0</v>
      </c>
      <c r="DG27" s="121" t="str">
        <f t="shared" si="81"/>
        <v/>
      </c>
      <c r="DH27" s="121">
        <f t="shared" si="29"/>
        <v>0</v>
      </c>
      <c r="DI27" s="121">
        <f t="shared" si="30"/>
        <v>0</v>
      </c>
      <c r="DJ27" s="121">
        <f t="shared" si="31"/>
        <v>0</v>
      </c>
      <c r="DK27" s="121">
        <f t="shared" si="32"/>
        <v>0</v>
      </c>
      <c r="DL27" s="121">
        <f t="shared" si="33"/>
        <v>0</v>
      </c>
      <c r="DM27" s="121">
        <f t="shared" si="34"/>
        <v>0</v>
      </c>
      <c r="DN27" s="121">
        <f t="shared" si="35"/>
        <v>0</v>
      </c>
      <c r="DO27" s="121">
        <f t="shared" si="36"/>
        <v>0</v>
      </c>
      <c r="DP27" s="121">
        <f t="shared" si="37"/>
        <v>0</v>
      </c>
      <c r="DQ27" s="121">
        <f t="shared" si="38"/>
        <v>0</v>
      </c>
      <c r="DR27" s="121">
        <f t="shared" si="39"/>
        <v>0</v>
      </c>
      <c r="DS27" s="121">
        <f t="shared" si="40"/>
        <v>0</v>
      </c>
      <c r="DW27" s="121" t="str">
        <f>IF($AP27&lt;&gt;"",VLOOKUP($AP27,pay_scales!$A:$S,18,FALSE),"")</f>
        <v/>
      </c>
      <c r="DX27" s="121">
        <f t="shared" si="82"/>
        <v>0</v>
      </c>
      <c r="DY27" s="121" t="str">
        <f t="shared" si="83"/>
        <v/>
      </c>
      <c r="DZ27" s="121">
        <f t="shared" si="41"/>
        <v>0</v>
      </c>
      <c r="EA27" s="121">
        <f t="shared" si="42"/>
        <v>0</v>
      </c>
      <c r="EB27" s="121">
        <f t="shared" si="43"/>
        <v>0</v>
      </c>
      <c r="EC27" s="121">
        <f t="shared" si="44"/>
        <v>0</v>
      </c>
      <c r="ED27" s="121">
        <f t="shared" si="45"/>
        <v>0</v>
      </c>
      <c r="EE27" s="121">
        <f t="shared" si="46"/>
        <v>0</v>
      </c>
      <c r="EF27" s="121">
        <f t="shared" si="47"/>
        <v>0</v>
      </c>
      <c r="EG27" s="121">
        <f t="shared" si="48"/>
        <v>0</v>
      </c>
      <c r="EH27" s="121">
        <f t="shared" si="49"/>
        <v>0</v>
      </c>
      <c r="EI27" s="121">
        <f t="shared" si="50"/>
        <v>0</v>
      </c>
      <c r="EJ27" s="121">
        <f t="shared" si="51"/>
        <v>0</v>
      </c>
      <c r="EK27" s="121">
        <f t="shared" si="52"/>
        <v>0</v>
      </c>
      <c r="EO27" s="121" t="str">
        <f>IF($AZ27&lt;&gt;"",VLOOKUP($AF27,pay_scales!$A:$S,18,FALSE),"")</f>
        <v/>
      </c>
      <c r="EP27" s="121">
        <f t="shared" si="84"/>
        <v>0</v>
      </c>
      <c r="EQ27" s="121" t="str">
        <f t="shared" si="85"/>
        <v/>
      </c>
      <c r="ER27" s="121">
        <f t="shared" si="53"/>
        <v>0</v>
      </c>
      <c r="ES27" s="121">
        <f t="shared" si="54"/>
        <v>0</v>
      </c>
      <c r="ET27" s="121">
        <f t="shared" si="55"/>
        <v>0</v>
      </c>
      <c r="EU27" s="121">
        <f t="shared" si="56"/>
        <v>0</v>
      </c>
      <c r="EV27" s="121">
        <f t="shared" si="57"/>
        <v>0</v>
      </c>
      <c r="EW27" s="121">
        <f t="shared" si="58"/>
        <v>0</v>
      </c>
      <c r="EX27" s="121">
        <f t="shared" si="59"/>
        <v>0</v>
      </c>
      <c r="EY27" s="121">
        <f t="shared" si="60"/>
        <v>0</v>
      </c>
      <c r="EZ27" s="121">
        <f t="shared" si="61"/>
        <v>0</v>
      </c>
      <c r="FA27" s="121">
        <f t="shared" si="62"/>
        <v>0</v>
      </c>
      <c r="FB27" s="121">
        <f t="shared" si="63"/>
        <v>0</v>
      </c>
      <c r="FC27" s="121">
        <f t="shared" si="64"/>
        <v>0</v>
      </c>
      <c r="FF27">
        <f t="shared" si="86"/>
        <v>0</v>
      </c>
    </row>
    <row r="28" spans="1:162" x14ac:dyDescent="0.25">
      <c r="A28" s="2" t="str">
        <f>IF(OR($E28='selections(hide)'!$A$57,$E28='selections(hide)'!$A$54,$E28='selections(hide)'!$A$51),$C$1&amp;$E28,IF(AND($E28='selections(hide)'!$A$50,$F28&lt;45),$C$1&amp;$E28&amp;"up to 45",IF(AND($E28='selections(hide)'!$A$50,$F28&gt;=45),$C$1&amp;$E28&amp;"45+",IF(AND($E28='selections(hide)'!$A$49,$F28&lt;30),$C$1&amp;$E28&amp;"up to 30",IF(AND($E28='selections(hide)'!$A$49,$F28&gt;=30),$C$1&amp;$E28&amp;"30+",IF(AND($E28='selections(hide)'!$A$53,$F28&lt;45),$C$1&amp;$E28&amp;"up to 45",IF(AND($E28='selections(hide)'!$A$53,$F28&gt;=45),$C$1&amp;$E28&amp;"45+",IF(AND($E28='selections(hide)'!$A$52,$F28&lt;30),$C$1&amp;$E28&amp;"up to 30",IF(AND($E28='selections(hide)'!$A$52,$F28&gt;=30),$C$1&amp;$E28&amp;"30+",IF(AND($E28='selections(hide)'!$A$56,$F28&lt;45),$C$1&amp;$E28&amp;"up to 45",IF(AND($E28='selections(hide)'!$A$56,$F28&gt;=45),$C$1&amp;$E28&amp;"45+",IF(AND($E28='selections(hide)'!$A$55,$F28&lt;30),$C$1&amp;$E28&amp;"up to 30",IF(AND($E28='selections(hide)'!$A$55,$F28&gt;=30),$C$1&amp;$E28&amp;"30+","")))))))))))))</f>
        <v/>
      </c>
      <c r="B28" s="85"/>
      <c r="C28" s="92"/>
      <c r="D28" s="93"/>
      <c r="E28" s="84"/>
      <c r="F28" s="92"/>
      <c r="G28" s="93"/>
      <c r="H28" s="91"/>
      <c r="I28" s="117" t="str">
        <f>IFERROR(IF('selections(hide)'!$F$1=1,VLOOKUP($A28,academic_hours!$B$13:$S$40,4,FALSE),IF('selections(hide)'!$F$1=2,VLOOKUP($A28,academic_hours!$B$13:$S$40,9,FALSE),IF('selections(hide)'!$F$1=3,VLOOKUP($A28,academic_hours!$B$13:$S$40,14,FALSE),0))),"")</f>
        <v/>
      </c>
      <c r="J28" s="118"/>
      <c r="K28" s="117" t="str">
        <f t="shared" si="65"/>
        <v/>
      </c>
      <c r="L28" s="47"/>
      <c r="M28" s="91"/>
      <c r="N28" s="91"/>
      <c r="O28" s="91"/>
      <c r="P28" s="91"/>
      <c r="Q28" s="91"/>
      <c r="R28" s="91"/>
      <c r="S28" s="117" t="str">
        <f>IFERROR(IF('selections(hide)'!$F$1=1,VLOOKUP($A28,academic_hours!$B$13:$S$40,6,FALSE),IF('selections(hide)'!$F$1=2,VLOOKUP($A28,academic_hours!$B$13:$S$40,11,FALSE),IF('selections(hide)'!$F$1=3,VLOOKUP($A28,academic_hours!$B$13:$S$40,16,FALSE),0))),"")</f>
        <v/>
      </c>
      <c r="T28" s="118"/>
      <c r="U28" s="117" t="str">
        <f t="shared" si="66"/>
        <v/>
      </c>
      <c r="V28" s="47"/>
      <c r="W28" s="91"/>
      <c r="X28" s="91"/>
      <c r="Y28" s="91"/>
      <c r="Z28" s="91"/>
      <c r="AA28" s="91"/>
      <c r="AB28" s="91"/>
      <c r="AC28" s="117" t="str">
        <f>IFERROR(IF('selections(hide)'!$F$1=1,VLOOKUP($A28,academic_hours!$B$13:$S$40,5,FALSE),IF('selections(hide)'!$F$1=2,VLOOKUP($A28,academic_hours!$B$13:$S$40,10,FALSE),IF('selections(hide)'!$F$1=3,VLOOKUP($A28,academic_hours!$B$13:$S$40,15,FALSE),0))),"")</f>
        <v/>
      </c>
      <c r="AD28" s="118"/>
      <c r="AE28" s="117" t="str">
        <f t="shared" si="67"/>
        <v/>
      </c>
      <c r="AF28" s="47"/>
      <c r="AG28" s="91"/>
      <c r="AH28" s="91"/>
      <c r="AI28" s="91"/>
      <c r="AJ28" s="91"/>
      <c r="AK28" s="91"/>
      <c r="AL28" s="91"/>
      <c r="AM28" s="117" t="str">
        <f>IFERROR(IF('selections(hide)'!$F$1=1,VLOOKUP($A28,academic_hours!$B$13:$S$40,8,FALSE),IF('selections(hide)'!$F$1=2,VLOOKUP($A28,academic_hours!$B$13:$S$40,13,FALSE),IF('selections(hide)'!$F$1=3,VLOOKUP($A28,academic_hours!$B$13:$S$40,18,FALSE),0))),"")</f>
        <v/>
      </c>
      <c r="AN28" s="118"/>
      <c r="AO28" s="117" t="str">
        <f t="shared" si="68"/>
        <v/>
      </c>
      <c r="AP28" s="47"/>
      <c r="AQ28" s="91"/>
      <c r="AR28" s="91"/>
      <c r="AS28" s="91"/>
      <c r="AT28" s="91"/>
      <c r="AU28" s="91"/>
      <c r="AV28" s="91"/>
      <c r="AW28" s="117" t="str">
        <f>IFERROR(IF('selections(hide)'!$F$1=1,VLOOKUP($A28,academic_hours!$B$13:$S$40,7,FALSE),IF('selections(hide)'!$F$1=2,VLOOKUP($A28,academic_hours!$B$13:$S$40,12,FALSE),IF('selections(hide)'!$F$1=3,VLOOKUP($A28,academic_hours!$B$13:$S$40,17,FALSE),0))),"")</f>
        <v/>
      </c>
      <c r="AX28" s="118"/>
      <c r="AY28" s="117" t="str">
        <f t="shared" si="69"/>
        <v/>
      </c>
      <c r="AZ28" s="47"/>
      <c r="BA28" s="91"/>
      <c r="BB28" s="91"/>
      <c r="BC28" s="91"/>
      <c r="BD28" s="91"/>
      <c r="BE28" s="91"/>
      <c r="BF28" s="91"/>
      <c r="BH28" s="71" t="str">
        <f t="shared" si="70"/>
        <v>OK</v>
      </c>
      <c r="BI28" s="71" t="str">
        <f t="shared" si="71"/>
        <v>OK</v>
      </c>
      <c r="BJ28" s="71" t="str">
        <f t="shared" si="72"/>
        <v>OK</v>
      </c>
      <c r="BK28" s="71" t="str">
        <f t="shared" si="73"/>
        <v>OK</v>
      </c>
      <c r="BL28" s="71" t="str">
        <f t="shared" si="74"/>
        <v>OK</v>
      </c>
      <c r="BM28" s="71" t="str">
        <f t="shared" si="75"/>
        <v>OK</v>
      </c>
      <c r="BN28" s="71" t="str">
        <f t="shared" si="0"/>
        <v>OK</v>
      </c>
      <c r="BO28" s="71" t="str">
        <f t="shared" si="1"/>
        <v>OK</v>
      </c>
      <c r="BP28" s="71" t="str">
        <f t="shared" si="2"/>
        <v>OK</v>
      </c>
      <c r="BQ28" s="71" t="str">
        <f t="shared" si="3"/>
        <v>OK</v>
      </c>
      <c r="BR28" s="71" t="str">
        <f t="shared" si="4"/>
        <v>OK</v>
      </c>
      <c r="BU28" s="121" t="str">
        <f>IF($L28&lt;&gt;"",VLOOKUP($L28,pay_scales!$A:$S,18,FALSE),"")</f>
        <v/>
      </c>
      <c r="BV28" s="121">
        <f t="shared" si="76"/>
        <v>0</v>
      </c>
      <c r="BW28" s="121" t="str">
        <f t="shared" si="77"/>
        <v/>
      </c>
      <c r="BX28" s="121">
        <f t="shared" si="5"/>
        <v>0</v>
      </c>
      <c r="BY28" s="121">
        <f t="shared" si="6"/>
        <v>0</v>
      </c>
      <c r="BZ28" s="121">
        <f t="shared" si="7"/>
        <v>0</v>
      </c>
      <c r="CA28" s="121">
        <f t="shared" si="8"/>
        <v>0</v>
      </c>
      <c r="CB28" s="121">
        <f t="shared" si="9"/>
        <v>0</v>
      </c>
      <c r="CC28" s="121">
        <f t="shared" si="10"/>
        <v>0</v>
      </c>
      <c r="CD28" s="121">
        <f t="shared" si="11"/>
        <v>0</v>
      </c>
      <c r="CE28" s="121">
        <f t="shared" si="12"/>
        <v>0</v>
      </c>
      <c r="CF28" s="121">
        <f t="shared" si="13"/>
        <v>0</v>
      </c>
      <c r="CG28" s="121">
        <f t="shared" si="14"/>
        <v>0</v>
      </c>
      <c r="CH28" s="121">
        <f t="shared" si="15"/>
        <v>0</v>
      </c>
      <c r="CI28" s="121">
        <f t="shared" si="16"/>
        <v>0</v>
      </c>
      <c r="CM28" s="121" t="str">
        <f>IF($V28&lt;&gt;"",VLOOKUP($V28,pay_scales!$A:$S,18,FALSE),"")</f>
        <v/>
      </c>
      <c r="CN28" s="121">
        <f t="shared" si="78"/>
        <v>0</v>
      </c>
      <c r="CO28" s="121" t="str">
        <f t="shared" si="79"/>
        <v/>
      </c>
      <c r="CP28" s="121">
        <f t="shared" si="17"/>
        <v>0</v>
      </c>
      <c r="CQ28" s="121">
        <f t="shared" si="18"/>
        <v>0</v>
      </c>
      <c r="CR28" s="121">
        <f t="shared" si="19"/>
        <v>0</v>
      </c>
      <c r="CS28" s="121">
        <f t="shared" si="20"/>
        <v>0</v>
      </c>
      <c r="CT28" s="121">
        <f t="shared" si="21"/>
        <v>0</v>
      </c>
      <c r="CU28" s="121">
        <f t="shared" si="22"/>
        <v>0</v>
      </c>
      <c r="CV28" s="121">
        <f t="shared" si="23"/>
        <v>0</v>
      </c>
      <c r="CW28" s="121">
        <f t="shared" si="24"/>
        <v>0</v>
      </c>
      <c r="CX28" s="121">
        <f t="shared" si="25"/>
        <v>0</v>
      </c>
      <c r="CY28" s="121">
        <f t="shared" si="26"/>
        <v>0</v>
      </c>
      <c r="CZ28" s="121">
        <f t="shared" si="27"/>
        <v>0</v>
      </c>
      <c r="DA28" s="121">
        <f t="shared" si="28"/>
        <v>0</v>
      </c>
      <c r="DE28" s="121" t="str">
        <f>IF($AF28&lt;&gt;"",VLOOKUP($AF28,pay_scales!$A:$S,18,FALSE),"")</f>
        <v/>
      </c>
      <c r="DF28" s="121">
        <f t="shared" si="80"/>
        <v>0</v>
      </c>
      <c r="DG28" s="121" t="str">
        <f t="shared" si="81"/>
        <v/>
      </c>
      <c r="DH28" s="121">
        <f t="shared" si="29"/>
        <v>0</v>
      </c>
      <c r="DI28" s="121">
        <f t="shared" si="30"/>
        <v>0</v>
      </c>
      <c r="DJ28" s="121">
        <f t="shared" si="31"/>
        <v>0</v>
      </c>
      <c r="DK28" s="121">
        <f t="shared" si="32"/>
        <v>0</v>
      </c>
      <c r="DL28" s="121">
        <f t="shared" si="33"/>
        <v>0</v>
      </c>
      <c r="DM28" s="121">
        <f t="shared" si="34"/>
        <v>0</v>
      </c>
      <c r="DN28" s="121">
        <f t="shared" si="35"/>
        <v>0</v>
      </c>
      <c r="DO28" s="121">
        <f t="shared" si="36"/>
        <v>0</v>
      </c>
      <c r="DP28" s="121">
        <f t="shared" si="37"/>
        <v>0</v>
      </c>
      <c r="DQ28" s="121">
        <f t="shared" si="38"/>
        <v>0</v>
      </c>
      <c r="DR28" s="121">
        <f t="shared" si="39"/>
        <v>0</v>
      </c>
      <c r="DS28" s="121">
        <f t="shared" si="40"/>
        <v>0</v>
      </c>
      <c r="DW28" s="121" t="str">
        <f>IF($AP28&lt;&gt;"",VLOOKUP($AP28,pay_scales!$A:$S,18,FALSE),"")</f>
        <v/>
      </c>
      <c r="DX28" s="121">
        <f t="shared" si="82"/>
        <v>0</v>
      </c>
      <c r="DY28" s="121" t="str">
        <f t="shared" si="83"/>
        <v/>
      </c>
      <c r="DZ28" s="121">
        <f t="shared" si="41"/>
        <v>0</v>
      </c>
      <c r="EA28" s="121">
        <f t="shared" si="42"/>
        <v>0</v>
      </c>
      <c r="EB28" s="121">
        <f t="shared" si="43"/>
        <v>0</v>
      </c>
      <c r="EC28" s="121">
        <f t="shared" si="44"/>
        <v>0</v>
      </c>
      <c r="ED28" s="121">
        <f t="shared" si="45"/>
        <v>0</v>
      </c>
      <c r="EE28" s="121">
        <f t="shared" si="46"/>
        <v>0</v>
      </c>
      <c r="EF28" s="121">
        <f t="shared" si="47"/>
        <v>0</v>
      </c>
      <c r="EG28" s="121">
        <f t="shared" si="48"/>
        <v>0</v>
      </c>
      <c r="EH28" s="121">
        <f t="shared" si="49"/>
        <v>0</v>
      </c>
      <c r="EI28" s="121">
        <f t="shared" si="50"/>
        <v>0</v>
      </c>
      <c r="EJ28" s="121">
        <f t="shared" si="51"/>
        <v>0</v>
      </c>
      <c r="EK28" s="121">
        <f t="shared" si="52"/>
        <v>0</v>
      </c>
      <c r="EO28" s="121" t="str">
        <f>IF($AZ28&lt;&gt;"",VLOOKUP($AF28,pay_scales!$A:$S,18,FALSE),"")</f>
        <v/>
      </c>
      <c r="EP28" s="121">
        <f t="shared" si="84"/>
        <v>0</v>
      </c>
      <c r="EQ28" s="121" t="str">
        <f t="shared" si="85"/>
        <v/>
      </c>
      <c r="ER28" s="121">
        <f t="shared" si="53"/>
        <v>0</v>
      </c>
      <c r="ES28" s="121">
        <f t="shared" si="54"/>
        <v>0</v>
      </c>
      <c r="ET28" s="121">
        <f t="shared" si="55"/>
        <v>0</v>
      </c>
      <c r="EU28" s="121">
        <f t="shared" si="56"/>
        <v>0</v>
      </c>
      <c r="EV28" s="121">
        <f t="shared" si="57"/>
        <v>0</v>
      </c>
      <c r="EW28" s="121">
        <f t="shared" si="58"/>
        <v>0</v>
      </c>
      <c r="EX28" s="121">
        <f t="shared" si="59"/>
        <v>0</v>
      </c>
      <c r="EY28" s="121">
        <f t="shared" si="60"/>
        <v>0</v>
      </c>
      <c r="EZ28" s="121">
        <f t="shared" si="61"/>
        <v>0</v>
      </c>
      <c r="FA28" s="121">
        <f t="shared" si="62"/>
        <v>0</v>
      </c>
      <c r="FB28" s="121">
        <f t="shared" si="63"/>
        <v>0</v>
      </c>
      <c r="FC28" s="121">
        <f t="shared" si="64"/>
        <v>0</v>
      </c>
      <c r="FF28">
        <f t="shared" si="86"/>
        <v>0</v>
      </c>
    </row>
    <row r="29" spans="1:162" x14ac:dyDescent="0.25">
      <c r="A29" s="2" t="str">
        <f>IF(OR($E29='selections(hide)'!$A$57,$E29='selections(hide)'!$A$54,$E29='selections(hide)'!$A$51),$C$1&amp;$E29,IF(AND($E29='selections(hide)'!$A$50,$F29&lt;45),$C$1&amp;$E29&amp;"up to 45",IF(AND($E29='selections(hide)'!$A$50,$F29&gt;=45),$C$1&amp;$E29&amp;"45+",IF(AND($E29='selections(hide)'!$A$49,$F29&lt;30),$C$1&amp;$E29&amp;"up to 30",IF(AND($E29='selections(hide)'!$A$49,$F29&gt;=30),$C$1&amp;$E29&amp;"30+",IF(AND($E29='selections(hide)'!$A$53,$F29&lt;45),$C$1&amp;$E29&amp;"up to 45",IF(AND($E29='selections(hide)'!$A$53,$F29&gt;=45),$C$1&amp;$E29&amp;"45+",IF(AND($E29='selections(hide)'!$A$52,$F29&lt;30),$C$1&amp;$E29&amp;"up to 30",IF(AND($E29='selections(hide)'!$A$52,$F29&gt;=30),$C$1&amp;$E29&amp;"30+",IF(AND($E29='selections(hide)'!$A$56,$F29&lt;45),$C$1&amp;$E29&amp;"up to 45",IF(AND($E29='selections(hide)'!$A$56,$F29&gt;=45),$C$1&amp;$E29&amp;"45+",IF(AND($E29='selections(hide)'!$A$55,$F29&lt;30),$C$1&amp;$E29&amp;"up to 30",IF(AND($E29='selections(hide)'!$A$55,$F29&gt;=30),$C$1&amp;$E29&amp;"30+","")))))))))))))</f>
        <v/>
      </c>
      <c r="B29" s="85"/>
      <c r="C29" s="92"/>
      <c r="D29" s="93"/>
      <c r="E29" s="84"/>
      <c r="F29" s="92"/>
      <c r="G29" s="93"/>
      <c r="H29" s="91"/>
      <c r="I29" s="117" t="str">
        <f>IFERROR(IF('selections(hide)'!$F$1=1,VLOOKUP($A29,academic_hours!$B$13:$S$40,4,FALSE),IF('selections(hide)'!$F$1=2,VLOOKUP($A29,academic_hours!$B$13:$S$40,9,FALSE),IF('selections(hide)'!$F$1=3,VLOOKUP($A29,academic_hours!$B$13:$S$40,14,FALSE),0))),"")</f>
        <v/>
      </c>
      <c r="J29" s="118"/>
      <c r="K29" s="117" t="str">
        <f t="shared" si="65"/>
        <v/>
      </c>
      <c r="L29" s="47"/>
      <c r="M29" s="91"/>
      <c r="N29" s="91"/>
      <c r="O29" s="91"/>
      <c r="P29" s="91"/>
      <c r="Q29" s="91"/>
      <c r="R29" s="91"/>
      <c r="S29" s="117" t="str">
        <f>IFERROR(IF('selections(hide)'!$F$1=1,VLOOKUP($A29,academic_hours!$B$13:$S$40,6,FALSE),IF('selections(hide)'!$F$1=2,VLOOKUP($A29,academic_hours!$B$13:$S$40,11,FALSE),IF('selections(hide)'!$F$1=3,VLOOKUP($A29,academic_hours!$B$13:$S$40,16,FALSE),0))),"")</f>
        <v/>
      </c>
      <c r="T29" s="118"/>
      <c r="U29" s="117" t="str">
        <f t="shared" si="66"/>
        <v/>
      </c>
      <c r="V29" s="47"/>
      <c r="W29" s="91"/>
      <c r="X29" s="91"/>
      <c r="Y29" s="91"/>
      <c r="Z29" s="91"/>
      <c r="AA29" s="91"/>
      <c r="AB29" s="91"/>
      <c r="AC29" s="117" t="str">
        <f>IFERROR(IF('selections(hide)'!$F$1=1,VLOOKUP($A29,academic_hours!$B$13:$S$40,5,FALSE),IF('selections(hide)'!$F$1=2,VLOOKUP($A29,academic_hours!$B$13:$S$40,10,FALSE),IF('selections(hide)'!$F$1=3,VLOOKUP($A29,academic_hours!$B$13:$S$40,15,FALSE),0))),"")</f>
        <v/>
      </c>
      <c r="AD29" s="118"/>
      <c r="AE29" s="117" t="str">
        <f t="shared" si="67"/>
        <v/>
      </c>
      <c r="AF29" s="47"/>
      <c r="AG29" s="91"/>
      <c r="AH29" s="91"/>
      <c r="AI29" s="91"/>
      <c r="AJ29" s="91"/>
      <c r="AK29" s="91"/>
      <c r="AL29" s="91"/>
      <c r="AM29" s="117" t="str">
        <f>IFERROR(IF('selections(hide)'!$F$1=1,VLOOKUP($A29,academic_hours!$B$13:$S$40,8,FALSE),IF('selections(hide)'!$F$1=2,VLOOKUP($A29,academic_hours!$B$13:$S$40,13,FALSE),IF('selections(hide)'!$F$1=3,VLOOKUP($A29,academic_hours!$B$13:$S$40,18,FALSE),0))),"")</f>
        <v/>
      </c>
      <c r="AN29" s="118"/>
      <c r="AO29" s="117" t="str">
        <f t="shared" si="68"/>
        <v/>
      </c>
      <c r="AP29" s="47"/>
      <c r="AQ29" s="91"/>
      <c r="AR29" s="91"/>
      <c r="AS29" s="91"/>
      <c r="AT29" s="91"/>
      <c r="AU29" s="91"/>
      <c r="AV29" s="91"/>
      <c r="AW29" s="117" t="str">
        <f>IFERROR(IF('selections(hide)'!$F$1=1,VLOOKUP($A29,academic_hours!$B$13:$S$40,7,FALSE),IF('selections(hide)'!$F$1=2,VLOOKUP($A29,academic_hours!$B$13:$S$40,12,FALSE),IF('selections(hide)'!$F$1=3,VLOOKUP($A29,academic_hours!$B$13:$S$40,17,FALSE),0))),"")</f>
        <v/>
      </c>
      <c r="AX29" s="118"/>
      <c r="AY29" s="117" t="str">
        <f t="shared" si="69"/>
        <v/>
      </c>
      <c r="AZ29" s="47"/>
      <c r="BA29" s="91"/>
      <c r="BB29" s="91"/>
      <c r="BC29" s="91"/>
      <c r="BD29" s="91"/>
      <c r="BE29" s="91"/>
      <c r="BF29" s="91"/>
      <c r="BH29" s="71" t="str">
        <f t="shared" si="70"/>
        <v>OK</v>
      </c>
      <c r="BI29" s="71" t="str">
        <f t="shared" si="71"/>
        <v>OK</v>
      </c>
      <c r="BJ29" s="71" t="str">
        <f t="shared" si="72"/>
        <v>OK</v>
      </c>
      <c r="BK29" s="71" t="str">
        <f t="shared" si="73"/>
        <v>OK</v>
      </c>
      <c r="BL29" s="71" t="str">
        <f t="shared" si="74"/>
        <v>OK</v>
      </c>
      <c r="BM29" s="71" t="str">
        <f t="shared" si="75"/>
        <v>OK</v>
      </c>
      <c r="BN29" s="71" t="str">
        <f t="shared" si="0"/>
        <v>OK</v>
      </c>
      <c r="BO29" s="71" t="str">
        <f t="shared" si="1"/>
        <v>OK</v>
      </c>
      <c r="BP29" s="71" t="str">
        <f t="shared" si="2"/>
        <v>OK</v>
      </c>
      <c r="BQ29" s="71" t="str">
        <f t="shared" si="3"/>
        <v>OK</v>
      </c>
      <c r="BR29" s="71" t="str">
        <f t="shared" si="4"/>
        <v>OK</v>
      </c>
      <c r="BU29" s="121" t="str">
        <f>IF($L29&lt;&gt;"",VLOOKUP($L29,pay_scales!$A:$S,18,FALSE),"")</f>
        <v/>
      </c>
      <c r="BV29" s="121">
        <f t="shared" si="76"/>
        <v>0</v>
      </c>
      <c r="BW29" s="121" t="str">
        <f t="shared" si="77"/>
        <v/>
      </c>
      <c r="BX29" s="121">
        <f t="shared" si="5"/>
        <v>0</v>
      </c>
      <c r="BY29" s="121">
        <f t="shared" si="6"/>
        <v>0</v>
      </c>
      <c r="BZ29" s="121">
        <f t="shared" si="7"/>
        <v>0</v>
      </c>
      <c r="CA29" s="121">
        <f t="shared" si="8"/>
        <v>0</v>
      </c>
      <c r="CB29" s="121">
        <f t="shared" si="9"/>
        <v>0</v>
      </c>
      <c r="CC29" s="121">
        <f t="shared" si="10"/>
        <v>0</v>
      </c>
      <c r="CD29" s="121">
        <f t="shared" si="11"/>
        <v>0</v>
      </c>
      <c r="CE29" s="121">
        <f t="shared" si="12"/>
        <v>0</v>
      </c>
      <c r="CF29" s="121">
        <f t="shared" si="13"/>
        <v>0</v>
      </c>
      <c r="CG29" s="121">
        <f t="shared" si="14"/>
        <v>0</v>
      </c>
      <c r="CH29" s="121">
        <f t="shared" si="15"/>
        <v>0</v>
      </c>
      <c r="CI29" s="121">
        <f t="shared" si="16"/>
        <v>0</v>
      </c>
      <c r="CM29" s="121" t="str">
        <f>IF($V29&lt;&gt;"",VLOOKUP($V29,pay_scales!$A:$S,18,FALSE),"")</f>
        <v/>
      </c>
      <c r="CN29" s="121">
        <f t="shared" si="78"/>
        <v>0</v>
      </c>
      <c r="CO29" s="121" t="str">
        <f t="shared" si="79"/>
        <v/>
      </c>
      <c r="CP29" s="121">
        <f t="shared" si="17"/>
        <v>0</v>
      </c>
      <c r="CQ29" s="121">
        <f t="shared" si="18"/>
        <v>0</v>
      </c>
      <c r="CR29" s="121">
        <f t="shared" si="19"/>
        <v>0</v>
      </c>
      <c r="CS29" s="121">
        <f t="shared" si="20"/>
        <v>0</v>
      </c>
      <c r="CT29" s="121">
        <f t="shared" si="21"/>
        <v>0</v>
      </c>
      <c r="CU29" s="121">
        <f t="shared" si="22"/>
        <v>0</v>
      </c>
      <c r="CV29" s="121">
        <f t="shared" si="23"/>
        <v>0</v>
      </c>
      <c r="CW29" s="121">
        <f t="shared" si="24"/>
        <v>0</v>
      </c>
      <c r="CX29" s="121">
        <f t="shared" si="25"/>
        <v>0</v>
      </c>
      <c r="CY29" s="121">
        <f t="shared" si="26"/>
        <v>0</v>
      </c>
      <c r="CZ29" s="121">
        <f t="shared" si="27"/>
        <v>0</v>
      </c>
      <c r="DA29" s="121">
        <f t="shared" si="28"/>
        <v>0</v>
      </c>
      <c r="DE29" s="121" t="str">
        <f>IF($AF29&lt;&gt;"",VLOOKUP($AF29,pay_scales!$A:$S,18,FALSE),"")</f>
        <v/>
      </c>
      <c r="DF29" s="121">
        <f t="shared" si="80"/>
        <v>0</v>
      </c>
      <c r="DG29" s="121" t="str">
        <f t="shared" si="81"/>
        <v/>
      </c>
      <c r="DH29" s="121">
        <f t="shared" si="29"/>
        <v>0</v>
      </c>
      <c r="DI29" s="121">
        <f t="shared" si="30"/>
        <v>0</v>
      </c>
      <c r="DJ29" s="121">
        <f t="shared" si="31"/>
        <v>0</v>
      </c>
      <c r="DK29" s="121">
        <f t="shared" si="32"/>
        <v>0</v>
      </c>
      <c r="DL29" s="121">
        <f t="shared" si="33"/>
        <v>0</v>
      </c>
      <c r="DM29" s="121">
        <f t="shared" si="34"/>
        <v>0</v>
      </c>
      <c r="DN29" s="121">
        <f t="shared" si="35"/>
        <v>0</v>
      </c>
      <c r="DO29" s="121">
        <f t="shared" si="36"/>
        <v>0</v>
      </c>
      <c r="DP29" s="121">
        <f t="shared" si="37"/>
        <v>0</v>
      </c>
      <c r="DQ29" s="121">
        <f t="shared" si="38"/>
        <v>0</v>
      </c>
      <c r="DR29" s="121">
        <f t="shared" si="39"/>
        <v>0</v>
      </c>
      <c r="DS29" s="121">
        <f t="shared" si="40"/>
        <v>0</v>
      </c>
      <c r="DW29" s="121" t="str">
        <f>IF($AP29&lt;&gt;"",VLOOKUP($AP29,pay_scales!$A:$S,18,FALSE),"")</f>
        <v/>
      </c>
      <c r="DX29" s="121">
        <f t="shared" si="82"/>
        <v>0</v>
      </c>
      <c r="DY29" s="121" t="str">
        <f t="shared" si="83"/>
        <v/>
      </c>
      <c r="DZ29" s="121">
        <f t="shared" si="41"/>
        <v>0</v>
      </c>
      <c r="EA29" s="121">
        <f t="shared" si="42"/>
        <v>0</v>
      </c>
      <c r="EB29" s="121">
        <f t="shared" si="43"/>
        <v>0</v>
      </c>
      <c r="EC29" s="121">
        <f t="shared" si="44"/>
        <v>0</v>
      </c>
      <c r="ED29" s="121">
        <f t="shared" si="45"/>
        <v>0</v>
      </c>
      <c r="EE29" s="121">
        <f t="shared" si="46"/>
        <v>0</v>
      </c>
      <c r="EF29" s="121">
        <f t="shared" si="47"/>
        <v>0</v>
      </c>
      <c r="EG29" s="121">
        <f t="shared" si="48"/>
        <v>0</v>
      </c>
      <c r="EH29" s="121">
        <f t="shared" si="49"/>
        <v>0</v>
      </c>
      <c r="EI29" s="121">
        <f t="shared" si="50"/>
        <v>0</v>
      </c>
      <c r="EJ29" s="121">
        <f t="shared" si="51"/>
        <v>0</v>
      </c>
      <c r="EK29" s="121">
        <f t="shared" si="52"/>
        <v>0</v>
      </c>
      <c r="EO29" s="121" t="str">
        <f>IF($AZ29&lt;&gt;"",VLOOKUP($AF29,pay_scales!$A:$S,18,FALSE),"")</f>
        <v/>
      </c>
      <c r="EP29" s="121">
        <f t="shared" si="84"/>
        <v>0</v>
      </c>
      <c r="EQ29" s="121" t="str">
        <f t="shared" si="85"/>
        <v/>
      </c>
      <c r="ER29" s="121">
        <f t="shared" si="53"/>
        <v>0</v>
      </c>
      <c r="ES29" s="121">
        <f t="shared" si="54"/>
        <v>0</v>
      </c>
      <c r="ET29" s="121">
        <f t="shared" si="55"/>
        <v>0</v>
      </c>
      <c r="EU29" s="121">
        <f t="shared" si="56"/>
        <v>0</v>
      </c>
      <c r="EV29" s="121">
        <f t="shared" si="57"/>
        <v>0</v>
      </c>
      <c r="EW29" s="121">
        <f t="shared" si="58"/>
        <v>0</v>
      </c>
      <c r="EX29" s="121">
        <f t="shared" si="59"/>
        <v>0</v>
      </c>
      <c r="EY29" s="121">
        <f t="shared" si="60"/>
        <v>0</v>
      </c>
      <c r="EZ29" s="121">
        <f t="shared" si="61"/>
        <v>0</v>
      </c>
      <c r="FA29" s="121">
        <f t="shared" si="62"/>
        <v>0</v>
      </c>
      <c r="FB29" s="121">
        <f t="shared" si="63"/>
        <v>0</v>
      </c>
      <c r="FC29" s="121">
        <f t="shared" si="64"/>
        <v>0</v>
      </c>
      <c r="FF29">
        <f t="shared" si="86"/>
        <v>0</v>
      </c>
    </row>
    <row r="30" spans="1:162" x14ac:dyDescent="0.25">
      <c r="A30" s="2" t="str">
        <f>IF(OR($E30='selections(hide)'!$A$57,$E30='selections(hide)'!$A$54,$E30='selections(hide)'!$A$51),$C$1&amp;$E30,IF(AND($E30='selections(hide)'!$A$50,$F30&lt;45),$C$1&amp;$E30&amp;"up to 45",IF(AND($E30='selections(hide)'!$A$50,$F30&gt;=45),$C$1&amp;$E30&amp;"45+",IF(AND($E30='selections(hide)'!$A$49,$F30&lt;30),$C$1&amp;$E30&amp;"up to 30",IF(AND($E30='selections(hide)'!$A$49,$F30&gt;=30),$C$1&amp;$E30&amp;"30+",IF(AND($E30='selections(hide)'!$A$53,$F30&lt;45),$C$1&amp;$E30&amp;"up to 45",IF(AND($E30='selections(hide)'!$A$53,$F30&gt;=45),$C$1&amp;$E30&amp;"45+",IF(AND($E30='selections(hide)'!$A$52,$F30&lt;30),$C$1&amp;$E30&amp;"up to 30",IF(AND($E30='selections(hide)'!$A$52,$F30&gt;=30),$C$1&amp;$E30&amp;"30+",IF(AND($E30='selections(hide)'!$A$56,$F30&lt;45),$C$1&amp;$E30&amp;"up to 45",IF(AND($E30='selections(hide)'!$A$56,$F30&gt;=45),$C$1&amp;$E30&amp;"45+",IF(AND($E30='selections(hide)'!$A$55,$F30&lt;30),$C$1&amp;$E30&amp;"up to 30",IF(AND($E30='selections(hide)'!$A$55,$F30&gt;=30),$C$1&amp;$E30&amp;"30+","")))))))))))))</f>
        <v/>
      </c>
      <c r="B30" s="85"/>
      <c r="C30" s="92"/>
      <c r="D30" s="93"/>
      <c r="E30" s="84"/>
      <c r="F30" s="92"/>
      <c r="G30" s="93"/>
      <c r="H30" s="91"/>
      <c r="I30" s="117" t="str">
        <f>IFERROR(IF('selections(hide)'!$F$1=1,VLOOKUP($A30,academic_hours!$B$13:$S$40,4,FALSE),IF('selections(hide)'!$F$1=2,VLOOKUP($A30,academic_hours!$B$13:$S$40,9,FALSE),IF('selections(hide)'!$F$1=3,VLOOKUP($A30,academic_hours!$B$13:$S$40,14,FALSE),0))),"")</f>
        <v/>
      </c>
      <c r="J30" s="118"/>
      <c r="K30" s="117" t="str">
        <f t="shared" si="65"/>
        <v/>
      </c>
      <c r="L30" s="47"/>
      <c r="M30" s="91"/>
      <c r="N30" s="91"/>
      <c r="O30" s="91"/>
      <c r="P30" s="91"/>
      <c r="Q30" s="91"/>
      <c r="R30" s="91"/>
      <c r="S30" s="117" t="str">
        <f>IFERROR(IF('selections(hide)'!$F$1=1,VLOOKUP($A30,academic_hours!$B$13:$S$40,6,FALSE),IF('selections(hide)'!$F$1=2,VLOOKUP($A30,academic_hours!$B$13:$S$40,11,FALSE),IF('selections(hide)'!$F$1=3,VLOOKUP($A30,academic_hours!$B$13:$S$40,16,FALSE),0))),"")</f>
        <v/>
      </c>
      <c r="T30" s="118"/>
      <c r="U30" s="117" t="str">
        <f t="shared" si="66"/>
        <v/>
      </c>
      <c r="V30" s="47"/>
      <c r="W30" s="91"/>
      <c r="X30" s="91"/>
      <c r="Y30" s="91"/>
      <c r="Z30" s="91"/>
      <c r="AA30" s="91"/>
      <c r="AB30" s="91"/>
      <c r="AC30" s="117" t="str">
        <f>IFERROR(IF('selections(hide)'!$F$1=1,VLOOKUP($A30,academic_hours!$B$13:$S$40,5,FALSE),IF('selections(hide)'!$F$1=2,VLOOKUP($A30,academic_hours!$B$13:$S$40,10,FALSE),IF('selections(hide)'!$F$1=3,VLOOKUP($A30,academic_hours!$B$13:$S$40,15,FALSE),0))),"")</f>
        <v/>
      </c>
      <c r="AD30" s="118"/>
      <c r="AE30" s="117" t="str">
        <f t="shared" si="67"/>
        <v/>
      </c>
      <c r="AF30" s="47"/>
      <c r="AG30" s="91"/>
      <c r="AH30" s="91"/>
      <c r="AI30" s="91"/>
      <c r="AJ30" s="91"/>
      <c r="AK30" s="91"/>
      <c r="AL30" s="91"/>
      <c r="AM30" s="117" t="str">
        <f>IFERROR(IF('selections(hide)'!$F$1=1,VLOOKUP($A30,academic_hours!$B$13:$S$40,8,FALSE),IF('selections(hide)'!$F$1=2,VLOOKUP($A30,academic_hours!$B$13:$S$40,13,FALSE),IF('selections(hide)'!$F$1=3,VLOOKUP($A30,academic_hours!$B$13:$S$40,18,FALSE),0))),"")</f>
        <v/>
      </c>
      <c r="AN30" s="118"/>
      <c r="AO30" s="117" t="str">
        <f t="shared" si="68"/>
        <v/>
      </c>
      <c r="AP30" s="47"/>
      <c r="AQ30" s="91"/>
      <c r="AR30" s="91"/>
      <c r="AS30" s="91"/>
      <c r="AT30" s="91"/>
      <c r="AU30" s="91"/>
      <c r="AV30" s="91"/>
      <c r="AW30" s="117" t="str">
        <f>IFERROR(IF('selections(hide)'!$F$1=1,VLOOKUP($A30,academic_hours!$B$13:$S$40,7,FALSE),IF('selections(hide)'!$F$1=2,VLOOKUP($A30,academic_hours!$B$13:$S$40,12,FALSE),IF('selections(hide)'!$F$1=3,VLOOKUP($A30,academic_hours!$B$13:$S$40,17,FALSE),0))),"")</f>
        <v/>
      </c>
      <c r="AX30" s="118"/>
      <c r="AY30" s="117" t="str">
        <f t="shared" si="69"/>
        <v/>
      </c>
      <c r="AZ30" s="47"/>
      <c r="BA30" s="91"/>
      <c r="BB30" s="91"/>
      <c r="BC30" s="91"/>
      <c r="BD30" s="91"/>
      <c r="BE30" s="91"/>
      <c r="BF30" s="91"/>
      <c r="BH30" s="71" t="str">
        <f t="shared" si="70"/>
        <v>OK</v>
      </c>
      <c r="BI30" s="71" t="str">
        <f t="shared" si="71"/>
        <v>OK</v>
      </c>
      <c r="BJ30" s="71" t="str">
        <f t="shared" si="72"/>
        <v>OK</v>
      </c>
      <c r="BK30" s="71" t="str">
        <f t="shared" si="73"/>
        <v>OK</v>
      </c>
      <c r="BL30" s="71" t="str">
        <f t="shared" si="74"/>
        <v>OK</v>
      </c>
      <c r="BM30" s="71" t="str">
        <f t="shared" si="75"/>
        <v>OK</v>
      </c>
      <c r="BN30" s="71" t="str">
        <f t="shared" si="0"/>
        <v>OK</v>
      </c>
      <c r="BO30" s="71" t="str">
        <f t="shared" si="1"/>
        <v>OK</v>
      </c>
      <c r="BP30" s="71" t="str">
        <f t="shared" si="2"/>
        <v>OK</v>
      </c>
      <c r="BQ30" s="71" t="str">
        <f t="shared" si="3"/>
        <v>OK</v>
      </c>
      <c r="BR30" s="71" t="str">
        <f t="shared" si="4"/>
        <v>OK</v>
      </c>
      <c r="BU30" s="121" t="str">
        <f>IF($L30&lt;&gt;"",VLOOKUP($L30,pay_scales!$A:$S,18,FALSE),"")</f>
        <v/>
      </c>
      <c r="BV30" s="121">
        <f t="shared" si="76"/>
        <v>0</v>
      </c>
      <c r="BW30" s="121" t="str">
        <f t="shared" si="77"/>
        <v/>
      </c>
      <c r="BX30" s="121">
        <f t="shared" si="5"/>
        <v>0</v>
      </c>
      <c r="BY30" s="121">
        <f t="shared" si="6"/>
        <v>0</v>
      </c>
      <c r="BZ30" s="121">
        <f t="shared" si="7"/>
        <v>0</v>
      </c>
      <c r="CA30" s="121">
        <f t="shared" si="8"/>
        <v>0</v>
      </c>
      <c r="CB30" s="121">
        <f t="shared" si="9"/>
        <v>0</v>
      </c>
      <c r="CC30" s="121">
        <f t="shared" si="10"/>
        <v>0</v>
      </c>
      <c r="CD30" s="121">
        <f t="shared" si="11"/>
        <v>0</v>
      </c>
      <c r="CE30" s="121">
        <f t="shared" si="12"/>
        <v>0</v>
      </c>
      <c r="CF30" s="121">
        <f t="shared" si="13"/>
        <v>0</v>
      </c>
      <c r="CG30" s="121">
        <f t="shared" si="14"/>
        <v>0</v>
      </c>
      <c r="CH30" s="121">
        <f t="shared" si="15"/>
        <v>0</v>
      </c>
      <c r="CI30" s="121">
        <f t="shared" si="16"/>
        <v>0</v>
      </c>
      <c r="CM30" s="121" t="str">
        <f>IF($V30&lt;&gt;"",VLOOKUP($V30,pay_scales!$A:$S,18,FALSE),"")</f>
        <v/>
      </c>
      <c r="CN30" s="121">
        <f t="shared" si="78"/>
        <v>0</v>
      </c>
      <c r="CO30" s="121" t="str">
        <f t="shared" si="79"/>
        <v/>
      </c>
      <c r="CP30" s="121">
        <f t="shared" si="17"/>
        <v>0</v>
      </c>
      <c r="CQ30" s="121">
        <f t="shared" si="18"/>
        <v>0</v>
      </c>
      <c r="CR30" s="121">
        <f t="shared" si="19"/>
        <v>0</v>
      </c>
      <c r="CS30" s="121">
        <f t="shared" si="20"/>
        <v>0</v>
      </c>
      <c r="CT30" s="121">
        <f t="shared" si="21"/>
        <v>0</v>
      </c>
      <c r="CU30" s="121">
        <f t="shared" si="22"/>
        <v>0</v>
      </c>
      <c r="CV30" s="121">
        <f t="shared" si="23"/>
        <v>0</v>
      </c>
      <c r="CW30" s="121">
        <f t="shared" si="24"/>
        <v>0</v>
      </c>
      <c r="CX30" s="121">
        <f t="shared" si="25"/>
        <v>0</v>
      </c>
      <c r="CY30" s="121">
        <f t="shared" si="26"/>
        <v>0</v>
      </c>
      <c r="CZ30" s="121">
        <f t="shared" si="27"/>
        <v>0</v>
      </c>
      <c r="DA30" s="121">
        <f t="shared" si="28"/>
        <v>0</v>
      </c>
      <c r="DE30" s="121" t="str">
        <f>IF($AF30&lt;&gt;"",VLOOKUP($AF30,pay_scales!$A:$S,18,FALSE),"")</f>
        <v/>
      </c>
      <c r="DF30" s="121">
        <f t="shared" si="80"/>
        <v>0</v>
      </c>
      <c r="DG30" s="121" t="str">
        <f t="shared" si="81"/>
        <v/>
      </c>
      <c r="DH30" s="121">
        <f t="shared" si="29"/>
        <v>0</v>
      </c>
      <c r="DI30" s="121">
        <f t="shared" si="30"/>
        <v>0</v>
      </c>
      <c r="DJ30" s="121">
        <f t="shared" si="31"/>
        <v>0</v>
      </c>
      <c r="DK30" s="121">
        <f t="shared" si="32"/>
        <v>0</v>
      </c>
      <c r="DL30" s="121">
        <f t="shared" si="33"/>
        <v>0</v>
      </c>
      <c r="DM30" s="121">
        <f t="shared" si="34"/>
        <v>0</v>
      </c>
      <c r="DN30" s="121">
        <f t="shared" si="35"/>
        <v>0</v>
      </c>
      <c r="DO30" s="121">
        <f t="shared" si="36"/>
        <v>0</v>
      </c>
      <c r="DP30" s="121">
        <f t="shared" si="37"/>
        <v>0</v>
      </c>
      <c r="DQ30" s="121">
        <f t="shared" si="38"/>
        <v>0</v>
      </c>
      <c r="DR30" s="121">
        <f t="shared" si="39"/>
        <v>0</v>
      </c>
      <c r="DS30" s="121">
        <f t="shared" si="40"/>
        <v>0</v>
      </c>
      <c r="DW30" s="121" t="str">
        <f>IF($AP30&lt;&gt;"",VLOOKUP($AP30,pay_scales!$A:$S,18,FALSE),"")</f>
        <v/>
      </c>
      <c r="DX30" s="121">
        <f t="shared" si="82"/>
        <v>0</v>
      </c>
      <c r="DY30" s="121" t="str">
        <f t="shared" si="83"/>
        <v/>
      </c>
      <c r="DZ30" s="121">
        <f t="shared" si="41"/>
        <v>0</v>
      </c>
      <c r="EA30" s="121">
        <f t="shared" si="42"/>
        <v>0</v>
      </c>
      <c r="EB30" s="121">
        <f t="shared" si="43"/>
        <v>0</v>
      </c>
      <c r="EC30" s="121">
        <f t="shared" si="44"/>
        <v>0</v>
      </c>
      <c r="ED30" s="121">
        <f t="shared" si="45"/>
        <v>0</v>
      </c>
      <c r="EE30" s="121">
        <f t="shared" si="46"/>
        <v>0</v>
      </c>
      <c r="EF30" s="121">
        <f t="shared" si="47"/>
        <v>0</v>
      </c>
      <c r="EG30" s="121">
        <f t="shared" si="48"/>
        <v>0</v>
      </c>
      <c r="EH30" s="121">
        <f t="shared" si="49"/>
        <v>0</v>
      </c>
      <c r="EI30" s="121">
        <f t="shared" si="50"/>
        <v>0</v>
      </c>
      <c r="EJ30" s="121">
        <f t="shared" si="51"/>
        <v>0</v>
      </c>
      <c r="EK30" s="121">
        <f t="shared" si="52"/>
        <v>0</v>
      </c>
      <c r="EO30" s="121" t="str">
        <f>IF($AZ30&lt;&gt;"",VLOOKUP($AF30,pay_scales!$A:$S,18,FALSE),"")</f>
        <v/>
      </c>
      <c r="EP30" s="121">
        <f t="shared" si="84"/>
        <v>0</v>
      </c>
      <c r="EQ30" s="121" t="str">
        <f t="shared" si="85"/>
        <v/>
      </c>
      <c r="ER30" s="121">
        <f t="shared" si="53"/>
        <v>0</v>
      </c>
      <c r="ES30" s="121">
        <f t="shared" si="54"/>
        <v>0</v>
      </c>
      <c r="ET30" s="121">
        <f t="shared" si="55"/>
        <v>0</v>
      </c>
      <c r="EU30" s="121">
        <f t="shared" si="56"/>
        <v>0</v>
      </c>
      <c r="EV30" s="121">
        <f t="shared" si="57"/>
        <v>0</v>
      </c>
      <c r="EW30" s="121">
        <f t="shared" si="58"/>
        <v>0</v>
      </c>
      <c r="EX30" s="121">
        <f t="shared" si="59"/>
        <v>0</v>
      </c>
      <c r="EY30" s="121">
        <f t="shared" si="60"/>
        <v>0</v>
      </c>
      <c r="EZ30" s="121">
        <f t="shared" si="61"/>
        <v>0</v>
      </c>
      <c r="FA30" s="121">
        <f t="shared" si="62"/>
        <v>0</v>
      </c>
      <c r="FB30" s="121">
        <f t="shared" si="63"/>
        <v>0</v>
      </c>
      <c r="FC30" s="121">
        <f t="shared" si="64"/>
        <v>0</v>
      </c>
      <c r="FF30">
        <f t="shared" si="86"/>
        <v>0</v>
      </c>
    </row>
    <row r="31" spans="1:162" x14ac:dyDescent="0.25">
      <c r="A31" s="2" t="str">
        <f>IF(OR($E31='selections(hide)'!$A$57,$E31='selections(hide)'!$A$54,$E31='selections(hide)'!$A$51),$C$1&amp;$E31,IF(AND($E31='selections(hide)'!$A$50,$F31&lt;45),$C$1&amp;$E31&amp;"up to 45",IF(AND($E31='selections(hide)'!$A$50,$F31&gt;=45),$C$1&amp;$E31&amp;"45+",IF(AND($E31='selections(hide)'!$A$49,$F31&lt;30),$C$1&amp;$E31&amp;"up to 30",IF(AND($E31='selections(hide)'!$A$49,$F31&gt;=30),$C$1&amp;$E31&amp;"30+",IF(AND($E31='selections(hide)'!$A$53,$F31&lt;45),$C$1&amp;$E31&amp;"up to 45",IF(AND($E31='selections(hide)'!$A$53,$F31&gt;=45),$C$1&amp;$E31&amp;"45+",IF(AND($E31='selections(hide)'!$A$52,$F31&lt;30),$C$1&amp;$E31&amp;"up to 30",IF(AND($E31='selections(hide)'!$A$52,$F31&gt;=30),$C$1&amp;$E31&amp;"30+",IF(AND($E31='selections(hide)'!$A$56,$F31&lt;45),$C$1&amp;$E31&amp;"up to 45",IF(AND($E31='selections(hide)'!$A$56,$F31&gt;=45),$C$1&amp;$E31&amp;"45+",IF(AND($E31='selections(hide)'!$A$55,$F31&lt;30),$C$1&amp;$E31&amp;"up to 30",IF(AND($E31='selections(hide)'!$A$55,$F31&gt;=30),$C$1&amp;$E31&amp;"30+","")))))))))))))</f>
        <v/>
      </c>
      <c r="B31" s="85"/>
      <c r="C31" s="92"/>
      <c r="D31" s="93"/>
      <c r="E31" s="84"/>
      <c r="F31" s="92"/>
      <c r="G31" s="93"/>
      <c r="H31" s="91"/>
      <c r="I31" s="117" t="str">
        <f>IFERROR(IF('selections(hide)'!$F$1=1,VLOOKUP($A31,academic_hours!$B$13:$S$40,4,FALSE),IF('selections(hide)'!$F$1=2,VLOOKUP($A31,academic_hours!$B$13:$S$40,9,FALSE),IF('selections(hide)'!$F$1=3,VLOOKUP($A31,academic_hours!$B$13:$S$40,14,FALSE),0))),"")</f>
        <v/>
      </c>
      <c r="J31" s="118"/>
      <c r="K31" s="117" t="str">
        <f t="shared" si="65"/>
        <v/>
      </c>
      <c r="L31" s="47"/>
      <c r="M31" s="91"/>
      <c r="N31" s="91"/>
      <c r="O31" s="91"/>
      <c r="P31" s="91"/>
      <c r="Q31" s="91"/>
      <c r="R31" s="91"/>
      <c r="S31" s="117" t="str">
        <f>IFERROR(IF('selections(hide)'!$F$1=1,VLOOKUP($A31,academic_hours!$B$13:$S$40,6,FALSE),IF('selections(hide)'!$F$1=2,VLOOKUP($A31,academic_hours!$B$13:$S$40,11,FALSE),IF('selections(hide)'!$F$1=3,VLOOKUP($A31,academic_hours!$B$13:$S$40,16,FALSE),0))),"")</f>
        <v/>
      </c>
      <c r="T31" s="118"/>
      <c r="U31" s="117" t="str">
        <f t="shared" si="66"/>
        <v/>
      </c>
      <c r="V31" s="47"/>
      <c r="W31" s="91"/>
      <c r="X31" s="91"/>
      <c r="Y31" s="91"/>
      <c r="Z31" s="91"/>
      <c r="AA31" s="91"/>
      <c r="AB31" s="91"/>
      <c r="AC31" s="117" t="str">
        <f>IFERROR(IF('selections(hide)'!$F$1=1,VLOOKUP($A31,academic_hours!$B$13:$S$40,5,FALSE),IF('selections(hide)'!$F$1=2,VLOOKUP($A31,academic_hours!$B$13:$S$40,10,FALSE),IF('selections(hide)'!$F$1=3,VLOOKUP($A31,academic_hours!$B$13:$S$40,15,FALSE),0))),"")</f>
        <v/>
      </c>
      <c r="AD31" s="118"/>
      <c r="AE31" s="117" t="str">
        <f t="shared" si="67"/>
        <v/>
      </c>
      <c r="AF31" s="47"/>
      <c r="AG31" s="91"/>
      <c r="AH31" s="91"/>
      <c r="AI31" s="91"/>
      <c r="AJ31" s="91"/>
      <c r="AK31" s="91"/>
      <c r="AL31" s="91"/>
      <c r="AM31" s="117" t="str">
        <f>IFERROR(IF('selections(hide)'!$F$1=1,VLOOKUP($A31,academic_hours!$B$13:$S$40,8,FALSE),IF('selections(hide)'!$F$1=2,VLOOKUP($A31,academic_hours!$B$13:$S$40,13,FALSE),IF('selections(hide)'!$F$1=3,VLOOKUP($A31,academic_hours!$B$13:$S$40,18,FALSE),0))),"")</f>
        <v/>
      </c>
      <c r="AN31" s="118"/>
      <c r="AO31" s="117" t="str">
        <f t="shared" si="68"/>
        <v/>
      </c>
      <c r="AP31" s="47"/>
      <c r="AQ31" s="91"/>
      <c r="AR31" s="91"/>
      <c r="AS31" s="91"/>
      <c r="AT31" s="91"/>
      <c r="AU31" s="91"/>
      <c r="AV31" s="91"/>
      <c r="AW31" s="117" t="str">
        <f>IFERROR(IF('selections(hide)'!$F$1=1,VLOOKUP($A31,academic_hours!$B$13:$S$40,7,FALSE),IF('selections(hide)'!$F$1=2,VLOOKUP($A31,academic_hours!$B$13:$S$40,12,FALSE),IF('selections(hide)'!$F$1=3,VLOOKUP($A31,academic_hours!$B$13:$S$40,17,FALSE),0))),"")</f>
        <v/>
      </c>
      <c r="AX31" s="118"/>
      <c r="AY31" s="117" t="str">
        <f t="shared" si="69"/>
        <v/>
      </c>
      <c r="AZ31" s="47"/>
      <c r="BA31" s="91"/>
      <c r="BB31" s="91"/>
      <c r="BC31" s="91"/>
      <c r="BD31" s="91"/>
      <c r="BE31" s="91"/>
      <c r="BF31" s="91"/>
      <c r="BH31" s="71" t="str">
        <f t="shared" si="70"/>
        <v>OK</v>
      </c>
      <c r="BI31" s="71" t="str">
        <f t="shared" si="71"/>
        <v>OK</v>
      </c>
      <c r="BJ31" s="71" t="str">
        <f t="shared" si="72"/>
        <v>OK</v>
      </c>
      <c r="BK31" s="71" t="str">
        <f t="shared" si="73"/>
        <v>OK</v>
      </c>
      <c r="BL31" s="71" t="str">
        <f t="shared" si="74"/>
        <v>OK</v>
      </c>
      <c r="BM31" s="71" t="str">
        <f t="shared" si="75"/>
        <v>OK</v>
      </c>
      <c r="BN31" s="71" t="str">
        <f t="shared" si="0"/>
        <v>OK</v>
      </c>
      <c r="BO31" s="71" t="str">
        <f t="shared" si="1"/>
        <v>OK</v>
      </c>
      <c r="BP31" s="71" t="str">
        <f t="shared" si="2"/>
        <v>OK</v>
      </c>
      <c r="BQ31" s="71" t="str">
        <f t="shared" si="3"/>
        <v>OK</v>
      </c>
      <c r="BR31" s="71" t="str">
        <f t="shared" si="4"/>
        <v>OK</v>
      </c>
      <c r="BU31" s="121" t="str">
        <f>IF($L31&lt;&gt;"",VLOOKUP($L31,pay_scales!$A:$S,18,FALSE),"")</f>
        <v/>
      </c>
      <c r="BV31" s="121">
        <f t="shared" si="76"/>
        <v>0</v>
      </c>
      <c r="BW31" s="121" t="str">
        <f t="shared" si="77"/>
        <v/>
      </c>
      <c r="BX31" s="121">
        <f t="shared" si="5"/>
        <v>0</v>
      </c>
      <c r="BY31" s="121">
        <f t="shared" si="6"/>
        <v>0</v>
      </c>
      <c r="BZ31" s="121">
        <f t="shared" si="7"/>
        <v>0</v>
      </c>
      <c r="CA31" s="121">
        <f t="shared" si="8"/>
        <v>0</v>
      </c>
      <c r="CB31" s="121">
        <f t="shared" si="9"/>
        <v>0</v>
      </c>
      <c r="CC31" s="121">
        <f t="shared" si="10"/>
        <v>0</v>
      </c>
      <c r="CD31" s="121">
        <f t="shared" si="11"/>
        <v>0</v>
      </c>
      <c r="CE31" s="121">
        <f t="shared" si="12"/>
        <v>0</v>
      </c>
      <c r="CF31" s="121">
        <f t="shared" si="13"/>
        <v>0</v>
      </c>
      <c r="CG31" s="121">
        <f t="shared" si="14"/>
        <v>0</v>
      </c>
      <c r="CH31" s="121">
        <f t="shared" si="15"/>
        <v>0</v>
      </c>
      <c r="CI31" s="121">
        <f t="shared" si="16"/>
        <v>0</v>
      </c>
      <c r="CM31" s="121" t="str">
        <f>IF($V31&lt;&gt;"",VLOOKUP($V31,pay_scales!$A:$S,18,FALSE),"")</f>
        <v/>
      </c>
      <c r="CN31" s="121">
        <f t="shared" si="78"/>
        <v>0</v>
      </c>
      <c r="CO31" s="121" t="str">
        <f t="shared" si="79"/>
        <v/>
      </c>
      <c r="CP31" s="121">
        <f t="shared" si="17"/>
        <v>0</v>
      </c>
      <c r="CQ31" s="121">
        <f t="shared" si="18"/>
        <v>0</v>
      </c>
      <c r="CR31" s="121">
        <f t="shared" si="19"/>
        <v>0</v>
      </c>
      <c r="CS31" s="121">
        <f t="shared" si="20"/>
        <v>0</v>
      </c>
      <c r="CT31" s="121">
        <f t="shared" si="21"/>
        <v>0</v>
      </c>
      <c r="CU31" s="121">
        <f t="shared" si="22"/>
        <v>0</v>
      </c>
      <c r="CV31" s="121">
        <f t="shared" si="23"/>
        <v>0</v>
      </c>
      <c r="CW31" s="121">
        <f t="shared" si="24"/>
        <v>0</v>
      </c>
      <c r="CX31" s="121">
        <f t="shared" si="25"/>
        <v>0</v>
      </c>
      <c r="CY31" s="121">
        <f t="shared" si="26"/>
        <v>0</v>
      </c>
      <c r="CZ31" s="121">
        <f t="shared" si="27"/>
        <v>0</v>
      </c>
      <c r="DA31" s="121">
        <f t="shared" si="28"/>
        <v>0</v>
      </c>
      <c r="DE31" s="121" t="str">
        <f>IF($AF31&lt;&gt;"",VLOOKUP($AF31,pay_scales!$A:$S,18,FALSE),"")</f>
        <v/>
      </c>
      <c r="DF31" s="121">
        <f t="shared" si="80"/>
        <v>0</v>
      </c>
      <c r="DG31" s="121" t="str">
        <f t="shared" si="81"/>
        <v/>
      </c>
      <c r="DH31" s="121">
        <f t="shared" si="29"/>
        <v>0</v>
      </c>
      <c r="DI31" s="121">
        <f t="shared" si="30"/>
        <v>0</v>
      </c>
      <c r="DJ31" s="121">
        <f t="shared" si="31"/>
        <v>0</v>
      </c>
      <c r="DK31" s="121">
        <f t="shared" si="32"/>
        <v>0</v>
      </c>
      <c r="DL31" s="121">
        <f t="shared" si="33"/>
        <v>0</v>
      </c>
      <c r="DM31" s="121">
        <f t="shared" si="34"/>
        <v>0</v>
      </c>
      <c r="DN31" s="121">
        <f t="shared" si="35"/>
        <v>0</v>
      </c>
      <c r="DO31" s="121">
        <f t="shared" si="36"/>
        <v>0</v>
      </c>
      <c r="DP31" s="121">
        <f t="shared" si="37"/>
        <v>0</v>
      </c>
      <c r="DQ31" s="121">
        <f t="shared" si="38"/>
        <v>0</v>
      </c>
      <c r="DR31" s="121">
        <f t="shared" si="39"/>
        <v>0</v>
      </c>
      <c r="DS31" s="121">
        <f t="shared" si="40"/>
        <v>0</v>
      </c>
      <c r="DW31" s="121" t="str">
        <f>IF($AP31&lt;&gt;"",VLOOKUP($AP31,pay_scales!$A:$S,18,FALSE),"")</f>
        <v/>
      </c>
      <c r="DX31" s="121">
        <f t="shared" si="82"/>
        <v>0</v>
      </c>
      <c r="DY31" s="121" t="str">
        <f t="shared" si="83"/>
        <v/>
      </c>
      <c r="DZ31" s="121">
        <f t="shared" si="41"/>
        <v>0</v>
      </c>
      <c r="EA31" s="121">
        <f t="shared" si="42"/>
        <v>0</v>
      </c>
      <c r="EB31" s="121">
        <f t="shared" si="43"/>
        <v>0</v>
      </c>
      <c r="EC31" s="121">
        <f t="shared" si="44"/>
        <v>0</v>
      </c>
      <c r="ED31" s="121">
        <f t="shared" si="45"/>
        <v>0</v>
      </c>
      <c r="EE31" s="121">
        <f t="shared" si="46"/>
        <v>0</v>
      </c>
      <c r="EF31" s="121">
        <f t="shared" si="47"/>
        <v>0</v>
      </c>
      <c r="EG31" s="121">
        <f t="shared" si="48"/>
        <v>0</v>
      </c>
      <c r="EH31" s="121">
        <f t="shared" si="49"/>
        <v>0</v>
      </c>
      <c r="EI31" s="121">
        <f t="shared" si="50"/>
        <v>0</v>
      </c>
      <c r="EJ31" s="121">
        <f t="shared" si="51"/>
        <v>0</v>
      </c>
      <c r="EK31" s="121">
        <f t="shared" si="52"/>
        <v>0</v>
      </c>
      <c r="EO31" s="121" t="str">
        <f>IF($AZ31&lt;&gt;"",VLOOKUP($AF31,pay_scales!$A:$S,18,FALSE),"")</f>
        <v/>
      </c>
      <c r="EP31" s="121">
        <f t="shared" si="84"/>
        <v>0</v>
      </c>
      <c r="EQ31" s="121" t="str">
        <f t="shared" si="85"/>
        <v/>
      </c>
      <c r="ER31" s="121">
        <f t="shared" si="53"/>
        <v>0</v>
      </c>
      <c r="ES31" s="121">
        <f t="shared" si="54"/>
        <v>0</v>
      </c>
      <c r="ET31" s="121">
        <f t="shared" si="55"/>
        <v>0</v>
      </c>
      <c r="EU31" s="121">
        <f t="shared" si="56"/>
        <v>0</v>
      </c>
      <c r="EV31" s="121">
        <f t="shared" si="57"/>
        <v>0</v>
      </c>
      <c r="EW31" s="121">
        <f t="shared" si="58"/>
        <v>0</v>
      </c>
      <c r="EX31" s="121">
        <f t="shared" si="59"/>
        <v>0</v>
      </c>
      <c r="EY31" s="121">
        <f t="shared" si="60"/>
        <v>0</v>
      </c>
      <c r="EZ31" s="121">
        <f t="shared" si="61"/>
        <v>0</v>
      </c>
      <c r="FA31" s="121">
        <f t="shared" si="62"/>
        <v>0</v>
      </c>
      <c r="FB31" s="121">
        <f t="shared" si="63"/>
        <v>0</v>
      </c>
      <c r="FC31" s="121">
        <f t="shared" si="64"/>
        <v>0</v>
      </c>
      <c r="FF31">
        <f t="shared" si="86"/>
        <v>0</v>
      </c>
    </row>
    <row r="32" spans="1:162" x14ac:dyDescent="0.25">
      <c r="A32" s="2" t="str">
        <f>IF(OR($E32='selections(hide)'!$A$57,$E32='selections(hide)'!$A$54,$E32='selections(hide)'!$A$51),$C$1&amp;$E32,IF(AND($E32='selections(hide)'!$A$50,$F32&lt;45),$C$1&amp;$E32&amp;"up to 45",IF(AND($E32='selections(hide)'!$A$50,$F32&gt;=45),$C$1&amp;$E32&amp;"45+",IF(AND($E32='selections(hide)'!$A$49,$F32&lt;30),$C$1&amp;$E32&amp;"up to 30",IF(AND($E32='selections(hide)'!$A$49,$F32&gt;=30),$C$1&amp;$E32&amp;"30+",IF(AND($E32='selections(hide)'!$A$53,$F32&lt;45),$C$1&amp;$E32&amp;"up to 45",IF(AND($E32='selections(hide)'!$A$53,$F32&gt;=45),$C$1&amp;$E32&amp;"45+",IF(AND($E32='selections(hide)'!$A$52,$F32&lt;30),$C$1&amp;$E32&amp;"up to 30",IF(AND($E32='selections(hide)'!$A$52,$F32&gt;=30),$C$1&amp;$E32&amp;"30+",IF(AND($E32='selections(hide)'!$A$56,$F32&lt;45),$C$1&amp;$E32&amp;"up to 45",IF(AND($E32='selections(hide)'!$A$56,$F32&gt;=45),$C$1&amp;$E32&amp;"45+",IF(AND($E32='selections(hide)'!$A$55,$F32&lt;30),$C$1&amp;$E32&amp;"up to 30",IF(AND($E32='selections(hide)'!$A$55,$F32&gt;=30),$C$1&amp;$E32&amp;"30+","")))))))))))))</f>
        <v/>
      </c>
      <c r="B32" s="85"/>
      <c r="C32" s="92"/>
      <c r="D32" s="93"/>
      <c r="E32" s="84"/>
      <c r="F32" s="92"/>
      <c r="G32" s="93"/>
      <c r="H32" s="91"/>
      <c r="I32" s="117" t="str">
        <f>IFERROR(IF('selections(hide)'!$F$1=1,VLOOKUP($A32,academic_hours!$B$13:$S$40,4,FALSE),IF('selections(hide)'!$F$1=2,VLOOKUP($A32,academic_hours!$B$13:$S$40,9,FALSE),IF('selections(hide)'!$F$1=3,VLOOKUP($A32,academic_hours!$B$13:$S$40,14,FALSE),0))),"")</f>
        <v/>
      </c>
      <c r="J32" s="118"/>
      <c r="K32" s="117" t="str">
        <f t="shared" si="65"/>
        <v/>
      </c>
      <c r="L32" s="47"/>
      <c r="M32" s="91"/>
      <c r="N32" s="91"/>
      <c r="O32" s="91"/>
      <c r="P32" s="91"/>
      <c r="Q32" s="91"/>
      <c r="R32" s="91"/>
      <c r="S32" s="117" t="str">
        <f>IFERROR(IF('selections(hide)'!$F$1=1,VLOOKUP($A32,academic_hours!$B$13:$S$40,6,FALSE),IF('selections(hide)'!$F$1=2,VLOOKUP($A32,academic_hours!$B$13:$S$40,11,FALSE),IF('selections(hide)'!$F$1=3,VLOOKUP($A32,academic_hours!$B$13:$S$40,16,FALSE),0))),"")</f>
        <v/>
      </c>
      <c r="T32" s="118"/>
      <c r="U32" s="117" t="str">
        <f t="shared" si="66"/>
        <v/>
      </c>
      <c r="V32" s="47"/>
      <c r="W32" s="91"/>
      <c r="X32" s="91"/>
      <c r="Y32" s="91"/>
      <c r="Z32" s="91"/>
      <c r="AA32" s="91"/>
      <c r="AB32" s="91"/>
      <c r="AC32" s="117" t="str">
        <f>IFERROR(IF('selections(hide)'!$F$1=1,VLOOKUP($A32,academic_hours!$B$13:$S$40,5,FALSE),IF('selections(hide)'!$F$1=2,VLOOKUP($A32,academic_hours!$B$13:$S$40,10,FALSE),IF('selections(hide)'!$F$1=3,VLOOKUP($A32,academic_hours!$B$13:$S$40,15,FALSE),0))),"")</f>
        <v/>
      </c>
      <c r="AD32" s="118"/>
      <c r="AE32" s="117" t="str">
        <f t="shared" si="67"/>
        <v/>
      </c>
      <c r="AF32" s="47"/>
      <c r="AG32" s="91"/>
      <c r="AH32" s="91"/>
      <c r="AI32" s="91"/>
      <c r="AJ32" s="91"/>
      <c r="AK32" s="91"/>
      <c r="AL32" s="91"/>
      <c r="AM32" s="117" t="str">
        <f>IFERROR(IF('selections(hide)'!$F$1=1,VLOOKUP($A32,academic_hours!$B$13:$S$40,8,FALSE),IF('selections(hide)'!$F$1=2,VLOOKUP($A32,academic_hours!$B$13:$S$40,13,FALSE),IF('selections(hide)'!$F$1=3,VLOOKUP($A32,academic_hours!$B$13:$S$40,18,FALSE),0))),"")</f>
        <v/>
      </c>
      <c r="AN32" s="118"/>
      <c r="AO32" s="117" t="str">
        <f t="shared" si="68"/>
        <v/>
      </c>
      <c r="AP32" s="47"/>
      <c r="AQ32" s="91"/>
      <c r="AR32" s="91"/>
      <c r="AS32" s="91"/>
      <c r="AT32" s="91"/>
      <c r="AU32" s="91"/>
      <c r="AV32" s="91"/>
      <c r="AW32" s="117" t="str">
        <f>IFERROR(IF('selections(hide)'!$F$1=1,VLOOKUP($A32,academic_hours!$B$13:$S$40,7,FALSE),IF('selections(hide)'!$F$1=2,VLOOKUP($A32,academic_hours!$B$13:$S$40,12,FALSE),IF('selections(hide)'!$F$1=3,VLOOKUP($A32,academic_hours!$B$13:$S$40,17,FALSE),0))),"")</f>
        <v/>
      </c>
      <c r="AX32" s="118"/>
      <c r="AY32" s="117" t="str">
        <f t="shared" si="69"/>
        <v/>
      </c>
      <c r="AZ32" s="47"/>
      <c r="BA32" s="91"/>
      <c r="BB32" s="91"/>
      <c r="BC32" s="91"/>
      <c r="BD32" s="91"/>
      <c r="BE32" s="91"/>
      <c r="BF32" s="91"/>
      <c r="BH32" s="71" t="str">
        <f t="shared" si="70"/>
        <v>OK</v>
      </c>
      <c r="BI32" s="71" t="str">
        <f t="shared" si="71"/>
        <v>OK</v>
      </c>
      <c r="BJ32" s="71" t="str">
        <f t="shared" si="72"/>
        <v>OK</v>
      </c>
      <c r="BK32" s="71" t="str">
        <f t="shared" si="73"/>
        <v>OK</v>
      </c>
      <c r="BL32" s="71" t="str">
        <f t="shared" si="74"/>
        <v>OK</v>
      </c>
      <c r="BM32" s="71" t="str">
        <f t="shared" si="75"/>
        <v>OK</v>
      </c>
      <c r="BN32" s="71" t="str">
        <f t="shared" si="0"/>
        <v>OK</v>
      </c>
      <c r="BO32" s="71" t="str">
        <f t="shared" si="1"/>
        <v>OK</v>
      </c>
      <c r="BP32" s="71" t="str">
        <f t="shared" si="2"/>
        <v>OK</v>
      </c>
      <c r="BQ32" s="71" t="str">
        <f t="shared" si="3"/>
        <v>OK</v>
      </c>
      <c r="BR32" s="71" t="str">
        <f t="shared" si="4"/>
        <v>OK</v>
      </c>
      <c r="BU32" s="121" t="str">
        <f>IF($L32&lt;&gt;"",VLOOKUP($L32,pay_scales!$A:$S,18,FALSE),"")</f>
        <v/>
      </c>
      <c r="BV32" s="121">
        <f t="shared" si="76"/>
        <v>0</v>
      </c>
      <c r="BW32" s="121" t="str">
        <f t="shared" si="77"/>
        <v/>
      </c>
      <c r="BX32" s="121">
        <f t="shared" si="5"/>
        <v>0</v>
      </c>
      <c r="BY32" s="121">
        <f t="shared" si="6"/>
        <v>0</v>
      </c>
      <c r="BZ32" s="121">
        <f t="shared" si="7"/>
        <v>0</v>
      </c>
      <c r="CA32" s="121">
        <f t="shared" si="8"/>
        <v>0</v>
      </c>
      <c r="CB32" s="121">
        <f t="shared" si="9"/>
        <v>0</v>
      </c>
      <c r="CC32" s="121">
        <f t="shared" si="10"/>
        <v>0</v>
      </c>
      <c r="CD32" s="121">
        <f t="shared" si="11"/>
        <v>0</v>
      </c>
      <c r="CE32" s="121">
        <f t="shared" si="12"/>
        <v>0</v>
      </c>
      <c r="CF32" s="121">
        <f t="shared" si="13"/>
        <v>0</v>
      </c>
      <c r="CG32" s="121">
        <f t="shared" si="14"/>
        <v>0</v>
      </c>
      <c r="CH32" s="121">
        <f t="shared" si="15"/>
        <v>0</v>
      </c>
      <c r="CI32" s="121">
        <f t="shared" si="16"/>
        <v>0</v>
      </c>
      <c r="CM32" s="121" t="str">
        <f>IF($V32&lt;&gt;"",VLOOKUP($V32,pay_scales!$A:$S,18,FALSE),"")</f>
        <v/>
      </c>
      <c r="CN32" s="121">
        <f t="shared" si="78"/>
        <v>0</v>
      </c>
      <c r="CO32" s="121" t="str">
        <f t="shared" si="79"/>
        <v/>
      </c>
      <c r="CP32" s="121">
        <f t="shared" si="17"/>
        <v>0</v>
      </c>
      <c r="CQ32" s="121">
        <f t="shared" si="18"/>
        <v>0</v>
      </c>
      <c r="CR32" s="121">
        <f t="shared" si="19"/>
        <v>0</v>
      </c>
      <c r="CS32" s="121">
        <f t="shared" si="20"/>
        <v>0</v>
      </c>
      <c r="CT32" s="121">
        <f t="shared" si="21"/>
        <v>0</v>
      </c>
      <c r="CU32" s="121">
        <f t="shared" si="22"/>
        <v>0</v>
      </c>
      <c r="CV32" s="121">
        <f t="shared" si="23"/>
        <v>0</v>
      </c>
      <c r="CW32" s="121">
        <f t="shared" si="24"/>
        <v>0</v>
      </c>
      <c r="CX32" s="121">
        <f t="shared" si="25"/>
        <v>0</v>
      </c>
      <c r="CY32" s="121">
        <f t="shared" si="26"/>
        <v>0</v>
      </c>
      <c r="CZ32" s="121">
        <f t="shared" si="27"/>
        <v>0</v>
      </c>
      <c r="DA32" s="121">
        <f t="shared" si="28"/>
        <v>0</v>
      </c>
      <c r="DE32" s="121" t="str">
        <f>IF($AF32&lt;&gt;"",VLOOKUP($AF32,pay_scales!$A:$S,18,FALSE),"")</f>
        <v/>
      </c>
      <c r="DF32" s="121">
        <f t="shared" si="80"/>
        <v>0</v>
      </c>
      <c r="DG32" s="121" t="str">
        <f t="shared" si="81"/>
        <v/>
      </c>
      <c r="DH32" s="121">
        <f t="shared" si="29"/>
        <v>0</v>
      </c>
      <c r="DI32" s="121">
        <f t="shared" si="30"/>
        <v>0</v>
      </c>
      <c r="DJ32" s="121">
        <f t="shared" si="31"/>
        <v>0</v>
      </c>
      <c r="DK32" s="121">
        <f t="shared" si="32"/>
        <v>0</v>
      </c>
      <c r="DL32" s="121">
        <f t="shared" si="33"/>
        <v>0</v>
      </c>
      <c r="DM32" s="121">
        <f t="shared" si="34"/>
        <v>0</v>
      </c>
      <c r="DN32" s="121">
        <f t="shared" si="35"/>
        <v>0</v>
      </c>
      <c r="DO32" s="121">
        <f t="shared" si="36"/>
        <v>0</v>
      </c>
      <c r="DP32" s="121">
        <f t="shared" si="37"/>
        <v>0</v>
      </c>
      <c r="DQ32" s="121">
        <f t="shared" si="38"/>
        <v>0</v>
      </c>
      <c r="DR32" s="121">
        <f t="shared" si="39"/>
        <v>0</v>
      </c>
      <c r="DS32" s="121">
        <f t="shared" si="40"/>
        <v>0</v>
      </c>
      <c r="DW32" s="121" t="str">
        <f>IF($AP32&lt;&gt;"",VLOOKUP($AP32,pay_scales!$A:$S,18,FALSE),"")</f>
        <v/>
      </c>
      <c r="DX32" s="121">
        <f t="shared" si="82"/>
        <v>0</v>
      </c>
      <c r="DY32" s="121" t="str">
        <f t="shared" si="83"/>
        <v/>
      </c>
      <c r="DZ32" s="121">
        <f t="shared" si="41"/>
        <v>0</v>
      </c>
      <c r="EA32" s="121">
        <f t="shared" si="42"/>
        <v>0</v>
      </c>
      <c r="EB32" s="121">
        <f t="shared" si="43"/>
        <v>0</v>
      </c>
      <c r="EC32" s="121">
        <f t="shared" si="44"/>
        <v>0</v>
      </c>
      <c r="ED32" s="121">
        <f t="shared" si="45"/>
        <v>0</v>
      </c>
      <c r="EE32" s="121">
        <f t="shared" si="46"/>
        <v>0</v>
      </c>
      <c r="EF32" s="121">
        <f t="shared" si="47"/>
        <v>0</v>
      </c>
      <c r="EG32" s="121">
        <f t="shared" si="48"/>
        <v>0</v>
      </c>
      <c r="EH32" s="121">
        <f t="shared" si="49"/>
        <v>0</v>
      </c>
      <c r="EI32" s="121">
        <f t="shared" si="50"/>
        <v>0</v>
      </c>
      <c r="EJ32" s="121">
        <f t="shared" si="51"/>
        <v>0</v>
      </c>
      <c r="EK32" s="121">
        <f t="shared" si="52"/>
        <v>0</v>
      </c>
      <c r="EO32" s="121" t="str">
        <f>IF($AZ32&lt;&gt;"",VLOOKUP($AF32,pay_scales!$A:$S,18,FALSE),"")</f>
        <v/>
      </c>
      <c r="EP32" s="121">
        <f t="shared" si="84"/>
        <v>0</v>
      </c>
      <c r="EQ32" s="121" t="str">
        <f t="shared" si="85"/>
        <v/>
      </c>
      <c r="ER32" s="121">
        <f t="shared" si="53"/>
        <v>0</v>
      </c>
      <c r="ES32" s="121">
        <f t="shared" si="54"/>
        <v>0</v>
      </c>
      <c r="ET32" s="121">
        <f t="shared" si="55"/>
        <v>0</v>
      </c>
      <c r="EU32" s="121">
        <f t="shared" si="56"/>
        <v>0</v>
      </c>
      <c r="EV32" s="121">
        <f t="shared" si="57"/>
        <v>0</v>
      </c>
      <c r="EW32" s="121">
        <f t="shared" si="58"/>
        <v>0</v>
      </c>
      <c r="EX32" s="121">
        <f t="shared" si="59"/>
        <v>0</v>
      </c>
      <c r="EY32" s="121">
        <f t="shared" si="60"/>
        <v>0</v>
      </c>
      <c r="EZ32" s="121">
        <f t="shared" si="61"/>
        <v>0</v>
      </c>
      <c r="FA32" s="121">
        <f t="shared" si="62"/>
        <v>0</v>
      </c>
      <c r="FB32" s="121">
        <f t="shared" si="63"/>
        <v>0</v>
      </c>
      <c r="FC32" s="121">
        <f t="shared" si="64"/>
        <v>0</v>
      </c>
      <c r="FF32">
        <f t="shared" si="86"/>
        <v>0</v>
      </c>
    </row>
    <row r="33" spans="1:162" x14ac:dyDescent="0.25">
      <c r="A33" s="2" t="str">
        <f>IF(OR($E33='selections(hide)'!$A$57,$E33='selections(hide)'!$A$54,$E33='selections(hide)'!$A$51),$C$1&amp;$E33,IF(AND($E33='selections(hide)'!$A$50,$F33&lt;45),$C$1&amp;$E33&amp;"up to 45",IF(AND($E33='selections(hide)'!$A$50,$F33&gt;=45),$C$1&amp;$E33&amp;"45+",IF(AND($E33='selections(hide)'!$A$49,$F33&lt;30),$C$1&amp;$E33&amp;"up to 30",IF(AND($E33='selections(hide)'!$A$49,$F33&gt;=30),$C$1&amp;$E33&amp;"30+",IF(AND($E33='selections(hide)'!$A$53,$F33&lt;45),$C$1&amp;$E33&amp;"up to 45",IF(AND($E33='selections(hide)'!$A$53,$F33&gt;=45),$C$1&amp;$E33&amp;"45+",IF(AND($E33='selections(hide)'!$A$52,$F33&lt;30),$C$1&amp;$E33&amp;"up to 30",IF(AND($E33='selections(hide)'!$A$52,$F33&gt;=30),$C$1&amp;$E33&amp;"30+",IF(AND($E33='selections(hide)'!$A$56,$F33&lt;45),$C$1&amp;$E33&amp;"up to 45",IF(AND($E33='selections(hide)'!$A$56,$F33&gt;=45),$C$1&amp;$E33&amp;"45+",IF(AND($E33='selections(hide)'!$A$55,$F33&lt;30),$C$1&amp;$E33&amp;"up to 30",IF(AND($E33='selections(hide)'!$A$55,$F33&gt;=30),$C$1&amp;$E33&amp;"30+","")))))))))))))</f>
        <v/>
      </c>
      <c r="B33" s="85"/>
      <c r="C33" s="92"/>
      <c r="D33" s="93"/>
      <c r="E33" s="84"/>
      <c r="F33" s="92"/>
      <c r="G33" s="93"/>
      <c r="H33" s="91"/>
      <c r="I33" s="117" t="str">
        <f>IFERROR(IF('selections(hide)'!$F$1=1,VLOOKUP($A33,academic_hours!$B$13:$S$40,4,FALSE),IF('selections(hide)'!$F$1=2,VLOOKUP($A33,academic_hours!$B$13:$S$40,9,FALSE),IF('selections(hide)'!$F$1=3,VLOOKUP($A33,academic_hours!$B$13:$S$40,14,FALSE),0))),"")</f>
        <v/>
      </c>
      <c r="J33" s="118"/>
      <c r="K33" s="117" t="str">
        <f t="shared" si="65"/>
        <v/>
      </c>
      <c r="L33" s="47"/>
      <c r="M33" s="91"/>
      <c r="N33" s="91"/>
      <c r="O33" s="91"/>
      <c r="P33" s="91"/>
      <c r="Q33" s="91"/>
      <c r="R33" s="91"/>
      <c r="S33" s="117" t="str">
        <f>IFERROR(IF('selections(hide)'!$F$1=1,VLOOKUP($A33,academic_hours!$B$13:$S$40,6,FALSE),IF('selections(hide)'!$F$1=2,VLOOKUP($A33,academic_hours!$B$13:$S$40,11,FALSE),IF('selections(hide)'!$F$1=3,VLOOKUP($A33,academic_hours!$B$13:$S$40,16,FALSE),0))),"")</f>
        <v/>
      </c>
      <c r="T33" s="118"/>
      <c r="U33" s="117" t="str">
        <f t="shared" si="66"/>
        <v/>
      </c>
      <c r="V33" s="47"/>
      <c r="W33" s="91"/>
      <c r="X33" s="91"/>
      <c r="Y33" s="91"/>
      <c r="Z33" s="91"/>
      <c r="AA33" s="91"/>
      <c r="AB33" s="91"/>
      <c r="AC33" s="117" t="str">
        <f>IFERROR(IF('selections(hide)'!$F$1=1,VLOOKUP($A33,academic_hours!$B$13:$S$40,5,FALSE),IF('selections(hide)'!$F$1=2,VLOOKUP($A33,academic_hours!$B$13:$S$40,10,FALSE),IF('selections(hide)'!$F$1=3,VLOOKUP($A33,academic_hours!$B$13:$S$40,15,FALSE),0))),"")</f>
        <v/>
      </c>
      <c r="AD33" s="118"/>
      <c r="AE33" s="117" t="str">
        <f t="shared" si="67"/>
        <v/>
      </c>
      <c r="AF33" s="47"/>
      <c r="AG33" s="91"/>
      <c r="AH33" s="91"/>
      <c r="AI33" s="91"/>
      <c r="AJ33" s="91"/>
      <c r="AK33" s="91"/>
      <c r="AL33" s="91"/>
      <c r="AM33" s="117" t="str">
        <f>IFERROR(IF('selections(hide)'!$F$1=1,VLOOKUP($A33,academic_hours!$B$13:$S$40,8,FALSE),IF('selections(hide)'!$F$1=2,VLOOKUP($A33,academic_hours!$B$13:$S$40,13,FALSE),IF('selections(hide)'!$F$1=3,VLOOKUP($A33,academic_hours!$B$13:$S$40,18,FALSE),0))),"")</f>
        <v/>
      </c>
      <c r="AN33" s="118"/>
      <c r="AO33" s="117" t="str">
        <f t="shared" si="68"/>
        <v/>
      </c>
      <c r="AP33" s="47"/>
      <c r="AQ33" s="91"/>
      <c r="AR33" s="91"/>
      <c r="AS33" s="91"/>
      <c r="AT33" s="91"/>
      <c r="AU33" s="91"/>
      <c r="AV33" s="91"/>
      <c r="AW33" s="117" t="str">
        <f>IFERROR(IF('selections(hide)'!$F$1=1,VLOOKUP($A33,academic_hours!$B$13:$S$40,7,FALSE),IF('selections(hide)'!$F$1=2,VLOOKUP($A33,academic_hours!$B$13:$S$40,12,FALSE),IF('selections(hide)'!$F$1=3,VLOOKUP($A33,academic_hours!$B$13:$S$40,17,FALSE),0))),"")</f>
        <v/>
      </c>
      <c r="AX33" s="118"/>
      <c r="AY33" s="117" t="str">
        <f t="shared" si="69"/>
        <v/>
      </c>
      <c r="AZ33" s="47"/>
      <c r="BA33" s="91"/>
      <c r="BB33" s="91"/>
      <c r="BC33" s="91"/>
      <c r="BD33" s="91"/>
      <c r="BE33" s="91"/>
      <c r="BF33" s="91"/>
      <c r="BH33" s="71" t="str">
        <f t="shared" si="70"/>
        <v>OK</v>
      </c>
      <c r="BI33" s="71" t="str">
        <f t="shared" si="71"/>
        <v>OK</v>
      </c>
      <c r="BJ33" s="71" t="str">
        <f t="shared" si="72"/>
        <v>OK</v>
      </c>
      <c r="BK33" s="71" t="str">
        <f t="shared" si="73"/>
        <v>OK</v>
      </c>
      <c r="BL33" s="71" t="str">
        <f t="shared" si="74"/>
        <v>OK</v>
      </c>
      <c r="BM33" s="71" t="str">
        <f t="shared" si="75"/>
        <v>OK</v>
      </c>
      <c r="BN33" s="71" t="str">
        <f t="shared" si="0"/>
        <v>OK</v>
      </c>
      <c r="BO33" s="71" t="str">
        <f t="shared" si="1"/>
        <v>OK</v>
      </c>
      <c r="BP33" s="71" t="str">
        <f t="shared" si="2"/>
        <v>OK</v>
      </c>
      <c r="BQ33" s="71" t="str">
        <f t="shared" si="3"/>
        <v>OK</v>
      </c>
      <c r="BR33" s="71" t="str">
        <f t="shared" si="4"/>
        <v>OK</v>
      </c>
      <c r="BU33" s="121" t="str">
        <f>IF($L33&lt;&gt;"",VLOOKUP($L33,pay_scales!$A:$S,18,FALSE),"")</f>
        <v/>
      </c>
      <c r="BV33" s="121">
        <f t="shared" si="76"/>
        <v>0</v>
      </c>
      <c r="BW33" s="121" t="str">
        <f t="shared" si="77"/>
        <v/>
      </c>
      <c r="BX33" s="121">
        <f t="shared" si="5"/>
        <v>0</v>
      </c>
      <c r="BY33" s="121">
        <f t="shared" si="6"/>
        <v>0</v>
      </c>
      <c r="BZ33" s="121">
        <f t="shared" si="7"/>
        <v>0</v>
      </c>
      <c r="CA33" s="121">
        <f t="shared" si="8"/>
        <v>0</v>
      </c>
      <c r="CB33" s="121">
        <f t="shared" si="9"/>
        <v>0</v>
      </c>
      <c r="CC33" s="121">
        <f t="shared" si="10"/>
        <v>0</v>
      </c>
      <c r="CD33" s="121">
        <f t="shared" si="11"/>
        <v>0</v>
      </c>
      <c r="CE33" s="121">
        <f t="shared" si="12"/>
        <v>0</v>
      </c>
      <c r="CF33" s="121">
        <f t="shared" si="13"/>
        <v>0</v>
      </c>
      <c r="CG33" s="121">
        <f t="shared" si="14"/>
        <v>0</v>
      </c>
      <c r="CH33" s="121">
        <f t="shared" si="15"/>
        <v>0</v>
      </c>
      <c r="CI33" s="121">
        <f t="shared" si="16"/>
        <v>0</v>
      </c>
      <c r="CM33" s="121" t="str">
        <f>IF($V33&lt;&gt;"",VLOOKUP($V33,pay_scales!$A:$S,18,FALSE),"")</f>
        <v/>
      </c>
      <c r="CN33" s="121">
        <f t="shared" si="78"/>
        <v>0</v>
      </c>
      <c r="CO33" s="121" t="str">
        <f t="shared" si="79"/>
        <v/>
      </c>
      <c r="CP33" s="121">
        <f t="shared" si="17"/>
        <v>0</v>
      </c>
      <c r="CQ33" s="121">
        <f t="shared" si="18"/>
        <v>0</v>
      </c>
      <c r="CR33" s="121">
        <f t="shared" si="19"/>
        <v>0</v>
      </c>
      <c r="CS33" s="121">
        <f t="shared" si="20"/>
        <v>0</v>
      </c>
      <c r="CT33" s="121">
        <f t="shared" si="21"/>
        <v>0</v>
      </c>
      <c r="CU33" s="121">
        <f t="shared" si="22"/>
        <v>0</v>
      </c>
      <c r="CV33" s="121">
        <f t="shared" si="23"/>
        <v>0</v>
      </c>
      <c r="CW33" s="121">
        <f t="shared" si="24"/>
        <v>0</v>
      </c>
      <c r="CX33" s="121">
        <f t="shared" si="25"/>
        <v>0</v>
      </c>
      <c r="CY33" s="121">
        <f t="shared" si="26"/>
        <v>0</v>
      </c>
      <c r="CZ33" s="121">
        <f t="shared" si="27"/>
        <v>0</v>
      </c>
      <c r="DA33" s="121">
        <f t="shared" si="28"/>
        <v>0</v>
      </c>
      <c r="DE33" s="121" t="str">
        <f>IF($AF33&lt;&gt;"",VLOOKUP($AF33,pay_scales!$A:$S,18,FALSE),"")</f>
        <v/>
      </c>
      <c r="DF33" s="121">
        <f t="shared" si="80"/>
        <v>0</v>
      </c>
      <c r="DG33" s="121" t="str">
        <f t="shared" si="81"/>
        <v/>
      </c>
      <c r="DH33" s="121">
        <f t="shared" si="29"/>
        <v>0</v>
      </c>
      <c r="DI33" s="121">
        <f t="shared" si="30"/>
        <v>0</v>
      </c>
      <c r="DJ33" s="121">
        <f t="shared" si="31"/>
        <v>0</v>
      </c>
      <c r="DK33" s="121">
        <f t="shared" si="32"/>
        <v>0</v>
      </c>
      <c r="DL33" s="121">
        <f t="shared" si="33"/>
        <v>0</v>
      </c>
      <c r="DM33" s="121">
        <f t="shared" si="34"/>
        <v>0</v>
      </c>
      <c r="DN33" s="121">
        <f t="shared" si="35"/>
        <v>0</v>
      </c>
      <c r="DO33" s="121">
        <f t="shared" si="36"/>
        <v>0</v>
      </c>
      <c r="DP33" s="121">
        <f t="shared" si="37"/>
        <v>0</v>
      </c>
      <c r="DQ33" s="121">
        <f t="shared" si="38"/>
        <v>0</v>
      </c>
      <c r="DR33" s="121">
        <f t="shared" si="39"/>
        <v>0</v>
      </c>
      <c r="DS33" s="121">
        <f t="shared" si="40"/>
        <v>0</v>
      </c>
      <c r="DW33" s="121" t="str">
        <f>IF($AP33&lt;&gt;"",VLOOKUP($AP33,pay_scales!$A:$S,18,FALSE),"")</f>
        <v/>
      </c>
      <c r="DX33" s="121">
        <f t="shared" si="82"/>
        <v>0</v>
      </c>
      <c r="DY33" s="121" t="str">
        <f t="shared" si="83"/>
        <v/>
      </c>
      <c r="DZ33" s="121">
        <f t="shared" si="41"/>
        <v>0</v>
      </c>
      <c r="EA33" s="121">
        <f t="shared" si="42"/>
        <v>0</v>
      </c>
      <c r="EB33" s="121">
        <f t="shared" si="43"/>
        <v>0</v>
      </c>
      <c r="EC33" s="121">
        <f t="shared" si="44"/>
        <v>0</v>
      </c>
      <c r="ED33" s="121">
        <f t="shared" si="45"/>
        <v>0</v>
      </c>
      <c r="EE33" s="121">
        <f t="shared" si="46"/>
        <v>0</v>
      </c>
      <c r="EF33" s="121">
        <f t="shared" si="47"/>
        <v>0</v>
      </c>
      <c r="EG33" s="121">
        <f t="shared" si="48"/>
        <v>0</v>
      </c>
      <c r="EH33" s="121">
        <f t="shared" si="49"/>
        <v>0</v>
      </c>
      <c r="EI33" s="121">
        <f t="shared" si="50"/>
        <v>0</v>
      </c>
      <c r="EJ33" s="121">
        <f t="shared" si="51"/>
        <v>0</v>
      </c>
      <c r="EK33" s="121">
        <f t="shared" si="52"/>
        <v>0</v>
      </c>
      <c r="EO33" s="121" t="str">
        <f>IF($AZ33&lt;&gt;"",VLOOKUP($AF33,pay_scales!$A:$S,18,FALSE),"")</f>
        <v/>
      </c>
      <c r="EP33" s="121">
        <f t="shared" si="84"/>
        <v>0</v>
      </c>
      <c r="EQ33" s="121" t="str">
        <f t="shared" si="85"/>
        <v/>
      </c>
      <c r="ER33" s="121">
        <f t="shared" si="53"/>
        <v>0</v>
      </c>
      <c r="ES33" s="121">
        <f t="shared" si="54"/>
        <v>0</v>
      </c>
      <c r="ET33" s="121">
        <f t="shared" si="55"/>
        <v>0</v>
      </c>
      <c r="EU33" s="121">
        <f t="shared" si="56"/>
        <v>0</v>
      </c>
      <c r="EV33" s="121">
        <f t="shared" si="57"/>
        <v>0</v>
      </c>
      <c r="EW33" s="121">
        <f t="shared" si="58"/>
        <v>0</v>
      </c>
      <c r="EX33" s="121">
        <f t="shared" si="59"/>
        <v>0</v>
      </c>
      <c r="EY33" s="121">
        <f t="shared" si="60"/>
        <v>0</v>
      </c>
      <c r="EZ33" s="121">
        <f t="shared" si="61"/>
        <v>0</v>
      </c>
      <c r="FA33" s="121">
        <f t="shared" si="62"/>
        <v>0</v>
      </c>
      <c r="FB33" s="121">
        <f t="shared" si="63"/>
        <v>0</v>
      </c>
      <c r="FC33" s="121">
        <f t="shared" si="64"/>
        <v>0</v>
      </c>
      <c r="FF33">
        <f t="shared" si="86"/>
        <v>0</v>
      </c>
    </row>
    <row r="34" spans="1:162" x14ac:dyDescent="0.25">
      <c r="A34" s="2" t="str">
        <f>IF(OR($E34='selections(hide)'!$A$57,$E34='selections(hide)'!$A$54,$E34='selections(hide)'!$A$51),$C$1&amp;$E34,IF(AND($E34='selections(hide)'!$A$50,$F34&lt;45),$C$1&amp;$E34&amp;"up to 45",IF(AND($E34='selections(hide)'!$A$50,$F34&gt;=45),$C$1&amp;$E34&amp;"45+",IF(AND($E34='selections(hide)'!$A$49,$F34&lt;30),$C$1&amp;$E34&amp;"up to 30",IF(AND($E34='selections(hide)'!$A$49,$F34&gt;=30),$C$1&amp;$E34&amp;"30+",IF(AND($E34='selections(hide)'!$A$53,$F34&lt;45),$C$1&amp;$E34&amp;"up to 45",IF(AND($E34='selections(hide)'!$A$53,$F34&gt;=45),$C$1&amp;$E34&amp;"45+",IF(AND($E34='selections(hide)'!$A$52,$F34&lt;30),$C$1&amp;$E34&amp;"up to 30",IF(AND($E34='selections(hide)'!$A$52,$F34&gt;=30),$C$1&amp;$E34&amp;"30+",IF(AND($E34='selections(hide)'!$A$56,$F34&lt;45),$C$1&amp;$E34&amp;"up to 45",IF(AND($E34='selections(hide)'!$A$56,$F34&gt;=45),$C$1&amp;$E34&amp;"45+",IF(AND($E34='selections(hide)'!$A$55,$F34&lt;30),$C$1&amp;$E34&amp;"up to 30",IF(AND($E34='selections(hide)'!$A$55,$F34&gt;=30),$C$1&amp;$E34&amp;"30+","")))))))))))))</f>
        <v/>
      </c>
      <c r="B34" s="85"/>
      <c r="C34" s="92"/>
      <c r="D34" s="93"/>
      <c r="E34" s="84"/>
      <c r="F34" s="92"/>
      <c r="G34" s="93"/>
      <c r="H34" s="91"/>
      <c r="I34" s="117" t="str">
        <f>IFERROR(IF('selections(hide)'!$F$1=1,VLOOKUP($A34,academic_hours!$B$13:$S$40,4,FALSE),IF('selections(hide)'!$F$1=2,VLOOKUP($A34,academic_hours!$B$13:$S$40,9,FALSE),IF('selections(hide)'!$F$1=3,VLOOKUP($A34,academic_hours!$B$13:$S$40,14,FALSE),0))),"")</f>
        <v/>
      </c>
      <c r="J34" s="118"/>
      <c r="K34" s="117" t="str">
        <f t="shared" si="65"/>
        <v/>
      </c>
      <c r="L34" s="47"/>
      <c r="M34" s="91"/>
      <c r="N34" s="91"/>
      <c r="O34" s="91"/>
      <c r="P34" s="91"/>
      <c r="Q34" s="91"/>
      <c r="R34" s="91"/>
      <c r="S34" s="117" t="str">
        <f>IFERROR(IF('selections(hide)'!$F$1=1,VLOOKUP($A34,academic_hours!$B$13:$S$40,6,FALSE),IF('selections(hide)'!$F$1=2,VLOOKUP($A34,academic_hours!$B$13:$S$40,11,FALSE),IF('selections(hide)'!$F$1=3,VLOOKUP($A34,academic_hours!$B$13:$S$40,16,FALSE),0))),"")</f>
        <v/>
      </c>
      <c r="T34" s="118"/>
      <c r="U34" s="117" t="str">
        <f t="shared" si="66"/>
        <v/>
      </c>
      <c r="V34" s="47"/>
      <c r="W34" s="91"/>
      <c r="X34" s="91"/>
      <c r="Y34" s="91"/>
      <c r="Z34" s="91"/>
      <c r="AA34" s="91"/>
      <c r="AB34" s="91"/>
      <c r="AC34" s="117" t="str">
        <f>IFERROR(IF('selections(hide)'!$F$1=1,VLOOKUP($A34,academic_hours!$B$13:$S$40,5,FALSE),IF('selections(hide)'!$F$1=2,VLOOKUP($A34,academic_hours!$B$13:$S$40,10,FALSE),IF('selections(hide)'!$F$1=3,VLOOKUP($A34,academic_hours!$B$13:$S$40,15,FALSE),0))),"")</f>
        <v/>
      </c>
      <c r="AD34" s="118"/>
      <c r="AE34" s="117" t="str">
        <f t="shared" si="67"/>
        <v/>
      </c>
      <c r="AF34" s="47"/>
      <c r="AG34" s="91"/>
      <c r="AH34" s="91"/>
      <c r="AI34" s="91"/>
      <c r="AJ34" s="91"/>
      <c r="AK34" s="91"/>
      <c r="AL34" s="91"/>
      <c r="AM34" s="117" t="str">
        <f>IFERROR(IF('selections(hide)'!$F$1=1,VLOOKUP($A34,academic_hours!$B$13:$S$40,8,FALSE),IF('selections(hide)'!$F$1=2,VLOOKUP($A34,academic_hours!$B$13:$S$40,13,FALSE),IF('selections(hide)'!$F$1=3,VLOOKUP($A34,academic_hours!$B$13:$S$40,18,FALSE),0))),"")</f>
        <v/>
      </c>
      <c r="AN34" s="118"/>
      <c r="AO34" s="117" t="str">
        <f t="shared" si="68"/>
        <v/>
      </c>
      <c r="AP34" s="47"/>
      <c r="AQ34" s="91"/>
      <c r="AR34" s="91"/>
      <c r="AS34" s="91"/>
      <c r="AT34" s="91"/>
      <c r="AU34" s="91"/>
      <c r="AV34" s="91"/>
      <c r="AW34" s="117" t="str">
        <f>IFERROR(IF('selections(hide)'!$F$1=1,VLOOKUP($A34,academic_hours!$B$13:$S$40,7,FALSE),IF('selections(hide)'!$F$1=2,VLOOKUP($A34,academic_hours!$B$13:$S$40,12,FALSE),IF('selections(hide)'!$F$1=3,VLOOKUP($A34,academic_hours!$B$13:$S$40,17,FALSE),0))),"")</f>
        <v/>
      </c>
      <c r="AX34" s="118"/>
      <c r="AY34" s="117" t="str">
        <f t="shared" si="69"/>
        <v/>
      </c>
      <c r="AZ34" s="47"/>
      <c r="BA34" s="91"/>
      <c r="BB34" s="91"/>
      <c r="BC34" s="91"/>
      <c r="BD34" s="91"/>
      <c r="BE34" s="91"/>
      <c r="BF34" s="91"/>
      <c r="BH34" s="71" t="str">
        <f t="shared" si="70"/>
        <v>OK</v>
      </c>
      <c r="BI34" s="71" t="str">
        <f t="shared" si="71"/>
        <v>OK</v>
      </c>
      <c r="BJ34" s="71" t="str">
        <f t="shared" si="72"/>
        <v>OK</v>
      </c>
      <c r="BK34" s="71" t="str">
        <f t="shared" si="73"/>
        <v>OK</v>
      </c>
      <c r="BL34" s="71" t="str">
        <f t="shared" si="74"/>
        <v>OK</v>
      </c>
      <c r="BM34" s="71" t="str">
        <f t="shared" si="75"/>
        <v>OK</v>
      </c>
      <c r="BN34" s="71" t="str">
        <f t="shared" si="0"/>
        <v>OK</v>
      </c>
      <c r="BO34" s="71" t="str">
        <f t="shared" si="1"/>
        <v>OK</v>
      </c>
      <c r="BP34" s="71" t="str">
        <f t="shared" si="2"/>
        <v>OK</v>
      </c>
      <c r="BQ34" s="71" t="str">
        <f t="shared" si="3"/>
        <v>OK</v>
      </c>
      <c r="BR34" s="71" t="str">
        <f t="shared" si="4"/>
        <v>OK</v>
      </c>
      <c r="BU34" s="121" t="str">
        <f>IF($L34&lt;&gt;"",VLOOKUP($L34,pay_scales!$A:$S,18,FALSE),"")</f>
        <v/>
      </c>
      <c r="BV34" s="121">
        <f t="shared" si="76"/>
        <v>0</v>
      </c>
      <c r="BW34" s="121" t="str">
        <f t="shared" si="77"/>
        <v/>
      </c>
      <c r="BX34" s="121">
        <f t="shared" si="5"/>
        <v>0</v>
      </c>
      <c r="BY34" s="121">
        <f t="shared" si="6"/>
        <v>0</v>
      </c>
      <c r="BZ34" s="121">
        <f t="shared" si="7"/>
        <v>0</v>
      </c>
      <c r="CA34" s="121">
        <f t="shared" si="8"/>
        <v>0</v>
      </c>
      <c r="CB34" s="121">
        <f t="shared" si="9"/>
        <v>0</v>
      </c>
      <c r="CC34" s="121">
        <f t="shared" si="10"/>
        <v>0</v>
      </c>
      <c r="CD34" s="121">
        <f t="shared" si="11"/>
        <v>0</v>
      </c>
      <c r="CE34" s="121">
        <f t="shared" si="12"/>
        <v>0</v>
      </c>
      <c r="CF34" s="121">
        <f t="shared" si="13"/>
        <v>0</v>
      </c>
      <c r="CG34" s="121">
        <f t="shared" si="14"/>
        <v>0</v>
      </c>
      <c r="CH34" s="121">
        <f t="shared" si="15"/>
        <v>0</v>
      </c>
      <c r="CI34" s="121">
        <f t="shared" si="16"/>
        <v>0</v>
      </c>
      <c r="CM34" s="121" t="str">
        <f>IF($V34&lt;&gt;"",VLOOKUP($V34,pay_scales!$A:$S,18,FALSE),"")</f>
        <v/>
      </c>
      <c r="CN34" s="121">
        <f t="shared" si="78"/>
        <v>0</v>
      </c>
      <c r="CO34" s="121" t="str">
        <f t="shared" si="79"/>
        <v/>
      </c>
      <c r="CP34" s="121">
        <f t="shared" si="17"/>
        <v>0</v>
      </c>
      <c r="CQ34" s="121">
        <f t="shared" si="18"/>
        <v>0</v>
      </c>
      <c r="CR34" s="121">
        <f t="shared" si="19"/>
        <v>0</v>
      </c>
      <c r="CS34" s="121">
        <f t="shared" si="20"/>
        <v>0</v>
      </c>
      <c r="CT34" s="121">
        <f t="shared" si="21"/>
        <v>0</v>
      </c>
      <c r="CU34" s="121">
        <f t="shared" si="22"/>
        <v>0</v>
      </c>
      <c r="CV34" s="121">
        <f t="shared" si="23"/>
        <v>0</v>
      </c>
      <c r="CW34" s="121">
        <f t="shared" si="24"/>
        <v>0</v>
      </c>
      <c r="CX34" s="121">
        <f t="shared" si="25"/>
        <v>0</v>
      </c>
      <c r="CY34" s="121">
        <f t="shared" si="26"/>
        <v>0</v>
      </c>
      <c r="CZ34" s="121">
        <f t="shared" si="27"/>
        <v>0</v>
      </c>
      <c r="DA34" s="121">
        <f t="shared" si="28"/>
        <v>0</v>
      </c>
      <c r="DE34" s="121" t="str">
        <f>IF($AF34&lt;&gt;"",VLOOKUP($AF34,pay_scales!$A:$S,18,FALSE),"")</f>
        <v/>
      </c>
      <c r="DF34" s="121">
        <f t="shared" si="80"/>
        <v>0</v>
      </c>
      <c r="DG34" s="121" t="str">
        <f t="shared" si="81"/>
        <v/>
      </c>
      <c r="DH34" s="121">
        <f t="shared" si="29"/>
        <v>0</v>
      </c>
      <c r="DI34" s="121">
        <f t="shared" si="30"/>
        <v>0</v>
      </c>
      <c r="DJ34" s="121">
        <f t="shared" si="31"/>
        <v>0</v>
      </c>
      <c r="DK34" s="121">
        <f t="shared" si="32"/>
        <v>0</v>
      </c>
      <c r="DL34" s="121">
        <f t="shared" si="33"/>
        <v>0</v>
      </c>
      <c r="DM34" s="121">
        <f t="shared" si="34"/>
        <v>0</v>
      </c>
      <c r="DN34" s="121">
        <f t="shared" si="35"/>
        <v>0</v>
      </c>
      <c r="DO34" s="121">
        <f t="shared" si="36"/>
        <v>0</v>
      </c>
      <c r="DP34" s="121">
        <f t="shared" si="37"/>
        <v>0</v>
      </c>
      <c r="DQ34" s="121">
        <f t="shared" si="38"/>
        <v>0</v>
      </c>
      <c r="DR34" s="121">
        <f t="shared" si="39"/>
        <v>0</v>
      </c>
      <c r="DS34" s="121">
        <f t="shared" si="40"/>
        <v>0</v>
      </c>
      <c r="DW34" s="121" t="str">
        <f>IF($AP34&lt;&gt;"",VLOOKUP($AP34,pay_scales!$A:$S,18,FALSE),"")</f>
        <v/>
      </c>
      <c r="DX34" s="121">
        <f t="shared" si="82"/>
        <v>0</v>
      </c>
      <c r="DY34" s="121" t="str">
        <f t="shared" si="83"/>
        <v/>
      </c>
      <c r="DZ34" s="121">
        <f t="shared" si="41"/>
        <v>0</v>
      </c>
      <c r="EA34" s="121">
        <f t="shared" si="42"/>
        <v>0</v>
      </c>
      <c r="EB34" s="121">
        <f t="shared" si="43"/>
        <v>0</v>
      </c>
      <c r="EC34" s="121">
        <f t="shared" si="44"/>
        <v>0</v>
      </c>
      <c r="ED34" s="121">
        <f t="shared" si="45"/>
        <v>0</v>
      </c>
      <c r="EE34" s="121">
        <f t="shared" si="46"/>
        <v>0</v>
      </c>
      <c r="EF34" s="121">
        <f t="shared" si="47"/>
        <v>0</v>
      </c>
      <c r="EG34" s="121">
        <f t="shared" si="48"/>
        <v>0</v>
      </c>
      <c r="EH34" s="121">
        <f t="shared" si="49"/>
        <v>0</v>
      </c>
      <c r="EI34" s="121">
        <f t="shared" si="50"/>
        <v>0</v>
      </c>
      <c r="EJ34" s="121">
        <f t="shared" si="51"/>
        <v>0</v>
      </c>
      <c r="EK34" s="121">
        <f t="shared" si="52"/>
        <v>0</v>
      </c>
      <c r="EO34" s="121" t="str">
        <f>IF($AZ34&lt;&gt;"",VLOOKUP($AF34,pay_scales!$A:$S,18,FALSE),"")</f>
        <v/>
      </c>
      <c r="EP34" s="121">
        <f t="shared" si="84"/>
        <v>0</v>
      </c>
      <c r="EQ34" s="121" t="str">
        <f t="shared" si="85"/>
        <v/>
      </c>
      <c r="ER34" s="121">
        <f t="shared" si="53"/>
        <v>0</v>
      </c>
      <c r="ES34" s="121">
        <f t="shared" si="54"/>
        <v>0</v>
      </c>
      <c r="ET34" s="121">
        <f t="shared" si="55"/>
        <v>0</v>
      </c>
      <c r="EU34" s="121">
        <f t="shared" si="56"/>
        <v>0</v>
      </c>
      <c r="EV34" s="121">
        <f t="shared" si="57"/>
        <v>0</v>
      </c>
      <c r="EW34" s="121">
        <f t="shared" si="58"/>
        <v>0</v>
      </c>
      <c r="EX34" s="121">
        <f t="shared" si="59"/>
        <v>0</v>
      </c>
      <c r="EY34" s="121">
        <f t="shared" si="60"/>
        <v>0</v>
      </c>
      <c r="EZ34" s="121">
        <f t="shared" si="61"/>
        <v>0</v>
      </c>
      <c r="FA34" s="121">
        <f t="shared" si="62"/>
        <v>0</v>
      </c>
      <c r="FB34" s="121">
        <f t="shared" si="63"/>
        <v>0</v>
      </c>
      <c r="FC34" s="121">
        <f t="shared" si="64"/>
        <v>0</v>
      </c>
      <c r="FF34">
        <f t="shared" si="86"/>
        <v>0</v>
      </c>
    </row>
    <row r="35" spans="1:162" x14ac:dyDescent="0.25">
      <c r="A35" s="2" t="str">
        <f>IF(OR($E35='selections(hide)'!$A$57,$E35='selections(hide)'!$A$54,$E35='selections(hide)'!$A$51),$C$1&amp;$E35,IF(AND($E35='selections(hide)'!$A$50,$F35&lt;45),$C$1&amp;$E35&amp;"up to 45",IF(AND($E35='selections(hide)'!$A$50,$F35&gt;=45),$C$1&amp;$E35&amp;"45+",IF(AND($E35='selections(hide)'!$A$49,$F35&lt;30),$C$1&amp;$E35&amp;"up to 30",IF(AND($E35='selections(hide)'!$A$49,$F35&gt;=30),$C$1&amp;$E35&amp;"30+",IF(AND($E35='selections(hide)'!$A$53,$F35&lt;45),$C$1&amp;$E35&amp;"up to 45",IF(AND($E35='selections(hide)'!$A$53,$F35&gt;=45),$C$1&amp;$E35&amp;"45+",IF(AND($E35='selections(hide)'!$A$52,$F35&lt;30),$C$1&amp;$E35&amp;"up to 30",IF(AND($E35='selections(hide)'!$A$52,$F35&gt;=30),$C$1&amp;$E35&amp;"30+",IF(AND($E35='selections(hide)'!$A$56,$F35&lt;45),$C$1&amp;$E35&amp;"up to 45",IF(AND($E35='selections(hide)'!$A$56,$F35&gt;=45),$C$1&amp;$E35&amp;"45+",IF(AND($E35='selections(hide)'!$A$55,$F35&lt;30),$C$1&amp;$E35&amp;"up to 30",IF(AND($E35='selections(hide)'!$A$55,$F35&gt;=30),$C$1&amp;$E35&amp;"30+","")))))))))))))</f>
        <v/>
      </c>
      <c r="B35" s="85"/>
      <c r="C35" s="92"/>
      <c r="D35" s="93"/>
      <c r="E35" s="84"/>
      <c r="F35" s="92"/>
      <c r="G35" s="93"/>
      <c r="H35" s="91"/>
      <c r="I35" s="117" t="str">
        <f>IFERROR(IF('selections(hide)'!$F$1=1,VLOOKUP($A35,academic_hours!$B$13:$S$40,4,FALSE),IF('selections(hide)'!$F$1=2,VLOOKUP($A35,academic_hours!$B$13:$S$40,9,FALSE),IF('selections(hide)'!$F$1=3,VLOOKUP($A35,academic_hours!$B$13:$S$40,14,FALSE),0))),"")</f>
        <v/>
      </c>
      <c r="J35" s="118"/>
      <c r="K35" s="117" t="str">
        <f t="shared" si="65"/>
        <v/>
      </c>
      <c r="L35" s="47"/>
      <c r="M35" s="91"/>
      <c r="N35" s="91"/>
      <c r="O35" s="91"/>
      <c r="P35" s="91"/>
      <c r="Q35" s="91"/>
      <c r="R35" s="91"/>
      <c r="S35" s="117" t="str">
        <f>IFERROR(IF('selections(hide)'!$F$1=1,VLOOKUP($A35,academic_hours!$B$13:$S$40,6,FALSE),IF('selections(hide)'!$F$1=2,VLOOKUP($A35,academic_hours!$B$13:$S$40,11,FALSE),IF('selections(hide)'!$F$1=3,VLOOKUP($A35,academic_hours!$B$13:$S$40,16,FALSE),0))),"")</f>
        <v/>
      </c>
      <c r="T35" s="118"/>
      <c r="U35" s="117" t="str">
        <f t="shared" si="66"/>
        <v/>
      </c>
      <c r="V35" s="47"/>
      <c r="W35" s="91"/>
      <c r="X35" s="91"/>
      <c r="Y35" s="91"/>
      <c r="Z35" s="91"/>
      <c r="AA35" s="91"/>
      <c r="AB35" s="91"/>
      <c r="AC35" s="117" t="str">
        <f>IFERROR(IF('selections(hide)'!$F$1=1,VLOOKUP($A35,academic_hours!$B$13:$S$40,5,FALSE),IF('selections(hide)'!$F$1=2,VLOOKUP($A35,academic_hours!$B$13:$S$40,10,FALSE),IF('selections(hide)'!$F$1=3,VLOOKUP($A35,academic_hours!$B$13:$S$40,15,FALSE),0))),"")</f>
        <v/>
      </c>
      <c r="AD35" s="118"/>
      <c r="AE35" s="117" t="str">
        <f t="shared" si="67"/>
        <v/>
      </c>
      <c r="AF35" s="47"/>
      <c r="AG35" s="91"/>
      <c r="AH35" s="91"/>
      <c r="AI35" s="91"/>
      <c r="AJ35" s="91"/>
      <c r="AK35" s="91"/>
      <c r="AL35" s="91"/>
      <c r="AM35" s="117" t="str">
        <f>IFERROR(IF('selections(hide)'!$F$1=1,VLOOKUP($A35,academic_hours!$B$13:$S$40,8,FALSE),IF('selections(hide)'!$F$1=2,VLOOKUP($A35,academic_hours!$B$13:$S$40,13,FALSE),IF('selections(hide)'!$F$1=3,VLOOKUP($A35,academic_hours!$B$13:$S$40,18,FALSE),0))),"")</f>
        <v/>
      </c>
      <c r="AN35" s="118"/>
      <c r="AO35" s="117" t="str">
        <f t="shared" si="68"/>
        <v/>
      </c>
      <c r="AP35" s="47"/>
      <c r="AQ35" s="91"/>
      <c r="AR35" s="91"/>
      <c r="AS35" s="91"/>
      <c r="AT35" s="91"/>
      <c r="AU35" s="91"/>
      <c r="AV35" s="91"/>
      <c r="AW35" s="117" t="str">
        <f>IFERROR(IF('selections(hide)'!$F$1=1,VLOOKUP($A35,academic_hours!$B$13:$S$40,7,FALSE),IF('selections(hide)'!$F$1=2,VLOOKUP($A35,academic_hours!$B$13:$S$40,12,FALSE),IF('selections(hide)'!$F$1=3,VLOOKUP($A35,academic_hours!$B$13:$S$40,17,FALSE),0))),"")</f>
        <v/>
      </c>
      <c r="AX35" s="118"/>
      <c r="AY35" s="117" t="str">
        <f t="shared" si="69"/>
        <v/>
      </c>
      <c r="AZ35" s="47"/>
      <c r="BA35" s="91"/>
      <c r="BB35" s="91"/>
      <c r="BC35" s="91"/>
      <c r="BD35" s="91"/>
      <c r="BE35" s="91"/>
      <c r="BF35" s="91"/>
      <c r="BH35" s="71" t="str">
        <f t="shared" si="70"/>
        <v>OK</v>
      </c>
      <c r="BI35" s="71" t="str">
        <f t="shared" si="71"/>
        <v>OK</v>
      </c>
      <c r="BJ35" s="71" t="str">
        <f t="shared" si="72"/>
        <v>OK</v>
      </c>
      <c r="BK35" s="71" t="str">
        <f t="shared" si="73"/>
        <v>OK</v>
      </c>
      <c r="BL35" s="71" t="str">
        <f t="shared" si="74"/>
        <v>OK</v>
      </c>
      <c r="BM35" s="71" t="str">
        <f t="shared" si="75"/>
        <v>OK</v>
      </c>
      <c r="BN35" s="71" t="str">
        <f t="shared" si="0"/>
        <v>OK</v>
      </c>
      <c r="BO35" s="71" t="str">
        <f t="shared" si="1"/>
        <v>OK</v>
      </c>
      <c r="BP35" s="71" t="str">
        <f t="shared" si="2"/>
        <v>OK</v>
      </c>
      <c r="BQ35" s="71" t="str">
        <f t="shared" si="3"/>
        <v>OK</v>
      </c>
      <c r="BR35" s="71" t="str">
        <f t="shared" si="4"/>
        <v>OK</v>
      </c>
      <c r="BU35" s="121" t="str">
        <f>IF($L35&lt;&gt;"",VLOOKUP($L35,pay_scales!$A:$S,18,FALSE),"")</f>
        <v/>
      </c>
      <c r="BV35" s="121">
        <f t="shared" si="76"/>
        <v>0</v>
      </c>
      <c r="BW35" s="121" t="str">
        <f t="shared" si="77"/>
        <v/>
      </c>
      <c r="BX35" s="121">
        <f t="shared" si="5"/>
        <v>0</v>
      </c>
      <c r="BY35" s="121">
        <f t="shared" si="6"/>
        <v>0</v>
      </c>
      <c r="BZ35" s="121">
        <f t="shared" si="7"/>
        <v>0</v>
      </c>
      <c r="CA35" s="121">
        <f t="shared" si="8"/>
        <v>0</v>
      </c>
      <c r="CB35" s="121">
        <f t="shared" si="9"/>
        <v>0</v>
      </c>
      <c r="CC35" s="121">
        <f t="shared" si="10"/>
        <v>0</v>
      </c>
      <c r="CD35" s="121">
        <f t="shared" si="11"/>
        <v>0</v>
      </c>
      <c r="CE35" s="121">
        <f t="shared" si="12"/>
        <v>0</v>
      </c>
      <c r="CF35" s="121">
        <f t="shared" si="13"/>
        <v>0</v>
      </c>
      <c r="CG35" s="121">
        <f t="shared" si="14"/>
        <v>0</v>
      </c>
      <c r="CH35" s="121">
        <f t="shared" si="15"/>
        <v>0</v>
      </c>
      <c r="CI35" s="121">
        <f t="shared" si="16"/>
        <v>0</v>
      </c>
      <c r="CM35" s="121" t="str">
        <f>IF($V35&lt;&gt;"",VLOOKUP($V35,pay_scales!$A:$S,18,FALSE),"")</f>
        <v/>
      </c>
      <c r="CN35" s="121">
        <f t="shared" si="78"/>
        <v>0</v>
      </c>
      <c r="CO35" s="121" t="str">
        <f t="shared" si="79"/>
        <v/>
      </c>
      <c r="CP35" s="121">
        <f t="shared" si="17"/>
        <v>0</v>
      </c>
      <c r="CQ35" s="121">
        <f t="shared" si="18"/>
        <v>0</v>
      </c>
      <c r="CR35" s="121">
        <f t="shared" si="19"/>
        <v>0</v>
      </c>
      <c r="CS35" s="121">
        <f t="shared" si="20"/>
        <v>0</v>
      </c>
      <c r="CT35" s="121">
        <f t="shared" si="21"/>
        <v>0</v>
      </c>
      <c r="CU35" s="121">
        <f t="shared" si="22"/>
        <v>0</v>
      </c>
      <c r="CV35" s="121">
        <f t="shared" si="23"/>
        <v>0</v>
      </c>
      <c r="CW35" s="121">
        <f t="shared" si="24"/>
        <v>0</v>
      </c>
      <c r="CX35" s="121">
        <f t="shared" si="25"/>
        <v>0</v>
      </c>
      <c r="CY35" s="121">
        <f t="shared" si="26"/>
        <v>0</v>
      </c>
      <c r="CZ35" s="121">
        <f t="shared" si="27"/>
        <v>0</v>
      </c>
      <c r="DA35" s="121">
        <f t="shared" si="28"/>
        <v>0</v>
      </c>
      <c r="DE35" s="121" t="str">
        <f>IF($AF35&lt;&gt;"",VLOOKUP($AF35,pay_scales!$A:$S,18,FALSE),"")</f>
        <v/>
      </c>
      <c r="DF35" s="121">
        <f t="shared" si="80"/>
        <v>0</v>
      </c>
      <c r="DG35" s="121" t="str">
        <f t="shared" si="81"/>
        <v/>
      </c>
      <c r="DH35" s="121">
        <f t="shared" si="29"/>
        <v>0</v>
      </c>
      <c r="DI35" s="121">
        <f t="shared" si="30"/>
        <v>0</v>
      </c>
      <c r="DJ35" s="121">
        <f t="shared" si="31"/>
        <v>0</v>
      </c>
      <c r="DK35" s="121">
        <f t="shared" si="32"/>
        <v>0</v>
      </c>
      <c r="DL35" s="121">
        <f t="shared" si="33"/>
        <v>0</v>
      </c>
      <c r="DM35" s="121">
        <f t="shared" si="34"/>
        <v>0</v>
      </c>
      <c r="DN35" s="121">
        <f t="shared" si="35"/>
        <v>0</v>
      </c>
      <c r="DO35" s="121">
        <f t="shared" si="36"/>
        <v>0</v>
      </c>
      <c r="DP35" s="121">
        <f t="shared" si="37"/>
        <v>0</v>
      </c>
      <c r="DQ35" s="121">
        <f t="shared" si="38"/>
        <v>0</v>
      </c>
      <c r="DR35" s="121">
        <f t="shared" si="39"/>
        <v>0</v>
      </c>
      <c r="DS35" s="121">
        <f t="shared" si="40"/>
        <v>0</v>
      </c>
      <c r="DW35" s="121" t="str">
        <f>IF($AP35&lt;&gt;"",VLOOKUP($AP35,pay_scales!$A:$S,18,FALSE),"")</f>
        <v/>
      </c>
      <c r="DX35" s="121">
        <f t="shared" si="82"/>
        <v>0</v>
      </c>
      <c r="DY35" s="121" t="str">
        <f t="shared" si="83"/>
        <v/>
      </c>
      <c r="DZ35" s="121">
        <f t="shared" si="41"/>
        <v>0</v>
      </c>
      <c r="EA35" s="121">
        <f t="shared" si="42"/>
        <v>0</v>
      </c>
      <c r="EB35" s="121">
        <f t="shared" si="43"/>
        <v>0</v>
      </c>
      <c r="EC35" s="121">
        <f t="shared" si="44"/>
        <v>0</v>
      </c>
      <c r="ED35" s="121">
        <f t="shared" si="45"/>
        <v>0</v>
      </c>
      <c r="EE35" s="121">
        <f t="shared" si="46"/>
        <v>0</v>
      </c>
      <c r="EF35" s="121">
        <f t="shared" si="47"/>
        <v>0</v>
      </c>
      <c r="EG35" s="121">
        <f t="shared" si="48"/>
        <v>0</v>
      </c>
      <c r="EH35" s="121">
        <f t="shared" si="49"/>
        <v>0</v>
      </c>
      <c r="EI35" s="121">
        <f t="shared" si="50"/>
        <v>0</v>
      </c>
      <c r="EJ35" s="121">
        <f t="shared" si="51"/>
        <v>0</v>
      </c>
      <c r="EK35" s="121">
        <f t="shared" si="52"/>
        <v>0</v>
      </c>
      <c r="EO35" s="121" t="str">
        <f>IF($AZ35&lt;&gt;"",VLOOKUP($AF35,pay_scales!$A:$S,18,FALSE),"")</f>
        <v/>
      </c>
      <c r="EP35" s="121">
        <f t="shared" si="84"/>
        <v>0</v>
      </c>
      <c r="EQ35" s="121" t="str">
        <f t="shared" si="85"/>
        <v/>
      </c>
      <c r="ER35" s="121">
        <f t="shared" si="53"/>
        <v>0</v>
      </c>
      <c r="ES35" s="121">
        <f t="shared" si="54"/>
        <v>0</v>
      </c>
      <c r="ET35" s="121">
        <f t="shared" si="55"/>
        <v>0</v>
      </c>
      <c r="EU35" s="121">
        <f t="shared" si="56"/>
        <v>0</v>
      </c>
      <c r="EV35" s="121">
        <f t="shared" si="57"/>
        <v>0</v>
      </c>
      <c r="EW35" s="121">
        <f t="shared" si="58"/>
        <v>0</v>
      </c>
      <c r="EX35" s="121">
        <f t="shared" si="59"/>
        <v>0</v>
      </c>
      <c r="EY35" s="121">
        <f t="shared" si="60"/>
        <v>0</v>
      </c>
      <c r="EZ35" s="121">
        <f t="shared" si="61"/>
        <v>0</v>
      </c>
      <c r="FA35" s="121">
        <f t="shared" si="62"/>
        <v>0</v>
      </c>
      <c r="FB35" s="121">
        <f t="shared" si="63"/>
        <v>0</v>
      </c>
      <c r="FC35" s="121">
        <f t="shared" si="64"/>
        <v>0</v>
      </c>
      <c r="FF35">
        <f t="shared" si="86"/>
        <v>0</v>
      </c>
    </row>
    <row r="36" spans="1:162" x14ac:dyDescent="0.25">
      <c r="A36" s="2" t="str">
        <f>IF(OR($E36='selections(hide)'!$A$57,$E36='selections(hide)'!$A$54,$E36='selections(hide)'!$A$51),$C$1&amp;$E36,IF(AND($E36='selections(hide)'!$A$50,$F36&lt;45),$C$1&amp;$E36&amp;"up to 45",IF(AND($E36='selections(hide)'!$A$50,$F36&gt;=45),$C$1&amp;$E36&amp;"45+",IF(AND($E36='selections(hide)'!$A$49,$F36&lt;30),$C$1&amp;$E36&amp;"up to 30",IF(AND($E36='selections(hide)'!$A$49,$F36&gt;=30),$C$1&amp;$E36&amp;"30+",IF(AND($E36='selections(hide)'!$A$53,$F36&lt;45),$C$1&amp;$E36&amp;"up to 45",IF(AND($E36='selections(hide)'!$A$53,$F36&gt;=45),$C$1&amp;$E36&amp;"45+",IF(AND($E36='selections(hide)'!$A$52,$F36&lt;30),$C$1&amp;$E36&amp;"up to 30",IF(AND($E36='selections(hide)'!$A$52,$F36&gt;=30),$C$1&amp;$E36&amp;"30+",IF(AND($E36='selections(hide)'!$A$56,$F36&lt;45),$C$1&amp;$E36&amp;"up to 45",IF(AND($E36='selections(hide)'!$A$56,$F36&gt;=45),$C$1&amp;$E36&amp;"45+",IF(AND($E36='selections(hide)'!$A$55,$F36&lt;30),$C$1&amp;$E36&amp;"up to 30",IF(AND($E36='selections(hide)'!$A$55,$F36&gt;=30),$C$1&amp;$E36&amp;"30+","")))))))))))))</f>
        <v/>
      </c>
      <c r="B36" s="85"/>
      <c r="C36" s="92"/>
      <c r="D36" s="93"/>
      <c r="E36" s="84"/>
      <c r="F36" s="92"/>
      <c r="G36" s="93"/>
      <c r="H36" s="91"/>
      <c r="I36" s="117" t="str">
        <f>IFERROR(IF('selections(hide)'!$F$1=1,VLOOKUP($A36,academic_hours!$B$13:$S$40,4,FALSE),IF('selections(hide)'!$F$1=2,VLOOKUP($A36,academic_hours!$B$13:$S$40,9,FALSE),IF('selections(hide)'!$F$1=3,VLOOKUP($A36,academic_hours!$B$13:$S$40,14,FALSE),0))),"")</f>
        <v/>
      </c>
      <c r="J36" s="118"/>
      <c r="K36" s="117" t="str">
        <f t="shared" si="65"/>
        <v/>
      </c>
      <c r="L36" s="47"/>
      <c r="M36" s="91"/>
      <c r="N36" s="91"/>
      <c r="O36" s="91"/>
      <c r="P36" s="91"/>
      <c r="Q36" s="91"/>
      <c r="R36" s="91"/>
      <c r="S36" s="117" t="str">
        <f>IFERROR(IF('selections(hide)'!$F$1=1,VLOOKUP($A36,academic_hours!$B$13:$S$40,6,FALSE),IF('selections(hide)'!$F$1=2,VLOOKUP($A36,academic_hours!$B$13:$S$40,11,FALSE),IF('selections(hide)'!$F$1=3,VLOOKUP($A36,academic_hours!$B$13:$S$40,16,FALSE),0))),"")</f>
        <v/>
      </c>
      <c r="T36" s="118"/>
      <c r="U36" s="117" t="str">
        <f t="shared" si="66"/>
        <v/>
      </c>
      <c r="V36" s="47"/>
      <c r="W36" s="91"/>
      <c r="X36" s="91"/>
      <c r="Y36" s="91"/>
      <c r="Z36" s="91"/>
      <c r="AA36" s="91"/>
      <c r="AB36" s="91"/>
      <c r="AC36" s="117" t="str">
        <f>IFERROR(IF('selections(hide)'!$F$1=1,VLOOKUP($A36,academic_hours!$B$13:$S$40,5,FALSE),IF('selections(hide)'!$F$1=2,VLOOKUP($A36,academic_hours!$B$13:$S$40,10,FALSE),IF('selections(hide)'!$F$1=3,VLOOKUP($A36,academic_hours!$B$13:$S$40,15,FALSE),0))),"")</f>
        <v/>
      </c>
      <c r="AD36" s="118"/>
      <c r="AE36" s="117" t="str">
        <f t="shared" si="67"/>
        <v/>
      </c>
      <c r="AF36" s="47"/>
      <c r="AG36" s="91"/>
      <c r="AH36" s="91"/>
      <c r="AI36" s="91"/>
      <c r="AJ36" s="91"/>
      <c r="AK36" s="91"/>
      <c r="AL36" s="91"/>
      <c r="AM36" s="117" t="str">
        <f>IFERROR(IF('selections(hide)'!$F$1=1,VLOOKUP($A36,academic_hours!$B$13:$S$40,8,FALSE),IF('selections(hide)'!$F$1=2,VLOOKUP($A36,academic_hours!$B$13:$S$40,13,FALSE),IF('selections(hide)'!$F$1=3,VLOOKUP($A36,academic_hours!$B$13:$S$40,18,FALSE),0))),"")</f>
        <v/>
      </c>
      <c r="AN36" s="118"/>
      <c r="AO36" s="117" t="str">
        <f t="shared" si="68"/>
        <v/>
      </c>
      <c r="AP36" s="47"/>
      <c r="AQ36" s="91"/>
      <c r="AR36" s="91"/>
      <c r="AS36" s="91"/>
      <c r="AT36" s="91"/>
      <c r="AU36" s="91"/>
      <c r="AV36" s="91"/>
      <c r="AW36" s="117" t="str">
        <f>IFERROR(IF('selections(hide)'!$F$1=1,VLOOKUP($A36,academic_hours!$B$13:$S$40,7,FALSE),IF('selections(hide)'!$F$1=2,VLOOKUP($A36,academic_hours!$B$13:$S$40,12,FALSE),IF('selections(hide)'!$F$1=3,VLOOKUP($A36,academic_hours!$B$13:$S$40,17,FALSE),0))),"")</f>
        <v/>
      </c>
      <c r="AX36" s="118"/>
      <c r="AY36" s="117" t="str">
        <f t="shared" si="69"/>
        <v/>
      </c>
      <c r="AZ36" s="47"/>
      <c r="BA36" s="91"/>
      <c r="BB36" s="91"/>
      <c r="BC36" s="91"/>
      <c r="BD36" s="91"/>
      <c r="BE36" s="91"/>
      <c r="BF36" s="91"/>
      <c r="BH36" s="71" t="str">
        <f t="shared" si="70"/>
        <v>OK</v>
      </c>
      <c r="BI36" s="71" t="str">
        <f t="shared" si="71"/>
        <v>OK</v>
      </c>
      <c r="BJ36" s="71" t="str">
        <f t="shared" si="72"/>
        <v>OK</v>
      </c>
      <c r="BK36" s="71" t="str">
        <f t="shared" si="73"/>
        <v>OK</v>
      </c>
      <c r="BL36" s="71" t="str">
        <f t="shared" si="74"/>
        <v>OK</v>
      </c>
      <c r="BM36" s="71" t="str">
        <f t="shared" si="75"/>
        <v>OK</v>
      </c>
      <c r="BN36" s="71" t="str">
        <f t="shared" si="0"/>
        <v>OK</v>
      </c>
      <c r="BO36" s="71" t="str">
        <f t="shared" si="1"/>
        <v>OK</v>
      </c>
      <c r="BP36" s="71" t="str">
        <f t="shared" si="2"/>
        <v>OK</v>
      </c>
      <c r="BQ36" s="71" t="str">
        <f t="shared" si="3"/>
        <v>OK</v>
      </c>
      <c r="BR36" s="71" t="str">
        <f t="shared" si="4"/>
        <v>OK</v>
      </c>
      <c r="BU36" s="121" t="str">
        <f>IF($L36&lt;&gt;"",VLOOKUP($L36,pay_scales!$A:$S,18,FALSE),"")</f>
        <v/>
      </c>
      <c r="BV36" s="121">
        <f t="shared" si="76"/>
        <v>0</v>
      </c>
      <c r="BW36" s="121" t="str">
        <f t="shared" si="77"/>
        <v/>
      </c>
      <c r="BX36" s="121">
        <f t="shared" si="5"/>
        <v>0</v>
      </c>
      <c r="BY36" s="121">
        <f t="shared" si="6"/>
        <v>0</v>
      </c>
      <c r="BZ36" s="121">
        <f t="shared" si="7"/>
        <v>0</v>
      </c>
      <c r="CA36" s="121">
        <f t="shared" si="8"/>
        <v>0</v>
      </c>
      <c r="CB36" s="121">
        <f t="shared" si="9"/>
        <v>0</v>
      </c>
      <c r="CC36" s="121">
        <f t="shared" si="10"/>
        <v>0</v>
      </c>
      <c r="CD36" s="121">
        <f t="shared" si="11"/>
        <v>0</v>
      </c>
      <c r="CE36" s="121">
        <f t="shared" si="12"/>
        <v>0</v>
      </c>
      <c r="CF36" s="121">
        <f t="shared" si="13"/>
        <v>0</v>
      </c>
      <c r="CG36" s="121">
        <f t="shared" si="14"/>
        <v>0</v>
      </c>
      <c r="CH36" s="121">
        <f t="shared" si="15"/>
        <v>0</v>
      </c>
      <c r="CI36" s="121">
        <f t="shared" si="16"/>
        <v>0</v>
      </c>
      <c r="CM36" s="121" t="str">
        <f>IF($V36&lt;&gt;"",VLOOKUP($V36,pay_scales!$A:$S,18,FALSE),"")</f>
        <v/>
      </c>
      <c r="CN36" s="121">
        <f t="shared" si="78"/>
        <v>0</v>
      </c>
      <c r="CO36" s="121" t="str">
        <f t="shared" si="79"/>
        <v/>
      </c>
      <c r="CP36" s="121">
        <f t="shared" si="17"/>
        <v>0</v>
      </c>
      <c r="CQ36" s="121">
        <f t="shared" si="18"/>
        <v>0</v>
      </c>
      <c r="CR36" s="121">
        <f t="shared" si="19"/>
        <v>0</v>
      </c>
      <c r="CS36" s="121">
        <f t="shared" si="20"/>
        <v>0</v>
      </c>
      <c r="CT36" s="121">
        <f t="shared" si="21"/>
        <v>0</v>
      </c>
      <c r="CU36" s="121">
        <f t="shared" si="22"/>
        <v>0</v>
      </c>
      <c r="CV36" s="121">
        <f t="shared" si="23"/>
        <v>0</v>
      </c>
      <c r="CW36" s="121">
        <f t="shared" si="24"/>
        <v>0</v>
      </c>
      <c r="CX36" s="121">
        <f t="shared" si="25"/>
        <v>0</v>
      </c>
      <c r="CY36" s="121">
        <f t="shared" si="26"/>
        <v>0</v>
      </c>
      <c r="CZ36" s="121">
        <f t="shared" si="27"/>
        <v>0</v>
      </c>
      <c r="DA36" s="121">
        <f t="shared" si="28"/>
        <v>0</v>
      </c>
      <c r="DE36" s="121" t="str">
        <f>IF($AF36&lt;&gt;"",VLOOKUP($AF36,pay_scales!$A:$S,18,FALSE),"")</f>
        <v/>
      </c>
      <c r="DF36" s="121">
        <f t="shared" si="80"/>
        <v>0</v>
      </c>
      <c r="DG36" s="121" t="str">
        <f t="shared" si="81"/>
        <v/>
      </c>
      <c r="DH36" s="121">
        <f t="shared" si="29"/>
        <v>0</v>
      </c>
      <c r="DI36" s="121">
        <f t="shared" si="30"/>
        <v>0</v>
      </c>
      <c r="DJ36" s="121">
        <f t="shared" si="31"/>
        <v>0</v>
      </c>
      <c r="DK36" s="121">
        <f t="shared" si="32"/>
        <v>0</v>
      </c>
      <c r="DL36" s="121">
        <f t="shared" si="33"/>
        <v>0</v>
      </c>
      <c r="DM36" s="121">
        <f t="shared" si="34"/>
        <v>0</v>
      </c>
      <c r="DN36" s="121">
        <f t="shared" si="35"/>
        <v>0</v>
      </c>
      <c r="DO36" s="121">
        <f t="shared" si="36"/>
        <v>0</v>
      </c>
      <c r="DP36" s="121">
        <f t="shared" si="37"/>
        <v>0</v>
      </c>
      <c r="DQ36" s="121">
        <f t="shared" si="38"/>
        <v>0</v>
      </c>
      <c r="DR36" s="121">
        <f t="shared" si="39"/>
        <v>0</v>
      </c>
      <c r="DS36" s="121">
        <f t="shared" si="40"/>
        <v>0</v>
      </c>
      <c r="DW36" s="121" t="str">
        <f>IF($AP36&lt;&gt;"",VLOOKUP($AP36,pay_scales!$A:$S,18,FALSE),"")</f>
        <v/>
      </c>
      <c r="DX36" s="121">
        <f t="shared" si="82"/>
        <v>0</v>
      </c>
      <c r="DY36" s="121" t="str">
        <f t="shared" si="83"/>
        <v/>
      </c>
      <c r="DZ36" s="121">
        <f t="shared" si="41"/>
        <v>0</v>
      </c>
      <c r="EA36" s="121">
        <f t="shared" si="42"/>
        <v>0</v>
      </c>
      <c r="EB36" s="121">
        <f t="shared" si="43"/>
        <v>0</v>
      </c>
      <c r="EC36" s="121">
        <f t="shared" si="44"/>
        <v>0</v>
      </c>
      <c r="ED36" s="121">
        <f t="shared" si="45"/>
        <v>0</v>
      </c>
      <c r="EE36" s="121">
        <f t="shared" si="46"/>
        <v>0</v>
      </c>
      <c r="EF36" s="121">
        <f t="shared" si="47"/>
        <v>0</v>
      </c>
      <c r="EG36" s="121">
        <f t="shared" si="48"/>
        <v>0</v>
      </c>
      <c r="EH36" s="121">
        <f t="shared" si="49"/>
        <v>0</v>
      </c>
      <c r="EI36" s="121">
        <f t="shared" si="50"/>
        <v>0</v>
      </c>
      <c r="EJ36" s="121">
        <f t="shared" si="51"/>
        <v>0</v>
      </c>
      <c r="EK36" s="121">
        <f t="shared" si="52"/>
        <v>0</v>
      </c>
      <c r="EO36" s="121" t="str">
        <f>IF($AZ36&lt;&gt;"",VLOOKUP($AF36,pay_scales!$A:$S,18,FALSE),"")</f>
        <v/>
      </c>
      <c r="EP36" s="121">
        <f t="shared" si="84"/>
        <v>0</v>
      </c>
      <c r="EQ36" s="121" t="str">
        <f t="shared" si="85"/>
        <v/>
      </c>
      <c r="ER36" s="121">
        <f t="shared" si="53"/>
        <v>0</v>
      </c>
      <c r="ES36" s="121">
        <f t="shared" si="54"/>
        <v>0</v>
      </c>
      <c r="ET36" s="121">
        <f t="shared" si="55"/>
        <v>0</v>
      </c>
      <c r="EU36" s="121">
        <f t="shared" si="56"/>
        <v>0</v>
      </c>
      <c r="EV36" s="121">
        <f t="shared" si="57"/>
        <v>0</v>
      </c>
      <c r="EW36" s="121">
        <f t="shared" si="58"/>
        <v>0</v>
      </c>
      <c r="EX36" s="121">
        <f t="shared" si="59"/>
        <v>0</v>
      </c>
      <c r="EY36" s="121">
        <f t="shared" si="60"/>
        <v>0</v>
      </c>
      <c r="EZ36" s="121">
        <f t="shared" si="61"/>
        <v>0</v>
      </c>
      <c r="FA36" s="121">
        <f t="shared" si="62"/>
        <v>0</v>
      </c>
      <c r="FB36" s="121">
        <f t="shared" si="63"/>
        <v>0</v>
      </c>
      <c r="FC36" s="121">
        <f t="shared" si="64"/>
        <v>0</v>
      </c>
      <c r="FF36">
        <f t="shared" si="86"/>
        <v>0</v>
      </c>
    </row>
    <row r="37" spans="1:162" x14ac:dyDescent="0.25">
      <c r="A37" s="2" t="str">
        <f>IF(OR($E37='selections(hide)'!$A$57,$E37='selections(hide)'!$A$54,$E37='selections(hide)'!$A$51),$C$1&amp;$E37,IF(AND($E37='selections(hide)'!$A$50,$F37&lt;45),$C$1&amp;$E37&amp;"up to 45",IF(AND($E37='selections(hide)'!$A$50,$F37&gt;=45),$C$1&amp;$E37&amp;"45+",IF(AND($E37='selections(hide)'!$A$49,$F37&lt;30),$C$1&amp;$E37&amp;"up to 30",IF(AND($E37='selections(hide)'!$A$49,$F37&gt;=30),$C$1&amp;$E37&amp;"30+",IF(AND($E37='selections(hide)'!$A$53,$F37&lt;45),$C$1&amp;$E37&amp;"up to 45",IF(AND($E37='selections(hide)'!$A$53,$F37&gt;=45),$C$1&amp;$E37&amp;"45+",IF(AND($E37='selections(hide)'!$A$52,$F37&lt;30),$C$1&amp;$E37&amp;"up to 30",IF(AND($E37='selections(hide)'!$A$52,$F37&gt;=30),$C$1&amp;$E37&amp;"30+",IF(AND($E37='selections(hide)'!$A$56,$F37&lt;45),$C$1&amp;$E37&amp;"up to 45",IF(AND($E37='selections(hide)'!$A$56,$F37&gt;=45),$C$1&amp;$E37&amp;"45+",IF(AND($E37='selections(hide)'!$A$55,$F37&lt;30),$C$1&amp;$E37&amp;"up to 30",IF(AND($E37='selections(hide)'!$A$55,$F37&gt;=30),$C$1&amp;$E37&amp;"30+","")))))))))))))</f>
        <v/>
      </c>
      <c r="B37" s="85"/>
      <c r="C37" s="92"/>
      <c r="D37" s="93"/>
      <c r="E37" s="84"/>
      <c r="F37" s="92"/>
      <c r="G37" s="93"/>
      <c r="H37" s="91"/>
      <c r="I37" s="117" t="str">
        <f>IFERROR(IF('selections(hide)'!$F$1=1,VLOOKUP($A37,academic_hours!$B$13:$S$40,4,FALSE),IF('selections(hide)'!$F$1=2,VLOOKUP($A37,academic_hours!$B$13:$S$40,9,FALSE),IF('selections(hide)'!$F$1=3,VLOOKUP($A37,academic_hours!$B$13:$S$40,14,FALSE),0))),"")</f>
        <v/>
      </c>
      <c r="J37" s="118"/>
      <c r="K37" s="117" t="str">
        <f t="shared" si="65"/>
        <v/>
      </c>
      <c r="L37" s="47"/>
      <c r="M37" s="91"/>
      <c r="N37" s="91"/>
      <c r="O37" s="91"/>
      <c r="P37" s="91"/>
      <c r="Q37" s="91"/>
      <c r="R37" s="91"/>
      <c r="S37" s="117" t="str">
        <f>IFERROR(IF('selections(hide)'!$F$1=1,VLOOKUP($A37,academic_hours!$B$13:$S$40,6,FALSE),IF('selections(hide)'!$F$1=2,VLOOKUP($A37,academic_hours!$B$13:$S$40,11,FALSE),IF('selections(hide)'!$F$1=3,VLOOKUP($A37,academic_hours!$B$13:$S$40,16,FALSE),0))),"")</f>
        <v/>
      </c>
      <c r="T37" s="118"/>
      <c r="U37" s="117" t="str">
        <f t="shared" si="66"/>
        <v/>
      </c>
      <c r="V37" s="47"/>
      <c r="W37" s="91"/>
      <c r="X37" s="91"/>
      <c r="Y37" s="91"/>
      <c r="Z37" s="91"/>
      <c r="AA37" s="91"/>
      <c r="AB37" s="91"/>
      <c r="AC37" s="117" t="str">
        <f>IFERROR(IF('selections(hide)'!$F$1=1,VLOOKUP($A37,academic_hours!$B$13:$S$40,5,FALSE),IF('selections(hide)'!$F$1=2,VLOOKUP($A37,academic_hours!$B$13:$S$40,10,FALSE),IF('selections(hide)'!$F$1=3,VLOOKUP($A37,academic_hours!$B$13:$S$40,15,FALSE),0))),"")</f>
        <v/>
      </c>
      <c r="AD37" s="118"/>
      <c r="AE37" s="117" t="str">
        <f t="shared" si="67"/>
        <v/>
      </c>
      <c r="AF37" s="47"/>
      <c r="AG37" s="91"/>
      <c r="AH37" s="91"/>
      <c r="AI37" s="91"/>
      <c r="AJ37" s="91"/>
      <c r="AK37" s="91"/>
      <c r="AL37" s="91"/>
      <c r="AM37" s="117" t="str">
        <f>IFERROR(IF('selections(hide)'!$F$1=1,VLOOKUP($A37,academic_hours!$B$13:$S$40,8,FALSE),IF('selections(hide)'!$F$1=2,VLOOKUP($A37,academic_hours!$B$13:$S$40,13,FALSE),IF('selections(hide)'!$F$1=3,VLOOKUP($A37,academic_hours!$B$13:$S$40,18,FALSE),0))),"")</f>
        <v/>
      </c>
      <c r="AN37" s="118"/>
      <c r="AO37" s="117" t="str">
        <f t="shared" si="68"/>
        <v/>
      </c>
      <c r="AP37" s="47"/>
      <c r="AQ37" s="91"/>
      <c r="AR37" s="91"/>
      <c r="AS37" s="91"/>
      <c r="AT37" s="91"/>
      <c r="AU37" s="91"/>
      <c r="AV37" s="91"/>
      <c r="AW37" s="117" t="str">
        <f>IFERROR(IF('selections(hide)'!$F$1=1,VLOOKUP($A37,academic_hours!$B$13:$S$40,7,FALSE),IF('selections(hide)'!$F$1=2,VLOOKUP($A37,academic_hours!$B$13:$S$40,12,FALSE),IF('selections(hide)'!$F$1=3,VLOOKUP($A37,academic_hours!$B$13:$S$40,17,FALSE),0))),"")</f>
        <v/>
      </c>
      <c r="AX37" s="118"/>
      <c r="AY37" s="117" t="str">
        <f t="shared" si="69"/>
        <v/>
      </c>
      <c r="AZ37" s="47"/>
      <c r="BA37" s="91"/>
      <c r="BB37" s="91"/>
      <c r="BC37" s="91"/>
      <c r="BD37" s="91"/>
      <c r="BE37" s="91"/>
      <c r="BF37" s="91"/>
      <c r="BH37" s="71" t="str">
        <f t="shared" si="70"/>
        <v>OK</v>
      </c>
      <c r="BI37" s="71" t="str">
        <f t="shared" si="71"/>
        <v>OK</v>
      </c>
      <c r="BJ37" s="71" t="str">
        <f t="shared" si="72"/>
        <v>OK</v>
      </c>
      <c r="BK37" s="71" t="str">
        <f t="shared" si="73"/>
        <v>OK</v>
      </c>
      <c r="BL37" s="71" t="str">
        <f t="shared" si="74"/>
        <v>OK</v>
      </c>
      <c r="BM37" s="71" t="str">
        <f t="shared" si="75"/>
        <v>OK</v>
      </c>
      <c r="BN37" s="71" t="str">
        <f t="shared" si="0"/>
        <v>OK</v>
      </c>
      <c r="BO37" s="71" t="str">
        <f t="shared" si="1"/>
        <v>OK</v>
      </c>
      <c r="BP37" s="71" t="str">
        <f t="shared" si="2"/>
        <v>OK</v>
      </c>
      <c r="BQ37" s="71" t="str">
        <f t="shared" si="3"/>
        <v>OK</v>
      </c>
      <c r="BR37" s="71" t="str">
        <f t="shared" si="4"/>
        <v>OK</v>
      </c>
      <c r="BU37" s="121" t="str">
        <f>IF($L37&lt;&gt;"",VLOOKUP($L37,pay_scales!$A:$S,18,FALSE),"")</f>
        <v/>
      </c>
      <c r="BV37" s="121">
        <f t="shared" si="76"/>
        <v>0</v>
      </c>
      <c r="BW37" s="121" t="str">
        <f t="shared" si="77"/>
        <v/>
      </c>
      <c r="BX37" s="121">
        <f t="shared" si="5"/>
        <v>0</v>
      </c>
      <c r="BY37" s="121">
        <f t="shared" si="6"/>
        <v>0</v>
      </c>
      <c r="BZ37" s="121">
        <f t="shared" si="7"/>
        <v>0</v>
      </c>
      <c r="CA37" s="121">
        <f t="shared" si="8"/>
        <v>0</v>
      </c>
      <c r="CB37" s="121">
        <f t="shared" si="9"/>
        <v>0</v>
      </c>
      <c r="CC37" s="121">
        <f t="shared" si="10"/>
        <v>0</v>
      </c>
      <c r="CD37" s="121">
        <f t="shared" si="11"/>
        <v>0</v>
      </c>
      <c r="CE37" s="121">
        <f t="shared" si="12"/>
        <v>0</v>
      </c>
      <c r="CF37" s="121">
        <f t="shared" si="13"/>
        <v>0</v>
      </c>
      <c r="CG37" s="121">
        <f t="shared" si="14"/>
        <v>0</v>
      </c>
      <c r="CH37" s="121">
        <f t="shared" si="15"/>
        <v>0</v>
      </c>
      <c r="CI37" s="121">
        <f t="shared" si="16"/>
        <v>0</v>
      </c>
      <c r="CM37" s="121" t="str">
        <f>IF($V37&lt;&gt;"",VLOOKUP($V37,pay_scales!$A:$S,18,FALSE),"")</f>
        <v/>
      </c>
      <c r="CN37" s="121">
        <f t="shared" si="78"/>
        <v>0</v>
      </c>
      <c r="CO37" s="121" t="str">
        <f t="shared" si="79"/>
        <v/>
      </c>
      <c r="CP37" s="121">
        <f t="shared" si="17"/>
        <v>0</v>
      </c>
      <c r="CQ37" s="121">
        <f t="shared" si="18"/>
        <v>0</v>
      </c>
      <c r="CR37" s="121">
        <f t="shared" si="19"/>
        <v>0</v>
      </c>
      <c r="CS37" s="121">
        <f t="shared" si="20"/>
        <v>0</v>
      </c>
      <c r="CT37" s="121">
        <f t="shared" si="21"/>
        <v>0</v>
      </c>
      <c r="CU37" s="121">
        <f t="shared" si="22"/>
        <v>0</v>
      </c>
      <c r="CV37" s="121">
        <f t="shared" si="23"/>
        <v>0</v>
      </c>
      <c r="CW37" s="121">
        <f t="shared" si="24"/>
        <v>0</v>
      </c>
      <c r="CX37" s="121">
        <f t="shared" si="25"/>
        <v>0</v>
      </c>
      <c r="CY37" s="121">
        <f t="shared" si="26"/>
        <v>0</v>
      </c>
      <c r="CZ37" s="121">
        <f t="shared" si="27"/>
        <v>0</v>
      </c>
      <c r="DA37" s="121">
        <f t="shared" si="28"/>
        <v>0</v>
      </c>
      <c r="DE37" s="121" t="str">
        <f>IF($AF37&lt;&gt;"",VLOOKUP($AF37,pay_scales!$A:$S,18,FALSE),"")</f>
        <v/>
      </c>
      <c r="DF37" s="121">
        <f t="shared" si="80"/>
        <v>0</v>
      </c>
      <c r="DG37" s="121" t="str">
        <f t="shared" si="81"/>
        <v/>
      </c>
      <c r="DH37" s="121">
        <f t="shared" si="29"/>
        <v>0</v>
      </c>
      <c r="DI37" s="121">
        <f t="shared" si="30"/>
        <v>0</v>
      </c>
      <c r="DJ37" s="121">
        <f t="shared" si="31"/>
        <v>0</v>
      </c>
      <c r="DK37" s="121">
        <f t="shared" si="32"/>
        <v>0</v>
      </c>
      <c r="DL37" s="121">
        <f t="shared" si="33"/>
        <v>0</v>
      </c>
      <c r="DM37" s="121">
        <f t="shared" si="34"/>
        <v>0</v>
      </c>
      <c r="DN37" s="121">
        <f t="shared" si="35"/>
        <v>0</v>
      </c>
      <c r="DO37" s="121">
        <f t="shared" si="36"/>
        <v>0</v>
      </c>
      <c r="DP37" s="121">
        <f t="shared" si="37"/>
        <v>0</v>
      </c>
      <c r="DQ37" s="121">
        <f t="shared" si="38"/>
        <v>0</v>
      </c>
      <c r="DR37" s="121">
        <f t="shared" si="39"/>
        <v>0</v>
      </c>
      <c r="DS37" s="121">
        <f t="shared" si="40"/>
        <v>0</v>
      </c>
      <c r="DW37" s="121" t="str">
        <f>IF($AP37&lt;&gt;"",VLOOKUP($AP37,pay_scales!$A:$S,18,FALSE),"")</f>
        <v/>
      </c>
      <c r="DX37" s="121">
        <f t="shared" si="82"/>
        <v>0</v>
      </c>
      <c r="DY37" s="121" t="str">
        <f t="shared" si="83"/>
        <v/>
      </c>
      <c r="DZ37" s="121">
        <f t="shared" si="41"/>
        <v>0</v>
      </c>
      <c r="EA37" s="121">
        <f t="shared" si="42"/>
        <v>0</v>
      </c>
      <c r="EB37" s="121">
        <f t="shared" si="43"/>
        <v>0</v>
      </c>
      <c r="EC37" s="121">
        <f t="shared" si="44"/>
        <v>0</v>
      </c>
      <c r="ED37" s="121">
        <f t="shared" si="45"/>
        <v>0</v>
      </c>
      <c r="EE37" s="121">
        <f t="shared" si="46"/>
        <v>0</v>
      </c>
      <c r="EF37" s="121">
        <f t="shared" si="47"/>
        <v>0</v>
      </c>
      <c r="EG37" s="121">
        <f t="shared" si="48"/>
        <v>0</v>
      </c>
      <c r="EH37" s="121">
        <f t="shared" si="49"/>
        <v>0</v>
      </c>
      <c r="EI37" s="121">
        <f t="shared" si="50"/>
        <v>0</v>
      </c>
      <c r="EJ37" s="121">
        <f t="shared" si="51"/>
        <v>0</v>
      </c>
      <c r="EK37" s="121">
        <f t="shared" si="52"/>
        <v>0</v>
      </c>
      <c r="EO37" s="121" t="str">
        <f>IF($AZ37&lt;&gt;"",VLOOKUP($AF37,pay_scales!$A:$S,18,FALSE),"")</f>
        <v/>
      </c>
      <c r="EP37" s="121">
        <f t="shared" si="84"/>
        <v>0</v>
      </c>
      <c r="EQ37" s="121" t="str">
        <f t="shared" si="85"/>
        <v/>
      </c>
      <c r="ER37" s="121">
        <f t="shared" si="53"/>
        <v>0</v>
      </c>
      <c r="ES37" s="121">
        <f t="shared" si="54"/>
        <v>0</v>
      </c>
      <c r="ET37" s="121">
        <f t="shared" si="55"/>
        <v>0</v>
      </c>
      <c r="EU37" s="121">
        <f t="shared" si="56"/>
        <v>0</v>
      </c>
      <c r="EV37" s="121">
        <f t="shared" si="57"/>
        <v>0</v>
      </c>
      <c r="EW37" s="121">
        <f t="shared" si="58"/>
        <v>0</v>
      </c>
      <c r="EX37" s="121">
        <f t="shared" si="59"/>
        <v>0</v>
      </c>
      <c r="EY37" s="121">
        <f t="shared" si="60"/>
        <v>0</v>
      </c>
      <c r="EZ37" s="121">
        <f t="shared" si="61"/>
        <v>0</v>
      </c>
      <c r="FA37" s="121">
        <f t="shared" si="62"/>
        <v>0</v>
      </c>
      <c r="FB37" s="121">
        <f t="shared" si="63"/>
        <v>0</v>
      </c>
      <c r="FC37" s="121">
        <f t="shared" si="64"/>
        <v>0</v>
      </c>
      <c r="FF37">
        <f t="shared" si="86"/>
        <v>0</v>
      </c>
    </row>
    <row r="38" spans="1:162" x14ac:dyDescent="0.25">
      <c r="A38" s="2" t="str">
        <f>IF(OR($E38='selections(hide)'!$A$57,$E38='selections(hide)'!$A$54,$E38='selections(hide)'!$A$51),$C$1&amp;$E38,IF(AND($E38='selections(hide)'!$A$50,$F38&lt;45),$C$1&amp;$E38&amp;"up to 45",IF(AND($E38='selections(hide)'!$A$50,$F38&gt;=45),$C$1&amp;$E38&amp;"45+",IF(AND($E38='selections(hide)'!$A$49,$F38&lt;30),$C$1&amp;$E38&amp;"up to 30",IF(AND($E38='selections(hide)'!$A$49,$F38&gt;=30),$C$1&amp;$E38&amp;"30+",IF(AND($E38='selections(hide)'!$A$53,$F38&lt;45),$C$1&amp;$E38&amp;"up to 45",IF(AND($E38='selections(hide)'!$A$53,$F38&gt;=45),$C$1&amp;$E38&amp;"45+",IF(AND($E38='selections(hide)'!$A$52,$F38&lt;30),$C$1&amp;$E38&amp;"up to 30",IF(AND($E38='selections(hide)'!$A$52,$F38&gt;=30),$C$1&amp;$E38&amp;"30+",IF(AND($E38='selections(hide)'!$A$56,$F38&lt;45),$C$1&amp;$E38&amp;"up to 45",IF(AND($E38='selections(hide)'!$A$56,$F38&gt;=45),$C$1&amp;$E38&amp;"45+",IF(AND($E38='selections(hide)'!$A$55,$F38&lt;30),$C$1&amp;$E38&amp;"up to 30",IF(AND($E38='selections(hide)'!$A$55,$F38&gt;=30),$C$1&amp;$E38&amp;"30+","")))))))))))))</f>
        <v/>
      </c>
      <c r="B38" s="85"/>
      <c r="C38" s="92"/>
      <c r="D38" s="93"/>
      <c r="E38" s="84"/>
      <c r="F38" s="92"/>
      <c r="G38" s="93"/>
      <c r="H38" s="91"/>
      <c r="I38" s="117" t="str">
        <f>IFERROR(IF('selections(hide)'!$F$1=1,VLOOKUP($A38,academic_hours!$B$13:$S$40,4,FALSE),IF('selections(hide)'!$F$1=2,VLOOKUP($A38,academic_hours!$B$13:$S$40,9,FALSE),IF('selections(hide)'!$F$1=3,VLOOKUP($A38,academic_hours!$B$13:$S$40,14,FALSE),0))),"")</f>
        <v/>
      </c>
      <c r="J38" s="118"/>
      <c r="K38" s="117" t="str">
        <f t="shared" si="65"/>
        <v/>
      </c>
      <c r="L38" s="47"/>
      <c r="M38" s="91"/>
      <c r="N38" s="91"/>
      <c r="O38" s="91"/>
      <c r="P38" s="91"/>
      <c r="Q38" s="91"/>
      <c r="R38" s="91"/>
      <c r="S38" s="117" t="str">
        <f>IFERROR(IF('selections(hide)'!$F$1=1,VLOOKUP($A38,academic_hours!$B$13:$S$40,6,FALSE),IF('selections(hide)'!$F$1=2,VLOOKUP($A38,academic_hours!$B$13:$S$40,11,FALSE),IF('selections(hide)'!$F$1=3,VLOOKUP($A38,academic_hours!$B$13:$S$40,16,FALSE),0))),"")</f>
        <v/>
      </c>
      <c r="T38" s="118"/>
      <c r="U38" s="117" t="str">
        <f t="shared" si="66"/>
        <v/>
      </c>
      <c r="V38" s="47"/>
      <c r="W38" s="91"/>
      <c r="X38" s="91"/>
      <c r="Y38" s="91"/>
      <c r="Z38" s="91"/>
      <c r="AA38" s="91"/>
      <c r="AB38" s="91"/>
      <c r="AC38" s="117" t="str">
        <f>IFERROR(IF('selections(hide)'!$F$1=1,VLOOKUP($A38,academic_hours!$B$13:$S$40,5,FALSE),IF('selections(hide)'!$F$1=2,VLOOKUP($A38,academic_hours!$B$13:$S$40,10,FALSE),IF('selections(hide)'!$F$1=3,VLOOKUP($A38,academic_hours!$B$13:$S$40,15,FALSE),0))),"")</f>
        <v/>
      </c>
      <c r="AD38" s="118"/>
      <c r="AE38" s="117" t="str">
        <f t="shared" si="67"/>
        <v/>
      </c>
      <c r="AF38" s="47"/>
      <c r="AG38" s="91"/>
      <c r="AH38" s="91"/>
      <c r="AI38" s="91"/>
      <c r="AJ38" s="91"/>
      <c r="AK38" s="91"/>
      <c r="AL38" s="91"/>
      <c r="AM38" s="117" t="str">
        <f>IFERROR(IF('selections(hide)'!$F$1=1,VLOOKUP($A38,academic_hours!$B$13:$S$40,8,FALSE),IF('selections(hide)'!$F$1=2,VLOOKUP($A38,academic_hours!$B$13:$S$40,13,FALSE),IF('selections(hide)'!$F$1=3,VLOOKUP($A38,academic_hours!$B$13:$S$40,18,FALSE),0))),"")</f>
        <v/>
      </c>
      <c r="AN38" s="118"/>
      <c r="AO38" s="117" t="str">
        <f t="shared" si="68"/>
        <v/>
      </c>
      <c r="AP38" s="47"/>
      <c r="AQ38" s="91"/>
      <c r="AR38" s="91"/>
      <c r="AS38" s="91"/>
      <c r="AT38" s="91"/>
      <c r="AU38" s="91"/>
      <c r="AV38" s="91"/>
      <c r="AW38" s="117" t="str">
        <f>IFERROR(IF('selections(hide)'!$F$1=1,VLOOKUP($A38,academic_hours!$B$13:$S$40,7,FALSE),IF('selections(hide)'!$F$1=2,VLOOKUP($A38,academic_hours!$B$13:$S$40,12,FALSE),IF('selections(hide)'!$F$1=3,VLOOKUP($A38,academic_hours!$B$13:$S$40,17,FALSE),0))),"")</f>
        <v/>
      </c>
      <c r="AX38" s="118"/>
      <c r="AY38" s="117" t="str">
        <f t="shared" si="69"/>
        <v/>
      </c>
      <c r="AZ38" s="47"/>
      <c r="BA38" s="91"/>
      <c r="BB38" s="91"/>
      <c r="BC38" s="91"/>
      <c r="BD38" s="91"/>
      <c r="BE38" s="91"/>
      <c r="BF38" s="91"/>
      <c r="BH38" s="71" t="str">
        <f t="shared" si="70"/>
        <v>OK</v>
      </c>
      <c r="BI38" s="71" t="str">
        <f t="shared" si="71"/>
        <v>OK</v>
      </c>
      <c r="BJ38" s="71" t="str">
        <f t="shared" si="72"/>
        <v>OK</v>
      </c>
      <c r="BK38" s="71" t="str">
        <f t="shared" si="73"/>
        <v>OK</v>
      </c>
      <c r="BL38" s="71" t="str">
        <f t="shared" si="74"/>
        <v>OK</v>
      </c>
      <c r="BM38" s="71" t="str">
        <f t="shared" si="75"/>
        <v>OK</v>
      </c>
      <c r="BN38" s="71" t="str">
        <f t="shared" si="0"/>
        <v>OK</v>
      </c>
      <c r="BO38" s="71" t="str">
        <f t="shared" si="1"/>
        <v>OK</v>
      </c>
      <c r="BP38" s="71" t="str">
        <f t="shared" si="2"/>
        <v>OK</v>
      </c>
      <c r="BQ38" s="71" t="str">
        <f t="shared" si="3"/>
        <v>OK</v>
      </c>
      <c r="BR38" s="71" t="str">
        <f t="shared" si="4"/>
        <v>OK</v>
      </c>
      <c r="BU38" s="121" t="str">
        <f>IF($L38&lt;&gt;"",VLOOKUP($L38,pay_scales!$A:$S,18,FALSE),"")</f>
        <v/>
      </c>
      <c r="BV38" s="121">
        <f t="shared" si="76"/>
        <v>0</v>
      </c>
      <c r="BW38" s="121" t="str">
        <f t="shared" si="77"/>
        <v/>
      </c>
      <c r="BX38" s="121">
        <f t="shared" si="5"/>
        <v>0</v>
      </c>
      <c r="BY38" s="121">
        <f t="shared" si="6"/>
        <v>0</v>
      </c>
      <c r="BZ38" s="121">
        <f t="shared" si="7"/>
        <v>0</v>
      </c>
      <c r="CA38" s="121">
        <f t="shared" si="8"/>
        <v>0</v>
      </c>
      <c r="CB38" s="121">
        <f t="shared" si="9"/>
        <v>0</v>
      </c>
      <c r="CC38" s="121">
        <f t="shared" si="10"/>
        <v>0</v>
      </c>
      <c r="CD38" s="121">
        <f t="shared" si="11"/>
        <v>0</v>
      </c>
      <c r="CE38" s="121">
        <f t="shared" si="12"/>
        <v>0</v>
      </c>
      <c r="CF38" s="121">
        <f t="shared" si="13"/>
        <v>0</v>
      </c>
      <c r="CG38" s="121">
        <f t="shared" si="14"/>
        <v>0</v>
      </c>
      <c r="CH38" s="121">
        <f t="shared" si="15"/>
        <v>0</v>
      </c>
      <c r="CI38" s="121">
        <f t="shared" si="16"/>
        <v>0</v>
      </c>
      <c r="CM38" s="121" t="str">
        <f>IF($V38&lt;&gt;"",VLOOKUP($V38,pay_scales!$A:$S,18,FALSE),"")</f>
        <v/>
      </c>
      <c r="CN38" s="121">
        <f t="shared" si="78"/>
        <v>0</v>
      </c>
      <c r="CO38" s="121" t="str">
        <f t="shared" si="79"/>
        <v/>
      </c>
      <c r="CP38" s="121">
        <f t="shared" si="17"/>
        <v>0</v>
      </c>
      <c r="CQ38" s="121">
        <f t="shared" si="18"/>
        <v>0</v>
      </c>
      <c r="CR38" s="121">
        <f t="shared" si="19"/>
        <v>0</v>
      </c>
      <c r="CS38" s="121">
        <f t="shared" si="20"/>
        <v>0</v>
      </c>
      <c r="CT38" s="121">
        <f t="shared" si="21"/>
        <v>0</v>
      </c>
      <c r="CU38" s="121">
        <f t="shared" si="22"/>
        <v>0</v>
      </c>
      <c r="CV38" s="121">
        <f t="shared" si="23"/>
        <v>0</v>
      </c>
      <c r="CW38" s="121">
        <f t="shared" si="24"/>
        <v>0</v>
      </c>
      <c r="CX38" s="121">
        <f t="shared" si="25"/>
        <v>0</v>
      </c>
      <c r="CY38" s="121">
        <f t="shared" si="26"/>
        <v>0</v>
      </c>
      <c r="CZ38" s="121">
        <f t="shared" si="27"/>
        <v>0</v>
      </c>
      <c r="DA38" s="121">
        <f t="shared" si="28"/>
        <v>0</v>
      </c>
      <c r="DE38" s="121" t="str">
        <f>IF($AF38&lt;&gt;"",VLOOKUP($AF38,pay_scales!$A:$S,18,FALSE),"")</f>
        <v/>
      </c>
      <c r="DF38" s="121">
        <f t="shared" si="80"/>
        <v>0</v>
      </c>
      <c r="DG38" s="121" t="str">
        <f t="shared" si="81"/>
        <v/>
      </c>
      <c r="DH38" s="121">
        <f t="shared" si="29"/>
        <v>0</v>
      </c>
      <c r="DI38" s="121">
        <f t="shared" si="30"/>
        <v>0</v>
      </c>
      <c r="DJ38" s="121">
        <f t="shared" si="31"/>
        <v>0</v>
      </c>
      <c r="DK38" s="121">
        <f t="shared" si="32"/>
        <v>0</v>
      </c>
      <c r="DL38" s="121">
        <f t="shared" si="33"/>
        <v>0</v>
      </c>
      <c r="DM38" s="121">
        <f t="shared" si="34"/>
        <v>0</v>
      </c>
      <c r="DN38" s="121">
        <f t="shared" si="35"/>
        <v>0</v>
      </c>
      <c r="DO38" s="121">
        <f t="shared" si="36"/>
        <v>0</v>
      </c>
      <c r="DP38" s="121">
        <f t="shared" si="37"/>
        <v>0</v>
      </c>
      <c r="DQ38" s="121">
        <f t="shared" si="38"/>
        <v>0</v>
      </c>
      <c r="DR38" s="121">
        <f t="shared" si="39"/>
        <v>0</v>
      </c>
      <c r="DS38" s="121">
        <f t="shared" si="40"/>
        <v>0</v>
      </c>
      <c r="DW38" s="121" t="str">
        <f>IF($AP38&lt;&gt;"",VLOOKUP($AP38,pay_scales!$A:$S,18,FALSE),"")</f>
        <v/>
      </c>
      <c r="DX38" s="121">
        <f t="shared" si="82"/>
        <v>0</v>
      </c>
      <c r="DY38" s="121" t="str">
        <f t="shared" si="83"/>
        <v/>
      </c>
      <c r="DZ38" s="121">
        <f t="shared" si="41"/>
        <v>0</v>
      </c>
      <c r="EA38" s="121">
        <f t="shared" si="42"/>
        <v>0</v>
      </c>
      <c r="EB38" s="121">
        <f t="shared" si="43"/>
        <v>0</v>
      </c>
      <c r="EC38" s="121">
        <f t="shared" si="44"/>
        <v>0</v>
      </c>
      <c r="ED38" s="121">
        <f t="shared" si="45"/>
        <v>0</v>
      </c>
      <c r="EE38" s="121">
        <f t="shared" si="46"/>
        <v>0</v>
      </c>
      <c r="EF38" s="121">
        <f t="shared" si="47"/>
        <v>0</v>
      </c>
      <c r="EG38" s="121">
        <f t="shared" si="48"/>
        <v>0</v>
      </c>
      <c r="EH38" s="121">
        <f t="shared" si="49"/>
        <v>0</v>
      </c>
      <c r="EI38" s="121">
        <f t="shared" si="50"/>
        <v>0</v>
      </c>
      <c r="EJ38" s="121">
        <f t="shared" si="51"/>
        <v>0</v>
      </c>
      <c r="EK38" s="121">
        <f t="shared" si="52"/>
        <v>0</v>
      </c>
      <c r="EO38" s="121" t="str">
        <f>IF($AZ38&lt;&gt;"",VLOOKUP($AF38,pay_scales!$A:$S,18,FALSE),"")</f>
        <v/>
      </c>
      <c r="EP38" s="121">
        <f t="shared" si="84"/>
        <v>0</v>
      </c>
      <c r="EQ38" s="121" t="str">
        <f t="shared" si="85"/>
        <v/>
      </c>
      <c r="ER38" s="121">
        <f t="shared" si="53"/>
        <v>0</v>
      </c>
      <c r="ES38" s="121">
        <f t="shared" si="54"/>
        <v>0</v>
      </c>
      <c r="ET38" s="121">
        <f t="shared" si="55"/>
        <v>0</v>
      </c>
      <c r="EU38" s="121">
        <f t="shared" si="56"/>
        <v>0</v>
      </c>
      <c r="EV38" s="121">
        <f t="shared" si="57"/>
        <v>0</v>
      </c>
      <c r="EW38" s="121">
        <f t="shared" si="58"/>
        <v>0</v>
      </c>
      <c r="EX38" s="121">
        <f t="shared" si="59"/>
        <v>0</v>
      </c>
      <c r="EY38" s="121">
        <f t="shared" si="60"/>
        <v>0</v>
      </c>
      <c r="EZ38" s="121">
        <f t="shared" si="61"/>
        <v>0</v>
      </c>
      <c r="FA38" s="121">
        <f t="shared" si="62"/>
        <v>0</v>
      </c>
      <c r="FB38" s="121">
        <f t="shared" si="63"/>
        <v>0</v>
      </c>
      <c r="FC38" s="121">
        <f t="shared" si="64"/>
        <v>0</v>
      </c>
      <c r="FF38">
        <f t="shared" si="86"/>
        <v>0</v>
      </c>
    </row>
    <row r="39" spans="1:162" x14ac:dyDescent="0.25">
      <c r="A39" s="2" t="str">
        <f>IF(OR($E39='selections(hide)'!$A$57,$E39='selections(hide)'!$A$54,$E39='selections(hide)'!$A$51),$C$1&amp;$E39,IF(AND($E39='selections(hide)'!$A$50,$F39&lt;45),$C$1&amp;$E39&amp;"up to 45",IF(AND($E39='selections(hide)'!$A$50,$F39&gt;=45),$C$1&amp;$E39&amp;"45+",IF(AND($E39='selections(hide)'!$A$49,$F39&lt;30),$C$1&amp;$E39&amp;"up to 30",IF(AND($E39='selections(hide)'!$A$49,$F39&gt;=30),$C$1&amp;$E39&amp;"30+",IF(AND($E39='selections(hide)'!$A$53,$F39&lt;45),$C$1&amp;$E39&amp;"up to 45",IF(AND($E39='selections(hide)'!$A$53,$F39&gt;=45),$C$1&amp;$E39&amp;"45+",IF(AND($E39='selections(hide)'!$A$52,$F39&lt;30),$C$1&amp;$E39&amp;"up to 30",IF(AND($E39='selections(hide)'!$A$52,$F39&gt;=30),$C$1&amp;$E39&amp;"30+",IF(AND($E39='selections(hide)'!$A$56,$F39&lt;45),$C$1&amp;$E39&amp;"up to 45",IF(AND($E39='selections(hide)'!$A$56,$F39&gt;=45),$C$1&amp;$E39&amp;"45+",IF(AND($E39='selections(hide)'!$A$55,$F39&lt;30),$C$1&amp;$E39&amp;"up to 30",IF(AND($E39='selections(hide)'!$A$55,$F39&gt;=30),$C$1&amp;$E39&amp;"30+","")))))))))))))</f>
        <v/>
      </c>
      <c r="B39" s="85"/>
      <c r="C39" s="92"/>
      <c r="D39" s="93"/>
      <c r="E39" s="84"/>
      <c r="F39" s="92"/>
      <c r="G39" s="93"/>
      <c r="H39" s="91"/>
      <c r="I39" s="117" t="str">
        <f>IFERROR(IF('selections(hide)'!$F$1=1,VLOOKUP($A39,academic_hours!$B$13:$S$40,4,FALSE),IF('selections(hide)'!$F$1=2,VLOOKUP($A39,academic_hours!$B$13:$S$40,9,FALSE),IF('selections(hide)'!$F$1=3,VLOOKUP($A39,academic_hours!$B$13:$S$40,14,FALSE),0))),"")</f>
        <v/>
      </c>
      <c r="J39" s="118"/>
      <c r="K39" s="117" t="str">
        <f t="shared" ref="K39:K48" si="87">IFERROR(J39+I39,"")</f>
        <v/>
      </c>
      <c r="L39" s="47"/>
      <c r="M39" s="91"/>
      <c r="N39" s="91"/>
      <c r="O39" s="91"/>
      <c r="P39" s="91"/>
      <c r="Q39" s="91"/>
      <c r="R39" s="91"/>
      <c r="S39" s="117" t="str">
        <f>IFERROR(IF('selections(hide)'!$F$1=1,VLOOKUP($A39,academic_hours!$B$13:$S$40,6,FALSE),IF('selections(hide)'!$F$1=2,VLOOKUP($A39,academic_hours!$B$13:$S$40,11,FALSE),IF('selections(hide)'!$F$1=3,VLOOKUP($A39,academic_hours!$B$13:$S$40,16,FALSE),0))),"")</f>
        <v/>
      </c>
      <c r="T39" s="118"/>
      <c r="U39" s="117" t="str">
        <f t="shared" ref="U39:U48" si="88">IFERROR(T39+S39,"")</f>
        <v/>
      </c>
      <c r="V39" s="47"/>
      <c r="W39" s="91"/>
      <c r="X39" s="91"/>
      <c r="Y39" s="91"/>
      <c r="Z39" s="91"/>
      <c r="AA39" s="91"/>
      <c r="AB39" s="91"/>
      <c r="AC39" s="117" t="str">
        <f>IFERROR(IF('selections(hide)'!$F$1=1,VLOOKUP($A39,academic_hours!$B$13:$S$40,5,FALSE),IF('selections(hide)'!$F$1=2,VLOOKUP($A39,academic_hours!$B$13:$S$40,10,FALSE),IF('selections(hide)'!$F$1=3,VLOOKUP($A39,academic_hours!$B$13:$S$40,15,FALSE),0))),"")</f>
        <v/>
      </c>
      <c r="AD39" s="118"/>
      <c r="AE39" s="117" t="str">
        <f t="shared" ref="AE39:AE48" si="89">IFERROR(AD39+AC39,"")</f>
        <v/>
      </c>
      <c r="AF39" s="47"/>
      <c r="AG39" s="91"/>
      <c r="AH39" s="91"/>
      <c r="AI39" s="91"/>
      <c r="AJ39" s="91"/>
      <c r="AK39" s="91"/>
      <c r="AL39" s="91"/>
      <c r="AM39" s="117" t="str">
        <f>IFERROR(IF('selections(hide)'!$F$1=1,VLOOKUP($A39,academic_hours!$B$13:$S$40,8,FALSE),IF('selections(hide)'!$F$1=2,VLOOKUP($A39,academic_hours!$B$13:$S$40,13,FALSE),IF('selections(hide)'!$F$1=3,VLOOKUP($A39,academic_hours!$B$13:$S$40,18,FALSE),0))),"")</f>
        <v/>
      </c>
      <c r="AN39" s="118"/>
      <c r="AO39" s="117" t="str">
        <f t="shared" ref="AO39:AO48" si="90">IFERROR(AN39+AM39,"")</f>
        <v/>
      </c>
      <c r="AP39" s="47"/>
      <c r="AQ39" s="91"/>
      <c r="AR39" s="91"/>
      <c r="AS39" s="91"/>
      <c r="AT39" s="91"/>
      <c r="AU39" s="91"/>
      <c r="AV39" s="91"/>
      <c r="AW39" s="117" t="str">
        <f>IFERROR(IF('selections(hide)'!$F$1=1,VLOOKUP($A39,academic_hours!$B$13:$S$40,7,FALSE),IF('selections(hide)'!$F$1=2,VLOOKUP($A39,academic_hours!$B$13:$S$40,12,FALSE),IF('selections(hide)'!$F$1=3,VLOOKUP($A39,academic_hours!$B$13:$S$40,17,FALSE),0))),"")</f>
        <v/>
      </c>
      <c r="AX39" s="118"/>
      <c r="AY39" s="117" t="str">
        <f t="shared" ref="AY39:AY48" si="91">IFERROR(AX39+AW39,"")</f>
        <v/>
      </c>
      <c r="AZ39" s="47"/>
      <c r="BA39" s="91"/>
      <c r="BB39" s="91"/>
      <c r="BC39" s="91"/>
      <c r="BD39" s="91"/>
      <c r="BE39" s="91"/>
      <c r="BF39" s="91"/>
      <c r="BH39" s="71" t="str">
        <f t="shared" si="70"/>
        <v>OK</v>
      </c>
      <c r="BI39" s="71" t="str">
        <f t="shared" si="71"/>
        <v>OK</v>
      </c>
      <c r="BJ39" s="71" t="str">
        <f t="shared" si="72"/>
        <v>OK</v>
      </c>
      <c r="BK39" s="71" t="str">
        <f t="shared" si="73"/>
        <v>OK</v>
      </c>
      <c r="BL39" s="71" t="str">
        <f t="shared" si="74"/>
        <v>OK</v>
      </c>
      <c r="BM39" s="71" t="str">
        <f t="shared" si="75"/>
        <v>OK</v>
      </c>
      <c r="BN39" s="71" t="str">
        <f t="shared" si="0"/>
        <v>OK</v>
      </c>
      <c r="BO39" s="71" t="str">
        <f t="shared" si="1"/>
        <v>OK</v>
      </c>
      <c r="BP39" s="71" t="str">
        <f t="shared" si="2"/>
        <v>OK</v>
      </c>
      <c r="BQ39" s="71" t="str">
        <f t="shared" si="3"/>
        <v>OK</v>
      </c>
      <c r="BR39" s="71" t="str">
        <f t="shared" si="4"/>
        <v>OK</v>
      </c>
      <c r="BU39" s="121" t="str">
        <f>IF($L39&lt;&gt;"",VLOOKUP($L39,pay_scales!$A:$S,18,FALSE),"")</f>
        <v/>
      </c>
      <c r="BV39" s="121">
        <f t="shared" si="76"/>
        <v>0</v>
      </c>
      <c r="BW39" s="121" t="str">
        <f t="shared" ref="BW39:BW48" si="92">IFERROR(BV39*BU39,"")</f>
        <v/>
      </c>
      <c r="BX39" s="121">
        <f t="shared" si="5"/>
        <v>0</v>
      </c>
      <c r="BY39" s="121">
        <f t="shared" si="6"/>
        <v>0</v>
      </c>
      <c r="BZ39" s="121">
        <f t="shared" si="7"/>
        <v>0</v>
      </c>
      <c r="CA39" s="121">
        <f t="shared" si="8"/>
        <v>0</v>
      </c>
      <c r="CB39" s="121">
        <f t="shared" si="9"/>
        <v>0</v>
      </c>
      <c r="CC39" s="121">
        <f t="shared" si="10"/>
        <v>0</v>
      </c>
      <c r="CD39" s="121">
        <f t="shared" si="11"/>
        <v>0</v>
      </c>
      <c r="CE39" s="121">
        <f t="shared" si="12"/>
        <v>0</v>
      </c>
      <c r="CF39" s="121">
        <f t="shared" si="13"/>
        <v>0</v>
      </c>
      <c r="CG39" s="121">
        <f t="shared" si="14"/>
        <v>0</v>
      </c>
      <c r="CH39" s="121">
        <f t="shared" si="15"/>
        <v>0</v>
      </c>
      <c r="CI39" s="121">
        <f t="shared" si="16"/>
        <v>0</v>
      </c>
      <c r="CM39" s="121" t="str">
        <f>IF($V39&lt;&gt;"",VLOOKUP($V39,pay_scales!$A:$S,18,FALSE),"")</f>
        <v/>
      </c>
      <c r="CN39" s="121">
        <f t="shared" si="78"/>
        <v>0</v>
      </c>
      <c r="CO39" s="121" t="str">
        <f t="shared" ref="CO39:CO48" si="93">IFERROR(CN39*CM39,"")</f>
        <v/>
      </c>
      <c r="CP39" s="121">
        <f t="shared" si="17"/>
        <v>0</v>
      </c>
      <c r="CQ39" s="121">
        <f t="shared" si="18"/>
        <v>0</v>
      </c>
      <c r="CR39" s="121">
        <f t="shared" si="19"/>
        <v>0</v>
      </c>
      <c r="CS39" s="121">
        <f t="shared" si="20"/>
        <v>0</v>
      </c>
      <c r="CT39" s="121">
        <f t="shared" si="21"/>
        <v>0</v>
      </c>
      <c r="CU39" s="121">
        <f t="shared" si="22"/>
        <v>0</v>
      </c>
      <c r="CV39" s="121">
        <f t="shared" si="23"/>
        <v>0</v>
      </c>
      <c r="CW39" s="121">
        <f t="shared" si="24"/>
        <v>0</v>
      </c>
      <c r="CX39" s="121">
        <f t="shared" si="25"/>
        <v>0</v>
      </c>
      <c r="CY39" s="121">
        <f t="shared" si="26"/>
        <v>0</v>
      </c>
      <c r="CZ39" s="121">
        <f t="shared" si="27"/>
        <v>0</v>
      </c>
      <c r="DA39" s="121">
        <f t="shared" si="28"/>
        <v>0</v>
      </c>
      <c r="DE39" s="121" t="str">
        <f>IF($AF39&lt;&gt;"",VLOOKUP($AF39,pay_scales!$A:$S,18,FALSE),"")</f>
        <v/>
      </c>
      <c r="DF39" s="121">
        <f t="shared" si="80"/>
        <v>0</v>
      </c>
      <c r="DG39" s="121" t="str">
        <f t="shared" ref="DG39:DG48" si="94">IFERROR(DF39*DE39,"")</f>
        <v/>
      </c>
      <c r="DH39" s="121">
        <f t="shared" si="29"/>
        <v>0</v>
      </c>
      <c r="DI39" s="121">
        <f t="shared" si="30"/>
        <v>0</v>
      </c>
      <c r="DJ39" s="121">
        <f t="shared" si="31"/>
        <v>0</v>
      </c>
      <c r="DK39" s="121">
        <f t="shared" si="32"/>
        <v>0</v>
      </c>
      <c r="DL39" s="121">
        <f t="shared" si="33"/>
        <v>0</v>
      </c>
      <c r="DM39" s="121">
        <f t="shared" si="34"/>
        <v>0</v>
      </c>
      <c r="DN39" s="121">
        <f t="shared" si="35"/>
        <v>0</v>
      </c>
      <c r="DO39" s="121">
        <f t="shared" si="36"/>
        <v>0</v>
      </c>
      <c r="DP39" s="121">
        <f t="shared" si="37"/>
        <v>0</v>
      </c>
      <c r="DQ39" s="121">
        <f t="shared" si="38"/>
        <v>0</v>
      </c>
      <c r="DR39" s="121">
        <f t="shared" si="39"/>
        <v>0</v>
      </c>
      <c r="DS39" s="121">
        <f t="shared" si="40"/>
        <v>0</v>
      </c>
      <c r="DW39" s="121" t="str">
        <f>IF($AP39&lt;&gt;"",VLOOKUP($AP39,pay_scales!$A:$S,18,FALSE),"")</f>
        <v/>
      </c>
      <c r="DX39" s="121">
        <f t="shared" si="82"/>
        <v>0</v>
      </c>
      <c r="DY39" s="121" t="str">
        <f t="shared" ref="DY39:DY48" si="95">IFERROR(DX39*DW39,"")</f>
        <v/>
      </c>
      <c r="DZ39" s="121">
        <f t="shared" si="41"/>
        <v>0</v>
      </c>
      <c r="EA39" s="121">
        <f t="shared" si="42"/>
        <v>0</v>
      </c>
      <c r="EB39" s="121">
        <f t="shared" si="43"/>
        <v>0</v>
      </c>
      <c r="EC39" s="121">
        <f t="shared" si="44"/>
        <v>0</v>
      </c>
      <c r="ED39" s="121">
        <f t="shared" si="45"/>
        <v>0</v>
      </c>
      <c r="EE39" s="121">
        <f t="shared" si="46"/>
        <v>0</v>
      </c>
      <c r="EF39" s="121">
        <f t="shared" si="47"/>
        <v>0</v>
      </c>
      <c r="EG39" s="121">
        <f t="shared" si="48"/>
        <v>0</v>
      </c>
      <c r="EH39" s="121">
        <f t="shared" si="49"/>
        <v>0</v>
      </c>
      <c r="EI39" s="121">
        <f t="shared" si="50"/>
        <v>0</v>
      </c>
      <c r="EJ39" s="121">
        <f t="shared" si="51"/>
        <v>0</v>
      </c>
      <c r="EK39" s="121">
        <f t="shared" si="52"/>
        <v>0</v>
      </c>
      <c r="EO39" s="121" t="str">
        <f>IF($AZ39&lt;&gt;"",VLOOKUP($AF39,pay_scales!$A:$S,18,FALSE),"")</f>
        <v/>
      </c>
      <c r="EP39" s="121">
        <f t="shared" si="84"/>
        <v>0</v>
      </c>
      <c r="EQ39" s="121" t="str">
        <f t="shared" ref="EQ39:EQ48" si="96">IFERROR(EP39*EO39,"")</f>
        <v/>
      </c>
      <c r="ER39" s="121">
        <f t="shared" si="53"/>
        <v>0</v>
      </c>
      <c r="ES39" s="121">
        <f t="shared" si="54"/>
        <v>0</v>
      </c>
      <c r="ET39" s="121">
        <f t="shared" si="55"/>
        <v>0</v>
      </c>
      <c r="EU39" s="121">
        <f t="shared" si="56"/>
        <v>0</v>
      </c>
      <c r="EV39" s="121">
        <f t="shared" si="57"/>
        <v>0</v>
      </c>
      <c r="EW39" s="121">
        <f t="shared" si="58"/>
        <v>0</v>
      </c>
      <c r="EX39" s="121">
        <f t="shared" si="59"/>
        <v>0</v>
      </c>
      <c r="EY39" s="121">
        <f t="shared" si="60"/>
        <v>0</v>
      </c>
      <c r="EZ39" s="121">
        <f t="shared" si="61"/>
        <v>0</v>
      </c>
      <c r="FA39" s="121">
        <f t="shared" si="62"/>
        <v>0</v>
      </c>
      <c r="FB39" s="121">
        <f t="shared" si="63"/>
        <v>0</v>
      </c>
      <c r="FC39" s="121">
        <f t="shared" si="64"/>
        <v>0</v>
      </c>
      <c r="FF39">
        <f t="shared" si="86"/>
        <v>0</v>
      </c>
    </row>
    <row r="40" spans="1:162" x14ac:dyDescent="0.25">
      <c r="A40" s="2" t="str">
        <f>IF(OR($E40='selections(hide)'!$A$57,$E40='selections(hide)'!$A$54,$E40='selections(hide)'!$A$51),$C$1&amp;$E40,IF(AND($E40='selections(hide)'!$A$50,$F40&lt;45),$C$1&amp;$E40&amp;"up to 45",IF(AND($E40='selections(hide)'!$A$50,$F40&gt;=45),$C$1&amp;$E40&amp;"45+",IF(AND($E40='selections(hide)'!$A$49,$F40&lt;30),$C$1&amp;$E40&amp;"up to 30",IF(AND($E40='selections(hide)'!$A$49,$F40&gt;=30),$C$1&amp;$E40&amp;"30+",IF(AND($E40='selections(hide)'!$A$53,$F40&lt;45),$C$1&amp;$E40&amp;"up to 45",IF(AND($E40='selections(hide)'!$A$53,$F40&gt;=45),$C$1&amp;$E40&amp;"45+",IF(AND($E40='selections(hide)'!$A$52,$F40&lt;30),$C$1&amp;$E40&amp;"up to 30",IF(AND($E40='selections(hide)'!$A$52,$F40&gt;=30),$C$1&amp;$E40&amp;"30+",IF(AND($E40='selections(hide)'!$A$56,$F40&lt;45),$C$1&amp;$E40&amp;"up to 45",IF(AND($E40='selections(hide)'!$A$56,$F40&gt;=45),$C$1&amp;$E40&amp;"45+",IF(AND($E40='selections(hide)'!$A$55,$F40&lt;30),$C$1&amp;$E40&amp;"up to 30",IF(AND($E40='selections(hide)'!$A$55,$F40&gt;=30),$C$1&amp;$E40&amp;"30+","")))))))))))))</f>
        <v/>
      </c>
      <c r="B40" s="85"/>
      <c r="C40" s="92"/>
      <c r="D40" s="93"/>
      <c r="E40" s="84"/>
      <c r="F40" s="92"/>
      <c r="G40" s="93"/>
      <c r="H40" s="91"/>
      <c r="I40" s="117" t="str">
        <f>IFERROR(IF('selections(hide)'!$F$1=1,VLOOKUP($A40,academic_hours!$B$13:$S$40,4,FALSE),IF('selections(hide)'!$F$1=2,VLOOKUP($A40,academic_hours!$B$13:$S$40,9,FALSE),IF('selections(hide)'!$F$1=3,VLOOKUP($A40,academic_hours!$B$13:$S$40,14,FALSE),0))),"")</f>
        <v/>
      </c>
      <c r="J40" s="118"/>
      <c r="K40" s="117" t="str">
        <f t="shared" si="87"/>
        <v/>
      </c>
      <c r="L40" s="47"/>
      <c r="M40" s="91"/>
      <c r="N40" s="91"/>
      <c r="O40" s="91"/>
      <c r="P40" s="91"/>
      <c r="Q40" s="91"/>
      <c r="R40" s="91"/>
      <c r="S40" s="117" t="str">
        <f>IFERROR(IF('selections(hide)'!$F$1=1,VLOOKUP($A40,academic_hours!$B$13:$S$40,6,FALSE),IF('selections(hide)'!$F$1=2,VLOOKUP($A40,academic_hours!$B$13:$S$40,11,FALSE),IF('selections(hide)'!$F$1=3,VLOOKUP($A40,academic_hours!$B$13:$S$40,16,FALSE),0))),"")</f>
        <v/>
      </c>
      <c r="T40" s="118"/>
      <c r="U40" s="117" t="str">
        <f t="shared" si="88"/>
        <v/>
      </c>
      <c r="V40" s="47"/>
      <c r="W40" s="91"/>
      <c r="X40" s="91"/>
      <c r="Y40" s="91"/>
      <c r="Z40" s="91"/>
      <c r="AA40" s="91"/>
      <c r="AB40" s="91"/>
      <c r="AC40" s="117" t="str">
        <f>IFERROR(IF('selections(hide)'!$F$1=1,VLOOKUP($A40,academic_hours!$B$13:$S$40,5,FALSE),IF('selections(hide)'!$F$1=2,VLOOKUP($A40,academic_hours!$B$13:$S$40,10,FALSE),IF('selections(hide)'!$F$1=3,VLOOKUP($A40,academic_hours!$B$13:$S$40,15,FALSE),0))),"")</f>
        <v/>
      </c>
      <c r="AD40" s="118"/>
      <c r="AE40" s="117" t="str">
        <f t="shared" si="89"/>
        <v/>
      </c>
      <c r="AF40" s="47"/>
      <c r="AG40" s="91"/>
      <c r="AH40" s="91"/>
      <c r="AI40" s="91"/>
      <c r="AJ40" s="91"/>
      <c r="AK40" s="91"/>
      <c r="AL40" s="91"/>
      <c r="AM40" s="117" t="str">
        <f>IFERROR(IF('selections(hide)'!$F$1=1,VLOOKUP($A40,academic_hours!$B$13:$S$40,8,FALSE),IF('selections(hide)'!$F$1=2,VLOOKUP($A40,academic_hours!$B$13:$S$40,13,FALSE),IF('selections(hide)'!$F$1=3,VLOOKUP($A40,academic_hours!$B$13:$S$40,18,FALSE),0))),"")</f>
        <v/>
      </c>
      <c r="AN40" s="118"/>
      <c r="AO40" s="117" t="str">
        <f t="shared" si="90"/>
        <v/>
      </c>
      <c r="AP40" s="47"/>
      <c r="AQ40" s="91"/>
      <c r="AR40" s="91"/>
      <c r="AS40" s="91"/>
      <c r="AT40" s="91"/>
      <c r="AU40" s="91"/>
      <c r="AV40" s="91"/>
      <c r="AW40" s="117" t="str">
        <f>IFERROR(IF('selections(hide)'!$F$1=1,VLOOKUP($A40,academic_hours!$B$13:$S$40,7,FALSE),IF('selections(hide)'!$F$1=2,VLOOKUP($A40,academic_hours!$B$13:$S$40,12,FALSE),IF('selections(hide)'!$F$1=3,VLOOKUP($A40,academic_hours!$B$13:$S$40,17,FALSE),0))),"")</f>
        <v/>
      </c>
      <c r="AX40" s="118"/>
      <c r="AY40" s="117" t="str">
        <f t="shared" si="91"/>
        <v/>
      </c>
      <c r="AZ40" s="47"/>
      <c r="BA40" s="91"/>
      <c r="BB40" s="91"/>
      <c r="BC40" s="91"/>
      <c r="BD40" s="91"/>
      <c r="BE40" s="91"/>
      <c r="BF40" s="91"/>
      <c r="BH40" s="71" t="str">
        <f t="shared" si="70"/>
        <v>OK</v>
      </c>
      <c r="BI40" s="71" t="str">
        <f t="shared" si="71"/>
        <v>OK</v>
      </c>
      <c r="BJ40" s="71" t="str">
        <f t="shared" si="72"/>
        <v>OK</v>
      </c>
      <c r="BK40" s="71" t="str">
        <f t="shared" si="73"/>
        <v>OK</v>
      </c>
      <c r="BL40" s="71" t="str">
        <f t="shared" si="74"/>
        <v>OK</v>
      </c>
      <c r="BM40" s="71" t="str">
        <f t="shared" si="75"/>
        <v>OK</v>
      </c>
      <c r="BN40" s="71" t="str">
        <f t="shared" ref="BN40:BN67" si="97">IF($G40="","OK",IF(SUM($M40:$R40)=1,"OK","Faculty staff % must add to 100"))</f>
        <v>OK</v>
      </c>
      <c r="BO40" s="71" t="str">
        <f t="shared" ref="BO40:BO67" si="98">IF($G40="","OK",IF(SUM($W40:$AB40)=1,"OK","Faculty staff % must add to 100"))</f>
        <v>OK</v>
      </c>
      <c r="BP40" s="71" t="str">
        <f t="shared" ref="BP40:BP67" si="99">IF($G40="","OK",IF(SUM($AG40:$AL40)=1,"OK","Faculty staff % must add to 100"))</f>
        <v>OK</v>
      </c>
      <c r="BQ40" s="71" t="str">
        <f t="shared" ref="BQ40:BQ67" si="100">IF($G40="","OK",IF(SUM($AQ40:$AV40)=1,"OK","Faculty staff % must add to 100"))</f>
        <v>OK</v>
      </c>
      <c r="BR40" s="71" t="str">
        <f t="shared" ref="BR40:BR67" si="101">IF($G40="","OK",IF(SUM($BA40:$BF40)=1,"OK","Faculty staff % must add to 100"))</f>
        <v>OK</v>
      </c>
      <c r="BU40" s="121" t="str">
        <f>IF($L40&lt;&gt;"",VLOOKUP($L40,pay_scales!$A:$S,18,FALSE),"")</f>
        <v/>
      </c>
      <c r="BV40" s="121">
        <f t="shared" si="76"/>
        <v>0</v>
      </c>
      <c r="BW40" s="121" t="str">
        <f t="shared" si="92"/>
        <v/>
      </c>
      <c r="BX40" s="121">
        <f t="shared" ref="BX40:BX67" si="102">IFERROR($M40*$BV40,0)</f>
        <v>0</v>
      </c>
      <c r="BY40" s="121">
        <f t="shared" ref="BY40:BY67" si="103">IFERROR($N40*$BV40,0)</f>
        <v>0</v>
      </c>
      <c r="BZ40" s="121">
        <f t="shared" ref="BZ40:BZ67" si="104">IFERROR($O40*$BV40,0)</f>
        <v>0</v>
      </c>
      <c r="CA40" s="121">
        <f t="shared" ref="CA40:CA67" si="105">IFERROR($P40*$BV40,0)</f>
        <v>0</v>
      </c>
      <c r="CB40" s="121">
        <f t="shared" ref="CB40:CB67" si="106">IFERROR($Q40*$BV40,0)</f>
        <v>0</v>
      </c>
      <c r="CC40" s="121">
        <f t="shared" ref="CC40:CC67" si="107">IFERROR($R40*$BV40,0)</f>
        <v>0</v>
      </c>
      <c r="CD40" s="121">
        <f t="shared" ref="CD40:CD67" si="108">IFERROR($M40*$BW40,0)</f>
        <v>0</v>
      </c>
      <c r="CE40" s="121">
        <f t="shared" ref="CE40:CE67" si="109">IFERROR($N40*$BW40,0)</f>
        <v>0</v>
      </c>
      <c r="CF40" s="121">
        <f t="shared" ref="CF40:CF67" si="110">IFERROR($O40*$BW40,0)</f>
        <v>0</v>
      </c>
      <c r="CG40" s="121">
        <f t="shared" ref="CG40:CG67" si="111">IFERROR($P40*$BW40,0)</f>
        <v>0</v>
      </c>
      <c r="CH40" s="121">
        <f t="shared" ref="CH40:CH67" si="112">IFERROR($Q40*$BW40,0)</f>
        <v>0</v>
      </c>
      <c r="CI40" s="121">
        <f t="shared" ref="CI40:CI67" si="113">IFERROR($R40*$BW40,0)</f>
        <v>0</v>
      </c>
      <c r="CM40" s="121" t="str">
        <f>IF($V40&lt;&gt;"",VLOOKUP($V40,pay_scales!$A:$S,18,FALSE),"")</f>
        <v/>
      </c>
      <c r="CN40" s="121">
        <f t="shared" si="78"/>
        <v>0</v>
      </c>
      <c r="CO40" s="121" t="str">
        <f t="shared" si="93"/>
        <v/>
      </c>
      <c r="CP40" s="121">
        <f t="shared" ref="CP40:CP67" si="114">IFERROR($W40*$CN40,0)</f>
        <v>0</v>
      </c>
      <c r="CQ40" s="121">
        <f t="shared" ref="CQ40:CQ67" si="115">IFERROR($X40*$CN40,0)</f>
        <v>0</v>
      </c>
      <c r="CR40" s="121">
        <f t="shared" ref="CR40:CR67" si="116">IFERROR($Y40*$CN40,0)</f>
        <v>0</v>
      </c>
      <c r="CS40" s="121">
        <f t="shared" ref="CS40:CS67" si="117">IFERROR($Z40*$CN40,0)</f>
        <v>0</v>
      </c>
      <c r="CT40" s="121">
        <f t="shared" ref="CT40:CT67" si="118">IFERROR($AA40*$CN40,0)</f>
        <v>0</v>
      </c>
      <c r="CU40" s="121">
        <f t="shared" ref="CU40:CU67" si="119">IFERROR($AB40*$CN40,0)</f>
        <v>0</v>
      </c>
      <c r="CV40" s="121">
        <f t="shared" ref="CV40:CV67" si="120">IFERROR($W40*$CO40,0)</f>
        <v>0</v>
      </c>
      <c r="CW40" s="121">
        <f t="shared" ref="CW40:CW67" si="121">IFERROR($X40*$CO40,0)</f>
        <v>0</v>
      </c>
      <c r="CX40" s="121">
        <f t="shared" ref="CX40:CX67" si="122">IFERROR($Y40*$CO40,0)</f>
        <v>0</v>
      </c>
      <c r="CY40" s="121">
        <f t="shared" ref="CY40:CY67" si="123">IFERROR($Z40*$CO40,0)</f>
        <v>0</v>
      </c>
      <c r="CZ40" s="121">
        <f t="shared" ref="CZ40:CZ67" si="124">IFERROR($AA40*$CO40,0)</f>
        <v>0</v>
      </c>
      <c r="DA40" s="121">
        <f t="shared" ref="DA40:DA67" si="125">IFERROR($AB40*$CO40,0)</f>
        <v>0</v>
      </c>
      <c r="DE40" s="121" t="str">
        <f>IF($AF40&lt;&gt;"",VLOOKUP($AF40,pay_scales!$A:$S,18,FALSE),"")</f>
        <v/>
      </c>
      <c r="DF40" s="121">
        <f t="shared" si="80"/>
        <v>0</v>
      </c>
      <c r="DG40" s="121" t="str">
        <f t="shared" si="94"/>
        <v/>
      </c>
      <c r="DH40" s="121">
        <f t="shared" ref="DH40:DH67" si="126">IFERROR($AG40*$DF40,0)</f>
        <v>0</v>
      </c>
      <c r="DI40" s="121">
        <f t="shared" ref="DI40:DI67" si="127">IFERROR($AH40*$DF40,0)</f>
        <v>0</v>
      </c>
      <c r="DJ40" s="121">
        <f t="shared" ref="DJ40:DJ67" si="128">IFERROR($AI40*$DF40,0)</f>
        <v>0</v>
      </c>
      <c r="DK40" s="121">
        <f t="shared" ref="DK40:DK67" si="129">IFERROR($AJ40*$DF40,0)</f>
        <v>0</v>
      </c>
      <c r="DL40" s="121">
        <f t="shared" ref="DL40:DL67" si="130">IFERROR($AK40*$DF40,0)</f>
        <v>0</v>
      </c>
      <c r="DM40" s="121">
        <f t="shared" ref="DM40:DM67" si="131">IFERROR($AL40*$DF40,0)</f>
        <v>0</v>
      </c>
      <c r="DN40" s="121">
        <f t="shared" ref="DN40:DN67" si="132">IFERROR($AG40*$DG40,0)</f>
        <v>0</v>
      </c>
      <c r="DO40" s="121">
        <f t="shared" ref="DO40:DO67" si="133">IFERROR($AH40*$DG40,0)</f>
        <v>0</v>
      </c>
      <c r="DP40" s="121">
        <f t="shared" ref="DP40:DP67" si="134">IFERROR($AI40*$DG40,0)</f>
        <v>0</v>
      </c>
      <c r="DQ40" s="121">
        <f t="shared" ref="DQ40:DQ67" si="135">IFERROR($AJ40*$DG40,0)</f>
        <v>0</v>
      </c>
      <c r="DR40" s="121">
        <f t="shared" ref="DR40:DR67" si="136">IFERROR($AK40*$DG40,0)</f>
        <v>0</v>
      </c>
      <c r="DS40" s="121">
        <f t="shared" ref="DS40:DS67" si="137">IFERROR($AL40*$DG40,0)</f>
        <v>0</v>
      </c>
      <c r="DW40" s="121" t="str">
        <f>IF($AP40&lt;&gt;"",VLOOKUP($AP40,pay_scales!$A:$S,18,FALSE),"")</f>
        <v/>
      </c>
      <c r="DX40" s="121">
        <f t="shared" si="82"/>
        <v>0</v>
      </c>
      <c r="DY40" s="121" t="str">
        <f t="shared" si="95"/>
        <v/>
      </c>
      <c r="DZ40" s="121">
        <f t="shared" ref="DZ40:DZ67" si="138">IFERROR($AQ40*$DX40,0)</f>
        <v>0</v>
      </c>
      <c r="EA40" s="121">
        <f t="shared" ref="EA40:EA67" si="139">IFERROR($AR40*$DX40,0)</f>
        <v>0</v>
      </c>
      <c r="EB40" s="121">
        <f t="shared" ref="EB40:EB67" si="140">IFERROR($AS40*$DX40,0)</f>
        <v>0</v>
      </c>
      <c r="EC40" s="121">
        <f t="shared" ref="EC40:EC67" si="141">IFERROR($AT40*$DX40,0)</f>
        <v>0</v>
      </c>
      <c r="ED40" s="121">
        <f t="shared" ref="ED40:ED67" si="142">IFERROR($AU40*$DX40,0)</f>
        <v>0</v>
      </c>
      <c r="EE40" s="121">
        <f t="shared" ref="EE40:EE67" si="143">IFERROR($AV40*$DX40,0)</f>
        <v>0</v>
      </c>
      <c r="EF40" s="121">
        <f t="shared" ref="EF40:EF67" si="144">IFERROR($AQ40*$DY40,0)</f>
        <v>0</v>
      </c>
      <c r="EG40" s="121">
        <f t="shared" ref="EG40:EG67" si="145">IFERROR($AR40*$DY40,0)</f>
        <v>0</v>
      </c>
      <c r="EH40" s="121">
        <f t="shared" ref="EH40:EH67" si="146">IFERROR($AS40*$DY40,0)</f>
        <v>0</v>
      </c>
      <c r="EI40" s="121">
        <f t="shared" ref="EI40:EI67" si="147">IFERROR($AT40*$DY40,0)</f>
        <v>0</v>
      </c>
      <c r="EJ40" s="121">
        <f t="shared" ref="EJ40:EJ67" si="148">IFERROR($AU40*$DY40,0)</f>
        <v>0</v>
      </c>
      <c r="EK40" s="121">
        <f t="shared" ref="EK40:EK67" si="149">IFERROR($AV40*$DY40,0)</f>
        <v>0</v>
      </c>
      <c r="EO40" s="121" t="str">
        <f>IF($AZ40&lt;&gt;"",VLOOKUP($AF40,pay_scales!$A:$S,18,FALSE),"")</f>
        <v/>
      </c>
      <c r="EP40" s="121">
        <f t="shared" si="84"/>
        <v>0</v>
      </c>
      <c r="EQ40" s="121" t="str">
        <f t="shared" si="96"/>
        <v/>
      </c>
      <c r="ER40" s="121">
        <f t="shared" ref="ER40:ER67" si="150">IFERROR($BA40*$EP40,0)</f>
        <v>0</v>
      </c>
      <c r="ES40" s="121">
        <f t="shared" ref="ES40:ES67" si="151">IFERROR($BB40*$EP40,0)</f>
        <v>0</v>
      </c>
      <c r="ET40" s="121">
        <f t="shared" ref="ET40:ET67" si="152">IFERROR($BC40*$EP40,0)</f>
        <v>0</v>
      </c>
      <c r="EU40" s="121">
        <f t="shared" ref="EU40:EU67" si="153">IFERROR($BD40*$EP40,0)</f>
        <v>0</v>
      </c>
      <c r="EV40" s="121">
        <f t="shared" ref="EV40:EV67" si="154">IFERROR($BE40*$EP40,0)</f>
        <v>0</v>
      </c>
      <c r="EW40" s="121">
        <f t="shared" ref="EW40:EW67" si="155">IFERROR($BF40*$EP40,0)</f>
        <v>0</v>
      </c>
      <c r="EX40" s="121">
        <f t="shared" ref="EX40:EX67" si="156">IFERROR($BA40*$EQ40,0)</f>
        <v>0</v>
      </c>
      <c r="EY40" s="121">
        <f t="shared" ref="EY40:EY67" si="157">IFERROR($BB40*$EQ40,0)</f>
        <v>0</v>
      </c>
      <c r="EZ40" s="121">
        <f t="shared" ref="EZ40:EZ67" si="158">IFERROR($BC40*$EQ40,0)</f>
        <v>0</v>
      </c>
      <c r="FA40" s="121">
        <f t="shared" ref="FA40:FA67" si="159">IFERROR($BD40*$EQ40,0)</f>
        <v>0</v>
      </c>
      <c r="FB40" s="121">
        <f t="shared" ref="FB40:FB67" si="160">IFERROR($BE40*$EQ40,0)</f>
        <v>0</v>
      </c>
      <c r="FC40" s="121">
        <f t="shared" ref="FC40:FC67" si="161">IFERROR($BF40*$EQ40,0)</f>
        <v>0</v>
      </c>
      <c r="FF40">
        <f t="shared" si="86"/>
        <v>0</v>
      </c>
    </row>
    <row r="41" spans="1:162" x14ac:dyDescent="0.25">
      <c r="A41" s="2" t="str">
        <f>IF(OR($E41='selections(hide)'!$A$57,$E41='selections(hide)'!$A$54,$E41='selections(hide)'!$A$51),$C$1&amp;$E41,IF(AND($E41='selections(hide)'!$A$50,$F41&lt;45),$C$1&amp;$E41&amp;"up to 45",IF(AND($E41='selections(hide)'!$A$50,$F41&gt;=45),$C$1&amp;$E41&amp;"45+",IF(AND($E41='selections(hide)'!$A$49,$F41&lt;30),$C$1&amp;$E41&amp;"up to 30",IF(AND($E41='selections(hide)'!$A$49,$F41&gt;=30),$C$1&amp;$E41&amp;"30+",IF(AND($E41='selections(hide)'!$A$53,$F41&lt;45),$C$1&amp;$E41&amp;"up to 45",IF(AND($E41='selections(hide)'!$A$53,$F41&gt;=45),$C$1&amp;$E41&amp;"45+",IF(AND($E41='selections(hide)'!$A$52,$F41&lt;30),$C$1&amp;$E41&amp;"up to 30",IF(AND($E41='selections(hide)'!$A$52,$F41&gt;=30),$C$1&amp;$E41&amp;"30+",IF(AND($E41='selections(hide)'!$A$56,$F41&lt;45),$C$1&amp;$E41&amp;"up to 45",IF(AND($E41='selections(hide)'!$A$56,$F41&gt;=45),$C$1&amp;$E41&amp;"45+",IF(AND($E41='selections(hide)'!$A$55,$F41&lt;30),$C$1&amp;$E41&amp;"up to 30",IF(AND($E41='selections(hide)'!$A$55,$F41&gt;=30),$C$1&amp;$E41&amp;"30+","")))))))))))))</f>
        <v/>
      </c>
      <c r="B41" s="85"/>
      <c r="C41" s="92"/>
      <c r="D41" s="93"/>
      <c r="E41" s="84"/>
      <c r="F41" s="92"/>
      <c r="G41" s="93"/>
      <c r="H41" s="91"/>
      <c r="I41" s="117" t="str">
        <f>IFERROR(IF('selections(hide)'!$F$1=1,VLOOKUP($A41,academic_hours!$B$13:$S$40,4,FALSE),IF('selections(hide)'!$F$1=2,VLOOKUP($A41,academic_hours!$B$13:$S$40,9,FALSE),IF('selections(hide)'!$F$1=3,VLOOKUP($A41,academic_hours!$B$13:$S$40,14,FALSE),0))),"")</f>
        <v/>
      </c>
      <c r="J41" s="118"/>
      <c r="K41" s="117" t="str">
        <f t="shared" si="87"/>
        <v/>
      </c>
      <c r="L41" s="47"/>
      <c r="M41" s="91"/>
      <c r="N41" s="91"/>
      <c r="O41" s="91"/>
      <c r="P41" s="91"/>
      <c r="Q41" s="91"/>
      <c r="R41" s="91"/>
      <c r="S41" s="117" t="str">
        <f>IFERROR(IF('selections(hide)'!$F$1=1,VLOOKUP($A41,academic_hours!$B$13:$S$40,6,FALSE),IF('selections(hide)'!$F$1=2,VLOOKUP($A41,academic_hours!$B$13:$S$40,11,FALSE),IF('selections(hide)'!$F$1=3,VLOOKUP($A41,academic_hours!$B$13:$S$40,16,FALSE),0))),"")</f>
        <v/>
      </c>
      <c r="T41" s="118"/>
      <c r="U41" s="117" t="str">
        <f t="shared" si="88"/>
        <v/>
      </c>
      <c r="V41" s="47"/>
      <c r="W41" s="91"/>
      <c r="X41" s="91"/>
      <c r="Y41" s="91"/>
      <c r="Z41" s="91"/>
      <c r="AA41" s="91"/>
      <c r="AB41" s="91"/>
      <c r="AC41" s="117" t="str">
        <f>IFERROR(IF('selections(hide)'!$F$1=1,VLOOKUP($A41,academic_hours!$B$13:$S$40,5,FALSE),IF('selections(hide)'!$F$1=2,VLOOKUP($A41,academic_hours!$B$13:$S$40,10,FALSE),IF('selections(hide)'!$F$1=3,VLOOKUP($A41,academic_hours!$B$13:$S$40,15,FALSE),0))),"")</f>
        <v/>
      </c>
      <c r="AD41" s="118"/>
      <c r="AE41" s="117" t="str">
        <f t="shared" si="89"/>
        <v/>
      </c>
      <c r="AF41" s="47"/>
      <c r="AG41" s="91"/>
      <c r="AH41" s="91"/>
      <c r="AI41" s="91"/>
      <c r="AJ41" s="91"/>
      <c r="AK41" s="91"/>
      <c r="AL41" s="91"/>
      <c r="AM41" s="117" t="str">
        <f>IFERROR(IF('selections(hide)'!$F$1=1,VLOOKUP($A41,academic_hours!$B$13:$S$40,8,FALSE),IF('selections(hide)'!$F$1=2,VLOOKUP($A41,academic_hours!$B$13:$S$40,13,FALSE),IF('selections(hide)'!$F$1=3,VLOOKUP($A41,academic_hours!$B$13:$S$40,18,FALSE),0))),"")</f>
        <v/>
      </c>
      <c r="AN41" s="118"/>
      <c r="AO41" s="117" t="str">
        <f t="shared" si="90"/>
        <v/>
      </c>
      <c r="AP41" s="47"/>
      <c r="AQ41" s="91"/>
      <c r="AR41" s="91"/>
      <c r="AS41" s="91"/>
      <c r="AT41" s="91"/>
      <c r="AU41" s="91"/>
      <c r="AV41" s="91"/>
      <c r="AW41" s="117" t="str">
        <f>IFERROR(IF('selections(hide)'!$F$1=1,VLOOKUP($A41,academic_hours!$B$13:$S$40,7,FALSE),IF('selections(hide)'!$F$1=2,VLOOKUP($A41,academic_hours!$B$13:$S$40,12,FALSE),IF('selections(hide)'!$F$1=3,VLOOKUP($A41,academic_hours!$B$13:$S$40,17,FALSE),0))),"")</f>
        <v/>
      </c>
      <c r="AX41" s="118"/>
      <c r="AY41" s="117" t="str">
        <f t="shared" si="91"/>
        <v/>
      </c>
      <c r="AZ41" s="47"/>
      <c r="BA41" s="91"/>
      <c r="BB41" s="91"/>
      <c r="BC41" s="91"/>
      <c r="BD41" s="91"/>
      <c r="BE41" s="91"/>
      <c r="BF41" s="91"/>
      <c r="BH41" s="71" t="str">
        <f t="shared" si="70"/>
        <v>OK</v>
      </c>
      <c r="BI41" s="71" t="str">
        <f t="shared" si="71"/>
        <v>OK</v>
      </c>
      <c r="BJ41" s="71" t="str">
        <f t="shared" si="72"/>
        <v>OK</v>
      </c>
      <c r="BK41" s="71" t="str">
        <f t="shared" si="73"/>
        <v>OK</v>
      </c>
      <c r="BL41" s="71" t="str">
        <f t="shared" si="74"/>
        <v>OK</v>
      </c>
      <c r="BM41" s="71" t="str">
        <f t="shared" si="75"/>
        <v>OK</v>
      </c>
      <c r="BN41" s="71" t="str">
        <f t="shared" si="97"/>
        <v>OK</v>
      </c>
      <c r="BO41" s="71" t="str">
        <f t="shared" si="98"/>
        <v>OK</v>
      </c>
      <c r="BP41" s="71" t="str">
        <f t="shared" si="99"/>
        <v>OK</v>
      </c>
      <c r="BQ41" s="71" t="str">
        <f t="shared" si="100"/>
        <v>OK</v>
      </c>
      <c r="BR41" s="71" t="str">
        <f t="shared" si="101"/>
        <v>OK</v>
      </c>
      <c r="BU41" s="121" t="str">
        <f>IF($L41&lt;&gt;"",VLOOKUP($L41,pay_scales!$A:$S,18,FALSE),"")</f>
        <v/>
      </c>
      <c r="BV41" s="121">
        <f t="shared" si="76"/>
        <v>0</v>
      </c>
      <c r="BW41" s="121" t="str">
        <f t="shared" si="92"/>
        <v/>
      </c>
      <c r="BX41" s="121">
        <f t="shared" si="102"/>
        <v>0</v>
      </c>
      <c r="BY41" s="121">
        <f t="shared" si="103"/>
        <v>0</v>
      </c>
      <c r="BZ41" s="121">
        <f t="shared" si="104"/>
        <v>0</v>
      </c>
      <c r="CA41" s="121">
        <f t="shared" si="105"/>
        <v>0</v>
      </c>
      <c r="CB41" s="121">
        <f t="shared" si="106"/>
        <v>0</v>
      </c>
      <c r="CC41" s="121">
        <f t="shared" si="107"/>
        <v>0</v>
      </c>
      <c r="CD41" s="121">
        <f t="shared" si="108"/>
        <v>0</v>
      </c>
      <c r="CE41" s="121">
        <f t="shared" si="109"/>
        <v>0</v>
      </c>
      <c r="CF41" s="121">
        <f t="shared" si="110"/>
        <v>0</v>
      </c>
      <c r="CG41" s="121">
        <f t="shared" si="111"/>
        <v>0</v>
      </c>
      <c r="CH41" s="121">
        <f t="shared" si="112"/>
        <v>0</v>
      </c>
      <c r="CI41" s="121">
        <f t="shared" si="113"/>
        <v>0</v>
      </c>
      <c r="CM41" s="121" t="str">
        <f>IF($V41&lt;&gt;"",VLOOKUP($V41,pay_scales!$A:$S,18,FALSE),"")</f>
        <v/>
      </c>
      <c r="CN41" s="121">
        <f t="shared" si="78"/>
        <v>0</v>
      </c>
      <c r="CO41" s="121" t="str">
        <f t="shared" si="93"/>
        <v/>
      </c>
      <c r="CP41" s="121">
        <f t="shared" si="114"/>
        <v>0</v>
      </c>
      <c r="CQ41" s="121">
        <f t="shared" si="115"/>
        <v>0</v>
      </c>
      <c r="CR41" s="121">
        <f t="shared" si="116"/>
        <v>0</v>
      </c>
      <c r="CS41" s="121">
        <f t="shared" si="117"/>
        <v>0</v>
      </c>
      <c r="CT41" s="121">
        <f t="shared" si="118"/>
        <v>0</v>
      </c>
      <c r="CU41" s="121">
        <f t="shared" si="119"/>
        <v>0</v>
      </c>
      <c r="CV41" s="121">
        <f t="shared" si="120"/>
        <v>0</v>
      </c>
      <c r="CW41" s="121">
        <f t="shared" si="121"/>
        <v>0</v>
      </c>
      <c r="CX41" s="121">
        <f t="shared" si="122"/>
        <v>0</v>
      </c>
      <c r="CY41" s="121">
        <f t="shared" si="123"/>
        <v>0</v>
      </c>
      <c r="CZ41" s="121">
        <f t="shared" si="124"/>
        <v>0</v>
      </c>
      <c r="DA41" s="121">
        <f t="shared" si="125"/>
        <v>0</v>
      </c>
      <c r="DE41" s="121" t="str">
        <f>IF($AF41&lt;&gt;"",VLOOKUP($AF41,pay_scales!$A:$S,18,FALSE),"")</f>
        <v/>
      </c>
      <c r="DF41" s="121">
        <f t="shared" si="80"/>
        <v>0</v>
      </c>
      <c r="DG41" s="121" t="str">
        <f t="shared" si="94"/>
        <v/>
      </c>
      <c r="DH41" s="121">
        <f t="shared" si="126"/>
        <v>0</v>
      </c>
      <c r="DI41" s="121">
        <f t="shared" si="127"/>
        <v>0</v>
      </c>
      <c r="DJ41" s="121">
        <f t="shared" si="128"/>
        <v>0</v>
      </c>
      <c r="DK41" s="121">
        <f t="shared" si="129"/>
        <v>0</v>
      </c>
      <c r="DL41" s="121">
        <f t="shared" si="130"/>
        <v>0</v>
      </c>
      <c r="DM41" s="121">
        <f t="shared" si="131"/>
        <v>0</v>
      </c>
      <c r="DN41" s="121">
        <f t="shared" si="132"/>
        <v>0</v>
      </c>
      <c r="DO41" s="121">
        <f t="shared" si="133"/>
        <v>0</v>
      </c>
      <c r="DP41" s="121">
        <f t="shared" si="134"/>
        <v>0</v>
      </c>
      <c r="DQ41" s="121">
        <f t="shared" si="135"/>
        <v>0</v>
      </c>
      <c r="DR41" s="121">
        <f t="shared" si="136"/>
        <v>0</v>
      </c>
      <c r="DS41" s="121">
        <f t="shared" si="137"/>
        <v>0</v>
      </c>
      <c r="DW41" s="121" t="str">
        <f>IF($AP41&lt;&gt;"",VLOOKUP($AP41,pay_scales!$A:$S,18,FALSE),"")</f>
        <v/>
      </c>
      <c r="DX41" s="121">
        <f t="shared" si="82"/>
        <v>0</v>
      </c>
      <c r="DY41" s="121" t="str">
        <f t="shared" si="95"/>
        <v/>
      </c>
      <c r="DZ41" s="121">
        <f t="shared" si="138"/>
        <v>0</v>
      </c>
      <c r="EA41" s="121">
        <f t="shared" si="139"/>
        <v>0</v>
      </c>
      <c r="EB41" s="121">
        <f t="shared" si="140"/>
        <v>0</v>
      </c>
      <c r="EC41" s="121">
        <f t="shared" si="141"/>
        <v>0</v>
      </c>
      <c r="ED41" s="121">
        <f t="shared" si="142"/>
        <v>0</v>
      </c>
      <c r="EE41" s="121">
        <f t="shared" si="143"/>
        <v>0</v>
      </c>
      <c r="EF41" s="121">
        <f t="shared" si="144"/>
        <v>0</v>
      </c>
      <c r="EG41" s="121">
        <f t="shared" si="145"/>
        <v>0</v>
      </c>
      <c r="EH41" s="121">
        <f t="shared" si="146"/>
        <v>0</v>
      </c>
      <c r="EI41" s="121">
        <f t="shared" si="147"/>
        <v>0</v>
      </c>
      <c r="EJ41" s="121">
        <f t="shared" si="148"/>
        <v>0</v>
      </c>
      <c r="EK41" s="121">
        <f t="shared" si="149"/>
        <v>0</v>
      </c>
      <c r="EO41" s="121" t="str">
        <f>IF($AZ41&lt;&gt;"",VLOOKUP($AF41,pay_scales!$A:$S,18,FALSE),"")</f>
        <v/>
      </c>
      <c r="EP41" s="121">
        <f t="shared" si="84"/>
        <v>0</v>
      </c>
      <c r="EQ41" s="121" t="str">
        <f t="shared" si="96"/>
        <v/>
      </c>
      <c r="ER41" s="121">
        <f t="shared" si="150"/>
        <v>0</v>
      </c>
      <c r="ES41" s="121">
        <f t="shared" si="151"/>
        <v>0</v>
      </c>
      <c r="ET41" s="121">
        <f t="shared" si="152"/>
        <v>0</v>
      </c>
      <c r="EU41" s="121">
        <f t="shared" si="153"/>
        <v>0</v>
      </c>
      <c r="EV41" s="121">
        <f t="shared" si="154"/>
        <v>0</v>
      </c>
      <c r="EW41" s="121">
        <f t="shared" si="155"/>
        <v>0</v>
      </c>
      <c r="EX41" s="121">
        <f t="shared" si="156"/>
        <v>0</v>
      </c>
      <c r="EY41" s="121">
        <f t="shared" si="157"/>
        <v>0</v>
      </c>
      <c r="EZ41" s="121">
        <f t="shared" si="158"/>
        <v>0</v>
      </c>
      <c r="FA41" s="121">
        <f t="shared" si="159"/>
        <v>0</v>
      </c>
      <c r="FB41" s="121">
        <f t="shared" si="160"/>
        <v>0</v>
      </c>
      <c r="FC41" s="121">
        <f t="shared" si="161"/>
        <v>0</v>
      </c>
      <c r="FF41">
        <f t="shared" si="86"/>
        <v>0</v>
      </c>
    </row>
    <row r="42" spans="1:162" x14ac:dyDescent="0.25">
      <c r="A42" s="2" t="str">
        <f>IF(OR($E42='selections(hide)'!$A$57,$E42='selections(hide)'!$A$54,$E42='selections(hide)'!$A$51),$C$1&amp;$E42,IF(AND($E42='selections(hide)'!$A$50,$F42&lt;45),$C$1&amp;$E42&amp;"up to 45",IF(AND($E42='selections(hide)'!$A$50,$F42&gt;=45),$C$1&amp;$E42&amp;"45+",IF(AND($E42='selections(hide)'!$A$49,$F42&lt;30),$C$1&amp;$E42&amp;"up to 30",IF(AND($E42='selections(hide)'!$A$49,$F42&gt;=30),$C$1&amp;$E42&amp;"30+",IF(AND($E42='selections(hide)'!$A$53,$F42&lt;45),$C$1&amp;$E42&amp;"up to 45",IF(AND($E42='selections(hide)'!$A$53,$F42&gt;=45),$C$1&amp;$E42&amp;"45+",IF(AND($E42='selections(hide)'!$A$52,$F42&lt;30),$C$1&amp;$E42&amp;"up to 30",IF(AND($E42='selections(hide)'!$A$52,$F42&gt;=30),$C$1&amp;$E42&amp;"30+",IF(AND($E42='selections(hide)'!$A$56,$F42&lt;45),$C$1&amp;$E42&amp;"up to 45",IF(AND($E42='selections(hide)'!$A$56,$F42&gt;=45),$C$1&amp;$E42&amp;"45+",IF(AND($E42='selections(hide)'!$A$55,$F42&lt;30),$C$1&amp;$E42&amp;"up to 30",IF(AND($E42='selections(hide)'!$A$55,$F42&gt;=30),$C$1&amp;$E42&amp;"30+","")))))))))))))</f>
        <v/>
      </c>
      <c r="B42" s="85"/>
      <c r="C42" s="92"/>
      <c r="D42" s="93"/>
      <c r="E42" s="84"/>
      <c r="F42" s="92"/>
      <c r="G42" s="93"/>
      <c r="H42" s="91"/>
      <c r="I42" s="117" t="str">
        <f>IFERROR(IF('selections(hide)'!$F$1=1,VLOOKUP($A42,academic_hours!$B$13:$S$40,4,FALSE),IF('selections(hide)'!$F$1=2,VLOOKUP($A42,academic_hours!$B$13:$S$40,9,FALSE),IF('selections(hide)'!$F$1=3,VLOOKUP($A42,academic_hours!$B$13:$S$40,14,FALSE),0))),"")</f>
        <v/>
      </c>
      <c r="J42" s="118"/>
      <c r="K42" s="117" t="str">
        <f t="shared" si="87"/>
        <v/>
      </c>
      <c r="L42" s="47"/>
      <c r="M42" s="91"/>
      <c r="N42" s="91"/>
      <c r="O42" s="91"/>
      <c r="P42" s="91"/>
      <c r="Q42" s="91"/>
      <c r="R42" s="91"/>
      <c r="S42" s="117" t="str">
        <f>IFERROR(IF('selections(hide)'!$F$1=1,VLOOKUP($A42,academic_hours!$B$13:$S$40,6,FALSE),IF('selections(hide)'!$F$1=2,VLOOKUP($A42,academic_hours!$B$13:$S$40,11,FALSE),IF('selections(hide)'!$F$1=3,VLOOKUP($A42,academic_hours!$B$13:$S$40,16,FALSE),0))),"")</f>
        <v/>
      </c>
      <c r="T42" s="118"/>
      <c r="U42" s="117" t="str">
        <f t="shared" si="88"/>
        <v/>
      </c>
      <c r="V42" s="47"/>
      <c r="W42" s="91"/>
      <c r="X42" s="91"/>
      <c r="Y42" s="91"/>
      <c r="Z42" s="91"/>
      <c r="AA42" s="91"/>
      <c r="AB42" s="91"/>
      <c r="AC42" s="117" t="str">
        <f>IFERROR(IF('selections(hide)'!$F$1=1,VLOOKUP($A42,academic_hours!$B$13:$S$40,5,FALSE),IF('selections(hide)'!$F$1=2,VLOOKUP($A42,academic_hours!$B$13:$S$40,10,FALSE),IF('selections(hide)'!$F$1=3,VLOOKUP($A42,academic_hours!$B$13:$S$40,15,FALSE),0))),"")</f>
        <v/>
      </c>
      <c r="AD42" s="118"/>
      <c r="AE42" s="117" t="str">
        <f t="shared" si="89"/>
        <v/>
      </c>
      <c r="AF42" s="47"/>
      <c r="AG42" s="91"/>
      <c r="AH42" s="91"/>
      <c r="AI42" s="91"/>
      <c r="AJ42" s="91"/>
      <c r="AK42" s="91"/>
      <c r="AL42" s="91"/>
      <c r="AM42" s="117" t="str">
        <f>IFERROR(IF('selections(hide)'!$F$1=1,VLOOKUP($A42,academic_hours!$B$13:$S$40,8,FALSE),IF('selections(hide)'!$F$1=2,VLOOKUP($A42,academic_hours!$B$13:$S$40,13,FALSE),IF('selections(hide)'!$F$1=3,VLOOKUP($A42,academic_hours!$B$13:$S$40,18,FALSE),0))),"")</f>
        <v/>
      </c>
      <c r="AN42" s="118"/>
      <c r="AO42" s="117" t="str">
        <f t="shared" si="90"/>
        <v/>
      </c>
      <c r="AP42" s="47"/>
      <c r="AQ42" s="91"/>
      <c r="AR42" s="91"/>
      <c r="AS42" s="91"/>
      <c r="AT42" s="91"/>
      <c r="AU42" s="91"/>
      <c r="AV42" s="91"/>
      <c r="AW42" s="117" t="str">
        <f>IFERROR(IF('selections(hide)'!$F$1=1,VLOOKUP($A42,academic_hours!$B$13:$S$40,7,FALSE),IF('selections(hide)'!$F$1=2,VLOOKUP($A42,academic_hours!$B$13:$S$40,12,FALSE),IF('selections(hide)'!$F$1=3,VLOOKUP($A42,academic_hours!$B$13:$S$40,17,FALSE),0))),"")</f>
        <v/>
      </c>
      <c r="AX42" s="118"/>
      <c r="AY42" s="117" t="str">
        <f t="shared" si="91"/>
        <v/>
      </c>
      <c r="AZ42" s="47"/>
      <c r="BA42" s="91"/>
      <c r="BB42" s="91"/>
      <c r="BC42" s="91"/>
      <c r="BD42" s="91"/>
      <c r="BE42" s="91"/>
      <c r="BF42" s="91"/>
      <c r="BH42" s="71" t="str">
        <f t="shared" si="70"/>
        <v>OK</v>
      </c>
      <c r="BI42" s="71" t="str">
        <f t="shared" si="71"/>
        <v>OK</v>
      </c>
      <c r="BJ42" s="71" t="str">
        <f t="shared" si="72"/>
        <v>OK</v>
      </c>
      <c r="BK42" s="71" t="str">
        <f t="shared" si="73"/>
        <v>OK</v>
      </c>
      <c r="BL42" s="71" t="str">
        <f t="shared" si="74"/>
        <v>OK</v>
      </c>
      <c r="BM42" s="71" t="str">
        <f t="shared" si="75"/>
        <v>OK</v>
      </c>
      <c r="BN42" s="71" t="str">
        <f t="shared" si="97"/>
        <v>OK</v>
      </c>
      <c r="BO42" s="71" t="str">
        <f t="shared" si="98"/>
        <v>OK</v>
      </c>
      <c r="BP42" s="71" t="str">
        <f t="shared" si="99"/>
        <v>OK</v>
      </c>
      <c r="BQ42" s="71" t="str">
        <f t="shared" si="100"/>
        <v>OK</v>
      </c>
      <c r="BR42" s="71" t="str">
        <f t="shared" si="101"/>
        <v>OK</v>
      </c>
      <c r="BU42" s="121" t="str">
        <f>IF($L42&lt;&gt;"",VLOOKUP($L42,pay_scales!$A:$S,18,FALSE),"")</f>
        <v/>
      </c>
      <c r="BV42" s="121">
        <f t="shared" si="76"/>
        <v>0</v>
      </c>
      <c r="BW42" s="121" t="str">
        <f t="shared" si="92"/>
        <v/>
      </c>
      <c r="BX42" s="121">
        <f t="shared" si="102"/>
        <v>0</v>
      </c>
      <c r="BY42" s="121">
        <f t="shared" si="103"/>
        <v>0</v>
      </c>
      <c r="BZ42" s="121">
        <f t="shared" si="104"/>
        <v>0</v>
      </c>
      <c r="CA42" s="121">
        <f t="shared" si="105"/>
        <v>0</v>
      </c>
      <c r="CB42" s="121">
        <f t="shared" si="106"/>
        <v>0</v>
      </c>
      <c r="CC42" s="121">
        <f t="shared" si="107"/>
        <v>0</v>
      </c>
      <c r="CD42" s="121">
        <f t="shared" si="108"/>
        <v>0</v>
      </c>
      <c r="CE42" s="121">
        <f t="shared" si="109"/>
        <v>0</v>
      </c>
      <c r="CF42" s="121">
        <f t="shared" si="110"/>
        <v>0</v>
      </c>
      <c r="CG42" s="121">
        <f t="shared" si="111"/>
        <v>0</v>
      </c>
      <c r="CH42" s="121">
        <f t="shared" si="112"/>
        <v>0</v>
      </c>
      <c r="CI42" s="121">
        <f t="shared" si="113"/>
        <v>0</v>
      </c>
      <c r="CM42" s="121" t="str">
        <f>IF($V42&lt;&gt;"",VLOOKUP($V42,pay_scales!$A:$S,18,FALSE),"")</f>
        <v/>
      </c>
      <c r="CN42" s="121">
        <f t="shared" si="78"/>
        <v>0</v>
      </c>
      <c r="CO42" s="121" t="str">
        <f t="shared" si="93"/>
        <v/>
      </c>
      <c r="CP42" s="121">
        <f t="shared" si="114"/>
        <v>0</v>
      </c>
      <c r="CQ42" s="121">
        <f t="shared" si="115"/>
        <v>0</v>
      </c>
      <c r="CR42" s="121">
        <f t="shared" si="116"/>
        <v>0</v>
      </c>
      <c r="CS42" s="121">
        <f t="shared" si="117"/>
        <v>0</v>
      </c>
      <c r="CT42" s="121">
        <f t="shared" si="118"/>
        <v>0</v>
      </c>
      <c r="CU42" s="121">
        <f t="shared" si="119"/>
        <v>0</v>
      </c>
      <c r="CV42" s="121">
        <f t="shared" si="120"/>
        <v>0</v>
      </c>
      <c r="CW42" s="121">
        <f t="shared" si="121"/>
        <v>0</v>
      </c>
      <c r="CX42" s="121">
        <f t="shared" si="122"/>
        <v>0</v>
      </c>
      <c r="CY42" s="121">
        <f t="shared" si="123"/>
        <v>0</v>
      </c>
      <c r="CZ42" s="121">
        <f t="shared" si="124"/>
        <v>0</v>
      </c>
      <c r="DA42" s="121">
        <f t="shared" si="125"/>
        <v>0</v>
      </c>
      <c r="DE42" s="121" t="str">
        <f>IF($AF42&lt;&gt;"",VLOOKUP($AF42,pay_scales!$A:$S,18,FALSE),"")</f>
        <v/>
      </c>
      <c r="DF42" s="121">
        <f t="shared" si="80"/>
        <v>0</v>
      </c>
      <c r="DG42" s="121" t="str">
        <f t="shared" si="94"/>
        <v/>
      </c>
      <c r="DH42" s="121">
        <f t="shared" si="126"/>
        <v>0</v>
      </c>
      <c r="DI42" s="121">
        <f t="shared" si="127"/>
        <v>0</v>
      </c>
      <c r="DJ42" s="121">
        <f t="shared" si="128"/>
        <v>0</v>
      </c>
      <c r="DK42" s="121">
        <f t="shared" si="129"/>
        <v>0</v>
      </c>
      <c r="DL42" s="121">
        <f t="shared" si="130"/>
        <v>0</v>
      </c>
      <c r="DM42" s="121">
        <f t="shared" si="131"/>
        <v>0</v>
      </c>
      <c r="DN42" s="121">
        <f t="shared" si="132"/>
        <v>0</v>
      </c>
      <c r="DO42" s="121">
        <f t="shared" si="133"/>
        <v>0</v>
      </c>
      <c r="DP42" s="121">
        <f t="shared" si="134"/>
        <v>0</v>
      </c>
      <c r="DQ42" s="121">
        <f t="shared" si="135"/>
        <v>0</v>
      </c>
      <c r="DR42" s="121">
        <f t="shared" si="136"/>
        <v>0</v>
      </c>
      <c r="DS42" s="121">
        <f t="shared" si="137"/>
        <v>0</v>
      </c>
      <c r="DW42" s="121" t="str">
        <f>IF($AP42&lt;&gt;"",VLOOKUP($AP42,pay_scales!$A:$S,18,FALSE),"")</f>
        <v/>
      </c>
      <c r="DX42" s="121">
        <f t="shared" si="82"/>
        <v>0</v>
      </c>
      <c r="DY42" s="121" t="str">
        <f t="shared" si="95"/>
        <v/>
      </c>
      <c r="DZ42" s="121">
        <f t="shared" si="138"/>
        <v>0</v>
      </c>
      <c r="EA42" s="121">
        <f t="shared" si="139"/>
        <v>0</v>
      </c>
      <c r="EB42" s="121">
        <f t="shared" si="140"/>
        <v>0</v>
      </c>
      <c r="EC42" s="121">
        <f t="shared" si="141"/>
        <v>0</v>
      </c>
      <c r="ED42" s="121">
        <f t="shared" si="142"/>
        <v>0</v>
      </c>
      <c r="EE42" s="121">
        <f t="shared" si="143"/>
        <v>0</v>
      </c>
      <c r="EF42" s="121">
        <f t="shared" si="144"/>
        <v>0</v>
      </c>
      <c r="EG42" s="121">
        <f t="shared" si="145"/>
        <v>0</v>
      </c>
      <c r="EH42" s="121">
        <f t="shared" si="146"/>
        <v>0</v>
      </c>
      <c r="EI42" s="121">
        <f t="shared" si="147"/>
        <v>0</v>
      </c>
      <c r="EJ42" s="121">
        <f t="shared" si="148"/>
        <v>0</v>
      </c>
      <c r="EK42" s="121">
        <f t="shared" si="149"/>
        <v>0</v>
      </c>
      <c r="EO42" s="121" t="str">
        <f>IF($AZ42&lt;&gt;"",VLOOKUP($AF42,pay_scales!$A:$S,18,FALSE),"")</f>
        <v/>
      </c>
      <c r="EP42" s="121">
        <f t="shared" si="84"/>
        <v>0</v>
      </c>
      <c r="EQ42" s="121" t="str">
        <f t="shared" si="96"/>
        <v/>
      </c>
      <c r="ER42" s="121">
        <f t="shared" si="150"/>
        <v>0</v>
      </c>
      <c r="ES42" s="121">
        <f t="shared" si="151"/>
        <v>0</v>
      </c>
      <c r="ET42" s="121">
        <f t="shared" si="152"/>
        <v>0</v>
      </c>
      <c r="EU42" s="121">
        <f t="shared" si="153"/>
        <v>0</v>
      </c>
      <c r="EV42" s="121">
        <f t="shared" si="154"/>
        <v>0</v>
      </c>
      <c r="EW42" s="121">
        <f t="shared" si="155"/>
        <v>0</v>
      </c>
      <c r="EX42" s="121">
        <f t="shared" si="156"/>
        <v>0</v>
      </c>
      <c r="EY42" s="121">
        <f t="shared" si="157"/>
        <v>0</v>
      </c>
      <c r="EZ42" s="121">
        <f t="shared" si="158"/>
        <v>0</v>
      </c>
      <c r="FA42" s="121">
        <f t="shared" si="159"/>
        <v>0</v>
      </c>
      <c r="FB42" s="121">
        <f t="shared" si="160"/>
        <v>0</v>
      </c>
      <c r="FC42" s="121">
        <f t="shared" si="161"/>
        <v>0</v>
      </c>
      <c r="FF42">
        <f t="shared" si="86"/>
        <v>0</v>
      </c>
    </row>
    <row r="43" spans="1:162" x14ac:dyDescent="0.25">
      <c r="A43" s="2" t="str">
        <f>IF(OR($E43='selections(hide)'!$A$57,$E43='selections(hide)'!$A$54,$E43='selections(hide)'!$A$51),$C$1&amp;$E43,IF(AND($E43='selections(hide)'!$A$50,$F43&lt;45),$C$1&amp;$E43&amp;"up to 45",IF(AND($E43='selections(hide)'!$A$50,$F43&gt;=45),$C$1&amp;$E43&amp;"45+",IF(AND($E43='selections(hide)'!$A$49,$F43&lt;30),$C$1&amp;$E43&amp;"up to 30",IF(AND($E43='selections(hide)'!$A$49,$F43&gt;=30),$C$1&amp;$E43&amp;"30+",IF(AND($E43='selections(hide)'!$A$53,$F43&lt;45),$C$1&amp;$E43&amp;"up to 45",IF(AND($E43='selections(hide)'!$A$53,$F43&gt;=45),$C$1&amp;$E43&amp;"45+",IF(AND($E43='selections(hide)'!$A$52,$F43&lt;30),$C$1&amp;$E43&amp;"up to 30",IF(AND($E43='selections(hide)'!$A$52,$F43&gt;=30),$C$1&amp;$E43&amp;"30+",IF(AND($E43='selections(hide)'!$A$56,$F43&lt;45),$C$1&amp;$E43&amp;"up to 45",IF(AND($E43='selections(hide)'!$A$56,$F43&gt;=45),$C$1&amp;$E43&amp;"45+",IF(AND($E43='selections(hide)'!$A$55,$F43&lt;30),$C$1&amp;$E43&amp;"up to 30",IF(AND($E43='selections(hide)'!$A$55,$F43&gt;=30),$C$1&amp;$E43&amp;"30+","")))))))))))))</f>
        <v/>
      </c>
      <c r="B43" s="85"/>
      <c r="C43" s="92"/>
      <c r="D43" s="93"/>
      <c r="E43" s="84"/>
      <c r="F43" s="92"/>
      <c r="G43" s="93"/>
      <c r="H43" s="91"/>
      <c r="I43" s="117" t="str">
        <f>IFERROR(IF('selections(hide)'!$F$1=1,VLOOKUP($A43,academic_hours!$B$13:$S$40,4,FALSE),IF('selections(hide)'!$F$1=2,VLOOKUP($A43,academic_hours!$B$13:$S$40,9,FALSE),IF('selections(hide)'!$F$1=3,VLOOKUP($A43,academic_hours!$B$13:$S$40,14,FALSE),0))),"")</f>
        <v/>
      </c>
      <c r="J43" s="118"/>
      <c r="K43" s="117" t="str">
        <f t="shared" si="87"/>
        <v/>
      </c>
      <c r="L43" s="47"/>
      <c r="M43" s="91"/>
      <c r="N43" s="91"/>
      <c r="O43" s="91"/>
      <c r="P43" s="91"/>
      <c r="Q43" s="91"/>
      <c r="R43" s="91"/>
      <c r="S43" s="117" t="str">
        <f>IFERROR(IF('selections(hide)'!$F$1=1,VLOOKUP($A43,academic_hours!$B$13:$S$40,6,FALSE),IF('selections(hide)'!$F$1=2,VLOOKUP($A43,academic_hours!$B$13:$S$40,11,FALSE),IF('selections(hide)'!$F$1=3,VLOOKUP($A43,academic_hours!$B$13:$S$40,16,FALSE),0))),"")</f>
        <v/>
      </c>
      <c r="T43" s="118"/>
      <c r="U43" s="117" t="str">
        <f t="shared" si="88"/>
        <v/>
      </c>
      <c r="V43" s="47"/>
      <c r="W43" s="91"/>
      <c r="X43" s="91"/>
      <c r="Y43" s="91"/>
      <c r="Z43" s="91"/>
      <c r="AA43" s="91"/>
      <c r="AB43" s="91"/>
      <c r="AC43" s="117" t="str">
        <f>IFERROR(IF('selections(hide)'!$F$1=1,VLOOKUP($A43,academic_hours!$B$13:$S$40,5,FALSE),IF('selections(hide)'!$F$1=2,VLOOKUP($A43,academic_hours!$B$13:$S$40,10,FALSE),IF('selections(hide)'!$F$1=3,VLOOKUP($A43,academic_hours!$B$13:$S$40,15,FALSE),0))),"")</f>
        <v/>
      </c>
      <c r="AD43" s="118"/>
      <c r="AE43" s="117" t="str">
        <f t="shared" si="89"/>
        <v/>
      </c>
      <c r="AF43" s="47"/>
      <c r="AG43" s="91"/>
      <c r="AH43" s="91"/>
      <c r="AI43" s="91"/>
      <c r="AJ43" s="91"/>
      <c r="AK43" s="91"/>
      <c r="AL43" s="91"/>
      <c r="AM43" s="117" t="str">
        <f>IFERROR(IF('selections(hide)'!$F$1=1,VLOOKUP($A43,academic_hours!$B$13:$S$40,8,FALSE),IF('selections(hide)'!$F$1=2,VLOOKUP($A43,academic_hours!$B$13:$S$40,13,FALSE),IF('selections(hide)'!$F$1=3,VLOOKUP($A43,academic_hours!$B$13:$S$40,18,FALSE),0))),"")</f>
        <v/>
      </c>
      <c r="AN43" s="118"/>
      <c r="AO43" s="117" t="str">
        <f t="shared" si="90"/>
        <v/>
      </c>
      <c r="AP43" s="47"/>
      <c r="AQ43" s="91"/>
      <c r="AR43" s="91"/>
      <c r="AS43" s="91"/>
      <c r="AT43" s="91"/>
      <c r="AU43" s="91"/>
      <c r="AV43" s="91"/>
      <c r="AW43" s="117" t="str">
        <f>IFERROR(IF('selections(hide)'!$F$1=1,VLOOKUP($A43,academic_hours!$B$13:$S$40,7,FALSE),IF('selections(hide)'!$F$1=2,VLOOKUP($A43,academic_hours!$B$13:$S$40,12,FALSE),IF('selections(hide)'!$F$1=3,VLOOKUP($A43,academic_hours!$B$13:$S$40,17,FALSE),0))),"")</f>
        <v/>
      </c>
      <c r="AX43" s="118"/>
      <c r="AY43" s="117" t="str">
        <f t="shared" si="91"/>
        <v/>
      </c>
      <c r="AZ43" s="47"/>
      <c r="BA43" s="91"/>
      <c r="BB43" s="91"/>
      <c r="BC43" s="91"/>
      <c r="BD43" s="91"/>
      <c r="BE43" s="91"/>
      <c r="BF43" s="91"/>
      <c r="BH43" s="71" t="str">
        <f t="shared" si="70"/>
        <v>OK</v>
      </c>
      <c r="BI43" s="71" t="str">
        <f t="shared" si="71"/>
        <v>OK</v>
      </c>
      <c r="BJ43" s="71" t="str">
        <f t="shared" si="72"/>
        <v>OK</v>
      </c>
      <c r="BK43" s="71" t="str">
        <f t="shared" si="73"/>
        <v>OK</v>
      </c>
      <c r="BL43" s="71" t="str">
        <f t="shared" si="74"/>
        <v>OK</v>
      </c>
      <c r="BM43" s="71" t="str">
        <f t="shared" si="75"/>
        <v>OK</v>
      </c>
      <c r="BN43" s="71" t="str">
        <f t="shared" si="97"/>
        <v>OK</v>
      </c>
      <c r="BO43" s="71" t="str">
        <f t="shared" si="98"/>
        <v>OK</v>
      </c>
      <c r="BP43" s="71" t="str">
        <f t="shared" si="99"/>
        <v>OK</v>
      </c>
      <c r="BQ43" s="71" t="str">
        <f t="shared" si="100"/>
        <v>OK</v>
      </c>
      <c r="BR43" s="71" t="str">
        <f t="shared" si="101"/>
        <v>OK</v>
      </c>
      <c r="BU43" s="121" t="str">
        <f>IF($L43&lt;&gt;"",VLOOKUP($L43,pay_scales!$A:$S,18,FALSE),"")</f>
        <v/>
      </c>
      <c r="BV43" s="121">
        <f t="shared" si="76"/>
        <v>0</v>
      </c>
      <c r="BW43" s="121" t="str">
        <f t="shared" si="92"/>
        <v/>
      </c>
      <c r="BX43" s="121">
        <f t="shared" si="102"/>
        <v>0</v>
      </c>
      <c r="BY43" s="121">
        <f t="shared" si="103"/>
        <v>0</v>
      </c>
      <c r="BZ43" s="121">
        <f t="shared" si="104"/>
        <v>0</v>
      </c>
      <c r="CA43" s="121">
        <f t="shared" si="105"/>
        <v>0</v>
      </c>
      <c r="CB43" s="121">
        <f t="shared" si="106"/>
        <v>0</v>
      </c>
      <c r="CC43" s="121">
        <f t="shared" si="107"/>
        <v>0</v>
      </c>
      <c r="CD43" s="121">
        <f t="shared" si="108"/>
        <v>0</v>
      </c>
      <c r="CE43" s="121">
        <f t="shared" si="109"/>
        <v>0</v>
      </c>
      <c r="CF43" s="121">
        <f t="shared" si="110"/>
        <v>0</v>
      </c>
      <c r="CG43" s="121">
        <f t="shared" si="111"/>
        <v>0</v>
      </c>
      <c r="CH43" s="121">
        <f t="shared" si="112"/>
        <v>0</v>
      </c>
      <c r="CI43" s="121">
        <f t="shared" si="113"/>
        <v>0</v>
      </c>
      <c r="CM43" s="121" t="str">
        <f>IF($V43&lt;&gt;"",VLOOKUP($V43,pay_scales!$A:$S,18,FALSE),"")</f>
        <v/>
      </c>
      <c r="CN43" s="121">
        <f t="shared" si="78"/>
        <v>0</v>
      </c>
      <c r="CO43" s="121" t="str">
        <f t="shared" si="93"/>
        <v/>
      </c>
      <c r="CP43" s="121">
        <f t="shared" si="114"/>
        <v>0</v>
      </c>
      <c r="CQ43" s="121">
        <f t="shared" si="115"/>
        <v>0</v>
      </c>
      <c r="CR43" s="121">
        <f t="shared" si="116"/>
        <v>0</v>
      </c>
      <c r="CS43" s="121">
        <f t="shared" si="117"/>
        <v>0</v>
      </c>
      <c r="CT43" s="121">
        <f t="shared" si="118"/>
        <v>0</v>
      </c>
      <c r="CU43" s="121">
        <f t="shared" si="119"/>
        <v>0</v>
      </c>
      <c r="CV43" s="121">
        <f t="shared" si="120"/>
        <v>0</v>
      </c>
      <c r="CW43" s="121">
        <f t="shared" si="121"/>
        <v>0</v>
      </c>
      <c r="CX43" s="121">
        <f t="shared" si="122"/>
        <v>0</v>
      </c>
      <c r="CY43" s="121">
        <f t="shared" si="123"/>
        <v>0</v>
      </c>
      <c r="CZ43" s="121">
        <f t="shared" si="124"/>
        <v>0</v>
      </c>
      <c r="DA43" s="121">
        <f t="shared" si="125"/>
        <v>0</v>
      </c>
      <c r="DE43" s="121" t="str">
        <f>IF($AF43&lt;&gt;"",VLOOKUP($AF43,pay_scales!$A:$S,18,FALSE),"")</f>
        <v/>
      </c>
      <c r="DF43" s="121">
        <f t="shared" si="80"/>
        <v>0</v>
      </c>
      <c r="DG43" s="121" t="str">
        <f t="shared" si="94"/>
        <v/>
      </c>
      <c r="DH43" s="121">
        <f t="shared" si="126"/>
        <v>0</v>
      </c>
      <c r="DI43" s="121">
        <f t="shared" si="127"/>
        <v>0</v>
      </c>
      <c r="DJ43" s="121">
        <f t="shared" si="128"/>
        <v>0</v>
      </c>
      <c r="DK43" s="121">
        <f t="shared" si="129"/>
        <v>0</v>
      </c>
      <c r="DL43" s="121">
        <f t="shared" si="130"/>
        <v>0</v>
      </c>
      <c r="DM43" s="121">
        <f t="shared" si="131"/>
        <v>0</v>
      </c>
      <c r="DN43" s="121">
        <f t="shared" si="132"/>
        <v>0</v>
      </c>
      <c r="DO43" s="121">
        <f t="shared" si="133"/>
        <v>0</v>
      </c>
      <c r="DP43" s="121">
        <f t="shared" si="134"/>
        <v>0</v>
      </c>
      <c r="DQ43" s="121">
        <f t="shared" si="135"/>
        <v>0</v>
      </c>
      <c r="DR43" s="121">
        <f t="shared" si="136"/>
        <v>0</v>
      </c>
      <c r="DS43" s="121">
        <f t="shared" si="137"/>
        <v>0</v>
      </c>
      <c r="DW43" s="121" t="str">
        <f>IF($AP43&lt;&gt;"",VLOOKUP($AP43,pay_scales!$A:$S,18,FALSE),"")</f>
        <v/>
      </c>
      <c r="DX43" s="121">
        <f t="shared" si="82"/>
        <v>0</v>
      </c>
      <c r="DY43" s="121" t="str">
        <f t="shared" si="95"/>
        <v/>
      </c>
      <c r="DZ43" s="121">
        <f t="shared" si="138"/>
        <v>0</v>
      </c>
      <c r="EA43" s="121">
        <f t="shared" si="139"/>
        <v>0</v>
      </c>
      <c r="EB43" s="121">
        <f t="shared" si="140"/>
        <v>0</v>
      </c>
      <c r="EC43" s="121">
        <f t="shared" si="141"/>
        <v>0</v>
      </c>
      <c r="ED43" s="121">
        <f t="shared" si="142"/>
        <v>0</v>
      </c>
      <c r="EE43" s="121">
        <f t="shared" si="143"/>
        <v>0</v>
      </c>
      <c r="EF43" s="121">
        <f t="shared" si="144"/>
        <v>0</v>
      </c>
      <c r="EG43" s="121">
        <f t="shared" si="145"/>
        <v>0</v>
      </c>
      <c r="EH43" s="121">
        <f t="shared" si="146"/>
        <v>0</v>
      </c>
      <c r="EI43" s="121">
        <f t="shared" si="147"/>
        <v>0</v>
      </c>
      <c r="EJ43" s="121">
        <f t="shared" si="148"/>
        <v>0</v>
      </c>
      <c r="EK43" s="121">
        <f t="shared" si="149"/>
        <v>0</v>
      </c>
      <c r="EO43" s="121" t="str">
        <f>IF($AZ43&lt;&gt;"",VLOOKUP($AF43,pay_scales!$A:$S,18,FALSE),"")</f>
        <v/>
      </c>
      <c r="EP43" s="121">
        <f t="shared" si="84"/>
        <v>0</v>
      </c>
      <c r="EQ43" s="121" t="str">
        <f t="shared" si="96"/>
        <v/>
      </c>
      <c r="ER43" s="121">
        <f t="shared" si="150"/>
        <v>0</v>
      </c>
      <c r="ES43" s="121">
        <f t="shared" si="151"/>
        <v>0</v>
      </c>
      <c r="ET43" s="121">
        <f t="shared" si="152"/>
        <v>0</v>
      </c>
      <c r="EU43" s="121">
        <f t="shared" si="153"/>
        <v>0</v>
      </c>
      <c r="EV43" s="121">
        <f t="shared" si="154"/>
        <v>0</v>
      </c>
      <c r="EW43" s="121">
        <f t="shared" si="155"/>
        <v>0</v>
      </c>
      <c r="EX43" s="121">
        <f t="shared" si="156"/>
        <v>0</v>
      </c>
      <c r="EY43" s="121">
        <f t="shared" si="157"/>
        <v>0</v>
      </c>
      <c r="EZ43" s="121">
        <f t="shared" si="158"/>
        <v>0</v>
      </c>
      <c r="FA43" s="121">
        <f t="shared" si="159"/>
        <v>0</v>
      </c>
      <c r="FB43" s="121">
        <f t="shared" si="160"/>
        <v>0</v>
      </c>
      <c r="FC43" s="121">
        <f t="shared" si="161"/>
        <v>0</v>
      </c>
      <c r="FF43">
        <f t="shared" si="86"/>
        <v>0</v>
      </c>
    </row>
    <row r="44" spans="1:162" x14ac:dyDescent="0.25">
      <c r="A44" s="2" t="str">
        <f>IF(OR($E44='selections(hide)'!$A$57,$E44='selections(hide)'!$A$54,$E44='selections(hide)'!$A$51),$C$1&amp;$E44,IF(AND($E44='selections(hide)'!$A$50,$F44&lt;45),$C$1&amp;$E44&amp;"up to 45",IF(AND($E44='selections(hide)'!$A$50,$F44&gt;=45),$C$1&amp;$E44&amp;"45+",IF(AND($E44='selections(hide)'!$A$49,$F44&lt;30),$C$1&amp;$E44&amp;"up to 30",IF(AND($E44='selections(hide)'!$A$49,$F44&gt;=30),$C$1&amp;$E44&amp;"30+",IF(AND($E44='selections(hide)'!$A$53,$F44&lt;45),$C$1&amp;$E44&amp;"up to 45",IF(AND($E44='selections(hide)'!$A$53,$F44&gt;=45),$C$1&amp;$E44&amp;"45+",IF(AND($E44='selections(hide)'!$A$52,$F44&lt;30),$C$1&amp;$E44&amp;"up to 30",IF(AND($E44='selections(hide)'!$A$52,$F44&gt;=30),$C$1&amp;$E44&amp;"30+",IF(AND($E44='selections(hide)'!$A$56,$F44&lt;45),$C$1&amp;$E44&amp;"up to 45",IF(AND($E44='selections(hide)'!$A$56,$F44&gt;=45),$C$1&amp;$E44&amp;"45+",IF(AND($E44='selections(hide)'!$A$55,$F44&lt;30),$C$1&amp;$E44&amp;"up to 30",IF(AND($E44='selections(hide)'!$A$55,$F44&gt;=30),$C$1&amp;$E44&amp;"30+","")))))))))))))</f>
        <v/>
      </c>
      <c r="B44" s="85"/>
      <c r="C44" s="92"/>
      <c r="D44" s="93"/>
      <c r="E44" s="84"/>
      <c r="F44" s="92"/>
      <c r="G44" s="93"/>
      <c r="H44" s="91"/>
      <c r="I44" s="117" t="str">
        <f>IFERROR(IF('selections(hide)'!$F$1=1,VLOOKUP($A44,academic_hours!$B$13:$S$40,4,FALSE),IF('selections(hide)'!$F$1=2,VLOOKUP($A44,academic_hours!$B$13:$S$40,9,FALSE),IF('selections(hide)'!$F$1=3,VLOOKUP($A44,academic_hours!$B$13:$S$40,14,FALSE),0))),"")</f>
        <v/>
      </c>
      <c r="J44" s="118"/>
      <c r="K44" s="117" t="str">
        <f t="shared" si="87"/>
        <v/>
      </c>
      <c r="L44" s="47"/>
      <c r="M44" s="91"/>
      <c r="N44" s="91"/>
      <c r="O44" s="91"/>
      <c r="P44" s="91"/>
      <c r="Q44" s="91"/>
      <c r="R44" s="91"/>
      <c r="S44" s="117" t="str">
        <f>IFERROR(IF('selections(hide)'!$F$1=1,VLOOKUP($A44,academic_hours!$B$13:$S$40,6,FALSE),IF('selections(hide)'!$F$1=2,VLOOKUP($A44,academic_hours!$B$13:$S$40,11,FALSE),IF('selections(hide)'!$F$1=3,VLOOKUP($A44,academic_hours!$B$13:$S$40,16,FALSE),0))),"")</f>
        <v/>
      </c>
      <c r="T44" s="118"/>
      <c r="U44" s="117" t="str">
        <f t="shared" si="88"/>
        <v/>
      </c>
      <c r="V44" s="47"/>
      <c r="W44" s="91"/>
      <c r="X44" s="91"/>
      <c r="Y44" s="91"/>
      <c r="Z44" s="91"/>
      <c r="AA44" s="91"/>
      <c r="AB44" s="91"/>
      <c r="AC44" s="117" t="str">
        <f>IFERROR(IF('selections(hide)'!$F$1=1,VLOOKUP($A44,academic_hours!$B$13:$S$40,5,FALSE),IF('selections(hide)'!$F$1=2,VLOOKUP($A44,academic_hours!$B$13:$S$40,10,FALSE),IF('selections(hide)'!$F$1=3,VLOOKUP($A44,academic_hours!$B$13:$S$40,15,FALSE),0))),"")</f>
        <v/>
      </c>
      <c r="AD44" s="118"/>
      <c r="AE44" s="117" t="str">
        <f t="shared" si="89"/>
        <v/>
      </c>
      <c r="AF44" s="47"/>
      <c r="AG44" s="91"/>
      <c r="AH44" s="91"/>
      <c r="AI44" s="91"/>
      <c r="AJ44" s="91"/>
      <c r="AK44" s="91"/>
      <c r="AL44" s="91"/>
      <c r="AM44" s="117" t="str">
        <f>IFERROR(IF('selections(hide)'!$F$1=1,VLOOKUP($A44,academic_hours!$B$13:$S$40,8,FALSE),IF('selections(hide)'!$F$1=2,VLOOKUP($A44,academic_hours!$B$13:$S$40,13,FALSE),IF('selections(hide)'!$F$1=3,VLOOKUP($A44,academic_hours!$B$13:$S$40,18,FALSE),0))),"")</f>
        <v/>
      </c>
      <c r="AN44" s="118"/>
      <c r="AO44" s="117" t="str">
        <f t="shared" si="90"/>
        <v/>
      </c>
      <c r="AP44" s="47"/>
      <c r="AQ44" s="91"/>
      <c r="AR44" s="91"/>
      <c r="AS44" s="91"/>
      <c r="AT44" s="91"/>
      <c r="AU44" s="91"/>
      <c r="AV44" s="91"/>
      <c r="AW44" s="117" t="str">
        <f>IFERROR(IF('selections(hide)'!$F$1=1,VLOOKUP($A44,academic_hours!$B$13:$S$40,7,FALSE),IF('selections(hide)'!$F$1=2,VLOOKUP($A44,academic_hours!$B$13:$S$40,12,FALSE),IF('selections(hide)'!$F$1=3,VLOOKUP($A44,academic_hours!$B$13:$S$40,17,FALSE),0))),"")</f>
        <v/>
      </c>
      <c r="AX44" s="118"/>
      <c r="AY44" s="117" t="str">
        <f t="shared" si="91"/>
        <v/>
      </c>
      <c r="AZ44" s="47"/>
      <c r="BA44" s="91"/>
      <c r="BB44" s="91"/>
      <c r="BC44" s="91"/>
      <c r="BD44" s="91"/>
      <c r="BE44" s="91"/>
      <c r="BF44" s="91"/>
      <c r="BH44" s="71" t="str">
        <f t="shared" si="70"/>
        <v>OK</v>
      </c>
      <c r="BI44" s="71" t="str">
        <f t="shared" si="71"/>
        <v>OK</v>
      </c>
      <c r="BJ44" s="71" t="str">
        <f t="shared" si="72"/>
        <v>OK</v>
      </c>
      <c r="BK44" s="71" t="str">
        <f t="shared" si="73"/>
        <v>OK</v>
      </c>
      <c r="BL44" s="71" t="str">
        <f t="shared" si="74"/>
        <v>OK</v>
      </c>
      <c r="BM44" s="71" t="str">
        <f t="shared" si="75"/>
        <v>OK</v>
      </c>
      <c r="BN44" s="71" t="str">
        <f t="shared" si="97"/>
        <v>OK</v>
      </c>
      <c r="BO44" s="71" t="str">
        <f t="shared" si="98"/>
        <v>OK</v>
      </c>
      <c r="BP44" s="71" t="str">
        <f t="shared" si="99"/>
        <v>OK</v>
      </c>
      <c r="BQ44" s="71" t="str">
        <f t="shared" si="100"/>
        <v>OK</v>
      </c>
      <c r="BR44" s="71" t="str">
        <f t="shared" si="101"/>
        <v>OK</v>
      </c>
      <c r="BU44" s="121" t="str">
        <f>IF($L44&lt;&gt;"",VLOOKUP($L44,pay_scales!$A:$S,18,FALSE),"")</f>
        <v/>
      </c>
      <c r="BV44" s="121">
        <f t="shared" si="76"/>
        <v>0</v>
      </c>
      <c r="BW44" s="121" t="str">
        <f t="shared" si="92"/>
        <v/>
      </c>
      <c r="BX44" s="121">
        <f t="shared" si="102"/>
        <v>0</v>
      </c>
      <c r="BY44" s="121">
        <f t="shared" si="103"/>
        <v>0</v>
      </c>
      <c r="BZ44" s="121">
        <f t="shared" si="104"/>
        <v>0</v>
      </c>
      <c r="CA44" s="121">
        <f t="shared" si="105"/>
        <v>0</v>
      </c>
      <c r="CB44" s="121">
        <f t="shared" si="106"/>
        <v>0</v>
      </c>
      <c r="CC44" s="121">
        <f t="shared" si="107"/>
        <v>0</v>
      </c>
      <c r="CD44" s="121">
        <f t="shared" si="108"/>
        <v>0</v>
      </c>
      <c r="CE44" s="121">
        <f t="shared" si="109"/>
        <v>0</v>
      </c>
      <c r="CF44" s="121">
        <f t="shared" si="110"/>
        <v>0</v>
      </c>
      <c r="CG44" s="121">
        <f t="shared" si="111"/>
        <v>0</v>
      </c>
      <c r="CH44" s="121">
        <f t="shared" si="112"/>
        <v>0</v>
      </c>
      <c r="CI44" s="121">
        <f t="shared" si="113"/>
        <v>0</v>
      </c>
      <c r="CM44" s="121" t="str">
        <f>IF($V44&lt;&gt;"",VLOOKUP($V44,pay_scales!$A:$S,18,FALSE),"")</f>
        <v/>
      </c>
      <c r="CN44" s="121">
        <f t="shared" si="78"/>
        <v>0</v>
      </c>
      <c r="CO44" s="121" t="str">
        <f t="shared" si="93"/>
        <v/>
      </c>
      <c r="CP44" s="121">
        <f t="shared" si="114"/>
        <v>0</v>
      </c>
      <c r="CQ44" s="121">
        <f t="shared" si="115"/>
        <v>0</v>
      </c>
      <c r="CR44" s="121">
        <f t="shared" si="116"/>
        <v>0</v>
      </c>
      <c r="CS44" s="121">
        <f t="shared" si="117"/>
        <v>0</v>
      </c>
      <c r="CT44" s="121">
        <f t="shared" si="118"/>
        <v>0</v>
      </c>
      <c r="CU44" s="121">
        <f t="shared" si="119"/>
        <v>0</v>
      </c>
      <c r="CV44" s="121">
        <f t="shared" si="120"/>
        <v>0</v>
      </c>
      <c r="CW44" s="121">
        <f t="shared" si="121"/>
        <v>0</v>
      </c>
      <c r="CX44" s="121">
        <f t="shared" si="122"/>
        <v>0</v>
      </c>
      <c r="CY44" s="121">
        <f t="shared" si="123"/>
        <v>0</v>
      </c>
      <c r="CZ44" s="121">
        <f t="shared" si="124"/>
        <v>0</v>
      </c>
      <c r="DA44" s="121">
        <f t="shared" si="125"/>
        <v>0</v>
      </c>
      <c r="DE44" s="121" t="str">
        <f>IF($AF44&lt;&gt;"",VLOOKUP($AF44,pay_scales!$A:$S,18,FALSE),"")</f>
        <v/>
      </c>
      <c r="DF44" s="121">
        <f t="shared" si="80"/>
        <v>0</v>
      </c>
      <c r="DG44" s="121" t="str">
        <f t="shared" si="94"/>
        <v/>
      </c>
      <c r="DH44" s="121">
        <f t="shared" si="126"/>
        <v>0</v>
      </c>
      <c r="DI44" s="121">
        <f t="shared" si="127"/>
        <v>0</v>
      </c>
      <c r="DJ44" s="121">
        <f t="shared" si="128"/>
        <v>0</v>
      </c>
      <c r="DK44" s="121">
        <f t="shared" si="129"/>
        <v>0</v>
      </c>
      <c r="DL44" s="121">
        <f t="shared" si="130"/>
        <v>0</v>
      </c>
      <c r="DM44" s="121">
        <f t="shared" si="131"/>
        <v>0</v>
      </c>
      <c r="DN44" s="121">
        <f t="shared" si="132"/>
        <v>0</v>
      </c>
      <c r="DO44" s="121">
        <f t="shared" si="133"/>
        <v>0</v>
      </c>
      <c r="DP44" s="121">
        <f t="shared" si="134"/>
        <v>0</v>
      </c>
      <c r="DQ44" s="121">
        <f t="shared" si="135"/>
        <v>0</v>
      </c>
      <c r="DR44" s="121">
        <f t="shared" si="136"/>
        <v>0</v>
      </c>
      <c r="DS44" s="121">
        <f t="shared" si="137"/>
        <v>0</v>
      </c>
      <c r="DW44" s="121" t="str">
        <f>IF($AP44&lt;&gt;"",VLOOKUP($AP44,pay_scales!$A:$S,18,FALSE),"")</f>
        <v/>
      </c>
      <c r="DX44" s="121">
        <f t="shared" si="82"/>
        <v>0</v>
      </c>
      <c r="DY44" s="121" t="str">
        <f t="shared" si="95"/>
        <v/>
      </c>
      <c r="DZ44" s="121">
        <f t="shared" si="138"/>
        <v>0</v>
      </c>
      <c r="EA44" s="121">
        <f t="shared" si="139"/>
        <v>0</v>
      </c>
      <c r="EB44" s="121">
        <f t="shared" si="140"/>
        <v>0</v>
      </c>
      <c r="EC44" s="121">
        <f t="shared" si="141"/>
        <v>0</v>
      </c>
      <c r="ED44" s="121">
        <f t="shared" si="142"/>
        <v>0</v>
      </c>
      <c r="EE44" s="121">
        <f t="shared" si="143"/>
        <v>0</v>
      </c>
      <c r="EF44" s="121">
        <f t="shared" si="144"/>
        <v>0</v>
      </c>
      <c r="EG44" s="121">
        <f t="shared" si="145"/>
        <v>0</v>
      </c>
      <c r="EH44" s="121">
        <f t="shared" si="146"/>
        <v>0</v>
      </c>
      <c r="EI44" s="121">
        <f t="shared" si="147"/>
        <v>0</v>
      </c>
      <c r="EJ44" s="121">
        <f t="shared" si="148"/>
        <v>0</v>
      </c>
      <c r="EK44" s="121">
        <f t="shared" si="149"/>
        <v>0</v>
      </c>
      <c r="EO44" s="121" t="str">
        <f>IF($AZ44&lt;&gt;"",VLOOKUP($AF44,pay_scales!$A:$S,18,FALSE),"")</f>
        <v/>
      </c>
      <c r="EP44" s="121">
        <f t="shared" si="84"/>
        <v>0</v>
      </c>
      <c r="EQ44" s="121" t="str">
        <f t="shared" si="96"/>
        <v/>
      </c>
      <c r="ER44" s="121">
        <f t="shared" si="150"/>
        <v>0</v>
      </c>
      <c r="ES44" s="121">
        <f t="shared" si="151"/>
        <v>0</v>
      </c>
      <c r="ET44" s="121">
        <f t="shared" si="152"/>
        <v>0</v>
      </c>
      <c r="EU44" s="121">
        <f t="shared" si="153"/>
        <v>0</v>
      </c>
      <c r="EV44" s="121">
        <f t="shared" si="154"/>
        <v>0</v>
      </c>
      <c r="EW44" s="121">
        <f t="shared" si="155"/>
        <v>0</v>
      </c>
      <c r="EX44" s="121">
        <f t="shared" si="156"/>
        <v>0</v>
      </c>
      <c r="EY44" s="121">
        <f t="shared" si="157"/>
        <v>0</v>
      </c>
      <c r="EZ44" s="121">
        <f t="shared" si="158"/>
        <v>0</v>
      </c>
      <c r="FA44" s="121">
        <f t="shared" si="159"/>
        <v>0</v>
      </c>
      <c r="FB44" s="121">
        <f t="shared" si="160"/>
        <v>0</v>
      </c>
      <c r="FC44" s="121">
        <f t="shared" si="161"/>
        <v>0</v>
      </c>
      <c r="FF44">
        <f t="shared" si="86"/>
        <v>0</v>
      </c>
    </row>
    <row r="45" spans="1:162" x14ac:dyDescent="0.25">
      <c r="A45" s="2" t="str">
        <f>IF(OR($E45='selections(hide)'!$A$57,$E45='selections(hide)'!$A$54,$E45='selections(hide)'!$A$51),$C$1&amp;$E45,IF(AND($E45='selections(hide)'!$A$50,$F45&lt;45),$C$1&amp;$E45&amp;"up to 45",IF(AND($E45='selections(hide)'!$A$50,$F45&gt;=45),$C$1&amp;$E45&amp;"45+",IF(AND($E45='selections(hide)'!$A$49,$F45&lt;30),$C$1&amp;$E45&amp;"up to 30",IF(AND($E45='selections(hide)'!$A$49,$F45&gt;=30),$C$1&amp;$E45&amp;"30+",IF(AND($E45='selections(hide)'!$A$53,$F45&lt;45),$C$1&amp;$E45&amp;"up to 45",IF(AND($E45='selections(hide)'!$A$53,$F45&gt;=45),$C$1&amp;$E45&amp;"45+",IF(AND($E45='selections(hide)'!$A$52,$F45&lt;30),$C$1&amp;$E45&amp;"up to 30",IF(AND($E45='selections(hide)'!$A$52,$F45&gt;=30),$C$1&amp;$E45&amp;"30+",IF(AND($E45='selections(hide)'!$A$56,$F45&lt;45),$C$1&amp;$E45&amp;"up to 45",IF(AND($E45='selections(hide)'!$A$56,$F45&gt;=45),$C$1&amp;$E45&amp;"45+",IF(AND($E45='selections(hide)'!$A$55,$F45&lt;30),$C$1&amp;$E45&amp;"up to 30",IF(AND($E45='selections(hide)'!$A$55,$F45&gt;=30),$C$1&amp;$E45&amp;"30+","")))))))))))))</f>
        <v/>
      </c>
      <c r="B45" s="85"/>
      <c r="C45" s="92"/>
      <c r="D45" s="93"/>
      <c r="E45" s="84"/>
      <c r="F45" s="92"/>
      <c r="G45" s="93"/>
      <c r="H45" s="91"/>
      <c r="I45" s="117" t="str">
        <f>IFERROR(IF('selections(hide)'!$F$1=1,VLOOKUP($A45,academic_hours!$B$13:$S$40,4,FALSE),IF('selections(hide)'!$F$1=2,VLOOKUP($A45,academic_hours!$B$13:$S$40,9,FALSE),IF('selections(hide)'!$F$1=3,VLOOKUP($A45,academic_hours!$B$13:$S$40,14,FALSE),0))),"")</f>
        <v/>
      </c>
      <c r="J45" s="118"/>
      <c r="K45" s="117" t="str">
        <f t="shared" si="87"/>
        <v/>
      </c>
      <c r="L45" s="47"/>
      <c r="M45" s="91"/>
      <c r="N45" s="91"/>
      <c r="O45" s="91"/>
      <c r="P45" s="91"/>
      <c r="Q45" s="91"/>
      <c r="R45" s="91"/>
      <c r="S45" s="117" t="str">
        <f>IFERROR(IF('selections(hide)'!$F$1=1,VLOOKUP($A45,academic_hours!$B$13:$S$40,6,FALSE),IF('selections(hide)'!$F$1=2,VLOOKUP($A45,academic_hours!$B$13:$S$40,11,FALSE),IF('selections(hide)'!$F$1=3,VLOOKUP($A45,academic_hours!$B$13:$S$40,16,FALSE),0))),"")</f>
        <v/>
      </c>
      <c r="T45" s="118"/>
      <c r="U45" s="117" t="str">
        <f t="shared" si="88"/>
        <v/>
      </c>
      <c r="V45" s="47"/>
      <c r="W45" s="91"/>
      <c r="X45" s="91"/>
      <c r="Y45" s="91"/>
      <c r="Z45" s="91"/>
      <c r="AA45" s="91"/>
      <c r="AB45" s="91"/>
      <c r="AC45" s="117" t="str">
        <f>IFERROR(IF('selections(hide)'!$F$1=1,VLOOKUP($A45,academic_hours!$B$13:$S$40,5,FALSE),IF('selections(hide)'!$F$1=2,VLOOKUP($A45,academic_hours!$B$13:$S$40,10,FALSE),IF('selections(hide)'!$F$1=3,VLOOKUP($A45,academic_hours!$B$13:$S$40,15,FALSE),0))),"")</f>
        <v/>
      </c>
      <c r="AD45" s="118"/>
      <c r="AE45" s="117" t="str">
        <f t="shared" si="89"/>
        <v/>
      </c>
      <c r="AF45" s="47"/>
      <c r="AG45" s="91"/>
      <c r="AH45" s="91"/>
      <c r="AI45" s="91"/>
      <c r="AJ45" s="91"/>
      <c r="AK45" s="91"/>
      <c r="AL45" s="91"/>
      <c r="AM45" s="117" t="str">
        <f>IFERROR(IF('selections(hide)'!$F$1=1,VLOOKUP($A45,academic_hours!$B$13:$S$40,8,FALSE),IF('selections(hide)'!$F$1=2,VLOOKUP($A45,academic_hours!$B$13:$S$40,13,FALSE),IF('selections(hide)'!$F$1=3,VLOOKUP($A45,academic_hours!$B$13:$S$40,18,FALSE),0))),"")</f>
        <v/>
      </c>
      <c r="AN45" s="118"/>
      <c r="AO45" s="117" t="str">
        <f t="shared" si="90"/>
        <v/>
      </c>
      <c r="AP45" s="47"/>
      <c r="AQ45" s="91"/>
      <c r="AR45" s="91"/>
      <c r="AS45" s="91"/>
      <c r="AT45" s="91"/>
      <c r="AU45" s="91"/>
      <c r="AV45" s="91"/>
      <c r="AW45" s="117" t="str">
        <f>IFERROR(IF('selections(hide)'!$F$1=1,VLOOKUP($A45,academic_hours!$B$13:$S$40,7,FALSE),IF('selections(hide)'!$F$1=2,VLOOKUP($A45,academic_hours!$B$13:$S$40,12,FALSE),IF('selections(hide)'!$F$1=3,VLOOKUP($A45,academic_hours!$B$13:$S$40,17,FALSE),0))),"")</f>
        <v/>
      </c>
      <c r="AX45" s="118"/>
      <c r="AY45" s="117" t="str">
        <f t="shared" si="91"/>
        <v/>
      </c>
      <c r="AZ45" s="47"/>
      <c r="BA45" s="91"/>
      <c r="BB45" s="91"/>
      <c r="BC45" s="91"/>
      <c r="BD45" s="91"/>
      <c r="BE45" s="91"/>
      <c r="BF45" s="91"/>
      <c r="BH45" s="71" t="str">
        <f t="shared" si="70"/>
        <v>OK</v>
      </c>
      <c r="BI45" s="71" t="str">
        <f t="shared" si="71"/>
        <v>OK</v>
      </c>
      <c r="BJ45" s="71" t="str">
        <f t="shared" si="72"/>
        <v>OK</v>
      </c>
      <c r="BK45" s="71" t="str">
        <f t="shared" si="73"/>
        <v>OK</v>
      </c>
      <c r="BL45" s="71" t="str">
        <f t="shared" si="74"/>
        <v>OK</v>
      </c>
      <c r="BM45" s="71" t="str">
        <f t="shared" si="75"/>
        <v>OK</v>
      </c>
      <c r="BN45" s="71" t="str">
        <f t="shared" si="97"/>
        <v>OK</v>
      </c>
      <c r="BO45" s="71" t="str">
        <f t="shared" si="98"/>
        <v>OK</v>
      </c>
      <c r="BP45" s="71" t="str">
        <f t="shared" si="99"/>
        <v>OK</v>
      </c>
      <c r="BQ45" s="71" t="str">
        <f t="shared" si="100"/>
        <v>OK</v>
      </c>
      <c r="BR45" s="71" t="str">
        <f t="shared" si="101"/>
        <v>OK</v>
      </c>
      <c r="BU45" s="121" t="str">
        <f>IF($L45&lt;&gt;"",VLOOKUP($L45,pay_scales!$A:$S,18,FALSE),"")</f>
        <v/>
      </c>
      <c r="BV45" s="121">
        <f t="shared" si="76"/>
        <v>0</v>
      </c>
      <c r="BW45" s="121" t="str">
        <f t="shared" si="92"/>
        <v/>
      </c>
      <c r="BX45" s="121">
        <f t="shared" si="102"/>
        <v>0</v>
      </c>
      <c r="BY45" s="121">
        <f t="shared" si="103"/>
        <v>0</v>
      </c>
      <c r="BZ45" s="121">
        <f t="shared" si="104"/>
        <v>0</v>
      </c>
      <c r="CA45" s="121">
        <f t="shared" si="105"/>
        <v>0</v>
      </c>
      <c r="CB45" s="121">
        <f t="shared" si="106"/>
        <v>0</v>
      </c>
      <c r="CC45" s="121">
        <f t="shared" si="107"/>
        <v>0</v>
      </c>
      <c r="CD45" s="121">
        <f t="shared" si="108"/>
        <v>0</v>
      </c>
      <c r="CE45" s="121">
        <f t="shared" si="109"/>
        <v>0</v>
      </c>
      <c r="CF45" s="121">
        <f t="shared" si="110"/>
        <v>0</v>
      </c>
      <c r="CG45" s="121">
        <f t="shared" si="111"/>
        <v>0</v>
      </c>
      <c r="CH45" s="121">
        <f t="shared" si="112"/>
        <v>0</v>
      </c>
      <c r="CI45" s="121">
        <f t="shared" si="113"/>
        <v>0</v>
      </c>
      <c r="CM45" s="121" t="str">
        <f>IF($V45&lt;&gt;"",VLOOKUP($V45,pay_scales!$A:$S,18,FALSE),"")</f>
        <v/>
      </c>
      <c r="CN45" s="121">
        <f t="shared" si="78"/>
        <v>0</v>
      </c>
      <c r="CO45" s="121" t="str">
        <f t="shared" si="93"/>
        <v/>
      </c>
      <c r="CP45" s="121">
        <f t="shared" si="114"/>
        <v>0</v>
      </c>
      <c r="CQ45" s="121">
        <f t="shared" si="115"/>
        <v>0</v>
      </c>
      <c r="CR45" s="121">
        <f t="shared" si="116"/>
        <v>0</v>
      </c>
      <c r="CS45" s="121">
        <f t="shared" si="117"/>
        <v>0</v>
      </c>
      <c r="CT45" s="121">
        <f t="shared" si="118"/>
        <v>0</v>
      </c>
      <c r="CU45" s="121">
        <f t="shared" si="119"/>
        <v>0</v>
      </c>
      <c r="CV45" s="121">
        <f t="shared" si="120"/>
        <v>0</v>
      </c>
      <c r="CW45" s="121">
        <f t="shared" si="121"/>
        <v>0</v>
      </c>
      <c r="CX45" s="121">
        <f t="shared" si="122"/>
        <v>0</v>
      </c>
      <c r="CY45" s="121">
        <f t="shared" si="123"/>
        <v>0</v>
      </c>
      <c r="CZ45" s="121">
        <f t="shared" si="124"/>
        <v>0</v>
      </c>
      <c r="DA45" s="121">
        <f t="shared" si="125"/>
        <v>0</v>
      </c>
      <c r="DE45" s="121" t="str">
        <f>IF($AF45&lt;&gt;"",VLOOKUP($AF45,pay_scales!$A:$S,18,FALSE),"")</f>
        <v/>
      </c>
      <c r="DF45" s="121">
        <f t="shared" si="80"/>
        <v>0</v>
      </c>
      <c r="DG45" s="121" t="str">
        <f t="shared" si="94"/>
        <v/>
      </c>
      <c r="DH45" s="121">
        <f t="shared" si="126"/>
        <v>0</v>
      </c>
      <c r="DI45" s="121">
        <f t="shared" si="127"/>
        <v>0</v>
      </c>
      <c r="DJ45" s="121">
        <f t="shared" si="128"/>
        <v>0</v>
      </c>
      <c r="DK45" s="121">
        <f t="shared" si="129"/>
        <v>0</v>
      </c>
      <c r="DL45" s="121">
        <f t="shared" si="130"/>
        <v>0</v>
      </c>
      <c r="DM45" s="121">
        <f t="shared" si="131"/>
        <v>0</v>
      </c>
      <c r="DN45" s="121">
        <f t="shared" si="132"/>
        <v>0</v>
      </c>
      <c r="DO45" s="121">
        <f t="shared" si="133"/>
        <v>0</v>
      </c>
      <c r="DP45" s="121">
        <f t="shared" si="134"/>
        <v>0</v>
      </c>
      <c r="DQ45" s="121">
        <f t="shared" si="135"/>
        <v>0</v>
      </c>
      <c r="DR45" s="121">
        <f t="shared" si="136"/>
        <v>0</v>
      </c>
      <c r="DS45" s="121">
        <f t="shared" si="137"/>
        <v>0</v>
      </c>
      <c r="DW45" s="121" t="str">
        <f>IF($AP45&lt;&gt;"",VLOOKUP($AP45,pay_scales!$A:$S,18,FALSE),"")</f>
        <v/>
      </c>
      <c r="DX45" s="121">
        <f t="shared" si="82"/>
        <v>0</v>
      </c>
      <c r="DY45" s="121" t="str">
        <f t="shared" si="95"/>
        <v/>
      </c>
      <c r="DZ45" s="121">
        <f t="shared" si="138"/>
        <v>0</v>
      </c>
      <c r="EA45" s="121">
        <f t="shared" si="139"/>
        <v>0</v>
      </c>
      <c r="EB45" s="121">
        <f t="shared" si="140"/>
        <v>0</v>
      </c>
      <c r="EC45" s="121">
        <f t="shared" si="141"/>
        <v>0</v>
      </c>
      <c r="ED45" s="121">
        <f t="shared" si="142"/>
        <v>0</v>
      </c>
      <c r="EE45" s="121">
        <f t="shared" si="143"/>
        <v>0</v>
      </c>
      <c r="EF45" s="121">
        <f t="shared" si="144"/>
        <v>0</v>
      </c>
      <c r="EG45" s="121">
        <f t="shared" si="145"/>
        <v>0</v>
      </c>
      <c r="EH45" s="121">
        <f t="shared" si="146"/>
        <v>0</v>
      </c>
      <c r="EI45" s="121">
        <f t="shared" si="147"/>
        <v>0</v>
      </c>
      <c r="EJ45" s="121">
        <f t="shared" si="148"/>
        <v>0</v>
      </c>
      <c r="EK45" s="121">
        <f t="shared" si="149"/>
        <v>0</v>
      </c>
      <c r="EO45" s="121" t="str">
        <f>IF($AZ45&lt;&gt;"",VLOOKUP($AF45,pay_scales!$A:$S,18,FALSE),"")</f>
        <v/>
      </c>
      <c r="EP45" s="121">
        <f t="shared" si="84"/>
        <v>0</v>
      </c>
      <c r="EQ45" s="121" t="str">
        <f t="shared" si="96"/>
        <v/>
      </c>
      <c r="ER45" s="121">
        <f t="shared" si="150"/>
        <v>0</v>
      </c>
      <c r="ES45" s="121">
        <f t="shared" si="151"/>
        <v>0</v>
      </c>
      <c r="ET45" s="121">
        <f t="shared" si="152"/>
        <v>0</v>
      </c>
      <c r="EU45" s="121">
        <f t="shared" si="153"/>
        <v>0</v>
      </c>
      <c r="EV45" s="121">
        <f t="shared" si="154"/>
        <v>0</v>
      </c>
      <c r="EW45" s="121">
        <f t="shared" si="155"/>
        <v>0</v>
      </c>
      <c r="EX45" s="121">
        <f t="shared" si="156"/>
        <v>0</v>
      </c>
      <c r="EY45" s="121">
        <f t="shared" si="157"/>
        <v>0</v>
      </c>
      <c r="EZ45" s="121">
        <f t="shared" si="158"/>
        <v>0</v>
      </c>
      <c r="FA45" s="121">
        <f t="shared" si="159"/>
        <v>0</v>
      </c>
      <c r="FB45" s="121">
        <f t="shared" si="160"/>
        <v>0</v>
      </c>
      <c r="FC45" s="121">
        <f t="shared" si="161"/>
        <v>0</v>
      </c>
      <c r="FF45">
        <f t="shared" si="86"/>
        <v>0</v>
      </c>
    </row>
    <row r="46" spans="1:162" x14ac:dyDescent="0.25">
      <c r="A46" s="2" t="str">
        <f>IF(OR($E46='selections(hide)'!$A$57,$E46='selections(hide)'!$A$54,$E46='selections(hide)'!$A$51),$C$1&amp;$E46,IF(AND($E46='selections(hide)'!$A$50,$F46&lt;45),$C$1&amp;$E46&amp;"up to 45",IF(AND($E46='selections(hide)'!$A$50,$F46&gt;=45),$C$1&amp;$E46&amp;"45+",IF(AND($E46='selections(hide)'!$A$49,$F46&lt;30),$C$1&amp;$E46&amp;"up to 30",IF(AND($E46='selections(hide)'!$A$49,$F46&gt;=30),$C$1&amp;$E46&amp;"30+",IF(AND($E46='selections(hide)'!$A$53,$F46&lt;45),$C$1&amp;$E46&amp;"up to 45",IF(AND($E46='selections(hide)'!$A$53,$F46&gt;=45),$C$1&amp;$E46&amp;"45+",IF(AND($E46='selections(hide)'!$A$52,$F46&lt;30),$C$1&amp;$E46&amp;"up to 30",IF(AND($E46='selections(hide)'!$A$52,$F46&gt;=30),$C$1&amp;$E46&amp;"30+",IF(AND($E46='selections(hide)'!$A$56,$F46&lt;45),$C$1&amp;$E46&amp;"up to 45",IF(AND($E46='selections(hide)'!$A$56,$F46&gt;=45),$C$1&amp;$E46&amp;"45+",IF(AND($E46='selections(hide)'!$A$55,$F46&lt;30),$C$1&amp;$E46&amp;"up to 30",IF(AND($E46='selections(hide)'!$A$55,$F46&gt;=30),$C$1&amp;$E46&amp;"30+","")))))))))))))</f>
        <v/>
      </c>
      <c r="B46" s="85"/>
      <c r="C46" s="92"/>
      <c r="D46" s="93"/>
      <c r="E46" s="84"/>
      <c r="F46" s="92"/>
      <c r="G46" s="93"/>
      <c r="H46" s="91"/>
      <c r="I46" s="117" t="str">
        <f>IFERROR(IF('selections(hide)'!$F$1=1,VLOOKUP($A46,academic_hours!$B$13:$S$40,4,FALSE),IF('selections(hide)'!$F$1=2,VLOOKUP($A46,academic_hours!$B$13:$S$40,9,FALSE),IF('selections(hide)'!$F$1=3,VLOOKUP($A46,academic_hours!$B$13:$S$40,14,FALSE),0))),"")</f>
        <v/>
      </c>
      <c r="J46" s="118"/>
      <c r="K46" s="117" t="str">
        <f t="shared" si="87"/>
        <v/>
      </c>
      <c r="L46" s="47"/>
      <c r="M46" s="91"/>
      <c r="N46" s="91"/>
      <c r="O46" s="91"/>
      <c r="P46" s="91"/>
      <c r="Q46" s="91"/>
      <c r="R46" s="91"/>
      <c r="S46" s="117" t="str">
        <f>IFERROR(IF('selections(hide)'!$F$1=1,VLOOKUP($A46,academic_hours!$B$13:$S$40,6,FALSE),IF('selections(hide)'!$F$1=2,VLOOKUP($A46,academic_hours!$B$13:$S$40,11,FALSE),IF('selections(hide)'!$F$1=3,VLOOKUP($A46,academic_hours!$B$13:$S$40,16,FALSE),0))),"")</f>
        <v/>
      </c>
      <c r="T46" s="118"/>
      <c r="U46" s="117" t="str">
        <f t="shared" si="88"/>
        <v/>
      </c>
      <c r="V46" s="47"/>
      <c r="W46" s="91"/>
      <c r="X46" s="91"/>
      <c r="Y46" s="91"/>
      <c r="Z46" s="91"/>
      <c r="AA46" s="91"/>
      <c r="AB46" s="91"/>
      <c r="AC46" s="117" t="str">
        <f>IFERROR(IF('selections(hide)'!$F$1=1,VLOOKUP($A46,academic_hours!$B$13:$S$40,5,FALSE),IF('selections(hide)'!$F$1=2,VLOOKUP($A46,academic_hours!$B$13:$S$40,10,FALSE),IF('selections(hide)'!$F$1=3,VLOOKUP($A46,academic_hours!$B$13:$S$40,15,FALSE),0))),"")</f>
        <v/>
      </c>
      <c r="AD46" s="118"/>
      <c r="AE46" s="117" t="str">
        <f t="shared" si="89"/>
        <v/>
      </c>
      <c r="AF46" s="47"/>
      <c r="AG46" s="91"/>
      <c r="AH46" s="91"/>
      <c r="AI46" s="91"/>
      <c r="AJ46" s="91"/>
      <c r="AK46" s="91"/>
      <c r="AL46" s="91"/>
      <c r="AM46" s="117" t="str">
        <f>IFERROR(IF('selections(hide)'!$F$1=1,VLOOKUP($A46,academic_hours!$B$13:$S$40,8,FALSE),IF('selections(hide)'!$F$1=2,VLOOKUP($A46,academic_hours!$B$13:$S$40,13,FALSE),IF('selections(hide)'!$F$1=3,VLOOKUP($A46,academic_hours!$B$13:$S$40,18,FALSE),0))),"")</f>
        <v/>
      </c>
      <c r="AN46" s="118"/>
      <c r="AO46" s="117" t="str">
        <f t="shared" si="90"/>
        <v/>
      </c>
      <c r="AP46" s="47"/>
      <c r="AQ46" s="91"/>
      <c r="AR46" s="91"/>
      <c r="AS46" s="91"/>
      <c r="AT46" s="91"/>
      <c r="AU46" s="91"/>
      <c r="AV46" s="91"/>
      <c r="AW46" s="117" t="str">
        <f>IFERROR(IF('selections(hide)'!$F$1=1,VLOOKUP($A46,academic_hours!$B$13:$S$40,7,FALSE),IF('selections(hide)'!$F$1=2,VLOOKUP($A46,academic_hours!$B$13:$S$40,12,FALSE),IF('selections(hide)'!$F$1=3,VLOOKUP($A46,academic_hours!$B$13:$S$40,17,FALSE),0))),"")</f>
        <v/>
      </c>
      <c r="AX46" s="118"/>
      <c r="AY46" s="117" t="str">
        <f t="shared" si="91"/>
        <v/>
      </c>
      <c r="AZ46" s="47"/>
      <c r="BA46" s="91"/>
      <c r="BB46" s="91"/>
      <c r="BC46" s="91"/>
      <c r="BD46" s="91"/>
      <c r="BE46" s="91"/>
      <c r="BF46" s="91"/>
      <c r="BH46" s="71" t="str">
        <f t="shared" si="70"/>
        <v>OK</v>
      </c>
      <c r="BI46" s="71" t="str">
        <f t="shared" si="71"/>
        <v>OK</v>
      </c>
      <c r="BJ46" s="71" t="str">
        <f t="shared" si="72"/>
        <v>OK</v>
      </c>
      <c r="BK46" s="71" t="str">
        <f t="shared" si="73"/>
        <v>OK</v>
      </c>
      <c r="BL46" s="71" t="str">
        <f t="shared" si="74"/>
        <v>OK</v>
      </c>
      <c r="BM46" s="71" t="str">
        <f t="shared" si="75"/>
        <v>OK</v>
      </c>
      <c r="BN46" s="71" t="str">
        <f t="shared" si="97"/>
        <v>OK</v>
      </c>
      <c r="BO46" s="71" t="str">
        <f t="shared" si="98"/>
        <v>OK</v>
      </c>
      <c r="BP46" s="71" t="str">
        <f t="shared" si="99"/>
        <v>OK</v>
      </c>
      <c r="BQ46" s="71" t="str">
        <f t="shared" si="100"/>
        <v>OK</v>
      </c>
      <c r="BR46" s="71" t="str">
        <f t="shared" si="101"/>
        <v>OK</v>
      </c>
      <c r="BU46" s="121" t="str">
        <f>IF($L46&lt;&gt;"",VLOOKUP($L46,pay_scales!$A:$S,18,FALSE),"")</f>
        <v/>
      </c>
      <c r="BV46" s="121">
        <f t="shared" si="76"/>
        <v>0</v>
      </c>
      <c r="BW46" s="121" t="str">
        <f t="shared" si="92"/>
        <v/>
      </c>
      <c r="BX46" s="121">
        <f t="shared" si="102"/>
        <v>0</v>
      </c>
      <c r="BY46" s="121">
        <f t="shared" si="103"/>
        <v>0</v>
      </c>
      <c r="BZ46" s="121">
        <f t="shared" si="104"/>
        <v>0</v>
      </c>
      <c r="CA46" s="121">
        <f t="shared" si="105"/>
        <v>0</v>
      </c>
      <c r="CB46" s="121">
        <f t="shared" si="106"/>
        <v>0</v>
      </c>
      <c r="CC46" s="121">
        <f t="shared" si="107"/>
        <v>0</v>
      </c>
      <c r="CD46" s="121">
        <f t="shared" si="108"/>
        <v>0</v>
      </c>
      <c r="CE46" s="121">
        <f t="shared" si="109"/>
        <v>0</v>
      </c>
      <c r="CF46" s="121">
        <f t="shared" si="110"/>
        <v>0</v>
      </c>
      <c r="CG46" s="121">
        <f t="shared" si="111"/>
        <v>0</v>
      </c>
      <c r="CH46" s="121">
        <f t="shared" si="112"/>
        <v>0</v>
      </c>
      <c r="CI46" s="121">
        <f t="shared" si="113"/>
        <v>0</v>
      </c>
      <c r="CM46" s="121" t="str">
        <f>IF($V46&lt;&gt;"",VLOOKUP($V46,pay_scales!$A:$S,18,FALSE),"")</f>
        <v/>
      </c>
      <c r="CN46" s="121">
        <f t="shared" si="78"/>
        <v>0</v>
      </c>
      <c r="CO46" s="121" t="str">
        <f t="shared" si="93"/>
        <v/>
      </c>
      <c r="CP46" s="121">
        <f t="shared" si="114"/>
        <v>0</v>
      </c>
      <c r="CQ46" s="121">
        <f t="shared" si="115"/>
        <v>0</v>
      </c>
      <c r="CR46" s="121">
        <f t="shared" si="116"/>
        <v>0</v>
      </c>
      <c r="CS46" s="121">
        <f t="shared" si="117"/>
        <v>0</v>
      </c>
      <c r="CT46" s="121">
        <f t="shared" si="118"/>
        <v>0</v>
      </c>
      <c r="CU46" s="121">
        <f t="shared" si="119"/>
        <v>0</v>
      </c>
      <c r="CV46" s="121">
        <f t="shared" si="120"/>
        <v>0</v>
      </c>
      <c r="CW46" s="121">
        <f t="shared" si="121"/>
        <v>0</v>
      </c>
      <c r="CX46" s="121">
        <f t="shared" si="122"/>
        <v>0</v>
      </c>
      <c r="CY46" s="121">
        <f t="shared" si="123"/>
        <v>0</v>
      </c>
      <c r="CZ46" s="121">
        <f t="shared" si="124"/>
        <v>0</v>
      </c>
      <c r="DA46" s="121">
        <f t="shared" si="125"/>
        <v>0</v>
      </c>
      <c r="DE46" s="121" t="str">
        <f>IF($AF46&lt;&gt;"",VLOOKUP($AF46,pay_scales!$A:$S,18,FALSE),"")</f>
        <v/>
      </c>
      <c r="DF46" s="121">
        <f t="shared" si="80"/>
        <v>0</v>
      </c>
      <c r="DG46" s="121" t="str">
        <f t="shared" si="94"/>
        <v/>
      </c>
      <c r="DH46" s="121">
        <f t="shared" si="126"/>
        <v>0</v>
      </c>
      <c r="DI46" s="121">
        <f t="shared" si="127"/>
        <v>0</v>
      </c>
      <c r="DJ46" s="121">
        <f t="shared" si="128"/>
        <v>0</v>
      </c>
      <c r="DK46" s="121">
        <f t="shared" si="129"/>
        <v>0</v>
      </c>
      <c r="DL46" s="121">
        <f t="shared" si="130"/>
        <v>0</v>
      </c>
      <c r="DM46" s="121">
        <f t="shared" si="131"/>
        <v>0</v>
      </c>
      <c r="DN46" s="121">
        <f t="shared" si="132"/>
        <v>0</v>
      </c>
      <c r="DO46" s="121">
        <f t="shared" si="133"/>
        <v>0</v>
      </c>
      <c r="DP46" s="121">
        <f t="shared" si="134"/>
        <v>0</v>
      </c>
      <c r="DQ46" s="121">
        <f t="shared" si="135"/>
        <v>0</v>
      </c>
      <c r="DR46" s="121">
        <f t="shared" si="136"/>
        <v>0</v>
      </c>
      <c r="DS46" s="121">
        <f t="shared" si="137"/>
        <v>0</v>
      </c>
      <c r="DW46" s="121" t="str">
        <f>IF($AP46&lt;&gt;"",VLOOKUP($AP46,pay_scales!$A:$S,18,FALSE),"")</f>
        <v/>
      </c>
      <c r="DX46" s="121">
        <f t="shared" si="82"/>
        <v>0</v>
      </c>
      <c r="DY46" s="121" t="str">
        <f t="shared" si="95"/>
        <v/>
      </c>
      <c r="DZ46" s="121">
        <f t="shared" si="138"/>
        <v>0</v>
      </c>
      <c r="EA46" s="121">
        <f t="shared" si="139"/>
        <v>0</v>
      </c>
      <c r="EB46" s="121">
        <f t="shared" si="140"/>
        <v>0</v>
      </c>
      <c r="EC46" s="121">
        <f t="shared" si="141"/>
        <v>0</v>
      </c>
      <c r="ED46" s="121">
        <f t="shared" si="142"/>
        <v>0</v>
      </c>
      <c r="EE46" s="121">
        <f t="shared" si="143"/>
        <v>0</v>
      </c>
      <c r="EF46" s="121">
        <f t="shared" si="144"/>
        <v>0</v>
      </c>
      <c r="EG46" s="121">
        <f t="shared" si="145"/>
        <v>0</v>
      </c>
      <c r="EH46" s="121">
        <f t="shared" si="146"/>
        <v>0</v>
      </c>
      <c r="EI46" s="121">
        <f t="shared" si="147"/>
        <v>0</v>
      </c>
      <c r="EJ46" s="121">
        <f t="shared" si="148"/>
        <v>0</v>
      </c>
      <c r="EK46" s="121">
        <f t="shared" si="149"/>
        <v>0</v>
      </c>
      <c r="EO46" s="121" t="str">
        <f>IF($AZ46&lt;&gt;"",VLOOKUP($AF46,pay_scales!$A:$S,18,FALSE),"")</f>
        <v/>
      </c>
      <c r="EP46" s="121">
        <f t="shared" si="84"/>
        <v>0</v>
      </c>
      <c r="EQ46" s="121" t="str">
        <f t="shared" si="96"/>
        <v/>
      </c>
      <c r="ER46" s="121">
        <f t="shared" si="150"/>
        <v>0</v>
      </c>
      <c r="ES46" s="121">
        <f t="shared" si="151"/>
        <v>0</v>
      </c>
      <c r="ET46" s="121">
        <f t="shared" si="152"/>
        <v>0</v>
      </c>
      <c r="EU46" s="121">
        <f t="shared" si="153"/>
        <v>0</v>
      </c>
      <c r="EV46" s="121">
        <f t="shared" si="154"/>
        <v>0</v>
      </c>
      <c r="EW46" s="121">
        <f t="shared" si="155"/>
        <v>0</v>
      </c>
      <c r="EX46" s="121">
        <f t="shared" si="156"/>
        <v>0</v>
      </c>
      <c r="EY46" s="121">
        <f t="shared" si="157"/>
        <v>0</v>
      </c>
      <c r="EZ46" s="121">
        <f t="shared" si="158"/>
        <v>0</v>
      </c>
      <c r="FA46" s="121">
        <f t="shared" si="159"/>
        <v>0</v>
      </c>
      <c r="FB46" s="121">
        <f t="shared" si="160"/>
        <v>0</v>
      </c>
      <c r="FC46" s="121">
        <f t="shared" si="161"/>
        <v>0</v>
      </c>
      <c r="FF46">
        <f t="shared" si="86"/>
        <v>0</v>
      </c>
    </row>
    <row r="47" spans="1:162" x14ac:dyDescent="0.25">
      <c r="A47" s="2" t="str">
        <f>IF(OR($E47='selections(hide)'!$A$57,$E47='selections(hide)'!$A$54,$E47='selections(hide)'!$A$51),$C$1&amp;$E47,IF(AND($E47='selections(hide)'!$A$50,$F47&lt;45),$C$1&amp;$E47&amp;"up to 45",IF(AND($E47='selections(hide)'!$A$50,$F47&gt;=45),$C$1&amp;$E47&amp;"45+",IF(AND($E47='selections(hide)'!$A$49,$F47&lt;30),$C$1&amp;$E47&amp;"up to 30",IF(AND($E47='selections(hide)'!$A$49,$F47&gt;=30),$C$1&amp;$E47&amp;"30+",IF(AND($E47='selections(hide)'!$A$53,$F47&lt;45),$C$1&amp;$E47&amp;"up to 45",IF(AND($E47='selections(hide)'!$A$53,$F47&gt;=45),$C$1&amp;$E47&amp;"45+",IF(AND($E47='selections(hide)'!$A$52,$F47&lt;30),$C$1&amp;$E47&amp;"up to 30",IF(AND($E47='selections(hide)'!$A$52,$F47&gt;=30),$C$1&amp;$E47&amp;"30+",IF(AND($E47='selections(hide)'!$A$56,$F47&lt;45),$C$1&amp;$E47&amp;"up to 45",IF(AND($E47='selections(hide)'!$A$56,$F47&gt;=45),$C$1&amp;$E47&amp;"45+",IF(AND($E47='selections(hide)'!$A$55,$F47&lt;30),$C$1&amp;$E47&amp;"up to 30",IF(AND($E47='selections(hide)'!$A$55,$F47&gt;=30),$C$1&amp;$E47&amp;"30+","")))))))))))))</f>
        <v/>
      </c>
      <c r="B47" s="85"/>
      <c r="C47" s="92"/>
      <c r="D47" s="93"/>
      <c r="E47" s="84"/>
      <c r="F47" s="92"/>
      <c r="G47" s="93"/>
      <c r="H47" s="91"/>
      <c r="I47" s="117" t="str">
        <f>IFERROR(IF('selections(hide)'!$F$1=1,VLOOKUP($A47,academic_hours!$B$13:$S$40,4,FALSE),IF('selections(hide)'!$F$1=2,VLOOKUP($A47,academic_hours!$B$13:$S$40,9,FALSE),IF('selections(hide)'!$F$1=3,VLOOKUP($A47,academic_hours!$B$13:$S$40,14,FALSE),0))),"")</f>
        <v/>
      </c>
      <c r="J47" s="118"/>
      <c r="K47" s="117" t="str">
        <f t="shared" si="87"/>
        <v/>
      </c>
      <c r="L47" s="47"/>
      <c r="M47" s="91"/>
      <c r="N47" s="91"/>
      <c r="O47" s="91"/>
      <c r="P47" s="91"/>
      <c r="Q47" s="91"/>
      <c r="R47" s="91"/>
      <c r="S47" s="117" t="str">
        <f>IFERROR(IF('selections(hide)'!$F$1=1,VLOOKUP($A47,academic_hours!$B$13:$S$40,6,FALSE),IF('selections(hide)'!$F$1=2,VLOOKUP($A47,academic_hours!$B$13:$S$40,11,FALSE),IF('selections(hide)'!$F$1=3,VLOOKUP($A47,academic_hours!$B$13:$S$40,16,FALSE),0))),"")</f>
        <v/>
      </c>
      <c r="T47" s="118"/>
      <c r="U47" s="117" t="str">
        <f t="shared" si="88"/>
        <v/>
      </c>
      <c r="V47" s="47"/>
      <c r="W47" s="91"/>
      <c r="X47" s="91"/>
      <c r="Y47" s="91"/>
      <c r="Z47" s="91"/>
      <c r="AA47" s="91"/>
      <c r="AB47" s="91"/>
      <c r="AC47" s="117" t="str">
        <f>IFERROR(IF('selections(hide)'!$F$1=1,VLOOKUP($A47,academic_hours!$B$13:$S$40,5,FALSE),IF('selections(hide)'!$F$1=2,VLOOKUP($A47,academic_hours!$B$13:$S$40,10,FALSE),IF('selections(hide)'!$F$1=3,VLOOKUP($A47,academic_hours!$B$13:$S$40,15,FALSE),0))),"")</f>
        <v/>
      </c>
      <c r="AD47" s="118"/>
      <c r="AE47" s="117" t="str">
        <f t="shared" si="89"/>
        <v/>
      </c>
      <c r="AF47" s="47"/>
      <c r="AG47" s="91"/>
      <c r="AH47" s="91"/>
      <c r="AI47" s="91"/>
      <c r="AJ47" s="91"/>
      <c r="AK47" s="91"/>
      <c r="AL47" s="91"/>
      <c r="AM47" s="117" t="str">
        <f>IFERROR(IF('selections(hide)'!$F$1=1,VLOOKUP($A47,academic_hours!$B$13:$S$40,8,FALSE),IF('selections(hide)'!$F$1=2,VLOOKUP($A47,academic_hours!$B$13:$S$40,13,FALSE),IF('selections(hide)'!$F$1=3,VLOOKUP($A47,academic_hours!$B$13:$S$40,18,FALSE),0))),"")</f>
        <v/>
      </c>
      <c r="AN47" s="118"/>
      <c r="AO47" s="117" t="str">
        <f t="shared" si="90"/>
        <v/>
      </c>
      <c r="AP47" s="47"/>
      <c r="AQ47" s="91"/>
      <c r="AR47" s="91"/>
      <c r="AS47" s="91"/>
      <c r="AT47" s="91"/>
      <c r="AU47" s="91"/>
      <c r="AV47" s="91"/>
      <c r="AW47" s="117" t="str">
        <f>IFERROR(IF('selections(hide)'!$F$1=1,VLOOKUP($A47,academic_hours!$B$13:$S$40,7,FALSE),IF('selections(hide)'!$F$1=2,VLOOKUP($A47,academic_hours!$B$13:$S$40,12,FALSE),IF('selections(hide)'!$F$1=3,VLOOKUP($A47,academic_hours!$B$13:$S$40,17,FALSE),0))),"")</f>
        <v/>
      </c>
      <c r="AX47" s="118"/>
      <c r="AY47" s="117" t="str">
        <f t="shared" si="91"/>
        <v/>
      </c>
      <c r="AZ47" s="47"/>
      <c r="BA47" s="91"/>
      <c r="BB47" s="91"/>
      <c r="BC47" s="91"/>
      <c r="BD47" s="91"/>
      <c r="BE47" s="91"/>
      <c r="BF47" s="91"/>
      <c r="BH47" s="71" t="str">
        <f t="shared" si="70"/>
        <v>OK</v>
      </c>
      <c r="BI47" s="71" t="str">
        <f t="shared" si="71"/>
        <v>OK</v>
      </c>
      <c r="BJ47" s="71" t="str">
        <f t="shared" si="72"/>
        <v>OK</v>
      </c>
      <c r="BK47" s="71" t="str">
        <f t="shared" si="73"/>
        <v>OK</v>
      </c>
      <c r="BL47" s="71" t="str">
        <f t="shared" si="74"/>
        <v>OK</v>
      </c>
      <c r="BM47" s="71" t="str">
        <f t="shared" si="75"/>
        <v>OK</v>
      </c>
      <c r="BN47" s="71" t="str">
        <f t="shared" si="97"/>
        <v>OK</v>
      </c>
      <c r="BO47" s="71" t="str">
        <f t="shared" si="98"/>
        <v>OK</v>
      </c>
      <c r="BP47" s="71" t="str">
        <f t="shared" si="99"/>
        <v>OK</v>
      </c>
      <c r="BQ47" s="71" t="str">
        <f t="shared" si="100"/>
        <v>OK</v>
      </c>
      <c r="BR47" s="71" t="str">
        <f t="shared" si="101"/>
        <v>OK</v>
      </c>
      <c r="BU47" s="121" t="str">
        <f>IF($L47&lt;&gt;"",VLOOKUP($L47,pay_scales!$A:$S,18,FALSE),"")</f>
        <v/>
      </c>
      <c r="BV47" s="121">
        <f t="shared" si="76"/>
        <v>0</v>
      </c>
      <c r="BW47" s="121" t="str">
        <f t="shared" si="92"/>
        <v/>
      </c>
      <c r="BX47" s="121">
        <f t="shared" si="102"/>
        <v>0</v>
      </c>
      <c r="BY47" s="121">
        <f t="shared" si="103"/>
        <v>0</v>
      </c>
      <c r="BZ47" s="121">
        <f t="shared" si="104"/>
        <v>0</v>
      </c>
      <c r="CA47" s="121">
        <f t="shared" si="105"/>
        <v>0</v>
      </c>
      <c r="CB47" s="121">
        <f t="shared" si="106"/>
        <v>0</v>
      </c>
      <c r="CC47" s="121">
        <f t="shared" si="107"/>
        <v>0</v>
      </c>
      <c r="CD47" s="121">
        <f t="shared" si="108"/>
        <v>0</v>
      </c>
      <c r="CE47" s="121">
        <f t="shared" si="109"/>
        <v>0</v>
      </c>
      <c r="CF47" s="121">
        <f t="shared" si="110"/>
        <v>0</v>
      </c>
      <c r="CG47" s="121">
        <f t="shared" si="111"/>
        <v>0</v>
      </c>
      <c r="CH47" s="121">
        <f t="shared" si="112"/>
        <v>0</v>
      </c>
      <c r="CI47" s="121">
        <f t="shared" si="113"/>
        <v>0</v>
      </c>
      <c r="CM47" s="121" t="str">
        <f>IF($V47&lt;&gt;"",VLOOKUP($V47,pay_scales!$A:$S,18,FALSE),"")</f>
        <v/>
      </c>
      <c r="CN47" s="121">
        <f t="shared" si="78"/>
        <v>0</v>
      </c>
      <c r="CO47" s="121" t="str">
        <f t="shared" si="93"/>
        <v/>
      </c>
      <c r="CP47" s="121">
        <f t="shared" si="114"/>
        <v>0</v>
      </c>
      <c r="CQ47" s="121">
        <f t="shared" si="115"/>
        <v>0</v>
      </c>
      <c r="CR47" s="121">
        <f t="shared" si="116"/>
        <v>0</v>
      </c>
      <c r="CS47" s="121">
        <f t="shared" si="117"/>
        <v>0</v>
      </c>
      <c r="CT47" s="121">
        <f t="shared" si="118"/>
        <v>0</v>
      </c>
      <c r="CU47" s="121">
        <f t="shared" si="119"/>
        <v>0</v>
      </c>
      <c r="CV47" s="121">
        <f t="shared" si="120"/>
        <v>0</v>
      </c>
      <c r="CW47" s="121">
        <f t="shared" si="121"/>
        <v>0</v>
      </c>
      <c r="CX47" s="121">
        <f t="shared" si="122"/>
        <v>0</v>
      </c>
      <c r="CY47" s="121">
        <f t="shared" si="123"/>
        <v>0</v>
      </c>
      <c r="CZ47" s="121">
        <f t="shared" si="124"/>
        <v>0</v>
      </c>
      <c r="DA47" s="121">
        <f t="shared" si="125"/>
        <v>0</v>
      </c>
      <c r="DE47" s="121" t="str">
        <f>IF($AF47&lt;&gt;"",VLOOKUP($AF47,pay_scales!$A:$S,18,FALSE),"")</f>
        <v/>
      </c>
      <c r="DF47" s="121">
        <f t="shared" si="80"/>
        <v>0</v>
      </c>
      <c r="DG47" s="121" t="str">
        <f t="shared" si="94"/>
        <v/>
      </c>
      <c r="DH47" s="121">
        <f t="shared" si="126"/>
        <v>0</v>
      </c>
      <c r="DI47" s="121">
        <f t="shared" si="127"/>
        <v>0</v>
      </c>
      <c r="DJ47" s="121">
        <f t="shared" si="128"/>
        <v>0</v>
      </c>
      <c r="DK47" s="121">
        <f t="shared" si="129"/>
        <v>0</v>
      </c>
      <c r="DL47" s="121">
        <f t="shared" si="130"/>
        <v>0</v>
      </c>
      <c r="DM47" s="121">
        <f t="shared" si="131"/>
        <v>0</v>
      </c>
      <c r="DN47" s="121">
        <f t="shared" si="132"/>
        <v>0</v>
      </c>
      <c r="DO47" s="121">
        <f t="shared" si="133"/>
        <v>0</v>
      </c>
      <c r="DP47" s="121">
        <f t="shared" si="134"/>
        <v>0</v>
      </c>
      <c r="DQ47" s="121">
        <f t="shared" si="135"/>
        <v>0</v>
      </c>
      <c r="DR47" s="121">
        <f t="shared" si="136"/>
        <v>0</v>
      </c>
      <c r="DS47" s="121">
        <f t="shared" si="137"/>
        <v>0</v>
      </c>
      <c r="DW47" s="121" t="str">
        <f>IF($AP47&lt;&gt;"",VLOOKUP($AP47,pay_scales!$A:$S,18,FALSE),"")</f>
        <v/>
      </c>
      <c r="DX47" s="121">
        <f t="shared" si="82"/>
        <v>0</v>
      </c>
      <c r="DY47" s="121" t="str">
        <f t="shared" si="95"/>
        <v/>
      </c>
      <c r="DZ47" s="121">
        <f t="shared" si="138"/>
        <v>0</v>
      </c>
      <c r="EA47" s="121">
        <f t="shared" si="139"/>
        <v>0</v>
      </c>
      <c r="EB47" s="121">
        <f t="shared" si="140"/>
        <v>0</v>
      </c>
      <c r="EC47" s="121">
        <f t="shared" si="141"/>
        <v>0</v>
      </c>
      <c r="ED47" s="121">
        <f t="shared" si="142"/>
        <v>0</v>
      </c>
      <c r="EE47" s="121">
        <f t="shared" si="143"/>
        <v>0</v>
      </c>
      <c r="EF47" s="121">
        <f t="shared" si="144"/>
        <v>0</v>
      </c>
      <c r="EG47" s="121">
        <f t="shared" si="145"/>
        <v>0</v>
      </c>
      <c r="EH47" s="121">
        <f t="shared" si="146"/>
        <v>0</v>
      </c>
      <c r="EI47" s="121">
        <f t="shared" si="147"/>
        <v>0</v>
      </c>
      <c r="EJ47" s="121">
        <f t="shared" si="148"/>
        <v>0</v>
      </c>
      <c r="EK47" s="121">
        <f t="shared" si="149"/>
        <v>0</v>
      </c>
      <c r="EO47" s="121" t="str">
        <f>IF($AZ47&lt;&gt;"",VLOOKUP($AF47,pay_scales!$A:$S,18,FALSE),"")</f>
        <v/>
      </c>
      <c r="EP47" s="121">
        <f t="shared" si="84"/>
        <v>0</v>
      </c>
      <c r="EQ47" s="121" t="str">
        <f t="shared" si="96"/>
        <v/>
      </c>
      <c r="ER47" s="121">
        <f t="shared" si="150"/>
        <v>0</v>
      </c>
      <c r="ES47" s="121">
        <f t="shared" si="151"/>
        <v>0</v>
      </c>
      <c r="ET47" s="121">
        <f t="shared" si="152"/>
        <v>0</v>
      </c>
      <c r="EU47" s="121">
        <f t="shared" si="153"/>
        <v>0</v>
      </c>
      <c r="EV47" s="121">
        <f t="shared" si="154"/>
        <v>0</v>
      </c>
      <c r="EW47" s="121">
        <f t="shared" si="155"/>
        <v>0</v>
      </c>
      <c r="EX47" s="121">
        <f t="shared" si="156"/>
        <v>0</v>
      </c>
      <c r="EY47" s="121">
        <f t="shared" si="157"/>
        <v>0</v>
      </c>
      <c r="EZ47" s="121">
        <f t="shared" si="158"/>
        <v>0</v>
      </c>
      <c r="FA47" s="121">
        <f t="shared" si="159"/>
        <v>0</v>
      </c>
      <c r="FB47" s="121">
        <f t="shared" si="160"/>
        <v>0</v>
      </c>
      <c r="FC47" s="121">
        <f t="shared" si="161"/>
        <v>0</v>
      </c>
      <c r="FF47">
        <f t="shared" si="86"/>
        <v>0</v>
      </c>
    </row>
    <row r="48" spans="1:162" x14ac:dyDescent="0.25">
      <c r="A48" s="2" t="str">
        <f>IF(OR($E48='selections(hide)'!$A$57,$E48='selections(hide)'!$A$54,$E48='selections(hide)'!$A$51),$C$1&amp;$E48,IF(AND($E48='selections(hide)'!$A$50,$F48&lt;45),$C$1&amp;$E48&amp;"up to 45",IF(AND($E48='selections(hide)'!$A$50,$F48&gt;=45),$C$1&amp;$E48&amp;"45+",IF(AND($E48='selections(hide)'!$A$49,$F48&lt;30),$C$1&amp;$E48&amp;"up to 30",IF(AND($E48='selections(hide)'!$A$49,$F48&gt;=30),$C$1&amp;$E48&amp;"30+",IF(AND($E48='selections(hide)'!$A$53,$F48&lt;45),$C$1&amp;$E48&amp;"up to 45",IF(AND($E48='selections(hide)'!$A$53,$F48&gt;=45),$C$1&amp;$E48&amp;"45+",IF(AND($E48='selections(hide)'!$A$52,$F48&lt;30),$C$1&amp;$E48&amp;"up to 30",IF(AND($E48='selections(hide)'!$A$52,$F48&gt;=30),$C$1&amp;$E48&amp;"30+",IF(AND($E48='selections(hide)'!$A$56,$F48&lt;45),$C$1&amp;$E48&amp;"up to 45",IF(AND($E48='selections(hide)'!$A$56,$F48&gt;=45),$C$1&amp;$E48&amp;"45+",IF(AND($E48='selections(hide)'!$A$55,$F48&lt;30),$C$1&amp;$E48&amp;"up to 30",IF(AND($E48='selections(hide)'!$A$55,$F48&gt;=30),$C$1&amp;$E48&amp;"30+","")))))))))))))</f>
        <v/>
      </c>
      <c r="B48" s="85"/>
      <c r="C48" s="92"/>
      <c r="D48" s="93"/>
      <c r="E48" s="84"/>
      <c r="F48" s="92"/>
      <c r="G48" s="93"/>
      <c r="H48" s="91"/>
      <c r="I48" s="117" t="str">
        <f>IFERROR(IF('selections(hide)'!$F$1=1,VLOOKUP($A48,academic_hours!$B$13:$S$40,4,FALSE),IF('selections(hide)'!$F$1=2,VLOOKUP($A48,academic_hours!$B$13:$S$40,9,FALSE),IF('selections(hide)'!$F$1=3,VLOOKUP($A48,academic_hours!$B$13:$S$40,14,FALSE),0))),"")</f>
        <v/>
      </c>
      <c r="J48" s="118"/>
      <c r="K48" s="117" t="str">
        <f t="shared" si="87"/>
        <v/>
      </c>
      <c r="L48" s="47"/>
      <c r="M48" s="91"/>
      <c r="N48" s="91"/>
      <c r="O48" s="91"/>
      <c r="P48" s="91"/>
      <c r="Q48" s="91"/>
      <c r="R48" s="91"/>
      <c r="S48" s="117" t="str">
        <f>IFERROR(IF('selections(hide)'!$F$1=1,VLOOKUP($A48,academic_hours!$B$13:$S$40,6,FALSE),IF('selections(hide)'!$F$1=2,VLOOKUP($A48,academic_hours!$B$13:$S$40,11,FALSE),IF('selections(hide)'!$F$1=3,VLOOKUP($A48,academic_hours!$B$13:$S$40,16,FALSE),0))),"")</f>
        <v/>
      </c>
      <c r="T48" s="118"/>
      <c r="U48" s="117" t="str">
        <f t="shared" si="88"/>
        <v/>
      </c>
      <c r="V48" s="47"/>
      <c r="W48" s="91"/>
      <c r="X48" s="91"/>
      <c r="Y48" s="91"/>
      <c r="Z48" s="91"/>
      <c r="AA48" s="91"/>
      <c r="AB48" s="91"/>
      <c r="AC48" s="117" t="str">
        <f>IFERROR(IF('selections(hide)'!$F$1=1,VLOOKUP($A48,academic_hours!$B$13:$S$40,5,FALSE),IF('selections(hide)'!$F$1=2,VLOOKUP($A48,academic_hours!$B$13:$S$40,10,FALSE),IF('selections(hide)'!$F$1=3,VLOOKUP($A48,academic_hours!$B$13:$S$40,15,FALSE),0))),"")</f>
        <v/>
      </c>
      <c r="AD48" s="118"/>
      <c r="AE48" s="117" t="str">
        <f t="shared" si="89"/>
        <v/>
      </c>
      <c r="AF48" s="47"/>
      <c r="AG48" s="91"/>
      <c r="AH48" s="91"/>
      <c r="AI48" s="91"/>
      <c r="AJ48" s="91"/>
      <c r="AK48" s="91"/>
      <c r="AL48" s="91"/>
      <c r="AM48" s="117" t="str">
        <f>IFERROR(IF('selections(hide)'!$F$1=1,VLOOKUP($A48,academic_hours!$B$13:$S$40,8,FALSE),IF('selections(hide)'!$F$1=2,VLOOKUP($A48,academic_hours!$B$13:$S$40,13,FALSE),IF('selections(hide)'!$F$1=3,VLOOKUP($A48,academic_hours!$B$13:$S$40,18,FALSE),0))),"")</f>
        <v/>
      </c>
      <c r="AN48" s="118"/>
      <c r="AO48" s="117" t="str">
        <f t="shared" si="90"/>
        <v/>
      </c>
      <c r="AP48" s="47"/>
      <c r="AQ48" s="91"/>
      <c r="AR48" s="91"/>
      <c r="AS48" s="91"/>
      <c r="AT48" s="91"/>
      <c r="AU48" s="91"/>
      <c r="AV48" s="91"/>
      <c r="AW48" s="117" t="str">
        <f>IFERROR(IF('selections(hide)'!$F$1=1,VLOOKUP($A48,academic_hours!$B$13:$S$40,7,FALSE),IF('selections(hide)'!$F$1=2,VLOOKUP($A48,academic_hours!$B$13:$S$40,12,FALSE),IF('selections(hide)'!$F$1=3,VLOOKUP($A48,academic_hours!$B$13:$S$40,17,FALSE),0))),"")</f>
        <v/>
      </c>
      <c r="AX48" s="118"/>
      <c r="AY48" s="117" t="str">
        <f t="shared" si="91"/>
        <v/>
      </c>
      <c r="AZ48" s="47"/>
      <c r="BA48" s="91"/>
      <c r="BB48" s="91"/>
      <c r="BC48" s="91"/>
      <c r="BD48" s="91"/>
      <c r="BE48" s="91"/>
      <c r="BF48" s="91"/>
      <c r="BH48" s="71" t="str">
        <f t="shared" si="70"/>
        <v>OK</v>
      </c>
      <c r="BI48" s="71" t="str">
        <f t="shared" si="71"/>
        <v>OK</v>
      </c>
      <c r="BJ48" s="71" t="str">
        <f t="shared" si="72"/>
        <v>OK</v>
      </c>
      <c r="BK48" s="71" t="str">
        <f t="shared" si="73"/>
        <v>OK</v>
      </c>
      <c r="BL48" s="71" t="str">
        <f t="shared" si="74"/>
        <v>OK</v>
      </c>
      <c r="BM48" s="71" t="str">
        <f t="shared" si="75"/>
        <v>OK</v>
      </c>
      <c r="BN48" s="71" t="str">
        <f t="shared" si="97"/>
        <v>OK</v>
      </c>
      <c r="BO48" s="71" t="str">
        <f t="shared" si="98"/>
        <v>OK</v>
      </c>
      <c r="BP48" s="71" t="str">
        <f t="shared" si="99"/>
        <v>OK</v>
      </c>
      <c r="BQ48" s="71" t="str">
        <f t="shared" si="100"/>
        <v>OK</v>
      </c>
      <c r="BR48" s="71" t="str">
        <f t="shared" si="101"/>
        <v>OK</v>
      </c>
      <c r="BU48" s="121" t="str">
        <f>IF($L48&lt;&gt;"",VLOOKUP($L48,pay_scales!$A:$S,18,FALSE),"")</f>
        <v/>
      </c>
      <c r="BV48" s="121">
        <f t="shared" si="76"/>
        <v>0</v>
      </c>
      <c r="BW48" s="121" t="str">
        <f t="shared" si="92"/>
        <v/>
      </c>
      <c r="BX48" s="121">
        <f t="shared" si="102"/>
        <v>0</v>
      </c>
      <c r="BY48" s="121">
        <f t="shared" si="103"/>
        <v>0</v>
      </c>
      <c r="BZ48" s="121">
        <f t="shared" si="104"/>
        <v>0</v>
      </c>
      <c r="CA48" s="121">
        <f t="shared" si="105"/>
        <v>0</v>
      </c>
      <c r="CB48" s="121">
        <f t="shared" si="106"/>
        <v>0</v>
      </c>
      <c r="CC48" s="121">
        <f t="shared" si="107"/>
        <v>0</v>
      </c>
      <c r="CD48" s="121">
        <f t="shared" si="108"/>
        <v>0</v>
      </c>
      <c r="CE48" s="121">
        <f t="shared" si="109"/>
        <v>0</v>
      </c>
      <c r="CF48" s="121">
        <f t="shared" si="110"/>
        <v>0</v>
      </c>
      <c r="CG48" s="121">
        <f t="shared" si="111"/>
        <v>0</v>
      </c>
      <c r="CH48" s="121">
        <f t="shared" si="112"/>
        <v>0</v>
      </c>
      <c r="CI48" s="121">
        <f t="shared" si="113"/>
        <v>0</v>
      </c>
      <c r="CM48" s="121" t="str">
        <f>IF($V48&lt;&gt;"",VLOOKUP($V48,pay_scales!$A:$S,18,FALSE),"")</f>
        <v/>
      </c>
      <c r="CN48" s="121">
        <f t="shared" si="78"/>
        <v>0</v>
      </c>
      <c r="CO48" s="121" t="str">
        <f t="shared" si="93"/>
        <v/>
      </c>
      <c r="CP48" s="121">
        <f t="shared" si="114"/>
        <v>0</v>
      </c>
      <c r="CQ48" s="121">
        <f t="shared" si="115"/>
        <v>0</v>
      </c>
      <c r="CR48" s="121">
        <f t="shared" si="116"/>
        <v>0</v>
      </c>
      <c r="CS48" s="121">
        <f t="shared" si="117"/>
        <v>0</v>
      </c>
      <c r="CT48" s="121">
        <f t="shared" si="118"/>
        <v>0</v>
      </c>
      <c r="CU48" s="121">
        <f t="shared" si="119"/>
        <v>0</v>
      </c>
      <c r="CV48" s="121">
        <f t="shared" si="120"/>
        <v>0</v>
      </c>
      <c r="CW48" s="121">
        <f t="shared" si="121"/>
        <v>0</v>
      </c>
      <c r="CX48" s="121">
        <f t="shared" si="122"/>
        <v>0</v>
      </c>
      <c r="CY48" s="121">
        <f t="shared" si="123"/>
        <v>0</v>
      </c>
      <c r="CZ48" s="121">
        <f t="shared" si="124"/>
        <v>0</v>
      </c>
      <c r="DA48" s="121">
        <f t="shared" si="125"/>
        <v>0</v>
      </c>
      <c r="DE48" s="121" t="str">
        <f>IF($AF48&lt;&gt;"",VLOOKUP($AF48,pay_scales!$A:$S,18,FALSE),"")</f>
        <v/>
      </c>
      <c r="DF48" s="121">
        <f t="shared" si="80"/>
        <v>0</v>
      </c>
      <c r="DG48" s="121" t="str">
        <f t="shared" si="94"/>
        <v/>
      </c>
      <c r="DH48" s="121">
        <f t="shared" si="126"/>
        <v>0</v>
      </c>
      <c r="DI48" s="121">
        <f t="shared" si="127"/>
        <v>0</v>
      </c>
      <c r="DJ48" s="121">
        <f t="shared" si="128"/>
        <v>0</v>
      </c>
      <c r="DK48" s="121">
        <f t="shared" si="129"/>
        <v>0</v>
      </c>
      <c r="DL48" s="121">
        <f t="shared" si="130"/>
        <v>0</v>
      </c>
      <c r="DM48" s="121">
        <f t="shared" si="131"/>
        <v>0</v>
      </c>
      <c r="DN48" s="121">
        <f t="shared" si="132"/>
        <v>0</v>
      </c>
      <c r="DO48" s="121">
        <f t="shared" si="133"/>
        <v>0</v>
      </c>
      <c r="DP48" s="121">
        <f t="shared" si="134"/>
        <v>0</v>
      </c>
      <c r="DQ48" s="121">
        <f t="shared" si="135"/>
        <v>0</v>
      </c>
      <c r="DR48" s="121">
        <f t="shared" si="136"/>
        <v>0</v>
      </c>
      <c r="DS48" s="121">
        <f t="shared" si="137"/>
        <v>0</v>
      </c>
      <c r="DW48" s="121" t="str">
        <f>IF($AP48&lt;&gt;"",VLOOKUP($AP48,pay_scales!$A:$S,18,FALSE),"")</f>
        <v/>
      </c>
      <c r="DX48" s="121">
        <f t="shared" si="82"/>
        <v>0</v>
      </c>
      <c r="DY48" s="121" t="str">
        <f t="shared" si="95"/>
        <v/>
      </c>
      <c r="DZ48" s="121">
        <f t="shared" si="138"/>
        <v>0</v>
      </c>
      <c r="EA48" s="121">
        <f t="shared" si="139"/>
        <v>0</v>
      </c>
      <c r="EB48" s="121">
        <f t="shared" si="140"/>
        <v>0</v>
      </c>
      <c r="EC48" s="121">
        <f t="shared" si="141"/>
        <v>0</v>
      </c>
      <c r="ED48" s="121">
        <f t="shared" si="142"/>
        <v>0</v>
      </c>
      <c r="EE48" s="121">
        <f t="shared" si="143"/>
        <v>0</v>
      </c>
      <c r="EF48" s="121">
        <f t="shared" si="144"/>
        <v>0</v>
      </c>
      <c r="EG48" s="121">
        <f t="shared" si="145"/>
        <v>0</v>
      </c>
      <c r="EH48" s="121">
        <f t="shared" si="146"/>
        <v>0</v>
      </c>
      <c r="EI48" s="121">
        <f t="shared" si="147"/>
        <v>0</v>
      </c>
      <c r="EJ48" s="121">
        <f t="shared" si="148"/>
        <v>0</v>
      </c>
      <c r="EK48" s="121">
        <f t="shared" si="149"/>
        <v>0</v>
      </c>
      <c r="EO48" s="121" t="str">
        <f>IF($AZ48&lt;&gt;"",VLOOKUP($AF48,pay_scales!$A:$S,18,FALSE),"")</f>
        <v/>
      </c>
      <c r="EP48" s="121">
        <f t="shared" si="84"/>
        <v>0</v>
      </c>
      <c r="EQ48" s="121" t="str">
        <f t="shared" si="96"/>
        <v/>
      </c>
      <c r="ER48" s="121">
        <f t="shared" si="150"/>
        <v>0</v>
      </c>
      <c r="ES48" s="121">
        <f t="shared" si="151"/>
        <v>0</v>
      </c>
      <c r="ET48" s="121">
        <f t="shared" si="152"/>
        <v>0</v>
      </c>
      <c r="EU48" s="121">
        <f t="shared" si="153"/>
        <v>0</v>
      </c>
      <c r="EV48" s="121">
        <f t="shared" si="154"/>
        <v>0</v>
      </c>
      <c r="EW48" s="121">
        <f t="shared" si="155"/>
        <v>0</v>
      </c>
      <c r="EX48" s="121">
        <f t="shared" si="156"/>
        <v>0</v>
      </c>
      <c r="EY48" s="121">
        <f t="shared" si="157"/>
        <v>0</v>
      </c>
      <c r="EZ48" s="121">
        <f t="shared" si="158"/>
        <v>0</v>
      </c>
      <c r="FA48" s="121">
        <f t="shared" si="159"/>
        <v>0</v>
      </c>
      <c r="FB48" s="121">
        <f t="shared" si="160"/>
        <v>0</v>
      </c>
      <c r="FC48" s="121">
        <f t="shared" si="161"/>
        <v>0</v>
      </c>
      <c r="FF48">
        <f t="shared" si="86"/>
        <v>0</v>
      </c>
    </row>
    <row r="49" spans="1:162" x14ac:dyDescent="0.25">
      <c r="A49" s="2" t="str">
        <f>IF(OR($E49='selections(hide)'!$A$57,$E49='selections(hide)'!$A$54,$E49='selections(hide)'!$A$51),$C$1&amp;$E49,IF(AND($E49='selections(hide)'!$A$50,$F49&lt;45),$C$1&amp;$E49&amp;"up to 45",IF(AND($E49='selections(hide)'!$A$50,$F49&gt;=45),$C$1&amp;$E49&amp;"45+",IF(AND($E49='selections(hide)'!$A$49,$F49&lt;30),$C$1&amp;$E49&amp;"up to 30",IF(AND($E49='selections(hide)'!$A$49,$F49&gt;=30),$C$1&amp;$E49&amp;"30+",IF(AND($E49='selections(hide)'!$A$53,$F49&lt;45),$C$1&amp;$E49&amp;"up to 45",IF(AND($E49='selections(hide)'!$A$53,$F49&gt;=45),$C$1&amp;$E49&amp;"45+",IF(AND($E49='selections(hide)'!$A$52,$F49&lt;30),$C$1&amp;$E49&amp;"up to 30",IF(AND($E49='selections(hide)'!$A$52,$F49&gt;=30),$C$1&amp;$E49&amp;"30+",IF(AND($E49='selections(hide)'!$A$56,$F49&lt;45),$C$1&amp;$E49&amp;"up to 45",IF(AND($E49='selections(hide)'!$A$56,$F49&gt;=45),$C$1&amp;$E49&amp;"45+",IF(AND($E49='selections(hide)'!$A$55,$F49&lt;30),$C$1&amp;$E49&amp;"up to 30",IF(AND($E49='selections(hide)'!$A$55,$F49&gt;=30),$C$1&amp;$E49&amp;"30+","")))))))))))))</f>
        <v/>
      </c>
      <c r="B49" s="85"/>
      <c r="C49" s="92"/>
      <c r="D49" s="93"/>
      <c r="E49" s="84"/>
      <c r="F49" s="92"/>
      <c r="G49" s="93"/>
      <c r="H49" s="91"/>
      <c r="I49" s="117" t="str">
        <f>IFERROR(IF('selections(hide)'!$F$1=1,VLOOKUP($A49,academic_hours!$B$13:$S$40,4,FALSE),IF('selections(hide)'!$F$1=2,VLOOKUP($A49,academic_hours!$B$13:$S$40,9,FALSE),IF('selections(hide)'!$F$1=3,VLOOKUP($A49,academic_hours!$B$13:$S$40,14,FALSE),0))),"")</f>
        <v/>
      </c>
      <c r="J49" s="118"/>
      <c r="K49" s="117" t="str">
        <f t="shared" si="65"/>
        <v/>
      </c>
      <c r="L49" s="47"/>
      <c r="M49" s="91"/>
      <c r="N49" s="91"/>
      <c r="O49" s="91"/>
      <c r="P49" s="91"/>
      <c r="Q49" s="91"/>
      <c r="R49" s="91"/>
      <c r="S49" s="117" t="str">
        <f>IFERROR(IF('selections(hide)'!$F$1=1,VLOOKUP($A49,academic_hours!$B$13:$S$40,6,FALSE),IF('selections(hide)'!$F$1=2,VLOOKUP($A49,academic_hours!$B$13:$S$40,11,FALSE),IF('selections(hide)'!$F$1=3,VLOOKUP($A49,academic_hours!$B$13:$S$40,16,FALSE),0))),"")</f>
        <v/>
      </c>
      <c r="T49" s="118"/>
      <c r="U49" s="117" t="str">
        <f t="shared" si="66"/>
        <v/>
      </c>
      <c r="V49" s="47"/>
      <c r="W49" s="91"/>
      <c r="X49" s="91"/>
      <c r="Y49" s="91"/>
      <c r="Z49" s="91"/>
      <c r="AA49" s="91"/>
      <c r="AB49" s="91"/>
      <c r="AC49" s="117" t="str">
        <f>IFERROR(IF('selections(hide)'!$F$1=1,VLOOKUP($A49,academic_hours!$B$13:$S$40,5,FALSE),IF('selections(hide)'!$F$1=2,VLOOKUP($A49,academic_hours!$B$13:$S$40,10,FALSE),IF('selections(hide)'!$F$1=3,VLOOKUP($A49,academic_hours!$B$13:$S$40,15,FALSE),0))),"")</f>
        <v/>
      </c>
      <c r="AD49" s="118"/>
      <c r="AE49" s="117" t="str">
        <f t="shared" si="67"/>
        <v/>
      </c>
      <c r="AF49" s="47"/>
      <c r="AG49" s="91"/>
      <c r="AH49" s="91"/>
      <c r="AI49" s="91"/>
      <c r="AJ49" s="91"/>
      <c r="AK49" s="91"/>
      <c r="AL49" s="91"/>
      <c r="AM49" s="117" t="str">
        <f>IFERROR(IF('selections(hide)'!$F$1=1,VLOOKUP($A49,academic_hours!$B$13:$S$40,8,FALSE),IF('selections(hide)'!$F$1=2,VLOOKUP($A49,academic_hours!$B$13:$S$40,13,FALSE),IF('selections(hide)'!$F$1=3,VLOOKUP($A49,academic_hours!$B$13:$S$40,18,FALSE),0))),"")</f>
        <v/>
      </c>
      <c r="AN49" s="118"/>
      <c r="AO49" s="117" t="str">
        <f t="shared" si="68"/>
        <v/>
      </c>
      <c r="AP49" s="47"/>
      <c r="AQ49" s="91"/>
      <c r="AR49" s="91"/>
      <c r="AS49" s="91"/>
      <c r="AT49" s="91"/>
      <c r="AU49" s="91"/>
      <c r="AV49" s="91"/>
      <c r="AW49" s="117" t="str">
        <f>IFERROR(IF('selections(hide)'!$F$1=1,VLOOKUP($A49,academic_hours!$B$13:$S$40,7,FALSE),IF('selections(hide)'!$F$1=2,VLOOKUP($A49,academic_hours!$B$13:$S$40,12,FALSE),IF('selections(hide)'!$F$1=3,VLOOKUP($A49,academic_hours!$B$13:$S$40,17,FALSE),0))),"")</f>
        <v/>
      </c>
      <c r="AX49" s="118"/>
      <c r="AY49" s="117" t="str">
        <f t="shared" si="69"/>
        <v/>
      </c>
      <c r="AZ49" s="47"/>
      <c r="BA49" s="91"/>
      <c r="BB49" s="91"/>
      <c r="BC49" s="91"/>
      <c r="BD49" s="91"/>
      <c r="BE49" s="91"/>
      <c r="BF49" s="91"/>
      <c r="BH49" s="71" t="str">
        <f t="shared" si="70"/>
        <v>OK</v>
      </c>
      <c r="BI49" s="71" t="str">
        <f t="shared" si="71"/>
        <v>OK</v>
      </c>
      <c r="BJ49" s="71" t="str">
        <f t="shared" si="72"/>
        <v>OK</v>
      </c>
      <c r="BK49" s="71" t="str">
        <f t="shared" si="73"/>
        <v>OK</v>
      </c>
      <c r="BL49" s="71" t="str">
        <f t="shared" si="74"/>
        <v>OK</v>
      </c>
      <c r="BM49" s="71" t="str">
        <f t="shared" si="75"/>
        <v>OK</v>
      </c>
      <c r="BN49" s="71" t="str">
        <f t="shared" si="97"/>
        <v>OK</v>
      </c>
      <c r="BO49" s="71" t="str">
        <f t="shared" si="98"/>
        <v>OK</v>
      </c>
      <c r="BP49" s="71" t="str">
        <f t="shared" si="99"/>
        <v>OK</v>
      </c>
      <c r="BQ49" s="71" t="str">
        <f t="shared" si="100"/>
        <v>OK</v>
      </c>
      <c r="BR49" s="71" t="str">
        <f t="shared" si="101"/>
        <v>OK</v>
      </c>
      <c r="BU49" s="121" t="str">
        <f>IF($L49&lt;&gt;"",VLOOKUP($L49,pay_scales!$A:$S,18,FALSE),"")</f>
        <v/>
      </c>
      <c r="BV49" s="121">
        <f t="shared" si="76"/>
        <v>0</v>
      </c>
      <c r="BW49" s="121" t="str">
        <f t="shared" si="77"/>
        <v/>
      </c>
      <c r="BX49" s="121">
        <f t="shared" si="102"/>
        <v>0</v>
      </c>
      <c r="BY49" s="121">
        <f t="shared" si="103"/>
        <v>0</v>
      </c>
      <c r="BZ49" s="121">
        <f t="shared" si="104"/>
        <v>0</v>
      </c>
      <c r="CA49" s="121">
        <f t="shared" si="105"/>
        <v>0</v>
      </c>
      <c r="CB49" s="121">
        <f t="shared" si="106"/>
        <v>0</v>
      </c>
      <c r="CC49" s="121">
        <f t="shared" si="107"/>
        <v>0</v>
      </c>
      <c r="CD49" s="121">
        <f t="shared" si="108"/>
        <v>0</v>
      </c>
      <c r="CE49" s="121">
        <f t="shared" si="109"/>
        <v>0</v>
      </c>
      <c r="CF49" s="121">
        <f t="shared" si="110"/>
        <v>0</v>
      </c>
      <c r="CG49" s="121">
        <f t="shared" si="111"/>
        <v>0</v>
      </c>
      <c r="CH49" s="121">
        <f t="shared" si="112"/>
        <v>0</v>
      </c>
      <c r="CI49" s="121">
        <f t="shared" si="113"/>
        <v>0</v>
      </c>
      <c r="CM49" s="121" t="str">
        <f>IF($V49&lt;&gt;"",VLOOKUP($V49,pay_scales!$A:$S,18,FALSE),"")</f>
        <v/>
      </c>
      <c r="CN49" s="121">
        <f t="shared" si="78"/>
        <v>0</v>
      </c>
      <c r="CO49" s="121" t="str">
        <f t="shared" si="79"/>
        <v/>
      </c>
      <c r="CP49" s="121">
        <f t="shared" si="114"/>
        <v>0</v>
      </c>
      <c r="CQ49" s="121">
        <f t="shared" si="115"/>
        <v>0</v>
      </c>
      <c r="CR49" s="121">
        <f t="shared" si="116"/>
        <v>0</v>
      </c>
      <c r="CS49" s="121">
        <f t="shared" si="117"/>
        <v>0</v>
      </c>
      <c r="CT49" s="121">
        <f t="shared" si="118"/>
        <v>0</v>
      </c>
      <c r="CU49" s="121">
        <f t="shared" si="119"/>
        <v>0</v>
      </c>
      <c r="CV49" s="121">
        <f t="shared" si="120"/>
        <v>0</v>
      </c>
      <c r="CW49" s="121">
        <f t="shared" si="121"/>
        <v>0</v>
      </c>
      <c r="CX49" s="121">
        <f t="shared" si="122"/>
        <v>0</v>
      </c>
      <c r="CY49" s="121">
        <f t="shared" si="123"/>
        <v>0</v>
      </c>
      <c r="CZ49" s="121">
        <f t="shared" si="124"/>
        <v>0</v>
      </c>
      <c r="DA49" s="121">
        <f t="shared" si="125"/>
        <v>0</v>
      </c>
      <c r="DE49" s="121" t="str">
        <f>IF($AF49&lt;&gt;"",VLOOKUP($AF49,pay_scales!$A:$S,18,FALSE),"")</f>
        <v/>
      </c>
      <c r="DF49" s="121">
        <f t="shared" si="80"/>
        <v>0</v>
      </c>
      <c r="DG49" s="121" t="str">
        <f t="shared" si="81"/>
        <v/>
      </c>
      <c r="DH49" s="121">
        <f t="shared" si="126"/>
        <v>0</v>
      </c>
      <c r="DI49" s="121">
        <f t="shared" si="127"/>
        <v>0</v>
      </c>
      <c r="DJ49" s="121">
        <f t="shared" si="128"/>
        <v>0</v>
      </c>
      <c r="DK49" s="121">
        <f t="shared" si="129"/>
        <v>0</v>
      </c>
      <c r="DL49" s="121">
        <f t="shared" si="130"/>
        <v>0</v>
      </c>
      <c r="DM49" s="121">
        <f t="shared" si="131"/>
        <v>0</v>
      </c>
      <c r="DN49" s="121">
        <f t="shared" si="132"/>
        <v>0</v>
      </c>
      <c r="DO49" s="121">
        <f t="shared" si="133"/>
        <v>0</v>
      </c>
      <c r="DP49" s="121">
        <f t="shared" si="134"/>
        <v>0</v>
      </c>
      <c r="DQ49" s="121">
        <f t="shared" si="135"/>
        <v>0</v>
      </c>
      <c r="DR49" s="121">
        <f t="shared" si="136"/>
        <v>0</v>
      </c>
      <c r="DS49" s="121">
        <f t="shared" si="137"/>
        <v>0</v>
      </c>
      <c r="DW49" s="121" t="str">
        <f>IF($AP49&lt;&gt;"",VLOOKUP($AP49,pay_scales!$A:$S,18,FALSE),"")</f>
        <v/>
      </c>
      <c r="DX49" s="121">
        <f t="shared" si="82"/>
        <v>0</v>
      </c>
      <c r="DY49" s="121" t="str">
        <f t="shared" si="83"/>
        <v/>
      </c>
      <c r="DZ49" s="121">
        <f t="shared" si="138"/>
        <v>0</v>
      </c>
      <c r="EA49" s="121">
        <f t="shared" si="139"/>
        <v>0</v>
      </c>
      <c r="EB49" s="121">
        <f t="shared" si="140"/>
        <v>0</v>
      </c>
      <c r="EC49" s="121">
        <f t="shared" si="141"/>
        <v>0</v>
      </c>
      <c r="ED49" s="121">
        <f t="shared" si="142"/>
        <v>0</v>
      </c>
      <c r="EE49" s="121">
        <f t="shared" si="143"/>
        <v>0</v>
      </c>
      <c r="EF49" s="121">
        <f t="shared" si="144"/>
        <v>0</v>
      </c>
      <c r="EG49" s="121">
        <f t="shared" si="145"/>
        <v>0</v>
      </c>
      <c r="EH49" s="121">
        <f t="shared" si="146"/>
        <v>0</v>
      </c>
      <c r="EI49" s="121">
        <f t="shared" si="147"/>
        <v>0</v>
      </c>
      <c r="EJ49" s="121">
        <f t="shared" si="148"/>
        <v>0</v>
      </c>
      <c r="EK49" s="121">
        <f t="shared" si="149"/>
        <v>0</v>
      </c>
      <c r="EO49" s="121" t="str">
        <f>IF($AZ49&lt;&gt;"",VLOOKUP($AF49,pay_scales!$A:$S,18,FALSE),"")</f>
        <v/>
      </c>
      <c r="EP49" s="121">
        <f t="shared" si="84"/>
        <v>0</v>
      </c>
      <c r="EQ49" s="121" t="str">
        <f t="shared" si="85"/>
        <v/>
      </c>
      <c r="ER49" s="121">
        <f t="shared" si="150"/>
        <v>0</v>
      </c>
      <c r="ES49" s="121">
        <f t="shared" si="151"/>
        <v>0</v>
      </c>
      <c r="ET49" s="121">
        <f t="shared" si="152"/>
        <v>0</v>
      </c>
      <c r="EU49" s="121">
        <f t="shared" si="153"/>
        <v>0</v>
      </c>
      <c r="EV49" s="121">
        <f t="shared" si="154"/>
        <v>0</v>
      </c>
      <c r="EW49" s="121">
        <f t="shared" si="155"/>
        <v>0</v>
      </c>
      <c r="EX49" s="121">
        <f t="shared" si="156"/>
        <v>0</v>
      </c>
      <c r="EY49" s="121">
        <f t="shared" si="157"/>
        <v>0</v>
      </c>
      <c r="EZ49" s="121">
        <f t="shared" si="158"/>
        <v>0</v>
      </c>
      <c r="FA49" s="121">
        <f t="shared" si="159"/>
        <v>0</v>
      </c>
      <c r="FB49" s="121">
        <f t="shared" si="160"/>
        <v>0</v>
      </c>
      <c r="FC49" s="121">
        <f t="shared" si="161"/>
        <v>0</v>
      </c>
      <c r="FF49">
        <f t="shared" si="86"/>
        <v>0</v>
      </c>
    </row>
    <row r="50" spans="1:162" x14ac:dyDescent="0.25">
      <c r="A50" s="2" t="str">
        <f>IF(OR($E50='selections(hide)'!$A$57,$E50='selections(hide)'!$A$54,$E50='selections(hide)'!$A$51),$C$1&amp;$E50,IF(AND($E50='selections(hide)'!$A$50,$F50&lt;45),$C$1&amp;$E50&amp;"up to 45",IF(AND($E50='selections(hide)'!$A$50,$F50&gt;=45),$C$1&amp;$E50&amp;"45+",IF(AND($E50='selections(hide)'!$A$49,$F50&lt;30),$C$1&amp;$E50&amp;"up to 30",IF(AND($E50='selections(hide)'!$A$49,$F50&gt;=30),$C$1&amp;$E50&amp;"30+",IF(AND($E50='selections(hide)'!$A$53,$F50&lt;45),$C$1&amp;$E50&amp;"up to 45",IF(AND($E50='selections(hide)'!$A$53,$F50&gt;=45),$C$1&amp;$E50&amp;"45+",IF(AND($E50='selections(hide)'!$A$52,$F50&lt;30),$C$1&amp;$E50&amp;"up to 30",IF(AND($E50='selections(hide)'!$A$52,$F50&gt;=30),$C$1&amp;$E50&amp;"30+",IF(AND($E50='selections(hide)'!$A$56,$F50&lt;45),$C$1&amp;$E50&amp;"up to 45",IF(AND($E50='selections(hide)'!$A$56,$F50&gt;=45),$C$1&amp;$E50&amp;"45+",IF(AND($E50='selections(hide)'!$A$55,$F50&lt;30),$C$1&amp;$E50&amp;"up to 30",IF(AND($E50='selections(hide)'!$A$55,$F50&gt;=30),$C$1&amp;$E50&amp;"30+","")))))))))))))</f>
        <v/>
      </c>
      <c r="B50" s="85"/>
      <c r="C50" s="92"/>
      <c r="D50" s="93"/>
      <c r="E50" s="84"/>
      <c r="F50" s="92"/>
      <c r="G50" s="93"/>
      <c r="H50" s="91"/>
      <c r="I50" s="117" t="str">
        <f>IFERROR(IF('selections(hide)'!$F$1=1,VLOOKUP($A50,academic_hours!$B$13:$S$40,4,FALSE),IF('selections(hide)'!$F$1=2,VLOOKUP($A50,academic_hours!$B$13:$S$40,9,FALSE),IF('selections(hide)'!$F$1=3,VLOOKUP($A50,academic_hours!$B$13:$S$40,14,FALSE),0))),"")</f>
        <v/>
      </c>
      <c r="J50" s="118"/>
      <c r="K50" s="117" t="str">
        <f t="shared" si="65"/>
        <v/>
      </c>
      <c r="L50" s="47"/>
      <c r="M50" s="91"/>
      <c r="N50" s="91"/>
      <c r="O50" s="91"/>
      <c r="P50" s="91"/>
      <c r="Q50" s="91"/>
      <c r="R50" s="91"/>
      <c r="S50" s="117" t="str">
        <f>IFERROR(IF('selections(hide)'!$F$1=1,VLOOKUP($A50,academic_hours!$B$13:$S$40,6,FALSE),IF('selections(hide)'!$F$1=2,VLOOKUP($A50,academic_hours!$B$13:$S$40,11,FALSE),IF('selections(hide)'!$F$1=3,VLOOKUP($A50,academic_hours!$B$13:$S$40,16,FALSE),0))),"")</f>
        <v/>
      </c>
      <c r="T50" s="118"/>
      <c r="U50" s="117" t="str">
        <f t="shared" si="66"/>
        <v/>
      </c>
      <c r="V50" s="47"/>
      <c r="W50" s="91"/>
      <c r="X50" s="91"/>
      <c r="Y50" s="91"/>
      <c r="Z50" s="91"/>
      <c r="AA50" s="91"/>
      <c r="AB50" s="91"/>
      <c r="AC50" s="117" t="str">
        <f>IFERROR(IF('selections(hide)'!$F$1=1,VLOOKUP($A50,academic_hours!$B$13:$S$40,5,FALSE),IF('selections(hide)'!$F$1=2,VLOOKUP($A50,academic_hours!$B$13:$S$40,10,FALSE),IF('selections(hide)'!$F$1=3,VLOOKUP($A50,academic_hours!$B$13:$S$40,15,FALSE),0))),"")</f>
        <v/>
      </c>
      <c r="AD50" s="118"/>
      <c r="AE50" s="117" t="str">
        <f t="shared" si="67"/>
        <v/>
      </c>
      <c r="AF50" s="47"/>
      <c r="AG50" s="91"/>
      <c r="AH50" s="91"/>
      <c r="AI50" s="91"/>
      <c r="AJ50" s="91"/>
      <c r="AK50" s="91"/>
      <c r="AL50" s="91"/>
      <c r="AM50" s="117" t="str">
        <f>IFERROR(IF('selections(hide)'!$F$1=1,VLOOKUP($A50,academic_hours!$B$13:$S$40,8,FALSE),IF('selections(hide)'!$F$1=2,VLOOKUP($A50,academic_hours!$B$13:$S$40,13,FALSE),IF('selections(hide)'!$F$1=3,VLOOKUP($A50,academic_hours!$B$13:$S$40,18,FALSE),0))),"")</f>
        <v/>
      </c>
      <c r="AN50" s="118"/>
      <c r="AO50" s="117" t="str">
        <f t="shared" si="68"/>
        <v/>
      </c>
      <c r="AP50" s="47"/>
      <c r="AQ50" s="91"/>
      <c r="AR50" s="91"/>
      <c r="AS50" s="91"/>
      <c r="AT50" s="91"/>
      <c r="AU50" s="91"/>
      <c r="AV50" s="91"/>
      <c r="AW50" s="117" t="str">
        <f>IFERROR(IF('selections(hide)'!$F$1=1,VLOOKUP($A50,academic_hours!$B$13:$S$40,7,FALSE),IF('selections(hide)'!$F$1=2,VLOOKUP($A50,academic_hours!$B$13:$S$40,12,FALSE),IF('selections(hide)'!$F$1=3,VLOOKUP($A50,academic_hours!$B$13:$S$40,17,FALSE),0))),"")</f>
        <v/>
      </c>
      <c r="AX50" s="118"/>
      <c r="AY50" s="117" t="str">
        <f t="shared" si="69"/>
        <v/>
      </c>
      <c r="AZ50" s="47"/>
      <c r="BA50" s="91"/>
      <c r="BB50" s="91"/>
      <c r="BC50" s="91"/>
      <c r="BD50" s="91"/>
      <c r="BE50" s="91"/>
      <c r="BF50" s="91"/>
      <c r="BH50" s="71" t="str">
        <f t="shared" si="70"/>
        <v>OK</v>
      </c>
      <c r="BI50" s="71" t="str">
        <f t="shared" si="71"/>
        <v>OK</v>
      </c>
      <c r="BJ50" s="71" t="str">
        <f t="shared" si="72"/>
        <v>OK</v>
      </c>
      <c r="BK50" s="71" t="str">
        <f t="shared" si="73"/>
        <v>OK</v>
      </c>
      <c r="BL50" s="71" t="str">
        <f t="shared" si="74"/>
        <v>OK</v>
      </c>
      <c r="BM50" s="71" t="str">
        <f t="shared" si="75"/>
        <v>OK</v>
      </c>
      <c r="BN50" s="71" t="str">
        <f t="shared" si="97"/>
        <v>OK</v>
      </c>
      <c r="BO50" s="71" t="str">
        <f t="shared" si="98"/>
        <v>OK</v>
      </c>
      <c r="BP50" s="71" t="str">
        <f t="shared" si="99"/>
        <v>OK</v>
      </c>
      <c r="BQ50" s="71" t="str">
        <f t="shared" si="100"/>
        <v>OK</v>
      </c>
      <c r="BR50" s="71" t="str">
        <f t="shared" si="101"/>
        <v>OK</v>
      </c>
      <c r="BU50" s="121" t="str">
        <f>IF($L50&lt;&gt;"",VLOOKUP($L50,pay_scales!$A:$S,18,FALSE),"")</f>
        <v/>
      </c>
      <c r="BV50" s="121">
        <f t="shared" si="76"/>
        <v>0</v>
      </c>
      <c r="BW50" s="121" t="str">
        <f t="shared" si="77"/>
        <v/>
      </c>
      <c r="BX50" s="121">
        <f t="shared" si="102"/>
        <v>0</v>
      </c>
      <c r="BY50" s="121">
        <f t="shared" si="103"/>
        <v>0</v>
      </c>
      <c r="BZ50" s="121">
        <f t="shared" si="104"/>
        <v>0</v>
      </c>
      <c r="CA50" s="121">
        <f t="shared" si="105"/>
        <v>0</v>
      </c>
      <c r="CB50" s="121">
        <f t="shared" si="106"/>
        <v>0</v>
      </c>
      <c r="CC50" s="121">
        <f t="shared" si="107"/>
        <v>0</v>
      </c>
      <c r="CD50" s="121">
        <f t="shared" si="108"/>
        <v>0</v>
      </c>
      <c r="CE50" s="121">
        <f t="shared" si="109"/>
        <v>0</v>
      </c>
      <c r="CF50" s="121">
        <f t="shared" si="110"/>
        <v>0</v>
      </c>
      <c r="CG50" s="121">
        <f t="shared" si="111"/>
        <v>0</v>
      </c>
      <c r="CH50" s="121">
        <f t="shared" si="112"/>
        <v>0</v>
      </c>
      <c r="CI50" s="121">
        <f t="shared" si="113"/>
        <v>0</v>
      </c>
      <c r="CM50" s="121" t="str">
        <f>IF($V50&lt;&gt;"",VLOOKUP($V50,pay_scales!$A:$S,18,FALSE),"")</f>
        <v/>
      </c>
      <c r="CN50" s="121">
        <f t="shared" si="78"/>
        <v>0</v>
      </c>
      <c r="CO50" s="121" t="str">
        <f t="shared" si="79"/>
        <v/>
      </c>
      <c r="CP50" s="121">
        <f t="shared" si="114"/>
        <v>0</v>
      </c>
      <c r="CQ50" s="121">
        <f t="shared" si="115"/>
        <v>0</v>
      </c>
      <c r="CR50" s="121">
        <f t="shared" si="116"/>
        <v>0</v>
      </c>
      <c r="CS50" s="121">
        <f t="shared" si="117"/>
        <v>0</v>
      </c>
      <c r="CT50" s="121">
        <f t="shared" si="118"/>
        <v>0</v>
      </c>
      <c r="CU50" s="121">
        <f t="shared" si="119"/>
        <v>0</v>
      </c>
      <c r="CV50" s="121">
        <f t="shared" si="120"/>
        <v>0</v>
      </c>
      <c r="CW50" s="121">
        <f t="shared" si="121"/>
        <v>0</v>
      </c>
      <c r="CX50" s="121">
        <f t="shared" si="122"/>
        <v>0</v>
      </c>
      <c r="CY50" s="121">
        <f t="shared" si="123"/>
        <v>0</v>
      </c>
      <c r="CZ50" s="121">
        <f t="shared" si="124"/>
        <v>0</v>
      </c>
      <c r="DA50" s="121">
        <f t="shared" si="125"/>
        <v>0</v>
      </c>
      <c r="DE50" s="121" t="str">
        <f>IF($AF50&lt;&gt;"",VLOOKUP($AF50,pay_scales!$A:$S,18,FALSE),"")</f>
        <v/>
      </c>
      <c r="DF50" s="121">
        <f t="shared" si="80"/>
        <v>0</v>
      </c>
      <c r="DG50" s="121" t="str">
        <f t="shared" si="81"/>
        <v/>
      </c>
      <c r="DH50" s="121">
        <f t="shared" si="126"/>
        <v>0</v>
      </c>
      <c r="DI50" s="121">
        <f t="shared" si="127"/>
        <v>0</v>
      </c>
      <c r="DJ50" s="121">
        <f t="shared" si="128"/>
        <v>0</v>
      </c>
      <c r="DK50" s="121">
        <f t="shared" si="129"/>
        <v>0</v>
      </c>
      <c r="DL50" s="121">
        <f t="shared" si="130"/>
        <v>0</v>
      </c>
      <c r="DM50" s="121">
        <f t="shared" si="131"/>
        <v>0</v>
      </c>
      <c r="DN50" s="121">
        <f t="shared" si="132"/>
        <v>0</v>
      </c>
      <c r="DO50" s="121">
        <f t="shared" si="133"/>
        <v>0</v>
      </c>
      <c r="DP50" s="121">
        <f t="shared" si="134"/>
        <v>0</v>
      </c>
      <c r="DQ50" s="121">
        <f t="shared" si="135"/>
        <v>0</v>
      </c>
      <c r="DR50" s="121">
        <f t="shared" si="136"/>
        <v>0</v>
      </c>
      <c r="DS50" s="121">
        <f t="shared" si="137"/>
        <v>0</v>
      </c>
      <c r="DW50" s="121" t="str">
        <f>IF($AP50&lt;&gt;"",VLOOKUP($AP50,pay_scales!$A:$S,18,FALSE),"")</f>
        <v/>
      </c>
      <c r="DX50" s="121">
        <f t="shared" si="82"/>
        <v>0</v>
      </c>
      <c r="DY50" s="121" t="str">
        <f t="shared" si="83"/>
        <v/>
      </c>
      <c r="DZ50" s="121">
        <f t="shared" si="138"/>
        <v>0</v>
      </c>
      <c r="EA50" s="121">
        <f t="shared" si="139"/>
        <v>0</v>
      </c>
      <c r="EB50" s="121">
        <f t="shared" si="140"/>
        <v>0</v>
      </c>
      <c r="EC50" s="121">
        <f t="shared" si="141"/>
        <v>0</v>
      </c>
      <c r="ED50" s="121">
        <f t="shared" si="142"/>
        <v>0</v>
      </c>
      <c r="EE50" s="121">
        <f t="shared" si="143"/>
        <v>0</v>
      </c>
      <c r="EF50" s="121">
        <f t="shared" si="144"/>
        <v>0</v>
      </c>
      <c r="EG50" s="121">
        <f t="shared" si="145"/>
        <v>0</v>
      </c>
      <c r="EH50" s="121">
        <f t="shared" si="146"/>
        <v>0</v>
      </c>
      <c r="EI50" s="121">
        <f t="shared" si="147"/>
        <v>0</v>
      </c>
      <c r="EJ50" s="121">
        <f t="shared" si="148"/>
        <v>0</v>
      </c>
      <c r="EK50" s="121">
        <f t="shared" si="149"/>
        <v>0</v>
      </c>
      <c r="EO50" s="121" t="str">
        <f>IF($AZ50&lt;&gt;"",VLOOKUP($AF50,pay_scales!$A:$S,18,FALSE),"")</f>
        <v/>
      </c>
      <c r="EP50" s="121">
        <f t="shared" si="84"/>
        <v>0</v>
      </c>
      <c r="EQ50" s="121" t="str">
        <f t="shared" si="85"/>
        <v/>
      </c>
      <c r="ER50" s="121">
        <f t="shared" si="150"/>
        <v>0</v>
      </c>
      <c r="ES50" s="121">
        <f t="shared" si="151"/>
        <v>0</v>
      </c>
      <c r="ET50" s="121">
        <f t="shared" si="152"/>
        <v>0</v>
      </c>
      <c r="EU50" s="121">
        <f t="shared" si="153"/>
        <v>0</v>
      </c>
      <c r="EV50" s="121">
        <f t="shared" si="154"/>
        <v>0</v>
      </c>
      <c r="EW50" s="121">
        <f t="shared" si="155"/>
        <v>0</v>
      </c>
      <c r="EX50" s="121">
        <f t="shared" si="156"/>
        <v>0</v>
      </c>
      <c r="EY50" s="121">
        <f t="shared" si="157"/>
        <v>0</v>
      </c>
      <c r="EZ50" s="121">
        <f t="shared" si="158"/>
        <v>0</v>
      </c>
      <c r="FA50" s="121">
        <f t="shared" si="159"/>
        <v>0</v>
      </c>
      <c r="FB50" s="121">
        <f t="shared" si="160"/>
        <v>0</v>
      </c>
      <c r="FC50" s="121">
        <f t="shared" si="161"/>
        <v>0</v>
      </c>
      <c r="FF50">
        <f t="shared" si="86"/>
        <v>0</v>
      </c>
    </row>
    <row r="51" spans="1:162" x14ac:dyDescent="0.25">
      <c r="A51" s="2" t="str">
        <f>IF(OR($E51='selections(hide)'!$A$57,$E51='selections(hide)'!$A$54,$E51='selections(hide)'!$A$51),$C$1&amp;$E51,IF(AND($E51='selections(hide)'!$A$50,$F51&lt;45),$C$1&amp;$E51&amp;"up to 45",IF(AND($E51='selections(hide)'!$A$50,$F51&gt;=45),$C$1&amp;$E51&amp;"45+",IF(AND($E51='selections(hide)'!$A$49,$F51&lt;30),$C$1&amp;$E51&amp;"up to 30",IF(AND($E51='selections(hide)'!$A$49,$F51&gt;=30),$C$1&amp;$E51&amp;"30+",IF(AND($E51='selections(hide)'!$A$53,$F51&lt;45),$C$1&amp;$E51&amp;"up to 45",IF(AND($E51='selections(hide)'!$A$53,$F51&gt;=45),$C$1&amp;$E51&amp;"45+",IF(AND($E51='selections(hide)'!$A$52,$F51&lt;30),$C$1&amp;$E51&amp;"up to 30",IF(AND($E51='selections(hide)'!$A$52,$F51&gt;=30),$C$1&amp;$E51&amp;"30+",IF(AND($E51='selections(hide)'!$A$56,$F51&lt;45),$C$1&amp;$E51&amp;"up to 45",IF(AND($E51='selections(hide)'!$A$56,$F51&gt;=45),$C$1&amp;$E51&amp;"45+",IF(AND($E51='selections(hide)'!$A$55,$F51&lt;30),$C$1&amp;$E51&amp;"up to 30",IF(AND($E51='selections(hide)'!$A$55,$F51&gt;=30),$C$1&amp;$E51&amp;"30+","")))))))))))))</f>
        <v/>
      </c>
      <c r="B51" s="85"/>
      <c r="C51" s="92"/>
      <c r="D51" s="93"/>
      <c r="E51" s="84"/>
      <c r="F51" s="92"/>
      <c r="G51" s="93"/>
      <c r="H51" s="91"/>
      <c r="I51" s="117" t="str">
        <f>IFERROR(IF('selections(hide)'!$F$1=1,VLOOKUP($A51,academic_hours!$B$13:$S$40,4,FALSE),IF('selections(hide)'!$F$1=2,VLOOKUP($A51,academic_hours!$B$13:$S$40,9,FALSE),IF('selections(hide)'!$F$1=3,VLOOKUP($A51,academic_hours!$B$13:$S$40,14,FALSE),0))),"")</f>
        <v/>
      </c>
      <c r="J51" s="118"/>
      <c r="K51" s="117" t="str">
        <f t="shared" si="65"/>
        <v/>
      </c>
      <c r="L51" s="47"/>
      <c r="M51" s="91"/>
      <c r="N51" s="91"/>
      <c r="O51" s="91"/>
      <c r="P51" s="91"/>
      <c r="Q51" s="91"/>
      <c r="R51" s="91"/>
      <c r="S51" s="117" t="str">
        <f>IFERROR(IF('selections(hide)'!$F$1=1,VLOOKUP($A51,academic_hours!$B$13:$S$40,6,FALSE),IF('selections(hide)'!$F$1=2,VLOOKUP($A51,academic_hours!$B$13:$S$40,11,FALSE),IF('selections(hide)'!$F$1=3,VLOOKUP($A51,academic_hours!$B$13:$S$40,16,FALSE),0))),"")</f>
        <v/>
      </c>
      <c r="T51" s="118"/>
      <c r="U51" s="117" t="str">
        <f t="shared" si="66"/>
        <v/>
      </c>
      <c r="V51" s="47"/>
      <c r="W51" s="91"/>
      <c r="X51" s="91"/>
      <c r="Y51" s="91"/>
      <c r="Z51" s="91"/>
      <c r="AA51" s="91"/>
      <c r="AB51" s="91"/>
      <c r="AC51" s="117" t="str">
        <f>IFERROR(IF('selections(hide)'!$F$1=1,VLOOKUP($A51,academic_hours!$B$13:$S$40,5,FALSE),IF('selections(hide)'!$F$1=2,VLOOKUP($A51,academic_hours!$B$13:$S$40,10,FALSE),IF('selections(hide)'!$F$1=3,VLOOKUP($A51,academic_hours!$B$13:$S$40,15,FALSE),0))),"")</f>
        <v/>
      </c>
      <c r="AD51" s="118"/>
      <c r="AE51" s="117" t="str">
        <f t="shared" si="67"/>
        <v/>
      </c>
      <c r="AF51" s="47"/>
      <c r="AG51" s="91"/>
      <c r="AH51" s="91"/>
      <c r="AI51" s="91"/>
      <c r="AJ51" s="91"/>
      <c r="AK51" s="91"/>
      <c r="AL51" s="91"/>
      <c r="AM51" s="117" t="str">
        <f>IFERROR(IF('selections(hide)'!$F$1=1,VLOOKUP($A51,academic_hours!$B$13:$S$40,8,FALSE),IF('selections(hide)'!$F$1=2,VLOOKUP($A51,academic_hours!$B$13:$S$40,13,FALSE),IF('selections(hide)'!$F$1=3,VLOOKUP($A51,academic_hours!$B$13:$S$40,18,FALSE),0))),"")</f>
        <v/>
      </c>
      <c r="AN51" s="118"/>
      <c r="AO51" s="117" t="str">
        <f t="shared" si="68"/>
        <v/>
      </c>
      <c r="AP51" s="47"/>
      <c r="AQ51" s="91"/>
      <c r="AR51" s="91"/>
      <c r="AS51" s="91"/>
      <c r="AT51" s="91"/>
      <c r="AU51" s="91"/>
      <c r="AV51" s="91"/>
      <c r="AW51" s="117" t="str">
        <f>IFERROR(IF('selections(hide)'!$F$1=1,VLOOKUP($A51,academic_hours!$B$13:$S$40,7,FALSE),IF('selections(hide)'!$F$1=2,VLOOKUP($A51,academic_hours!$B$13:$S$40,12,FALSE),IF('selections(hide)'!$F$1=3,VLOOKUP($A51,academic_hours!$B$13:$S$40,17,FALSE),0))),"")</f>
        <v/>
      </c>
      <c r="AX51" s="118"/>
      <c r="AY51" s="117" t="str">
        <f t="shared" si="69"/>
        <v/>
      </c>
      <c r="AZ51" s="47"/>
      <c r="BA51" s="91"/>
      <c r="BB51" s="91"/>
      <c r="BC51" s="91"/>
      <c r="BD51" s="91"/>
      <c r="BE51" s="91"/>
      <c r="BF51" s="91"/>
      <c r="BH51" s="71" t="str">
        <f t="shared" si="70"/>
        <v>OK</v>
      </c>
      <c r="BI51" s="71" t="str">
        <f t="shared" si="71"/>
        <v>OK</v>
      </c>
      <c r="BJ51" s="71" t="str">
        <f t="shared" si="72"/>
        <v>OK</v>
      </c>
      <c r="BK51" s="71" t="str">
        <f t="shared" si="73"/>
        <v>OK</v>
      </c>
      <c r="BL51" s="71" t="str">
        <f t="shared" si="74"/>
        <v>OK</v>
      </c>
      <c r="BM51" s="71" t="str">
        <f t="shared" si="75"/>
        <v>OK</v>
      </c>
      <c r="BN51" s="71" t="str">
        <f t="shared" si="97"/>
        <v>OK</v>
      </c>
      <c r="BO51" s="71" t="str">
        <f t="shared" si="98"/>
        <v>OK</v>
      </c>
      <c r="BP51" s="71" t="str">
        <f t="shared" si="99"/>
        <v>OK</v>
      </c>
      <c r="BQ51" s="71" t="str">
        <f t="shared" si="100"/>
        <v>OK</v>
      </c>
      <c r="BR51" s="71" t="str">
        <f t="shared" si="101"/>
        <v>OK</v>
      </c>
      <c r="BU51" s="121" t="str">
        <f>IF($L51&lt;&gt;"",VLOOKUP($L51,pay_scales!$A:$S,18,FALSE),"")</f>
        <v/>
      </c>
      <c r="BV51" s="121">
        <f t="shared" si="76"/>
        <v>0</v>
      </c>
      <c r="BW51" s="121" t="str">
        <f t="shared" si="77"/>
        <v/>
      </c>
      <c r="BX51" s="121">
        <f t="shared" si="102"/>
        <v>0</v>
      </c>
      <c r="BY51" s="121">
        <f t="shared" si="103"/>
        <v>0</v>
      </c>
      <c r="BZ51" s="121">
        <f t="shared" si="104"/>
        <v>0</v>
      </c>
      <c r="CA51" s="121">
        <f t="shared" si="105"/>
        <v>0</v>
      </c>
      <c r="CB51" s="121">
        <f t="shared" si="106"/>
        <v>0</v>
      </c>
      <c r="CC51" s="121">
        <f t="shared" si="107"/>
        <v>0</v>
      </c>
      <c r="CD51" s="121">
        <f t="shared" si="108"/>
        <v>0</v>
      </c>
      <c r="CE51" s="121">
        <f t="shared" si="109"/>
        <v>0</v>
      </c>
      <c r="CF51" s="121">
        <f t="shared" si="110"/>
        <v>0</v>
      </c>
      <c r="CG51" s="121">
        <f t="shared" si="111"/>
        <v>0</v>
      </c>
      <c r="CH51" s="121">
        <f t="shared" si="112"/>
        <v>0</v>
      </c>
      <c r="CI51" s="121">
        <f t="shared" si="113"/>
        <v>0</v>
      </c>
      <c r="CM51" s="121" t="str">
        <f>IF($V51&lt;&gt;"",VLOOKUP($V51,pay_scales!$A:$S,18,FALSE),"")</f>
        <v/>
      </c>
      <c r="CN51" s="121">
        <f t="shared" si="78"/>
        <v>0</v>
      </c>
      <c r="CO51" s="121" t="str">
        <f t="shared" si="79"/>
        <v/>
      </c>
      <c r="CP51" s="121">
        <f t="shared" si="114"/>
        <v>0</v>
      </c>
      <c r="CQ51" s="121">
        <f t="shared" si="115"/>
        <v>0</v>
      </c>
      <c r="CR51" s="121">
        <f t="shared" si="116"/>
        <v>0</v>
      </c>
      <c r="CS51" s="121">
        <f t="shared" si="117"/>
        <v>0</v>
      </c>
      <c r="CT51" s="121">
        <f t="shared" si="118"/>
        <v>0</v>
      </c>
      <c r="CU51" s="121">
        <f t="shared" si="119"/>
        <v>0</v>
      </c>
      <c r="CV51" s="121">
        <f t="shared" si="120"/>
        <v>0</v>
      </c>
      <c r="CW51" s="121">
        <f t="shared" si="121"/>
        <v>0</v>
      </c>
      <c r="CX51" s="121">
        <f t="shared" si="122"/>
        <v>0</v>
      </c>
      <c r="CY51" s="121">
        <f t="shared" si="123"/>
        <v>0</v>
      </c>
      <c r="CZ51" s="121">
        <f t="shared" si="124"/>
        <v>0</v>
      </c>
      <c r="DA51" s="121">
        <f t="shared" si="125"/>
        <v>0</v>
      </c>
      <c r="DE51" s="121" t="str">
        <f>IF($AF51&lt;&gt;"",VLOOKUP($AF51,pay_scales!$A:$S,18,FALSE),"")</f>
        <v/>
      </c>
      <c r="DF51" s="121">
        <f t="shared" si="80"/>
        <v>0</v>
      </c>
      <c r="DG51" s="121" t="str">
        <f t="shared" si="81"/>
        <v/>
      </c>
      <c r="DH51" s="121">
        <f t="shared" si="126"/>
        <v>0</v>
      </c>
      <c r="DI51" s="121">
        <f t="shared" si="127"/>
        <v>0</v>
      </c>
      <c r="DJ51" s="121">
        <f t="shared" si="128"/>
        <v>0</v>
      </c>
      <c r="DK51" s="121">
        <f t="shared" si="129"/>
        <v>0</v>
      </c>
      <c r="DL51" s="121">
        <f t="shared" si="130"/>
        <v>0</v>
      </c>
      <c r="DM51" s="121">
        <f t="shared" si="131"/>
        <v>0</v>
      </c>
      <c r="DN51" s="121">
        <f t="shared" si="132"/>
        <v>0</v>
      </c>
      <c r="DO51" s="121">
        <f t="shared" si="133"/>
        <v>0</v>
      </c>
      <c r="DP51" s="121">
        <f t="shared" si="134"/>
        <v>0</v>
      </c>
      <c r="DQ51" s="121">
        <f t="shared" si="135"/>
        <v>0</v>
      </c>
      <c r="DR51" s="121">
        <f t="shared" si="136"/>
        <v>0</v>
      </c>
      <c r="DS51" s="121">
        <f t="shared" si="137"/>
        <v>0</v>
      </c>
      <c r="DW51" s="121" t="str">
        <f>IF($AP51&lt;&gt;"",VLOOKUP($AP51,pay_scales!$A:$S,18,FALSE),"")</f>
        <v/>
      </c>
      <c r="DX51" s="121">
        <f t="shared" si="82"/>
        <v>0</v>
      </c>
      <c r="DY51" s="121" t="str">
        <f t="shared" si="83"/>
        <v/>
      </c>
      <c r="DZ51" s="121">
        <f t="shared" si="138"/>
        <v>0</v>
      </c>
      <c r="EA51" s="121">
        <f t="shared" si="139"/>
        <v>0</v>
      </c>
      <c r="EB51" s="121">
        <f t="shared" si="140"/>
        <v>0</v>
      </c>
      <c r="EC51" s="121">
        <f t="shared" si="141"/>
        <v>0</v>
      </c>
      <c r="ED51" s="121">
        <f t="shared" si="142"/>
        <v>0</v>
      </c>
      <c r="EE51" s="121">
        <f t="shared" si="143"/>
        <v>0</v>
      </c>
      <c r="EF51" s="121">
        <f t="shared" si="144"/>
        <v>0</v>
      </c>
      <c r="EG51" s="121">
        <f t="shared" si="145"/>
        <v>0</v>
      </c>
      <c r="EH51" s="121">
        <f t="shared" si="146"/>
        <v>0</v>
      </c>
      <c r="EI51" s="121">
        <f t="shared" si="147"/>
        <v>0</v>
      </c>
      <c r="EJ51" s="121">
        <f t="shared" si="148"/>
        <v>0</v>
      </c>
      <c r="EK51" s="121">
        <f t="shared" si="149"/>
        <v>0</v>
      </c>
      <c r="EO51" s="121" t="str">
        <f>IF($AZ51&lt;&gt;"",VLOOKUP($AF51,pay_scales!$A:$S,18,FALSE),"")</f>
        <v/>
      </c>
      <c r="EP51" s="121">
        <f t="shared" si="84"/>
        <v>0</v>
      </c>
      <c r="EQ51" s="121" t="str">
        <f t="shared" si="85"/>
        <v/>
      </c>
      <c r="ER51" s="121">
        <f t="shared" si="150"/>
        <v>0</v>
      </c>
      <c r="ES51" s="121">
        <f t="shared" si="151"/>
        <v>0</v>
      </c>
      <c r="ET51" s="121">
        <f t="shared" si="152"/>
        <v>0</v>
      </c>
      <c r="EU51" s="121">
        <f t="shared" si="153"/>
        <v>0</v>
      </c>
      <c r="EV51" s="121">
        <f t="shared" si="154"/>
        <v>0</v>
      </c>
      <c r="EW51" s="121">
        <f t="shared" si="155"/>
        <v>0</v>
      </c>
      <c r="EX51" s="121">
        <f t="shared" si="156"/>
        <v>0</v>
      </c>
      <c r="EY51" s="121">
        <f t="shared" si="157"/>
        <v>0</v>
      </c>
      <c r="EZ51" s="121">
        <f t="shared" si="158"/>
        <v>0</v>
      </c>
      <c r="FA51" s="121">
        <f t="shared" si="159"/>
        <v>0</v>
      </c>
      <c r="FB51" s="121">
        <f t="shared" si="160"/>
        <v>0</v>
      </c>
      <c r="FC51" s="121">
        <f t="shared" si="161"/>
        <v>0</v>
      </c>
      <c r="FF51">
        <f t="shared" si="86"/>
        <v>0</v>
      </c>
    </row>
    <row r="52" spans="1:162" x14ac:dyDescent="0.25">
      <c r="A52" s="2" t="str">
        <f>IF(OR($E52='selections(hide)'!$A$57,$E52='selections(hide)'!$A$54,$E52='selections(hide)'!$A$51),$C$1&amp;$E52,IF(AND($E52='selections(hide)'!$A$50,$F52&lt;45),$C$1&amp;$E52&amp;"up to 45",IF(AND($E52='selections(hide)'!$A$50,$F52&gt;=45),$C$1&amp;$E52&amp;"45+",IF(AND($E52='selections(hide)'!$A$49,$F52&lt;30),$C$1&amp;$E52&amp;"up to 30",IF(AND($E52='selections(hide)'!$A$49,$F52&gt;=30),$C$1&amp;$E52&amp;"30+",IF(AND($E52='selections(hide)'!$A$53,$F52&lt;45),$C$1&amp;$E52&amp;"up to 45",IF(AND($E52='selections(hide)'!$A$53,$F52&gt;=45),$C$1&amp;$E52&amp;"45+",IF(AND($E52='selections(hide)'!$A$52,$F52&lt;30),$C$1&amp;$E52&amp;"up to 30",IF(AND($E52='selections(hide)'!$A$52,$F52&gt;=30),$C$1&amp;$E52&amp;"30+",IF(AND($E52='selections(hide)'!$A$56,$F52&lt;45),$C$1&amp;$E52&amp;"up to 45",IF(AND($E52='selections(hide)'!$A$56,$F52&gt;=45),$C$1&amp;$E52&amp;"45+",IF(AND($E52='selections(hide)'!$A$55,$F52&lt;30),$C$1&amp;$E52&amp;"up to 30",IF(AND($E52='selections(hide)'!$A$55,$F52&gt;=30),$C$1&amp;$E52&amp;"30+","")))))))))))))</f>
        <v/>
      </c>
      <c r="B52" s="85"/>
      <c r="C52" s="92"/>
      <c r="D52" s="93"/>
      <c r="E52" s="84"/>
      <c r="F52" s="92"/>
      <c r="G52" s="93"/>
      <c r="H52" s="91"/>
      <c r="I52" s="117" t="str">
        <f>IFERROR(IF('selections(hide)'!$F$1=1,VLOOKUP($A52,academic_hours!$B$13:$S$40,4,FALSE),IF('selections(hide)'!$F$1=2,VLOOKUP($A52,academic_hours!$B$13:$S$40,9,FALSE),IF('selections(hide)'!$F$1=3,VLOOKUP($A52,academic_hours!$B$13:$S$40,14,FALSE),0))),"")</f>
        <v/>
      </c>
      <c r="J52" s="118"/>
      <c r="K52" s="117" t="str">
        <f t="shared" si="65"/>
        <v/>
      </c>
      <c r="L52" s="47"/>
      <c r="M52" s="91"/>
      <c r="N52" s="91"/>
      <c r="O52" s="91"/>
      <c r="P52" s="91"/>
      <c r="Q52" s="91"/>
      <c r="R52" s="91"/>
      <c r="S52" s="117" t="str">
        <f>IFERROR(IF('selections(hide)'!$F$1=1,VLOOKUP($A52,academic_hours!$B$13:$S$40,6,FALSE),IF('selections(hide)'!$F$1=2,VLOOKUP($A52,academic_hours!$B$13:$S$40,11,FALSE),IF('selections(hide)'!$F$1=3,VLOOKUP($A52,academic_hours!$B$13:$S$40,16,FALSE),0))),"")</f>
        <v/>
      </c>
      <c r="T52" s="118"/>
      <c r="U52" s="117" t="str">
        <f t="shared" si="66"/>
        <v/>
      </c>
      <c r="V52" s="47"/>
      <c r="W52" s="91"/>
      <c r="X52" s="91"/>
      <c r="Y52" s="91"/>
      <c r="Z52" s="91"/>
      <c r="AA52" s="91"/>
      <c r="AB52" s="91"/>
      <c r="AC52" s="117" t="str">
        <f>IFERROR(IF('selections(hide)'!$F$1=1,VLOOKUP($A52,academic_hours!$B$13:$S$40,5,FALSE),IF('selections(hide)'!$F$1=2,VLOOKUP($A52,academic_hours!$B$13:$S$40,10,FALSE),IF('selections(hide)'!$F$1=3,VLOOKUP($A52,academic_hours!$B$13:$S$40,15,FALSE),0))),"")</f>
        <v/>
      </c>
      <c r="AD52" s="118"/>
      <c r="AE52" s="117" t="str">
        <f t="shared" si="67"/>
        <v/>
      </c>
      <c r="AF52" s="47"/>
      <c r="AG52" s="91"/>
      <c r="AH52" s="91"/>
      <c r="AI52" s="91"/>
      <c r="AJ52" s="91"/>
      <c r="AK52" s="91"/>
      <c r="AL52" s="91"/>
      <c r="AM52" s="117" t="str">
        <f>IFERROR(IF('selections(hide)'!$F$1=1,VLOOKUP($A52,academic_hours!$B$13:$S$40,8,FALSE),IF('selections(hide)'!$F$1=2,VLOOKUP($A52,academic_hours!$B$13:$S$40,13,FALSE),IF('selections(hide)'!$F$1=3,VLOOKUP($A52,academic_hours!$B$13:$S$40,18,FALSE),0))),"")</f>
        <v/>
      </c>
      <c r="AN52" s="118"/>
      <c r="AO52" s="117" t="str">
        <f t="shared" si="68"/>
        <v/>
      </c>
      <c r="AP52" s="47"/>
      <c r="AQ52" s="91"/>
      <c r="AR52" s="91"/>
      <c r="AS52" s="91"/>
      <c r="AT52" s="91"/>
      <c r="AU52" s="91"/>
      <c r="AV52" s="91"/>
      <c r="AW52" s="117" t="str">
        <f>IFERROR(IF('selections(hide)'!$F$1=1,VLOOKUP($A52,academic_hours!$B$13:$S$40,7,FALSE),IF('selections(hide)'!$F$1=2,VLOOKUP($A52,academic_hours!$B$13:$S$40,12,FALSE),IF('selections(hide)'!$F$1=3,VLOOKUP($A52,academic_hours!$B$13:$S$40,17,FALSE),0))),"")</f>
        <v/>
      </c>
      <c r="AX52" s="118"/>
      <c r="AY52" s="117" t="str">
        <f t="shared" si="69"/>
        <v/>
      </c>
      <c r="AZ52" s="47"/>
      <c r="BA52" s="91"/>
      <c r="BB52" s="91"/>
      <c r="BC52" s="91"/>
      <c r="BD52" s="91"/>
      <c r="BE52" s="91"/>
      <c r="BF52" s="91"/>
      <c r="BH52" s="71" t="str">
        <f t="shared" si="70"/>
        <v>OK</v>
      </c>
      <c r="BI52" s="71" t="str">
        <f t="shared" si="71"/>
        <v>OK</v>
      </c>
      <c r="BJ52" s="71" t="str">
        <f t="shared" si="72"/>
        <v>OK</v>
      </c>
      <c r="BK52" s="71" t="str">
        <f t="shared" si="73"/>
        <v>OK</v>
      </c>
      <c r="BL52" s="71" t="str">
        <f t="shared" si="74"/>
        <v>OK</v>
      </c>
      <c r="BM52" s="71" t="str">
        <f t="shared" si="75"/>
        <v>OK</v>
      </c>
      <c r="BN52" s="71" t="str">
        <f t="shared" si="97"/>
        <v>OK</v>
      </c>
      <c r="BO52" s="71" t="str">
        <f t="shared" si="98"/>
        <v>OK</v>
      </c>
      <c r="BP52" s="71" t="str">
        <f t="shared" si="99"/>
        <v>OK</v>
      </c>
      <c r="BQ52" s="71" t="str">
        <f t="shared" si="100"/>
        <v>OK</v>
      </c>
      <c r="BR52" s="71" t="str">
        <f t="shared" si="101"/>
        <v>OK</v>
      </c>
      <c r="BU52" s="121" t="str">
        <f>IF($L52&lt;&gt;"",VLOOKUP($L52,pay_scales!$A:$S,18,FALSE),"")</f>
        <v/>
      </c>
      <c r="BV52" s="121">
        <f t="shared" si="76"/>
        <v>0</v>
      </c>
      <c r="BW52" s="121" t="str">
        <f t="shared" si="77"/>
        <v/>
      </c>
      <c r="BX52" s="121">
        <f t="shared" si="102"/>
        <v>0</v>
      </c>
      <c r="BY52" s="121">
        <f t="shared" si="103"/>
        <v>0</v>
      </c>
      <c r="BZ52" s="121">
        <f t="shared" si="104"/>
        <v>0</v>
      </c>
      <c r="CA52" s="121">
        <f t="shared" si="105"/>
        <v>0</v>
      </c>
      <c r="CB52" s="121">
        <f t="shared" si="106"/>
        <v>0</v>
      </c>
      <c r="CC52" s="121">
        <f t="shared" si="107"/>
        <v>0</v>
      </c>
      <c r="CD52" s="121">
        <f t="shared" si="108"/>
        <v>0</v>
      </c>
      <c r="CE52" s="121">
        <f t="shared" si="109"/>
        <v>0</v>
      </c>
      <c r="CF52" s="121">
        <f t="shared" si="110"/>
        <v>0</v>
      </c>
      <c r="CG52" s="121">
        <f t="shared" si="111"/>
        <v>0</v>
      </c>
      <c r="CH52" s="121">
        <f t="shared" si="112"/>
        <v>0</v>
      </c>
      <c r="CI52" s="121">
        <f t="shared" si="113"/>
        <v>0</v>
      </c>
      <c r="CM52" s="121" t="str">
        <f>IF($V52&lt;&gt;"",VLOOKUP($V52,pay_scales!$A:$S,18,FALSE),"")</f>
        <v/>
      </c>
      <c r="CN52" s="121">
        <f t="shared" si="78"/>
        <v>0</v>
      </c>
      <c r="CO52" s="121" t="str">
        <f t="shared" si="79"/>
        <v/>
      </c>
      <c r="CP52" s="121">
        <f t="shared" si="114"/>
        <v>0</v>
      </c>
      <c r="CQ52" s="121">
        <f t="shared" si="115"/>
        <v>0</v>
      </c>
      <c r="CR52" s="121">
        <f t="shared" si="116"/>
        <v>0</v>
      </c>
      <c r="CS52" s="121">
        <f t="shared" si="117"/>
        <v>0</v>
      </c>
      <c r="CT52" s="121">
        <f t="shared" si="118"/>
        <v>0</v>
      </c>
      <c r="CU52" s="121">
        <f t="shared" si="119"/>
        <v>0</v>
      </c>
      <c r="CV52" s="121">
        <f t="shared" si="120"/>
        <v>0</v>
      </c>
      <c r="CW52" s="121">
        <f t="shared" si="121"/>
        <v>0</v>
      </c>
      <c r="CX52" s="121">
        <f t="shared" si="122"/>
        <v>0</v>
      </c>
      <c r="CY52" s="121">
        <f t="shared" si="123"/>
        <v>0</v>
      </c>
      <c r="CZ52" s="121">
        <f t="shared" si="124"/>
        <v>0</v>
      </c>
      <c r="DA52" s="121">
        <f t="shared" si="125"/>
        <v>0</v>
      </c>
      <c r="DE52" s="121" t="str">
        <f>IF($AF52&lt;&gt;"",VLOOKUP($AF52,pay_scales!$A:$S,18,FALSE),"")</f>
        <v/>
      </c>
      <c r="DF52" s="121">
        <f t="shared" si="80"/>
        <v>0</v>
      </c>
      <c r="DG52" s="121" t="str">
        <f t="shared" si="81"/>
        <v/>
      </c>
      <c r="DH52" s="121">
        <f t="shared" si="126"/>
        <v>0</v>
      </c>
      <c r="DI52" s="121">
        <f t="shared" si="127"/>
        <v>0</v>
      </c>
      <c r="DJ52" s="121">
        <f t="shared" si="128"/>
        <v>0</v>
      </c>
      <c r="DK52" s="121">
        <f t="shared" si="129"/>
        <v>0</v>
      </c>
      <c r="DL52" s="121">
        <f t="shared" si="130"/>
        <v>0</v>
      </c>
      <c r="DM52" s="121">
        <f t="shared" si="131"/>
        <v>0</v>
      </c>
      <c r="DN52" s="121">
        <f t="shared" si="132"/>
        <v>0</v>
      </c>
      <c r="DO52" s="121">
        <f t="shared" si="133"/>
        <v>0</v>
      </c>
      <c r="DP52" s="121">
        <f t="shared" si="134"/>
        <v>0</v>
      </c>
      <c r="DQ52" s="121">
        <f t="shared" si="135"/>
        <v>0</v>
      </c>
      <c r="DR52" s="121">
        <f t="shared" si="136"/>
        <v>0</v>
      </c>
      <c r="DS52" s="121">
        <f t="shared" si="137"/>
        <v>0</v>
      </c>
      <c r="DW52" s="121" t="str">
        <f>IF($AP52&lt;&gt;"",VLOOKUP($AP52,pay_scales!$A:$S,18,FALSE),"")</f>
        <v/>
      </c>
      <c r="DX52" s="121">
        <f t="shared" si="82"/>
        <v>0</v>
      </c>
      <c r="DY52" s="121" t="str">
        <f t="shared" si="83"/>
        <v/>
      </c>
      <c r="DZ52" s="121">
        <f t="shared" si="138"/>
        <v>0</v>
      </c>
      <c r="EA52" s="121">
        <f t="shared" si="139"/>
        <v>0</v>
      </c>
      <c r="EB52" s="121">
        <f t="shared" si="140"/>
        <v>0</v>
      </c>
      <c r="EC52" s="121">
        <f t="shared" si="141"/>
        <v>0</v>
      </c>
      <c r="ED52" s="121">
        <f t="shared" si="142"/>
        <v>0</v>
      </c>
      <c r="EE52" s="121">
        <f t="shared" si="143"/>
        <v>0</v>
      </c>
      <c r="EF52" s="121">
        <f t="shared" si="144"/>
        <v>0</v>
      </c>
      <c r="EG52" s="121">
        <f t="shared" si="145"/>
        <v>0</v>
      </c>
      <c r="EH52" s="121">
        <f t="shared" si="146"/>
        <v>0</v>
      </c>
      <c r="EI52" s="121">
        <f t="shared" si="147"/>
        <v>0</v>
      </c>
      <c r="EJ52" s="121">
        <f t="shared" si="148"/>
        <v>0</v>
      </c>
      <c r="EK52" s="121">
        <f t="shared" si="149"/>
        <v>0</v>
      </c>
      <c r="EO52" s="121" t="str">
        <f>IF($AZ52&lt;&gt;"",VLOOKUP($AF52,pay_scales!$A:$S,18,FALSE),"")</f>
        <v/>
      </c>
      <c r="EP52" s="121">
        <f t="shared" si="84"/>
        <v>0</v>
      </c>
      <c r="EQ52" s="121" t="str">
        <f t="shared" si="85"/>
        <v/>
      </c>
      <c r="ER52" s="121">
        <f t="shared" si="150"/>
        <v>0</v>
      </c>
      <c r="ES52" s="121">
        <f t="shared" si="151"/>
        <v>0</v>
      </c>
      <c r="ET52" s="121">
        <f t="shared" si="152"/>
        <v>0</v>
      </c>
      <c r="EU52" s="121">
        <f t="shared" si="153"/>
        <v>0</v>
      </c>
      <c r="EV52" s="121">
        <f t="shared" si="154"/>
        <v>0</v>
      </c>
      <c r="EW52" s="121">
        <f t="shared" si="155"/>
        <v>0</v>
      </c>
      <c r="EX52" s="121">
        <f t="shared" si="156"/>
        <v>0</v>
      </c>
      <c r="EY52" s="121">
        <f t="shared" si="157"/>
        <v>0</v>
      </c>
      <c r="EZ52" s="121">
        <f t="shared" si="158"/>
        <v>0</v>
      </c>
      <c r="FA52" s="121">
        <f t="shared" si="159"/>
        <v>0</v>
      </c>
      <c r="FB52" s="121">
        <f t="shared" si="160"/>
        <v>0</v>
      </c>
      <c r="FC52" s="121">
        <f t="shared" si="161"/>
        <v>0</v>
      </c>
      <c r="FF52">
        <f t="shared" si="86"/>
        <v>0</v>
      </c>
    </row>
    <row r="53" spans="1:162" x14ac:dyDescent="0.25">
      <c r="A53" s="2" t="str">
        <f>IF(OR($E53='selections(hide)'!$A$57,$E53='selections(hide)'!$A$54,$E53='selections(hide)'!$A$51),$C$1&amp;$E53,IF(AND($E53='selections(hide)'!$A$50,$F53&lt;45),$C$1&amp;$E53&amp;"up to 45",IF(AND($E53='selections(hide)'!$A$50,$F53&gt;=45),$C$1&amp;$E53&amp;"45+",IF(AND($E53='selections(hide)'!$A$49,$F53&lt;30),$C$1&amp;$E53&amp;"up to 30",IF(AND($E53='selections(hide)'!$A$49,$F53&gt;=30),$C$1&amp;$E53&amp;"30+",IF(AND($E53='selections(hide)'!$A$53,$F53&lt;45),$C$1&amp;$E53&amp;"up to 45",IF(AND($E53='selections(hide)'!$A$53,$F53&gt;=45),$C$1&amp;$E53&amp;"45+",IF(AND($E53='selections(hide)'!$A$52,$F53&lt;30),$C$1&amp;$E53&amp;"up to 30",IF(AND($E53='selections(hide)'!$A$52,$F53&gt;=30),$C$1&amp;$E53&amp;"30+",IF(AND($E53='selections(hide)'!$A$56,$F53&lt;45),$C$1&amp;$E53&amp;"up to 45",IF(AND($E53='selections(hide)'!$A$56,$F53&gt;=45),$C$1&amp;$E53&amp;"45+",IF(AND($E53='selections(hide)'!$A$55,$F53&lt;30),$C$1&amp;$E53&amp;"up to 30",IF(AND($E53='selections(hide)'!$A$55,$F53&gt;=30),$C$1&amp;$E53&amp;"30+","")))))))))))))</f>
        <v/>
      </c>
      <c r="B53" s="85"/>
      <c r="C53" s="92"/>
      <c r="D53" s="93"/>
      <c r="E53" s="84"/>
      <c r="F53" s="92"/>
      <c r="G53" s="93"/>
      <c r="H53" s="91"/>
      <c r="I53" s="117" t="str">
        <f>IFERROR(IF('selections(hide)'!$F$1=1,VLOOKUP($A53,academic_hours!$B$13:$S$40,4,FALSE),IF('selections(hide)'!$F$1=2,VLOOKUP($A53,academic_hours!$B$13:$S$40,9,FALSE),IF('selections(hide)'!$F$1=3,VLOOKUP($A53,academic_hours!$B$13:$S$40,14,FALSE),0))),"")</f>
        <v/>
      </c>
      <c r="J53" s="118"/>
      <c r="K53" s="117" t="str">
        <f t="shared" si="65"/>
        <v/>
      </c>
      <c r="L53" s="47"/>
      <c r="M53" s="91"/>
      <c r="N53" s="91"/>
      <c r="O53" s="91"/>
      <c r="P53" s="91"/>
      <c r="Q53" s="91"/>
      <c r="R53" s="91"/>
      <c r="S53" s="117" t="str">
        <f>IFERROR(IF('selections(hide)'!$F$1=1,VLOOKUP($A53,academic_hours!$B$13:$S$40,6,FALSE),IF('selections(hide)'!$F$1=2,VLOOKUP($A53,academic_hours!$B$13:$S$40,11,FALSE),IF('selections(hide)'!$F$1=3,VLOOKUP($A53,academic_hours!$B$13:$S$40,16,FALSE),0))),"")</f>
        <v/>
      </c>
      <c r="T53" s="118"/>
      <c r="U53" s="117" t="str">
        <f t="shared" si="66"/>
        <v/>
      </c>
      <c r="V53" s="47"/>
      <c r="W53" s="91"/>
      <c r="X53" s="91"/>
      <c r="Y53" s="91"/>
      <c r="Z53" s="91"/>
      <c r="AA53" s="91"/>
      <c r="AB53" s="91"/>
      <c r="AC53" s="117" t="str">
        <f>IFERROR(IF('selections(hide)'!$F$1=1,VLOOKUP($A53,academic_hours!$B$13:$S$40,5,FALSE),IF('selections(hide)'!$F$1=2,VLOOKUP($A53,academic_hours!$B$13:$S$40,10,FALSE),IF('selections(hide)'!$F$1=3,VLOOKUP($A53,academic_hours!$B$13:$S$40,15,FALSE),0))),"")</f>
        <v/>
      </c>
      <c r="AD53" s="118"/>
      <c r="AE53" s="117" t="str">
        <f t="shared" si="67"/>
        <v/>
      </c>
      <c r="AF53" s="47"/>
      <c r="AG53" s="91"/>
      <c r="AH53" s="91"/>
      <c r="AI53" s="91"/>
      <c r="AJ53" s="91"/>
      <c r="AK53" s="91"/>
      <c r="AL53" s="91"/>
      <c r="AM53" s="117" t="str">
        <f>IFERROR(IF('selections(hide)'!$F$1=1,VLOOKUP($A53,academic_hours!$B$13:$S$40,8,FALSE),IF('selections(hide)'!$F$1=2,VLOOKUP($A53,academic_hours!$B$13:$S$40,13,FALSE),IF('selections(hide)'!$F$1=3,VLOOKUP($A53,academic_hours!$B$13:$S$40,18,FALSE),0))),"")</f>
        <v/>
      </c>
      <c r="AN53" s="118"/>
      <c r="AO53" s="117" t="str">
        <f t="shared" si="68"/>
        <v/>
      </c>
      <c r="AP53" s="47"/>
      <c r="AQ53" s="91"/>
      <c r="AR53" s="91"/>
      <c r="AS53" s="91"/>
      <c r="AT53" s="91"/>
      <c r="AU53" s="91"/>
      <c r="AV53" s="91"/>
      <c r="AW53" s="117" t="str">
        <f>IFERROR(IF('selections(hide)'!$F$1=1,VLOOKUP($A53,academic_hours!$B$13:$S$40,7,FALSE),IF('selections(hide)'!$F$1=2,VLOOKUP($A53,academic_hours!$B$13:$S$40,12,FALSE),IF('selections(hide)'!$F$1=3,VLOOKUP($A53,academic_hours!$B$13:$S$40,17,FALSE),0))),"")</f>
        <v/>
      </c>
      <c r="AX53" s="118"/>
      <c r="AY53" s="117" t="str">
        <f t="shared" si="69"/>
        <v/>
      </c>
      <c r="AZ53" s="47"/>
      <c r="BA53" s="91"/>
      <c r="BB53" s="91"/>
      <c r="BC53" s="91"/>
      <c r="BD53" s="91"/>
      <c r="BE53" s="91"/>
      <c r="BF53" s="91"/>
      <c r="BH53" s="71" t="str">
        <f t="shared" si="70"/>
        <v>OK</v>
      </c>
      <c r="BI53" s="71" t="str">
        <f t="shared" si="71"/>
        <v>OK</v>
      </c>
      <c r="BJ53" s="71" t="str">
        <f t="shared" si="72"/>
        <v>OK</v>
      </c>
      <c r="BK53" s="71" t="str">
        <f t="shared" si="73"/>
        <v>OK</v>
      </c>
      <c r="BL53" s="71" t="str">
        <f t="shared" si="74"/>
        <v>OK</v>
      </c>
      <c r="BM53" s="71" t="str">
        <f t="shared" si="75"/>
        <v>OK</v>
      </c>
      <c r="BN53" s="71" t="str">
        <f t="shared" si="97"/>
        <v>OK</v>
      </c>
      <c r="BO53" s="71" t="str">
        <f t="shared" si="98"/>
        <v>OK</v>
      </c>
      <c r="BP53" s="71" t="str">
        <f t="shared" si="99"/>
        <v>OK</v>
      </c>
      <c r="BQ53" s="71" t="str">
        <f t="shared" si="100"/>
        <v>OK</v>
      </c>
      <c r="BR53" s="71" t="str">
        <f t="shared" si="101"/>
        <v>OK</v>
      </c>
      <c r="BU53" s="121" t="str">
        <f>IF($L53&lt;&gt;"",VLOOKUP($L53,pay_scales!$A:$S,18,FALSE),"")</f>
        <v/>
      </c>
      <c r="BV53" s="121">
        <f t="shared" si="76"/>
        <v>0</v>
      </c>
      <c r="BW53" s="121" t="str">
        <f t="shared" si="77"/>
        <v/>
      </c>
      <c r="BX53" s="121">
        <f t="shared" si="102"/>
        <v>0</v>
      </c>
      <c r="BY53" s="121">
        <f t="shared" si="103"/>
        <v>0</v>
      </c>
      <c r="BZ53" s="121">
        <f t="shared" si="104"/>
        <v>0</v>
      </c>
      <c r="CA53" s="121">
        <f t="shared" si="105"/>
        <v>0</v>
      </c>
      <c r="CB53" s="121">
        <f t="shared" si="106"/>
        <v>0</v>
      </c>
      <c r="CC53" s="121">
        <f t="shared" si="107"/>
        <v>0</v>
      </c>
      <c r="CD53" s="121">
        <f t="shared" si="108"/>
        <v>0</v>
      </c>
      <c r="CE53" s="121">
        <f t="shared" si="109"/>
        <v>0</v>
      </c>
      <c r="CF53" s="121">
        <f t="shared" si="110"/>
        <v>0</v>
      </c>
      <c r="CG53" s="121">
        <f t="shared" si="111"/>
        <v>0</v>
      </c>
      <c r="CH53" s="121">
        <f t="shared" si="112"/>
        <v>0</v>
      </c>
      <c r="CI53" s="121">
        <f t="shared" si="113"/>
        <v>0</v>
      </c>
      <c r="CM53" s="121" t="str">
        <f>IF($V53&lt;&gt;"",VLOOKUP($V53,pay_scales!$A:$S,18,FALSE),"")</f>
        <v/>
      </c>
      <c r="CN53" s="121">
        <f t="shared" si="78"/>
        <v>0</v>
      </c>
      <c r="CO53" s="121" t="str">
        <f t="shared" si="79"/>
        <v/>
      </c>
      <c r="CP53" s="121">
        <f t="shared" si="114"/>
        <v>0</v>
      </c>
      <c r="CQ53" s="121">
        <f t="shared" si="115"/>
        <v>0</v>
      </c>
      <c r="CR53" s="121">
        <f t="shared" si="116"/>
        <v>0</v>
      </c>
      <c r="CS53" s="121">
        <f t="shared" si="117"/>
        <v>0</v>
      </c>
      <c r="CT53" s="121">
        <f t="shared" si="118"/>
        <v>0</v>
      </c>
      <c r="CU53" s="121">
        <f t="shared" si="119"/>
        <v>0</v>
      </c>
      <c r="CV53" s="121">
        <f t="shared" si="120"/>
        <v>0</v>
      </c>
      <c r="CW53" s="121">
        <f t="shared" si="121"/>
        <v>0</v>
      </c>
      <c r="CX53" s="121">
        <f t="shared" si="122"/>
        <v>0</v>
      </c>
      <c r="CY53" s="121">
        <f t="shared" si="123"/>
        <v>0</v>
      </c>
      <c r="CZ53" s="121">
        <f t="shared" si="124"/>
        <v>0</v>
      </c>
      <c r="DA53" s="121">
        <f t="shared" si="125"/>
        <v>0</v>
      </c>
      <c r="DE53" s="121" t="str">
        <f>IF($AF53&lt;&gt;"",VLOOKUP($AF53,pay_scales!$A:$S,18,FALSE),"")</f>
        <v/>
      </c>
      <c r="DF53" s="121">
        <f t="shared" si="80"/>
        <v>0</v>
      </c>
      <c r="DG53" s="121" t="str">
        <f t="shared" si="81"/>
        <v/>
      </c>
      <c r="DH53" s="121">
        <f t="shared" si="126"/>
        <v>0</v>
      </c>
      <c r="DI53" s="121">
        <f t="shared" si="127"/>
        <v>0</v>
      </c>
      <c r="DJ53" s="121">
        <f t="shared" si="128"/>
        <v>0</v>
      </c>
      <c r="DK53" s="121">
        <f t="shared" si="129"/>
        <v>0</v>
      </c>
      <c r="DL53" s="121">
        <f t="shared" si="130"/>
        <v>0</v>
      </c>
      <c r="DM53" s="121">
        <f t="shared" si="131"/>
        <v>0</v>
      </c>
      <c r="DN53" s="121">
        <f t="shared" si="132"/>
        <v>0</v>
      </c>
      <c r="DO53" s="121">
        <f t="shared" si="133"/>
        <v>0</v>
      </c>
      <c r="DP53" s="121">
        <f t="shared" si="134"/>
        <v>0</v>
      </c>
      <c r="DQ53" s="121">
        <f t="shared" si="135"/>
        <v>0</v>
      </c>
      <c r="DR53" s="121">
        <f t="shared" si="136"/>
        <v>0</v>
      </c>
      <c r="DS53" s="121">
        <f t="shared" si="137"/>
        <v>0</v>
      </c>
      <c r="DW53" s="121" t="str">
        <f>IF($AP53&lt;&gt;"",VLOOKUP($AP53,pay_scales!$A:$S,18,FALSE),"")</f>
        <v/>
      </c>
      <c r="DX53" s="121">
        <f t="shared" si="82"/>
        <v>0</v>
      </c>
      <c r="DY53" s="121" t="str">
        <f t="shared" si="83"/>
        <v/>
      </c>
      <c r="DZ53" s="121">
        <f t="shared" si="138"/>
        <v>0</v>
      </c>
      <c r="EA53" s="121">
        <f t="shared" si="139"/>
        <v>0</v>
      </c>
      <c r="EB53" s="121">
        <f t="shared" si="140"/>
        <v>0</v>
      </c>
      <c r="EC53" s="121">
        <f t="shared" si="141"/>
        <v>0</v>
      </c>
      <c r="ED53" s="121">
        <f t="shared" si="142"/>
        <v>0</v>
      </c>
      <c r="EE53" s="121">
        <f t="shared" si="143"/>
        <v>0</v>
      </c>
      <c r="EF53" s="121">
        <f t="shared" si="144"/>
        <v>0</v>
      </c>
      <c r="EG53" s="121">
        <f t="shared" si="145"/>
        <v>0</v>
      </c>
      <c r="EH53" s="121">
        <f t="shared" si="146"/>
        <v>0</v>
      </c>
      <c r="EI53" s="121">
        <f t="shared" si="147"/>
        <v>0</v>
      </c>
      <c r="EJ53" s="121">
        <f t="shared" si="148"/>
        <v>0</v>
      </c>
      <c r="EK53" s="121">
        <f t="shared" si="149"/>
        <v>0</v>
      </c>
      <c r="EO53" s="121" t="str">
        <f>IF($AZ53&lt;&gt;"",VLOOKUP($AF53,pay_scales!$A:$S,18,FALSE),"")</f>
        <v/>
      </c>
      <c r="EP53" s="121">
        <f t="shared" si="84"/>
        <v>0</v>
      </c>
      <c r="EQ53" s="121" t="str">
        <f t="shared" si="85"/>
        <v/>
      </c>
      <c r="ER53" s="121">
        <f t="shared" si="150"/>
        <v>0</v>
      </c>
      <c r="ES53" s="121">
        <f t="shared" si="151"/>
        <v>0</v>
      </c>
      <c r="ET53" s="121">
        <f t="shared" si="152"/>
        <v>0</v>
      </c>
      <c r="EU53" s="121">
        <f t="shared" si="153"/>
        <v>0</v>
      </c>
      <c r="EV53" s="121">
        <f t="shared" si="154"/>
        <v>0</v>
      </c>
      <c r="EW53" s="121">
        <f t="shared" si="155"/>
        <v>0</v>
      </c>
      <c r="EX53" s="121">
        <f t="shared" si="156"/>
        <v>0</v>
      </c>
      <c r="EY53" s="121">
        <f t="shared" si="157"/>
        <v>0</v>
      </c>
      <c r="EZ53" s="121">
        <f t="shared" si="158"/>
        <v>0</v>
      </c>
      <c r="FA53" s="121">
        <f t="shared" si="159"/>
        <v>0</v>
      </c>
      <c r="FB53" s="121">
        <f t="shared" si="160"/>
        <v>0</v>
      </c>
      <c r="FC53" s="121">
        <f t="shared" si="161"/>
        <v>0</v>
      </c>
      <c r="FF53">
        <f t="shared" si="86"/>
        <v>0</v>
      </c>
    </row>
    <row r="54" spans="1:162" x14ac:dyDescent="0.25">
      <c r="A54" s="2" t="str">
        <f>IF(OR($E54='selections(hide)'!$A$57,$E54='selections(hide)'!$A$54,$E54='selections(hide)'!$A$51),$C$1&amp;$E54,IF(AND($E54='selections(hide)'!$A$50,$F54&lt;45),$C$1&amp;$E54&amp;"up to 45",IF(AND($E54='selections(hide)'!$A$50,$F54&gt;=45),$C$1&amp;$E54&amp;"45+",IF(AND($E54='selections(hide)'!$A$49,$F54&lt;30),$C$1&amp;$E54&amp;"up to 30",IF(AND($E54='selections(hide)'!$A$49,$F54&gt;=30),$C$1&amp;$E54&amp;"30+",IF(AND($E54='selections(hide)'!$A$53,$F54&lt;45),$C$1&amp;$E54&amp;"up to 45",IF(AND($E54='selections(hide)'!$A$53,$F54&gt;=45),$C$1&amp;$E54&amp;"45+",IF(AND($E54='selections(hide)'!$A$52,$F54&lt;30),$C$1&amp;$E54&amp;"up to 30",IF(AND($E54='selections(hide)'!$A$52,$F54&gt;=30),$C$1&amp;$E54&amp;"30+",IF(AND($E54='selections(hide)'!$A$56,$F54&lt;45),$C$1&amp;$E54&amp;"up to 45",IF(AND($E54='selections(hide)'!$A$56,$F54&gt;=45),$C$1&amp;$E54&amp;"45+",IF(AND($E54='selections(hide)'!$A$55,$F54&lt;30),$C$1&amp;$E54&amp;"up to 30",IF(AND($E54='selections(hide)'!$A$55,$F54&gt;=30),$C$1&amp;$E54&amp;"30+","")))))))))))))</f>
        <v/>
      </c>
      <c r="B54" s="85"/>
      <c r="C54" s="92"/>
      <c r="D54" s="93"/>
      <c r="E54" s="84"/>
      <c r="F54" s="92"/>
      <c r="G54" s="93"/>
      <c r="H54" s="91"/>
      <c r="I54" s="117" t="str">
        <f>IFERROR(IF('selections(hide)'!$F$1=1,VLOOKUP($A54,academic_hours!$B$13:$S$40,4,FALSE),IF('selections(hide)'!$F$1=2,VLOOKUP($A54,academic_hours!$B$13:$S$40,9,FALSE),IF('selections(hide)'!$F$1=3,VLOOKUP($A54,academic_hours!$B$13:$S$40,14,FALSE),0))),"")</f>
        <v/>
      </c>
      <c r="J54" s="118"/>
      <c r="K54" s="117" t="str">
        <f t="shared" si="65"/>
        <v/>
      </c>
      <c r="L54" s="47"/>
      <c r="M54" s="91"/>
      <c r="N54" s="91"/>
      <c r="O54" s="91"/>
      <c r="P54" s="91"/>
      <c r="Q54" s="91"/>
      <c r="R54" s="91"/>
      <c r="S54" s="117" t="str">
        <f>IFERROR(IF('selections(hide)'!$F$1=1,VLOOKUP($A54,academic_hours!$B$13:$S$40,6,FALSE),IF('selections(hide)'!$F$1=2,VLOOKUP($A54,academic_hours!$B$13:$S$40,11,FALSE),IF('selections(hide)'!$F$1=3,VLOOKUP($A54,academic_hours!$B$13:$S$40,16,FALSE),0))),"")</f>
        <v/>
      </c>
      <c r="T54" s="118"/>
      <c r="U54" s="117" t="str">
        <f t="shared" si="66"/>
        <v/>
      </c>
      <c r="V54" s="47"/>
      <c r="W54" s="91"/>
      <c r="X54" s="91"/>
      <c r="Y54" s="91"/>
      <c r="Z54" s="91"/>
      <c r="AA54" s="91"/>
      <c r="AB54" s="91"/>
      <c r="AC54" s="117" t="str">
        <f>IFERROR(IF('selections(hide)'!$F$1=1,VLOOKUP($A54,academic_hours!$B$13:$S$40,5,FALSE),IF('selections(hide)'!$F$1=2,VLOOKUP($A54,academic_hours!$B$13:$S$40,10,FALSE),IF('selections(hide)'!$F$1=3,VLOOKUP($A54,academic_hours!$B$13:$S$40,15,FALSE),0))),"")</f>
        <v/>
      </c>
      <c r="AD54" s="118"/>
      <c r="AE54" s="117" t="str">
        <f t="shared" si="67"/>
        <v/>
      </c>
      <c r="AF54" s="47"/>
      <c r="AG54" s="91"/>
      <c r="AH54" s="91"/>
      <c r="AI54" s="91"/>
      <c r="AJ54" s="91"/>
      <c r="AK54" s="91"/>
      <c r="AL54" s="91"/>
      <c r="AM54" s="117" t="str">
        <f>IFERROR(IF('selections(hide)'!$F$1=1,VLOOKUP($A54,academic_hours!$B$13:$S$40,8,FALSE),IF('selections(hide)'!$F$1=2,VLOOKUP($A54,academic_hours!$B$13:$S$40,13,FALSE),IF('selections(hide)'!$F$1=3,VLOOKUP($A54,academic_hours!$B$13:$S$40,18,FALSE),0))),"")</f>
        <v/>
      </c>
      <c r="AN54" s="118"/>
      <c r="AO54" s="117" t="str">
        <f t="shared" si="68"/>
        <v/>
      </c>
      <c r="AP54" s="47"/>
      <c r="AQ54" s="91"/>
      <c r="AR54" s="91"/>
      <c r="AS54" s="91"/>
      <c r="AT54" s="91"/>
      <c r="AU54" s="91"/>
      <c r="AV54" s="91"/>
      <c r="AW54" s="117" t="str">
        <f>IFERROR(IF('selections(hide)'!$F$1=1,VLOOKUP($A54,academic_hours!$B$13:$S$40,7,FALSE),IF('selections(hide)'!$F$1=2,VLOOKUP($A54,academic_hours!$B$13:$S$40,12,FALSE),IF('selections(hide)'!$F$1=3,VLOOKUP($A54,academic_hours!$B$13:$S$40,17,FALSE),0))),"")</f>
        <v/>
      </c>
      <c r="AX54" s="118"/>
      <c r="AY54" s="117" t="str">
        <f t="shared" si="69"/>
        <v/>
      </c>
      <c r="AZ54" s="47"/>
      <c r="BA54" s="91"/>
      <c r="BB54" s="91"/>
      <c r="BC54" s="91"/>
      <c r="BD54" s="91"/>
      <c r="BE54" s="91"/>
      <c r="BF54" s="91"/>
      <c r="BH54" s="71" t="str">
        <f t="shared" si="70"/>
        <v>OK</v>
      </c>
      <c r="BI54" s="71" t="str">
        <f t="shared" si="71"/>
        <v>OK</v>
      </c>
      <c r="BJ54" s="71" t="str">
        <f t="shared" si="72"/>
        <v>OK</v>
      </c>
      <c r="BK54" s="71" t="str">
        <f t="shared" si="73"/>
        <v>OK</v>
      </c>
      <c r="BL54" s="71" t="str">
        <f t="shared" si="74"/>
        <v>OK</v>
      </c>
      <c r="BM54" s="71" t="str">
        <f t="shared" si="75"/>
        <v>OK</v>
      </c>
      <c r="BN54" s="71" t="str">
        <f t="shared" si="97"/>
        <v>OK</v>
      </c>
      <c r="BO54" s="71" t="str">
        <f t="shared" si="98"/>
        <v>OK</v>
      </c>
      <c r="BP54" s="71" t="str">
        <f t="shared" si="99"/>
        <v>OK</v>
      </c>
      <c r="BQ54" s="71" t="str">
        <f t="shared" si="100"/>
        <v>OK</v>
      </c>
      <c r="BR54" s="71" t="str">
        <f t="shared" si="101"/>
        <v>OK</v>
      </c>
      <c r="BU54" s="121" t="str">
        <f>IF($L54&lt;&gt;"",VLOOKUP($L54,pay_scales!$A:$S,18,FALSE),"")</f>
        <v/>
      </c>
      <c r="BV54" s="121">
        <f t="shared" si="76"/>
        <v>0</v>
      </c>
      <c r="BW54" s="121" t="str">
        <f t="shared" si="77"/>
        <v/>
      </c>
      <c r="BX54" s="121">
        <f t="shared" si="102"/>
        <v>0</v>
      </c>
      <c r="BY54" s="121">
        <f t="shared" si="103"/>
        <v>0</v>
      </c>
      <c r="BZ54" s="121">
        <f t="shared" si="104"/>
        <v>0</v>
      </c>
      <c r="CA54" s="121">
        <f t="shared" si="105"/>
        <v>0</v>
      </c>
      <c r="CB54" s="121">
        <f t="shared" si="106"/>
        <v>0</v>
      </c>
      <c r="CC54" s="121">
        <f t="shared" si="107"/>
        <v>0</v>
      </c>
      <c r="CD54" s="121">
        <f t="shared" si="108"/>
        <v>0</v>
      </c>
      <c r="CE54" s="121">
        <f t="shared" si="109"/>
        <v>0</v>
      </c>
      <c r="CF54" s="121">
        <f t="shared" si="110"/>
        <v>0</v>
      </c>
      <c r="CG54" s="121">
        <f t="shared" si="111"/>
        <v>0</v>
      </c>
      <c r="CH54" s="121">
        <f t="shared" si="112"/>
        <v>0</v>
      </c>
      <c r="CI54" s="121">
        <f t="shared" si="113"/>
        <v>0</v>
      </c>
      <c r="CM54" s="121" t="str">
        <f>IF($V54&lt;&gt;"",VLOOKUP($V54,pay_scales!$A:$S,18,FALSE),"")</f>
        <v/>
      </c>
      <c r="CN54" s="121">
        <f t="shared" si="78"/>
        <v>0</v>
      </c>
      <c r="CO54" s="121" t="str">
        <f t="shared" si="79"/>
        <v/>
      </c>
      <c r="CP54" s="121">
        <f t="shared" si="114"/>
        <v>0</v>
      </c>
      <c r="CQ54" s="121">
        <f t="shared" si="115"/>
        <v>0</v>
      </c>
      <c r="CR54" s="121">
        <f t="shared" si="116"/>
        <v>0</v>
      </c>
      <c r="CS54" s="121">
        <f t="shared" si="117"/>
        <v>0</v>
      </c>
      <c r="CT54" s="121">
        <f t="shared" si="118"/>
        <v>0</v>
      </c>
      <c r="CU54" s="121">
        <f t="shared" si="119"/>
        <v>0</v>
      </c>
      <c r="CV54" s="121">
        <f t="shared" si="120"/>
        <v>0</v>
      </c>
      <c r="CW54" s="121">
        <f t="shared" si="121"/>
        <v>0</v>
      </c>
      <c r="CX54" s="121">
        <f t="shared" si="122"/>
        <v>0</v>
      </c>
      <c r="CY54" s="121">
        <f t="shared" si="123"/>
        <v>0</v>
      </c>
      <c r="CZ54" s="121">
        <f t="shared" si="124"/>
        <v>0</v>
      </c>
      <c r="DA54" s="121">
        <f t="shared" si="125"/>
        <v>0</v>
      </c>
      <c r="DE54" s="121" t="str">
        <f>IF($AF54&lt;&gt;"",VLOOKUP($AF54,pay_scales!$A:$S,18,FALSE),"")</f>
        <v/>
      </c>
      <c r="DF54" s="121">
        <f t="shared" si="80"/>
        <v>0</v>
      </c>
      <c r="DG54" s="121" t="str">
        <f t="shared" si="81"/>
        <v/>
      </c>
      <c r="DH54" s="121">
        <f t="shared" si="126"/>
        <v>0</v>
      </c>
      <c r="DI54" s="121">
        <f t="shared" si="127"/>
        <v>0</v>
      </c>
      <c r="DJ54" s="121">
        <f t="shared" si="128"/>
        <v>0</v>
      </c>
      <c r="DK54" s="121">
        <f t="shared" si="129"/>
        <v>0</v>
      </c>
      <c r="DL54" s="121">
        <f t="shared" si="130"/>
        <v>0</v>
      </c>
      <c r="DM54" s="121">
        <f t="shared" si="131"/>
        <v>0</v>
      </c>
      <c r="DN54" s="121">
        <f t="shared" si="132"/>
        <v>0</v>
      </c>
      <c r="DO54" s="121">
        <f t="shared" si="133"/>
        <v>0</v>
      </c>
      <c r="DP54" s="121">
        <f t="shared" si="134"/>
        <v>0</v>
      </c>
      <c r="DQ54" s="121">
        <f t="shared" si="135"/>
        <v>0</v>
      </c>
      <c r="DR54" s="121">
        <f t="shared" si="136"/>
        <v>0</v>
      </c>
      <c r="DS54" s="121">
        <f t="shared" si="137"/>
        <v>0</v>
      </c>
      <c r="DW54" s="121" t="str">
        <f>IF($AP54&lt;&gt;"",VLOOKUP($AP54,pay_scales!$A:$S,18,FALSE),"")</f>
        <v/>
      </c>
      <c r="DX54" s="121">
        <f t="shared" si="82"/>
        <v>0</v>
      </c>
      <c r="DY54" s="121" t="str">
        <f t="shared" si="83"/>
        <v/>
      </c>
      <c r="DZ54" s="121">
        <f t="shared" si="138"/>
        <v>0</v>
      </c>
      <c r="EA54" s="121">
        <f t="shared" si="139"/>
        <v>0</v>
      </c>
      <c r="EB54" s="121">
        <f t="shared" si="140"/>
        <v>0</v>
      </c>
      <c r="EC54" s="121">
        <f t="shared" si="141"/>
        <v>0</v>
      </c>
      <c r="ED54" s="121">
        <f t="shared" si="142"/>
        <v>0</v>
      </c>
      <c r="EE54" s="121">
        <f t="shared" si="143"/>
        <v>0</v>
      </c>
      <c r="EF54" s="121">
        <f t="shared" si="144"/>
        <v>0</v>
      </c>
      <c r="EG54" s="121">
        <f t="shared" si="145"/>
        <v>0</v>
      </c>
      <c r="EH54" s="121">
        <f t="shared" si="146"/>
        <v>0</v>
      </c>
      <c r="EI54" s="121">
        <f t="shared" si="147"/>
        <v>0</v>
      </c>
      <c r="EJ54" s="121">
        <f t="shared" si="148"/>
        <v>0</v>
      </c>
      <c r="EK54" s="121">
        <f t="shared" si="149"/>
        <v>0</v>
      </c>
      <c r="EO54" s="121" t="str">
        <f>IF($AZ54&lt;&gt;"",VLOOKUP($AF54,pay_scales!$A:$S,18,FALSE),"")</f>
        <v/>
      </c>
      <c r="EP54" s="121">
        <f t="shared" si="84"/>
        <v>0</v>
      </c>
      <c r="EQ54" s="121" t="str">
        <f t="shared" si="85"/>
        <v/>
      </c>
      <c r="ER54" s="121">
        <f t="shared" si="150"/>
        <v>0</v>
      </c>
      <c r="ES54" s="121">
        <f t="shared" si="151"/>
        <v>0</v>
      </c>
      <c r="ET54" s="121">
        <f t="shared" si="152"/>
        <v>0</v>
      </c>
      <c r="EU54" s="121">
        <f t="shared" si="153"/>
        <v>0</v>
      </c>
      <c r="EV54" s="121">
        <f t="shared" si="154"/>
        <v>0</v>
      </c>
      <c r="EW54" s="121">
        <f t="shared" si="155"/>
        <v>0</v>
      </c>
      <c r="EX54" s="121">
        <f t="shared" si="156"/>
        <v>0</v>
      </c>
      <c r="EY54" s="121">
        <f t="shared" si="157"/>
        <v>0</v>
      </c>
      <c r="EZ54" s="121">
        <f t="shared" si="158"/>
        <v>0</v>
      </c>
      <c r="FA54" s="121">
        <f t="shared" si="159"/>
        <v>0</v>
      </c>
      <c r="FB54" s="121">
        <f t="shared" si="160"/>
        <v>0</v>
      </c>
      <c r="FC54" s="121">
        <f t="shared" si="161"/>
        <v>0</v>
      </c>
      <c r="FF54">
        <f t="shared" si="86"/>
        <v>0</v>
      </c>
    </row>
    <row r="55" spans="1:162" x14ac:dyDescent="0.25">
      <c r="A55" s="2" t="str">
        <f>IF(OR($E55='selections(hide)'!$A$57,$E55='selections(hide)'!$A$54,$E55='selections(hide)'!$A$51),$C$1&amp;$E55,IF(AND($E55='selections(hide)'!$A$50,$F55&lt;45),$C$1&amp;$E55&amp;"up to 45",IF(AND($E55='selections(hide)'!$A$50,$F55&gt;=45),$C$1&amp;$E55&amp;"45+",IF(AND($E55='selections(hide)'!$A$49,$F55&lt;30),$C$1&amp;$E55&amp;"up to 30",IF(AND($E55='selections(hide)'!$A$49,$F55&gt;=30),$C$1&amp;$E55&amp;"30+",IF(AND($E55='selections(hide)'!$A$53,$F55&lt;45),$C$1&amp;$E55&amp;"up to 45",IF(AND($E55='selections(hide)'!$A$53,$F55&gt;=45),$C$1&amp;$E55&amp;"45+",IF(AND($E55='selections(hide)'!$A$52,$F55&lt;30),$C$1&amp;$E55&amp;"up to 30",IF(AND($E55='selections(hide)'!$A$52,$F55&gt;=30),$C$1&amp;$E55&amp;"30+",IF(AND($E55='selections(hide)'!$A$56,$F55&lt;45),$C$1&amp;$E55&amp;"up to 45",IF(AND($E55='selections(hide)'!$A$56,$F55&gt;=45),$C$1&amp;$E55&amp;"45+",IF(AND($E55='selections(hide)'!$A$55,$F55&lt;30),$C$1&amp;$E55&amp;"up to 30",IF(AND($E55='selections(hide)'!$A$55,$F55&gt;=30),$C$1&amp;$E55&amp;"30+","")))))))))))))</f>
        <v/>
      </c>
      <c r="B55" s="85"/>
      <c r="C55" s="92"/>
      <c r="D55" s="93"/>
      <c r="E55" s="84"/>
      <c r="F55" s="92"/>
      <c r="G55" s="93"/>
      <c r="H55" s="91"/>
      <c r="I55" s="117" t="str">
        <f>IFERROR(IF('selections(hide)'!$F$1=1,VLOOKUP($A55,academic_hours!$B$13:$S$40,4,FALSE),IF('selections(hide)'!$F$1=2,VLOOKUP($A55,academic_hours!$B$13:$S$40,9,FALSE),IF('selections(hide)'!$F$1=3,VLOOKUP($A55,academic_hours!$B$13:$S$40,14,FALSE),0))),"")</f>
        <v/>
      </c>
      <c r="J55" s="118"/>
      <c r="K55" s="117" t="str">
        <f t="shared" si="65"/>
        <v/>
      </c>
      <c r="L55" s="47"/>
      <c r="M55" s="91"/>
      <c r="N55" s="91"/>
      <c r="O55" s="91"/>
      <c r="P55" s="91"/>
      <c r="Q55" s="91"/>
      <c r="R55" s="91"/>
      <c r="S55" s="117" t="str">
        <f>IFERROR(IF('selections(hide)'!$F$1=1,VLOOKUP($A55,academic_hours!$B$13:$S$40,6,FALSE),IF('selections(hide)'!$F$1=2,VLOOKUP($A55,academic_hours!$B$13:$S$40,11,FALSE),IF('selections(hide)'!$F$1=3,VLOOKUP($A55,academic_hours!$B$13:$S$40,16,FALSE),0))),"")</f>
        <v/>
      </c>
      <c r="T55" s="118"/>
      <c r="U55" s="117" t="str">
        <f t="shared" si="66"/>
        <v/>
      </c>
      <c r="V55" s="47"/>
      <c r="W55" s="91"/>
      <c r="X55" s="91"/>
      <c r="Y55" s="91"/>
      <c r="Z55" s="91"/>
      <c r="AA55" s="91"/>
      <c r="AB55" s="91"/>
      <c r="AC55" s="117" t="str">
        <f>IFERROR(IF('selections(hide)'!$F$1=1,VLOOKUP($A55,academic_hours!$B$13:$S$40,5,FALSE),IF('selections(hide)'!$F$1=2,VLOOKUP($A55,academic_hours!$B$13:$S$40,10,FALSE),IF('selections(hide)'!$F$1=3,VLOOKUP($A55,academic_hours!$B$13:$S$40,15,FALSE),0))),"")</f>
        <v/>
      </c>
      <c r="AD55" s="118"/>
      <c r="AE55" s="117" t="str">
        <f t="shared" si="67"/>
        <v/>
      </c>
      <c r="AF55" s="47"/>
      <c r="AG55" s="91"/>
      <c r="AH55" s="91"/>
      <c r="AI55" s="91"/>
      <c r="AJ55" s="91"/>
      <c r="AK55" s="91"/>
      <c r="AL55" s="91"/>
      <c r="AM55" s="117" t="str">
        <f>IFERROR(IF('selections(hide)'!$F$1=1,VLOOKUP($A55,academic_hours!$B$13:$S$40,8,FALSE),IF('selections(hide)'!$F$1=2,VLOOKUP($A55,academic_hours!$B$13:$S$40,13,FALSE),IF('selections(hide)'!$F$1=3,VLOOKUP($A55,academic_hours!$B$13:$S$40,18,FALSE),0))),"")</f>
        <v/>
      </c>
      <c r="AN55" s="118"/>
      <c r="AO55" s="117" t="str">
        <f t="shared" si="68"/>
        <v/>
      </c>
      <c r="AP55" s="47"/>
      <c r="AQ55" s="91"/>
      <c r="AR55" s="91"/>
      <c r="AS55" s="91"/>
      <c r="AT55" s="91"/>
      <c r="AU55" s="91"/>
      <c r="AV55" s="91"/>
      <c r="AW55" s="117" t="str">
        <f>IFERROR(IF('selections(hide)'!$F$1=1,VLOOKUP($A55,academic_hours!$B$13:$S$40,7,FALSE),IF('selections(hide)'!$F$1=2,VLOOKUP($A55,academic_hours!$B$13:$S$40,12,FALSE),IF('selections(hide)'!$F$1=3,VLOOKUP($A55,academic_hours!$B$13:$S$40,17,FALSE),0))),"")</f>
        <v/>
      </c>
      <c r="AX55" s="118"/>
      <c r="AY55" s="117" t="str">
        <f t="shared" si="69"/>
        <v/>
      </c>
      <c r="AZ55" s="47"/>
      <c r="BA55" s="91"/>
      <c r="BB55" s="91"/>
      <c r="BC55" s="91"/>
      <c r="BD55" s="91"/>
      <c r="BE55" s="91"/>
      <c r="BF55" s="91"/>
      <c r="BH55" s="71" t="str">
        <f t="shared" si="70"/>
        <v>OK</v>
      </c>
      <c r="BI55" s="71" t="str">
        <f t="shared" si="71"/>
        <v>OK</v>
      </c>
      <c r="BJ55" s="71" t="str">
        <f t="shared" si="72"/>
        <v>OK</v>
      </c>
      <c r="BK55" s="71" t="str">
        <f t="shared" si="73"/>
        <v>OK</v>
      </c>
      <c r="BL55" s="71" t="str">
        <f t="shared" si="74"/>
        <v>OK</v>
      </c>
      <c r="BM55" s="71" t="str">
        <f t="shared" si="75"/>
        <v>OK</v>
      </c>
      <c r="BN55" s="71" t="str">
        <f t="shared" si="97"/>
        <v>OK</v>
      </c>
      <c r="BO55" s="71" t="str">
        <f t="shared" si="98"/>
        <v>OK</v>
      </c>
      <c r="BP55" s="71" t="str">
        <f t="shared" si="99"/>
        <v>OK</v>
      </c>
      <c r="BQ55" s="71" t="str">
        <f t="shared" si="100"/>
        <v>OK</v>
      </c>
      <c r="BR55" s="71" t="str">
        <f t="shared" si="101"/>
        <v>OK</v>
      </c>
      <c r="BU55" s="121" t="str">
        <f>IF($L55&lt;&gt;"",VLOOKUP($L55,pay_scales!$A:$S,18,FALSE),"")</f>
        <v/>
      </c>
      <c r="BV55" s="121">
        <f t="shared" si="76"/>
        <v>0</v>
      </c>
      <c r="BW55" s="121" t="str">
        <f t="shared" si="77"/>
        <v/>
      </c>
      <c r="BX55" s="121">
        <f t="shared" si="102"/>
        <v>0</v>
      </c>
      <c r="BY55" s="121">
        <f t="shared" si="103"/>
        <v>0</v>
      </c>
      <c r="BZ55" s="121">
        <f t="shared" si="104"/>
        <v>0</v>
      </c>
      <c r="CA55" s="121">
        <f t="shared" si="105"/>
        <v>0</v>
      </c>
      <c r="CB55" s="121">
        <f t="shared" si="106"/>
        <v>0</v>
      </c>
      <c r="CC55" s="121">
        <f t="shared" si="107"/>
        <v>0</v>
      </c>
      <c r="CD55" s="121">
        <f t="shared" si="108"/>
        <v>0</v>
      </c>
      <c r="CE55" s="121">
        <f t="shared" si="109"/>
        <v>0</v>
      </c>
      <c r="CF55" s="121">
        <f t="shared" si="110"/>
        <v>0</v>
      </c>
      <c r="CG55" s="121">
        <f t="shared" si="111"/>
        <v>0</v>
      </c>
      <c r="CH55" s="121">
        <f t="shared" si="112"/>
        <v>0</v>
      </c>
      <c r="CI55" s="121">
        <f t="shared" si="113"/>
        <v>0</v>
      </c>
      <c r="CM55" s="121" t="str">
        <f>IF($V55&lt;&gt;"",VLOOKUP($V55,pay_scales!$A:$S,18,FALSE),"")</f>
        <v/>
      </c>
      <c r="CN55" s="121">
        <f t="shared" si="78"/>
        <v>0</v>
      </c>
      <c r="CO55" s="121" t="str">
        <f t="shared" si="79"/>
        <v/>
      </c>
      <c r="CP55" s="121">
        <f t="shared" si="114"/>
        <v>0</v>
      </c>
      <c r="CQ55" s="121">
        <f t="shared" si="115"/>
        <v>0</v>
      </c>
      <c r="CR55" s="121">
        <f t="shared" si="116"/>
        <v>0</v>
      </c>
      <c r="CS55" s="121">
        <f t="shared" si="117"/>
        <v>0</v>
      </c>
      <c r="CT55" s="121">
        <f t="shared" si="118"/>
        <v>0</v>
      </c>
      <c r="CU55" s="121">
        <f t="shared" si="119"/>
        <v>0</v>
      </c>
      <c r="CV55" s="121">
        <f t="shared" si="120"/>
        <v>0</v>
      </c>
      <c r="CW55" s="121">
        <f t="shared" si="121"/>
        <v>0</v>
      </c>
      <c r="CX55" s="121">
        <f t="shared" si="122"/>
        <v>0</v>
      </c>
      <c r="CY55" s="121">
        <f t="shared" si="123"/>
        <v>0</v>
      </c>
      <c r="CZ55" s="121">
        <f t="shared" si="124"/>
        <v>0</v>
      </c>
      <c r="DA55" s="121">
        <f t="shared" si="125"/>
        <v>0</v>
      </c>
      <c r="DE55" s="121" t="str">
        <f>IF($AF55&lt;&gt;"",VLOOKUP($AF55,pay_scales!$A:$S,18,FALSE),"")</f>
        <v/>
      </c>
      <c r="DF55" s="121">
        <f t="shared" si="80"/>
        <v>0</v>
      </c>
      <c r="DG55" s="121" t="str">
        <f t="shared" si="81"/>
        <v/>
      </c>
      <c r="DH55" s="121">
        <f t="shared" si="126"/>
        <v>0</v>
      </c>
      <c r="DI55" s="121">
        <f t="shared" si="127"/>
        <v>0</v>
      </c>
      <c r="DJ55" s="121">
        <f t="shared" si="128"/>
        <v>0</v>
      </c>
      <c r="DK55" s="121">
        <f t="shared" si="129"/>
        <v>0</v>
      </c>
      <c r="DL55" s="121">
        <f t="shared" si="130"/>
        <v>0</v>
      </c>
      <c r="DM55" s="121">
        <f t="shared" si="131"/>
        <v>0</v>
      </c>
      <c r="DN55" s="121">
        <f t="shared" si="132"/>
        <v>0</v>
      </c>
      <c r="DO55" s="121">
        <f t="shared" si="133"/>
        <v>0</v>
      </c>
      <c r="DP55" s="121">
        <f t="shared" si="134"/>
        <v>0</v>
      </c>
      <c r="DQ55" s="121">
        <f t="shared" si="135"/>
        <v>0</v>
      </c>
      <c r="DR55" s="121">
        <f t="shared" si="136"/>
        <v>0</v>
      </c>
      <c r="DS55" s="121">
        <f t="shared" si="137"/>
        <v>0</v>
      </c>
      <c r="DW55" s="121" t="str">
        <f>IF($AP55&lt;&gt;"",VLOOKUP($AP55,pay_scales!$A:$S,18,FALSE),"")</f>
        <v/>
      </c>
      <c r="DX55" s="121">
        <f t="shared" si="82"/>
        <v>0</v>
      </c>
      <c r="DY55" s="121" t="str">
        <f t="shared" si="83"/>
        <v/>
      </c>
      <c r="DZ55" s="121">
        <f t="shared" si="138"/>
        <v>0</v>
      </c>
      <c r="EA55" s="121">
        <f t="shared" si="139"/>
        <v>0</v>
      </c>
      <c r="EB55" s="121">
        <f t="shared" si="140"/>
        <v>0</v>
      </c>
      <c r="EC55" s="121">
        <f t="shared" si="141"/>
        <v>0</v>
      </c>
      <c r="ED55" s="121">
        <f t="shared" si="142"/>
        <v>0</v>
      </c>
      <c r="EE55" s="121">
        <f t="shared" si="143"/>
        <v>0</v>
      </c>
      <c r="EF55" s="121">
        <f t="shared" si="144"/>
        <v>0</v>
      </c>
      <c r="EG55" s="121">
        <f t="shared" si="145"/>
        <v>0</v>
      </c>
      <c r="EH55" s="121">
        <f t="shared" si="146"/>
        <v>0</v>
      </c>
      <c r="EI55" s="121">
        <f t="shared" si="147"/>
        <v>0</v>
      </c>
      <c r="EJ55" s="121">
        <f t="shared" si="148"/>
        <v>0</v>
      </c>
      <c r="EK55" s="121">
        <f t="shared" si="149"/>
        <v>0</v>
      </c>
      <c r="EO55" s="121" t="str">
        <f>IF($AZ55&lt;&gt;"",VLOOKUP($AF55,pay_scales!$A:$S,18,FALSE),"")</f>
        <v/>
      </c>
      <c r="EP55" s="121">
        <f t="shared" si="84"/>
        <v>0</v>
      </c>
      <c r="EQ55" s="121" t="str">
        <f t="shared" si="85"/>
        <v/>
      </c>
      <c r="ER55" s="121">
        <f t="shared" si="150"/>
        <v>0</v>
      </c>
      <c r="ES55" s="121">
        <f t="shared" si="151"/>
        <v>0</v>
      </c>
      <c r="ET55" s="121">
        <f t="shared" si="152"/>
        <v>0</v>
      </c>
      <c r="EU55" s="121">
        <f t="shared" si="153"/>
        <v>0</v>
      </c>
      <c r="EV55" s="121">
        <f t="shared" si="154"/>
        <v>0</v>
      </c>
      <c r="EW55" s="121">
        <f t="shared" si="155"/>
        <v>0</v>
      </c>
      <c r="EX55" s="121">
        <f t="shared" si="156"/>
        <v>0</v>
      </c>
      <c r="EY55" s="121">
        <f t="shared" si="157"/>
        <v>0</v>
      </c>
      <c r="EZ55" s="121">
        <f t="shared" si="158"/>
        <v>0</v>
      </c>
      <c r="FA55" s="121">
        <f t="shared" si="159"/>
        <v>0</v>
      </c>
      <c r="FB55" s="121">
        <f t="shared" si="160"/>
        <v>0</v>
      </c>
      <c r="FC55" s="121">
        <f t="shared" si="161"/>
        <v>0</v>
      </c>
      <c r="FF55">
        <f t="shared" si="86"/>
        <v>0</v>
      </c>
    </row>
    <row r="56" spans="1:162" x14ac:dyDescent="0.25">
      <c r="A56" s="2" t="str">
        <f>IF(OR($E56='selections(hide)'!$A$57,$E56='selections(hide)'!$A$54,$E56='selections(hide)'!$A$51),$C$1&amp;$E56,IF(AND($E56='selections(hide)'!$A$50,$F56&lt;45),$C$1&amp;$E56&amp;"up to 45",IF(AND($E56='selections(hide)'!$A$50,$F56&gt;=45),$C$1&amp;$E56&amp;"45+",IF(AND($E56='selections(hide)'!$A$49,$F56&lt;30),$C$1&amp;$E56&amp;"up to 30",IF(AND($E56='selections(hide)'!$A$49,$F56&gt;=30),$C$1&amp;$E56&amp;"30+",IF(AND($E56='selections(hide)'!$A$53,$F56&lt;45),$C$1&amp;$E56&amp;"up to 45",IF(AND($E56='selections(hide)'!$A$53,$F56&gt;=45),$C$1&amp;$E56&amp;"45+",IF(AND($E56='selections(hide)'!$A$52,$F56&lt;30),$C$1&amp;$E56&amp;"up to 30",IF(AND($E56='selections(hide)'!$A$52,$F56&gt;=30),$C$1&amp;$E56&amp;"30+",IF(AND($E56='selections(hide)'!$A$56,$F56&lt;45),$C$1&amp;$E56&amp;"up to 45",IF(AND($E56='selections(hide)'!$A$56,$F56&gt;=45),$C$1&amp;$E56&amp;"45+",IF(AND($E56='selections(hide)'!$A$55,$F56&lt;30),$C$1&amp;$E56&amp;"up to 30",IF(AND($E56='selections(hide)'!$A$55,$F56&gt;=30),$C$1&amp;$E56&amp;"30+","")))))))))))))</f>
        <v/>
      </c>
      <c r="B56" s="85"/>
      <c r="C56" s="92"/>
      <c r="D56" s="93"/>
      <c r="E56" s="84"/>
      <c r="F56" s="92"/>
      <c r="G56" s="93"/>
      <c r="H56" s="91"/>
      <c r="I56" s="117" t="str">
        <f>IFERROR(IF('selections(hide)'!$F$1=1,VLOOKUP($A56,academic_hours!$B$13:$S$40,4,FALSE),IF('selections(hide)'!$F$1=2,VLOOKUP($A56,academic_hours!$B$13:$S$40,9,FALSE),IF('selections(hide)'!$F$1=3,VLOOKUP($A56,academic_hours!$B$13:$S$40,14,FALSE),0))),"")</f>
        <v/>
      </c>
      <c r="J56" s="118"/>
      <c r="K56" s="117" t="str">
        <f t="shared" si="65"/>
        <v/>
      </c>
      <c r="L56" s="47"/>
      <c r="M56" s="91"/>
      <c r="N56" s="91"/>
      <c r="O56" s="91"/>
      <c r="P56" s="91"/>
      <c r="Q56" s="91"/>
      <c r="R56" s="91"/>
      <c r="S56" s="117" t="str">
        <f>IFERROR(IF('selections(hide)'!$F$1=1,VLOOKUP($A56,academic_hours!$B$13:$S$40,6,FALSE),IF('selections(hide)'!$F$1=2,VLOOKUP($A56,academic_hours!$B$13:$S$40,11,FALSE),IF('selections(hide)'!$F$1=3,VLOOKUP($A56,academic_hours!$B$13:$S$40,16,FALSE),0))),"")</f>
        <v/>
      </c>
      <c r="T56" s="118"/>
      <c r="U56" s="117" t="str">
        <f t="shared" si="66"/>
        <v/>
      </c>
      <c r="V56" s="47"/>
      <c r="W56" s="91"/>
      <c r="X56" s="91"/>
      <c r="Y56" s="91"/>
      <c r="Z56" s="91"/>
      <c r="AA56" s="91"/>
      <c r="AB56" s="91"/>
      <c r="AC56" s="117" t="str">
        <f>IFERROR(IF('selections(hide)'!$F$1=1,VLOOKUP($A56,academic_hours!$B$13:$S$40,5,FALSE),IF('selections(hide)'!$F$1=2,VLOOKUP($A56,academic_hours!$B$13:$S$40,10,FALSE),IF('selections(hide)'!$F$1=3,VLOOKUP($A56,academic_hours!$B$13:$S$40,15,FALSE),0))),"")</f>
        <v/>
      </c>
      <c r="AD56" s="118"/>
      <c r="AE56" s="117" t="str">
        <f t="shared" si="67"/>
        <v/>
      </c>
      <c r="AF56" s="47"/>
      <c r="AG56" s="91"/>
      <c r="AH56" s="91"/>
      <c r="AI56" s="91"/>
      <c r="AJ56" s="91"/>
      <c r="AK56" s="91"/>
      <c r="AL56" s="91"/>
      <c r="AM56" s="117" t="str">
        <f>IFERROR(IF('selections(hide)'!$F$1=1,VLOOKUP($A56,academic_hours!$B$13:$S$40,8,FALSE),IF('selections(hide)'!$F$1=2,VLOOKUP($A56,academic_hours!$B$13:$S$40,13,FALSE),IF('selections(hide)'!$F$1=3,VLOOKUP($A56,academic_hours!$B$13:$S$40,18,FALSE),0))),"")</f>
        <v/>
      </c>
      <c r="AN56" s="118"/>
      <c r="AO56" s="117" t="str">
        <f t="shared" si="68"/>
        <v/>
      </c>
      <c r="AP56" s="47"/>
      <c r="AQ56" s="91"/>
      <c r="AR56" s="91"/>
      <c r="AS56" s="91"/>
      <c r="AT56" s="91"/>
      <c r="AU56" s="91"/>
      <c r="AV56" s="91"/>
      <c r="AW56" s="117" t="str">
        <f>IFERROR(IF('selections(hide)'!$F$1=1,VLOOKUP($A56,academic_hours!$B$13:$S$40,7,FALSE),IF('selections(hide)'!$F$1=2,VLOOKUP($A56,academic_hours!$B$13:$S$40,12,FALSE),IF('selections(hide)'!$F$1=3,VLOOKUP($A56,academic_hours!$B$13:$S$40,17,FALSE),0))),"")</f>
        <v/>
      </c>
      <c r="AX56" s="118"/>
      <c r="AY56" s="117" t="str">
        <f t="shared" si="69"/>
        <v/>
      </c>
      <c r="AZ56" s="47"/>
      <c r="BA56" s="91"/>
      <c r="BB56" s="91"/>
      <c r="BC56" s="91"/>
      <c r="BD56" s="91"/>
      <c r="BE56" s="91"/>
      <c r="BF56" s="91"/>
      <c r="BH56" s="71" t="str">
        <f t="shared" si="70"/>
        <v>OK</v>
      </c>
      <c r="BI56" s="71" t="str">
        <f t="shared" si="71"/>
        <v>OK</v>
      </c>
      <c r="BJ56" s="71" t="str">
        <f t="shared" si="72"/>
        <v>OK</v>
      </c>
      <c r="BK56" s="71" t="str">
        <f t="shared" si="73"/>
        <v>OK</v>
      </c>
      <c r="BL56" s="71" t="str">
        <f t="shared" si="74"/>
        <v>OK</v>
      </c>
      <c r="BM56" s="71" t="str">
        <f t="shared" si="75"/>
        <v>OK</v>
      </c>
      <c r="BN56" s="71" t="str">
        <f t="shared" si="97"/>
        <v>OK</v>
      </c>
      <c r="BO56" s="71" t="str">
        <f t="shared" si="98"/>
        <v>OK</v>
      </c>
      <c r="BP56" s="71" t="str">
        <f t="shared" si="99"/>
        <v>OK</v>
      </c>
      <c r="BQ56" s="71" t="str">
        <f t="shared" si="100"/>
        <v>OK</v>
      </c>
      <c r="BR56" s="71" t="str">
        <f t="shared" si="101"/>
        <v>OK</v>
      </c>
      <c r="BU56" s="121" t="str">
        <f>IF($L56&lt;&gt;"",VLOOKUP($L56,pay_scales!$A:$S,18,FALSE),"")</f>
        <v/>
      </c>
      <c r="BV56" s="121">
        <f t="shared" si="76"/>
        <v>0</v>
      </c>
      <c r="BW56" s="121" t="str">
        <f t="shared" si="77"/>
        <v/>
      </c>
      <c r="BX56" s="121">
        <f t="shared" si="102"/>
        <v>0</v>
      </c>
      <c r="BY56" s="121">
        <f t="shared" si="103"/>
        <v>0</v>
      </c>
      <c r="BZ56" s="121">
        <f t="shared" si="104"/>
        <v>0</v>
      </c>
      <c r="CA56" s="121">
        <f t="shared" si="105"/>
        <v>0</v>
      </c>
      <c r="CB56" s="121">
        <f t="shared" si="106"/>
        <v>0</v>
      </c>
      <c r="CC56" s="121">
        <f t="shared" si="107"/>
        <v>0</v>
      </c>
      <c r="CD56" s="121">
        <f t="shared" si="108"/>
        <v>0</v>
      </c>
      <c r="CE56" s="121">
        <f t="shared" si="109"/>
        <v>0</v>
      </c>
      <c r="CF56" s="121">
        <f t="shared" si="110"/>
        <v>0</v>
      </c>
      <c r="CG56" s="121">
        <f t="shared" si="111"/>
        <v>0</v>
      </c>
      <c r="CH56" s="121">
        <f t="shared" si="112"/>
        <v>0</v>
      </c>
      <c r="CI56" s="121">
        <f t="shared" si="113"/>
        <v>0</v>
      </c>
      <c r="CM56" s="121" t="str">
        <f>IF($V56&lt;&gt;"",VLOOKUP($V56,pay_scales!$A:$S,18,FALSE),"")</f>
        <v/>
      </c>
      <c r="CN56" s="121">
        <f t="shared" si="78"/>
        <v>0</v>
      </c>
      <c r="CO56" s="121" t="str">
        <f t="shared" si="79"/>
        <v/>
      </c>
      <c r="CP56" s="121">
        <f t="shared" si="114"/>
        <v>0</v>
      </c>
      <c r="CQ56" s="121">
        <f t="shared" si="115"/>
        <v>0</v>
      </c>
      <c r="CR56" s="121">
        <f t="shared" si="116"/>
        <v>0</v>
      </c>
      <c r="CS56" s="121">
        <f t="shared" si="117"/>
        <v>0</v>
      </c>
      <c r="CT56" s="121">
        <f t="shared" si="118"/>
        <v>0</v>
      </c>
      <c r="CU56" s="121">
        <f t="shared" si="119"/>
        <v>0</v>
      </c>
      <c r="CV56" s="121">
        <f t="shared" si="120"/>
        <v>0</v>
      </c>
      <c r="CW56" s="121">
        <f t="shared" si="121"/>
        <v>0</v>
      </c>
      <c r="CX56" s="121">
        <f t="shared" si="122"/>
        <v>0</v>
      </c>
      <c r="CY56" s="121">
        <f t="shared" si="123"/>
        <v>0</v>
      </c>
      <c r="CZ56" s="121">
        <f t="shared" si="124"/>
        <v>0</v>
      </c>
      <c r="DA56" s="121">
        <f t="shared" si="125"/>
        <v>0</v>
      </c>
      <c r="DE56" s="121" t="str">
        <f>IF($AF56&lt;&gt;"",VLOOKUP($AF56,pay_scales!$A:$S,18,FALSE),"")</f>
        <v/>
      </c>
      <c r="DF56" s="121">
        <f t="shared" si="80"/>
        <v>0</v>
      </c>
      <c r="DG56" s="121" t="str">
        <f t="shared" si="81"/>
        <v/>
      </c>
      <c r="DH56" s="121">
        <f t="shared" si="126"/>
        <v>0</v>
      </c>
      <c r="DI56" s="121">
        <f t="shared" si="127"/>
        <v>0</v>
      </c>
      <c r="DJ56" s="121">
        <f t="shared" si="128"/>
        <v>0</v>
      </c>
      <c r="DK56" s="121">
        <f t="shared" si="129"/>
        <v>0</v>
      </c>
      <c r="DL56" s="121">
        <f t="shared" si="130"/>
        <v>0</v>
      </c>
      <c r="DM56" s="121">
        <f t="shared" si="131"/>
        <v>0</v>
      </c>
      <c r="DN56" s="121">
        <f t="shared" si="132"/>
        <v>0</v>
      </c>
      <c r="DO56" s="121">
        <f t="shared" si="133"/>
        <v>0</v>
      </c>
      <c r="DP56" s="121">
        <f t="shared" si="134"/>
        <v>0</v>
      </c>
      <c r="DQ56" s="121">
        <f t="shared" si="135"/>
        <v>0</v>
      </c>
      <c r="DR56" s="121">
        <f t="shared" si="136"/>
        <v>0</v>
      </c>
      <c r="DS56" s="121">
        <f t="shared" si="137"/>
        <v>0</v>
      </c>
      <c r="DW56" s="121" t="str">
        <f>IF($AP56&lt;&gt;"",VLOOKUP($AP56,pay_scales!$A:$S,18,FALSE),"")</f>
        <v/>
      </c>
      <c r="DX56" s="121">
        <f t="shared" si="82"/>
        <v>0</v>
      </c>
      <c r="DY56" s="121" t="str">
        <f t="shared" si="83"/>
        <v/>
      </c>
      <c r="DZ56" s="121">
        <f t="shared" si="138"/>
        <v>0</v>
      </c>
      <c r="EA56" s="121">
        <f t="shared" si="139"/>
        <v>0</v>
      </c>
      <c r="EB56" s="121">
        <f t="shared" si="140"/>
        <v>0</v>
      </c>
      <c r="EC56" s="121">
        <f t="shared" si="141"/>
        <v>0</v>
      </c>
      <c r="ED56" s="121">
        <f t="shared" si="142"/>
        <v>0</v>
      </c>
      <c r="EE56" s="121">
        <f t="shared" si="143"/>
        <v>0</v>
      </c>
      <c r="EF56" s="121">
        <f t="shared" si="144"/>
        <v>0</v>
      </c>
      <c r="EG56" s="121">
        <f t="shared" si="145"/>
        <v>0</v>
      </c>
      <c r="EH56" s="121">
        <f t="shared" si="146"/>
        <v>0</v>
      </c>
      <c r="EI56" s="121">
        <f t="shared" si="147"/>
        <v>0</v>
      </c>
      <c r="EJ56" s="121">
        <f t="shared" si="148"/>
        <v>0</v>
      </c>
      <c r="EK56" s="121">
        <f t="shared" si="149"/>
        <v>0</v>
      </c>
      <c r="EO56" s="121" t="str">
        <f>IF($AZ56&lt;&gt;"",VLOOKUP($AF56,pay_scales!$A:$S,18,FALSE),"")</f>
        <v/>
      </c>
      <c r="EP56" s="121">
        <f t="shared" si="84"/>
        <v>0</v>
      </c>
      <c r="EQ56" s="121" t="str">
        <f t="shared" si="85"/>
        <v/>
      </c>
      <c r="ER56" s="121">
        <f t="shared" si="150"/>
        <v>0</v>
      </c>
      <c r="ES56" s="121">
        <f t="shared" si="151"/>
        <v>0</v>
      </c>
      <c r="ET56" s="121">
        <f t="shared" si="152"/>
        <v>0</v>
      </c>
      <c r="EU56" s="121">
        <f t="shared" si="153"/>
        <v>0</v>
      </c>
      <c r="EV56" s="121">
        <f t="shared" si="154"/>
        <v>0</v>
      </c>
      <c r="EW56" s="121">
        <f t="shared" si="155"/>
        <v>0</v>
      </c>
      <c r="EX56" s="121">
        <f t="shared" si="156"/>
        <v>0</v>
      </c>
      <c r="EY56" s="121">
        <f t="shared" si="157"/>
        <v>0</v>
      </c>
      <c r="EZ56" s="121">
        <f t="shared" si="158"/>
        <v>0</v>
      </c>
      <c r="FA56" s="121">
        <f t="shared" si="159"/>
        <v>0</v>
      </c>
      <c r="FB56" s="121">
        <f t="shared" si="160"/>
        <v>0</v>
      </c>
      <c r="FC56" s="121">
        <f t="shared" si="161"/>
        <v>0</v>
      </c>
      <c r="FF56">
        <f t="shared" si="86"/>
        <v>0</v>
      </c>
    </row>
    <row r="57" spans="1:162" x14ac:dyDescent="0.25">
      <c r="A57" s="2" t="str">
        <f>IF(OR($E57='selections(hide)'!$A$57,$E57='selections(hide)'!$A$54,$E57='selections(hide)'!$A$51),$C$1&amp;$E57,IF(AND($E57='selections(hide)'!$A$50,$F57&lt;45),$C$1&amp;$E57&amp;"up to 45",IF(AND($E57='selections(hide)'!$A$50,$F57&gt;=45),$C$1&amp;$E57&amp;"45+",IF(AND($E57='selections(hide)'!$A$49,$F57&lt;30),$C$1&amp;$E57&amp;"up to 30",IF(AND($E57='selections(hide)'!$A$49,$F57&gt;=30),$C$1&amp;$E57&amp;"30+",IF(AND($E57='selections(hide)'!$A$53,$F57&lt;45),$C$1&amp;$E57&amp;"up to 45",IF(AND($E57='selections(hide)'!$A$53,$F57&gt;=45),$C$1&amp;$E57&amp;"45+",IF(AND($E57='selections(hide)'!$A$52,$F57&lt;30),$C$1&amp;$E57&amp;"up to 30",IF(AND($E57='selections(hide)'!$A$52,$F57&gt;=30),$C$1&amp;$E57&amp;"30+",IF(AND($E57='selections(hide)'!$A$56,$F57&lt;45),$C$1&amp;$E57&amp;"up to 45",IF(AND($E57='selections(hide)'!$A$56,$F57&gt;=45),$C$1&amp;$E57&amp;"45+",IF(AND($E57='selections(hide)'!$A$55,$F57&lt;30),$C$1&amp;$E57&amp;"up to 30",IF(AND($E57='selections(hide)'!$A$55,$F57&gt;=30),$C$1&amp;$E57&amp;"30+","")))))))))))))</f>
        <v/>
      </c>
      <c r="B57" s="85"/>
      <c r="C57" s="92"/>
      <c r="D57" s="93"/>
      <c r="E57" s="84"/>
      <c r="F57" s="92"/>
      <c r="G57" s="93"/>
      <c r="H57" s="91"/>
      <c r="I57" s="117" t="str">
        <f>IFERROR(IF('selections(hide)'!$F$1=1,VLOOKUP($A57,academic_hours!$B$13:$S$40,4,FALSE),IF('selections(hide)'!$F$1=2,VLOOKUP($A57,academic_hours!$B$13:$S$40,9,FALSE),IF('selections(hide)'!$F$1=3,VLOOKUP($A57,academic_hours!$B$13:$S$40,14,FALSE),0))),"")</f>
        <v/>
      </c>
      <c r="J57" s="118"/>
      <c r="K57" s="117" t="str">
        <f t="shared" si="65"/>
        <v/>
      </c>
      <c r="L57" s="47"/>
      <c r="M57" s="91"/>
      <c r="N57" s="91"/>
      <c r="O57" s="91"/>
      <c r="P57" s="91"/>
      <c r="Q57" s="91"/>
      <c r="R57" s="91"/>
      <c r="S57" s="117" t="str">
        <f>IFERROR(IF('selections(hide)'!$F$1=1,VLOOKUP($A57,academic_hours!$B$13:$S$40,6,FALSE),IF('selections(hide)'!$F$1=2,VLOOKUP($A57,academic_hours!$B$13:$S$40,11,FALSE),IF('selections(hide)'!$F$1=3,VLOOKUP($A57,academic_hours!$B$13:$S$40,16,FALSE),0))),"")</f>
        <v/>
      </c>
      <c r="T57" s="118"/>
      <c r="U57" s="117" t="str">
        <f t="shared" si="66"/>
        <v/>
      </c>
      <c r="V57" s="47"/>
      <c r="W57" s="91"/>
      <c r="X57" s="91"/>
      <c r="Y57" s="91"/>
      <c r="Z57" s="91"/>
      <c r="AA57" s="91"/>
      <c r="AB57" s="91"/>
      <c r="AC57" s="117" t="str">
        <f>IFERROR(IF('selections(hide)'!$F$1=1,VLOOKUP($A57,academic_hours!$B$13:$S$40,5,FALSE),IF('selections(hide)'!$F$1=2,VLOOKUP($A57,academic_hours!$B$13:$S$40,10,FALSE),IF('selections(hide)'!$F$1=3,VLOOKUP($A57,academic_hours!$B$13:$S$40,15,FALSE),0))),"")</f>
        <v/>
      </c>
      <c r="AD57" s="118"/>
      <c r="AE57" s="117" t="str">
        <f t="shared" si="67"/>
        <v/>
      </c>
      <c r="AF57" s="47"/>
      <c r="AG57" s="91"/>
      <c r="AH57" s="91"/>
      <c r="AI57" s="91"/>
      <c r="AJ57" s="91"/>
      <c r="AK57" s="91"/>
      <c r="AL57" s="91"/>
      <c r="AM57" s="117" t="str">
        <f>IFERROR(IF('selections(hide)'!$F$1=1,VLOOKUP($A57,academic_hours!$B$13:$S$40,8,FALSE),IF('selections(hide)'!$F$1=2,VLOOKUP($A57,academic_hours!$B$13:$S$40,13,FALSE),IF('selections(hide)'!$F$1=3,VLOOKUP($A57,academic_hours!$B$13:$S$40,18,FALSE),0))),"")</f>
        <v/>
      </c>
      <c r="AN57" s="118"/>
      <c r="AO57" s="117" t="str">
        <f t="shared" si="68"/>
        <v/>
      </c>
      <c r="AP57" s="47"/>
      <c r="AQ57" s="91"/>
      <c r="AR57" s="91"/>
      <c r="AS57" s="91"/>
      <c r="AT57" s="91"/>
      <c r="AU57" s="91"/>
      <c r="AV57" s="91"/>
      <c r="AW57" s="117" t="str">
        <f>IFERROR(IF('selections(hide)'!$F$1=1,VLOOKUP($A57,academic_hours!$B$13:$S$40,7,FALSE),IF('selections(hide)'!$F$1=2,VLOOKUP($A57,academic_hours!$B$13:$S$40,12,FALSE),IF('selections(hide)'!$F$1=3,VLOOKUP($A57,academic_hours!$B$13:$S$40,17,FALSE),0))),"")</f>
        <v/>
      </c>
      <c r="AX57" s="118"/>
      <c r="AY57" s="117" t="str">
        <f t="shared" si="69"/>
        <v/>
      </c>
      <c r="AZ57" s="47"/>
      <c r="BA57" s="91"/>
      <c r="BB57" s="91"/>
      <c r="BC57" s="91"/>
      <c r="BD57" s="91"/>
      <c r="BE57" s="91"/>
      <c r="BF57" s="91"/>
      <c r="BH57" s="71" t="str">
        <f t="shared" si="70"/>
        <v>OK</v>
      </c>
      <c r="BI57" s="71" t="str">
        <f t="shared" si="71"/>
        <v>OK</v>
      </c>
      <c r="BJ57" s="71" t="str">
        <f t="shared" si="72"/>
        <v>OK</v>
      </c>
      <c r="BK57" s="71" t="str">
        <f t="shared" si="73"/>
        <v>OK</v>
      </c>
      <c r="BL57" s="71" t="str">
        <f t="shared" si="74"/>
        <v>OK</v>
      </c>
      <c r="BM57" s="71" t="str">
        <f t="shared" si="75"/>
        <v>OK</v>
      </c>
      <c r="BN57" s="71" t="str">
        <f t="shared" si="97"/>
        <v>OK</v>
      </c>
      <c r="BO57" s="71" t="str">
        <f t="shared" si="98"/>
        <v>OK</v>
      </c>
      <c r="BP57" s="71" t="str">
        <f t="shared" si="99"/>
        <v>OK</v>
      </c>
      <c r="BQ57" s="71" t="str">
        <f t="shared" si="100"/>
        <v>OK</v>
      </c>
      <c r="BR57" s="71" t="str">
        <f t="shared" si="101"/>
        <v>OK</v>
      </c>
      <c r="BU57" s="121" t="str">
        <f>IF($L57&lt;&gt;"",VLOOKUP($L57,pay_scales!$A:$S,18,FALSE),"")</f>
        <v/>
      </c>
      <c r="BV57" s="121">
        <f t="shared" si="76"/>
        <v>0</v>
      </c>
      <c r="BW57" s="121" t="str">
        <f t="shared" si="77"/>
        <v/>
      </c>
      <c r="BX57" s="121">
        <f t="shared" si="102"/>
        <v>0</v>
      </c>
      <c r="BY57" s="121">
        <f t="shared" si="103"/>
        <v>0</v>
      </c>
      <c r="BZ57" s="121">
        <f t="shared" si="104"/>
        <v>0</v>
      </c>
      <c r="CA57" s="121">
        <f t="shared" si="105"/>
        <v>0</v>
      </c>
      <c r="CB57" s="121">
        <f t="shared" si="106"/>
        <v>0</v>
      </c>
      <c r="CC57" s="121">
        <f t="shared" si="107"/>
        <v>0</v>
      </c>
      <c r="CD57" s="121">
        <f t="shared" si="108"/>
        <v>0</v>
      </c>
      <c r="CE57" s="121">
        <f t="shared" si="109"/>
        <v>0</v>
      </c>
      <c r="CF57" s="121">
        <f t="shared" si="110"/>
        <v>0</v>
      </c>
      <c r="CG57" s="121">
        <f t="shared" si="111"/>
        <v>0</v>
      </c>
      <c r="CH57" s="121">
        <f t="shared" si="112"/>
        <v>0</v>
      </c>
      <c r="CI57" s="121">
        <f t="shared" si="113"/>
        <v>0</v>
      </c>
      <c r="CM57" s="121" t="str">
        <f>IF($V57&lt;&gt;"",VLOOKUP($V57,pay_scales!$A:$S,18,FALSE),"")</f>
        <v/>
      </c>
      <c r="CN57" s="121">
        <f t="shared" si="78"/>
        <v>0</v>
      </c>
      <c r="CO57" s="121" t="str">
        <f t="shared" si="79"/>
        <v/>
      </c>
      <c r="CP57" s="121">
        <f t="shared" si="114"/>
        <v>0</v>
      </c>
      <c r="CQ57" s="121">
        <f t="shared" si="115"/>
        <v>0</v>
      </c>
      <c r="CR57" s="121">
        <f t="shared" si="116"/>
        <v>0</v>
      </c>
      <c r="CS57" s="121">
        <f t="shared" si="117"/>
        <v>0</v>
      </c>
      <c r="CT57" s="121">
        <f t="shared" si="118"/>
        <v>0</v>
      </c>
      <c r="CU57" s="121">
        <f t="shared" si="119"/>
        <v>0</v>
      </c>
      <c r="CV57" s="121">
        <f t="shared" si="120"/>
        <v>0</v>
      </c>
      <c r="CW57" s="121">
        <f t="shared" si="121"/>
        <v>0</v>
      </c>
      <c r="CX57" s="121">
        <f t="shared" si="122"/>
        <v>0</v>
      </c>
      <c r="CY57" s="121">
        <f t="shared" si="123"/>
        <v>0</v>
      </c>
      <c r="CZ57" s="121">
        <f t="shared" si="124"/>
        <v>0</v>
      </c>
      <c r="DA57" s="121">
        <f t="shared" si="125"/>
        <v>0</v>
      </c>
      <c r="DE57" s="121" t="str">
        <f>IF($AF57&lt;&gt;"",VLOOKUP($AF57,pay_scales!$A:$S,18,FALSE),"")</f>
        <v/>
      </c>
      <c r="DF57" s="121">
        <f t="shared" si="80"/>
        <v>0</v>
      </c>
      <c r="DG57" s="121" t="str">
        <f t="shared" si="81"/>
        <v/>
      </c>
      <c r="DH57" s="121">
        <f t="shared" si="126"/>
        <v>0</v>
      </c>
      <c r="DI57" s="121">
        <f t="shared" si="127"/>
        <v>0</v>
      </c>
      <c r="DJ57" s="121">
        <f t="shared" si="128"/>
        <v>0</v>
      </c>
      <c r="DK57" s="121">
        <f t="shared" si="129"/>
        <v>0</v>
      </c>
      <c r="DL57" s="121">
        <f t="shared" si="130"/>
        <v>0</v>
      </c>
      <c r="DM57" s="121">
        <f t="shared" si="131"/>
        <v>0</v>
      </c>
      <c r="DN57" s="121">
        <f t="shared" si="132"/>
        <v>0</v>
      </c>
      <c r="DO57" s="121">
        <f t="shared" si="133"/>
        <v>0</v>
      </c>
      <c r="DP57" s="121">
        <f t="shared" si="134"/>
        <v>0</v>
      </c>
      <c r="DQ57" s="121">
        <f t="shared" si="135"/>
        <v>0</v>
      </c>
      <c r="DR57" s="121">
        <f t="shared" si="136"/>
        <v>0</v>
      </c>
      <c r="DS57" s="121">
        <f t="shared" si="137"/>
        <v>0</v>
      </c>
      <c r="DW57" s="121" t="str">
        <f>IF($AP57&lt;&gt;"",VLOOKUP($AP57,pay_scales!$A:$S,18,FALSE),"")</f>
        <v/>
      </c>
      <c r="DX57" s="121">
        <f t="shared" si="82"/>
        <v>0</v>
      </c>
      <c r="DY57" s="121" t="str">
        <f t="shared" si="83"/>
        <v/>
      </c>
      <c r="DZ57" s="121">
        <f t="shared" si="138"/>
        <v>0</v>
      </c>
      <c r="EA57" s="121">
        <f t="shared" si="139"/>
        <v>0</v>
      </c>
      <c r="EB57" s="121">
        <f t="shared" si="140"/>
        <v>0</v>
      </c>
      <c r="EC57" s="121">
        <f t="shared" si="141"/>
        <v>0</v>
      </c>
      <c r="ED57" s="121">
        <f t="shared" si="142"/>
        <v>0</v>
      </c>
      <c r="EE57" s="121">
        <f t="shared" si="143"/>
        <v>0</v>
      </c>
      <c r="EF57" s="121">
        <f t="shared" si="144"/>
        <v>0</v>
      </c>
      <c r="EG57" s="121">
        <f t="shared" si="145"/>
        <v>0</v>
      </c>
      <c r="EH57" s="121">
        <f t="shared" si="146"/>
        <v>0</v>
      </c>
      <c r="EI57" s="121">
        <f t="shared" si="147"/>
        <v>0</v>
      </c>
      <c r="EJ57" s="121">
        <f t="shared" si="148"/>
        <v>0</v>
      </c>
      <c r="EK57" s="121">
        <f t="shared" si="149"/>
        <v>0</v>
      </c>
      <c r="EO57" s="121" t="str">
        <f>IF($AZ57&lt;&gt;"",VLOOKUP($AF57,pay_scales!$A:$S,18,FALSE),"")</f>
        <v/>
      </c>
      <c r="EP57" s="121">
        <f t="shared" si="84"/>
        <v>0</v>
      </c>
      <c r="EQ57" s="121" t="str">
        <f t="shared" si="85"/>
        <v/>
      </c>
      <c r="ER57" s="121">
        <f t="shared" si="150"/>
        <v>0</v>
      </c>
      <c r="ES57" s="121">
        <f t="shared" si="151"/>
        <v>0</v>
      </c>
      <c r="ET57" s="121">
        <f t="shared" si="152"/>
        <v>0</v>
      </c>
      <c r="EU57" s="121">
        <f t="shared" si="153"/>
        <v>0</v>
      </c>
      <c r="EV57" s="121">
        <f t="shared" si="154"/>
        <v>0</v>
      </c>
      <c r="EW57" s="121">
        <f t="shared" si="155"/>
        <v>0</v>
      </c>
      <c r="EX57" s="121">
        <f t="shared" si="156"/>
        <v>0</v>
      </c>
      <c r="EY57" s="121">
        <f t="shared" si="157"/>
        <v>0</v>
      </c>
      <c r="EZ57" s="121">
        <f t="shared" si="158"/>
        <v>0</v>
      </c>
      <c r="FA57" s="121">
        <f t="shared" si="159"/>
        <v>0</v>
      </c>
      <c r="FB57" s="121">
        <f t="shared" si="160"/>
        <v>0</v>
      </c>
      <c r="FC57" s="121">
        <f t="shared" si="161"/>
        <v>0</v>
      </c>
      <c r="FF57">
        <f t="shared" si="86"/>
        <v>0</v>
      </c>
    </row>
    <row r="58" spans="1:162" x14ac:dyDescent="0.25">
      <c r="A58" s="2" t="str">
        <f>IF(OR($E58='selections(hide)'!$A$57,$E58='selections(hide)'!$A$54,$E58='selections(hide)'!$A$51),$C$1&amp;$E58,IF(AND($E58='selections(hide)'!$A$50,$F58&lt;45),$C$1&amp;$E58&amp;"up to 45",IF(AND($E58='selections(hide)'!$A$50,$F58&gt;=45),$C$1&amp;$E58&amp;"45+",IF(AND($E58='selections(hide)'!$A$49,$F58&lt;30),$C$1&amp;$E58&amp;"up to 30",IF(AND($E58='selections(hide)'!$A$49,$F58&gt;=30),$C$1&amp;$E58&amp;"30+",IF(AND($E58='selections(hide)'!$A$53,$F58&lt;45),$C$1&amp;$E58&amp;"up to 45",IF(AND($E58='selections(hide)'!$A$53,$F58&gt;=45),$C$1&amp;$E58&amp;"45+",IF(AND($E58='selections(hide)'!$A$52,$F58&lt;30),$C$1&amp;$E58&amp;"up to 30",IF(AND($E58='selections(hide)'!$A$52,$F58&gt;=30),$C$1&amp;$E58&amp;"30+",IF(AND($E58='selections(hide)'!$A$56,$F58&lt;45),$C$1&amp;$E58&amp;"up to 45",IF(AND($E58='selections(hide)'!$A$56,$F58&gt;=45),$C$1&amp;$E58&amp;"45+",IF(AND($E58='selections(hide)'!$A$55,$F58&lt;30),$C$1&amp;$E58&amp;"up to 30",IF(AND($E58='selections(hide)'!$A$55,$F58&gt;=30),$C$1&amp;$E58&amp;"30+","")))))))))))))</f>
        <v/>
      </c>
      <c r="B58" s="85"/>
      <c r="C58" s="92"/>
      <c r="D58" s="93"/>
      <c r="E58" s="84"/>
      <c r="F58" s="92"/>
      <c r="G58" s="93"/>
      <c r="H58" s="91"/>
      <c r="I58" s="117" t="str">
        <f>IFERROR(IF('selections(hide)'!$F$1=1,VLOOKUP($A58,academic_hours!$B$13:$S$40,4,FALSE),IF('selections(hide)'!$F$1=2,VLOOKUP($A58,academic_hours!$B$13:$S$40,9,FALSE),IF('selections(hide)'!$F$1=3,VLOOKUP($A58,academic_hours!$B$13:$S$40,14,FALSE),0))),"")</f>
        <v/>
      </c>
      <c r="J58" s="118"/>
      <c r="K58" s="117" t="str">
        <f t="shared" si="65"/>
        <v/>
      </c>
      <c r="L58" s="47"/>
      <c r="M58" s="91"/>
      <c r="N58" s="91"/>
      <c r="O58" s="91"/>
      <c r="P58" s="91"/>
      <c r="Q58" s="91"/>
      <c r="R58" s="91"/>
      <c r="S58" s="117" t="str">
        <f>IFERROR(IF('selections(hide)'!$F$1=1,VLOOKUP($A58,academic_hours!$B$13:$S$40,6,FALSE),IF('selections(hide)'!$F$1=2,VLOOKUP($A58,academic_hours!$B$13:$S$40,11,FALSE),IF('selections(hide)'!$F$1=3,VLOOKUP($A58,academic_hours!$B$13:$S$40,16,FALSE),0))),"")</f>
        <v/>
      </c>
      <c r="T58" s="118"/>
      <c r="U58" s="117" t="str">
        <f t="shared" si="66"/>
        <v/>
      </c>
      <c r="V58" s="47"/>
      <c r="W58" s="91"/>
      <c r="X58" s="91"/>
      <c r="Y58" s="91"/>
      <c r="Z58" s="91"/>
      <c r="AA58" s="91"/>
      <c r="AB58" s="91"/>
      <c r="AC58" s="117" t="str">
        <f>IFERROR(IF('selections(hide)'!$F$1=1,VLOOKUP($A58,academic_hours!$B$13:$S$40,5,FALSE),IF('selections(hide)'!$F$1=2,VLOOKUP($A58,academic_hours!$B$13:$S$40,10,FALSE),IF('selections(hide)'!$F$1=3,VLOOKUP($A58,academic_hours!$B$13:$S$40,15,FALSE),0))),"")</f>
        <v/>
      </c>
      <c r="AD58" s="118"/>
      <c r="AE58" s="117" t="str">
        <f t="shared" si="67"/>
        <v/>
      </c>
      <c r="AF58" s="47"/>
      <c r="AG58" s="91"/>
      <c r="AH58" s="91"/>
      <c r="AI58" s="91"/>
      <c r="AJ58" s="91"/>
      <c r="AK58" s="91"/>
      <c r="AL58" s="91"/>
      <c r="AM58" s="117" t="str">
        <f>IFERROR(IF('selections(hide)'!$F$1=1,VLOOKUP($A58,academic_hours!$B$13:$S$40,8,FALSE),IF('selections(hide)'!$F$1=2,VLOOKUP($A58,academic_hours!$B$13:$S$40,13,FALSE),IF('selections(hide)'!$F$1=3,VLOOKUP($A58,academic_hours!$B$13:$S$40,18,FALSE),0))),"")</f>
        <v/>
      </c>
      <c r="AN58" s="118"/>
      <c r="AO58" s="117" t="str">
        <f t="shared" si="68"/>
        <v/>
      </c>
      <c r="AP58" s="47"/>
      <c r="AQ58" s="91"/>
      <c r="AR58" s="91"/>
      <c r="AS58" s="91"/>
      <c r="AT58" s="91"/>
      <c r="AU58" s="91"/>
      <c r="AV58" s="91"/>
      <c r="AW58" s="117" t="str">
        <f>IFERROR(IF('selections(hide)'!$F$1=1,VLOOKUP($A58,academic_hours!$B$13:$S$40,7,FALSE),IF('selections(hide)'!$F$1=2,VLOOKUP($A58,academic_hours!$B$13:$S$40,12,FALSE),IF('selections(hide)'!$F$1=3,VLOOKUP($A58,academic_hours!$B$13:$S$40,17,FALSE),0))),"")</f>
        <v/>
      </c>
      <c r="AX58" s="118"/>
      <c r="AY58" s="117" t="str">
        <f t="shared" si="69"/>
        <v/>
      </c>
      <c r="AZ58" s="47"/>
      <c r="BA58" s="91"/>
      <c r="BB58" s="91"/>
      <c r="BC58" s="91"/>
      <c r="BD58" s="91"/>
      <c r="BE58" s="91"/>
      <c r="BF58" s="91"/>
      <c r="BH58" s="71" t="str">
        <f t="shared" si="70"/>
        <v>OK</v>
      </c>
      <c r="BI58" s="71" t="str">
        <f t="shared" si="71"/>
        <v>OK</v>
      </c>
      <c r="BJ58" s="71" t="str">
        <f t="shared" si="72"/>
        <v>OK</v>
      </c>
      <c r="BK58" s="71" t="str">
        <f t="shared" si="73"/>
        <v>OK</v>
      </c>
      <c r="BL58" s="71" t="str">
        <f t="shared" si="74"/>
        <v>OK</v>
      </c>
      <c r="BM58" s="71" t="str">
        <f t="shared" si="75"/>
        <v>OK</v>
      </c>
      <c r="BN58" s="71" t="str">
        <f t="shared" si="97"/>
        <v>OK</v>
      </c>
      <c r="BO58" s="71" t="str">
        <f t="shared" si="98"/>
        <v>OK</v>
      </c>
      <c r="BP58" s="71" t="str">
        <f t="shared" si="99"/>
        <v>OK</v>
      </c>
      <c r="BQ58" s="71" t="str">
        <f t="shared" si="100"/>
        <v>OK</v>
      </c>
      <c r="BR58" s="71" t="str">
        <f t="shared" si="101"/>
        <v>OK</v>
      </c>
      <c r="BU58" s="121" t="str">
        <f>IF($L58&lt;&gt;"",VLOOKUP($L58,pay_scales!$A:$S,18,FALSE),"")</f>
        <v/>
      </c>
      <c r="BV58" s="121">
        <f t="shared" si="76"/>
        <v>0</v>
      </c>
      <c r="BW58" s="121" t="str">
        <f t="shared" si="77"/>
        <v/>
      </c>
      <c r="BX58" s="121">
        <f t="shared" si="102"/>
        <v>0</v>
      </c>
      <c r="BY58" s="121">
        <f t="shared" si="103"/>
        <v>0</v>
      </c>
      <c r="BZ58" s="121">
        <f t="shared" si="104"/>
        <v>0</v>
      </c>
      <c r="CA58" s="121">
        <f t="shared" si="105"/>
        <v>0</v>
      </c>
      <c r="CB58" s="121">
        <f t="shared" si="106"/>
        <v>0</v>
      </c>
      <c r="CC58" s="121">
        <f t="shared" si="107"/>
        <v>0</v>
      </c>
      <c r="CD58" s="121">
        <f t="shared" si="108"/>
        <v>0</v>
      </c>
      <c r="CE58" s="121">
        <f t="shared" si="109"/>
        <v>0</v>
      </c>
      <c r="CF58" s="121">
        <f t="shared" si="110"/>
        <v>0</v>
      </c>
      <c r="CG58" s="121">
        <f t="shared" si="111"/>
        <v>0</v>
      </c>
      <c r="CH58" s="121">
        <f t="shared" si="112"/>
        <v>0</v>
      </c>
      <c r="CI58" s="121">
        <f t="shared" si="113"/>
        <v>0</v>
      </c>
      <c r="CM58" s="121" t="str">
        <f>IF($V58&lt;&gt;"",VLOOKUP($V58,pay_scales!$A:$S,18,FALSE),"")</f>
        <v/>
      </c>
      <c r="CN58" s="121">
        <f t="shared" si="78"/>
        <v>0</v>
      </c>
      <c r="CO58" s="121" t="str">
        <f t="shared" si="79"/>
        <v/>
      </c>
      <c r="CP58" s="121">
        <f t="shared" si="114"/>
        <v>0</v>
      </c>
      <c r="CQ58" s="121">
        <f t="shared" si="115"/>
        <v>0</v>
      </c>
      <c r="CR58" s="121">
        <f t="shared" si="116"/>
        <v>0</v>
      </c>
      <c r="CS58" s="121">
        <f t="shared" si="117"/>
        <v>0</v>
      </c>
      <c r="CT58" s="121">
        <f t="shared" si="118"/>
        <v>0</v>
      </c>
      <c r="CU58" s="121">
        <f t="shared" si="119"/>
        <v>0</v>
      </c>
      <c r="CV58" s="121">
        <f t="shared" si="120"/>
        <v>0</v>
      </c>
      <c r="CW58" s="121">
        <f t="shared" si="121"/>
        <v>0</v>
      </c>
      <c r="CX58" s="121">
        <f t="shared" si="122"/>
        <v>0</v>
      </c>
      <c r="CY58" s="121">
        <f t="shared" si="123"/>
        <v>0</v>
      </c>
      <c r="CZ58" s="121">
        <f t="shared" si="124"/>
        <v>0</v>
      </c>
      <c r="DA58" s="121">
        <f t="shared" si="125"/>
        <v>0</v>
      </c>
      <c r="DE58" s="121" t="str">
        <f>IF($AF58&lt;&gt;"",VLOOKUP($AF58,pay_scales!$A:$S,18,FALSE),"")</f>
        <v/>
      </c>
      <c r="DF58" s="121">
        <f t="shared" si="80"/>
        <v>0</v>
      </c>
      <c r="DG58" s="121" t="str">
        <f t="shared" si="81"/>
        <v/>
      </c>
      <c r="DH58" s="121">
        <f t="shared" si="126"/>
        <v>0</v>
      </c>
      <c r="DI58" s="121">
        <f t="shared" si="127"/>
        <v>0</v>
      </c>
      <c r="DJ58" s="121">
        <f t="shared" si="128"/>
        <v>0</v>
      </c>
      <c r="DK58" s="121">
        <f t="shared" si="129"/>
        <v>0</v>
      </c>
      <c r="DL58" s="121">
        <f t="shared" si="130"/>
        <v>0</v>
      </c>
      <c r="DM58" s="121">
        <f t="shared" si="131"/>
        <v>0</v>
      </c>
      <c r="DN58" s="121">
        <f t="shared" si="132"/>
        <v>0</v>
      </c>
      <c r="DO58" s="121">
        <f t="shared" si="133"/>
        <v>0</v>
      </c>
      <c r="DP58" s="121">
        <f t="shared" si="134"/>
        <v>0</v>
      </c>
      <c r="DQ58" s="121">
        <f t="shared" si="135"/>
        <v>0</v>
      </c>
      <c r="DR58" s="121">
        <f t="shared" si="136"/>
        <v>0</v>
      </c>
      <c r="DS58" s="121">
        <f t="shared" si="137"/>
        <v>0</v>
      </c>
      <c r="DW58" s="121" t="str">
        <f>IF($AP58&lt;&gt;"",VLOOKUP($AP58,pay_scales!$A:$S,18,FALSE),"")</f>
        <v/>
      </c>
      <c r="DX58" s="121">
        <f t="shared" si="82"/>
        <v>0</v>
      </c>
      <c r="DY58" s="121" t="str">
        <f t="shared" si="83"/>
        <v/>
      </c>
      <c r="DZ58" s="121">
        <f t="shared" si="138"/>
        <v>0</v>
      </c>
      <c r="EA58" s="121">
        <f t="shared" si="139"/>
        <v>0</v>
      </c>
      <c r="EB58" s="121">
        <f t="shared" si="140"/>
        <v>0</v>
      </c>
      <c r="EC58" s="121">
        <f t="shared" si="141"/>
        <v>0</v>
      </c>
      <c r="ED58" s="121">
        <f t="shared" si="142"/>
        <v>0</v>
      </c>
      <c r="EE58" s="121">
        <f t="shared" si="143"/>
        <v>0</v>
      </c>
      <c r="EF58" s="121">
        <f t="shared" si="144"/>
        <v>0</v>
      </c>
      <c r="EG58" s="121">
        <f t="shared" si="145"/>
        <v>0</v>
      </c>
      <c r="EH58" s="121">
        <f t="shared" si="146"/>
        <v>0</v>
      </c>
      <c r="EI58" s="121">
        <f t="shared" si="147"/>
        <v>0</v>
      </c>
      <c r="EJ58" s="121">
        <f t="shared" si="148"/>
        <v>0</v>
      </c>
      <c r="EK58" s="121">
        <f t="shared" si="149"/>
        <v>0</v>
      </c>
      <c r="EO58" s="121" t="str">
        <f>IF($AZ58&lt;&gt;"",VLOOKUP($AF58,pay_scales!$A:$S,18,FALSE),"")</f>
        <v/>
      </c>
      <c r="EP58" s="121">
        <f t="shared" si="84"/>
        <v>0</v>
      </c>
      <c r="EQ58" s="121" t="str">
        <f t="shared" si="85"/>
        <v/>
      </c>
      <c r="ER58" s="121">
        <f t="shared" si="150"/>
        <v>0</v>
      </c>
      <c r="ES58" s="121">
        <f t="shared" si="151"/>
        <v>0</v>
      </c>
      <c r="ET58" s="121">
        <f t="shared" si="152"/>
        <v>0</v>
      </c>
      <c r="EU58" s="121">
        <f t="shared" si="153"/>
        <v>0</v>
      </c>
      <c r="EV58" s="121">
        <f t="shared" si="154"/>
        <v>0</v>
      </c>
      <c r="EW58" s="121">
        <f t="shared" si="155"/>
        <v>0</v>
      </c>
      <c r="EX58" s="121">
        <f t="shared" si="156"/>
        <v>0</v>
      </c>
      <c r="EY58" s="121">
        <f t="shared" si="157"/>
        <v>0</v>
      </c>
      <c r="EZ58" s="121">
        <f t="shared" si="158"/>
        <v>0</v>
      </c>
      <c r="FA58" s="121">
        <f t="shared" si="159"/>
        <v>0</v>
      </c>
      <c r="FB58" s="121">
        <f t="shared" si="160"/>
        <v>0</v>
      </c>
      <c r="FC58" s="121">
        <f t="shared" si="161"/>
        <v>0</v>
      </c>
      <c r="FF58">
        <f t="shared" si="86"/>
        <v>0</v>
      </c>
    </row>
    <row r="59" spans="1:162" x14ac:dyDescent="0.25">
      <c r="A59" s="2" t="str">
        <f>IF(OR($E59='selections(hide)'!$A$57,$E59='selections(hide)'!$A$54,$E59='selections(hide)'!$A$51),$C$1&amp;$E59,IF(AND($E59='selections(hide)'!$A$50,$F59&lt;45),$C$1&amp;$E59&amp;"up to 45",IF(AND($E59='selections(hide)'!$A$50,$F59&gt;=45),$C$1&amp;$E59&amp;"45+",IF(AND($E59='selections(hide)'!$A$49,$F59&lt;30),$C$1&amp;$E59&amp;"up to 30",IF(AND($E59='selections(hide)'!$A$49,$F59&gt;=30),$C$1&amp;$E59&amp;"30+",IF(AND($E59='selections(hide)'!$A$53,$F59&lt;45),$C$1&amp;$E59&amp;"up to 45",IF(AND($E59='selections(hide)'!$A$53,$F59&gt;=45),$C$1&amp;$E59&amp;"45+",IF(AND($E59='selections(hide)'!$A$52,$F59&lt;30),$C$1&amp;$E59&amp;"up to 30",IF(AND($E59='selections(hide)'!$A$52,$F59&gt;=30),$C$1&amp;$E59&amp;"30+",IF(AND($E59='selections(hide)'!$A$56,$F59&lt;45),$C$1&amp;$E59&amp;"up to 45",IF(AND($E59='selections(hide)'!$A$56,$F59&gt;=45),$C$1&amp;$E59&amp;"45+",IF(AND($E59='selections(hide)'!$A$55,$F59&lt;30),$C$1&amp;$E59&amp;"up to 30",IF(AND($E59='selections(hide)'!$A$55,$F59&gt;=30),$C$1&amp;$E59&amp;"30+","")))))))))))))</f>
        <v/>
      </c>
      <c r="B59" s="85"/>
      <c r="C59" s="92"/>
      <c r="D59" s="93"/>
      <c r="E59" s="84"/>
      <c r="F59" s="92"/>
      <c r="G59" s="93"/>
      <c r="H59" s="91"/>
      <c r="I59" s="117" t="str">
        <f>IFERROR(IF('selections(hide)'!$F$1=1,VLOOKUP($A59,academic_hours!$B$13:$S$40,4,FALSE),IF('selections(hide)'!$F$1=2,VLOOKUP($A59,academic_hours!$B$13:$S$40,9,FALSE),IF('selections(hide)'!$F$1=3,VLOOKUP($A59,academic_hours!$B$13:$S$40,14,FALSE),0))),"")</f>
        <v/>
      </c>
      <c r="J59" s="118"/>
      <c r="K59" s="117" t="str">
        <f t="shared" si="65"/>
        <v/>
      </c>
      <c r="L59" s="47"/>
      <c r="M59" s="91"/>
      <c r="N59" s="91"/>
      <c r="O59" s="91"/>
      <c r="P59" s="91"/>
      <c r="Q59" s="91"/>
      <c r="R59" s="91"/>
      <c r="S59" s="117" t="str">
        <f>IFERROR(IF('selections(hide)'!$F$1=1,VLOOKUP($A59,academic_hours!$B$13:$S$40,6,FALSE),IF('selections(hide)'!$F$1=2,VLOOKUP($A59,academic_hours!$B$13:$S$40,11,FALSE),IF('selections(hide)'!$F$1=3,VLOOKUP($A59,academic_hours!$B$13:$S$40,16,FALSE),0))),"")</f>
        <v/>
      </c>
      <c r="T59" s="118"/>
      <c r="U59" s="117" t="str">
        <f t="shared" si="66"/>
        <v/>
      </c>
      <c r="V59" s="47"/>
      <c r="W59" s="91"/>
      <c r="X59" s="91"/>
      <c r="Y59" s="91"/>
      <c r="Z59" s="91"/>
      <c r="AA59" s="91"/>
      <c r="AB59" s="91"/>
      <c r="AC59" s="117" t="str">
        <f>IFERROR(IF('selections(hide)'!$F$1=1,VLOOKUP($A59,academic_hours!$B$13:$S$40,5,FALSE),IF('selections(hide)'!$F$1=2,VLOOKUP($A59,academic_hours!$B$13:$S$40,10,FALSE),IF('selections(hide)'!$F$1=3,VLOOKUP($A59,academic_hours!$B$13:$S$40,15,FALSE),0))),"")</f>
        <v/>
      </c>
      <c r="AD59" s="118"/>
      <c r="AE59" s="117" t="str">
        <f t="shared" si="67"/>
        <v/>
      </c>
      <c r="AF59" s="47"/>
      <c r="AG59" s="91"/>
      <c r="AH59" s="91"/>
      <c r="AI59" s="91"/>
      <c r="AJ59" s="91"/>
      <c r="AK59" s="91"/>
      <c r="AL59" s="91"/>
      <c r="AM59" s="117" t="str">
        <f>IFERROR(IF('selections(hide)'!$F$1=1,VLOOKUP($A59,academic_hours!$B$13:$S$40,8,FALSE),IF('selections(hide)'!$F$1=2,VLOOKUP($A59,academic_hours!$B$13:$S$40,13,FALSE),IF('selections(hide)'!$F$1=3,VLOOKUP($A59,academic_hours!$B$13:$S$40,18,FALSE),0))),"")</f>
        <v/>
      </c>
      <c r="AN59" s="118"/>
      <c r="AO59" s="117" t="str">
        <f t="shared" si="68"/>
        <v/>
      </c>
      <c r="AP59" s="47"/>
      <c r="AQ59" s="91"/>
      <c r="AR59" s="91"/>
      <c r="AS59" s="91"/>
      <c r="AT59" s="91"/>
      <c r="AU59" s="91"/>
      <c r="AV59" s="91"/>
      <c r="AW59" s="117" t="str">
        <f>IFERROR(IF('selections(hide)'!$F$1=1,VLOOKUP($A59,academic_hours!$B$13:$S$40,7,FALSE),IF('selections(hide)'!$F$1=2,VLOOKUP($A59,academic_hours!$B$13:$S$40,12,FALSE),IF('selections(hide)'!$F$1=3,VLOOKUP($A59,academic_hours!$B$13:$S$40,17,FALSE),0))),"")</f>
        <v/>
      </c>
      <c r="AX59" s="118"/>
      <c r="AY59" s="117" t="str">
        <f t="shared" si="69"/>
        <v/>
      </c>
      <c r="AZ59" s="47"/>
      <c r="BA59" s="91"/>
      <c r="BB59" s="91"/>
      <c r="BC59" s="91"/>
      <c r="BD59" s="91"/>
      <c r="BE59" s="91"/>
      <c r="BF59" s="91"/>
      <c r="BH59" s="71" t="str">
        <f t="shared" si="70"/>
        <v>OK</v>
      </c>
      <c r="BI59" s="71" t="str">
        <f t="shared" si="71"/>
        <v>OK</v>
      </c>
      <c r="BJ59" s="71" t="str">
        <f t="shared" si="72"/>
        <v>OK</v>
      </c>
      <c r="BK59" s="71" t="str">
        <f t="shared" si="73"/>
        <v>OK</v>
      </c>
      <c r="BL59" s="71" t="str">
        <f t="shared" si="74"/>
        <v>OK</v>
      </c>
      <c r="BM59" s="71" t="str">
        <f t="shared" si="75"/>
        <v>OK</v>
      </c>
      <c r="BN59" s="71" t="str">
        <f t="shared" si="97"/>
        <v>OK</v>
      </c>
      <c r="BO59" s="71" t="str">
        <f t="shared" si="98"/>
        <v>OK</v>
      </c>
      <c r="BP59" s="71" t="str">
        <f t="shared" si="99"/>
        <v>OK</v>
      </c>
      <c r="BQ59" s="71" t="str">
        <f t="shared" si="100"/>
        <v>OK</v>
      </c>
      <c r="BR59" s="71" t="str">
        <f t="shared" si="101"/>
        <v>OK</v>
      </c>
      <c r="BU59" s="121" t="str">
        <f>IF($L59&lt;&gt;"",VLOOKUP($L59,pay_scales!$A:$S,18,FALSE),"")</f>
        <v/>
      </c>
      <c r="BV59" s="121">
        <f t="shared" si="76"/>
        <v>0</v>
      </c>
      <c r="BW59" s="121" t="str">
        <f t="shared" si="77"/>
        <v/>
      </c>
      <c r="BX59" s="121">
        <f t="shared" si="102"/>
        <v>0</v>
      </c>
      <c r="BY59" s="121">
        <f t="shared" si="103"/>
        <v>0</v>
      </c>
      <c r="BZ59" s="121">
        <f t="shared" si="104"/>
        <v>0</v>
      </c>
      <c r="CA59" s="121">
        <f t="shared" si="105"/>
        <v>0</v>
      </c>
      <c r="CB59" s="121">
        <f t="shared" si="106"/>
        <v>0</v>
      </c>
      <c r="CC59" s="121">
        <f t="shared" si="107"/>
        <v>0</v>
      </c>
      <c r="CD59" s="121">
        <f t="shared" si="108"/>
        <v>0</v>
      </c>
      <c r="CE59" s="121">
        <f t="shared" si="109"/>
        <v>0</v>
      </c>
      <c r="CF59" s="121">
        <f t="shared" si="110"/>
        <v>0</v>
      </c>
      <c r="CG59" s="121">
        <f t="shared" si="111"/>
        <v>0</v>
      </c>
      <c r="CH59" s="121">
        <f t="shared" si="112"/>
        <v>0</v>
      </c>
      <c r="CI59" s="121">
        <f t="shared" si="113"/>
        <v>0</v>
      </c>
      <c r="CM59" s="121" t="str">
        <f>IF($V59&lt;&gt;"",VLOOKUP($V59,pay_scales!$A:$S,18,FALSE),"")</f>
        <v/>
      </c>
      <c r="CN59" s="121">
        <f t="shared" si="78"/>
        <v>0</v>
      </c>
      <c r="CO59" s="121" t="str">
        <f t="shared" si="79"/>
        <v/>
      </c>
      <c r="CP59" s="121">
        <f t="shared" si="114"/>
        <v>0</v>
      </c>
      <c r="CQ59" s="121">
        <f t="shared" si="115"/>
        <v>0</v>
      </c>
      <c r="CR59" s="121">
        <f t="shared" si="116"/>
        <v>0</v>
      </c>
      <c r="CS59" s="121">
        <f t="shared" si="117"/>
        <v>0</v>
      </c>
      <c r="CT59" s="121">
        <f t="shared" si="118"/>
        <v>0</v>
      </c>
      <c r="CU59" s="121">
        <f t="shared" si="119"/>
        <v>0</v>
      </c>
      <c r="CV59" s="121">
        <f t="shared" si="120"/>
        <v>0</v>
      </c>
      <c r="CW59" s="121">
        <f t="shared" si="121"/>
        <v>0</v>
      </c>
      <c r="CX59" s="121">
        <f t="shared" si="122"/>
        <v>0</v>
      </c>
      <c r="CY59" s="121">
        <f t="shared" si="123"/>
        <v>0</v>
      </c>
      <c r="CZ59" s="121">
        <f t="shared" si="124"/>
        <v>0</v>
      </c>
      <c r="DA59" s="121">
        <f t="shared" si="125"/>
        <v>0</v>
      </c>
      <c r="DE59" s="121" t="str">
        <f>IF($AF59&lt;&gt;"",VLOOKUP($AF59,pay_scales!$A:$S,18,FALSE),"")</f>
        <v/>
      </c>
      <c r="DF59" s="121">
        <f t="shared" si="80"/>
        <v>0</v>
      </c>
      <c r="DG59" s="121" t="str">
        <f t="shared" si="81"/>
        <v/>
      </c>
      <c r="DH59" s="121">
        <f t="shared" si="126"/>
        <v>0</v>
      </c>
      <c r="DI59" s="121">
        <f t="shared" si="127"/>
        <v>0</v>
      </c>
      <c r="DJ59" s="121">
        <f t="shared" si="128"/>
        <v>0</v>
      </c>
      <c r="DK59" s="121">
        <f t="shared" si="129"/>
        <v>0</v>
      </c>
      <c r="DL59" s="121">
        <f t="shared" si="130"/>
        <v>0</v>
      </c>
      <c r="DM59" s="121">
        <f t="shared" si="131"/>
        <v>0</v>
      </c>
      <c r="DN59" s="121">
        <f t="shared" si="132"/>
        <v>0</v>
      </c>
      <c r="DO59" s="121">
        <f t="shared" si="133"/>
        <v>0</v>
      </c>
      <c r="DP59" s="121">
        <f t="shared" si="134"/>
        <v>0</v>
      </c>
      <c r="DQ59" s="121">
        <f t="shared" si="135"/>
        <v>0</v>
      </c>
      <c r="DR59" s="121">
        <f t="shared" si="136"/>
        <v>0</v>
      </c>
      <c r="DS59" s="121">
        <f t="shared" si="137"/>
        <v>0</v>
      </c>
      <c r="DW59" s="121" t="str">
        <f>IF($AP59&lt;&gt;"",VLOOKUP($AP59,pay_scales!$A:$S,18,FALSE),"")</f>
        <v/>
      </c>
      <c r="DX59" s="121">
        <f t="shared" si="82"/>
        <v>0</v>
      </c>
      <c r="DY59" s="121" t="str">
        <f t="shared" si="83"/>
        <v/>
      </c>
      <c r="DZ59" s="121">
        <f t="shared" si="138"/>
        <v>0</v>
      </c>
      <c r="EA59" s="121">
        <f t="shared" si="139"/>
        <v>0</v>
      </c>
      <c r="EB59" s="121">
        <f t="shared" si="140"/>
        <v>0</v>
      </c>
      <c r="EC59" s="121">
        <f t="shared" si="141"/>
        <v>0</v>
      </c>
      <c r="ED59" s="121">
        <f t="shared" si="142"/>
        <v>0</v>
      </c>
      <c r="EE59" s="121">
        <f t="shared" si="143"/>
        <v>0</v>
      </c>
      <c r="EF59" s="121">
        <f t="shared" si="144"/>
        <v>0</v>
      </c>
      <c r="EG59" s="121">
        <f t="shared" si="145"/>
        <v>0</v>
      </c>
      <c r="EH59" s="121">
        <f t="shared" si="146"/>
        <v>0</v>
      </c>
      <c r="EI59" s="121">
        <f t="shared" si="147"/>
        <v>0</v>
      </c>
      <c r="EJ59" s="121">
        <f t="shared" si="148"/>
        <v>0</v>
      </c>
      <c r="EK59" s="121">
        <f t="shared" si="149"/>
        <v>0</v>
      </c>
      <c r="EO59" s="121" t="str">
        <f>IF($AZ59&lt;&gt;"",VLOOKUP($AF59,pay_scales!$A:$S,18,FALSE),"")</f>
        <v/>
      </c>
      <c r="EP59" s="121">
        <f t="shared" si="84"/>
        <v>0</v>
      </c>
      <c r="EQ59" s="121" t="str">
        <f t="shared" si="85"/>
        <v/>
      </c>
      <c r="ER59" s="121">
        <f t="shared" si="150"/>
        <v>0</v>
      </c>
      <c r="ES59" s="121">
        <f t="shared" si="151"/>
        <v>0</v>
      </c>
      <c r="ET59" s="121">
        <f t="shared" si="152"/>
        <v>0</v>
      </c>
      <c r="EU59" s="121">
        <f t="shared" si="153"/>
        <v>0</v>
      </c>
      <c r="EV59" s="121">
        <f t="shared" si="154"/>
        <v>0</v>
      </c>
      <c r="EW59" s="121">
        <f t="shared" si="155"/>
        <v>0</v>
      </c>
      <c r="EX59" s="121">
        <f t="shared" si="156"/>
        <v>0</v>
      </c>
      <c r="EY59" s="121">
        <f t="shared" si="157"/>
        <v>0</v>
      </c>
      <c r="EZ59" s="121">
        <f t="shared" si="158"/>
        <v>0</v>
      </c>
      <c r="FA59" s="121">
        <f t="shared" si="159"/>
        <v>0</v>
      </c>
      <c r="FB59" s="121">
        <f t="shared" si="160"/>
        <v>0</v>
      </c>
      <c r="FC59" s="121">
        <f t="shared" si="161"/>
        <v>0</v>
      </c>
      <c r="FF59">
        <f t="shared" si="86"/>
        <v>0</v>
      </c>
    </row>
    <row r="60" spans="1:162" x14ac:dyDescent="0.25">
      <c r="A60" s="2" t="str">
        <f>IF(OR($E60='selections(hide)'!$A$57,$E60='selections(hide)'!$A$54,$E60='selections(hide)'!$A$51),$C$1&amp;$E60,IF(AND($E60='selections(hide)'!$A$50,$F60&lt;45),$C$1&amp;$E60&amp;"up to 45",IF(AND($E60='selections(hide)'!$A$50,$F60&gt;=45),$C$1&amp;$E60&amp;"45+",IF(AND($E60='selections(hide)'!$A$49,$F60&lt;30),$C$1&amp;$E60&amp;"up to 30",IF(AND($E60='selections(hide)'!$A$49,$F60&gt;=30),$C$1&amp;$E60&amp;"30+",IF(AND($E60='selections(hide)'!$A$53,$F60&lt;45),$C$1&amp;$E60&amp;"up to 45",IF(AND($E60='selections(hide)'!$A$53,$F60&gt;=45),$C$1&amp;$E60&amp;"45+",IF(AND($E60='selections(hide)'!$A$52,$F60&lt;30),$C$1&amp;$E60&amp;"up to 30",IF(AND($E60='selections(hide)'!$A$52,$F60&gt;=30),$C$1&amp;$E60&amp;"30+",IF(AND($E60='selections(hide)'!$A$56,$F60&lt;45),$C$1&amp;$E60&amp;"up to 45",IF(AND($E60='selections(hide)'!$A$56,$F60&gt;=45),$C$1&amp;$E60&amp;"45+",IF(AND($E60='selections(hide)'!$A$55,$F60&lt;30),$C$1&amp;$E60&amp;"up to 30",IF(AND($E60='selections(hide)'!$A$55,$F60&gt;=30),$C$1&amp;$E60&amp;"30+","")))))))))))))</f>
        <v/>
      </c>
      <c r="B60" s="85"/>
      <c r="C60" s="92"/>
      <c r="D60" s="93"/>
      <c r="E60" s="84"/>
      <c r="F60" s="92"/>
      <c r="G60" s="93"/>
      <c r="H60" s="91"/>
      <c r="I60" s="117" t="str">
        <f>IFERROR(IF('selections(hide)'!$F$1=1,VLOOKUP($A60,academic_hours!$B$13:$S$40,4,FALSE),IF('selections(hide)'!$F$1=2,VLOOKUP($A60,academic_hours!$B$13:$S$40,9,FALSE),IF('selections(hide)'!$F$1=3,VLOOKUP($A60,academic_hours!$B$13:$S$40,14,FALSE),0))),"")</f>
        <v/>
      </c>
      <c r="J60" s="118"/>
      <c r="K60" s="117" t="str">
        <f t="shared" si="65"/>
        <v/>
      </c>
      <c r="L60" s="47"/>
      <c r="M60" s="91"/>
      <c r="N60" s="91"/>
      <c r="O60" s="91"/>
      <c r="P60" s="91"/>
      <c r="Q60" s="91"/>
      <c r="R60" s="91"/>
      <c r="S60" s="117" t="str">
        <f>IFERROR(IF('selections(hide)'!$F$1=1,VLOOKUP($A60,academic_hours!$B$13:$S$40,6,FALSE),IF('selections(hide)'!$F$1=2,VLOOKUP($A60,academic_hours!$B$13:$S$40,11,FALSE),IF('selections(hide)'!$F$1=3,VLOOKUP($A60,academic_hours!$B$13:$S$40,16,FALSE),0))),"")</f>
        <v/>
      </c>
      <c r="T60" s="118"/>
      <c r="U60" s="117" t="str">
        <f t="shared" si="66"/>
        <v/>
      </c>
      <c r="V60" s="47"/>
      <c r="W60" s="91"/>
      <c r="X60" s="91"/>
      <c r="Y60" s="91"/>
      <c r="Z60" s="91"/>
      <c r="AA60" s="91"/>
      <c r="AB60" s="91"/>
      <c r="AC60" s="117" t="str">
        <f>IFERROR(IF('selections(hide)'!$F$1=1,VLOOKUP($A60,academic_hours!$B$13:$S$40,5,FALSE),IF('selections(hide)'!$F$1=2,VLOOKUP($A60,academic_hours!$B$13:$S$40,10,FALSE),IF('selections(hide)'!$F$1=3,VLOOKUP($A60,academic_hours!$B$13:$S$40,15,FALSE),0))),"")</f>
        <v/>
      </c>
      <c r="AD60" s="118"/>
      <c r="AE60" s="117" t="str">
        <f t="shared" si="67"/>
        <v/>
      </c>
      <c r="AF60" s="47"/>
      <c r="AG60" s="91"/>
      <c r="AH60" s="91"/>
      <c r="AI60" s="91"/>
      <c r="AJ60" s="91"/>
      <c r="AK60" s="91"/>
      <c r="AL60" s="91"/>
      <c r="AM60" s="117" t="str">
        <f>IFERROR(IF('selections(hide)'!$F$1=1,VLOOKUP($A60,academic_hours!$B$13:$S$40,8,FALSE),IF('selections(hide)'!$F$1=2,VLOOKUP($A60,academic_hours!$B$13:$S$40,13,FALSE),IF('selections(hide)'!$F$1=3,VLOOKUP($A60,academic_hours!$B$13:$S$40,18,FALSE),0))),"")</f>
        <v/>
      </c>
      <c r="AN60" s="118"/>
      <c r="AO60" s="117" t="str">
        <f t="shared" si="68"/>
        <v/>
      </c>
      <c r="AP60" s="47"/>
      <c r="AQ60" s="91"/>
      <c r="AR60" s="91"/>
      <c r="AS60" s="91"/>
      <c r="AT60" s="91"/>
      <c r="AU60" s="91"/>
      <c r="AV60" s="91"/>
      <c r="AW60" s="117" t="str">
        <f>IFERROR(IF('selections(hide)'!$F$1=1,VLOOKUP($A60,academic_hours!$B$13:$S$40,7,FALSE),IF('selections(hide)'!$F$1=2,VLOOKUP($A60,academic_hours!$B$13:$S$40,12,FALSE),IF('selections(hide)'!$F$1=3,VLOOKUP($A60,academic_hours!$B$13:$S$40,17,FALSE),0))),"")</f>
        <v/>
      </c>
      <c r="AX60" s="118"/>
      <c r="AY60" s="117" t="str">
        <f t="shared" si="69"/>
        <v/>
      </c>
      <c r="AZ60" s="47"/>
      <c r="BA60" s="91"/>
      <c r="BB60" s="91"/>
      <c r="BC60" s="91"/>
      <c r="BD60" s="91"/>
      <c r="BE60" s="91"/>
      <c r="BF60" s="91"/>
      <c r="BH60" s="71" t="str">
        <f t="shared" si="70"/>
        <v>OK</v>
      </c>
      <c r="BI60" s="71" t="str">
        <f t="shared" si="71"/>
        <v>OK</v>
      </c>
      <c r="BJ60" s="71" t="str">
        <f t="shared" si="72"/>
        <v>OK</v>
      </c>
      <c r="BK60" s="71" t="str">
        <f t="shared" si="73"/>
        <v>OK</v>
      </c>
      <c r="BL60" s="71" t="str">
        <f t="shared" si="74"/>
        <v>OK</v>
      </c>
      <c r="BM60" s="71" t="str">
        <f t="shared" si="75"/>
        <v>OK</v>
      </c>
      <c r="BN60" s="71" t="str">
        <f t="shared" si="97"/>
        <v>OK</v>
      </c>
      <c r="BO60" s="71" t="str">
        <f t="shared" si="98"/>
        <v>OK</v>
      </c>
      <c r="BP60" s="71" t="str">
        <f t="shared" si="99"/>
        <v>OK</v>
      </c>
      <c r="BQ60" s="71" t="str">
        <f t="shared" si="100"/>
        <v>OK</v>
      </c>
      <c r="BR60" s="71" t="str">
        <f t="shared" si="101"/>
        <v>OK</v>
      </c>
      <c r="BU60" s="121" t="str">
        <f>IF($L60&lt;&gt;"",VLOOKUP($L60,pay_scales!$A:$S,18,FALSE),"")</f>
        <v/>
      </c>
      <c r="BV60" s="121">
        <f t="shared" si="76"/>
        <v>0</v>
      </c>
      <c r="BW60" s="121" t="str">
        <f t="shared" si="77"/>
        <v/>
      </c>
      <c r="BX60" s="121">
        <f t="shared" si="102"/>
        <v>0</v>
      </c>
      <c r="BY60" s="121">
        <f t="shared" si="103"/>
        <v>0</v>
      </c>
      <c r="BZ60" s="121">
        <f t="shared" si="104"/>
        <v>0</v>
      </c>
      <c r="CA60" s="121">
        <f t="shared" si="105"/>
        <v>0</v>
      </c>
      <c r="CB60" s="121">
        <f t="shared" si="106"/>
        <v>0</v>
      </c>
      <c r="CC60" s="121">
        <f t="shared" si="107"/>
        <v>0</v>
      </c>
      <c r="CD60" s="121">
        <f t="shared" si="108"/>
        <v>0</v>
      </c>
      <c r="CE60" s="121">
        <f t="shared" si="109"/>
        <v>0</v>
      </c>
      <c r="CF60" s="121">
        <f t="shared" si="110"/>
        <v>0</v>
      </c>
      <c r="CG60" s="121">
        <f t="shared" si="111"/>
        <v>0</v>
      </c>
      <c r="CH60" s="121">
        <f t="shared" si="112"/>
        <v>0</v>
      </c>
      <c r="CI60" s="121">
        <f t="shared" si="113"/>
        <v>0</v>
      </c>
      <c r="CM60" s="121" t="str">
        <f>IF($V60&lt;&gt;"",VLOOKUP($V60,pay_scales!$A:$S,18,FALSE),"")</f>
        <v/>
      </c>
      <c r="CN60" s="121">
        <f t="shared" si="78"/>
        <v>0</v>
      </c>
      <c r="CO60" s="121" t="str">
        <f t="shared" si="79"/>
        <v/>
      </c>
      <c r="CP60" s="121">
        <f t="shared" si="114"/>
        <v>0</v>
      </c>
      <c r="CQ60" s="121">
        <f t="shared" si="115"/>
        <v>0</v>
      </c>
      <c r="CR60" s="121">
        <f t="shared" si="116"/>
        <v>0</v>
      </c>
      <c r="CS60" s="121">
        <f t="shared" si="117"/>
        <v>0</v>
      </c>
      <c r="CT60" s="121">
        <f t="shared" si="118"/>
        <v>0</v>
      </c>
      <c r="CU60" s="121">
        <f t="shared" si="119"/>
        <v>0</v>
      </c>
      <c r="CV60" s="121">
        <f t="shared" si="120"/>
        <v>0</v>
      </c>
      <c r="CW60" s="121">
        <f t="shared" si="121"/>
        <v>0</v>
      </c>
      <c r="CX60" s="121">
        <f t="shared" si="122"/>
        <v>0</v>
      </c>
      <c r="CY60" s="121">
        <f t="shared" si="123"/>
        <v>0</v>
      </c>
      <c r="CZ60" s="121">
        <f t="shared" si="124"/>
        <v>0</v>
      </c>
      <c r="DA60" s="121">
        <f t="shared" si="125"/>
        <v>0</v>
      </c>
      <c r="DE60" s="121" t="str">
        <f>IF($AF60&lt;&gt;"",VLOOKUP($AF60,pay_scales!$A:$S,18,FALSE),"")</f>
        <v/>
      </c>
      <c r="DF60" s="121">
        <f t="shared" si="80"/>
        <v>0</v>
      </c>
      <c r="DG60" s="121" t="str">
        <f t="shared" si="81"/>
        <v/>
      </c>
      <c r="DH60" s="121">
        <f t="shared" si="126"/>
        <v>0</v>
      </c>
      <c r="DI60" s="121">
        <f t="shared" si="127"/>
        <v>0</v>
      </c>
      <c r="DJ60" s="121">
        <f t="shared" si="128"/>
        <v>0</v>
      </c>
      <c r="DK60" s="121">
        <f t="shared" si="129"/>
        <v>0</v>
      </c>
      <c r="DL60" s="121">
        <f t="shared" si="130"/>
        <v>0</v>
      </c>
      <c r="DM60" s="121">
        <f t="shared" si="131"/>
        <v>0</v>
      </c>
      <c r="DN60" s="121">
        <f t="shared" si="132"/>
        <v>0</v>
      </c>
      <c r="DO60" s="121">
        <f t="shared" si="133"/>
        <v>0</v>
      </c>
      <c r="DP60" s="121">
        <f t="shared" si="134"/>
        <v>0</v>
      </c>
      <c r="DQ60" s="121">
        <f t="shared" si="135"/>
        <v>0</v>
      </c>
      <c r="DR60" s="121">
        <f t="shared" si="136"/>
        <v>0</v>
      </c>
      <c r="DS60" s="121">
        <f t="shared" si="137"/>
        <v>0</v>
      </c>
      <c r="DW60" s="121" t="str">
        <f>IF($AP60&lt;&gt;"",VLOOKUP($AP60,pay_scales!$A:$S,18,FALSE),"")</f>
        <v/>
      </c>
      <c r="DX60" s="121">
        <f t="shared" si="82"/>
        <v>0</v>
      </c>
      <c r="DY60" s="121" t="str">
        <f t="shared" si="83"/>
        <v/>
      </c>
      <c r="DZ60" s="121">
        <f t="shared" si="138"/>
        <v>0</v>
      </c>
      <c r="EA60" s="121">
        <f t="shared" si="139"/>
        <v>0</v>
      </c>
      <c r="EB60" s="121">
        <f t="shared" si="140"/>
        <v>0</v>
      </c>
      <c r="EC60" s="121">
        <f t="shared" si="141"/>
        <v>0</v>
      </c>
      <c r="ED60" s="121">
        <f t="shared" si="142"/>
        <v>0</v>
      </c>
      <c r="EE60" s="121">
        <f t="shared" si="143"/>
        <v>0</v>
      </c>
      <c r="EF60" s="121">
        <f t="shared" si="144"/>
        <v>0</v>
      </c>
      <c r="EG60" s="121">
        <f t="shared" si="145"/>
        <v>0</v>
      </c>
      <c r="EH60" s="121">
        <f t="shared" si="146"/>
        <v>0</v>
      </c>
      <c r="EI60" s="121">
        <f t="shared" si="147"/>
        <v>0</v>
      </c>
      <c r="EJ60" s="121">
        <f t="shared" si="148"/>
        <v>0</v>
      </c>
      <c r="EK60" s="121">
        <f t="shared" si="149"/>
        <v>0</v>
      </c>
      <c r="EO60" s="121" t="str">
        <f>IF($AZ60&lt;&gt;"",VLOOKUP($AF60,pay_scales!$A:$S,18,FALSE),"")</f>
        <v/>
      </c>
      <c r="EP60" s="121">
        <f t="shared" si="84"/>
        <v>0</v>
      </c>
      <c r="EQ60" s="121" t="str">
        <f t="shared" si="85"/>
        <v/>
      </c>
      <c r="ER60" s="121">
        <f t="shared" si="150"/>
        <v>0</v>
      </c>
      <c r="ES60" s="121">
        <f t="shared" si="151"/>
        <v>0</v>
      </c>
      <c r="ET60" s="121">
        <f t="shared" si="152"/>
        <v>0</v>
      </c>
      <c r="EU60" s="121">
        <f t="shared" si="153"/>
        <v>0</v>
      </c>
      <c r="EV60" s="121">
        <f t="shared" si="154"/>
        <v>0</v>
      </c>
      <c r="EW60" s="121">
        <f t="shared" si="155"/>
        <v>0</v>
      </c>
      <c r="EX60" s="121">
        <f t="shared" si="156"/>
        <v>0</v>
      </c>
      <c r="EY60" s="121">
        <f t="shared" si="157"/>
        <v>0</v>
      </c>
      <c r="EZ60" s="121">
        <f t="shared" si="158"/>
        <v>0</v>
      </c>
      <c r="FA60" s="121">
        <f t="shared" si="159"/>
        <v>0</v>
      </c>
      <c r="FB60" s="121">
        <f t="shared" si="160"/>
        <v>0</v>
      </c>
      <c r="FC60" s="121">
        <f t="shared" si="161"/>
        <v>0</v>
      </c>
      <c r="FF60">
        <f t="shared" si="86"/>
        <v>0</v>
      </c>
    </row>
    <row r="61" spans="1:162" x14ac:dyDescent="0.25">
      <c r="A61" s="2" t="str">
        <f>IF(OR($E61='selections(hide)'!$A$57,$E61='selections(hide)'!$A$54,$E61='selections(hide)'!$A$51),$C$1&amp;$E61,IF(AND($E61='selections(hide)'!$A$50,$F61&lt;45),$C$1&amp;$E61&amp;"up to 45",IF(AND($E61='selections(hide)'!$A$50,$F61&gt;=45),$C$1&amp;$E61&amp;"45+",IF(AND($E61='selections(hide)'!$A$49,$F61&lt;30),$C$1&amp;$E61&amp;"up to 30",IF(AND($E61='selections(hide)'!$A$49,$F61&gt;=30),$C$1&amp;$E61&amp;"30+",IF(AND($E61='selections(hide)'!$A$53,$F61&lt;45),$C$1&amp;$E61&amp;"up to 45",IF(AND($E61='selections(hide)'!$A$53,$F61&gt;=45),$C$1&amp;$E61&amp;"45+",IF(AND($E61='selections(hide)'!$A$52,$F61&lt;30),$C$1&amp;$E61&amp;"up to 30",IF(AND($E61='selections(hide)'!$A$52,$F61&gt;=30),$C$1&amp;$E61&amp;"30+",IF(AND($E61='selections(hide)'!$A$56,$F61&lt;45),$C$1&amp;$E61&amp;"up to 45",IF(AND($E61='selections(hide)'!$A$56,$F61&gt;=45),$C$1&amp;$E61&amp;"45+",IF(AND($E61='selections(hide)'!$A$55,$F61&lt;30),$C$1&amp;$E61&amp;"up to 30",IF(AND($E61='selections(hide)'!$A$55,$F61&gt;=30),$C$1&amp;$E61&amp;"30+","")))))))))))))</f>
        <v/>
      </c>
      <c r="B61" s="85"/>
      <c r="C61" s="92"/>
      <c r="D61" s="93"/>
      <c r="E61" s="84"/>
      <c r="F61" s="92"/>
      <c r="G61" s="93"/>
      <c r="H61" s="91"/>
      <c r="I61" s="117" t="str">
        <f>IFERROR(IF('selections(hide)'!$F$1=1,VLOOKUP($A61,academic_hours!$B$13:$S$40,4,FALSE),IF('selections(hide)'!$F$1=2,VLOOKUP($A61,academic_hours!$B$13:$S$40,9,FALSE),IF('selections(hide)'!$F$1=3,VLOOKUP($A61,academic_hours!$B$13:$S$40,14,FALSE),0))),"")</f>
        <v/>
      </c>
      <c r="J61" s="118"/>
      <c r="K61" s="117" t="str">
        <f t="shared" si="65"/>
        <v/>
      </c>
      <c r="L61" s="47"/>
      <c r="M61" s="91"/>
      <c r="N61" s="91"/>
      <c r="O61" s="91"/>
      <c r="P61" s="91"/>
      <c r="Q61" s="91"/>
      <c r="R61" s="91"/>
      <c r="S61" s="117" t="str">
        <f>IFERROR(IF('selections(hide)'!$F$1=1,VLOOKUP($A61,academic_hours!$B$13:$S$40,6,FALSE),IF('selections(hide)'!$F$1=2,VLOOKUP($A61,academic_hours!$B$13:$S$40,11,FALSE),IF('selections(hide)'!$F$1=3,VLOOKUP($A61,academic_hours!$B$13:$S$40,16,FALSE),0))),"")</f>
        <v/>
      </c>
      <c r="T61" s="118"/>
      <c r="U61" s="117" t="str">
        <f t="shared" si="66"/>
        <v/>
      </c>
      <c r="V61" s="47"/>
      <c r="W61" s="91"/>
      <c r="X61" s="91"/>
      <c r="Y61" s="91"/>
      <c r="Z61" s="91"/>
      <c r="AA61" s="91"/>
      <c r="AB61" s="91"/>
      <c r="AC61" s="117" t="str">
        <f>IFERROR(IF('selections(hide)'!$F$1=1,VLOOKUP($A61,academic_hours!$B$13:$S$40,5,FALSE),IF('selections(hide)'!$F$1=2,VLOOKUP($A61,academic_hours!$B$13:$S$40,10,FALSE),IF('selections(hide)'!$F$1=3,VLOOKUP($A61,academic_hours!$B$13:$S$40,15,FALSE),0))),"")</f>
        <v/>
      </c>
      <c r="AD61" s="118"/>
      <c r="AE61" s="117" t="str">
        <f t="shared" si="67"/>
        <v/>
      </c>
      <c r="AF61" s="47"/>
      <c r="AG61" s="91"/>
      <c r="AH61" s="91"/>
      <c r="AI61" s="91"/>
      <c r="AJ61" s="91"/>
      <c r="AK61" s="91"/>
      <c r="AL61" s="91"/>
      <c r="AM61" s="117" t="str">
        <f>IFERROR(IF('selections(hide)'!$F$1=1,VLOOKUP($A61,academic_hours!$B$13:$S$40,8,FALSE),IF('selections(hide)'!$F$1=2,VLOOKUP($A61,academic_hours!$B$13:$S$40,13,FALSE),IF('selections(hide)'!$F$1=3,VLOOKUP($A61,academic_hours!$B$13:$S$40,18,FALSE),0))),"")</f>
        <v/>
      </c>
      <c r="AN61" s="118"/>
      <c r="AO61" s="117" t="str">
        <f t="shared" si="68"/>
        <v/>
      </c>
      <c r="AP61" s="47"/>
      <c r="AQ61" s="91"/>
      <c r="AR61" s="91"/>
      <c r="AS61" s="91"/>
      <c r="AT61" s="91"/>
      <c r="AU61" s="91"/>
      <c r="AV61" s="91"/>
      <c r="AW61" s="117" t="str">
        <f>IFERROR(IF('selections(hide)'!$F$1=1,VLOOKUP($A61,academic_hours!$B$13:$S$40,7,FALSE),IF('selections(hide)'!$F$1=2,VLOOKUP($A61,academic_hours!$B$13:$S$40,12,FALSE),IF('selections(hide)'!$F$1=3,VLOOKUP($A61,academic_hours!$B$13:$S$40,17,FALSE),0))),"")</f>
        <v/>
      </c>
      <c r="AX61" s="118"/>
      <c r="AY61" s="117" t="str">
        <f t="shared" si="69"/>
        <v/>
      </c>
      <c r="AZ61" s="47"/>
      <c r="BA61" s="91"/>
      <c r="BB61" s="91"/>
      <c r="BC61" s="91"/>
      <c r="BD61" s="91"/>
      <c r="BE61" s="91"/>
      <c r="BF61" s="91"/>
      <c r="BH61" s="71" t="str">
        <f t="shared" si="70"/>
        <v>OK</v>
      </c>
      <c r="BI61" s="71" t="str">
        <f t="shared" si="71"/>
        <v>OK</v>
      </c>
      <c r="BJ61" s="71" t="str">
        <f t="shared" si="72"/>
        <v>OK</v>
      </c>
      <c r="BK61" s="71" t="str">
        <f t="shared" si="73"/>
        <v>OK</v>
      </c>
      <c r="BL61" s="71" t="str">
        <f t="shared" si="74"/>
        <v>OK</v>
      </c>
      <c r="BM61" s="71" t="str">
        <f t="shared" si="75"/>
        <v>OK</v>
      </c>
      <c r="BN61" s="71" t="str">
        <f t="shared" si="97"/>
        <v>OK</v>
      </c>
      <c r="BO61" s="71" t="str">
        <f t="shared" si="98"/>
        <v>OK</v>
      </c>
      <c r="BP61" s="71" t="str">
        <f t="shared" si="99"/>
        <v>OK</v>
      </c>
      <c r="BQ61" s="71" t="str">
        <f t="shared" si="100"/>
        <v>OK</v>
      </c>
      <c r="BR61" s="71" t="str">
        <f t="shared" si="101"/>
        <v>OK</v>
      </c>
      <c r="BU61" s="121" t="str">
        <f>IF($L61&lt;&gt;"",VLOOKUP($L61,pay_scales!$A:$S,18,FALSE),"")</f>
        <v/>
      </c>
      <c r="BV61" s="121">
        <f t="shared" si="76"/>
        <v>0</v>
      </c>
      <c r="BW61" s="121" t="str">
        <f t="shared" si="77"/>
        <v/>
      </c>
      <c r="BX61" s="121">
        <f t="shared" si="102"/>
        <v>0</v>
      </c>
      <c r="BY61" s="121">
        <f t="shared" si="103"/>
        <v>0</v>
      </c>
      <c r="BZ61" s="121">
        <f t="shared" si="104"/>
        <v>0</v>
      </c>
      <c r="CA61" s="121">
        <f t="shared" si="105"/>
        <v>0</v>
      </c>
      <c r="CB61" s="121">
        <f t="shared" si="106"/>
        <v>0</v>
      </c>
      <c r="CC61" s="121">
        <f t="shared" si="107"/>
        <v>0</v>
      </c>
      <c r="CD61" s="121">
        <f t="shared" si="108"/>
        <v>0</v>
      </c>
      <c r="CE61" s="121">
        <f t="shared" si="109"/>
        <v>0</v>
      </c>
      <c r="CF61" s="121">
        <f t="shared" si="110"/>
        <v>0</v>
      </c>
      <c r="CG61" s="121">
        <f t="shared" si="111"/>
        <v>0</v>
      </c>
      <c r="CH61" s="121">
        <f t="shared" si="112"/>
        <v>0</v>
      </c>
      <c r="CI61" s="121">
        <f t="shared" si="113"/>
        <v>0</v>
      </c>
      <c r="CM61" s="121" t="str">
        <f>IF($V61&lt;&gt;"",VLOOKUP($V61,pay_scales!$A:$S,18,FALSE),"")</f>
        <v/>
      </c>
      <c r="CN61" s="121">
        <f t="shared" si="78"/>
        <v>0</v>
      </c>
      <c r="CO61" s="121" t="str">
        <f t="shared" si="79"/>
        <v/>
      </c>
      <c r="CP61" s="121">
        <f t="shared" si="114"/>
        <v>0</v>
      </c>
      <c r="CQ61" s="121">
        <f t="shared" si="115"/>
        <v>0</v>
      </c>
      <c r="CR61" s="121">
        <f t="shared" si="116"/>
        <v>0</v>
      </c>
      <c r="CS61" s="121">
        <f t="shared" si="117"/>
        <v>0</v>
      </c>
      <c r="CT61" s="121">
        <f t="shared" si="118"/>
        <v>0</v>
      </c>
      <c r="CU61" s="121">
        <f t="shared" si="119"/>
        <v>0</v>
      </c>
      <c r="CV61" s="121">
        <f t="shared" si="120"/>
        <v>0</v>
      </c>
      <c r="CW61" s="121">
        <f t="shared" si="121"/>
        <v>0</v>
      </c>
      <c r="CX61" s="121">
        <f t="shared" si="122"/>
        <v>0</v>
      </c>
      <c r="CY61" s="121">
        <f t="shared" si="123"/>
        <v>0</v>
      </c>
      <c r="CZ61" s="121">
        <f t="shared" si="124"/>
        <v>0</v>
      </c>
      <c r="DA61" s="121">
        <f t="shared" si="125"/>
        <v>0</v>
      </c>
      <c r="DE61" s="121" t="str">
        <f>IF($AF61&lt;&gt;"",VLOOKUP($AF61,pay_scales!$A:$S,18,FALSE),"")</f>
        <v/>
      </c>
      <c r="DF61" s="121">
        <f t="shared" si="80"/>
        <v>0</v>
      </c>
      <c r="DG61" s="121" t="str">
        <f t="shared" si="81"/>
        <v/>
      </c>
      <c r="DH61" s="121">
        <f t="shared" si="126"/>
        <v>0</v>
      </c>
      <c r="DI61" s="121">
        <f t="shared" si="127"/>
        <v>0</v>
      </c>
      <c r="DJ61" s="121">
        <f t="shared" si="128"/>
        <v>0</v>
      </c>
      <c r="DK61" s="121">
        <f t="shared" si="129"/>
        <v>0</v>
      </c>
      <c r="DL61" s="121">
        <f t="shared" si="130"/>
        <v>0</v>
      </c>
      <c r="DM61" s="121">
        <f t="shared" si="131"/>
        <v>0</v>
      </c>
      <c r="DN61" s="121">
        <f t="shared" si="132"/>
        <v>0</v>
      </c>
      <c r="DO61" s="121">
        <f t="shared" si="133"/>
        <v>0</v>
      </c>
      <c r="DP61" s="121">
        <f t="shared" si="134"/>
        <v>0</v>
      </c>
      <c r="DQ61" s="121">
        <f t="shared" si="135"/>
        <v>0</v>
      </c>
      <c r="DR61" s="121">
        <f t="shared" si="136"/>
        <v>0</v>
      </c>
      <c r="DS61" s="121">
        <f t="shared" si="137"/>
        <v>0</v>
      </c>
      <c r="DW61" s="121" t="str">
        <f>IF($AP61&lt;&gt;"",VLOOKUP($AP61,pay_scales!$A:$S,18,FALSE),"")</f>
        <v/>
      </c>
      <c r="DX61" s="121">
        <f t="shared" si="82"/>
        <v>0</v>
      </c>
      <c r="DY61" s="121" t="str">
        <f t="shared" si="83"/>
        <v/>
      </c>
      <c r="DZ61" s="121">
        <f t="shared" si="138"/>
        <v>0</v>
      </c>
      <c r="EA61" s="121">
        <f t="shared" si="139"/>
        <v>0</v>
      </c>
      <c r="EB61" s="121">
        <f t="shared" si="140"/>
        <v>0</v>
      </c>
      <c r="EC61" s="121">
        <f t="shared" si="141"/>
        <v>0</v>
      </c>
      <c r="ED61" s="121">
        <f t="shared" si="142"/>
        <v>0</v>
      </c>
      <c r="EE61" s="121">
        <f t="shared" si="143"/>
        <v>0</v>
      </c>
      <c r="EF61" s="121">
        <f t="shared" si="144"/>
        <v>0</v>
      </c>
      <c r="EG61" s="121">
        <f t="shared" si="145"/>
        <v>0</v>
      </c>
      <c r="EH61" s="121">
        <f t="shared" si="146"/>
        <v>0</v>
      </c>
      <c r="EI61" s="121">
        <f t="shared" si="147"/>
        <v>0</v>
      </c>
      <c r="EJ61" s="121">
        <f t="shared" si="148"/>
        <v>0</v>
      </c>
      <c r="EK61" s="121">
        <f t="shared" si="149"/>
        <v>0</v>
      </c>
      <c r="EO61" s="121" t="str">
        <f>IF($AZ61&lt;&gt;"",VLOOKUP($AF61,pay_scales!$A:$S,18,FALSE),"")</f>
        <v/>
      </c>
      <c r="EP61" s="121">
        <f t="shared" si="84"/>
        <v>0</v>
      </c>
      <c r="EQ61" s="121" t="str">
        <f t="shared" si="85"/>
        <v/>
      </c>
      <c r="ER61" s="121">
        <f t="shared" si="150"/>
        <v>0</v>
      </c>
      <c r="ES61" s="121">
        <f t="shared" si="151"/>
        <v>0</v>
      </c>
      <c r="ET61" s="121">
        <f t="shared" si="152"/>
        <v>0</v>
      </c>
      <c r="EU61" s="121">
        <f t="shared" si="153"/>
        <v>0</v>
      </c>
      <c r="EV61" s="121">
        <f t="shared" si="154"/>
        <v>0</v>
      </c>
      <c r="EW61" s="121">
        <f t="shared" si="155"/>
        <v>0</v>
      </c>
      <c r="EX61" s="121">
        <f t="shared" si="156"/>
        <v>0</v>
      </c>
      <c r="EY61" s="121">
        <f t="shared" si="157"/>
        <v>0</v>
      </c>
      <c r="EZ61" s="121">
        <f t="shared" si="158"/>
        <v>0</v>
      </c>
      <c r="FA61" s="121">
        <f t="shared" si="159"/>
        <v>0</v>
      </c>
      <c r="FB61" s="121">
        <f t="shared" si="160"/>
        <v>0</v>
      </c>
      <c r="FC61" s="121">
        <f t="shared" si="161"/>
        <v>0</v>
      </c>
      <c r="FF61">
        <f t="shared" si="86"/>
        <v>0</v>
      </c>
    </row>
    <row r="62" spans="1:162" x14ac:dyDescent="0.25">
      <c r="A62" s="2" t="str">
        <f>IF(OR($E62='selections(hide)'!$A$57,$E62='selections(hide)'!$A$54,$E62='selections(hide)'!$A$51),$C$1&amp;$E62,IF(AND($E62='selections(hide)'!$A$50,$F62&lt;45),$C$1&amp;$E62&amp;"up to 45",IF(AND($E62='selections(hide)'!$A$50,$F62&gt;=45),$C$1&amp;$E62&amp;"45+",IF(AND($E62='selections(hide)'!$A$49,$F62&lt;30),$C$1&amp;$E62&amp;"up to 30",IF(AND($E62='selections(hide)'!$A$49,$F62&gt;=30),$C$1&amp;$E62&amp;"30+",IF(AND($E62='selections(hide)'!$A$53,$F62&lt;45),$C$1&amp;$E62&amp;"up to 45",IF(AND($E62='selections(hide)'!$A$53,$F62&gt;=45),$C$1&amp;$E62&amp;"45+",IF(AND($E62='selections(hide)'!$A$52,$F62&lt;30),$C$1&amp;$E62&amp;"up to 30",IF(AND($E62='selections(hide)'!$A$52,$F62&gt;=30),$C$1&amp;$E62&amp;"30+",IF(AND($E62='selections(hide)'!$A$56,$F62&lt;45),$C$1&amp;$E62&amp;"up to 45",IF(AND($E62='selections(hide)'!$A$56,$F62&gt;=45),$C$1&amp;$E62&amp;"45+",IF(AND($E62='selections(hide)'!$A$55,$F62&lt;30),$C$1&amp;$E62&amp;"up to 30",IF(AND($E62='selections(hide)'!$A$55,$F62&gt;=30),$C$1&amp;$E62&amp;"30+","")))))))))))))</f>
        <v/>
      </c>
      <c r="B62" s="85"/>
      <c r="C62" s="92"/>
      <c r="D62" s="93"/>
      <c r="E62" s="84"/>
      <c r="F62" s="92"/>
      <c r="G62" s="93"/>
      <c r="H62" s="91"/>
      <c r="I62" s="117" t="str">
        <f>IFERROR(IF('selections(hide)'!$F$1=1,VLOOKUP($A62,academic_hours!$B$13:$S$40,4,FALSE),IF('selections(hide)'!$F$1=2,VLOOKUP($A62,academic_hours!$B$13:$S$40,9,FALSE),IF('selections(hide)'!$F$1=3,VLOOKUP($A62,academic_hours!$B$13:$S$40,14,FALSE),0))),"")</f>
        <v/>
      </c>
      <c r="J62" s="118"/>
      <c r="K62" s="117" t="str">
        <f t="shared" si="65"/>
        <v/>
      </c>
      <c r="L62" s="47"/>
      <c r="M62" s="91"/>
      <c r="N62" s="91"/>
      <c r="O62" s="91"/>
      <c r="P62" s="91"/>
      <c r="Q62" s="91"/>
      <c r="R62" s="91"/>
      <c r="S62" s="117" t="str">
        <f>IFERROR(IF('selections(hide)'!$F$1=1,VLOOKUP($A62,academic_hours!$B$13:$S$40,6,FALSE),IF('selections(hide)'!$F$1=2,VLOOKUP($A62,academic_hours!$B$13:$S$40,11,FALSE),IF('selections(hide)'!$F$1=3,VLOOKUP($A62,academic_hours!$B$13:$S$40,16,FALSE),0))),"")</f>
        <v/>
      </c>
      <c r="T62" s="118"/>
      <c r="U62" s="117" t="str">
        <f t="shared" si="66"/>
        <v/>
      </c>
      <c r="V62" s="47"/>
      <c r="W62" s="91"/>
      <c r="X62" s="91"/>
      <c r="Y62" s="91"/>
      <c r="Z62" s="91"/>
      <c r="AA62" s="91"/>
      <c r="AB62" s="91"/>
      <c r="AC62" s="117" t="str">
        <f>IFERROR(IF('selections(hide)'!$F$1=1,VLOOKUP($A62,academic_hours!$B$13:$S$40,5,FALSE),IF('selections(hide)'!$F$1=2,VLOOKUP($A62,academic_hours!$B$13:$S$40,10,FALSE),IF('selections(hide)'!$F$1=3,VLOOKUP($A62,academic_hours!$B$13:$S$40,15,FALSE),0))),"")</f>
        <v/>
      </c>
      <c r="AD62" s="118"/>
      <c r="AE62" s="117" t="str">
        <f t="shared" si="67"/>
        <v/>
      </c>
      <c r="AF62" s="47"/>
      <c r="AG62" s="91"/>
      <c r="AH62" s="91"/>
      <c r="AI62" s="91"/>
      <c r="AJ62" s="91"/>
      <c r="AK62" s="91"/>
      <c r="AL62" s="91"/>
      <c r="AM62" s="117" t="str">
        <f>IFERROR(IF('selections(hide)'!$F$1=1,VLOOKUP($A62,academic_hours!$B$13:$S$40,8,FALSE),IF('selections(hide)'!$F$1=2,VLOOKUP($A62,academic_hours!$B$13:$S$40,13,FALSE),IF('selections(hide)'!$F$1=3,VLOOKUP($A62,academic_hours!$B$13:$S$40,18,FALSE),0))),"")</f>
        <v/>
      </c>
      <c r="AN62" s="118"/>
      <c r="AO62" s="117" t="str">
        <f t="shared" si="68"/>
        <v/>
      </c>
      <c r="AP62" s="47"/>
      <c r="AQ62" s="91"/>
      <c r="AR62" s="91"/>
      <c r="AS62" s="91"/>
      <c r="AT62" s="91"/>
      <c r="AU62" s="91"/>
      <c r="AV62" s="91"/>
      <c r="AW62" s="117" t="str">
        <f>IFERROR(IF('selections(hide)'!$F$1=1,VLOOKUP($A62,academic_hours!$B$13:$S$40,7,FALSE),IF('selections(hide)'!$F$1=2,VLOOKUP($A62,academic_hours!$B$13:$S$40,12,FALSE),IF('selections(hide)'!$F$1=3,VLOOKUP($A62,academic_hours!$B$13:$S$40,17,FALSE),0))),"")</f>
        <v/>
      </c>
      <c r="AX62" s="118"/>
      <c r="AY62" s="117" t="str">
        <f t="shared" si="69"/>
        <v/>
      </c>
      <c r="AZ62" s="47"/>
      <c r="BA62" s="91"/>
      <c r="BB62" s="91"/>
      <c r="BC62" s="91"/>
      <c r="BD62" s="91"/>
      <c r="BE62" s="91"/>
      <c r="BF62" s="91"/>
      <c r="BH62" s="71" t="str">
        <f t="shared" si="70"/>
        <v>OK</v>
      </c>
      <c r="BI62" s="71" t="str">
        <f t="shared" si="71"/>
        <v>OK</v>
      </c>
      <c r="BJ62" s="71" t="str">
        <f t="shared" si="72"/>
        <v>OK</v>
      </c>
      <c r="BK62" s="71" t="str">
        <f t="shared" si="73"/>
        <v>OK</v>
      </c>
      <c r="BL62" s="71" t="str">
        <f t="shared" si="74"/>
        <v>OK</v>
      </c>
      <c r="BM62" s="71" t="str">
        <f t="shared" si="75"/>
        <v>OK</v>
      </c>
      <c r="BN62" s="71" t="str">
        <f t="shared" si="97"/>
        <v>OK</v>
      </c>
      <c r="BO62" s="71" t="str">
        <f t="shared" si="98"/>
        <v>OK</v>
      </c>
      <c r="BP62" s="71" t="str">
        <f t="shared" si="99"/>
        <v>OK</v>
      </c>
      <c r="BQ62" s="71" t="str">
        <f t="shared" si="100"/>
        <v>OK</v>
      </c>
      <c r="BR62" s="71" t="str">
        <f t="shared" si="101"/>
        <v>OK</v>
      </c>
      <c r="BU62" s="121" t="str">
        <f>IF($L62&lt;&gt;"",VLOOKUP($L62,pay_scales!$A:$S,18,FALSE),"")</f>
        <v/>
      </c>
      <c r="BV62" s="121">
        <f t="shared" si="76"/>
        <v>0</v>
      </c>
      <c r="BW62" s="121" t="str">
        <f t="shared" si="77"/>
        <v/>
      </c>
      <c r="BX62" s="121">
        <f t="shared" si="102"/>
        <v>0</v>
      </c>
      <c r="BY62" s="121">
        <f t="shared" si="103"/>
        <v>0</v>
      </c>
      <c r="BZ62" s="121">
        <f t="shared" si="104"/>
        <v>0</v>
      </c>
      <c r="CA62" s="121">
        <f t="shared" si="105"/>
        <v>0</v>
      </c>
      <c r="CB62" s="121">
        <f t="shared" si="106"/>
        <v>0</v>
      </c>
      <c r="CC62" s="121">
        <f t="shared" si="107"/>
        <v>0</v>
      </c>
      <c r="CD62" s="121">
        <f t="shared" si="108"/>
        <v>0</v>
      </c>
      <c r="CE62" s="121">
        <f t="shared" si="109"/>
        <v>0</v>
      </c>
      <c r="CF62" s="121">
        <f t="shared" si="110"/>
        <v>0</v>
      </c>
      <c r="CG62" s="121">
        <f t="shared" si="111"/>
        <v>0</v>
      </c>
      <c r="CH62" s="121">
        <f t="shared" si="112"/>
        <v>0</v>
      </c>
      <c r="CI62" s="121">
        <f t="shared" si="113"/>
        <v>0</v>
      </c>
      <c r="CM62" s="121" t="str">
        <f>IF($V62&lt;&gt;"",VLOOKUP($V62,pay_scales!$A:$S,18,FALSE),"")</f>
        <v/>
      </c>
      <c r="CN62" s="121">
        <f t="shared" si="78"/>
        <v>0</v>
      </c>
      <c r="CO62" s="121" t="str">
        <f t="shared" si="79"/>
        <v/>
      </c>
      <c r="CP62" s="121">
        <f t="shared" si="114"/>
        <v>0</v>
      </c>
      <c r="CQ62" s="121">
        <f t="shared" si="115"/>
        <v>0</v>
      </c>
      <c r="CR62" s="121">
        <f t="shared" si="116"/>
        <v>0</v>
      </c>
      <c r="CS62" s="121">
        <f t="shared" si="117"/>
        <v>0</v>
      </c>
      <c r="CT62" s="121">
        <f t="shared" si="118"/>
        <v>0</v>
      </c>
      <c r="CU62" s="121">
        <f t="shared" si="119"/>
        <v>0</v>
      </c>
      <c r="CV62" s="121">
        <f t="shared" si="120"/>
        <v>0</v>
      </c>
      <c r="CW62" s="121">
        <f t="shared" si="121"/>
        <v>0</v>
      </c>
      <c r="CX62" s="121">
        <f t="shared" si="122"/>
        <v>0</v>
      </c>
      <c r="CY62" s="121">
        <f t="shared" si="123"/>
        <v>0</v>
      </c>
      <c r="CZ62" s="121">
        <f t="shared" si="124"/>
        <v>0</v>
      </c>
      <c r="DA62" s="121">
        <f t="shared" si="125"/>
        <v>0</v>
      </c>
      <c r="DE62" s="121" t="str">
        <f>IF($AF62&lt;&gt;"",VLOOKUP($AF62,pay_scales!$A:$S,18,FALSE),"")</f>
        <v/>
      </c>
      <c r="DF62" s="121">
        <f t="shared" si="80"/>
        <v>0</v>
      </c>
      <c r="DG62" s="121" t="str">
        <f t="shared" si="81"/>
        <v/>
      </c>
      <c r="DH62" s="121">
        <f t="shared" si="126"/>
        <v>0</v>
      </c>
      <c r="DI62" s="121">
        <f t="shared" si="127"/>
        <v>0</v>
      </c>
      <c r="DJ62" s="121">
        <f t="shared" si="128"/>
        <v>0</v>
      </c>
      <c r="DK62" s="121">
        <f t="shared" si="129"/>
        <v>0</v>
      </c>
      <c r="DL62" s="121">
        <f t="shared" si="130"/>
        <v>0</v>
      </c>
      <c r="DM62" s="121">
        <f t="shared" si="131"/>
        <v>0</v>
      </c>
      <c r="DN62" s="121">
        <f t="shared" si="132"/>
        <v>0</v>
      </c>
      <c r="DO62" s="121">
        <f t="shared" si="133"/>
        <v>0</v>
      </c>
      <c r="DP62" s="121">
        <f t="shared" si="134"/>
        <v>0</v>
      </c>
      <c r="DQ62" s="121">
        <f t="shared" si="135"/>
        <v>0</v>
      </c>
      <c r="DR62" s="121">
        <f t="shared" si="136"/>
        <v>0</v>
      </c>
      <c r="DS62" s="121">
        <f t="shared" si="137"/>
        <v>0</v>
      </c>
      <c r="DW62" s="121" t="str">
        <f>IF($AP62&lt;&gt;"",VLOOKUP($AP62,pay_scales!$A:$S,18,FALSE),"")</f>
        <v/>
      </c>
      <c r="DX62" s="121">
        <f t="shared" si="82"/>
        <v>0</v>
      </c>
      <c r="DY62" s="121" t="str">
        <f t="shared" si="83"/>
        <v/>
      </c>
      <c r="DZ62" s="121">
        <f t="shared" si="138"/>
        <v>0</v>
      </c>
      <c r="EA62" s="121">
        <f t="shared" si="139"/>
        <v>0</v>
      </c>
      <c r="EB62" s="121">
        <f t="shared" si="140"/>
        <v>0</v>
      </c>
      <c r="EC62" s="121">
        <f t="shared" si="141"/>
        <v>0</v>
      </c>
      <c r="ED62" s="121">
        <f t="shared" si="142"/>
        <v>0</v>
      </c>
      <c r="EE62" s="121">
        <f t="shared" si="143"/>
        <v>0</v>
      </c>
      <c r="EF62" s="121">
        <f t="shared" si="144"/>
        <v>0</v>
      </c>
      <c r="EG62" s="121">
        <f t="shared" si="145"/>
        <v>0</v>
      </c>
      <c r="EH62" s="121">
        <f t="shared" si="146"/>
        <v>0</v>
      </c>
      <c r="EI62" s="121">
        <f t="shared" si="147"/>
        <v>0</v>
      </c>
      <c r="EJ62" s="121">
        <f t="shared" si="148"/>
        <v>0</v>
      </c>
      <c r="EK62" s="121">
        <f t="shared" si="149"/>
        <v>0</v>
      </c>
      <c r="EO62" s="121" t="str">
        <f>IF($AZ62&lt;&gt;"",VLOOKUP($AF62,pay_scales!$A:$S,18,FALSE),"")</f>
        <v/>
      </c>
      <c r="EP62" s="121">
        <f t="shared" si="84"/>
        <v>0</v>
      </c>
      <c r="EQ62" s="121" t="str">
        <f t="shared" si="85"/>
        <v/>
      </c>
      <c r="ER62" s="121">
        <f t="shared" si="150"/>
        <v>0</v>
      </c>
      <c r="ES62" s="121">
        <f t="shared" si="151"/>
        <v>0</v>
      </c>
      <c r="ET62" s="121">
        <f t="shared" si="152"/>
        <v>0</v>
      </c>
      <c r="EU62" s="121">
        <f t="shared" si="153"/>
        <v>0</v>
      </c>
      <c r="EV62" s="121">
        <f t="shared" si="154"/>
        <v>0</v>
      </c>
      <c r="EW62" s="121">
        <f t="shared" si="155"/>
        <v>0</v>
      </c>
      <c r="EX62" s="121">
        <f t="shared" si="156"/>
        <v>0</v>
      </c>
      <c r="EY62" s="121">
        <f t="shared" si="157"/>
        <v>0</v>
      </c>
      <c r="EZ62" s="121">
        <f t="shared" si="158"/>
        <v>0</v>
      </c>
      <c r="FA62" s="121">
        <f t="shared" si="159"/>
        <v>0</v>
      </c>
      <c r="FB62" s="121">
        <f t="shared" si="160"/>
        <v>0</v>
      </c>
      <c r="FC62" s="121">
        <f t="shared" si="161"/>
        <v>0</v>
      </c>
      <c r="FF62">
        <f t="shared" si="86"/>
        <v>0</v>
      </c>
    </row>
    <row r="63" spans="1:162" x14ac:dyDescent="0.25">
      <c r="A63" s="2" t="str">
        <f>IF(OR($E63='selections(hide)'!$A$57,$E63='selections(hide)'!$A$54,$E63='selections(hide)'!$A$51),$C$1&amp;$E63,IF(AND($E63='selections(hide)'!$A$50,$F63&lt;45),$C$1&amp;$E63&amp;"up to 45",IF(AND($E63='selections(hide)'!$A$50,$F63&gt;=45),$C$1&amp;$E63&amp;"45+",IF(AND($E63='selections(hide)'!$A$49,$F63&lt;30),$C$1&amp;$E63&amp;"up to 30",IF(AND($E63='selections(hide)'!$A$49,$F63&gt;=30),$C$1&amp;$E63&amp;"30+",IF(AND($E63='selections(hide)'!$A$53,$F63&lt;45),$C$1&amp;$E63&amp;"up to 45",IF(AND($E63='selections(hide)'!$A$53,$F63&gt;=45),$C$1&amp;$E63&amp;"45+",IF(AND($E63='selections(hide)'!$A$52,$F63&lt;30),$C$1&amp;$E63&amp;"up to 30",IF(AND($E63='selections(hide)'!$A$52,$F63&gt;=30),$C$1&amp;$E63&amp;"30+",IF(AND($E63='selections(hide)'!$A$56,$F63&lt;45),$C$1&amp;$E63&amp;"up to 45",IF(AND($E63='selections(hide)'!$A$56,$F63&gt;=45),$C$1&amp;$E63&amp;"45+",IF(AND($E63='selections(hide)'!$A$55,$F63&lt;30),$C$1&amp;$E63&amp;"up to 30",IF(AND($E63='selections(hide)'!$A$55,$F63&gt;=30),$C$1&amp;$E63&amp;"30+","")))))))))))))</f>
        <v/>
      </c>
      <c r="B63" s="85"/>
      <c r="C63" s="92"/>
      <c r="D63" s="93"/>
      <c r="E63" s="84"/>
      <c r="F63" s="92"/>
      <c r="G63" s="93"/>
      <c r="H63" s="91"/>
      <c r="I63" s="117" t="str">
        <f>IFERROR(IF('selections(hide)'!$F$1=1,VLOOKUP($A63,academic_hours!$B$13:$S$40,4,FALSE),IF('selections(hide)'!$F$1=2,VLOOKUP($A63,academic_hours!$B$13:$S$40,9,FALSE),IF('selections(hide)'!$F$1=3,VLOOKUP($A63,academic_hours!$B$13:$S$40,14,FALSE),0))),"")</f>
        <v/>
      </c>
      <c r="J63" s="118"/>
      <c r="K63" s="117" t="str">
        <f t="shared" si="65"/>
        <v/>
      </c>
      <c r="L63" s="47"/>
      <c r="M63" s="91"/>
      <c r="N63" s="91"/>
      <c r="O63" s="91"/>
      <c r="P63" s="91"/>
      <c r="Q63" s="91"/>
      <c r="R63" s="91"/>
      <c r="S63" s="117" t="str">
        <f>IFERROR(IF('selections(hide)'!$F$1=1,VLOOKUP($A63,academic_hours!$B$13:$S$40,6,FALSE),IF('selections(hide)'!$F$1=2,VLOOKUP($A63,academic_hours!$B$13:$S$40,11,FALSE),IF('selections(hide)'!$F$1=3,VLOOKUP($A63,academic_hours!$B$13:$S$40,16,FALSE),0))),"")</f>
        <v/>
      </c>
      <c r="T63" s="118"/>
      <c r="U63" s="117" t="str">
        <f t="shared" si="66"/>
        <v/>
      </c>
      <c r="V63" s="47"/>
      <c r="W63" s="91"/>
      <c r="X63" s="91"/>
      <c r="Y63" s="91"/>
      <c r="Z63" s="91"/>
      <c r="AA63" s="91"/>
      <c r="AB63" s="91"/>
      <c r="AC63" s="117" t="str">
        <f>IFERROR(IF('selections(hide)'!$F$1=1,VLOOKUP($A63,academic_hours!$B$13:$S$40,5,FALSE),IF('selections(hide)'!$F$1=2,VLOOKUP($A63,academic_hours!$B$13:$S$40,10,FALSE),IF('selections(hide)'!$F$1=3,VLOOKUP($A63,academic_hours!$B$13:$S$40,15,FALSE),0))),"")</f>
        <v/>
      </c>
      <c r="AD63" s="118"/>
      <c r="AE63" s="117" t="str">
        <f t="shared" si="67"/>
        <v/>
      </c>
      <c r="AF63" s="47"/>
      <c r="AG63" s="91"/>
      <c r="AH63" s="91"/>
      <c r="AI63" s="91"/>
      <c r="AJ63" s="91"/>
      <c r="AK63" s="91"/>
      <c r="AL63" s="91"/>
      <c r="AM63" s="117" t="str">
        <f>IFERROR(IF('selections(hide)'!$F$1=1,VLOOKUP($A63,academic_hours!$B$13:$S$40,8,FALSE),IF('selections(hide)'!$F$1=2,VLOOKUP($A63,academic_hours!$B$13:$S$40,13,FALSE),IF('selections(hide)'!$F$1=3,VLOOKUP($A63,academic_hours!$B$13:$S$40,18,FALSE),0))),"")</f>
        <v/>
      </c>
      <c r="AN63" s="118"/>
      <c r="AO63" s="117" t="str">
        <f t="shared" si="68"/>
        <v/>
      </c>
      <c r="AP63" s="47"/>
      <c r="AQ63" s="91"/>
      <c r="AR63" s="91"/>
      <c r="AS63" s="91"/>
      <c r="AT63" s="91"/>
      <c r="AU63" s="91"/>
      <c r="AV63" s="91"/>
      <c r="AW63" s="117" t="str">
        <f>IFERROR(IF('selections(hide)'!$F$1=1,VLOOKUP($A63,academic_hours!$B$13:$S$40,7,FALSE),IF('selections(hide)'!$F$1=2,VLOOKUP($A63,academic_hours!$B$13:$S$40,12,FALSE),IF('selections(hide)'!$F$1=3,VLOOKUP($A63,academic_hours!$B$13:$S$40,17,FALSE),0))),"")</f>
        <v/>
      </c>
      <c r="AX63" s="118"/>
      <c r="AY63" s="117" t="str">
        <f t="shared" si="69"/>
        <v/>
      </c>
      <c r="AZ63" s="47"/>
      <c r="BA63" s="91"/>
      <c r="BB63" s="91"/>
      <c r="BC63" s="91"/>
      <c r="BD63" s="91"/>
      <c r="BE63" s="91"/>
      <c r="BF63" s="91"/>
      <c r="BH63" s="71" t="str">
        <f t="shared" si="70"/>
        <v>OK</v>
      </c>
      <c r="BI63" s="71" t="str">
        <f t="shared" si="71"/>
        <v>OK</v>
      </c>
      <c r="BJ63" s="71" t="str">
        <f t="shared" si="72"/>
        <v>OK</v>
      </c>
      <c r="BK63" s="71" t="str">
        <f t="shared" si="73"/>
        <v>OK</v>
      </c>
      <c r="BL63" s="71" t="str">
        <f t="shared" si="74"/>
        <v>OK</v>
      </c>
      <c r="BM63" s="71" t="str">
        <f t="shared" si="75"/>
        <v>OK</v>
      </c>
      <c r="BN63" s="71" t="str">
        <f t="shared" si="97"/>
        <v>OK</v>
      </c>
      <c r="BO63" s="71" t="str">
        <f t="shared" si="98"/>
        <v>OK</v>
      </c>
      <c r="BP63" s="71" t="str">
        <f t="shared" si="99"/>
        <v>OK</v>
      </c>
      <c r="BQ63" s="71" t="str">
        <f t="shared" si="100"/>
        <v>OK</v>
      </c>
      <c r="BR63" s="71" t="str">
        <f t="shared" si="101"/>
        <v>OK</v>
      </c>
      <c r="BU63" s="121" t="str">
        <f>IF($L63&lt;&gt;"",VLOOKUP($L63,pay_scales!$A:$S,18,FALSE),"")</f>
        <v/>
      </c>
      <c r="BV63" s="121">
        <f t="shared" si="76"/>
        <v>0</v>
      </c>
      <c r="BW63" s="121" t="str">
        <f t="shared" si="77"/>
        <v/>
      </c>
      <c r="BX63" s="121">
        <f t="shared" si="102"/>
        <v>0</v>
      </c>
      <c r="BY63" s="121">
        <f t="shared" si="103"/>
        <v>0</v>
      </c>
      <c r="BZ63" s="121">
        <f t="shared" si="104"/>
        <v>0</v>
      </c>
      <c r="CA63" s="121">
        <f t="shared" si="105"/>
        <v>0</v>
      </c>
      <c r="CB63" s="121">
        <f t="shared" si="106"/>
        <v>0</v>
      </c>
      <c r="CC63" s="121">
        <f t="shared" si="107"/>
        <v>0</v>
      </c>
      <c r="CD63" s="121">
        <f t="shared" si="108"/>
        <v>0</v>
      </c>
      <c r="CE63" s="121">
        <f t="shared" si="109"/>
        <v>0</v>
      </c>
      <c r="CF63" s="121">
        <f t="shared" si="110"/>
        <v>0</v>
      </c>
      <c r="CG63" s="121">
        <f t="shared" si="111"/>
        <v>0</v>
      </c>
      <c r="CH63" s="121">
        <f t="shared" si="112"/>
        <v>0</v>
      </c>
      <c r="CI63" s="121">
        <f t="shared" si="113"/>
        <v>0</v>
      </c>
      <c r="CM63" s="121" t="str">
        <f>IF($V63&lt;&gt;"",VLOOKUP($V63,pay_scales!$A:$S,18,FALSE),"")</f>
        <v/>
      </c>
      <c r="CN63" s="121">
        <f t="shared" si="78"/>
        <v>0</v>
      </c>
      <c r="CO63" s="121" t="str">
        <f t="shared" si="79"/>
        <v/>
      </c>
      <c r="CP63" s="121">
        <f t="shared" si="114"/>
        <v>0</v>
      </c>
      <c r="CQ63" s="121">
        <f t="shared" si="115"/>
        <v>0</v>
      </c>
      <c r="CR63" s="121">
        <f t="shared" si="116"/>
        <v>0</v>
      </c>
      <c r="CS63" s="121">
        <f t="shared" si="117"/>
        <v>0</v>
      </c>
      <c r="CT63" s="121">
        <f t="shared" si="118"/>
        <v>0</v>
      </c>
      <c r="CU63" s="121">
        <f t="shared" si="119"/>
        <v>0</v>
      </c>
      <c r="CV63" s="121">
        <f t="shared" si="120"/>
        <v>0</v>
      </c>
      <c r="CW63" s="121">
        <f t="shared" si="121"/>
        <v>0</v>
      </c>
      <c r="CX63" s="121">
        <f t="shared" si="122"/>
        <v>0</v>
      </c>
      <c r="CY63" s="121">
        <f t="shared" si="123"/>
        <v>0</v>
      </c>
      <c r="CZ63" s="121">
        <f t="shared" si="124"/>
        <v>0</v>
      </c>
      <c r="DA63" s="121">
        <f t="shared" si="125"/>
        <v>0</v>
      </c>
      <c r="DE63" s="121" t="str">
        <f>IF($AF63&lt;&gt;"",VLOOKUP($AF63,pay_scales!$A:$S,18,FALSE),"")</f>
        <v/>
      </c>
      <c r="DF63" s="121">
        <f t="shared" si="80"/>
        <v>0</v>
      </c>
      <c r="DG63" s="121" t="str">
        <f t="shared" si="81"/>
        <v/>
      </c>
      <c r="DH63" s="121">
        <f t="shared" si="126"/>
        <v>0</v>
      </c>
      <c r="DI63" s="121">
        <f t="shared" si="127"/>
        <v>0</v>
      </c>
      <c r="DJ63" s="121">
        <f t="shared" si="128"/>
        <v>0</v>
      </c>
      <c r="DK63" s="121">
        <f t="shared" si="129"/>
        <v>0</v>
      </c>
      <c r="DL63" s="121">
        <f t="shared" si="130"/>
        <v>0</v>
      </c>
      <c r="DM63" s="121">
        <f t="shared" si="131"/>
        <v>0</v>
      </c>
      <c r="DN63" s="121">
        <f t="shared" si="132"/>
        <v>0</v>
      </c>
      <c r="DO63" s="121">
        <f t="shared" si="133"/>
        <v>0</v>
      </c>
      <c r="DP63" s="121">
        <f t="shared" si="134"/>
        <v>0</v>
      </c>
      <c r="DQ63" s="121">
        <f t="shared" si="135"/>
        <v>0</v>
      </c>
      <c r="DR63" s="121">
        <f t="shared" si="136"/>
        <v>0</v>
      </c>
      <c r="DS63" s="121">
        <f t="shared" si="137"/>
        <v>0</v>
      </c>
      <c r="DW63" s="121" t="str">
        <f>IF($AP63&lt;&gt;"",VLOOKUP($AP63,pay_scales!$A:$S,18,FALSE),"")</f>
        <v/>
      </c>
      <c r="DX63" s="121">
        <f t="shared" si="82"/>
        <v>0</v>
      </c>
      <c r="DY63" s="121" t="str">
        <f t="shared" si="83"/>
        <v/>
      </c>
      <c r="DZ63" s="121">
        <f t="shared" si="138"/>
        <v>0</v>
      </c>
      <c r="EA63" s="121">
        <f t="shared" si="139"/>
        <v>0</v>
      </c>
      <c r="EB63" s="121">
        <f t="shared" si="140"/>
        <v>0</v>
      </c>
      <c r="EC63" s="121">
        <f t="shared" si="141"/>
        <v>0</v>
      </c>
      <c r="ED63" s="121">
        <f t="shared" si="142"/>
        <v>0</v>
      </c>
      <c r="EE63" s="121">
        <f t="shared" si="143"/>
        <v>0</v>
      </c>
      <c r="EF63" s="121">
        <f t="shared" si="144"/>
        <v>0</v>
      </c>
      <c r="EG63" s="121">
        <f t="shared" si="145"/>
        <v>0</v>
      </c>
      <c r="EH63" s="121">
        <f t="shared" si="146"/>
        <v>0</v>
      </c>
      <c r="EI63" s="121">
        <f t="shared" si="147"/>
        <v>0</v>
      </c>
      <c r="EJ63" s="121">
        <f t="shared" si="148"/>
        <v>0</v>
      </c>
      <c r="EK63" s="121">
        <f t="shared" si="149"/>
        <v>0</v>
      </c>
      <c r="EO63" s="121" t="str">
        <f>IF($AZ63&lt;&gt;"",VLOOKUP($AF63,pay_scales!$A:$S,18,FALSE),"")</f>
        <v/>
      </c>
      <c r="EP63" s="121">
        <f t="shared" si="84"/>
        <v>0</v>
      </c>
      <c r="EQ63" s="121" t="str">
        <f t="shared" si="85"/>
        <v/>
      </c>
      <c r="ER63" s="121">
        <f t="shared" si="150"/>
        <v>0</v>
      </c>
      <c r="ES63" s="121">
        <f t="shared" si="151"/>
        <v>0</v>
      </c>
      <c r="ET63" s="121">
        <f t="shared" si="152"/>
        <v>0</v>
      </c>
      <c r="EU63" s="121">
        <f t="shared" si="153"/>
        <v>0</v>
      </c>
      <c r="EV63" s="121">
        <f t="shared" si="154"/>
        <v>0</v>
      </c>
      <c r="EW63" s="121">
        <f t="shared" si="155"/>
        <v>0</v>
      </c>
      <c r="EX63" s="121">
        <f t="shared" si="156"/>
        <v>0</v>
      </c>
      <c r="EY63" s="121">
        <f t="shared" si="157"/>
        <v>0</v>
      </c>
      <c r="EZ63" s="121">
        <f t="shared" si="158"/>
        <v>0</v>
      </c>
      <c r="FA63" s="121">
        <f t="shared" si="159"/>
        <v>0</v>
      </c>
      <c r="FB63" s="121">
        <f t="shared" si="160"/>
        <v>0</v>
      </c>
      <c r="FC63" s="121">
        <f t="shared" si="161"/>
        <v>0</v>
      </c>
      <c r="FF63">
        <f t="shared" si="86"/>
        <v>0</v>
      </c>
    </row>
    <row r="64" spans="1:162" x14ac:dyDescent="0.25">
      <c r="A64" s="2" t="str">
        <f>IF(OR($E64='selections(hide)'!$A$57,$E64='selections(hide)'!$A$54,$E64='selections(hide)'!$A$51),$C$1&amp;$E64,IF(AND($E64='selections(hide)'!$A$50,$F64&lt;45),$C$1&amp;$E64&amp;"up to 45",IF(AND($E64='selections(hide)'!$A$50,$F64&gt;=45),$C$1&amp;$E64&amp;"45+",IF(AND($E64='selections(hide)'!$A$49,$F64&lt;30),$C$1&amp;$E64&amp;"up to 30",IF(AND($E64='selections(hide)'!$A$49,$F64&gt;=30),$C$1&amp;$E64&amp;"30+",IF(AND($E64='selections(hide)'!$A$53,$F64&lt;45),$C$1&amp;$E64&amp;"up to 45",IF(AND($E64='selections(hide)'!$A$53,$F64&gt;=45),$C$1&amp;$E64&amp;"45+",IF(AND($E64='selections(hide)'!$A$52,$F64&lt;30),$C$1&amp;$E64&amp;"up to 30",IF(AND($E64='selections(hide)'!$A$52,$F64&gt;=30),$C$1&amp;$E64&amp;"30+",IF(AND($E64='selections(hide)'!$A$56,$F64&lt;45),$C$1&amp;$E64&amp;"up to 45",IF(AND($E64='selections(hide)'!$A$56,$F64&gt;=45),$C$1&amp;$E64&amp;"45+",IF(AND($E64='selections(hide)'!$A$55,$F64&lt;30),$C$1&amp;$E64&amp;"up to 30",IF(AND($E64='selections(hide)'!$A$55,$F64&gt;=30),$C$1&amp;$E64&amp;"30+","")))))))))))))</f>
        <v/>
      </c>
      <c r="B64" s="85"/>
      <c r="C64" s="92"/>
      <c r="D64" s="93"/>
      <c r="E64" s="84"/>
      <c r="F64" s="92"/>
      <c r="G64" s="93"/>
      <c r="H64" s="91"/>
      <c r="I64" s="117" t="str">
        <f>IFERROR(IF('selections(hide)'!$F$1=1,VLOOKUP($A64,academic_hours!$B$13:$S$40,4,FALSE),IF('selections(hide)'!$F$1=2,VLOOKUP($A64,academic_hours!$B$13:$S$40,9,FALSE),IF('selections(hide)'!$F$1=3,VLOOKUP($A64,academic_hours!$B$13:$S$40,14,FALSE),0))),"")</f>
        <v/>
      </c>
      <c r="J64" s="118"/>
      <c r="K64" s="117" t="str">
        <f t="shared" si="65"/>
        <v/>
      </c>
      <c r="L64" s="47"/>
      <c r="M64" s="91"/>
      <c r="N64" s="91"/>
      <c r="O64" s="91"/>
      <c r="P64" s="91"/>
      <c r="Q64" s="91"/>
      <c r="R64" s="91"/>
      <c r="S64" s="117" t="str">
        <f>IFERROR(IF('selections(hide)'!$F$1=1,VLOOKUP($A64,academic_hours!$B$13:$S$40,6,FALSE),IF('selections(hide)'!$F$1=2,VLOOKUP($A64,academic_hours!$B$13:$S$40,11,FALSE),IF('selections(hide)'!$F$1=3,VLOOKUP($A64,academic_hours!$B$13:$S$40,16,FALSE),0))),"")</f>
        <v/>
      </c>
      <c r="T64" s="118"/>
      <c r="U64" s="117" t="str">
        <f t="shared" si="66"/>
        <v/>
      </c>
      <c r="V64" s="47"/>
      <c r="W64" s="91"/>
      <c r="X64" s="91"/>
      <c r="Y64" s="91"/>
      <c r="Z64" s="91"/>
      <c r="AA64" s="91"/>
      <c r="AB64" s="91"/>
      <c r="AC64" s="117" t="str">
        <f>IFERROR(IF('selections(hide)'!$F$1=1,VLOOKUP($A64,academic_hours!$B$13:$S$40,5,FALSE),IF('selections(hide)'!$F$1=2,VLOOKUP($A64,academic_hours!$B$13:$S$40,10,FALSE),IF('selections(hide)'!$F$1=3,VLOOKUP($A64,academic_hours!$B$13:$S$40,15,FALSE),0))),"")</f>
        <v/>
      </c>
      <c r="AD64" s="118"/>
      <c r="AE64" s="117" t="str">
        <f t="shared" si="67"/>
        <v/>
      </c>
      <c r="AF64" s="47"/>
      <c r="AG64" s="91"/>
      <c r="AH64" s="91"/>
      <c r="AI64" s="91"/>
      <c r="AJ64" s="91"/>
      <c r="AK64" s="91"/>
      <c r="AL64" s="91"/>
      <c r="AM64" s="117" t="str">
        <f>IFERROR(IF('selections(hide)'!$F$1=1,VLOOKUP($A64,academic_hours!$B$13:$S$40,8,FALSE),IF('selections(hide)'!$F$1=2,VLOOKUP($A64,academic_hours!$B$13:$S$40,13,FALSE),IF('selections(hide)'!$F$1=3,VLOOKUP($A64,academic_hours!$B$13:$S$40,18,FALSE),0))),"")</f>
        <v/>
      </c>
      <c r="AN64" s="118"/>
      <c r="AO64" s="117" t="str">
        <f t="shared" si="68"/>
        <v/>
      </c>
      <c r="AP64" s="47"/>
      <c r="AQ64" s="91"/>
      <c r="AR64" s="91"/>
      <c r="AS64" s="91"/>
      <c r="AT64" s="91"/>
      <c r="AU64" s="91"/>
      <c r="AV64" s="91"/>
      <c r="AW64" s="117" t="str">
        <f>IFERROR(IF('selections(hide)'!$F$1=1,VLOOKUP($A64,academic_hours!$B$13:$S$40,7,FALSE),IF('selections(hide)'!$F$1=2,VLOOKUP($A64,academic_hours!$B$13:$S$40,12,FALSE),IF('selections(hide)'!$F$1=3,VLOOKUP($A64,academic_hours!$B$13:$S$40,17,FALSE),0))),"")</f>
        <v/>
      </c>
      <c r="AX64" s="118"/>
      <c r="AY64" s="117" t="str">
        <f t="shared" si="69"/>
        <v/>
      </c>
      <c r="AZ64" s="47"/>
      <c r="BA64" s="91"/>
      <c r="BB64" s="91"/>
      <c r="BC64" s="91"/>
      <c r="BD64" s="91"/>
      <c r="BE64" s="91"/>
      <c r="BF64" s="91"/>
      <c r="BH64" s="71" t="str">
        <f t="shared" si="70"/>
        <v>OK</v>
      </c>
      <c r="BI64" s="71" t="str">
        <f t="shared" si="71"/>
        <v>OK</v>
      </c>
      <c r="BJ64" s="71" t="str">
        <f t="shared" si="72"/>
        <v>OK</v>
      </c>
      <c r="BK64" s="71" t="str">
        <f t="shared" si="73"/>
        <v>OK</v>
      </c>
      <c r="BL64" s="71" t="str">
        <f t="shared" si="74"/>
        <v>OK</v>
      </c>
      <c r="BM64" s="71" t="str">
        <f t="shared" si="75"/>
        <v>OK</v>
      </c>
      <c r="BN64" s="71" t="str">
        <f t="shared" si="97"/>
        <v>OK</v>
      </c>
      <c r="BO64" s="71" t="str">
        <f t="shared" si="98"/>
        <v>OK</v>
      </c>
      <c r="BP64" s="71" t="str">
        <f t="shared" si="99"/>
        <v>OK</v>
      </c>
      <c r="BQ64" s="71" t="str">
        <f t="shared" si="100"/>
        <v>OK</v>
      </c>
      <c r="BR64" s="71" t="str">
        <f t="shared" si="101"/>
        <v>OK</v>
      </c>
      <c r="BU64" s="121" t="str">
        <f>IF($L64&lt;&gt;"",VLOOKUP($L64,pay_scales!$A:$S,18,FALSE),"")</f>
        <v/>
      </c>
      <c r="BV64" s="121">
        <f t="shared" si="76"/>
        <v>0</v>
      </c>
      <c r="BW64" s="121" t="str">
        <f t="shared" si="77"/>
        <v/>
      </c>
      <c r="BX64" s="121">
        <f t="shared" si="102"/>
        <v>0</v>
      </c>
      <c r="BY64" s="121">
        <f t="shared" si="103"/>
        <v>0</v>
      </c>
      <c r="BZ64" s="121">
        <f t="shared" si="104"/>
        <v>0</v>
      </c>
      <c r="CA64" s="121">
        <f t="shared" si="105"/>
        <v>0</v>
      </c>
      <c r="CB64" s="121">
        <f t="shared" si="106"/>
        <v>0</v>
      </c>
      <c r="CC64" s="121">
        <f t="shared" si="107"/>
        <v>0</v>
      </c>
      <c r="CD64" s="121">
        <f t="shared" si="108"/>
        <v>0</v>
      </c>
      <c r="CE64" s="121">
        <f t="shared" si="109"/>
        <v>0</v>
      </c>
      <c r="CF64" s="121">
        <f t="shared" si="110"/>
        <v>0</v>
      </c>
      <c r="CG64" s="121">
        <f t="shared" si="111"/>
        <v>0</v>
      </c>
      <c r="CH64" s="121">
        <f t="shared" si="112"/>
        <v>0</v>
      </c>
      <c r="CI64" s="121">
        <f t="shared" si="113"/>
        <v>0</v>
      </c>
      <c r="CM64" s="121" t="str">
        <f>IF($V64&lt;&gt;"",VLOOKUP($V64,pay_scales!$A:$S,18,FALSE),"")</f>
        <v/>
      </c>
      <c r="CN64" s="121">
        <f t="shared" si="78"/>
        <v>0</v>
      </c>
      <c r="CO64" s="121" t="str">
        <f t="shared" si="79"/>
        <v/>
      </c>
      <c r="CP64" s="121">
        <f t="shared" si="114"/>
        <v>0</v>
      </c>
      <c r="CQ64" s="121">
        <f t="shared" si="115"/>
        <v>0</v>
      </c>
      <c r="CR64" s="121">
        <f t="shared" si="116"/>
        <v>0</v>
      </c>
      <c r="CS64" s="121">
        <f t="shared" si="117"/>
        <v>0</v>
      </c>
      <c r="CT64" s="121">
        <f t="shared" si="118"/>
        <v>0</v>
      </c>
      <c r="CU64" s="121">
        <f t="shared" si="119"/>
        <v>0</v>
      </c>
      <c r="CV64" s="121">
        <f t="shared" si="120"/>
        <v>0</v>
      </c>
      <c r="CW64" s="121">
        <f t="shared" si="121"/>
        <v>0</v>
      </c>
      <c r="CX64" s="121">
        <f t="shared" si="122"/>
        <v>0</v>
      </c>
      <c r="CY64" s="121">
        <f t="shared" si="123"/>
        <v>0</v>
      </c>
      <c r="CZ64" s="121">
        <f t="shared" si="124"/>
        <v>0</v>
      </c>
      <c r="DA64" s="121">
        <f t="shared" si="125"/>
        <v>0</v>
      </c>
      <c r="DE64" s="121" t="str">
        <f>IF($AF64&lt;&gt;"",VLOOKUP($AF64,pay_scales!$A:$S,18,FALSE),"")</f>
        <v/>
      </c>
      <c r="DF64" s="121">
        <f t="shared" si="80"/>
        <v>0</v>
      </c>
      <c r="DG64" s="121" t="str">
        <f t="shared" si="81"/>
        <v/>
      </c>
      <c r="DH64" s="121">
        <f t="shared" si="126"/>
        <v>0</v>
      </c>
      <c r="DI64" s="121">
        <f t="shared" si="127"/>
        <v>0</v>
      </c>
      <c r="DJ64" s="121">
        <f t="shared" si="128"/>
        <v>0</v>
      </c>
      <c r="DK64" s="121">
        <f t="shared" si="129"/>
        <v>0</v>
      </c>
      <c r="DL64" s="121">
        <f t="shared" si="130"/>
        <v>0</v>
      </c>
      <c r="DM64" s="121">
        <f t="shared" si="131"/>
        <v>0</v>
      </c>
      <c r="DN64" s="121">
        <f t="shared" si="132"/>
        <v>0</v>
      </c>
      <c r="DO64" s="121">
        <f t="shared" si="133"/>
        <v>0</v>
      </c>
      <c r="DP64" s="121">
        <f t="shared" si="134"/>
        <v>0</v>
      </c>
      <c r="DQ64" s="121">
        <f t="shared" si="135"/>
        <v>0</v>
      </c>
      <c r="DR64" s="121">
        <f t="shared" si="136"/>
        <v>0</v>
      </c>
      <c r="DS64" s="121">
        <f t="shared" si="137"/>
        <v>0</v>
      </c>
      <c r="DW64" s="121" t="str">
        <f>IF($AP64&lt;&gt;"",VLOOKUP($AP64,pay_scales!$A:$S,18,FALSE),"")</f>
        <v/>
      </c>
      <c r="DX64" s="121">
        <f t="shared" si="82"/>
        <v>0</v>
      </c>
      <c r="DY64" s="121" t="str">
        <f t="shared" si="83"/>
        <v/>
      </c>
      <c r="DZ64" s="121">
        <f t="shared" si="138"/>
        <v>0</v>
      </c>
      <c r="EA64" s="121">
        <f t="shared" si="139"/>
        <v>0</v>
      </c>
      <c r="EB64" s="121">
        <f t="shared" si="140"/>
        <v>0</v>
      </c>
      <c r="EC64" s="121">
        <f t="shared" si="141"/>
        <v>0</v>
      </c>
      <c r="ED64" s="121">
        <f t="shared" si="142"/>
        <v>0</v>
      </c>
      <c r="EE64" s="121">
        <f t="shared" si="143"/>
        <v>0</v>
      </c>
      <c r="EF64" s="121">
        <f t="shared" si="144"/>
        <v>0</v>
      </c>
      <c r="EG64" s="121">
        <f t="shared" si="145"/>
        <v>0</v>
      </c>
      <c r="EH64" s="121">
        <f t="shared" si="146"/>
        <v>0</v>
      </c>
      <c r="EI64" s="121">
        <f t="shared" si="147"/>
        <v>0</v>
      </c>
      <c r="EJ64" s="121">
        <f t="shared" si="148"/>
        <v>0</v>
      </c>
      <c r="EK64" s="121">
        <f t="shared" si="149"/>
        <v>0</v>
      </c>
      <c r="EO64" s="121" t="str">
        <f>IF($AZ64&lt;&gt;"",VLOOKUP($AF64,pay_scales!$A:$S,18,FALSE),"")</f>
        <v/>
      </c>
      <c r="EP64" s="121">
        <f t="shared" si="84"/>
        <v>0</v>
      </c>
      <c r="EQ64" s="121" t="str">
        <f t="shared" si="85"/>
        <v/>
      </c>
      <c r="ER64" s="121">
        <f t="shared" si="150"/>
        <v>0</v>
      </c>
      <c r="ES64" s="121">
        <f t="shared" si="151"/>
        <v>0</v>
      </c>
      <c r="ET64" s="121">
        <f t="shared" si="152"/>
        <v>0</v>
      </c>
      <c r="EU64" s="121">
        <f t="shared" si="153"/>
        <v>0</v>
      </c>
      <c r="EV64" s="121">
        <f t="shared" si="154"/>
        <v>0</v>
      </c>
      <c r="EW64" s="121">
        <f t="shared" si="155"/>
        <v>0</v>
      </c>
      <c r="EX64" s="121">
        <f t="shared" si="156"/>
        <v>0</v>
      </c>
      <c r="EY64" s="121">
        <f t="shared" si="157"/>
        <v>0</v>
      </c>
      <c r="EZ64" s="121">
        <f t="shared" si="158"/>
        <v>0</v>
      </c>
      <c r="FA64" s="121">
        <f t="shared" si="159"/>
        <v>0</v>
      </c>
      <c r="FB64" s="121">
        <f t="shared" si="160"/>
        <v>0</v>
      </c>
      <c r="FC64" s="121">
        <f t="shared" si="161"/>
        <v>0</v>
      </c>
      <c r="FF64">
        <f t="shared" si="86"/>
        <v>0</v>
      </c>
    </row>
    <row r="65" spans="1:162" x14ac:dyDescent="0.25">
      <c r="A65" s="2" t="str">
        <f>IF(OR($E65='selections(hide)'!$A$57,$E65='selections(hide)'!$A$54,$E65='selections(hide)'!$A$51),$C$1&amp;$E65,IF(AND($E65='selections(hide)'!$A$50,$F65&lt;45),$C$1&amp;$E65&amp;"up to 45",IF(AND($E65='selections(hide)'!$A$50,$F65&gt;=45),$C$1&amp;$E65&amp;"45+",IF(AND($E65='selections(hide)'!$A$49,$F65&lt;30),$C$1&amp;$E65&amp;"up to 30",IF(AND($E65='selections(hide)'!$A$49,$F65&gt;=30),$C$1&amp;$E65&amp;"30+",IF(AND($E65='selections(hide)'!$A$53,$F65&lt;45),$C$1&amp;$E65&amp;"up to 45",IF(AND($E65='selections(hide)'!$A$53,$F65&gt;=45),$C$1&amp;$E65&amp;"45+",IF(AND($E65='selections(hide)'!$A$52,$F65&lt;30),$C$1&amp;$E65&amp;"up to 30",IF(AND($E65='selections(hide)'!$A$52,$F65&gt;=30),$C$1&amp;$E65&amp;"30+",IF(AND($E65='selections(hide)'!$A$56,$F65&lt;45),$C$1&amp;$E65&amp;"up to 45",IF(AND($E65='selections(hide)'!$A$56,$F65&gt;=45),$C$1&amp;$E65&amp;"45+",IF(AND($E65='selections(hide)'!$A$55,$F65&lt;30),$C$1&amp;$E65&amp;"up to 30",IF(AND($E65='selections(hide)'!$A$55,$F65&gt;=30),$C$1&amp;$E65&amp;"30+","")))))))))))))</f>
        <v/>
      </c>
      <c r="B65" s="85"/>
      <c r="C65" s="92"/>
      <c r="D65" s="93"/>
      <c r="E65" s="84"/>
      <c r="F65" s="92"/>
      <c r="G65" s="93"/>
      <c r="H65" s="91"/>
      <c r="I65" s="117" t="str">
        <f>IFERROR(IF('selections(hide)'!$F$1=1,VLOOKUP($A65,academic_hours!$B$13:$S$40,4,FALSE),IF('selections(hide)'!$F$1=2,VLOOKUP($A65,academic_hours!$B$13:$S$40,9,FALSE),IF('selections(hide)'!$F$1=3,VLOOKUP($A65,academic_hours!$B$13:$S$40,14,FALSE),0))),"")</f>
        <v/>
      </c>
      <c r="J65" s="118"/>
      <c r="K65" s="117" t="str">
        <f t="shared" si="65"/>
        <v/>
      </c>
      <c r="L65" s="47"/>
      <c r="M65" s="91"/>
      <c r="N65" s="91"/>
      <c r="O65" s="91"/>
      <c r="P65" s="91"/>
      <c r="Q65" s="91"/>
      <c r="R65" s="91"/>
      <c r="S65" s="117" t="str">
        <f>IFERROR(IF('selections(hide)'!$F$1=1,VLOOKUP($A65,academic_hours!$B$13:$S$40,6,FALSE),IF('selections(hide)'!$F$1=2,VLOOKUP($A65,academic_hours!$B$13:$S$40,11,FALSE),IF('selections(hide)'!$F$1=3,VLOOKUP($A65,academic_hours!$B$13:$S$40,16,FALSE),0))),"")</f>
        <v/>
      </c>
      <c r="T65" s="118"/>
      <c r="U65" s="117" t="str">
        <f t="shared" si="66"/>
        <v/>
      </c>
      <c r="V65" s="47"/>
      <c r="W65" s="91"/>
      <c r="X65" s="91"/>
      <c r="Y65" s="91"/>
      <c r="Z65" s="91"/>
      <c r="AA65" s="91"/>
      <c r="AB65" s="91"/>
      <c r="AC65" s="117" t="str">
        <f>IFERROR(IF('selections(hide)'!$F$1=1,VLOOKUP($A65,academic_hours!$B$13:$S$40,5,FALSE),IF('selections(hide)'!$F$1=2,VLOOKUP($A65,academic_hours!$B$13:$S$40,10,FALSE),IF('selections(hide)'!$F$1=3,VLOOKUP($A65,academic_hours!$B$13:$S$40,15,FALSE),0))),"")</f>
        <v/>
      </c>
      <c r="AD65" s="118"/>
      <c r="AE65" s="117" t="str">
        <f t="shared" si="67"/>
        <v/>
      </c>
      <c r="AF65" s="47"/>
      <c r="AG65" s="91"/>
      <c r="AH65" s="91"/>
      <c r="AI65" s="91"/>
      <c r="AJ65" s="91"/>
      <c r="AK65" s="91"/>
      <c r="AL65" s="91"/>
      <c r="AM65" s="117" t="str">
        <f>IFERROR(IF('selections(hide)'!$F$1=1,VLOOKUP($A65,academic_hours!$B$13:$S$40,8,FALSE),IF('selections(hide)'!$F$1=2,VLOOKUP($A65,academic_hours!$B$13:$S$40,13,FALSE),IF('selections(hide)'!$F$1=3,VLOOKUP($A65,academic_hours!$B$13:$S$40,18,FALSE),0))),"")</f>
        <v/>
      </c>
      <c r="AN65" s="118"/>
      <c r="AO65" s="117" t="str">
        <f t="shared" si="68"/>
        <v/>
      </c>
      <c r="AP65" s="47"/>
      <c r="AQ65" s="91"/>
      <c r="AR65" s="91"/>
      <c r="AS65" s="91"/>
      <c r="AT65" s="91"/>
      <c r="AU65" s="91"/>
      <c r="AV65" s="91"/>
      <c r="AW65" s="117" t="str">
        <f>IFERROR(IF('selections(hide)'!$F$1=1,VLOOKUP($A65,academic_hours!$B$13:$S$40,7,FALSE),IF('selections(hide)'!$F$1=2,VLOOKUP($A65,academic_hours!$B$13:$S$40,12,FALSE),IF('selections(hide)'!$F$1=3,VLOOKUP($A65,academic_hours!$B$13:$S$40,17,FALSE),0))),"")</f>
        <v/>
      </c>
      <c r="AX65" s="118"/>
      <c r="AY65" s="117" t="str">
        <f t="shared" si="69"/>
        <v/>
      </c>
      <c r="AZ65" s="47"/>
      <c r="BA65" s="91"/>
      <c r="BB65" s="91"/>
      <c r="BC65" s="91"/>
      <c r="BD65" s="91"/>
      <c r="BE65" s="91"/>
      <c r="BF65" s="91"/>
      <c r="BH65" s="71" t="str">
        <f t="shared" si="70"/>
        <v>OK</v>
      </c>
      <c r="BI65" s="71" t="str">
        <f t="shared" si="71"/>
        <v>OK</v>
      </c>
      <c r="BJ65" s="71" t="str">
        <f t="shared" si="72"/>
        <v>OK</v>
      </c>
      <c r="BK65" s="71" t="str">
        <f t="shared" si="73"/>
        <v>OK</v>
      </c>
      <c r="BL65" s="71" t="str">
        <f t="shared" si="74"/>
        <v>OK</v>
      </c>
      <c r="BM65" s="71" t="str">
        <f t="shared" si="75"/>
        <v>OK</v>
      </c>
      <c r="BN65" s="71" t="str">
        <f t="shared" si="97"/>
        <v>OK</v>
      </c>
      <c r="BO65" s="71" t="str">
        <f t="shared" si="98"/>
        <v>OK</v>
      </c>
      <c r="BP65" s="71" t="str">
        <f t="shared" si="99"/>
        <v>OK</v>
      </c>
      <c r="BQ65" s="71" t="str">
        <f t="shared" si="100"/>
        <v>OK</v>
      </c>
      <c r="BR65" s="71" t="str">
        <f t="shared" si="101"/>
        <v>OK</v>
      </c>
      <c r="BU65" s="121" t="str">
        <f>IF($L65&lt;&gt;"",VLOOKUP($L65,pay_scales!$A:$S,18,FALSE),"")</f>
        <v/>
      </c>
      <c r="BV65" s="121">
        <f t="shared" si="76"/>
        <v>0</v>
      </c>
      <c r="BW65" s="121" t="str">
        <f t="shared" si="77"/>
        <v/>
      </c>
      <c r="BX65" s="121">
        <f t="shared" si="102"/>
        <v>0</v>
      </c>
      <c r="BY65" s="121">
        <f t="shared" si="103"/>
        <v>0</v>
      </c>
      <c r="BZ65" s="121">
        <f t="shared" si="104"/>
        <v>0</v>
      </c>
      <c r="CA65" s="121">
        <f t="shared" si="105"/>
        <v>0</v>
      </c>
      <c r="CB65" s="121">
        <f t="shared" si="106"/>
        <v>0</v>
      </c>
      <c r="CC65" s="121">
        <f t="shared" si="107"/>
        <v>0</v>
      </c>
      <c r="CD65" s="121">
        <f t="shared" si="108"/>
        <v>0</v>
      </c>
      <c r="CE65" s="121">
        <f t="shared" si="109"/>
        <v>0</v>
      </c>
      <c r="CF65" s="121">
        <f t="shared" si="110"/>
        <v>0</v>
      </c>
      <c r="CG65" s="121">
        <f t="shared" si="111"/>
        <v>0</v>
      </c>
      <c r="CH65" s="121">
        <f t="shared" si="112"/>
        <v>0</v>
      </c>
      <c r="CI65" s="121">
        <f t="shared" si="113"/>
        <v>0</v>
      </c>
      <c r="CM65" s="121" t="str">
        <f>IF($V65&lt;&gt;"",VLOOKUP($V65,pay_scales!$A:$S,18,FALSE),"")</f>
        <v/>
      </c>
      <c r="CN65" s="121">
        <f t="shared" si="78"/>
        <v>0</v>
      </c>
      <c r="CO65" s="121" t="str">
        <f t="shared" si="79"/>
        <v/>
      </c>
      <c r="CP65" s="121">
        <f t="shared" si="114"/>
        <v>0</v>
      </c>
      <c r="CQ65" s="121">
        <f t="shared" si="115"/>
        <v>0</v>
      </c>
      <c r="CR65" s="121">
        <f t="shared" si="116"/>
        <v>0</v>
      </c>
      <c r="CS65" s="121">
        <f t="shared" si="117"/>
        <v>0</v>
      </c>
      <c r="CT65" s="121">
        <f t="shared" si="118"/>
        <v>0</v>
      </c>
      <c r="CU65" s="121">
        <f t="shared" si="119"/>
        <v>0</v>
      </c>
      <c r="CV65" s="121">
        <f t="shared" si="120"/>
        <v>0</v>
      </c>
      <c r="CW65" s="121">
        <f t="shared" si="121"/>
        <v>0</v>
      </c>
      <c r="CX65" s="121">
        <f t="shared" si="122"/>
        <v>0</v>
      </c>
      <c r="CY65" s="121">
        <f t="shared" si="123"/>
        <v>0</v>
      </c>
      <c r="CZ65" s="121">
        <f t="shared" si="124"/>
        <v>0</v>
      </c>
      <c r="DA65" s="121">
        <f t="shared" si="125"/>
        <v>0</v>
      </c>
      <c r="DE65" s="121" t="str">
        <f>IF($AF65&lt;&gt;"",VLOOKUP($AF65,pay_scales!$A:$S,18,FALSE),"")</f>
        <v/>
      </c>
      <c r="DF65" s="121">
        <f t="shared" si="80"/>
        <v>0</v>
      </c>
      <c r="DG65" s="121" t="str">
        <f t="shared" si="81"/>
        <v/>
      </c>
      <c r="DH65" s="121">
        <f t="shared" si="126"/>
        <v>0</v>
      </c>
      <c r="DI65" s="121">
        <f t="shared" si="127"/>
        <v>0</v>
      </c>
      <c r="DJ65" s="121">
        <f t="shared" si="128"/>
        <v>0</v>
      </c>
      <c r="DK65" s="121">
        <f t="shared" si="129"/>
        <v>0</v>
      </c>
      <c r="DL65" s="121">
        <f t="shared" si="130"/>
        <v>0</v>
      </c>
      <c r="DM65" s="121">
        <f t="shared" si="131"/>
        <v>0</v>
      </c>
      <c r="DN65" s="121">
        <f t="shared" si="132"/>
        <v>0</v>
      </c>
      <c r="DO65" s="121">
        <f t="shared" si="133"/>
        <v>0</v>
      </c>
      <c r="DP65" s="121">
        <f t="shared" si="134"/>
        <v>0</v>
      </c>
      <c r="DQ65" s="121">
        <f t="shared" si="135"/>
        <v>0</v>
      </c>
      <c r="DR65" s="121">
        <f t="shared" si="136"/>
        <v>0</v>
      </c>
      <c r="DS65" s="121">
        <f t="shared" si="137"/>
        <v>0</v>
      </c>
      <c r="DW65" s="121" t="str">
        <f>IF($AP65&lt;&gt;"",VLOOKUP($AP65,pay_scales!$A:$S,18,FALSE),"")</f>
        <v/>
      </c>
      <c r="DX65" s="121">
        <f t="shared" si="82"/>
        <v>0</v>
      </c>
      <c r="DY65" s="121" t="str">
        <f t="shared" si="83"/>
        <v/>
      </c>
      <c r="DZ65" s="121">
        <f t="shared" si="138"/>
        <v>0</v>
      </c>
      <c r="EA65" s="121">
        <f t="shared" si="139"/>
        <v>0</v>
      </c>
      <c r="EB65" s="121">
        <f t="shared" si="140"/>
        <v>0</v>
      </c>
      <c r="EC65" s="121">
        <f t="shared" si="141"/>
        <v>0</v>
      </c>
      <c r="ED65" s="121">
        <f t="shared" si="142"/>
        <v>0</v>
      </c>
      <c r="EE65" s="121">
        <f t="shared" si="143"/>
        <v>0</v>
      </c>
      <c r="EF65" s="121">
        <f t="shared" si="144"/>
        <v>0</v>
      </c>
      <c r="EG65" s="121">
        <f t="shared" si="145"/>
        <v>0</v>
      </c>
      <c r="EH65" s="121">
        <f t="shared" si="146"/>
        <v>0</v>
      </c>
      <c r="EI65" s="121">
        <f t="shared" si="147"/>
        <v>0</v>
      </c>
      <c r="EJ65" s="121">
        <f t="shared" si="148"/>
        <v>0</v>
      </c>
      <c r="EK65" s="121">
        <f t="shared" si="149"/>
        <v>0</v>
      </c>
      <c r="EO65" s="121" t="str">
        <f>IF($AZ65&lt;&gt;"",VLOOKUP($AF65,pay_scales!$A:$S,18,FALSE),"")</f>
        <v/>
      </c>
      <c r="EP65" s="121">
        <f t="shared" si="84"/>
        <v>0</v>
      </c>
      <c r="EQ65" s="121" t="str">
        <f t="shared" si="85"/>
        <v/>
      </c>
      <c r="ER65" s="121">
        <f t="shared" si="150"/>
        <v>0</v>
      </c>
      <c r="ES65" s="121">
        <f t="shared" si="151"/>
        <v>0</v>
      </c>
      <c r="ET65" s="121">
        <f t="shared" si="152"/>
        <v>0</v>
      </c>
      <c r="EU65" s="121">
        <f t="shared" si="153"/>
        <v>0</v>
      </c>
      <c r="EV65" s="121">
        <f t="shared" si="154"/>
        <v>0</v>
      </c>
      <c r="EW65" s="121">
        <f t="shared" si="155"/>
        <v>0</v>
      </c>
      <c r="EX65" s="121">
        <f t="shared" si="156"/>
        <v>0</v>
      </c>
      <c r="EY65" s="121">
        <f t="shared" si="157"/>
        <v>0</v>
      </c>
      <c r="EZ65" s="121">
        <f t="shared" si="158"/>
        <v>0</v>
      </c>
      <c r="FA65" s="121">
        <f t="shared" si="159"/>
        <v>0</v>
      </c>
      <c r="FB65" s="121">
        <f t="shared" si="160"/>
        <v>0</v>
      </c>
      <c r="FC65" s="121">
        <f t="shared" si="161"/>
        <v>0</v>
      </c>
      <c r="FF65">
        <f t="shared" si="86"/>
        <v>0</v>
      </c>
    </row>
    <row r="66" spans="1:162" x14ac:dyDescent="0.25">
      <c r="A66" s="2" t="str">
        <f>IF(OR($E66='selections(hide)'!$A$57,$E66='selections(hide)'!$A$54,$E66='selections(hide)'!$A$51),$C$1&amp;$E66,IF(AND($E66='selections(hide)'!$A$50,$F66&lt;45),$C$1&amp;$E66&amp;"up to 45",IF(AND($E66='selections(hide)'!$A$50,$F66&gt;=45),$C$1&amp;$E66&amp;"45+",IF(AND($E66='selections(hide)'!$A$49,$F66&lt;30),$C$1&amp;$E66&amp;"up to 30",IF(AND($E66='selections(hide)'!$A$49,$F66&gt;=30),$C$1&amp;$E66&amp;"30+",IF(AND($E66='selections(hide)'!$A$53,$F66&lt;45),$C$1&amp;$E66&amp;"up to 45",IF(AND($E66='selections(hide)'!$A$53,$F66&gt;=45),$C$1&amp;$E66&amp;"45+",IF(AND($E66='selections(hide)'!$A$52,$F66&lt;30),$C$1&amp;$E66&amp;"up to 30",IF(AND($E66='selections(hide)'!$A$52,$F66&gt;=30),$C$1&amp;$E66&amp;"30+",IF(AND($E66='selections(hide)'!$A$56,$F66&lt;45),$C$1&amp;$E66&amp;"up to 45",IF(AND($E66='selections(hide)'!$A$56,$F66&gt;=45),$C$1&amp;$E66&amp;"45+",IF(AND($E66='selections(hide)'!$A$55,$F66&lt;30),$C$1&amp;$E66&amp;"up to 30",IF(AND($E66='selections(hide)'!$A$55,$F66&gt;=30),$C$1&amp;$E66&amp;"30+","")))))))))))))</f>
        <v/>
      </c>
      <c r="B66" s="85"/>
      <c r="C66" s="92"/>
      <c r="D66" s="93"/>
      <c r="E66" s="84"/>
      <c r="F66" s="92"/>
      <c r="G66" s="93"/>
      <c r="H66" s="91"/>
      <c r="I66" s="117" t="str">
        <f>IFERROR(IF('selections(hide)'!$F$1=1,VLOOKUP($A66,academic_hours!$B$13:$S$40,4,FALSE),IF('selections(hide)'!$F$1=2,VLOOKUP($A66,academic_hours!$B$13:$S$40,9,FALSE),IF('selections(hide)'!$F$1=3,VLOOKUP($A66,academic_hours!$B$13:$S$40,14,FALSE),0))),"")</f>
        <v/>
      </c>
      <c r="J66" s="118"/>
      <c r="K66" s="117" t="str">
        <f t="shared" si="65"/>
        <v/>
      </c>
      <c r="L66" s="47"/>
      <c r="M66" s="91"/>
      <c r="N66" s="91"/>
      <c r="O66" s="91"/>
      <c r="P66" s="91"/>
      <c r="Q66" s="91"/>
      <c r="R66" s="91"/>
      <c r="S66" s="117" t="str">
        <f>IFERROR(IF('selections(hide)'!$F$1=1,VLOOKUP($A66,academic_hours!$B$13:$S$40,6,FALSE),IF('selections(hide)'!$F$1=2,VLOOKUP($A66,academic_hours!$B$13:$S$40,11,FALSE),IF('selections(hide)'!$F$1=3,VLOOKUP($A66,academic_hours!$B$13:$S$40,16,FALSE),0))),"")</f>
        <v/>
      </c>
      <c r="T66" s="118"/>
      <c r="U66" s="117" t="str">
        <f t="shared" si="66"/>
        <v/>
      </c>
      <c r="V66" s="47"/>
      <c r="W66" s="91"/>
      <c r="X66" s="91"/>
      <c r="Y66" s="91"/>
      <c r="Z66" s="91"/>
      <c r="AA66" s="91"/>
      <c r="AB66" s="91"/>
      <c r="AC66" s="117" t="str">
        <f>IFERROR(IF('selections(hide)'!$F$1=1,VLOOKUP($A66,academic_hours!$B$13:$S$40,5,FALSE),IF('selections(hide)'!$F$1=2,VLOOKUP($A66,academic_hours!$B$13:$S$40,10,FALSE),IF('selections(hide)'!$F$1=3,VLOOKUP($A66,academic_hours!$B$13:$S$40,15,FALSE),0))),"")</f>
        <v/>
      </c>
      <c r="AD66" s="118"/>
      <c r="AE66" s="117" t="str">
        <f t="shared" si="67"/>
        <v/>
      </c>
      <c r="AF66" s="47"/>
      <c r="AG66" s="91"/>
      <c r="AH66" s="91"/>
      <c r="AI66" s="91"/>
      <c r="AJ66" s="91"/>
      <c r="AK66" s="91"/>
      <c r="AL66" s="91"/>
      <c r="AM66" s="117" t="str">
        <f>IFERROR(IF('selections(hide)'!$F$1=1,VLOOKUP($A66,academic_hours!$B$13:$S$40,8,FALSE),IF('selections(hide)'!$F$1=2,VLOOKUP($A66,academic_hours!$B$13:$S$40,13,FALSE),IF('selections(hide)'!$F$1=3,VLOOKUP($A66,academic_hours!$B$13:$S$40,18,FALSE),0))),"")</f>
        <v/>
      </c>
      <c r="AN66" s="118"/>
      <c r="AO66" s="117" t="str">
        <f t="shared" si="68"/>
        <v/>
      </c>
      <c r="AP66" s="47"/>
      <c r="AQ66" s="91"/>
      <c r="AR66" s="91"/>
      <c r="AS66" s="91"/>
      <c r="AT66" s="91"/>
      <c r="AU66" s="91"/>
      <c r="AV66" s="91"/>
      <c r="AW66" s="117" t="str">
        <f>IFERROR(IF('selections(hide)'!$F$1=1,VLOOKUP($A66,academic_hours!$B$13:$S$40,7,FALSE),IF('selections(hide)'!$F$1=2,VLOOKUP($A66,academic_hours!$B$13:$S$40,12,FALSE),IF('selections(hide)'!$F$1=3,VLOOKUP($A66,academic_hours!$B$13:$S$40,17,FALSE),0))),"")</f>
        <v/>
      </c>
      <c r="AX66" s="118"/>
      <c r="AY66" s="117" t="str">
        <f t="shared" si="69"/>
        <v/>
      </c>
      <c r="AZ66" s="47"/>
      <c r="BA66" s="91"/>
      <c r="BB66" s="91"/>
      <c r="BC66" s="91"/>
      <c r="BD66" s="91"/>
      <c r="BE66" s="91"/>
      <c r="BF66" s="91"/>
      <c r="BH66" s="71" t="str">
        <f t="shared" si="70"/>
        <v>OK</v>
      </c>
      <c r="BI66" s="71" t="str">
        <f t="shared" si="71"/>
        <v>OK</v>
      </c>
      <c r="BJ66" s="71" t="str">
        <f t="shared" si="72"/>
        <v>OK</v>
      </c>
      <c r="BK66" s="71" t="str">
        <f t="shared" si="73"/>
        <v>OK</v>
      </c>
      <c r="BL66" s="71" t="str">
        <f t="shared" si="74"/>
        <v>OK</v>
      </c>
      <c r="BM66" s="71" t="str">
        <f t="shared" si="75"/>
        <v>OK</v>
      </c>
      <c r="BN66" s="71" t="str">
        <f t="shared" si="97"/>
        <v>OK</v>
      </c>
      <c r="BO66" s="71" t="str">
        <f t="shared" si="98"/>
        <v>OK</v>
      </c>
      <c r="BP66" s="71" t="str">
        <f t="shared" si="99"/>
        <v>OK</v>
      </c>
      <c r="BQ66" s="71" t="str">
        <f t="shared" si="100"/>
        <v>OK</v>
      </c>
      <c r="BR66" s="71" t="str">
        <f t="shared" si="101"/>
        <v>OK</v>
      </c>
      <c r="BU66" s="121" t="str">
        <f>IF($L66&lt;&gt;"",VLOOKUP($L66,pay_scales!$A:$S,18,FALSE),"")</f>
        <v/>
      </c>
      <c r="BV66" s="121">
        <f t="shared" si="76"/>
        <v>0</v>
      </c>
      <c r="BW66" s="121" t="str">
        <f t="shared" si="77"/>
        <v/>
      </c>
      <c r="BX66" s="121">
        <f t="shared" si="102"/>
        <v>0</v>
      </c>
      <c r="BY66" s="121">
        <f t="shared" si="103"/>
        <v>0</v>
      </c>
      <c r="BZ66" s="121">
        <f t="shared" si="104"/>
        <v>0</v>
      </c>
      <c r="CA66" s="121">
        <f t="shared" si="105"/>
        <v>0</v>
      </c>
      <c r="CB66" s="121">
        <f t="shared" si="106"/>
        <v>0</v>
      </c>
      <c r="CC66" s="121">
        <f t="shared" si="107"/>
        <v>0</v>
      </c>
      <c r="CD66" s="121">
        <f t="shared" si="108"/>
        <v>0</v>
      </c>
      <c r="CE66" s="121">
        <f t="shared" si="109"/>
        <v>0</v>
      </c>
      <c r="CF66" s="121">
        <f t="shared" si="110"/>
        <v>0</v>
      </c>
      <c r="CG66" s="121">
        <f t="shared" si="111"/>
        <v>0</v>
      </c>
      <c r="CH66" s="121">
        <f t="shared" si="112"/>
        <v>0</v>
      </c>
      <c r="CI66" s="121">
        <f t="shared" si="113"/>
        <v>0</v>
      </c>
      <c r="CM66" s="121" t="str">
        <f>IF($V66&lt;&gt;"",VLOOKUP($V66,pay_scales!$A:$S,18,FALSE),"")</f>
        <v/>
      </c>
      <c r="CN66" s="121">
        <f t="shared" si="78"/>
        <v>0</v>
      </c>
      <c r="CO66" s="121" t="str">
        <f t="shared" si="79"/>
        <v/>
      </c>
      <c r="CP66" s="121">
        <f t="shared" si="114"/>
        <v>0</v>
      </c>
      <c r="CQ66" s="121">
        <f t="shared" si="115"/>
        <v>0</v>
      </c>
      <c r="CR66" s="121">
        <f t="shared" si="116"/>
        <v>0</v>
      </c>
      <c r="CS66" s="121">
        <f t="shared" si="117"/>
        <v>0</v>
      </c>
      <c r="CT66" s="121">
        <f t="shared" si="118"/>
        <v>0</v>
      </c>
      <c r="CU66" s="121">
        <f t="shared" si="119"/>
        <v>0</v>
      </c>
      <c r="CV66" s="121">
        <f t="shared" si="120"/>
        <v>0</v>
      </c>
      <c r="CW66" s="121">
        <f t="shared" si="121"/>
        <v>0</v>
      </c>
      <c r="CX66" s="121">
        <f t="shared" si="122"/>
        <v>0</v>
      </c>
      <c r="CY66" s="121">
        <f t="shared" si="123"/>
        <v>0</v>
      </c>
      <c r="CZ66" s="121">
        <f t="shared" si="124"/>
        <v>0</v>
      </c>
      <c r="DA66" s="121">
        <f t="shared" si="125"/>
        <v>0</v>
      </c>
      <c r="DE66" s="121" t="str">
        <f>IF($AF66&lt;&gt;"",VLOOKUP($AF66,pay_scales!$A:$S,18,FALSE),"")</f>
        <v/>
      </c>
      <c r="DF66" s="121">
        <f t="shared" si="80"/>
        <v>0</v>
      </c>
      <c r="DG66" s="121" t="str">
        <f t="shared" si="81"/>
        <v/>
      </c>
      <c r="DH66" s="121">
        <f t="shared" si="126"/>
        <v>0</v>
      </c>
      <c r="DI66" s="121">
        <f t="shared" si="127"/>
        <v>0</v>
      </c>
      <c r="DJ66" s="121">
        <f t="shared" si="128"/>
        <v>0</v>
      </c>
      <c r="DK66" s="121">
        <f t="shared" si="129"/>
        <v>0</v>
      </c>
      <c r="DL66" s="121">
        <f t="shared" si="130"/>
        <v>0</v>
      </c>
      <c r="DM66" s="121">
        <f t="shared" si="131"/>
        <v>0</v>
      </c>
      <c r="DN66" s="121">
        <f t="shared" si="132"/>
        <v>0</v>
      </c>
      <c r="DO66" s="121">
        <f t="shared" si="133"/>
        <v>0</v>
      </c>
      <c r="DP66" s="121">
        <f t="shared" si="134"/>
        <v>0</v>
      </c>
      <c r="DQ66" s="121">
        <f t="shared" si="135"/>
        <v>0</v>
      </c>
      <c r="DR66" s="121">
        <f t="shared" si="136"/>
        <v>0</v>
      </c>
      <c r="DS66" s="121">
        <f t="shared" si="137"/>
        <v>0</v>
      </c>
      <c r="DW66" s="121" t="str">
        <f>IF($AP66&lt;&gt;"",VLOOKUP($AP66,pay_scales!$A:$S,18,FALSE),"")</f>
        <v/>
      </c>
      <c r="DX66" s="121">
        <f t="shared" si="82"/>
        <v>0</v>
      </c>
      <c r="DY66" s="121" t="str">
        <f t="shared" si="83"/>
        <v/>
      </c>
      <c r="DZ66" s="121">
        <f t="shared" si="138"/>
        <v>0</v>
      </c>
      <c r="EA66" s="121">
        <f t="shared" si="139"/>
        <v>0</v>
      </c>
      <c r="EB66" s="121">
        <f t="shared" si="140"/>
        <v>0</v>
      </c>
      <c r="EC66" s="121">
        <f t="shared" si="141"/>
        <v>0</v>
      </c>
      <c r="ED66" s="121">
        <f t="shared" si="142"/>
        <v>0</v>
      </c>
      <c r="EE66" s="121">
        <f t="shared" si="143"/>
        <v>0</v>
      </c>
      <c r="EF66" s="121">
        <f t="shared" si="144"/>
        <v>0</v>
      </c>
      <c r="EG66" s="121">
        <f t="shared" si="145"/>
        <v>0</v>
      </c>
      <c r="EH66" s="121">
        <f t="shared" si="146"/>
        <v>0</v>
      </c>
      <c r="EI66" s="121">
        <f t="shared" si="147"/>
        <v>0</v>
      </c>
      <c r="EJ66" s="121">
        <f t="shared" si="148"/>
        <v>0</v>
      </c>
      <c r="EK66" s="121">
        <f t="shared" si="149"/>
        <v>0</v>
      </c>
      <c r="EO66" s="121" t="str">
        <f>IF($AZ66&lt;&gt;"",VLOOKUP($AF66,pay_scales!$A:$S,18,FALSE),"")</f>
        <v/>
      </c>
      <c r="EP66" s="121">
        <f t="shared" si="84"/>
        <v>0</v>
      </c>
      <c r="EQ66" s="121" t="str">
        <f t="shared" si="85"/>
        <v/>
      </c>
      <c r="ER66" s="121">
        <f t="shared" si="150"/>
        <v>0</v>
      </c>
      <c r="ES66" s="121">
        <f t="shared" si="151"/>
        <v>0</v>
      </c>
      <c r="ET66" s="121">
        <f t="shared" si="152"/>
        <v>0</v>
      </c>
      <c r="EU66" s="121">
        <f t="shared" si="153"/>
        <v>0</v>
      </c>
      <c r="EV66" s="121">
        <f t="shared" si="154"/>
        <v>0</v>
      </c>
      <c r="EW66" s="121">
        <f t="shared" si="155"/>
        <v>0</v>
      </c>
      <c r="EX66" s="121">
        <f t="shared" si="156"/>
        <v>0</v>
      </c>
      <c r="EY66" s="121">
        <f t="shared" si="157"/>
        <v>0</v>
      </c>
      <c r="EZ66" s="121">
        <f t="shared" si="158"/>
        <v>0</v>
      </c>
      <c r="FA66" s="121">
        <f t="shared" si="159"/>
        <v>0</v>
      </c>
      <c r="FB66" s="121">
        <f t="shared" si="160"/>
        <v>0</v>
      </c>
      <c r="FC66" s="121">
        <f t="shared" si="161"/>
        <v>0</v>
      </c>
      <c r="FF66">
        <f t="shared" si="86"/>
        <v>0</v>
      </c>
    </row>
    <row r="67" spans="1:162" x14ac:dyDescent="0.25">
      <c r="A67" s="2" t="str">
        <f>IF(OR($E67='selections(hide)'!$A$57,$E67='selections(hide)'!$A$54,$E67='selections(hide)'!$A$51),$C$1&amp;$E67,IF(AND($E67='selections(hide)'!$A$50,$F67&lt;45),$C$1&amp;$E67&amp;"up to 45",IF(AND($E67='selections(hide)'!$A$50,$F67&gt;=45),$C$1&amp;$E67&amp;"45+",IF(AND($E67='selections(hide)'!$A$49,$F67&lt;30),$C$1&amp;$E67&amp;"up to 30",IF(AND($E67='selections(hide)'!$A$49,$F67&gt;=30),$C$1&amp;$E67&amp;"30+",IF(AND($E67='selections(hide)'!$A$53,$F67&lt;45),$C$1&amp;$E67&amp;"up to 45",IF(AND($E67='selections(hide)'!$A$53,$F67&gt;=45),$C$1&amp;$E67&amp;"45+",IF(AND($E67='selections(hide)'!$A$52,$F67&lt;30),$C$1&amp;$E67&amp;"up to 30",IF(AND($E67='selections(hide)'!$A$52,$F67&gt;=30),$C$1&amp;$E67&amp;"30+",IF(AND($E67='selections(hide)'!$A$56,$F67&lt;45),$C$1&amp;$E67&amp;"up to 45",IF(AND($E67='selections(hide)'!$A$56,$F67&gt;=45),$C$1&amp;$E67&amp;"45+",IF(AND($E67='selections(hide)'!$A$55,$F67&lt;30),$C$1&amp;$E67&amp;"up to 30",IF(AND($E67='selections(hide)'!$A$55,$F67&gt;=30),$C$1&amp;$E67&amp;"30+","")))))))))))))</f>
        <v/>
      </c>
      <c r="B67" s="85"/>
      <c r="C67" s="92"/>
      <c r="D67" s="93"/>
      <c r="E67" s="84"/>
      <c r="F67" s="92"/>
      <c r="G67" s="93"/>
      <c r="H67" s="91"/>
      <c r="I67" s="117" t="str">
        <f>IFERROR(IF('selections(hide)'!$F$1=1,VLOOKUP($A67,academic_hours!$B$13:$S$40,4,FALSE),IF('selections(hide)'!$F$1=2,VLOOKUP($A67,academic_hours!$B$13:$S$40,9,FALSE),IF('selections(hide)'!$F$1=3,VLOOKUP($A67,academic_hours!$B$13:$S$40,14,FALSE),0))),"")</f>
        <v/>
      </c>
      <c r="J67" s="118"/>
      <c r="K67" s="117" t="str">
        <f t="shared" si="65"/>
        <v/>
      </c>
      <c r="L67" s="47"/>
      <c r="M67" s="91"/>
      <c r="N67" s="91"/>
      <c r="O67" s="91"/>
      <c r="P67" s="91"/>
      <c r="Q67" s="91"/>
      <c r="R67" s="91"/>
      <c r="S67" s="117" t="str">
        <f>IFERROR(IF('selections(hide)'!$F$1=1,VLOOKUP($A67,academic_hours!$B$13:$S$40,6,FALSE),IF('selections(hide)'!$F$1=2,VLOOKUP($A67,academic_hours!$B$13:$S$40,11,FALSE),IF('selections(hide)'!$F$1=3,VLOOKUP($A67,academic_hours!$B$13:$S$40,16,FALSE),0))),"")</f>
        <v/>
      </c>
      <c r="T67" s="118"/>
      <c r="U67" s="117" t="str">
        <f t="shared" si="66"/>
        <v/>
      </c>
      <c r="V67" s="47"/>
      <c r="W67" s="91"/>
      <c r="X67" s="91"/>
      <c r="Y67" s="91"/>
      <c r="Z67" s="91"/>
      <c r="AA67" s="91"/>
      <c r="AB67" s="91"/>
      <c r="AC67" s="117" t="str">
        <f>IFERROR(IF('selections(hide)'!$F$1=1,VLOOKUP($A67,academic_hours!$B$13:$S$40,5,FALSE),IF('selections(hide)'!$F$1=2,VLOOKUP($A67,academic_hours!$B$13:$S$40,10,FALSE),IF('selections(hide)'!$F$1=3,VLOOKUP($A67,academic_hours!$B$13:$S$40,15,FALSE),0))),"")</f>
        <v/>
      </c>
      <c r="AD67" s="118"/>
      <c r="AE67" s="117" t="str">
        <f t="shared" si="67"/>
        <v/>
      </c>
      <c r="AF67" s="47"/>
      <c r="AG67" s="91"/>
      <c r="AH67" s="91"/>
      <c r="AI67" s="91"/>
      <c r="AJ67" s="91"/>
      <c r="AK67" s="91"/>
      <c r="AL67" s="91"/>
      <c r="AM67" s="117" t="str">
        <f>IFERROR(IF('selections(hide)'!$F$1=1,VLOOKUP($A67,academic_hours!$B$13:$S$40,8,FALSE),IF('selections(hide)'!$F$1=2,VLOOKUP($A67,academic_hours!$B$13:$S$40,13,FALSE),IF('selections(hide)'!$F$1=3,VLOOKUP($A67,academic_hours!$B$13:$S$40,18,FALSE),0))),"")</f>
        <v/>
      </c>
      <c r="AN67" s="118"/>
      <c r="AO67" s="117" t="str">
        <f t="shared" si="68"/>
        <v/>
      </c>
      <c r="AP67" s="47"/>
      <c r="AQ67" s="91"/>
      <c r="AR67" s="91"/>
      <c r="AS67" s="91"/>
      <c r="AT67" s="91"/>
      <c r="AU67" s="91"/>
      <c r="AV67" s="91"/>
      <c r="AW67" s="117" t="str">
        <f>IFERROR(IF('selections(hide)'!$F$1=1,VLOOKUP($A67,academic_hours!$B$13:$S$40,7,FALSE),IF('selections(hide)'!$F$1=2,VLOOKUP($A67,academic_hours!$B$13:$S$40,12,FALSE),IF('selections(hide)'!$F$1=3,VLOOKUP($A67,academic_hours!$B$13:$S$40,17,FALSE),0))),"")</f>
        <v/>
      </c>
      <c r="AX67" s="118"/>
      <c r="AY67" s="117" t="str">
        <f t="shared" si="69"/>
        <v/>
      </c>
      <c r="AZ67" s="47"/>
      <c r="BA67" s="91"/>
      <c r="BB67" s="91"/>
      <c r="BC67" s="91"/>
      <c r="BD67" s="91"/>
      <c r="BE67" s="91"/>
      <c r="BF67" s="91"/>
      <c r="BH67" s="71" t="str">
        <f t="shared" si="70"/>
        <v>OK</v>
      </c>
      <c r="BI67" s="71" t="str">
        <f t="shared" si="71"/>
        <v>OK</v>
      </c>
      <c r="BJ67" s="71" t="str">
        <f t="shared" si="72"/>
        <v>OK</v>
      </c>
      <c r="BK67" s="71" t="str">
        <f t="shared" si="73"/>
        <v>OK</v>
      </c>
      <c r="BL67" s="71" t="str">
        <f t="shared" si="74"/>
        <v>OK</v>
      </c>
      <c r="BM67" s="71" t="str">
        <f t="shared" si="75"/>
        <v>OK</v>
      </c>
      <c r="BN67" s="71" t="str">
        <f t="shared" si="97"/>
        <v>OK</v>
      </c>
      <c r="BO67" s="71" t="str">
        <f t="shared" si="98"/>
        <v>OK</v>
      </c>
      <c r="BP67" s="71" t="str">
        <f t="shared" si="99"/>
        <v>OK</v>
      </c>
      <c r="BQ67" s="71" t="str">
        <f t="shared" si="100"/>
        <v>OK</v>
      </c>
      <c r="BR67" s="71" t="str">
        <f t="shared" si="101"/>
        <v>OK</v>
      </c>
      <c r="BU67" s="121" t="str">
        <f>IF($L67&lt;&gt;"",VLOOKUP($L67,pay_scales!$A:$S,18,FALSE),"")</f>
        <v/>
      </c>
      <c r="BV67" s="121">
        <f t="shared" si="76"/>
        <v>0</v>
      </c>
      <c r="BW67" s="121" t="str">
        <f t="shared" si="77"/>
        <v/>
      </c>
      <c r="BX67" s="121">
        <f t="shared" si="102"/>
        <v>0</v>
      </c>
      <c r="BY67" s="121">
        <f t="shared" si="103"/>
        <v>0</v>
      </c>
      <c r="BZ67" s="121">
        <f t="shared" si="104"/>
        <v>0</v>
      </c>
      <c r="CA67" s="121">
        <f t="shared" si="105"/>
        <v>0</v>
      </c>
      <c r="CB67" s="121">
        <f t="shared" si="106"/>
        <v>0</v>
      </c>
      <c r="CC67" s="121">
        <f t="shared" si="107"/>
        <v>0</v>
      </c>
      <c r="CD67" s="121">
        <f t="shared" si="108"/>
        <v>0</v>
      </c>
      <c r="CE67" s="121">
        <f t="shared" si="109"/>
        <v>0</v>
      </c>
      <c r="CF67" s="121">
        <f t="shared" si="110"/>
        <v>0</v>
      </c>
      <c r="CG67" s="121">
        <f t="shared" si="111"/>
        <v>0</v>
      </c>
      <c r="CH67" s="121">
        <f t="shared" si="112"/>
        <v>0</v>
      </c>
      <c r="CI67" s="121">
        <f t="shared" si="113"/>
        <v>0</v>
      </c>
      <c r="CM67" s="121" t="str">
        <f>IF($V67&lt;&gt;"",VLOOKUP($V67,pay_scales!$A:$S,18,FALSE),"")</f>
        <v/>
      </c>
      <c r="CN67" s="121">
        <f t="shared" si="78"/>
        <v>0</v>
      </c>
      <c r="CO67" s="121" t="str">
        <f t="shared" si="79"/>
        <v/>
      </c>
      <c r="CP67" s="121">
        <f t="shared" si="114"/>
        <v>0</v>
      </c>
      <c r="CQ67" s="121">
        <f t="shared" si="115"/>
        <v>0</v>
      </c>
      <c r="CR67" s="121">
        <f t="shared" si="116"/>
        <v>0</v>
      </c>
      <c r="CS67" s="121">
        <f t="shared" si="117"/>
        <v>0</v>
      </c>
      <c r="CT67" s="121">
        <f t="shared" si="118"/>
        <v>0</v>
      </c>
      <c r="CU67" s="121">
        <f t="shared" si="119"/>
        <v>0</v>
      </c>
      <c r="CV67" s="121">
        <f t="shared" si="120"/>
        <v>0</v>
      </c>
      <c r="CW67" s="121">
        <f t="shared" si="121"/>
        <v>0</v>
      </c>
      <c r="CX67" s="121">
        <f t="shared" si="122"/>
        <v>0</v>
      </c>
      <c r="CY67" s="121">
        <f t="shared" si="123"/>
        <v>0</v>
      </c>
      <c r="CZ67" s="121">
        <f t="shared" si="124"/>
        <v>0</v>
      </c>
      <c r="DA67" s="121">
        <f t="shared" si="125"/>
        <v>0</v>
      </c>
      <c r="DE67" s="121" t="str">
        <f>IF($AF67&lt;&gt;"",VLOOKUP($AF67,pay_scales!$A:$S,18,FALSE),"")</f>
        <v/>
      </c>
      <c r="DF67" s="121">
        <f t="shared" si="80"/>
        <v>0</v>
      </c>
      <c r="DG67" s="121" t="str">
        <f t="shared" si="81"/>
        <v/>
      </c>
      <c r="DH67" s="121">
        <f t="shared" si="126"/>
        <v>0</v>
      </c>
      <c r="DI67" s="121">
        <f t="shared" si="127"/>
        <v>0</v>
      </c>
      <c r="DJ67" s="121">
        <f t="shared" si="128"/>
        <v>0</v>
      </c>
      <c r="DK67" s="121">
        <f t="shared" si="129"/>
        <v>0</v>
      </c>
      <c r="DL67" s="121">
        <f t="shared" si="130"/>
        <v>0</v>
      </c>
      <c r="DM67" s="121">
        <f t="shared" si="131"/>
        <v>0</v>
      </c>
      <c r="DN67" s="121">
        <f t="shared" si="132"/>
        <v>0</v>
      </c>
      <c r="DO67" s="121">
        <f t="shared" si="133"/>
        <v>0</v>
      </c>
      <c r="DP67" s="121">
        <f t="shared" si="134"/>
        <v>0</v>
      </c>
      <c r="DQ67" s="121">
        <f t="shared" si="135"/>
        <v>0</v>
      </c>
      <c r="DR67" s="121">
        <f t="shared" si="136"/>
        <v>0</v>
      </c>
      <c r="DS67" s="121">
        <f t="shared" si="137"/>
        <v>0</v>
      </c>
      <c r="DW67" s="121" t="str">
        <f>IF($AP67&lt;&gt;"",VLOOKUP($AP67,pay_scales!$A:$S,18,FALSE),"")</f>
        <v/>
      </c>
      <c r="DX67" s="121">
        <f t="shared" si="82"/>
        <v>0</v>
      </c>
      <c r="DY67" s="121" t="str">
        <f t="shared" si="83"/>
        <v/>
      </c>
      <c r="DZ67" s="121">
        <f t="shared" si="138"/>
        <v>0</v>
      </c>
      <c r="EA67" s="121">
        <f t="shared" si="139"/>
        <v>0</v>
      </c>
      <c r="EB67" s="121">
        <f t="shared" si="140"/>
        <v>0</v>
      </c>
      <c r="EC67" s="121">
        <f t="shared" si="141"/>
        <v>0</v>
      </c>
      <c r="ED67" s="121">
        <f t="shared" si="142"/>
        <v>0</v>
      </c>
      <c r="EE67" s="121">
        <f t="shared" si="143"/>
        <v>0</v>
      </c>
      <c r="EF67" s="121">
        <f t="shared" si="144"/>
        <v>0</v>
      </c>
      <c r="EG67" s="121">
        <f t="shared" si="145"/>
        <v>0</v>
      </c>
      <c r="EH67" s="121">
        <f t="shared" si="146"/>
        <v>0</v>
      </c>
      <c r="EI67" s="121">
        <f t="shared" si="147"/>
        <v>0</v>
      </c>
      <c r="EJ67" s="121">
        <f t="shared" si="148"/>
        <v>0</v>
      </c>
      <c r="EK67" s="121">
        <f t="shared" si="149"/>
        <v>0</v>
      </c>
      <c r="EO67" s="121" t="str">
        <f>IF($AZ67&lt;&gt;"",VLOOKUP($AF67,pay_scales!$A:$S,18,FALSE),"")</f>
        <v/>
      </c>
      <c r="EP67" s="121">
        <f t="shared" si="84"/>
        <v>0</v>
      </c>
      <c r="EQ67" s="121" t="str">
        <f t="shared" si="85"/>
        <v/>
      </c>
      <c r="ER67" s="121">
        <f t="shared" si="150"/>
        <v>0</v>
      </c>
      <c r="ES67" s="121">
        <f t="shared" si="151"/>
        <v>0</v>
      </c>
      <c r="ET67" s="121">
        <f t="shared" si="152"/>
        <v>0</v>
      </c>
      <c r="EU67" s="121">
        <f t="shared" si="153"/>
        <v>0</v>
      </c>
      <c r="EV67" s="121">
        <f t="shared" si="154"/>
        <v>0</v>
      </c>
      <c r="EW67" s="121">
        <f t="shared" si="155"/>
        <v>0</v>
      </c>
      <c r="EX67" s="121">
        <f t="shared" si="156"/>
        <v>0</v>
      </c>
      <c r="EY67" s="121">
        <f t="shared" si="157"/>
        <v>0</v>
      </c>
      <c r="EZ67" s="121">
        <f t="shared" si="158"/>
        <v>0</v>
      </c>
      <c r="FA67" s="121">
        <f t="shared" si="159"/>
        <v>0</v>
      </c>
      <c r="FB67" s="121">
        <f t="shared" si="160"/>
        <v>0</v>
      </c>
      <c r="FC67" s="121">
        <f t="shared" si="161"/>
        <v>0</v>
      </c>
      <c r="FF67">
        <f t="shared" si="86"/>
        <v>0</v>
      </c>
    </row>
    <row r="69" spans="1:162" x14ac:dyDescent="0.25">
      <c r="F69" s="86" t="s">
        <v>277</v>
      </c>
      <c r="G69" s="86" t="s">
        <v>285</v>
      </c>
      <c r="H69" s="86" t="s">
        <v>286</v>
      </c>
      <c r="I69" s="86"/>
      <c r="J69" s="86"/>
      <c r="K69" s="86"/>
      <c r="L69" s="86"/>
    </row>
    <row r="70" spans="1:162" x14ac:dyDescent="0.25">
      <c r="B70" s="2" t="s">
        <v>287</v>
      </c>
      <c r="C70" s="2"/>
      <c r="D70" s="2"/>
      <c r="E70" s="2"/>
      <c r="F70" s="2">
        <f>SUMIFS($F$8:$F$67,$E$8:$E$67,'selections(hide)'!$A$49,$D$8:$D$67,F$69)+SUMIFS($F$8:$F$67,$E$8:$E$67,'selections(hide)'!$A$52,$D$8:$D$67,F$69)+SUMIFS($F$8:$F$67,$E$8:$E$67,'selections(hide)'!$A$55,$D$8:$D$67,F$69)</f>
        <v>150</v>
      </c>
      <c r="G70" s="2">
        <f>SUMIFS($F$8:$F$67,$E$8:$E$67,'selections(hide)'!$A$49,$D$8:$D$67,G$69)+SUMIFS($F$8:$F$67,$E$8:$E$67,'selections(hide)'!$A$52,$D$8:$D$67,G$69)+SUMIFS($F$8:$F$67,$E$8:$E$67,'selections(hide)'!$A$55,$D$8:$D$67,G$69)</f>
        <v>0</v>
      </c>
      <c r="H70" s="2">
        <f>G70+F70</f>
        <v>150</v>
      </c>
    </row>
    <row r="71" spans="1:162" x14ac:dyDescent="0.25">
      <c r="B71" s="2" t="s">
        <v>288</v>
      </c>
      <c r="C71" s="2"/>
      <c r="D71" s="2"/>
      <c r="E71" s="2"/>
      <c r="F71" s="2">
        <f>SUMIFS($F$8:$F$67,$E$8:$E$67,'selections(hide)'!$A$50,$D$8:$D$67,F$69)+SUMIFS($F$8:$F$67,$E$8:$E$67,'selections(hide)'!$A$53,$D$8:$D$67,F$69)+SUMIFS($F$8:$F$67,$E$8:$E$67,'selections(hide)'!$A$56,$D$8:$D$67,F$69)</f>
        <v>30</v>
      </c>
      <c r="G71" s="2">
        <f>SUMIFS($F$8:$F$67,$E$8:$E$67,'selections(hide)'!$A$50,$D$8:$D$67,G$69)+SUMIFS($F$8:$F$67,$E$8:$E$67,'selections(hide)'!$A$53,$D$8:$D$67,G$69)+SUMIFS($F$8:$F$67,$E$8:$E$67,'selections(hide)'!$A$56,$D$8:$D$67,G$69)</f>
        <v>0</v>
      </c>
      <c r="H71" s="2">
        <f>G71+F71</f>
        <v>30</v>
      </c>
    </row>
    <row r="72" spans="1:162" x14ac:dyDescent="0.25">
      <c r="B72" s="2" t="s">
        <v>289</v>
      </c>
      <c r="C72" s="2"/>
      <c r="D72" s="2"/>
      <c r="E72" s="2"/>
      <c r="F72" s="2">
        <f>SUMIFS($F$8:$F$67,$E$8:$E$67,'selections(hide)'!$A$51,$D$8:$D$67,F$69)+SUMIFS($F$8:$F$67,$E$8:$E$67,'selections(hide)'!$A$54,$D$8:$D$67,F$69)+SUMIFS($F$8:$F$67,$E$8:$E$67,'selections(hide)'!$A$57,$D$8:$D$67,F$69)</f>
        <v>0</v>
      </c>
      <c r="G72" s="2">
        <f>SUMIFS($F$8:$F$67,$E$8:$E$67,'selections(hide)'!$A$51,$D$8:$D$67,G$69)+SUMIFS($F$8:$F$67,$E$8:$E$67,'selections(hide)'!$A$54,$D$8:$D$67,G$69)+SUMIFS($F$8:$F$67,$E$8:$E$67,'selections(hide)'!$A$57,$D$8:$D$67,G$69)</f>
        <v>0</v>
      </c>
      <c r="H72" s="2">
        <f>G72+F72</f>
        <v>0</v>
      </c>
    </row>
    <row r="73" spans="1:162" x14ac:dyDescent="0.25">
      <c r="B73" s="95" t="s">
        <v>290</v>
      </c>
      <c r="C73" s="95"/>
      <c r="D73" s="95"/>
      <c r="E73" s="2"/>
      <c r="F73" s="95">
        <f>SUM(F70:F72)</f>
        <v>180</v>
      </c>
      <c r="G73" s="95">
        <f>SUM(G70:G72)</f>
        <v>0</v>
      </c>
      <c r="H73" s="95">
        <f>SUM(H70:H72)</f>
        <v>180</v>
      </c>
    </row>
    <row r="74" spans="1:162" x14ac:dyDescent="0.25">
      <c r="E74" s="94" t="str">
        <f>IF(F74=F73,".","CREDITS SHOULD TOTAL: ")</f>
        <v>.</v>
      </c>
      <c r="F74" s="53">
        <f>VLOOKUP('selections(hide)'!$A$4,'selections(hide)'!$D$24:$P$36,5,FALSE)</f>
        <v>180</v>
      </c>
    </row>
  </sheetData>
  <mergeCells count="5">
    <mergeCell ref="I5:R5"/>
    <mergeCell ref="S5:AB5"/>
    <mergeCell ref="AC5:AL5"/>
    <mergeCell ref="AM5:AV5"/>
    <mergeCell ref="AW5:BF5"/>
  </mergeCells>
  <dataValidations count="5">
    <dataValidation type="whole" allowBlank="1" showInputMessage="1" showErrorMessage="1" error="Value should be between 10 and 120" sqref="F8:F67" xr:uid="{00000000-0002-0000-0300-000000000000}">
      <formula1>10</formula1>
      <formula2>120</formula2>
    </dataValidation>
    <dataValidation type="decimal" allowBlank="1" showInputMessage="1" showErrorMessage="1" error="Value should be between 0% and 100%" sqref="AG8:AL67 AQ8:AV67 H8:H67 W8:AB67 M8:R67 BA8:BF67" xr:uid="{00000000-0002-0000-0300-000001000000}">
      <formula1>0</formula1>
      <formula2>1</formula2>
    </dataValidation>
    <dataValidation type="whole" allowBlank="1" showInputMessage="1" showErrorMessage="1" error="Value should be between 1 and 6" sqref="C8:C67" xr:uid="{00000000-0002-0000-0300-000002000000}">
      <formula1>1</formula1>
      <formula2>6</formula2>
    </dataValidation>
    <dataValidation allowBlank="1" showInputMessage="1" showErrorMessage="1" error="Value should be between 0% and 100%" sqref="J8:J67 AX8:AX67 AD8:AD67 T8:T67 AN8:AN67" xr:uid="{00000000-0002-0000-0300-000003000000}"/>
    <dataValidation type="whole" allowBlank="1" showInputMessage="1" showErrorMessage="1" error="Input value between 5 and 71" sqref="L8:L67 V8:V67 AP8:AP67 AF8:AF67 AZ8:AZ67" xr:uid="{00000000-0002-0000-0300-000004000000}">
      <formula1>5</formula1>
      <formula2>71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300-000005000000}">
          <x14:formula1>
            <xm:f>'selections(hide)'!$C$49:$C$50</xm:f>
          </x14:formula1>
          <xm:sqref>G8:G67</xm:sqref>
        </x14:dataValidation>
        <x14:dataValidation type="list" allowBlank="1" showInputMessage="1" showErrorMessage="1" xr:uid="{00000000-0002-0000-0300-000006000000}">
          <x14:formula1>
            <xm:f>'selections(hide)'!$E$49:$E$50</xm:f>
          </x14:formula1>
          <xm:sqref>D8:D67</xm:sqref>
        </x14:dataValidation>
        <x14:dataValidation type="list" allowBlank="1" showInputMessage="1" showErrorMessage="1" xr:uid="{00000000-0002-0000-0300-000007000000}">
          <x14:formula1>
            <xm:f>'selections(hide)'!$A$49:$A$57</xm:f>
          </x14:formula1>
          <xm:sqref>E8:E67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  <pageSetUpPr fitToPage="1"/>
  </sheetPr>
  <dimension ref="A1:BG29"/>
  <sheetViews>
    <sheetView zoomScale="80" zoomScaleNormal="8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10.7109375" defaultRowHeight="15" x14ac:dyDescent="0.25"/>
  <cols>
    <col min="1" max="1" width="30.5703125" customWidth="1"/>
    <col min="2" max="2" width="13.85546875" customWidth="1"/>
    <col min="12" max="12" width="5.7109375" customWidth="1"/>
    <col min="20" max="20" width="5.7109375" customWidth="1"/>
    <col min="28" max="28" width="5.7109375" customWidth="1"/>
    <col min="36" max="36" width="5.7109375" customWidth="1"/>
    <col min="44" max="44" width="5.7109375" customWidth="1"/>
    <col min="52" max="52" width="5.7109375" customWidth="1"/>
  </cols>
  <sheetData>
    <row r="1" spans="1:59" x14ac:dyDescent="0.25">
      <c r="A1" s="3" t="str">
        <f>'NOTES - please read'!A1</f>
        <v>PROGRAMME COSTING TOOL</v>
      </c>
    </row>
    <row r="2" spans="1:59" x14ac:dyDescent="0.25">
      <c r="A2" t="s">
        <v>291</v>
      </c>
      <c r="B2" s="3"/>
    </row>
    <row r="3" spans="1:59" x14ac:dyDescent="0.25">
      <c r="A3" s="45" t="s">
        <v>292</v>
      </c>
      <c r="B3" s="65"/>
      <c r="E3" s="257" t="s">
        <v>293</v>
      </c>
      <c r="F3" s="257"/>
      <c r="G3" s="257"/>
      <c r="H3" s="257"/>
      <c r="I3" s="257"/>
      <c r="J3" s="257"/>
      <c r="K3" s="257"/>
      <c r="M3" s="253" t="s">
        <v>149</v>
      </c>
      <c r="N3" s="253"/>
      <c r="O3" s="253"/>
      <c r="P3" s="253"/>
      <c r="Q3" s="253"/>
      <c r="R3" s="253"/>
      <c r="S3" s="253"/>
      <c r="U3" s="253" t="s">
        <v>264</v>
      </c>
      <c r="V3" s="253"/>
      <c r="W3" s="253"/>
      <c r="X3" s="253"/>
      <c r="Y3" s="253"/>
      <c r="Z3" s="253"/>
      <c r="AA3" s="253"/>
      <c r="AC3" s="253" t="s">
        <v>265</v>
      </c>
      <c r="AD3" s="253"/>
      <c r="AE3" s="253"/>
      <c r="AF3" s="253"/>
      <c r="AG3" s="253"/>
      <c r="AH3" s="253"/>
      <c r="AI3" s="253"/>
      <c r="AK3" s="253" t="s">
        <v>266</v>
      </c>
      <c r="AL3" s="253"/>
      <c r="AM3" s="253"/>
      <c r="AN3" s="253"/>
      <c r="AO3" s="253"/>
      <c r="AP3" s="253"/>
      <c r="AQ3" s="253"/>
      <c r="AS3" s="253" t="s">
        <v>267</v>
      </c>
      <c r="AT3" s="253"/>
      <c r="AU3" s="253"/>
      <c r="AV3" s="253"/>
      <c r="AW3" s="253"/>
      <c r="AX3" s="253"/>
      <c r="AY3" s="253"/>
      <c r="BA3" s="253" t="s">
        <v>268</v>
      </c>
      <c r="BB3" s="253"/>
      <c r="BC3" s="253"/>
      <c r="BD3" s="253"/>
      <c r="BE3" s="253"/>
      <c r="BF3" s="253"/>
      <c r="BG3" s="253"/>
    </row>
    <row r="4" spans="1:59" x14ac:dyDescent="0.25">
      <c r="E4" t="s">
        <v>294</v>
      </c>
      <c r="F4" t="s">
        <v>295</v>
      </c>
      <c r="G4" t="s">
        <v>296</v>
      </c>
      <c r="H4" t="s">
        <v>297</v>
      </c>
      <c r="I4" t="s">
        <v>298</v>
      </c>
      <c r="J4" t="s">
        <v>299</v>
      </c>
      <c r="K4" t="s">
        <v>300</v>
      </c>
      <c r="M4" t="str">
        <f>E4</f>
        <v>Dev Yr</v>
      </c>
      <c r="N4" t="str">
        <f t="shared" ref="N4:S5" si="0">F4</f>
        <v>Launch Yr</v>
      </c>
      <c r="O4" t="str">
        <f t="shared" si="0"/>
        <v>Yr 2</v>
      </c>
      <c r="P4" t="str">
        <f t="shared" si="0"/>
        <v>Yr 3</v>
      </c>
      <c r="Q4" t="str">
        <f t="shared" si="0"/>
        <v>Yr 4</v>
      </c>
      <c r="R4" t="str">
        <f t="shared" si="0"/>
        <v>Yr 5</v>
      </c>
      <c r="S4" t="str">
        <f t="shared" si="0"/>
        <v>Yr 6</v>
      </c>
      <c r="U4" t="str">
        <f>M4</f>
        <v>Dev Yr</v>
      </c>
      <c r="V4" t="str">
        <f t="shared" ref="V4:AA5" si="1">N4</f>
        <v>Launch Yr</v>
      </c>
      <c r="W4" t="str">
        <f t="shared" si="1"/>
        <v>Yr 2</v>
      </c>
      <c r="X4" t="str">
        <f t="shared" si="1"/>
        <v>Yr 3</v>
      </c>
      <c r="Y4" t="str">
        <f t="shared" si="1"/>
        <v>Yr 4</v>
      </c>
      <c r="Z4" t="str">
        <f t="shared" si="1"/>
        <v>Yr 5</v>
      </c>
      <c r="AA4" t="str">
        <f t="shared" si="1"/>
        <v>Yr 6</v>
      </c>
      <c r="AC4" t="str">
        <f>U4</f>
        <v>Dev Yr</v>
      </c>
      <c r="AD4" t="str">
        <f t="shared" ref="AD4:AI5" si="2">V4</f>
        <v>Launch Yr</v>
      </c>
      <c r="AE4" t="str">
        <f t="shared" si="2"/>
        <v>Yr 2</v>
      </c>
      <c r="AF4" t="str">
        <f t="shared" si="2"/>
        <v>Yr 3</v>
      </c>
      <c r="AG4" t="str">
        <f t="shared" si="2"/>
        <v>Yr 4</v>
      </c>
      <c r="AH4" t="str">
        <f t="shared" si="2"/>
        <v>Yr 5</v>
      </c>
      <c r="AI4" t="str">
        <f t="shared" si="2"/>
        <v>Yr 6</v>
      </c>
      <c r="AK4" t="str">
        <f>AC4</f>
        <v>Dev Yr</v>
      </c>
      <c r="AL4" t="str">
        <f t="shared" ref="AL4:AQ5" si="3">AD4</f>
        <v>Launch Yr</v>
      </c>
      <c r="AM4" t="str">
        <f t="shared" si="3"/>
        <v>Yr 2</v>
      </c>
      <c r="AN4" t="str">
        <f t="shared" si="3"/>
        <v>Yr 3</v>
      </c>
      <c r="AO4" t="str">
        <f t="shared" si="3"/>
        <v>Yr 4</v>
      </c>
      <c r="AP4" t="str">
        <f t="shared" si="3"/>
        <v>Yr 5</v>
      </c>
      <c r="AQ4" t="str">
        <f t="shared" si="3"/>
        <v>Yr 6</v>
      </c>
      <c r="AS4" t="str">
        <f>AK4</f>
        <v>Dev Yr</v>
      </c>
      <c r="AT4" t="str">
        <f t="shared" ref="AT4:AY5" si="4">AL4</f>
        <v>Launch Yr</v>
      </c>
      <c r="AU4" t="str">
        <f t="shared" si="4"/>
        <v>Yr 2</v>
      </c>
      <c r="AV4" t="str">
        <f t="shared" si="4"/>
        <v>Yr 3</v>
      </c>
      <c r="AW4" t="str">
        <f t="shared" si="4"/>
        <v>Yr 4</v>
      </c>
      <c r="AX4" t="str">
        <f t="shared" si="4"/>
        <v>Yr 5</v>
      </c>
      <c r="AY4" t="str">
        <f t="shared" si="4"/>
        <v>Yr 6</v>
      </c>
      <c r="BA4" t="str">
        <f>AS4</f>
        <v>Dev Yr</v>
      </c>
      <c r="BB4" t="str">
        <f t="shared" ref="BB4:BG5" si="5">AT4</f>
        <v>Launch Yr</v>
      </c>
      <c r="BC4" t="str">
        <f t="shared" si="5"/>
        <v>Yr 2</v>
      </c>
      <c r="BD4" t="str">
        <f t="shared" si="5"/>
        <v>Yr 3</v>
      </c>
      <c r="BE4" t="str">
        <f t="shared" si="5"/>
        <v>Yr 4</v>
      </c>
      <c r="BF4" t="str">
        <f t="shared" si="5"/>
        <v>Yr 5</v>
      </c>
      <c r="BG4" t="str">
        <f t="shared" si="5"/>
        <v>Yr 6</v>
      </c>
    </row>
    <row r="5" spans="1:59" x14ac:dyDescent="0.25">
      <c r="A5" s="42" t="s">
        <v>301</v>
      </c>
      <c r="E5" s="50" t="str">
        <f>IFERROR(VLOOKUP(F5,'selections(hide)'!$M$3:$N$18,2,FALSE),0)</f>
        <v>2024/25</v>
      </c>
      <c r="F5" s="50" t="str">
        <f>staff_students!E29</f>
        <v>2025/26</v>
      </c>
      <c r="G5" s="50" t="str">
        <f>staff_students!F29</f>
        <v>2026/27</v>
      </c>
      <c r="H5" s="50" t="str">
        <f>staff_students!G29</f>
        <v>2027/28</v>
      </c>
      <c r="I5" s="50" t="str">
        <f>staff_students!H29</f>
        <v>2028/29</v>
      </c>
      <c r="J5" s="50" t="str">
        <f>staff_students!I29</f>
        <v>2029/30</v>
      </c>
      <c r="K5" s="50" t="str">
        <f>staff_students!J29</f>
        <v>2030/31</v>
      </c>
      <c r="M5" s="50" t="str">
        <f>E5</f>
        <v>2024/25</v>
      </c>
      <c r="N5" s="50" t="str">
        <f t="shared" si="0"/>
        <v>2025/26</v>
      </c>
      <c r="O5" s="50" t="str">
        <f t="shared" si="0"/>
        <v>2026/27</v>
      </c>
      <c r="P5" s="50" t="str">
        <f t="shared" si="0"/>
        <v>2027/28</v>
      </c>
      <c r="Q5" s="50" t="str">
        <f t="shared" si="0"/>
        <v>2028/29</v>
      </c>
      <c r="R5" s="50" t="str">
        <f t="shared" si="0"/>
        <v>2029/30</v>
      </c>
      <c r="S5" s="50" t="str">
        <f t="shared" si="0"/>
        <v>2030/31</v>
      </c>
      <c r="U5" s="50" t="str">
        <f>M5</f>
        <v>2024/25</v>
      </c>
      <c r="V5" s="50" t="str">
        <f t="shared" si="1"/>
        <v>2025/26</v>
      </c>
      <c r="W5" s="50" t="str">
        <f t="shared" si="1"/>
        <v>2026/27</v>
      </c>
      <c r="X5" s="50" t="str">
        <f t="shared" si="1"/>
        <v>2027/28</v>
      </c>
      <c r="Y5" s="50" t="str">
        <f t="shared" si="1"/>
        <v>2028/29</v>
      </c>
      <c r="Z5" s="50" t="str">
        <f t="shared" si="1"/>
        <v>2029/30</v>
      </c>
      <c r="AA5" s="50" t="str">
        <f t="shared" si="1"/>
        <v>2030/31</v>
      </c>
      <c r="AC5" s="50" t="str">
        <f>U5</f>
        <v>2024/25</v>
      </c>
      <c r="AD5" s="50" t="str">
        <f t="shared" si="2"/>
        <v>2025/26</v>
      </c>
      <c r="AE5" s="50" t="str">
        <f t="shared" si="2"/>
        <v>2026/27</v>
      </c>
      <c r="AF5" s="50" t="str">
        <f t="shared" si="2"/>
        <v>2027/28</v>
      </c>
      <c r="AG5" s="50" t="str">
        <f t="shared" si="2"/>
        <v>2028/29</v>
      </c>
      <c r="AH5" s="50" t="str">
        <f t="shared" si="2"/>
        <v>2029/30</v>
      </c>
      <c r="AI5" s="50" t="str">
        <f t="shared" si="2"/>
        <v>2030/31</v>
      </c>
      <c r="AK5" s="50" t="str">
        <f>AC5</f>
        <v>2024/25</v>
      </c>
      <c r="AL5" s="50" t="str">
        <f t="shared" si="3"/>
        <v>2025/26</v>
      </c>
      <c r="AM5" s="50" t="str">
        <f t="shared" si="3"/>
        <v>2026/27</v>
      </c>
      <c r="AN5" s="50" t="str">
        <f t="shared" si="3"/>
        <v>2027/28</v>
      </c>
      <c r="AO5" s="50" t="str">
        <f t="shared" si="3"/>
        <v>2028/29</v>
      </c>
      <c r="AP5" s="50" t="str">
        <f t="shared" si="3"/>
        <v>2029/30</v>
      </c>
      <c r="AQ5" s="50" t="str">
        <f t="shared" si="3"/>
        <v>2030/31</v>
      </c>
      <c r="AS5" s="50" t="str">
        <f>AK5</f>
        <v>2024/25</v>
      </c>
      <c r="AT5" s="50" t="str">
        <f t="shared" si="4"/>
        <v>2025/26</v>
      </c>
      <c r="AU5" s="50" t="str">
        <f t="shared" si="4"/>
        <v>2026/27</v>
      </c>
      <c r="AV5" s="50" t="str">
        <f t="shared" si="4"/>
        <v>2027/28</v>
      </c>
      <c r="AW5" s="50" t="str">
        <f t="shared" si="4"/>
        <v>2028/29</v>
      </c>
      <c r="AX5" s="50" t="str">
        <f t="shared" si="4"/>
        <v>2029/30</v>
      </c>
      <c r="AY5" s="50" t="str">
        <f t="shared" si="4"/>
        <v>2030/31</v>
      </c>
      <c r="BA5" s="50" t="str">
        <f>AS5</f>
        <v>2024/25</v>
      </c>
      <c r="BB5" s="50" t="str">
        <f t="shared" si="5"/>
        <v>2025/26</v>
      </c>
      <c r="BC5" s="50" t="str">
        <f t="shared" si="5"/>
        <v>2026/27</v>
      </c>
      <c r="BD5" s="50" t="str">
        <f t="shared" si="5"/>
        <v>2027/28</v>
      </c>
      <c r="BE5" s="50" t="str">
        <f t="shared" si="5"/>
        <v>2028/29</v>
      </c>
      <c r="BF5" s="50" t="str">
        <f t="shared" si="5"/>
        <v>2029/30</v>
      </c>
      <c r="BG5" s="50" t="str">
        <f t="shared" si="5"/>
        <v>2030/31</v>
      </c>
    </row>
    <row r="7" spans="1:59" x14ac:dyDescent="0.25">
      <c r="A7" s="159" t="s">
        <v>302</v>
      </c>
    </row>
    <row r="8" spans="1:59" x14ac:dyDescent="0.25">
      <c r="A8" s="254" t="s">
        <v>303</v>
      </c>
      <c r="B8" s="255"/>
      <c r="C8" s="255"/>
      <c r="D8" s="256"/>
      <c r="E8" s="72">
        <f t="shared" ref="E8:K10" si="6">M8+U8+AC8+AK8+AS8+BA8</f>
        <v>0</v>
      </c>
      <c r="F8" s="72">
        <f t="shared" si="6"/>
        <v>0</v>
      </c>
      <c r="G8" s="72">
        <f t="shared" si="6"/>
        <v>0</v>
      </c>
      <c r="H8" s="72">
        <f t="shared" si="6"/>
        <v>0</v>
      </c>
      <c r="I8" s="72">
        <f t="shared" si="6"/>
        <v>0</v>
      </c>
      <c r="J8" s="72">
        <f t="shared" si="6"/>
        <v>0</v>
      </c>
      <c r="K8" s="72">
        <f t="shared" si="6"/>
        <v>0</v>
      </c>
      <c r="M8" s="141"/>
      <c r="N8" s="141"/>
      <c r="O8" s="141"/>
      <c r="P8" s="141"/>
      <c r="Q8" s="141"/>
      <c r="R8" s="141"/>
      <c r="S8" s="141"/>
      <c r="U8" s="141"/>
      <c r="V8" s="141"/>
      <c r="W8" s="141"/>
      <c r="X8" s="141"/>
      <c r="Y8" s="141"/>
      <c r="Z8" s="141"/>
      <c r="AA8" s="141"/>
      <c r="AC8" s="141"/>
      <c r="AD8" s="141"/>
      <c r="AE8" s="141"/>
      <c r="AF8" s="141"/>
      <c r="AG8" s="141"/>
      <c r="AH8" s="141"/>
      <c r="AI8" s="141"/>
      <c r="AK8" s="141"/>
      <c r="AL8" s="141"/>
      <c r="AM8" s="141"/>
      <c r="AN8" s="141"/>
      <c r="AO8" s="141"/>
      <c r="AP8" s="141"/>
      <c r="AQ8" s="141"/>
      <c r="AS8" s="141"/>
      <c r="AT8" s="141"/>
      <c r="AU8" s="141"/>
      <c r="AV8" s="141"/>
      <c r="AW8" s="141"/>
      <c r="AX8" s="141"/>
      <c r="AY8" s="141"/>
      <c r="BA8" s="141"/>
      <c r="BB8" s="141"/>
      <c r="BC8" s="141"/>
      <c r="BD8" s="141"/>
      <c r="BE8" s="141"/>
      <c r="BF8" s="141"/>
      <c r="BG8" s="141"/>
    </row>
    <row r="9" spans="1:59" x14ac:dyDescent="0.25">
      <c r="A9" s="254" t="s">
        <v>304</v>
      </c>
      <c r="B9" s="255"/>
      <c r="C9" s="255"/>
      <c r="D9" s="256"/>
      <c r="E9" s="72">
        <f t="shared" si="6"/>
        <v>0</v>
      </c>
      <c r="F9" s="72">
        <f t="shared" si="6"/>
        <v>0</v>
      </c>
      <c r="G9" s="72">
        <f t="shared" si="6"/>
        <v>0</v>
      </c>
      <c r="H9" s="72">
        <f t="shared" si="6"/>
        <v>0</v>
      </c>
      <c r="I9" s="72">
        <f t="shared" si="6"/>
        <v>0</v>
      </c>
      <c r="J9" s="72">
        <f t="shared" si="6"/>
        <v>0</v>
      </c>
      <c r="K9" s="72">
        <f t="shared" si="6"/>
        <v>0</v>
      </c>
      <c r="M9" s="141"/>
      <c r="N9" s="141"/>
      <c r="O9" s="141"/>
      <c r="P9" s="141"/>
      <c r="Q9" s="141"/>
      <c r="R9" s="141"/>
      <c r="S9" s="141"/>
      <c r="U9" s="141"/>
      <c r="V9" s="141"/>
      <c r="W9" s="141"/>
      <c r="X9" s="141"/>
      <c r="Y9" s="141"/>
      <c r="Z9" s="141"/>
      <c r="AA9" s="141"/>
      <c r="AC9" s="141"/>
      <c r="AD9" s="141"/>
      <c r="AE9" s="141"/>
      <c r="AF9" s="141"/>
      <c r="AG9" s="141"/>
      <c r="AH9" s="141"/>
      <c r="AI9" s="141"/>
      <c r="AK9" s="141"/>
      <c r="AL9" s="141"/>
      <c r="AM9" s="141"/>
      <c r="AN9" s="141"/>
      <c r="AO9" s="141"/>
      <c r="AP9" s="141"/>
      <c r="AQ9" s="141"/>
      <c r="AS9" s="141"/>
      <c r="AT9" s="141"/>
      <c r="AU9" s="141"/>
      <c r="AV9" s="141"/>
      <c r="AW9" s="141"/>
      <c r="AX9" s="141"/>
      <c r="AY9" s="141"/>
      <c r="BA9" s="141"/>
      <c r="BB9" s="141"/>
      <c r="BC9" s="141"/>
      <c r="BD9" s="141"/>
      <c r="BE9" s="141"/>
      <c r="BF9" s="141"/>
      <c r="BG9" s="141"/>
    </row>
    <row r="10" spans="1:59" x14ac:dyDescent="0.25">
      <c r="A10" s="254" t="s">
        <v>305</v>
      </c>
      <c r="B10" s="255"/>
      <c r="C10" s="255"/>
      <c r="D10" s="256"/>
      <c r="E10" s="72">
        <f t="shared" si="6"/>
        <v>0</v>
      </c>
      <c r="F10" s="72">
        <f t="shared" si="6"/>
        <v>0</v>
      </c>
      <c r="G10" s="72">
        <f t="shared" si="6"/>
        <v>0</v>
      </c>
      <c r="H10" s="72">
        <f t="shared" si="6"/>
        <v>0</v>
      </c>
      <c r="I10" s="72">
        <f t="shared" si="6"/>
        <v>0</v>
      </c>
      <c r="J10" s="72">
        <f t="shared" si="6"/>
        <v>0</v>
      </c>
      <c r="K10" s="72">
        <f t="shared" si="6"/>
        <v>0</v>
      </c>
      <c r="M10" s="141"/>
      <c r="N10" s="141"/>
      <c r="O10" s="141"/>
      <c r="P10" s="141"/>
      <c r="Q10" s="141"/>
      <c r="R10" s="141"/>
      <c r="S10" s="141"/>
      <c r="U10" s="141"/>
      <c r="V10" s="141"/>
      <c r="W10" s="141"/>
      <c r="X10" s="141"/>
      <c r="Y10" s="141"/>
      <c r="Z10" s="141"/>
      <c r="AA10" s="141"/>
      <c r="AC10" s="141"/>
      <c r="AD10" s="141"/>
      <c r="AE10" s="141"/>
      <c r="AF10" s="141"/>
      <c r="AG10" s="141"/>
      <c r="AH10" s="141"/>
      <c r="AI10" s="141"/>
      <c r="AK10" s="141"/>
      <c r="AL10" s="141"/>
      <c r="AM10" s="141"/>
      <c r="AN10" s="141"/>
      <c r="AO10" s="141"/>
      <c r="AP10" s="141"/>
      <c r="AQ10" s="141"/>
      <c r="AS10" s="141"/>
      <c r="AT10" s="141"/>
      <c r="AU10" s="141"/>
      <c r="AV10" s="141"/>
      <c r="AW10" s="141"/>
      <c r="AX10" s="141"/>
      <c r="AY10" s="141"/>
      <c r="BA10" s="141"/>
      <c r="BB10" s="141"/>
      <c r="BC10" s="141"/>
      <c r="BD10" s="141"/>
      <c r="BE10" s="141"/>
      <c r="BF10" s="141"/>
      <c r="BG10" s="141"/>
    </row>
    <row r="11" spans="1:59" x14ac:dyDescent="0.25">
      <c r="A11" s="42" t="s">
        <v>306</v>
      </c>
      <c r="E11" s="73">
        <f t="shared" ref="E11:K11" si="7">SUM(E8:E10)</f>
        <v>0</v>
      </c>
      <c r="F11" s="73">
        <f t="shared" si="7"/>
        <v>0</v>
      </c>
      <c r="G11" s="73">
        <f t="shared" si="7"/>
        <v>0</v>
      </c>
      <c r="H11" s="73">
        <f t="shared" si="7"/>
        <v>0</v>
      </c>
      <c r="I11" s="73">
        <f t="shared" si="7"/>
        <v>0</v>
      </c>
      <c r="J11" s="73">
        <f t="shared" si="7"/>
        <v>0</v>
      </c>
      <c r="K11" s="73">
        <f t="shared" si="7"/>
        <v>0</v>
      </c>
      <c r="M11" s="73">
        <f t="shared" ref="M11:S11" si="8">SUM(M8:M10)</f>
        <v>0</v>
      </c>
      <c r="N11" s="73">
        <f t="shared" si="8"/>
        <v>0</v>
      </c>
      <c r="O11" s="73">
        <f t="shared" si="8"/>
        <v>0</v>
      </c>
      <c r="P11" s="73">
        <f t="shared" si="8"/>
        <v>0</v>
      </c>
      <c r="Q11" s="73">
        <f t="shared" si="8"/>
        <v>0</v>
      </c>
      <c r="R11" s="73">
        <f t="shared" si="8"/>
        <v>0</v>
      </c>
      <c r="S11" s="73">
        <f t="shared" si="8"/>
        <v>0</v>
      </c>
      <c r="U11" s="73">
        <f t="shared" ref="U11:AA11" si="9">SUM(U8:U10)</f>
        <v>0</v>
      </c>
      <c r="V11" s="73">
        <f t="shared" si="9"/>
        <v>0</v>
      </c>
      <c r="W11" s="73">
        <f t="shared" si="9"/>
        <v>0</v>
      </c>
      <c r="X11" s="73">
        <f t="shared" si="9"/>
        <v>0</v>
      </c>
      <c r="Y11" s="73">
        <f t="shared" si="9"/>
        <v>0</v>
      </c>
      <c r="Z11" s="73">
        <f t="shared" si="9"/>
        <v>0</v>
      </c>
      <c r="AA11" s="73">
        <f t="shared" si="9"/>
        <v>0</v>
      </c>
      <c r="AC11" s="73">
        <f t="shared" ref="AC11:AI11" si="10">SUM(AC8:AC10)</f>
        <v>0</v>
      </c>
      <c r="AD11" s="73">
        <f t="shared" si="10"/>
        <v>0</v>
      </c>
      <c r="AE11" s="73">
        <f t="shared" si="10"/>
        <v>0</v>
      </c>
      <c r="AF11" s="73">
        <f t="shared" si="10"/>
        <v>0</v>
      </c>
      <c r="AG11" s="73">
        <f t="shared" si="10"/>
        <v>0</v>
      </c>
      <c r="AH11" s="73">
        <f t="shared" si="10"/>
        <v>0</v>
      </c>
      <c r="AI11" s="73">
        <f t="shared" si="10"/>
        <v>0</v>
      </c>
      <c r="AK11" s="73">
        <f t="shared" ref="AK11:AQ11" si="11">SUM(AK8:AK10)</f>
        <v>0</v>
      </c>
      <c r="AL11" s="73">
        <f t="shared" si="11"/>
        <v>0</v>
      </c>
      <c r="AM11" s="73">
        <f t="shared" si="11"/>
        <v>0</v>
      </c>
      <c r="AN11" s="73">
        <f t="shared" si="11"/>
        <v>0</v>
      </c>
      <c r="AO11" s="73">
        <f t="shared" si="11"/>
        <v>0</v>
      </c>
      <c r="AP11" s="73">
        <f t="shared" si="11"/>
        <v>0</v>
      </c>
      <c r="AQ11" s="73">
        <f t="shared" si="11"/>
        <v>0</v>
      </c>
      <c r="AS11" s="73">
        <f t="shared" ref="AS11:AY11" si="12">SUM(AS8:AS10)</f>
        <v>0</v>
      </c>
      <c r="AT11" s="73">
        <f t="shared" si="12"/>
        <v>0</v>
      </c>
      <c r="AU11" s="73">
        <f t="shared" si="12"/>
        <v>0</v>
      </c>
      <c r="AV11" s="73">
        <f t="shared" si="12"/>
        <v>0</v>
      </c>
      <c r="AW11" s="73">
        <f t="shared" si="12"/>
        <v>0</v>
      </c>
      <c r="AX11" s="73">
        <f t="shared" si="12"/>
        <v>0</v>
      </c>
      <c r="AY11" s="73">
        <f t="shared" si="12"/>
        <v>0</v>
      </c>
      <c r="BA11" s="73">
        <f t="shared" ref="BA11:BG11" si="13">SUM(BA8:BA10)</f>
        <v>0</v>
      </c>
      <c r="BB11" s="73">
        <f t="shared" si="13"/>
        <v>0</v>
      </c>
      <c r="BC11" s="73">
        <f t="shared" si="13"/>
        <v>0</v>
      </c>
      <c r="BD11" s="73">
        <f t="shared" si="13"/>
        <v>0</v>
      </c>
      <c r="BE11" s="73">
        <f t="shared" si="13"/>
        <v>0</v>
      </c>
      <c r="BF11" s="73">
        <f t="shared" si="13"/>
        <v>0</v>
      </c>
      <c r="BG11" s="73">
        <f t="shared" si="13"/>
        <v>0</v>
      </c>
    </row>
    <row r="13" spans="1:59" x14ac:dyDescent="0.25">
      <c r="A13" s="159" t="s">
        <v>307</v>
      </c>
    </row>
    <row r="14" spans="1:59" x14ac:dyDescent="0.25">
      <c r="A14" s="74" t="s">
        <v>308</v>
      </c>
    </row>
    <row r="15" spans="1:59" x14ac:dyDescent="0.25">
      <c r="A15" s="254" t="s">
        <v>309</v>
      </c>
      <c r="B15" s="255"/>
      <c r="C15" s="255"/>
      <c r="D15" s="256"/>
      <c r="E15" s="72">
        <f t="shared" ref="E15:E22" si="14">M15+U15+AC15+AK15+AS15+BA15</f>
        <v>0</v>
      </c>
      <c r="F15" s="72">
        <f t="shared" ref="F15:F22" si="15">N15+V15+AD15+AL15+AT15+BB15</f>
        <v>0</v>
      </c>
      <c r="G15" s="72">
        <f t="shared" ref="G15:G22" si="16">O15+W15+AE15+AM15+AU15+BC15</f>
        <v>0</v>
      </c>
      <c r="H15" s="72">
        <f t="shared" ref="H15:H22" si="17">P15+X15+AF15+AN15+AV15+BD15</f>
        <v>0</v>
      </c>
      <c r="I15" s="72">
        <f t="shared" ref="I15:I22" si="18">Q15+Y15+AG15+AO15+AW15+BE15</f>
        <v>0</v>
      </c>
      <c r="J15" s="72">
        <f t="shared" ref="J15:J22" si="19">R15+Z15+AH15+AP15+AX15+BF15</f>
        <v>0</v>
      </c>
      <c r="K15" s="72">
        <f t="shared" ref="K15:K22" si="20">S15+AA15+AI15+AQ15+AY15+BG15</f>
        <v>0</v>
      </c>
      <c r="M15" s="141"/>
      <c r="N15" s="141"/>
      <c r="O15" s="141"/>
      <c r="P15" s="141"/>
      <c r="Q15" s="141"/>
      <c r="R15" s="141"/>
      <c r="S15" s="141"/>
      <c r="U15" s="141"/>
      <c r="V15" s="141"/>
      <c r="W15" s="141"/>
      <c r="X15" s="141"/>
      <c r="Y15" s="141"/>
      <c r="Z15" s="141"/>
      <c r="AA15" s="141"/>
      <c r="AC15" s="141"/>
      <c r="AD15" s="141"/>
      <c r="AE15" s="141"/>
      <c r="AF15" s="141"/>
      <c r="AG15" s="141"/>
      <c r="AH15" s="141"/>
      <c r="AI15" s="141"/>
      <c r="AK15" s="141"/>
      <c r="AL15" s="141"/>
      <c r="AM15" s="141"/>
      <c r="AN15" s="141"/>
      <c r="AO15" s="141"/>
      <c r="AP15" s="141"/>
      <c r="AQ15" s="141"/>
      <c r="AS15" s="141"/>
      <c r="AT15" s="141"/>
      <c r="AU15" s="141"/>
      <c r="AV15" s="141"/>
      <c r="AW15" s="141"/>
      <c r="AX15" s="141"/>
      <c r="AY15" s="141"/>
      <c r="BA15" s="141"/>
      <c r="BB15" s="141"/>
      <c r="BC15" s="141"/>
      <c r="BD15" s="141"/>
      <c r="BE15" s="141"/>
      <c r="BF15" s="141"/>
      <c r="BG15" s="141"/>
    </row>
    <row r="16" spans="1:59" x14ac:dyDescent="0.25">
      <c r="A16" s="254" t="s">
        <v>310</v>
      </c>
      <c r="B16" s="255"/>
      <c r="C16" s="255"/>
      <c r="D16" s="256"/>
      <c r="E16" s="72">
        <f t="shared" si="14"/>
        <v>0</v>
      </c>
      <c r="F16" s="72">
        <f t="shared" si="15"/>
        <v>0</v>
      </c>
      <c r="G16" s="72">
        <f t="shared" si="16"/>
        <v>0</v>
      </c>
      <c r="H16" s="72">
        <f t="shared" si="17"/>
        <v>0</v>
      </c>
      <c r="I16" s="72">
        <f t="shared" si="18"/>
        <v>0</v>
      </c>
      <c r="J16" s="72">
        <f t="shared" si="19"/>
        <v>0</v>
      </c>
      <c r="K16" s="72">
        <f t="shared" si="20"/>
        <v>0</v>
      </c>
      <c r="M16" s="141"/>
      <c r="N16" s="141"/>
      <c r="O16" s="141"/>
      <c r="P16" s="141"/>
      <c r="Q16" s="141"/>
      <c r="R16" s="141"/>
      <c r="S16" s="141"/>
      <c r="U16" s="141"/>
      <c r="V16" s="141"/>
      <c r="W16" s="141"/>
      <c r="X16" s="141"/>
      <c r="Y16" s="141"/>
      <c r="Z16" s="141"/>
      <c r="AA16" s="141"/>
      <c r="AC16" s="141"/>
      <c r="AD16" s="141"/>
      <c r="AE16" s="141"/>
      <c r="AF16" s="141"/>
      <c r="AG16" s="141"/>
      <c r="AH16" s="141"/>
      <c r="AI16" s="141"/>
      <c r="AK16" s="141"/>
      <c r="AL16" s="141"/>
      <c r="AM16" s="141"/>
      <c r="AN16" s="141"/>
      <c r="AO16" s="141"/>
      <c r="AP16" s="141"/>
      <c r="AQ16" s="141"/>
      <c r="AS16" s="141"/>
      <c r="AT16" s="141"/>
      <c r="AU16" s="141"/>
      <c r="AV16" s="141"/>
      <c r="AW16" s="141"/>
      <c r="AX16" s="141"/>
      <c r="AY16" s="141"/>
      <c r="BA16" s="141"/>
      <c r="BB16" s="141"/>
      <c r="BC16" s="141"/>
      <c r="BD16" s="141"/>
      <c r="BE16" s="141"/>
      <c r="BF16" s="141"/>
      <c r="BG16" s="141"/>
    </row>
    <row r="17" spans="1:59" x14ac:dyDescent="0.25">
      <c r="A17" s="254" t="s">
        <v>311</v>
      </c>
      <c r="B17" s="255"/>
      <c r="C17" s="255"/>
      <c r="D17" s="256"/>
      <c r="E17" s="72">
        <f t="shared" si="14"/>
        <v>0</v>
      </c>
      <c r="F17" s="72">
        <f t="shared" si="15"/>
        <v>0</v>
      </c>
      <c r="G17" s="72">
        <f t="shared" si="16"/>
        <v>0</v>
      </c>
      <c r="H17" s="72">
        <f t="shared" si="17"/>
        <v>0</v>
      </c>
      <c r="I17" s="72">
        <f t="shared" si="18"/>
        <v>0</v>
      </c>
      <c r="J17" s="72">
        <f t="shared" si="19"/>
        <v>0</v>
      </c>
      <c r="K17" s="72">
        <f t="shared" si="20"/>
        <v>0</v>
      </c>
      <c r="M17" s="141"/>
      <c r="N17" s="141"/>
      <c r="O17" s="141"/>
      <c r="P17" s="141"/>
      <c r="Q17" s="141"/>
      <c r="R17" s="141"/>
      <c r="S17" s="141"/>
      <c r="U17" s="141"/>
      <c r="V17" s="141"/>
      <c r="W17" s="141"/>
      <c r="X17" s="141"/>
      <c r="Y17" s="141"/>
      <c r="Z17" s="141"/>
      <c r="AA17" s="141"/>
      <c r="AC17" s="141"/>
      <c r="AD17" s="141"/>
      <c r="AE17" s="141"/>
      <c r="AF17" s="141"/>
      <c r="AG17" s="141"/>
      <c r="AH17" s="141"/>
      <c r="AI17" s="141"/>
      <c r="AK17" s="141"/>
      <c r="AL17" s="141"/>
      <c r="AM17" s="141"/>
      <c r="AN17" s="141"/>
      <c r="AO17" s="141"/>
      <c r="AP17" s="141"/>
      <c r="AQ17" s="141"/>
      <c r="AS17" s="141"/>
      <c r="AT17" s="141"/>
      <c r="AU17" s="141"/>
      <c r="AV17" s="141"/>
      <c r="AW17" s="141"/>
      <c r="AX17" s="141"/>
      <c r="AY17" s="141"/>
      <c r="BA17" s="141"/>
      <c r="BB17" s="141"/>
      <c r="BC17" s="141"/>
      <c r="BD17" s="141"/>
      <c r="BE17" s="141"/>
      <c r="BF17" s="141"/>
      <c r="BG17" s="141"/>
    </row>
    <row r="18" spans="1:59" x14ac:dyDescent="0.25">
      <c r="A18" s="138" t="str">
        <f>'programme_I&amp;E_FC_dev(hide)'!A26</f>
        <v>Scholarships/bursaries - programme specific</v>
      </c>
      <c r="B18" s="139"/>
      <c r="C18" s="139"/>
      <c r="D18" s="140"/>
      <c r="E18" s="72">
        <f t="shared" ref="E18:K19" si="21">M18+U18+AC18+AK18+AS18+BA18</f>
        <v>0</v>
      </c>
      <c r="F18" s="72">
        <f t="shared" si="21"/>
        <v>0</v>
      </c>
      <c r="G18" s="72">
        <f t="shared" si="21"/>
        <v>0</v>
      </c>
      <c r="H18" s="72">
        <f t="shared" si="21"/>
        <v>0</v>
      </c>
      <c r="I18" s="72">
        <f t="shared" si="21"/>
        <v>0</v>
      </c>
      <c r="J18" s="72">
        <f t="shared" si="21"/>
        <v>0</v>
      </c>
      <c r="K18" s="72">
        <f t="shared" si="21"/>
        <v>0</v>
      </c>
      <c r="M18" s="141"/>
      <c r="N18" s="141"/>
      <c r="O18" s="141"/>
      <c r="P18" s="141"/>
      <c r="Q18" s="141"/>
      <c r="R18" s="141"/>
      <c r="S18" s="141"/>
      <c r="U18" s="141"/>
      <c r="V18" s="141"/>
      <c r="W18" s="141"/>
      <c r="X18" s="141"/>
      <c r="Y18" s="141"/>
      <c r="Z18" s="141"/>
      <c r="AA18" s="141"/>
      <c r="AC18" s="141"/>
      <c r="AD18" s="141"/>
      <c r="AE18" s="141"/>
      <c r="AF18" s="141"/>
      <c r="AG18" s="141"/>
      <c r="AH18" s="141"/>
      <c r="AI18" s="141"/>
      <c r="AK18" s="141"/>
      <c r="AL18" s="141"/>
      <c r="AM18" s="141"/>
      <c r="AN18" s="141"/>
      <c r="AO18" s="141"/>
      <c r="AP18" s="141"/>
      <c r="AQ18" s="141"/>
      <c r="AS18" s="141"/>
      <c r="AT18" s="141"/>
      <c r="AU18" s="141"/>
      <c r="AV18" s="141"/>
      <c r="AW18" s="141"/>
      <c r="AX18" s="141"/>
      <c r="AY18" s="141"/>
      <c r="BA18" s="141"/>
      <c r="BB18" s="141"/>
      <c r="BC18" s="141"/>
      <c r="BD18" s="141"/>
      <c r="BE18" s="141"/>
      <c r="BF18" s="141"/>
      <c r="BG18" s="141"/>
    </row>
    <row r="19" spans="1:59" x14ac:dyDescent="0.25">
      <c r="A19" s="138" t="str">
        <f>'programme_I&amp;E_FC_dev(hide)'!A27</f>
        <v>Field trips</v>
      </c>
      <c r="B19" s="139"/>
      <c r="C19" s="139"/>
      <c r="D19" s="140"/>
      <c r="E19" s="72">
        <f t="shared" si="21"/>
        <v>0</v>
      </c>
      <c r="F19" s="72">
        <f t="shared" si="21"/>
        <v>0</v>
      </c>
      <c r="G19" s="72">
        <f t="shared" si="21"/>
        <v>0</v>
      </c>
      <c r="H19" s="72">
        <f t="shared" si="21"/>
        <v>0</v>
      </c>
      <c r="I19" s="72">
        <f t="shared" si="21"/>
        <v>0</v>
      </c>
      <c r="J19" s="72">
        <f t="shared" si="21"/>
        <v>0</v>
      </c>
      <c r="K19" s="72">
        <f t="shared" si="21"/>
        <v>0</v>
      </c>
      <c r="M19" s="141"/>
      <c r="N19" s="141"/>
      <c r="O19" s="141"/>
      <c r="P19" s="141"/>
      <c r="Q19" s="141"/>
      <c r="R19" s="141"/>
      <c r="S19" s="141"/>
      <c r="U19" s="141"/>
      <c r="V19" s="141"/>
      <c r="W19" s="141"/>
      <c r="X19" s="141"/>
      <c r="Y19" s="141"/>
      <c r="Z19" s="141"/>
      <c r="AA19" s="141"/>
      <c r="AC19" s="141"/>
      <c r="AD19" s="141"/>
      <c r="AE19" s="141"/>
      <c r="AF19" s="141"/>
      <c r="AG19" s="141"/>
      <c r="AH19" s="141"/>
      <c r="AI19" s="141"/>
      <c r="AK19" s="141"/>
      <c r="AL19" s="141"/>
      <c r="AM19" s="141"/>
      <c r="AN19" s="141"/>
      <c r="AO19" s="141"/>
      <c r="AP19" s="141"/>
      <c r="AQ19" s="141"/>
      <c r="AS19" s="141"/>
      <c r="AT19" s="141"/>
      <c r="AU19" s="141"/>
      <c r="AV19" s="141"/>
      <c r="AW19" s="141"/>
      <c r="AX19" s="141"/>
      <c r="AY19" s="141"/>
      <c r="BA19" s="141"/>
      <c r="BB19" s="141"/>
      <c r="BC19" s="141"/>
      <c r="BD19" s="141"/>
      <c r="BE19" s="141"/>
      <c r="BF19" s="141"/>
      <c r="BG19" s="141"/>
    </row>
    <row r="20" spans="1:59" x14ac:dyDescent="0.25">
      <c r="A20" s="254" t="s">
        <v>312</v>
      </c>
      <c r="B20" s="255"/>
      <c r="C20" s="255"/>
      <c r="D20" s="256"/>
      <c r="E20" s="72">
        <f t="shared" si="14"/>
        <v>0</v>
      </c>
      <c r="F20" s="72">
        <f t="shared" si="15"/>
        <v>0</v>
      </c>
      <c r="G20" s="72">
        <f t="shared" si="16"/>
        <v>0</v>
      </c>
      <c r="H20" s="72">
        <f t="shared" si="17"/>
        <v>0</v>
      </c>
      <c r="I20" s="72">
        <f t="shared" si="18"/>
        <v>0</v>
      </c>
      <c r="J20" s="72">
        <f t="shared" si="19"/>
        <v>0</v>
      </c>
      <c r="K20" s="72">
        <f t="shared" si="20"/>
        <v>0</v>
      </c>
      <c r="M20" s="141"/>
      <c r="N20" s="141"/>
      <c r="O20" s="141"/>
      <c r="P20" s="141"/>
      <c r="Q20" s="141"/>
      <c r="R20" s="141"/>
      <c r="S20" s="141"/>
      <c r="U20" s="141"/>
      <c r="V20" s="141"/>
      <c r="W20" s="141"/>
      <c r="X20" s="141"/>
      <c r="Y20" s="141"/>
      <c r="Z20" s="141"/>
      <c r="AA20" s="141"/>
      <c r="AC20" s="141"/>
      <c r="AD20" s="141"/>
      <c r="AE20" s="141"/>
      <c r="AF20" s="141"/>
      <c r="AG20" s="141"/>
      <c r="AH20" s="141"/>
      <c r="AI20" s="141"/>
      <c r="AK20" s="141"/>
      <c r="AL20" s="141"/>
      <c r="AM20" s="141"/>
      <c r="AN20" s="141"/>
      <c r="AO20" s="141"/>
      <c r="AP20" s="141"/>
      <c r="AQ20" s="141"/>
      <c r="AS20" s="141"/>
      <c r="AT20" s="141"/>
      <c r="AU20" s="141"/>
      <c r="AV20" s="141"/>
      <c r="AW20" s="141"/>
      <c r="AX20" s="141"/>
      <c r="AY20" s="141"/>
      <c r="BA20" s="141"/>
      <c r="BB20" s="141"/>
      <c r="BC20" s="141"/>
      <c r="BD20" s="141"/>
      <c r="BE20" s="141"/>
      <c r="BF20" s="141"/>
      <c r="BG20" s="141"/>
    </row>
    <row r="21" spans="1:59" x14ac:dyDescent="0.25">
      <c r="A21" s="254" t="s">
        <v>313</v>
      </c>
      <c r="B21" s="255"/>
      <c r="C21" s="255"/>
      <c r="D21" s="256"/>
      <c r="E21" s="72">
        <f t="shared" si="14"/>
        <v>0</v>
      </c>
      <c r="F21" s="72">
        <f t="shared" si="15"/>
        <v>0</v>
      </c>
      <c r="G21" s="72">
        <f t="shared" si="16"/>
        <v>0</v>
      </c>
      <c r="H21" s="72">
        <f t="shared" si="17"/>
        <v>0</v>
      </c>
      <c r="I21" s="72">
        <f t="shared" si="18"/>
        <v>0</v>
      </c>
      <c r="J21" s="72">
        <f t="shared" si="19"/>
        <v>0</v>
      </c>
      <c r="K21" s="72">
        <f t="shared" si="20"/>
        <v>0</v>
      </c>
      <c r="M21" s="141"/>
      <c r="N21" s="141"/>
      <c r="O21" s="141"/>
      <c r="P21" s="141"/>
      <c r="Q21" s="141"/>
      <c r="R21" s="141"/>
      <c r="S21" s="141"/>
      <c r="U21" s="141"/>
      <c r="V21" s="141"/>
      <c r="W21" s="141"/>
      <c r="X21" s="141"/>
      <c r="Y21" s="141"/>
      <c r="Z21" s="141"/>
      <c r="AA21" s="141"/>
      <c r="AC21" s="141"/>
      <c r="AD21" s="141"/>
      <c r="AE21" s="141"/>
      <c r="AF21" s="141"/>
      <c r="AG21" s="141"/>
      <c r="AH21" s="141"/>
      <c r="AI21" s="141"/>
      <c r="AK21" s="141"/>
      <c r="AL21" s="141"/>
      <c r="AM21" s="141"/>
      <c r="AN21" s="141"/>
      <c r="AO21" s="141"/>
      <c r="AP21" s="141"/>
      <c r="AQ21" s="141"/>
      <c r="AS21" s="141"/>
      <c r="AT21" s="141"/>
      <c r="AU21" s="141"/>
      <c r="AV21" s="141"/>
      <c r="AW21" s="141"/>
      <c r="AX21" s="141"/>
      <c r="AY21" s="141"/>
      <c r="BA21" s="141"/>
      <c r="BB21" s="141"/>
      <c r="BC21" s="141"/>
      <c r="BD21" s="141"/>
      <c r="BE21" s="141"/>
      <c r="BF21" s="141"/>
      <c r="BG21" s="141"/>
    </row>
    <row r="22" spans="1:59" x14ac:dyDescent="0.25">
      <c r="A22" s="254" t="s">
        <v>314</v>
      </c>
      <c r="B22" s="255"/>
      <c r="C22" s="255"/>
      <c r="D22" s="256"/>
      <c r="E22" s="72">
        <f t="shared" si="14"/>
        <v>0</v>
      </c>
      <c r="F22" s="72">
        <f t="shared" si="15"/>
        <v>0</v>
      </c>
      <c r="G22" s="72">
        <f t="shared" si="16"/>
        <v>0</v>
      </c>
      <c r="H22" s="72">
        <f t="shared" si="17"/>
        <v>0</v>
      </c>
      <c r="I22" s="72">
        <f t="shared" si="18"/>
        <v>0</v>
      </c>
      <c r="J22" s="72">
        <f t="shared" si="19"/>
        <v>0</v>
      </c>
      <c r="K22" s="72">
        <f t="shared" si="20"/>
        <v>0</v>
      </c>
      <c r="M22" s="141"/>
      <c r="N22" s="141"/>
      <c r="O22" s="141"/>
      <c r="P22" s="141"/>
      <c r="Q22" s="141"/>
      <c r="R22" s="141"/>
      <c r="S22" s="141"/>
      <c r="U22" s="141"/>
      <c r="V22" s="141"/>
      <c r="W22" s="141"/>
      <c r="X22" s="141"/>
      <c r="Y22" s="141"/>
      <c r="Z22" s="141"/>
      <c r="AA22" s="141"/>
      <c r="AC22" s="141"/>
      <c r="AD22" s="141"/>
      <c r="AE22" s="141"/>
      <c r="AF22" s="141"/>
      <c r="AG22" s="141"/>
      <c r="AH22" s="141"/>
      <c r="AI22" s="141"/>
      <c r="AK22" s="141"/>
      <c r="AL22" s="141"/>
      <c r="AM22" s="141"/>
      <c r="AN22" s="141"/>
      <c r="AO22" s="141"/>
      <c r="AP22" s="141"/>
      <c r="AQ22" s="141"/>
      <c r="AS22" s="141"/>
      <c r="AT22" s="141"/>
      <c r="AU22" s="141"/>
      <c r="AV22" s="141"/>
      <c r="AW22" s="141"/>
      <c r="AX22" s="141"/>
      <c r="AY22" s="141"/>
      <c r="BA22" s="141"/>
      <c r="BB22" s="141"/>
      <c r="BC22" s="141"/>
      <c r="BD22" s="141"/>
      <c r="BE22" s="141"/>
      <c r="BF22" s="141"/>
      <c r="BG22" s="141"/>
    </row>
    <row r="23" spans="1:59" x14ac:dyDescent="0.25">
      <c r="A23" s="42" t="s">
        <v>315</v>
      </c>
      <c r="E23" s="73">
        <f t="shared" ref="E23:K23" si="22">SUM(E15:E22)</f>
        <v>0</v>
      </c>
      <c r="F23" s="73">
        <f t="shared" si="22"/>
        <v>0</v>
      </c>
      <c r="G23" s="73">
        <f t="shared" si="22"/>
        <v>0</v>
      </c>
      <c r="H23" s="73">
        <f t="shared" si="22"/>
        <v>0</v>
      </c>
      <c r="I23" s="73">
        <f t="shared" si="22"/>
        <v>0</v>
      </c>
      <c r="J23" s="73">
        <f t="shared" si="22"/>
        <v>0</v>
      </c>
      <c r="K23" s="73">
        <f t="shared" si="22"/>
        <v>0</v>
      </c>
      <c r="M23" s="73">
        <f t="shared" ref="M23:S23" si="23">SUM(M15:M22)</f>
        <v>0</v>
      </c>
      <c r="N23" s="73">
        <f t="shared" si="23"/>
        <v>0</v>
      </c>
      <c r="O23" s="73">
        <f t="shared" si="23"/>
        <v>0</v>
      </c>
      <c r="P23" s="73">
        <f t="shared" si="23"/>
        <v>0</v>
      </c>
      <c r="Q23" s="73">
        <f t="shared" si="23"/>
        <v>0</v>
      </c>
      <c r="R23" s="73">
        <f t="shared" si="23"/>
        <v>0</v>
      </c>
      <c r="S23" s="73">
        <f t="shared" si="23"/>
        <v>0</v>
      </c>
      <c r="U23" s="73">
        <f t="shared" ref="U23:AA23" si="24">SUM(U15:U22)</f>
        <v>0</v>
      </c>
      <c r="V23" s="73">
        <f t="shared" si="24"/>
        <v>0</v>
      </c>
      <c r="W23" s="73">
        <f t="shared" si="24"/>
        <v>0</v>
      </c>
      <c r="X23" s="73">
        <f t="shared" si="24"/>
        <v>0</v>
      </c>
      <c r="Y23" s="73">
        <f t="shared" si="24"/>
        <v>0</v>
      </c>
      <c r="Z23" s="73">
        <f t="shared" si="24"/>
        <v>0</v>
      </c>
      <c r="AA23" s="73">
        <f t="shared" si="24"/>
        <v>0</v>
      </c>
      <c r="AC23" s="73">
        <f t="shared" ref="AC23:AI23" si="25">SUM(AC15:AC22)</f>
        <v>0</v>
      </c>
      <c r="AD23" s="73">
        <f t="shared" si="25"/>
        <v>0</v>
      </c>
      <c r="AE23" s="73">
        <f t="shared" si="25"/>
        <v>0</v>
      </c>
      <c r="AF23" s="73">
        <f t="shared" si="25"/>
        <v>0</v>
      </c>
      <c r="AG23" s="73">
        <f t="shared" si="25"/>
        <v>0</v>
      </c>
      <c r="AH23" s="73">
        <f t="shared" si="25"/>
        <v>0</v>
      </c>
      <c r="AI23" s="73">
        <f t="shared" si="25"/>
        <v>0</v>
      </c>
      <c r="AK23" s="73">
        <f t="shared" ref="AK23:AQ23" si="26">SUM(AK15:AK22)</f>
        <v>0</v>
      </c>
      <c r="AL23" s="73">
        <f t="shared" si="26"/>
        <v>0</v>
      </c>
      <c r="AM23" s="73">
        <f t="shared" si="26"/>
        <v>0</v>
      </c>
      <c r="AN23" s="73">
        <f t="shared" si="26"/>
        <v>0</v>
      </c>
      <c r="AO23" s="73">
        <f t="shared" si="26"/>
        <v>0</v>
      </c>
      <c r="AP23" s="73">
        <f t="shared" si="26"/>
        <v>0</v>
      </c>
      <c r="AQ23" s="73">
        <f t="shared" si="26"/>
        <v>0</v>
      </c>
      <c r="AS23" s="73">
        <f t="shared" ref="AS23:AY23" si="27">SUM(AS15:AS22)</f>
        <v>0</v>
      </c>
      <c r="AT23" s="73">
        <f t="shared" si="27"/>
        <v>0</v>
      </c>
      <c r="AU23" s="73">
        <f t="shared" si="27"/>
        <v>0</v>
      </c>
      <c r="AV23" s="73">
        <f t="shared" si="27"/>
        <v>0</v>
      </c>
      <c r="AW23" s="73">
        <f t="shared" si="27"/>
        <v>0</v>
      </c>
      <c r="AX23" s="73">
        <f t="shared" si="27"/>
        <v>0</v>
      </c>
      <c r="AY23" s="73">
        <f t="shared" si="27"/>
        <v>0</v>
      </c>
      <c r="BA23" s="73">
        <f t="shared" ref="BA23:BG23" si="28">SUM(BA15:BA22)</f>
        <v>0</v>
      </c>
      <c r="BB23" s="73">
        <f t="shared" si="28"/>
        <v>0</v>
      </c>
      <c r="BC23" s="73">
        <f t="shared" si="28"/>
        <v>0</v>
      </c>
      <c r="BD23" s="73">
        <f t="shared" si="28"/>
        <v>0</v>
      </c>
      <c r="BE23" s="73">
        <f t="shared" si="28"/>
        <v>0</v>
      </c>
      <c r="BF23" s="73">
        <f t="shared" si="28"/>
        <v>0</v>
      </c>
      <c r="BG23" s="73">
        <f t="shared" si="28"/>
        <v>0</v>
      </c>
    </row>
    <row r="25" spans="1:59" x14ac:dyDescent="0.25">
      <c r="A25" s="74" t="s">
        <v>316</v>
      </c>
      <c r="E25" s="72"/>
      <c r="F25" s="72"/>
      <c r="G25" s="72"/>
      <c r="H25" s="72"/>
      <c r="I25" s="72"/>
      <c r="J25" s="72"/>
      <c r="K25" s="72"/>
      <c r="M25" s="72"/>
      <c r="N25" s="72"/>
      <c r="O25" s="72"/>
      <c r="P25" s="72"/>
      <c r="Q25" s="72"/>
      <c r="R25" s="72"/>
      <c r="S25" s="72"/>
      <c r="U25" s="72"/>
      <c r="V25" s="72"/>
      <c r="W25" s="72"/>
      <c r="X25" s="72"/>
      <c r="Y25" s="72"/>
      <c r="Z25" s="72"/>
      <c r="AA25" s="72"/>
      <c r="AC25" s="72"/>
      <c r="AD25" s="72"/>
      <c r="AE25" s="72"/>
      <c r="AF25" s="72"/>
      <c r="AG25" s="72"/>
      <c r="AH25" s="72"/>
      <c r="AI25" s="72"/>
      <c r="AK25" s="72"/>
      <c r="AL25" s="72"/>
      <c r="AM25" s="72"/>
      <c r="AN25" s="72"/>
      <c r="AO25" s="72"/>
      <c r="AP25" s="72"/>
      <c r="AQ25" s="72"/>
      <c r="AS25" s="72"/>
      <c r="AT25" s="72"/>
      <c r="AU25" s="72"/>
      <c r="AV25" s="72"/>
      <c r="AW25" s="72"/>
      <c r="AX25" s="72"/>
      <c r="AY25" s="72"/>
      <c r="BA25" s="72"/>
      <c r="BB25" s="72"/>
      <c r="BC25" s="72"/>
      <c r="BD25" s="72"/>
      <c r="BE25" s="72"/>
      <c r="BF25" s="72"/>
      <c r="BG25" s="72"/>
    </row>
    <row r="26" spans="1:59" x14ac:dyDescent="0.25">
      <c r="A26" s="254" t="s">
        <v>317</v>
      </c>
      <c r="B26" s="255"/>
      <c r="C26" s="255"/>
      <c r="D26" s="256"/>
      <c r="E26" s="72">
        <f t="shared" ref="E26:K28" si="29">M26+U26+AC26+AK26+AS26+BA26</f>
        <v>0</v>
      </c>
      <c r="F26" s="72">
        <f t="shared" si="29"/>
        <v>0</v>
      </c>
      <c r="G26" s="72">
        <f t="shared" si="29"/>
        <v>0</v>
      </c>
      <c r="H26" s="72">
        <f t="shared" si="29"/>
        <v>0</v>
      </c>
      <c r="I26" s="72">
        <f t="shared" si="29"/>
        <v>0</v>
      </c>
      <c r="J26" s="72">
        <f t="shared" si="29"/>
        <v>0</v>
      </c>
      <c r="K26" s="72">
        <f t="shared" si="29"/>
        <v>0</v>
      </c>
      <c r="M26" s="141"/>
      <c r="N26" s="141"/>
      <c r="O26" s="141"/>
      <c r="P26" s="141"/>
      <c r="Q26" s="141"/>
      <c r="R26" s="141"/>
      <c r="S26" s="141"/>
      <c r="U26" s="141"/>
      <c r="V26" s="141"/>
      <c r="W26" s="141"/>
      <c r="X26" s="141"/>
      <c r="Y26" s="141"/>
      <c r="Z26" s="141"/>
      <c r="AA26" s="141"/>
      <c r="AC26" s="141"/>
      <c r="AD26" s="141"/>
      <c r="AE26" s="141"/>
      <c r="AF26" s="141"/>
      <c r="AG26" s="141"/>
      <c r="AH26" s="141"/>
      <c r="AI26" s="141"/>
      <c r="AK26" s="141"/>
      <c r="AL26" s="141"/>
      <c r="AM26" s="141"/>
      <c r="AN26" s="141"/>
      <c r="AO26" s="141"/>
      <c r="AP26" s="141"/>
      <c r="AQ26" s="141"/>
      <c r="AS26" s="141"/>
      <c r="AT26" s="141"/>
      <c r="AU26" s="141"/>
      <c r="AV26" s="141"/>
      <c r="AW26" s="141"/>
      <c r="AX26" s="141"/>
      <c r="AY26" s="141"/>
      <c r="BA26" s="141"/>
      <c r="BB26" s="141"/>
      <c r="BC26" s="141"/>
      <c r="BD26" s="141"/>
      <c r="BE26" s="141"/>
      <c r="BF26" s="141"/>
      <c r="BG26" s="141"/>
    </row>
    <row r="27" spans="1:59" x14ac:dyDescent="0.25">
      <c r="A27" s="254" t="s">
        <v>318</v>
      </c>
      <c r="B27" s="255"/>
      <c r="C27" s="255"/>
      <c r="D27" s="256"/>
      <c r="E27" s="72">
        <f t="shared" si="29"/>
        <v>0</v>
      </c>
      <c r="F27" s="72">
        <f t="shared" si="29"/>
        <v>0</v>
      </c>
      <c r="G27" s="72">
        <f t="shared" si="29"/>
        <v>0</v>
      </c>
      <c r="H27" s="72">
        <f t="shared" si="29"/>
        <v>0</v>
      </c>
      <c r="I27" s="72">
        <f t="shared" si="29"/>
        <v>0</v>
      </c>
      <c r="J27" s="72">
        <f t="shared" si="29"/>
        <v>0</v>
      </c>
      <c r="K27" s="72">
        <f t="shared" si="29"/>
        <v>0</v>
      </c>
      <c r="M27" s="141"/>
      <c r="N27" s="141"/>
      <c r="O27" s="141"/>
      <c r="P27" s="141"/>
      <c r="Q27" s="141"/>
      <c r="R27" s="141"/>
      <c r="S27" s="141"/>
      <c r="U27" s="141"/>
      <c r="V27" s="141"/>
      <c r="W27" s="141"/>
      <c r="X27" s="141"/>
      <c r="Y27" s="141"/>
      <c r="Z27" s="141"/>
      <c r="AA27" s="141"/>
      <c r="AC27" s="141"/>
      <c r="AD27" s="141"/>
      <c r="AE27" s="141"/>
      <c r="AF27" s="141"/>
      <c r="AG27" s="141"/>
      <c r="AH27" s="141"/>
      <c r="AI27" s="141"/>
      <c r="AK27" s="141"/>
      <c r="AL27" s="141"/>
      <c r="AM27" s="141"/>
      <c r="AN27" s="141"/>
      <c r="AO27" s="141"/>
      <c r="AP27" s="141"/>
      <c r="AQ27" s="141"/>
      <c r="AS27" s="141"/>
      <c r="AT27" s="141"/>
      <c r="AU27" s="141"/>
      <c r="AV27" s="141"/>
      <c r="AW27" s="141"/>
      <c r="AX27" s="141"/>
      <c r="AY27" s="141"/>
      <c r="BA27" s="141"/>
      <c r="BB27" s="141"/>
      <c r="BC27" s="141"/>
      <c r="BD27" s="141"/>
      <c r="BE27" s="141"/>
      <c r="BF27" s="141"/>
      <c r="BG27" s="141"/>
    </row>
    <row r="28" spans="1:59" x14ac:dyDescent="0.25">
      <c r="A28" s="254" t="s">
        <v>319</v>
      </c>
      <c r="B28" s="255"/>
      <c r="C28" s="255"/>
      <c r="D28" s="256"/>
      <c r="E28" s="72">
        <f t="shared" si="29"/>
        <v>0</v>
      </c>
      <c r="F28" s="72">
        <f t="shared" si="29"/>
        <v>0</v>
      </c>
      <c r="G28" s="72">
        <f t="shared" si="29"/>
        <v>0</v>
      </c>
      <c r="H28" s="72">
        <f t="shared" si="29"/>
        <v>0</v>
      </c>
      <c r="I28" s="72">
        <f t="shared" si="29"/>
        <v>0</v>
      </c>
      <c r="J28" s="72">
        <f t="shared" si="29"/>
        <v>0</v>
      </c>
      <c r="K28" s="72">
        <f t="shared" si="29"/>
        <v>0</v>
      </c>
      <c r="M28" s="141"/>
      <c r="N28" s="141"/>
      <c r="O28" s="141"/>
      <c r="P28" s="141"/>
      <c r="Q28" s="141"/>
      <c r="R28" s="141"/>
      <c r="S28" s="141"/>
      <c r="U28" s="141"/>
      <c r="V28" s="141"/>
      <c r="W28" s="141"/>
      <c r="X28" s="141"/>
      <c r="Y28" s="141"/>
      <c r="Z28" s="141"/>
      <c r="AA28" s="141"/>
      <c r="AC28" s="141"/>
      <c r="AD28" s="141"/>
      <c r="AE28" s="141"/>
      <c r="AF28" s="141"/>
      <c r="AG28" s="141"/>
      <c r="AH28" s="141"/>
      <c r="AI28" s="141"/>
      <c r="AK28" s="141"/>
      <c r="AL28" s="141"/>
      <c r="AM28" s="141"/>
      <c r="AN28" s="141"/>
      <c r="AO28" s="141"/>
      <c r="AP28" s="141"/>
      <c r="AQ28" s="141"/>
      <c r="AS28" s="141"/>
      <c r="AT28" s="141"/>
      <c r="AU28" s="141"/>
      <c r="AV28" s="141"/>
      <c r="AW28" s="141"/>
      <c r="AX28" s="141"/>
      <c r="AY28" s="141"/>
      <c r="BA28" s="141"/>
      <c r="BB28" s="141"/>
      <c r="BC28" s="141"/>
      <c r="BD28" s="141"/>
      <c r="BE28" s="141"/>
      <c r="BF28" s="141"/>
      <c r="BG28" s="141"/>
    </row>
    <row r="29" spans="1:59" x14ac:dyDescent="0.25">
      <c r="A29" s="42" t="s">
        <v>320</v>
      </c>
      <c r="E29" s="73">
        <f t="shared" ref="E29:K29" si="30">SUM(E26:E28)</f>
        <v>0</v>
      </c>
      <c r="F29" s="73">
        <f t="shared" si="30"/>
        <v>0</v>
      </c>
      <c r="G29" s="73">
        <f t="shared" si="30"/>
        <v>0</v>
      </c>
      <c r="H29" s="73">
        <f t="shared" si="30"/>
        <v>0</v>
      </c>
      <c r="I29" s="73">
        <f t="shared" si="30"/>
        <v>0</v>
      </c>
      <c r="J29" s="73">
        <f t="shared" si="30"/>
        <v>0</v>
      </c>
      <c r="K29" s="73">
        <f t="shared" si="30"/>
        <v>0</v>
      </c>
      <c r="M29" s="73">
        <f t="shared" ref="M29:S29" si="31">SUM(M26:M28)</f>
        <v>0</v>
      </c>
      <c r="N29" s="73">
        <f t="shared" si="31"/>
        <v>0</v>
      </c>
      <c r="O29" s="73">
        <f t="shared" si="31"/>
        <v>0</v>
      </c>
      <c r="P29" s="73">
        <f t="shared" si="31"/>
        <v>0</v>
      </c>
      <c r="Q29" s="73">
        <f t="shared" si="31"/>
        <v>0</v>
      </c>
      <c r="R29" s="73">
        <f t="shared" si="31"/>
        <v>0</v>
      </c>
      <c r="S29" s="73">
        <f t="shared" si="31"/>
        <v>0</v>
      </c>
      <c r="U29" s="73">
        <f t="shared" ref="U29:AA29" si="32">SUM(U26:U28)</f>
        <v>0</v>
      </c>
      <c r="V29" s="73">
        <f t="shared" si="32"/>
        <v>0</v>
      </c>
      <c r="W29" s="73">
        <f t="shared" si="32"/>
        <v>0</v>
      </c>
      <c r="X29" s="73">
        <f t="shared" si="32"/>
        <v>0</v>
      </c>
      <c r="Y29" s="73">
        <f t="shared" si="32"/>
        <v>0</v>
      </c>
      <c r="Z29" s="73">
        <f t="shared" si="32"/>
        <v>0</v>
      </c>
      <c r="AA29" s="73">
        <f t="shared" si="32"/>
        <v>0</v>
      </c>
      <c r="AC29" s="73">
        <f t="shared" ref="AC29:AI29" si="33">SUM(AC26:AC28)</f>
        <v>0</v>
      </c>
      <c r="AD29" s="73">
        <f t="shared" si="33"/>
        <v>0</v>
      </c>
      <c r="AE29" s="73">
        <f t="shared" si="33"/>
        <v>0</v>
      </c>
      <c r="AF29" s="73">
        <f t="shared" si="33"/>
        <v>0</v>
      </c>
      <c r="AG29" s="73">
        <f t="shared" si="33"/>
        <v>0</v>
      </c>
      <c r="AH29" s="73">
        <f t="shared" si="33"/>
        <v>0</v>
      </c>
      <c r="AI29" s="73">
        <f t="shared" si="33"/>
        <v>0</v>
      </c>
      <c r="AK29" s="73">
        <f t="shared" ref="AK29:AQ29" si="34">SUM(AK26:AK28)</f>
        <v>0</v>
      </c>
      <c r="AL29" s="73">
        <f t="shared" si="34"/>
        <v>0</v>
      </c>
      <c r="AM29" s="73">
        <f t="shared" si="34"/>
        <v>0</v>
      </c>
      <c r="AN29" s="73">
        <f t="shared" si="34"/>
        <v>0</v>
      </c>
      <c r="AO29" s="73">
        <f t="shared" si="34"/>
        <v>0</v>
      </c>
      <c r="AP29" s="73">
        <f t="shared" si="34"/>
        <v>0</v>
      </c>
      <c r="AQ29" s="73">
        <f t="shared" si="34"/>
        <v>0</v>
      </c>
      <c r="AS29" s="73">
        <f t="shared" ref="AS29:AY29" si="35">SUM(AS26:AS28)</f>
        <v>0</v>
      </c>
      <c r="AT29" s="73">
        <f t="shared" si="35"/>
        <v>0</v>
      </c>
      <c r="AU29" s="73">
        <f t="shared" si="35"/>
        <v>0</v>
      </c>
      <c r="AV29" s="73">
        <f t="shared" si="35"/>
        <v>0</v>
      </c>
      <c r="AW29" s="73">
        <f t="shared" si="35"/>
        <v>0</v>
      </c>
      <c r="AX29" s="73">
        <f t="shared" si="35"/>
        <v>0</v>
      </c>
      <c r="AY29" s="73">
        <f t="shared" si="35"/>
        <v>0</v>
      </c>
      <c r="BA29" s="73">
        <f t="shared" ref="BA29:BG29" si="36">SUM(BA26:BA28)</f>
        <v>0</v>
      </c>
      <c r="BB29" s="73">
        <f t="shared" si="36"/>
        <v>0</v>
      </c>
      <c r="BC29" s="73">
        <f t="shared" si="36"/>
        <v>0</v>
      </c>
      <c r="BD29" s="73">
        <f t="shared" si="36"/>
        <v>0</v>
      </c>
      <c r="BE29" s="73">
        <f t="shared" si="36"/>
        <v>0</v>
      </c>
      <c r="BF29" s="73">
        <f t="shared" si="36"/>
        <v>0</v>
      </c>
      <c r="BG29" s="73">
        <f t="shared" si="36"/>
        <v>0</v>
      </c>
    </row>
  </sheetData>
  <mergeCells count="19">
    <mergeCell ref="A28:D28"/>
    <mergeCell ref="A27:D27"/>
    <mergeCell ref="A26:D26"/>
    <mergeCell ref="BA3:BG3"/>
    <mergeCell ref="A10:D10"/>
    <mergeCell ref="A9:D9"/>
    <mergeCell ref="A8:D8"/>
    <mergeCell ref="A22:D22"/>
    <mergeCell ref="A21:D21"/>
    <mergeCell ref="A20:D20"/>
    <mergeCell ref="A17:D17"/>
    <mergeCell ref="A16:D16"/>
    <mergeCell ref="A15:D15"/>
    <mergeCell ref="E3:K3"/>
    <mergeCell ref="M3:S3"/>
    <mergeCell ref="U3:AA3"/>
    <mergeCell ref="AC3:AI3"/>
    <mergeCell ref="AK3:AQ3"/>
    <mergeCell ref="AS3:AY3"/>
  </mergeCells>
  <pageMargins left="0.70866141732283472" right="0.70866141732283472" top="0.74803149606299213" bottom="0.74803149606299213" header="0.31496062992125984" footer="0.31496062992125984"/>
  <pageSetup paperSize="9" scale="58" fitToWidth="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BG53"/>
  <sheetViews>
    <sheetView zoomScale="80" zoomScaleNormal="80" workbookViewId="0">
      <pane xSplit="4" ySplit="5" topLeftCell="E6" activePane="bottomRight" state="frozen"/>
      <selection pane="topRight" activeCell="Q8" sqref="Q8"/>
      <selection pane="bottomLeft" activeCell="Q8" sqref="Q8"/>
      <selection pane="bottomRight" activeCell="E6" sqref="E6"/>
    </sheetView>
  </sheetViews>
  <sheetFormatPr defaultColWidth="10.7109375" defaultRowHeight="15" x14ac:dyDescent="0.25"/>
  <cols>
    <col min="1" max="1" width="30.5703125" customWidth="1"/>
    <col min="2" max="2" width="13.85546875" customWidth="1"/>
    <col min="5" max="11" width="12.7109375" customWidth="1"/>
    <col min="12" max="12" width="5.7109375" customWidth="1"/>
    <col min="13" max="19" width="12.7109375" customWidth="1"/>
    <col min="20" max="20" width="5.7109375" customWidth="1"/>
    <col min="21" max="27" width="12.7109375" customWidth="1"/>
    <col min="28" max="28" width="5.7109375" customWidth="1"/>
    <col min="29" max="35" width="12.7109375" customWidth="1"/>
    <col min="36" max="36" width="5.7109375" customWidth="1"/>
    <col min="37" max="43" width="12.7109375" customWidth="1"/>
    <col min="44" max="44" width="5.7109375" customWidth="1"/>
    <col min="45" max="51" width="12.7109375" customWidth="1"/>
    <col min="52" max="52" width="5.7109375" customWidth="1"/>
    <col min="53" max="59" width="12.7109375" customWidth="1"/>
  </cols>
  <sheetData>
    <row r="1" spans="1:59" x14ac:dyDescent="0.25">
      <c r="A1" s="14" t="s">
        <v>321</v>
      </c>
      <c r="E1" s="70">
        <f ca="1">M35+U35+AC35+AK35+AS35+BA35-E35</f>
        <v>0</v>
      </c>
      <c r="F1" s="70">
        <f t="shared" ref="F1:K1" ca="1" si="0">N35+V35+AD35+AL35+AT35+BB35-F35</f>
        <v>0</v>
      </c>
      <c r="G1" s="70">
        <f t="shared" ca="1" si="0"/>
        <v>0</v>
      </c>
      <c r="H1" s="70">
        <f t="shared" ca="1" si="0"/>
        <v>0</v>
      </c>
      <c r="I1" s="70">
        <f t="shared" ca="1" si="0"/>
        <v>0</v>
      </c>
      <c r="J1" s="70">
        <f t="shared" ca="1" si="0"/>
        <v>0</v>
      </c>
      <c r="K1" s="70">
        <f t="shared" ca="1" si="0"/>
        <v>0</v>
      </c>
      <c r="L1" s="71" t="s">
        <v>322</v>
      </c>
    </row>
    <row r="2" spans="1:59" x14ac:dyDescent="0.25">
      <c r="A2" s="42" t="str">
        <f>VLOOKUP('selections(hide)'!$A$4,'selections(hide)'!$D$24:$Q$36,14,FALSE)</f>
        <v>PGT FT 1 year or PT 2 years 180 credits</v>
      </c>
      <c r="B2" s="3"/>
    </row>
    <row r="3" spans="1:59" x14ac:dyDescent="0.25">
      <c r="A3" s="64" t="str">
        <f>prog_header!$C$5</f>
        <v>TEST</v>
      </c>
      <c r="B3" s="65"/>
      <c r="C3" s="65"/>
      <c r="D3" s="65"/>
      <c r="E3" s="257" t="s">
        <v>293</v>
      </c>
      <c r="F3" s="257"/>
      <c r="G3" s="257"/>
      <c r="H3" s="257"/>
      <c r="I3" s="257"/>
      <c r="J3" s="257"/>
      <c r="K3" s="257"/>
      <c r="M3" s="253" t="s">
        <v>149</v>
      </c>
      <c r="N3" s="253"/>
      <c r="O3" s="253"/>
      <c r="P3" s="253"/>
      <c r="Q3" s="253"/>
      <c r="R3" s="253"/>
      <c r="S3" s="253"/>
      <c r="U3" s="253" t="s">
        <v>264</v>
      </c>
      <c r="V3" s="253"/>
      <c r="W3" s="253"/>
      <c r="X3" s="253"/>
      <c r="Y3" s="253"/>
      <c r="Z3" s="253"/>
      <c r="AA3" s="253"/>
      <c r="AC3" s="253" t="s">
        <v>265</v>
      </c>
      <c r="AD3" s="253"/>
      <c r="AE3" s="253"/>
      <c r="AF3" s="253"/>
      <c r="AG3" s="253"/>
      <c r="AH3" s="253"/>
      <c r="AI3" s="253"/>
      <c r="AK3" s="253" t="s">
        <v>266</v>
      </c>
      <c r="AL3" s="253"/>
      <c r="AM3" s="253"/>
      <c r="AN3" s="253"/>
      <c r="AO3" s="253"/>
      <c r="AP3" s="253"/>
      <c r="AQ3" s="253"/>
      <c r="AS3" s="253" t="s">
        <v>267</v>
      </c>
      <c r="AT3" s="253"/>
      <c r="AU3" s="253"/>
      <c r="AV3" s="253"/>
      <c r="AW3" s="253"/>
      <c r="AX3" s="253"/>
      <c r="AY3" s="253"/>
      <c r="BA3" s="253" t="s">
        <v>268</v>
      </c>
      <c r="BB3" s="253"/>
      <c r="BC3" s="253"/>
      <c r="BD3" s="253"/>
      <c r="BE3" s="253"/>
      <c r="BF3" s="253"/>
      <c r="BG3" s="253"/>
    </row>
    <row r="4" spans="1:59" x14ac:dyDescent="0.25">
      <c r="E4" t="s">
        <v>294</v>
      </c>
      <c r="F4" t="s">
        <v>295</v>
      </c>
      <c r="G4" t="s">
        <v>296</v>
      </c>
      <c r="H4" t="s">
        <v>297</v>
      </c>
      <c r="I4" t="s">
        <v>298</v>
      </c>
      <c r="J4" t="s">
        <v>299</v>
      </c>
      <c r="K4" t="s">
        <v>300</v>
      </c>
      <c r="M4" t="str">
        <f>E4</f>
        <v>Dev Yr</v>
      </c>
      <c r="N4" t="str">
        <f t="shared" ref="N4:S5" si="1">F4</f>
        <v>Launch Yr</v>
      </c>
      <c r="O4" t="str">
        <f t="shared" si="1"/>
        <v>Yr 2</v>
      </c>
      <c r="P4" t="str">
        <f t="shared" si="1"/>
        <v>Yr 3</v>
      </c>
      <c r="Q4" t="str">
        <f t="shared" si="1"/>
        <v>Yr 4</v>
      </c>
      <c r="R4" t="str">
        <f t="shared" si="1"/>
        <v>Yr 5</v>
      </c>
      <c r="S4" t="str">
        <f t="shared" si="1"/>
        <v>Yr 6</v>
      </c>
      <c r="U4" t="str">
        <f>M4</f>
        <v>Dev Yr</v>
      </c>
      <c r="V4" t="str">
        <f t="shared" ref="V4:AA5" si="2">N4</f>
        <v>Launch Yr</v>
      </c>
      <c r="W4" t="str">
        <f t="shared" si="2"/>
        <v>Yr 2</v>
      </c>
      <c r="X4" t="str">
        <f t="shared" si="2"/>
        <v>Yr 3</v>
      </c>
      <c r="Y4" t="str">
        <f t="shared" si="2"/>
        <v>Yr 4</v>
      </c>
      <c r="Z4" t="str">
        <f t="shared" si="2"/>
        <v>Yr 5</v>
      </c>
      <c r="AA4" t="str">
        <f t="shared" si="2"/>
        <v>Yr 6</v>
      </c>
      <c r="AC4" t="str">
        <f>U4</f>
        <v>Dev Yr</v>
      </c>
      <c r="AD4" t="str">
        <f t="shared" ref="AD4:AI5" si="3">V4</f>
        <v>Launch Yr</v>
      </c>
      <c r="AE4" t="str">
        <f t="shared" si="3"/>
        <v>Yr 2</v>
      </c>
      <c r="AF4" t="str">
        <f t="shared" si="3"/>
        <v>Yr 3</v>
      </c>
      <c r="AG4" t="str">
        <f t="shared" si="3"/>
        <v>Yr 4</v>
      </c>
      <c r="AH4" t="str">
        <f t="shared" si="3"/>
        <v>Yr 5</v>
      </c>
      <c r="AI4" t="str">
        <f t="shared" si="3"/>
        <v>Yr 6</v>
      </c>
      <c r="AK4" t="str">
        <f>AC4</f>
        <v>Dev Yr</v>
      </c>
      <c r="AL4" t="str">
        <f t="shared" ref="AL4:AQ5" si="4">AD4</f>
        <v>Launch Yr</v>
      </c>
      <c r="AM4" t="str">
        <f t="shared" si="4"/>
        <v>Yr 2</v>
      </c>
      <c r="AN4" t="str">
        <f t="shared" si="4"/>
        <v>Yr 3</v>
      </c>
      <c r="AO4" t="str">
        <f t="shared" si="4"/>
        <v>Yr 4</v>
      </c>
      <c r="AP4" t="str">
        <f t="shared" si="4"/>
        <v>Yr 5</v>
      </c>
      <c r="AQ4" t="str">
        <f t="shared" si="4"/>
        <v>Yr 6</v>
      </c>
      <c r="AS4" t="str">
        <f>AK4</f>
        <v>Dev Yr</v>
      </c>
      <c r="AT4" t="str">
        <f t="shared" ref="AT4:AY5" si="5">AL4</f>
        <v>Launch Yr</v>
      </c>
      <c r="AU4" t="str">
        <f t="shared" si="5"/>
        <v>Yr 2</v>
      </c>
      <c r="AV4" t="str">
        <f t="shared" si="5"/>
        <v>Yr 3</v>
      </c>
      <c r="AW4" t="str">
        <f t="shared" si="5"/>
        <v>Yr 4</v>
      </c>
      <c r="AX4" t="str">
        <f t="shared" si="5"/>
        <v>Yr 5</v>
      </c>
      <c r="AY4" t="str">
        <f t="shared" si="5"/>
        <v>Yr 6</v>
      </c>
      <c r="BA4" t="str">
        <f>AS4</f>
        <v>Dev Yr</v>
      </c>
      <c r="BB4" t="str">
        <f t="shared" ref="BB4:BG5" si="6">AT4</f>
        <v>Launch Yr</v>
      </c>
      <c r="BC4" t="str">
        <f t="shared" si="6"/>
        <v>Yr 2</v>
      </c>
      <c r="BD4" t="str">
        <f t="shared" si="6"/>
        <v>Yr 3</v>
      </c>
      <c r="BE4" t="str">
        <f t="shared" si="6"/>
        <v>Yr 4</v>
      </c>
      <c r="BF4" t="str">
        <f t="shared" si="6"/>
        <v>Yr 5</v>
      </c>
      <c r="BG4" t="str">
        <f t="shared" si="6"/>
        <v>Yr 6</v>
      </c>
    </row>
    <row r="5" spans="1:59" x14ac:dyDescent="0.25">
      <c r="A5" s="42" t="s">
        <v>301</v>
      </c>
      <c r="E5" s="50" t="str">
        <f>IFERROR(VLOOKUP(F5,'selections(hide)'!$M$3:$N$18,2,FALSE),0)</f>
        <v>2024/25</v>
      </c>
      <c r="F5" s="50" t="str">
        <f>staff_students!E29</f>
        <v>2025/26</v>
      </c>
      <c r="G5" s="50" t="str">
        <f>staff_students!F29</f>
        <v>2026/27</v>
      </c>
      <c r="H5" s="50" t="str">
        <f>staff_students!G29</f>
        <v>2027/28</v>
      </c>
      <c r="I5" s="50" t="str">
        <f>staff_students!H29</f>
        <v>2028/29</v>
      </c>
      <c r="J5" s="50" t="str">
        <f>staff_students!I29</f>
        <v>2029/30</v>
      </c>
      <c r="K5" s="50" t="str">
        <f>staff_students!J29</f>
        <v>2030/31</v>
      </c>
      <c r="M5" s="50" t="str">
        <f>E5</f>
        <v>2024/25</v>
      </c>
      <c r="N5" s="50" t="str">
        <f t="shared" si="1"/>
        <v>2025/26</v>
      </c>
      <c r="O5" s="50" t="str">
        <f t="shared" si="1"/>
        <v>2026/27</v>
      </c>
      <c r="P5" s="50" t="str">
        <f t="shared" si="1"/>
        <v>2027/28</v>
      </c>
      <c r="Q5" s="50" t="str">
        <f t="shared" si="1"/>
        <v>2028/29</v>
      </c>
      <c r="R5" s="50" t="str">
        <f t="shared" si="1"/>
        <v>2029/30</v>
      </c>
      <c r="S5" s="50" t="str">
        <f t="shared" si="1"/>
        <v>2030/31</v>
      </c>
      <c r="U5" s="50" t="str">
        <f>M5</f>
        <v>2024/25</v>
      </c>
      <c r="V5" s="50" t="str">
        <f t="shared" si="2"/>
        <v>2025/26</v>
      </c>
      <c r="W5" s="50" t="str">
        <f t="shared" si="2"/>
        <v>2026/27</v>
      </c>
      <c r="X5" s="50" t="str">
        <f t="shared" si="2"/>
        <v>2027/28</v>
      </c>
      <c r="Y5" s="50" t="str">
        <f t="shared" si="2"/>
        <v>2028/29</v>
      </c>
      <c r="Z5" s="50" t="str">
        <f t="shared" si="2"/>
        <v>2029/30</v>
      </c>
      <c r="AA5" s="50" t="str">
        <f t="shared" si="2"/>
        <v>2030/31</v>
      </c>
      <c r="AC5" s="50" t="str">
        <f>U5</f>
        <v>2024/25</v>
      </c>
      <c r="AD5" s="50" t="str">
        <f t="shared" si="3"/>
        <v>2025/26</v>
      </c>
      <c r="AE5" s="50" t="str">
        <f t="shared" si="3"/>
        <v>2026/27</v>
      </c>
      <c r="AF5" s="50" t="str">
        <f t="shared" si="3"/>
        <v>2027/28</v>
      </c>
      <c r="AG5" s="50" t="str">
        <f t="shared" si="3"/>
        <v>2028/29</v>
      </c>
      <c r="AH5" s="50" t="str">
        <f t="shared" si="3"/>
        <v>2029/30</v>
      </c>
      <c r="AI5" s="50" t="str">
        <f t="shared" si="3"/>
        <v>2030/31</v>
      </c>
      <c r="AK5" s="50" t="str">
        <f>AC5</f>
        <v>2024/25</v>
      </c>
      <c r="AL5" s="50" t="str">
        <f t="shared" si="4"/>
        <v>2025/26</v>
      </c>
      <c r="AM5" s="50" t="str">
        <f t="shared" si="4"/>
        <v>2026/27</v>
      </c>
      <c r="AN5" s="50" t="str">
        <f t="shared" si="4"/>
        <v>2027/28</v>
      </c>
      <c r="AO5" s="50" t="str">
        <f t="shared" si="4"/>
        <v>2028/29</v>
      </c>
      <c r="AP5" s="50" t="str">
        <f t="shared" si="4"/>
        <v>2029/30</v>
      </c>
      <c r="AQ5" s="50" t="str">
        <f t="shared" si="4"/>
        <v>2030/31</v>
      </c>
      <c r="AS5" s="50" t="str">
        <f>AK5</f>
        <v>2024/25</v>
      </c>
      <c r="AT5" s="50" t="str">
        <f t="shared" si="5"/>
        <v>2025/26</v>
      </c>
      <c r="AU5" s="50" t="str">
        <f t="shared" si="5"/>
        <v>2026/27</v>
      </c>
      <c r="AV5" s="50" t="str">
        <f t="shared" si="5"/>
        <v>2027/28</v>
      </c>
      <c r="AW5" s="50" t="str">
        <f t="shared" si="5"/>
        <v>2028/29</v>
      </c>
      <c r="AX5" s="50" t="str">
        <f t="shared" si="5"/>
        <v>2029/30</v>
      </c>
      <c r="AY5" s="50" t="str">
        <f t="shared" si="5"/>
        <v>2030/31</v>
      </c>
      <c r="BA5" s="50" t="str">
        <f>AS5</f>
        <v>2024/25</v>
      </c>
      <c r="BB5" s="50" t="str">
        <f t="shared" si="6"/>
        <v>2025/26</v>
      </c>
      <c r="BC5" s="50" t="str">
        <f t="shared" si="6"/>
        <v>2026/27</v>
      </c>
      <c r="BD5" s="50" t="str">
        <f t="shared" si="6"/>
        <v>2027/28</v>
      </c>
      <c r="BE5" s="50" t="str">
        <f t="shared" si="6"/>
        <v>2028/29</v>
      </c>
      <c r="BF5" s="50" t="str">
        <f t="shared" si="6"/>
        <v>2029/30</v>
      </c>
      <c r="BG5" s="50" t="str">
        <f t="shared" si="6"/>
        <v>2030/31</v>
      </c>
    </row>
    <row r="6" spans="1:59" x14ac:dyDescent="0.25">
      <c r="A6" s="74" t="s">
        <v>323</v>
      </c>
    </row>
    <row r="7" spans="1:59" x14ac:dyDescent="0.25">
      <c r="A7" t="s">
        <v>324</v>
      </c>
      <c r="E7" s="72">
        <f t="shared" ref="E7:K7" si="7">M7+U7+AC7+AK7+AS7+BA7</f>
        <v>0</v>
      </c>
      <c r="F7" s="72">
        <f t="shared" si="7"/>
        <v>0</v>
      </c>
      <c r="G7" s="72">
        <f t="shared" si="7"/>
        <v>0</v>
      </c>
      <c r="H7" s="72">
        <f t="shared" si="7"/>
        <v>0</v>
      </c>
      <c r="I7" s="72">
        <f t="shared" si="7"/>
        <v>0</v>
      </c>
      <c r="J7" s="72">
        <f t="shared" si="7"/>
        <v>0</v>
      </c>
      <c r="K7" s="72">
        <f t="shared" si="7"/>
        <v>0</v>
      </c>
      <c r="M7" s="72">
        <f>'programme_I&amp;E_FC_dev(hide)'!M7</f>
        <v>0</v>
      </c>
      <c r="N7" s="72">
        <f>'programme_I&amp;E_FC_dev(hide)'!N7</f>
        <v>0</v>
      </c>
      <c r="O7" s="72">
        <f>'programme_I&amp;E_FC_dev(hide)'!O7</f>
        <v>0</v>
      </c>
      <c r="P7" s="72">
        <f>'programme_I&amp;E_FC_dev(hide)'!P7</f>
        <v>0</v>
      </c>
      <c r="Q7" s="72">
        <f>'programme_I&amp;E_FC_dev(hide)'!Q7</f>
        <v>0</v>
      </c>
      <c r="R7" s="72">
        <f>'programme_I&amp;E_FC_dev(hide)'!R7</f>
        <v>0</v>
      </c>
      <c r="S7" s="72">
        <f>'programme_I&amp;E_FC_dev(hide)'!S7</f>
        <v>0</v>
      </c>
      <c r="U7" s="72">
        <f>'programme_I&amp;E_FC_dev(hide)'!U7</f>
        <v>0</v>
      </c>
      <c r="V7" s="72">
        <f>'programme_I&amp;E_FC_dev(hide)'!V7</f>
        <v>0</v>
      </c>
      <c r="W7" s="72">
        <f>'programme_I&amp;E_FC_dev(hide)'!W7</f>
        <v>0</v>
      </c>
      <c r="X7" s="72">
        <f>'programme_I&amp;E_FC_dev(hide)'!X7</f>
        <v>0</v>
      </c>
      <c r="Y7" s="72">
        <f>'programme_I&amp;E_FC_dev(hide)'!Y7</f>
        <v>0</v>
      </c>
      <c r="Z7" s="72">
        <f>'programme_I&amp;E_FC_dev(hide)'!Z7</f>
        <v>0</v>
      </c>
      <c r="AA7" s="72">
        <f>'programme_I&amp;E_FC_dev(hide)'!AA7</f>
        <v>0</v>
      </c>
      <c r="AC7" s="72">
        <f>'programme_I&amp;E_FC_dev(hide)'!AC7</f>
        <v>0</v>
      </c>
      <c r="AD7" s="72">
        <f>'programme_I&amp;E_FC_dev(hide)'!AD7</f>
        <v>0</v>
      </c>
      <c r="AE7" s="72">
        <f>'programme_I&amp;E_FC_dev(hide)'!AE7</f>
        <v>0</v>
      </c>
      <c r="AF7" s="72">
        <f>'programme_I&amp;E_FC_dev(hide)'!AF7</f>
        <v>0</v>
      </c>
      <c r="AG7" s="72">
        <f>'programme_I&amp;E_FC_dev(hide)'!AG7</f>
        <v>0</v>
      </c>
      <c r="AH7" s="72">
        <f>'programme_I&amp;E_FC_dev(hide)'!AH7</f>
        <v>0</v>
      </c>
      <c r="AI7" s="72">
        <f>'programme_I&amp;E_FC_dev(hide)'!AI7</f>
        <v>0</v>
      </c>
      <c r="AK7" s="72">
        <f>'programme_I&amp;E_FC_dev(hide)'!AK7</f>
        <v>0</v>
      </c>
      <c r="AL7" s="72">
        <f>'programme_I&amp;E_FC_dev(hide)'!AL7</f>
        <v>0</v>
      </c>
      <c r="AM7" s="72">
        <f>'programme_I&amp;E_FC_dev(hide)'!AM7</f>
        <v>0</v>
      </c>
      <c r="AN7" s="72">
        <f>'programme_I&amp;E_FC_dev(hide)'!AN7</f>
        <v>0</v>
      </c>
      <c r="AO7" s="72">
        <f>'programme_I&amp;E_FC_dev(hide)'!AO7</f>
        <v>0</v>
      </c>
      <c r="AP7" s="72">
        <f>'programme_I&amp;E_FC_dev(hide)'!AP7</f>
        <v>0</v>
      </c>
      <c r="AQ7" s="72">
        <f>'programme_I&amp;E_FC_dev(hide)'!AQ7</f>
        <v>0</v>
      </c>
      <c r="AS7" s="72">
        <f>'programme_I&amp;E_FC_dev(hide)'!AS7</f>
        <v>0</v>
      </c>
      <c r="AT7" s="72">
        <f>'programme_I&amp;E_FC_dev(hide)'!AT7</f>
        <v>0</v>
      </c>
      <c r="AU7" s="72">
        <f>'programme_I&amp;E_FC_dev(hide)'!AU7</f>
        <v>0</v>
      </c>
      <c r="AV7" s="72">
        <f>'programme_I&amp;E_FC_dev(hide)'!AV7</f>
        <v>0</v>
      </c>
      <c r="AW7" s="72">
        <f>'programme_I&amp;E_FC_dev(hide)'!AW7</f>
        <v>0</v>
      </c>
      <c r="AX7" s="72">
        <f>'programme_I&amp;E_FC_dev(hide)'!AX7</f>
        <v>0</v>
      </c>
      <c r="AY7" s="72">
        <f>'programme_I&amp;E_FC_dev(hide)'!AY7</f>
        <v>0</v>
      </c>
      <c r="BA7" s="72">
        <f>'programme_I&amp;E_FC_dev(hide)'!BA7</f>
        <v>0</v>
      </c>
      <c r="BB7" s="72">
        <f>'programme_I&amp;E_FC_dev(hide)'!BB7</f>
        <v>0</v>
      </c>
      <c r="BC7" s="72">
        <f>'programme_I&amp;E_FC_dev(hide)'!BC7</f>
        <v>0</v>
      </c>
      <c r="BD7" s="72">
        <f>'programme_I&amp;E_FC_dev(hide)'!BD7</f>
        <v>0</v>
      </c>
      <c r="BE7" s="72">
        <f>'programme_I&amp;E_FC_dev(hide)'!BE7</f>
        <v>0</v>
      </c>
      <c r="BF7" s="72">
        <f>'programme_I&amp;E_FC_dev(hide)'!BF7</f>
        <v>0</v>
      </c>
      <c r="BG7" s="72">
        <f>'programme_I&amp;E_FC_dev(hide)'!BG7</f>
        <v>0</v>
      </c>
    </row>
    <row r="8" spans="1:59" x14ac:dyDescent="0.25">
      <c r="A8" t="s">
        <v>325</v>
      </c>
      <c r="E8" s="72">
        <f t="shared" ref="E8:E13" si="8">M8+U8+AC8+AK8+AS8+BA8</f>
        <v>0</v>
      </c>
      <c r="F8" s="72">
        <f t="shared" ref="F8:F13" si="9">N8+V8+AD8+AL8+AT8+BB8</f>
        <v>500000</v>
      </c>
      <c r="G8" s="72">
        <f t="shared" ref="G8:G13" si="10">O8+W8+AE8+AM8+AU8+BC8</f>
        <v>515000</v>
      </c>
      <c r="H8" s="72">
        <f t="shared" ref="H8:H13" si="11">P8+X8+AF8+AN8+AV8+BD8</f>
        <v>530450</v>
      </c>
      <c r="I8" s="72">
        <f t="shared" ref="I8:I13" si="12">Q8+Y8+AG8+AO8+AW8+BE8</f>
        <v>546363.50000000012</v>
      </c>
      <c r="J8" s="72">
        <f t="shared" ref="J8:J13" si="13">R8+Z8+AH8+AP8+AX8+BF8</f>
        <v>562754.40500000003</v>
      </c>
      <c r="K8" s="72">
        <f t="shared" ref="K8:K13" si="14">S8+AA8+AI8+AQ8+AY8+BG8</f>
        <v>579637.03715000011</v>
      </c>
      <c r="M8" s="72">
        <f>'programme_I&amp;E_FC_dev(hide)'!M8*'selections(hide)'!$C$42</f>
        <v>0</v>
      </c>
      <c r="N8" s="72">
        <f>'programme_I&amp;E_FC_dev(hide)'!N8*'selections(hide)'!$D$42</f>
        <v>500000</v>
      </c>
      <c r="O8" s="72">
        <f>'programme_I&amp;E_FC_dev(hide)'!O8*'selections(hide)'!$E$42</f>
        <v>515000</v>
      </c>
      <c r="P8" s="72">
        <f>'programme_I&amp;E_FC_dev(hide)'!P8*'selections(hide)'!$F$42</f>
        <v>530450</v>
      </c>
      <c r="Q8" s="72">
        <f>'programme_I&amp;E_FC_dev(hide)'!Q8*'selections(hide)'!$G$42</f>
        <v>546363.50000000012</v>
      </c>
      <c r="R8" s="72">
        <f>'programme_I&amp;E_FC_dev(hide)'!R8*'selections(hide)'!$H$42</f>
        <v>562754.40500000003</v>
      </c>
      <c r="S8" s="72">
        <f>'programme_I&amp;E_FC_dev(hide)'!S8*'selections(hide)'!$I$42</f>
        <v>579637.03715000011</v>
      </c>
      <c r="U8" s="72">
        <f>'programme_I&amp;E_FC_dev(hide)'!U8*'selections(hide)'!$C$42</f>
        <v>0</v>
      </c>
      <c r="V8" s="72">
        <f>'programme_I&amp;E_FC_dev(hide)'!V8*'selections(hide)'!$D$42</f>
        <v>0</v>
      </c>
      <c r="W8" s="72">
        <f>'programme_I&amp;E_FC_dev(hide)'!W8*'selections(hide)'!$E$42</f>
        <v>0</v>
      </c>
      <c r="X8" s="72">
        <f>'programme_I&amp;E_FC_dev(hide)'!X8*'selections(hide)'!$F$42</f>
        <v>0</v>
      </c>
      <c r="Y8" s="72">
        <f>'programme_I&amp;E_FC_dev(hide)'!Y8*'selections(hide)'!$G$42</f>
        <v>0</v>
      </c>
      <c r="Z8" s="72">
        <f>'programme_I&amp;E_FC_dev(hide)'!Z8*'selections(hide)'!$H$42</f>
        <v>0</v>
      </c>
      <c r="AA8" s="72">
        <f>'programme_I&amp;E_FC_dev(hide)'!AA8*'selections(hide)'!$I$42</f>
        <v>0</v>
      </c>
      <c r="AC8" s="72">
        <f>'programme_I&amp;E_FC_dev(hide)'!AC8*'selections(hide)'!$C$42</f>
        <v>0</v>
      </c>
      <c r="AD8" s="72">
        <f>'programme_I&amp;E_FC_dev(hide)'!AD8*'selections(hide)'!$D$42</f>
        <v>0</v>
      </c>
      <c r="AE8" s="72">
        <f>'programme_I&amp;E_FC_dev(hide)'!AE8*'selections(hide)'!$E$42</f>
        <v>0</v>
      </c>
      <c r="AF8" s="72">
        <f>'programme_I&amp;E_FC_dev(hide)'!AF8*'selections(hide)'!$F$42</f>
        <v>0</v>
      </c>
      <c r="AG8" s="72">
        <f>'programme_I&amp;E_FC_dev(hide)'!AG8*'selections(hide)'!$G$42</f>
        <v>0</v>
      </c>
      <c r="AH8" s="72">
        <f>'programme_I&amp;E_FC_dev(hide)'!AH8*'selections(hide)'!$H$42</f>
        <v>0</v>
      </c>
      <c r="AI8" s="72">
        <f>'programme_I&amp;E_FC_dev(hide)'!AI8*'selections(hide)'!$I$42</f>
        <v>0</v>
      </c>
      <c r="AK8" s="72">
        <f>'programme_I&amp;E_FC_dev(hide)'!AK8*'selections(hide)'!$C$42</f>
        <v>0</v>
      </c>
      <c r="AL8" s="72">
        <f>'programme_I&amp;E_FC_dev(hide)'!AL8*'selections(hide)'!$D$42</f>
        <v>0</v>
      </c>
      <c r="AM8" s="72">
        <f>'programme_I&amp;E_FC_dev(hide)'!AM8*'selections(hide)'!$E$42</f>
        <v>0</v>
      </c>
      <c r="AN8" s="72">
        <f>'programme_I&amp;E_FC_dev(hide)'!AN8*'selections(hide)'!$F$42</f>
        <v>0</v>
      </c>
      <c r="AO8" s="72">
        <f>'programme_I&amp;E_FC_dev(hide)'!AO8*'selections(hide)'!$G$42</f>
        <v>0</v>
      </c>
      <c r="AP8" s="72">
        <f>'programme_I&amp;E_FC_dev(hide)'!AP8*'selections(hide)'!$H$42</f>
        <v>0</v>
      </c>
      <c r="AQ8" s="72">
        <f>'programme_I&amp;E_FC_dev(hide)'!AQ8*'selections(hide)'!$I$42</f>
        <v>0</v>
      </c>
      <c r="AS8" s="72">
        <f>'programme_I&amp;E_FC_dev(hide)'!AS8*'selections(hide)'!$C$42</f>
        <v>0</v>
      </c>
      <c r="AT8" s="72">
        <f>'programme_I&amp;E_FC_dev(hide)'!AT8*'selections(hide)'!$D$42</f>
        <v>0</v>
      </c>
      <c r="AU8" s="72">
        <f>'programme_I&amp;E_FC_dev(hide)'!AU8*'selections(hide)'!$E$42</f>
        <v>0</v>
      </c>
      <c r="AV8" s="72">
        <f>'programme_I&amp;E_FC_dev(hide)'!AV8*'selections(hide)'!$F$42</f>
        <v>0</v>
      </c>
      <c r="AW8" s="72">
        <f>'programme_I&amp;E_FC_dev(hide)'!AW8*'selections(hide)'!$G$42</f>
        <v>0</v>
      </c>
      <c r="AX8" s="72">
        <f>'programme_I&amp;E_FC_dev(hide)'!AX8*'selections(hide)'!$H$42</f>
        <v>0</v>
      </c>
      <c r="AY8" s="72">
        <f>'programme_I&amp;E_FC_dev(hide)'!AY8*'selections(hide)'!$I$42</f>
        <v>0</v>
      </c>
      <c r="BA8" s="72">
        <f>'programme_I&amp;E_FC_dev(hide)'!BA8*'selections(hide)'!$C$42</f>
        <v>0</v>
      </c>
      <c r="BB8" s="72">
        <f>'programme_I&amp;E_FC_dev(hide)'!BB8*'selections(hide)'!$D$42</f>
        <v>0</v>
      </c>
      <c r="BC8" s="72">
        <f>'programme_I&amp;E_FC_dev(hide)'!BC8*'selections(hide)'!$E$42</f>
        <v>0</v>
      </c>
      <c r="BD8" s="72">
        <f>'programme_I&amp;E_FC_dev(hide)'!BD8*'selections(hide)'!$F$42</f>
        <v>0</v>
      </c>
      <c r="BE8" s="72">
        <f>'programme_I&amp;E_FC_dev(hide)'!BE8*'selections(hide)'!$G$42</f>
        <v>0</v>
      </c>
      <c r="BF8" s="72">
        <f>'programme_I&amp;E_FC_dev(hide)'!BF8*'selections(hide)'!$H$42</f>
        <v>0</v>
      </c>
      <c r="BG8" s="72">
        <f>'programme_I&amp;E_FC_dev(hide)'!BG8*'selections(hide)'!$I$42</f>
        <v>0</v>
      </c>
    </row>
    <row r="9" spans="1:59" x14ac:dyDescent="0.25">
      <c r="A9" t="s">
        <v>326</v>
      </c>
      <c r="E9" s="72">
        <f t="shared" si="8"/>
        <v>0</v>
      </c>
      <c r="F9" s="72">
        <f t="shared" si="9"/>
        <v>253000</v>
      </c>
      <c r="G9" s="72">
        <f t="shared" si="10"/>
        <v>260589.99999999997</v>
      </c>
      <c r="H9" s="72">
        <f t="shared" si="11"/>
        <v>268407.7</v>
      </c>
      <c r="I9" s="72">
        <f t="shared" si="12"/>
        <v>276459.93100000004</v>
      </c>
      <c r="J9" s="72">
        <f t="shared" si="13"/>
        <v>284753.72892999998</v>
      </c>
      <c r="K9" s="72">
        <f t="shared" si="14"/>
        <v>293296.34079790005</v>
      </c>
      <c r="M9" s="72">
        <f>'programme_I&amp;E_FC_dev(hide)'!M9*'selections(hide)'!$C$43</f>
        <v>0</v>
      </c>
      <c r="N9" s="72">
        <f>'programme_I&amp;E_FC_dev(hide)'!N9*'selections(hide)'!$D$43</f>
        <v>253000</v>
      </c>
      <c r="O9" s="72">
        <f>'programme_I&amp;E_FC_dev(hide)'!O9*'selections(hide)'!$E$43</f>
        <v>260589.99999999997</v>
      </c>
      <c r="P9" s="72">
        <f>'programme_I&amp;E_FC_dev(hide)'!P9*'selections(hide)'!$F$43</f>
        <v>268407.7</v>
      </c>
      <c r="Q9" s="72">
        <f>'programme_I&amp;E_FC_dev(hide)'!Q9*'selections(hide)'!$G$43</f>
        <v>276459.93100000004</v>
      </c>
      <c r="R9" s="72">
        <f>'programme_I&amp;E_FC_dev(hide)'!R9*'selections(hide)'!$H$43</f>
        <v>284753.72892999998</v>
      </c>
      <c r="S9" s="72">
        <f>'programme_I&amp;E_FC_dev(hide)'!S9*'selections(hide)'!$I$43</f>
        <v>293296.34079790005</v>
      </c>
      <c r="U9" s="72">
        <f>'programme_I&amp;E_FC_dev(hide)'!U9*'selections(hide)'!$C$43</f>
        <v>0</v>
      </c>
      <c r="V9" s="72">
        <f>'programme_I&amp;E_FC_dev(hide)'!V9*'selections(hide)'!$D$43</f>
        <v>0</v>
      </c>
      <c r="W9" s="72">
        <f>'programme_I&amp;E_FC_dev(hide)'!W9*'selections(hide)'!$E$43</f>
        <v>0</v>
      </c>
      <c r="X9" s="72">
        <f>'programme_I&amp;E_FC_dev(hide)'!X9*'selections(hide)'!$F$43</f>
        <v>0</v>
      </c>
      <c r="Y9" s="72">
        <f>'programme_I&amp;E_FC_dev(hide)'!Y9*'selections(hide)'!$G$43</f>
        <v>0</v>
      </c>
      <c r="Z9" s="72">
        <f>'programme_I&amp;E_FC_dev(hide)'!Z9*'selections(hide)'!$H$43</f>
        <v>0</v>
      </c>
      <c r="AA9" s="72">
        <f>'programme_I&amp;E_FC_dev(hide)'!AA9*'selections(hide)'!$I$43</f>
        <v>0</v>
      </c>
      <c r="AC9" s="72">
        <f>'programme_I&amp;E_FC_dev(hide)'!AC9*'selections(hide)'!$C$43</f>
        <v>0</v>
      </c>
      <c r="AD9" s="72">
        <f>'programme_I&amp;E_FC_dev(hide)'!AD9*'selections(hide)'!$D$43</f>
        <v>0</v>
      </c>
      <c r="AE9" s="72">
        <f>'programme_I&amp;E_FC_dev(hide)'!AE9*'selections(hide)'!$E$43</f>
        <v>0</v>
      </c>
      <c r="AF9" s="72">
        <f>'programme_I&amp;E_FC_dev(hide)'!AF9*'selections(hide)'!$F$43</f>
        <v>0</v>
      </c>
      <c r="AG9" s="72">
        <f>'programme_I&amp;E_FC_dev(hide)'!AG9*'selections(hide)'!$G$43</f>
        <v>0</v>
      </c>
      <c r="AH9" s="72">
        <f>'programme_I&amp;E_FC_dev(hide)'!AH9*'selections(hide)'!$H$43</f>
        <v>0</v>
      </c>
      <c r="AI9" s="72">
        <f>'programme_I&amp;E_FC_dev(hide)'!AI9*'selections(hide)'!$I$43</f>
        <v>0</v>
      </c>
      <c r="AK9" s="72">
        <f>'programme_I&amp;E_FC_dev(hide)'!AK9*'selections(hide)'!$C$43</f>
        <v>0</v>
      </c>
      <c r="AL9" s="72">
        <f>'programme_I&amp;E_FC_dev(hide)'!AL9*'selections(hide)'!$D$43</f>
        <v>0</v>
      </c>
      <c r="AM9" s="72">
        <f>'programme_I&amp;E_FC_dev(hide)'!AM9*'selections(hide)'!$E$43</f>
        <v>0</v>
      </c>
      <c r="AN9" s="72">
        <f>'programme_I&amp;E_FC_dev(hide)'!AN9*'selections(hide)'!$F$43</f>
        <v>0</v>
      </c>
      <c r="AO9" s="72">
        <f>'programme_I&amp;E_FC_dev(hide)'!AO9*'selections(hide)'!$G$43</f>
        <v>0</v>
      </c>
      <c r="AP9" s="72">
        <f>'programme_I&amp;E_FC_dev(hide)'!AP9*'selections(hide)'!$H$43</f>
        <v>0</v>
      </c>
      <c r="AQ9" s="72">
        <f>'programme_I&amp;E_FC_dev(hide)'!AQ9*'selections(hide)'!$I$43</f>
        <v>0</v>
      </c>
      <c r="AS9" s="72">
        <f>'programme_I&amp;E_FC_dev(hide)'!AS9*'selections(hide)'!$C$43</f>
        <v>0</v>
      </c>
      <c r="AT9" s="72">
        <f>'programme_I&amp;E_FC_dev(hide)'!AT9*'selections(hide)'!$D$43</f>
        <v>0</v>
      </c>
      <c r="AU9" s="72">
        <f>'programme_I&amp;E_FC_dev(hide)'!AU9*'selections(hide)'!$E$43</f>
        <v>0</v>
      </c>
      <c r="AV9" s="72">
        <f>'programme_I&amp;E_FC_dev(hide)'!AV9*'selections(hide)'!$F$43</f>
        <v>0</v>
      </c>
      <c r="AW9" s="72">
        <f>'programme_I&amp;E_FC_dev(hide)'!AW9*'selections(hide)'!$G$43</f>
        <v>0</v>
      </c>
      <c r="AX9" s="72">
        <f>'programme_I&amp;E_FC_dev(hide)'!AX9*'selections(hide)'!$H$43</f>
        <v>0</v>
      </c>
      <c r="AY9" s="72">
        <f>'programme_I&amp;E_FC_dev(hide)'!AY9*'selections(hide)'!$I$43</f>
        <v>0</v>
      </c>
      <c r="BA9" s="72">
        <f>'programme_I&amp;E_FC_dev(hide)'!BA9*'selections(hide)'!$C$43</f>
        <v>0</v>
      </c>
      <c r="BB9" s="72">
        <f>'programme_I&amp;E_FC_dev(hide)'!BB9*'selections(hide)'!$D$43</f>
        <v>0</v>
      </c>
      <c r="BC9" s="72">
        <f>'programme_I&amp;E_FC_dev(hide)'!BC9*'selections(hide)'!$E$43</f>
        <v>0</v>
      </c>
      <c r="BD9" s="72">
        <f>'programme_I&amp;E_FC_dev(hide)'!BD9*'selections(hide)'!$F$43</f>
        <v>0</v>
      </c>
      <c r="BE9" s="72">
        <f>'programme_I&amp;E_FC_dev(hide)'!BE9*'selections(hide)'!$G$43</f>
        <v>0</v>
      </c>
      <c r="BF9" s="72">
        <f>'programme_I&amp;E_FC_dev(hide)'!BF9*'selections(hide)'!$H$43</f>
        <v>0</v>
      </c>
      <c r="BG9" s="72">
        <f>'programme_I&amp;E_FC_dev(hide)'!BG9*'selections(hide)'!$I$43</f>
        <v>0</v>
      </c>
    </row>
    <row r="10" spans="1:59" x14ac:dyDescent="0.25">
      <c r="A10" t="s">
        <v>327</v>
      </c>
      <c r="E10" s="72">
        <f t="shared" si="8"/>
        <v>0</v>
      </c>
      <c r="F10" s="72">
        <f t="shared" si="9"/>
        <v>0</v>
      </c>
      <c r="G10" s="72">
        <f t="shared" si="10"/>
        <v>0</v>
      </c>
      <c r="H10" s="72">
        <f t="shared" si="11"/>
        <v>0</v>
      </c>
      <c r="I10" s="72">
        <f t="shared" si="12"/>
        <v>0</v>
      </c>
      <c r="J10" s="72">
        <f t="shared" si="13"/>
        <v>0</v>
      </c>
      <c r="K10" s="72">
        <f t="shared" si="14"/>
        <v>0</v>
      </c>
      <c r="M10" s="72">
        <f>'programme_I&amp;E_FC_dev(hide)'!M10</f>
        <v>0</v>
      </c>
      <c r="N10" s="72">
        <f>'programme_I&amp;E_FC_dev(hide)'!N10</f>
        <v>0</v>
      </c>
      <c r="O10" s="72">
        <f>'programme_I&amp;E_FC_dev(hide)'!O10</f>
        <v>0</v>
      </c>
      <c r="P10" s="72">
        <f>'programme_I&amp;E_FC_dev(hide)'!P10</f>
        <v>0</v>
      </c>
      <c r="Q10" s="72">
        <f>'programme_I&amp;E_FC_dev(hide)'!Q10</f>
        <v>0</v>
      </c>
      <c r="R10" s="72">
        <f>'programme_I&amp;E_FC_dev(hide)'!R10</f>
        <v>0</v>
      </c>
      <c r="S10" s="72">
        <f>'programme_I&amp;E_FC_dev(hide)'!S10</f>
        <v>0</v>
      </c>
      <c r="U10" s="72">
        <f>'programme_I&amp;E_FC_dev(hide)'!U10</f>
        <v>0</v>
      </c>
      <c r="V10" s="72">
        <f>'programme_I&amp;E_FC_dev(hide)'!V10</f>
        <v>0</v>
      </c>
      <c r="W10" s="72">
        <f>'programme_I&amp;E_FC_dev(hide)'!W10</f>
        <v>0</v>
      </c>
      <c r="X10" s="72">
        <f>'programme_I&amp;E_FC_dev(hide)'!X10</f>
        <v>0</v>
      </c>
      <c r="Y10" s="72">
        <f>'programme_I&amp;E_FC_dev(hide)'!Y10</f>
        <v>0</v>
      </c>
      <c r="Z10" s="72">
        <f>'programme_I&amp;E_FC_dev(hide)'!Z10</f>
        <v>0</v>
      </c>
      <c r="AA10" s="72">
        <f>'programme_I&amp;E_FC_dev(hide)'!AA10</f>
        <v>0</v>
      </c>
      <c r="AC10" s="72">
        <f>'programme_I&amp;E_FC_dev(hide)'!AC10</f>
        <v>0</v>
      </c>
      <c r="AD10" s="72">
        <f>'programme_I&amp;E_FC_dev(hide)'!AD10</f>
        <v>0</v>
      </c>
      <c r="AE10" s="72">
        <f>'programme_I&amp;E_FC_dev(hide)'!AE10</f>
        <v>0</v>
      </c>
      <c r="AF10" s="72">
        <f>'programme_I&amp;E_FC_dev(hide)'!AF10</f>
        <v>0</v>
      </c>
      <c r="AG10" s="72">
        <f>'programme_I&amp;E_FC_dev(hide)'!AG10</f>
        <v>0</v>
      </c>
      <c r="AH10" s="72">
        <f>'programme_I&amp;E_FC_dev(hide)'!AH10</f>
        <v>0</v>
      </c>
      <c r="AI10" s="72">
        <f>'programme_I&amp;E_FC_dev(hide)'!AI10</f>
        <v>0</v>
      </c>
      <c r="AK10" s="72">
        <f>'programme_I&amp;E_FC_dev(hide)'!AK10</f>
        <v>0</v>
      </c>
      <c r="AL10" s="72">
        <f>'programme_I&amp;E_FC_dev(hide)'!AL10</f>
        <v>0</v>
      </c>
      <c r="AM10" s="72">
        <f>'programme_I&amp;E_FC_dev(hide)'!AM10</f>
        <v>0</v>
      </c>
      <c r="AN10" s="72">
        <f>'programme_I&amp;E_FC_dev(hide)'!AN10</f>
        <v>0</v>
      </c>
      <c r="AO10" s="72">
        <f>'programme_I&amp;E_FC_dev(hide)'!AO10</f>
        <v>0</v>
      </c>
      <c r="AP10" s="72">
        <f>'programme_I&amp;E_FC_dev(hide)'!AP10</f>
        <v>0</v>
      </c>
      <c r="AQ10" s="72">
        <f>'programme_I&amp;E_FC_dev(hide)'!AQ10</f>
        <v>0</v>
      </c>
      <c r="AS10" s="72">
        <f>'programme_I&amp;E_FC_dev(hide)'!AS10</f>
        <v>0</v>
      </c>
      <c r="AT10" s="72">
        <f>'programme_I&amp;E_FC_dev(hide)'!AT10</f>
        <v>0</v>
      </c>
      <c r="AU10" s="72">
        <f>'programme_I&amp;E_FC_dev(hide)'!AU10</f>
        <v>0</v>
      </c>
      <c r="AV10" s="72">
        <f>'programme_I&amp;E_FC_dev(hide)'!AV10</f>
        <v>0</v>
      </c>
      <c r="AW10" s="72">
        <f>'programme_I&amp;E_FC_dev(hide)'!AW10</f>
        <v>0</v>
      </c>
      <c r="AX10" s="72">
        <f>'programme_I&amp;E_FC_dev(hide)'!AX10</f>
        <v>0</v>
      </c>
      <c r="AY10" s="72">
        <f>'programme_I&amp;E_FC_dev(hide)'!AY10</f>
        <v>0</v>
      </c>
      <c r="BA10" s="72">
        <f>'programme_I&amp;E_FC_dev(hide)'!BA10</f>
        <v>0</v>
      </c>
      <c r="BB10" s="72">
        <f>'programme_I&amp;E_FC_dev(hide)'!BB10</f>
        <v>0</v>
      </c>
      <c r="BC10" s="72">
        <f>'programme_I&amp;E_FC_dev(hide)'!BC10</f>
        <v>0</v>
      </c>
      <c r="BD10" s="72">
        <f>'programme_I&amp;E_FC_dev(hide)'!BD10</f>
        <v>0</v>
      </c>
      <c r="BE10" s="72">
        <f>'programme_I&amp;E_FC_dev(hide)'!BE10</f>
        <v>0</v>
      </c>
      <c r="BF10" s="72">
        <f>'programme_I&amp;E_FC_dev(hide)'!BF10</f>
        <v>0</v>
      </c>
      <c r="BG10" s="72">
        <f>'programme_I&amp;E_FC_dev(hide)'!BG10</f>
        <v>0</v>
      </c>
    </row>
    <row r="11" spans="1:59" x14ac:dyDescent="0.25">
      <c r="A11" t="s">
        <v>328</v>
      </c>
      <c r="E11" s="72">
        <f t="shared" si="8"/>
        <v>0</v>
      </c>
      <c r="F11" s="72">
        <f t="shared" si="9"/>
        <v>0</v>
      </c>
      <c r="G11" s="72">
        <f t="shared" si="10"/>
        <v>0</v>
      </c>
      <c r="H11" s="72">
        <f t="shared" si="11"/>
        <v>0</v>
      </c>
      <c r="I11" s="72">
        <f t="shared" si="12"/>
        <v>0</v>
      </c>
      <c r="J11" s="72">
        <f t="shared" si="13"/>
        <v>0</v>
      </c>
      <c r="K11" s="72">
        <f t="shared" si="14"/>
        <v>0</v>
      </c>
      <c r="M11" s="72">
        <f>'programme_I&amp;E_FC_dev(hide)'!M11</f>
        <v>0</v>
      </c>
      <c r="N11" s="72">
        <f>'programme_I&amp;E_FC_dev(hide)'!N11</f>
        <v>0</v>
      </c>
      <c r="O11" s="72">
        <f>'programme_I&amp;E_FC_dev(hide)'!O11</f>
        <v>0</v>
      </c>
      <c r="P11" s="72">
        <f>'programme_I&amp;E_FC_dev(hide)'!P11</f>
        <v>0</v>
      </c>
      <c r="Q11" s="72">
        <f>'programme_I&amp;E_FC_dev(hide)'!Q11</f>
        <v>0</v>
      </c>
      <c r="R11" s="72">
        <f>'programme_I&amp;E_FC_dev(hide)'!R11</f>
        <v>0</v>
      </c>
      <c r="S11" s="72">
        <f>'programme_I&amp;E_FC_dev(hide)'!S11</f>
        <v>0</v>
      </c>
      <c r="U11" s="72">
        <f>'programme_I&amp;E_FC_dev(hide)'!U11</f>
        <v>0</v>
      </c>
      <c r="V11" s="72">
        <f>'programme_I&amp;E_FC_dev(hide)'!V11</f>
        <v>0</v>
      </c>
      <c r="W11" s="72">
        <f>'programme_I&amp;E_FC_dev(hide)'!W11</f>
        <v>0</v>
      </c>
      <c r="X11" s="72">
        <f>'programme_I&amp;E_FC_dev(hide)'!X11</f>
        <v>0</v>
      </c>
      <c r="Y11" s="72">
        <f>'programme_I&amp;E_FC_dev(hide)'!Y11</f>
        <v>0</v>
      </c>
      <c r="Z11" s="72">
        <f>'programme_I&amp;E_FC_dev(hide)'!Z11</f>
        <v>0</v>
      </c>
      <c r="AA11" s="72">
        <f>'programme_I&amp;E_FC_dev(hide)'!AA11</f>
        <v>0</v>
      </c>
      <c r="AC11" s="72">
        <f>'programme_I&amp;E_FC_dev(hide)'!AC11</f>
        <v>0</v>
      </c>
      <c r="AD11" s="72">
        <f>'programme_I&amp;E_FC_dev(hide)'!AD11</f>
        <v>0</v>
      </c>
      <c r="AE11" s="72">
        <f>'programme_I&amp;E_FC_dev(hide)'!AE11</f>
        <v>0</v>
      </c>
      <c r="AF11" s="72">
        <f>'programme_I&amp;E_FC_dev(hide)'!AF11</f>
        <v>0</v>
      </c>
      <c r="AG11" s="72">
        <f>'programme_I&amp;E_FC_dev(hide)'!AG11</f>
        <v>0</v>
      </c>
      <c r="AH11" s="72">
        <f>'programme_I&amp;E_FC_dev(hide)'!AH11</f>
        <v>0</v>
      </c>
      <c r="AI11" s="72">
        <f>'programme_I&amp;E_FC_dev(hide)'!AI11</f>
        <v>0</v>
      </c>
      <c r="AK11" s="72">
        <f>'programme_I&amp;E_FC_dev(hide)'!AK11</f>
        <v>0</v>
      </c>
      <c r="AL11" s="72">
        <f>'programme_I&amp;E_FC_dev(hide)'!AL11</f>
        <v>0</v>
      </c>
      <c r="AM11" s="72">
        <f>'programme_I&amp;E_FC_dev(hide)'!AM11</f>
        <v>0</v>
      </c>
      <c r="AN11" s="72">
        <f>'programme_I&amp;E_FC_dev(hide)'!AN11</f>
        <v>0</v>
      </c>
      <c r="AO11" s="72">
        <f>'programme_I&amp;E_FC_dev(hide)'!AO11</f>
        <v>0</v>
      </c>
      <c r="AP11" s="72">
        <f>'programme_I&amp;E_FC_dev(hide)'!AP11</f>
        <v>0</v>
      </c>
      <c r="AQ11" s="72">
        <f>'programme_I&amp;E_FC_dev(hide)'!AQ11</f>
        <v>0</v>
      </c>
      <c r="AS11" s="72">
        <f>'programme_I&amp;E_FC_dev(hide)'!AS11</f>
        <v>0</v>
      </c>
      <c r="AT11" s="72">
        <f>'programme_I&amp;E_FC_dev(hide)'!AT11</f>
        <v>0</v>
      </c>
      <c r="AU11" s="72">
        <f>'programme_I&amp;E_FC_dev(hide)'!AU11</f>
        <v>0</v>
      </c>
      <c r="AV11" s="72">
        <f>'programme_I&amp;E_FC_dev(hide)'!AV11</f>
        <v>0</v>
      </c>
      <c r="AW11" s="72">
        <f>'programme_I&amp;E_FC_dev(hide)'!AW11</f>
        <v>0</v>
      </c>
      <c r="AX11" s="72">
        <f>'programme_I&amp;E_FC_dev(hide)'!AX11</f>
        <v>0</v>
      </c>
      <c r="AY11" s="72">
        <f>'programme_I&amp;E_FC_dev(hide)'!AY11</f>
        <v>0</v>
      </c>
      <c r="BA11" s="72">
        <f>'programme_I&amp;E_FC_dev(hide)'!BA11</f>
        <v>0</v>
      </c>
      <c r="BB11" s="72">
        <f>'programme_I&amp;E_FC_dev(hide)'!BB11</f>
        <v>0</v>
      </c>
      <c r="BC11" s="72">
        <f>'programme_I&amp;E_FC_dev(hide)'!BC11</f>
        <v>0</v>
      </c>
      <c r="BD11" s="72">
        <f>'programme_I&amp;E_FC_dev(hide)'!BD11</f>
        <v>0</v>
      </c>
      <c r="BE11" s="72">
        <f>'programme_I&amp;E_FC_dev(hide)'!BE11</f>
        <v>0</v>
      </c>
      <c r="BF11" s="72">
        <f>'programme_I&amp;E_FC_dev(hide)'!BF11</f>
        <v>0</v>
      </c>
      <c r="BG11" s="72">
        <f>'programme_I&amp;E_FC_dev(hide)'!BG11</f>
        <v>0</v>
      </c>
    </row>
    <row r="12" spans="1:59" x14ac:dyDescent="0.25">
      <c r="A12" t="s">
        <v>329</v>
      </c>
      <c r="E12" s="72">
        <f t="shared" si="8"/>
        <v>0</v>
      </c>
      <c r="F12" s="72">
        <f t="shared" si="9"/>
        <v>0</v>
      </c>
      <c r="G12" s="72">
        <f t="shared" si="10"/>
        <v>0</v>
      </c>
      <c r="H12" s="72">
        <f t="shared" si="11"/>
        <v>0</v>
      </c>
      <c r="I12" s="72">
        <f t="shared" si="12"/>
        <v>0</v>
      </c>
      <c r="J12" s="72">
        <f t="shared" si="13"/>
        <v>0</v>
      </c>
      <c r="K12" s="72">
        <f t="shared" si="14"/>
        <v>0</v>
      </c>
      <c r="M12" s="72">
        <f>IFERROR(IF('selections(hide)'!$AG$7=1,0,-(M8+M9)*prog_header!$L$9),0)</f>
        <v>0</v>
      </c>
      <c r="N12" s="72">
        <f>IFERROR(IF('selections(hide)'!$AG$7=1,0,-(N8+N9)*prog_header!$L$9),0)</f>
        <v>0</v>
      </c>
      <c r="O12" s="72">
        <f>IFERROR(IF('selections(hide)'!$AG$7=1,0,-(O8+O9)*prog_header!$L$9),0)</f>
        <v>0</v>
      </c>
      <c r="P12" s="72">
        <f>IFERROR(IF('selections(hide)'!$AG$7=1,0,-(P8+P9)*prog_header!$L$9),0)</f>
        <v>0</v>
      </c>
      <c r="Q12" s="72">
        <f>IFERROR(IF('selections(hide)'!$AG$7=1,0,-(Q8+Q9)*prog_header!$L$9),0)</f>
        <v>0</v>
      </c>
      <c r="R12" s="72">
        <f>IFERROR(IF('selections(hide)'!$AG$7=1,0,-(R8+R9)*prog_header!$L$9),0)</f>
        <v>0</v>
      </c>
      <c r="S12" s="72">
        <f>IFERROR(IF('selections(hide)'!$AG$7=1,0,-(S8+S9)*prog_header!$L$9),0)</f>
        <v>0</v>
      </c>
      <c r="U12" s="72">
        <f>IFERROR(IF('selections(hide)'!$AG$7=1,0,-(U8+U9)*prog_header!$L$9),0)</f>
        <v>0</v>
      </c>
      <c r="V12" s="72">
        <f>IFERROR(IF('selections(hide)'!$AG$7=1,0,-(V8+V9)*prog_header!$L$9),0)</f>
        <v>0</v>
      </c>
      <c r="W12" s="72">
        <f>IFERROR(IF('selections(hide)'!$AG$7=1,0,-(W8+W9)*prog_header!$L$9),0)</f>
        <v>0</v>
      </c>
      <c r="X12" s="72">
        <f>IFERROR(IF('selections(hide)'!$AG$7=1,0,-(X8+X9)*prog_header!$L$9),0)</f>
        <v>0</v>
      </c>
      <c r="Y12" s="72">
        <f>IFERROR(IF('selections(hide)'!$AG$7=1,0,-(Y8+Y9)*prog_header!$L$9),0)</f>
        <v>0</v>
      </c>
      <c r="Z12" s="72">
        <f>IFERROR(IF('selections(hide)'!$AG$7=1,0,-(Z8+Z9)*prog_header!$L$9),0)</f>
        <v>0</v>
      </c>
      <c r="AA12" s="72">
        <f>IFERROR(IF('selections(hide)'!$AG$7=1,0,-(AA8+AA9)*prog_header!$L$9),0)</f>
        <v>0</v>
      </c>
      <c r="AC12" s="72">
        <f>IFERROR(IF('selections(hide)'!$AG$7=1,0,-(AC8+AC9)*prog_header!$L$9),0)</f>
        <v>0</v>
      </c>
      <c r="AD12" s="72">
        <f>IFERROR(IF('selections(hide)'!$AG$7=1,0,-(AD8+AD9)*prog_header!$L$9),0)</f>
        <v>0</v>
      </c>
      <c r="AE12" s="72">
        <f>IFERROR(IF('selections(hide)'!$AG$7=1,0,-(AE8+AE9)*prog_header!$L$9),0)</f>
        <v>0</v>
      </c>
      <c r="AF12" s="72">
        <f>IFERROR(IF('selections(hide)'!$AG$7=1,0,-(AF8+AF9)*prog_header!$L$9),0)</f>
        <v>0</v>
      </c>
      <c r="AG12" s="72">
        <f>IFERROR(IF('selections(hide)'!$AG$7=1,0,-(AG8+AG9)*prog_header!$L$9),0)</f>
        <v>0</v>
      </c>
      <c r="AH12" s="72">
        <f>IFERROR(IF('selections(hide)'!$AG$7=1,0,-(AH8+AH9)*prog_header!$L$9),0)</f>
        <v>0</v>
      </c>
      <c r="AI12" s="72">
        <f>IFERROR(IF('selections(hide)'!$AG$7=1,0,-(AI8+AI9)*prog_header!$L$9),0)</f>
        <v>0</v>
      </c>
      <c r="AK12" s="72">
        <f>IFERROR(IF('selections(hide)'!$AG$7=1,0,-(AK8+AK9)*prog_header!$L$9),0)</f>
        <v>0</v>
      </c>
      <c r="AL12" s="72">
        <f>IFERROR(IF('selections(hide)'!$AG$7=1,0,-(AL8+AL9)*prog_header!$L$9),0)</f>
        <v>0</v>
      </c>
      <c r="AM12" s="72">
        <f>IFERROR(IF('selections(hide)'!$AG$7=1,0,-(AM8+AM9)*prog_header!$L$9),0)</f>
        <v>0</v>
      </c>
      <c r="AN12" s="72">
        <f>IFERROR(IF('selections(hide)'!$AG$7=1,0,-(AN8+AN9)*prog_header!$L$9),0)</f>
        <v>0</v>
      </c>
      <c r="AO12" s="72">
        <f>IFERROR(IF('selections(hide)'!$AG$7=1,0,-(AO8+AO9)*prog_header!$L$9),0)</f>
        <v>0</v>
      </c>
      <c r="AP12" s="72">
        <f>IFERROR(IF('selections(hide)'!$AG$7=1,0,-(AP8+AP9)*prog_header!$L$9),0)</f>
        <v>0</v>
      </c>
      <c r="AQ12" s="72">
        <f>IFERROR(IF('selections(hide)'!$AG$7=1,0,-(AQ8+AQ9)*prog_header!$L$9),0)</f>
        <v>0</v>
      </c>
      <c r="AS12" s="72">
        <f>IFERROR(IF('selections(hide)'!$AG$7=1,0,-(AS8+AS9)*prog_header!$L$9),0)</f>
        <v>0</v>
      </c>
      <c r="AT12" s="72">
        <f>IFERROR(IF('selections(hide)'!$AG$7=1,0,-(AT8+AT9)*prog_header!$L$9),0)</f>
        <v>0</v>
      </c>
      <c r="AU12" s="72">
        <f>IFERROR(IF('selections(hide)'!$AG$7=1,0,-(AU8+AU9)*prog_header!$L$9),0)</f>
        <v>0</v>
      </c>
      <c r="AV12" s="72">
        <f>IFERROR(IF('selections(hide)'!$AG$7=1,0,-(AV8+AV9)*prog_header!$L$9),0)</f>
        <v>0</v>
      </c>
      <c r="AW12" s="72">
        <f>IFERROR(IF('selections(hide)'!$AG$7=1,0,-(AW8+AW9)*prog_header!$L$9),0)</f>
        <v>0</v>
      </c>
      <c r="AX12" s="72">
        <f>IFERROR(IF('selections(hide)'!$AG$7=1,0,-(AX8+AX9)*prog_header!$L$9),0)</f>
        <v>0</v>
      </c>
      <c r="AY12" s="72">
        <f>IFERROR(IF('selections(hide)'!$AG$7=1,0,-(AY8+AY9)*prog_header!$L$9),0)</f>
        <v>0</v>
      </c>
      <c r="BA12" s="72">
        <f>IFERROR(IF('selections(hide)'!$AG$7=1,0,-(BA8+BA9)*prog_header!$L$9),0)</f>
        <v>0</v>
      </c>
      <c r="BB12" s="72">
        <f>IFERROR(IF('selections(hide)'!$AG$7=1,0,-(BB8+BB9)*prog_header!$L$9),0)</f>
        <v>0</v>
      </c>
      <c r="BC12" s="72">
        <f>IFERROR(IF('selections(hide)'!$AG$7=1,0,-(BC8+BC9)*prog_header!$L$9),0)</f>
        <v>0</v>
      </c>
      <c r="BD12" s="72">
        <f>IFERROR(IF('selections(hide)'!$AG$7=1,0,-(BD8+BD9)*prog_header!$L$9),0)</f>
        <v>0</v>
      </c>
      <c r="BE12" s="72">
        <f>IFERROR(IF('selections(hide)'!$AG$7=1,0,-(BE8+BE9)*prog_header!$L$9),0)</f>
        <v>0</v>
      </c>
      <c r="BF12" s="72">
        <f>IFERROR(IF('selections(hide)'!$AG$7=1,0,-(BF8+BF9)*prog_header!$L$9),0)</f>
        <v>0</v>
      </c>
      <c r="BG12" s="72">
        <f>IFERROR(IF('selections(hide)'!$AG$7=1,0,-(BG8+BG9)*prog_header!$L$9),0)</f>
        <v>0</v>
      </c>
    </row>
    <row r="13" spans="1:59" x14ac:dyDescent="0.25">
      <c r="A13" t="s">
        <v>330</v>
      </c>
      <c r="E13" s="72">
        <f t="shared" si="8"/>
        <v>0</v>
      </c>
      <c r="F13" s="72">
        <f t="shared" si="9"/>
        <v>0</v>
      </c>
      <c r="G13" s="72">
        <f t="shared" si="10"/>
        <v>0</v>
      </c>
      <c r="H13" s="72">
        <f t="shared" si="11"/>
        <v>0</v>
      </c>
      <c r="I13" s="72">
        <f t="shared" si="12"/>
        <v>0</v>
      </c>
      <c r="J13" s="72">
        <f t="shared" si="13"/>
        <v>0</v>
      </c>
      <c r="K13" s="72">
        <f t="shared" si="14"/>
        <v>0</v>
      </c>
      <c r="M13" s="72">
        <f>'programme_I&amp;E_FC_dev(hide)'!M13*'selections(hide)'!$C$42</f>
        <v>0</v>
      </c>
      <c r="N13" s="72">
        <f>'programme_I&amp;E_FC_dev(hide)'!N13*'selections(hide)'!$D$42</f>
        <v>0</v>
      </c>
      <c r="O13" s="72">
        <f>'programme_I&amp;E_FC_dev(hide)'!O13*'selections(hide)'!$E$42</f>
        <v>0</v>
      </c>
      <c r="P13" s="72">
        <f>'programme_I&amp;E_FC_dev(hide)'!P13*'selections(hide)'!$F$42</f>
        <v>0</v>
      </c>
      <c r="Q13" s="72">
        <f>'programme_I&amp;E_FC_dev(hide)'!Q13*'selections(hide)'!$G$42</f>
        <v>0</v>
      </c>
      <c r="R13" s="72">
        <f>'programme_I&amp;E_FC_dev(hide)'!R13*'selections(hide)'!$H$42</f>
        <v>0</v>
      </c>
      <c r="S13" s="72">
        <f>'programme_I&amp;E_FC_dev(hide)'!S13*'selections(hide)'!$I$42</f>
        <v>0</v>
      </c>
      <c r="U13" s="72">
        <f>'programme_I&amp;E_FC_dev(hide)'!U13*'selections(hide)'!$C$42</f>
        <v>0</v>
      </c>
      <c r="V13" s="72">
        <f>'programme_I&amp;E_FC_dev(hide)'!V13*'selections(hide)'!$D$42</f>
        <v>0</v>
      </c>
      <c r="W13" s="72">
        <f>'programme_I&amp;E_FC_dev(hide)'!W13*'selections(hide)'!$E$42</f>
        <v>0</v>
      </c>
      <c r="X13" s="72">
        <f>'programme_I&amp;E_FC_dev(hide)'!X13*'selections(hide)'!$F$42</f>
        <v>0</v>
      </c>
      <c r="Y13" s="72">
        <f>'programme_I&amp;E_FC_dev(hide)'!Y13*'selections(hide)'!$G$42</f>
        <v>0</v>
      </c>
      <c r="Z13" s="72">
        <f>'programme_I&amp;E_FC_dev(hide)'!Z13*'selections(hide)'!$H$42</f>
        <v>0</v>
      </c>
      <c r="AA13" s="72">
        <f>'programme_I&amp;E_FC_dev(hide)'!AA13*'selections(hide)'!$I$42</f>
        <v>0</v>
      </c>
      <c r="AC13" s="72">
        <f>'programme_I&amp;E_FC_dev(hide)'!AC13*'selections(hide)'!$C$42</f>
        <v>0</v>
      </c>
      <c r="AD13" s="72">
        <f>'programme_I&amp;E_FC_dev(hide)'!AD13*'selections(hide)'!$D$42</f>
        <v>0</v>
      </c>
      <c r="AE13" s="72">
        <f>'programme_I&amp;E_FC_dev(hide)'!AE13*'selections(hide)'!$E$42</f>
        <v>0</v>
      </c>
      <c r="AF13" s="72">
        <f>'programme_I&amp;E_FC_dev(hide)'!AF13*'selections(hide)'!$F$42</f>
        <v>0</v>
      </c>
      <c r="AG13" s="72">
        <f>'programme_I&amp;E_FC_dev(hide)'!AG13*'selections(hide)'!$G$42</f>
        <v>0</v>
      </c>
      <c r="AH13" s="72">
        <f>'programme_I&amp;E_FC_dev(hide)'!AH13*'selections(hide)'!$H$42</f>
        <v>0</v>
      </c>
      <c r="AI13" s="72">
        <f>'programme_I&amp;E_FC_dev(hide)'!AI13*'selections(hide)'!$I$42</f>
        <v>0</v>
      </c>
      <c r="AK13" s="72">
        <f>'programme_I&amp;E_FC_dev(hide)'!AK13*'selections(hide)'!$C$42</f>
        <v>0</v>
      </c>
      <c r="AL13" s="72">
        <f>'programme_I&amp;E_FC_dev(hide)'!AL13*'selections(hide)'!$D$42</f>
        <v>0</v>
      </c>
      <c r="AM13" s="72">
        <f>'programme_I&amp;E_FC_dev(hide)'!AM13*'selections(hide)'!$E$42</f>
        <v>0</v>
      </c>
      <c r="AN13" s="72">
        <f>'programme_I&amp;E_FC_dev(hide)'!AN13*'selections(hide)'!$F$42</f>
        <v>0</v>
      </c>
      <c r="AO13" s="72">
        <f>'programme_I&amp;E_FC_dev(hide)'!AO13*'selections(hide)'!$G$42</f>
        <v>0</v>
      </c>
      <c r="AP13" s="72">
        <f>'programme_I&amp;E_FC_dev(hide)'!AP13*'selections(hide)'!$H$42</f>
        <v>0</v>
      </c>
      <c r="AQ13" s="72">
        <f>'programme_I&amp;E_FC_dev(hide)'!AQ13*'selections(hide)'!$I$42</f>
        <v>0</v>
      </c>
      <c r="AS13" s="72">
        <f>'programme_I&amp;E_FC_dev(hide)'!AS13*'selections(hide)'!$C$42</f>
        <v>0</v>
      </c>
      <c r="AT13" s="72">
        <f>'programme_I&amp;E_FC_dev(hide)'!AT13*'selections(hide)'!$D$42</f>
        <v>0</v>
      </c>
      <c r="AU13" s="72">
        <f>'programme_I&amp;E_FC_dev(hide)'!AU13*'selections(hide)'!$E$42</f>
        <v>0</v>
      </c>
      <c r="AV13" s="72">
        <f>'programme_I&amp;E_FC_dev(hide)'!AV13*'selections(hide)'!$F$42</f>
        <v>0</v>
      </c>
      <c r="AW13" s="72">
        <f>'programme_I&amp;E_FC_dev(hide)'!AW13*'selections(hide)'!$G$42</f>
        <v>0</v>
      </c>
      <c r="AX13" s="72">
        <f>'programme_I&amp;E_FC_dev(hide)'!AX13*'selections(hide)'!$H$42</f>
        <v>0</v>
      </c>
      <c r="AY13" s="72">
        <f>'programme_I&amp;E_FC_dev(hide)'!AY13*'selections(hide)'!$I$42</f>
        <v>0</v>
      </c>
      <c r="BA13" s="72">
        <f>'programme_I&amp;E_FC_dev(hide)'!BA13*'selections(hide)'!$C$42</f>
        <v>0</v>
      </c>
      <c r="BB13" s="72">
        <f>'programme_I&amp;E_FC_dev(hide)'!BB13*'selections(hide)'!$D$42</f>
        <v>0</v>
      </c>
      <c r="BC13" s="72">
        <f>'programme_I&amp;E_FC_dev(hide)'!BC13*'selections(hide)'!$E$42</f>
        <v>0</v>
      </c>
      <c r="BD13" s="72">
        <f>'programme_I&amp;E_FC_dev(hide)'!BD13*'selections(hide)'!$F$42</f>
        <v>0</v>
      </c>
      <c r="BE13" s="72">
        <f>'programme_I&amp;E_FC_dev(hide)'!BE13*'selections(hide)'!$G$42</f>
        <v>0</v>
      </c>
      <c r="BF13" s="72">
        <f>'programme_I&amp;E_FC_dev(hide)'!BF13*'selections(hide)'!$H$42</f>
        <v>0</v>
      </c>
      <c r="BG13" s="72">
        <f>'programme_I&amp;E_FC_dev(hide)'!BG13*'selections(hide)'!$I$42</f>
        <v>0</v>
      </c>
    </row>
    <row r="14" spans="1:59" x14ac:dyDescent="0.25">
      <c r="A14" s="42" t="s">
        <v>306</v>
      </c>
      <c r="E14" s="73">
        <f t="shared" ref="E14:K14" si="15">SUM(E7:E13)</f>
        <v>0</v>
      </c>
      <c r="F14" s="73">
        <f t="shared" si="15"/>
        <v>753000</v>
      </c>
      <c r="G14" s="73">
        <f t="shared" si="15"/>
        <v>775590</v>
      </c>
      <c r="H14" s="73">
        <f t="shared" si="15"/>
        <v>798857.7</v>
      </c>
      <c r="I14" s="73">
        <f t="shared" si="15"/>
        <v>822823.4310000001</v>
      </c>
      <c r="J14" s="73">
        <f t="shared" si="15"/>
        <v>847508.13393000001</v>
      </c>
      <c r="K14" s="73">
        <f t="shared" si="15"/>
        <v>872933.37794790021</v>
      </c>
      <c r="M14" s="73">
        <f t="shared" ref="M14:S14" si="16">SUM(M7:M13)</f>
        <v>0</v>
      </c>
      <c r="N14" s="73">
        <f t="shared" si="16"/>
        <v>753000</v>
      </c>
      <c r="O14" s="73">
        <f t="shared" si="16"/>
        <v>775590</v>
      </c>
      <c r="P14" s="73">
        <f t="shared" si="16"/>
        <v>798857.7</v>
      </c>
      <c r="Q14" s="73">
        <f t="shared" si="16"/>
        <v>822823.4310000001</v>
      </c>
      <c r="R14" s="73">
        <f t="shared" si="16"/>
        <v>847508.13393000001</v>
      </c>
      <c r="S14" s="73">
        <f t="shared" si="16"/>
        <v>872933.37794790021</v>
      </c>
      <c r="U14" s="73">
        <f t="shared" ref="U14:AA14" si="17">SUM(U7:U13)</f>
        <v>0</v>
      </c>
      <c r="V14" s="73">
        <f t="shared" si="17"/>
        <v>0</v>
      </c>
      <c r="W14" s="73">
        <f t="shared" si="17"/>
        <v>0</v>
      </c>
      <c r="X14" s="73">
        <f t="shared" si="17"/>
        <v>0</v>
      </c>
      <c r="Y14" s="73">
        <f t="shared" si="17"/>
        <v>0</v>
      </c>
      <c r="Z14" s="73">
        <f t="shared" si="17"/>
        <v>0</v>
      </c>
      <c r="AA14" s="73">
        <f t="shared" si="17"/>
        <v>0</v>
      </c>
      <c r="AC14" s="73">
        <f t="shared" ref="AC14:AI14" si="18">SUM(AC7:AC13)</f>
        <v>0</v>
      </c>
      <c r="AD14" s="73">
        <f t="shared" si="18"/>
        <v>0</v>
      </c>
      <c r="AE14" s="73">
        <f t="shared" si="18"/>
        <v>0</v>
      </c>
      <c r="AF14" s="73">
        <f t="shared" si="18"/>
        <v>0</v>
      </c>
      <c r="AG14" s="73">
        <f t="shared" si="18"/>
        <v>0</v>
      </c>
      <c r="AH14" s="73">
        <f t="shared" si="18"/>
        <v>0</v>
      </c>
      <c r="AI14" s="73">
        <f t="shared" si="18"/>
        <v>0</v>
      </c>
      <c r="AK14" s="73">
        <f t="shared" ref="AK14:AQ14" si="19">SUM(AK7:AK13)</f>
        <v>0</v>
      </c>
      <c r="AL14" s="73">
        <f t="shared" si="19"/>
        <v>0</v>
      </c>
      <c r="AM14" s="73">
        <f t="shared" si="19"/>
        <v>0</v>
      </c>
      <c r="AN14" s="73">
        <f t="shared" si="19"/>
        <v>0</v>
      </c>
      <c r="AO14" s="73">
        <f t="shared" si="19"/>
        <v>0</v>
      </c>
      <c r="AP14" s="73">
        <f t="shared" si="19"/>
        <v>0</v>
      </c>
      <c r="AQ14" s="73">
        <f t="shared" si="19"/>
        <v>0</v>
      </c>
      <c r="AS14" s="73">
        <f t="shared" ref="AS14:AY14" si="20">SUM(AS7:AS13)</f>
        <v>0</v>
      </c>
      <c r="AT14" s="73">
        <f t="shared" si="20"/>
        <v>0</v>
      </c>
      <c r="AU14" s="73">
        <f t="shared" si="20"/>
        <v>0</v>
      </c>
      <c r="AV14" s="73">
        <f t="shared" si="20"/>
        <v>0</v>
      </c>
      <c r="AW14" s="73">
        <f t="shared" si="20"/>
        <v>0</v>
      </c>
      <c r="AX14" s="73">
        <f t="shared" si="20"/>
        <v>0</v>
      </c>
      <c r="AY14" s="73">
        <f t="shared" si="20"/>
        <v>0</v>
      </c>
      <c r="BA14" s="73">
        <f t="shared" ref="BA14:BG14" si="21">SUM(BA7:BA13)</f>
        <v>0</v>
      </c>
      <c r="BB14" s="73">
        <f t="shared" si="21"/>
        <v>0</v>
      </c>
      <c r="BC14" s="73">
        <f t="shared" si="21"/>
        <v>0</v>
      </c>
      <c r="BD14" s="73">
        <f t="shared" si="21"/>
        <v>0</v>
      </c>
      <c r="BE14" s="73">
        <f t="shared" si="21"/>
        <v>0</v>
      </c>
      <c r="BF14" s="73">
        <f t="shared" si="21"/>
        <v>0</v>
      </c>
      <c r="BG14" s="73">
        <f t="shared" si="21"/>
        <v>0</v>
      </c>
    </row>
    <row r="16" spans="1:59" x14ac:dyDescent="0.25">
      <c r="A16" s="74" t="s">
        <v>308</v>
      </c>
    </row>
    <row r="17" spans="1:59" x14ac:dyDescent="0.25">
      <c r="A17" t="s">
        <v>331</v>
      </c>
      <c r="E17" s="72">
        <f t="shared" ref="E17:E29" si="22">M17+U17+AC17+AK17+AS17+BA17</f>
        <v>-112505.88537910666</v>
      </c>
      <c r="F17" s="72">
        <f t="shared" ref="F17:F29" si="23">N17+V17+AD17+AL17+AT17+BB17</f>
        <v>-229444.5026421501</v>
      </c>
      <c r="G17" s="72">
        <f t="shared" ref="G17:G29" si="24">O17+W17+AE17+AM17+AU17+BC17</f>
        <v>-236327.8377214146</v>
      </c>
      <c r="H17" s="72">
        <f t="shared" ref="H17:H29" si="25">P17+X17+AF17+AN17+AV17+BD17</f>
        <v>-243417.67285305704</v>
      </c>
      <c r="I17" s="72">
        <f t="shared" ref="I17:I29" si="26">Q17+Y17+AG17+AO17+AW17+BE17</f>
        <v>-250720.20303864879</v>
      </c>
      <c r="J17" s="72">
        <f t="shared" ref="J17:J29" si="27">R17+Z17+AH17+AP17+AX17+BF17</f>
        <v>-258241.80912980824</v>
      </c>
      <c r="K17" s="72">
        <f t="shared" ref="K17:K29" si="28">S17+AA17+AI17+AQ17+AY17+BG17</f>
        <v>-265989.06340370252</v>
      </c>
      <c r="M17" s="72">
        <f>'programme_I&amp;E_FC_dev(hide)'!M17*'selections(hide)'!$C$44</f>
        <v>-112505.88537910666</v>
      </c>
      <c r="N17" s="72">
        <f>'programme_I&amp;E_FC_dev(hide)'!N17*'selections(hide)'!$D$44</f>
        <v>-229444.5026421501</v>
      </c>
      <c r="O17" s="72">
        <f>'programme_I&amp;E_FC_dev(hide)'!O17*'selections(hide)'!$E$44</f>
        <v>-236327.8377214146</v>
      </c>
      <c r="P17" s="72">
        <f>'programme_I&amp;E_FC_dev(hide)'!P17*'selections(hide)'!$F$44</f>
        <v>-243417.67285305704</v>
      </c>
      <c r="Q17" s="72">
        <f>'programme_I&amp;E_FC_dev(hide)'!Q17*'selections(hide)'!$G$44</f>
        <v>-250720.20303864879</v>
      </c>
      <c r="R17" s="72">
        <f>'programme_I&amp;E_FC_dev(hide)'!R17*'selections(hide)'!$H$44</f>
        <v>-258241.80912980824</v>
      </c>
      <c r="S17" s="72">
        <f>'programme_I&amp;E_FC_dev(hide)'!S17*'selections(hide)'!$I$44</f>
        <v>-265989.06340370252</v>
      </c>
      <c r="U17" s="72">
        <f>'programme_I&amp;E_FC_dev(hide)'!U17*'selections(hide)'!$C$44</f>
        <v>0</v>
      </c>
      <c r="V17" s="72">
        <f>'programme_I&amp;E_FC_dev(hide)'!V17*'selections(hide)'!$D$44</f>
        <v>0</v>
      </c>
      <c r="W17" s="72">
        <f>'programme_I&amp;E_FC_dev(hide)'!W17*'selections(hide)'!$E$44</f>
        <v>0</v>
      </c>
      <c r="X17" s="72">
        <f>'programme_I&amp;E_FC_dev(hide)'!X17*'selections(hide)'!$F$44</f>
        <v>0</v>
      </c>
      <c r="Y17" s="72">
        <f>'programme_I&amp;E_FC_dev(hide)'!Y17*'selections(hide)'!$G$44</f>
        <v>0</v>
      </c>
      <c r="Z17" s="72">
        <f>'programme_I&amp;E_FC_dev(hide)'!Z17*'selections(hide)'!$H$44</f>
        <v>0</v>
      </c>
      <c r="AA17" s="72">
        <f>'programme_I&amp;E_FC_dev(hide)'!AA17*'selections(hide)'!$I$44</f>
        <v>0</v>
      </c>
      <c r="AC17" s="72">
        <f>'programme_I&amp;E_FC_dev(hide)'!AC17*'selections(hide)'!$C$44</f>
        <v>0</v>
      </c>
      <c r="AD17" s="72">
        <f>'programme_I&amp;E_FC_dev(hide)'!AD17*'selections(hide)'!$D$44</f>
        <v>0</v>
      </c>
      <c r="AE17" s="72">
        <f>'programme_I&amp;E_FC_dev(hide)'!AE17*'selections(hide)'!$E$44</f>
        <v>0</v>
      </c>
      <c r="AF17" s="72">
        <f>'programme_I&amp;E_FC_dev(hide)'!AF17*'selections(hide)'!$F$44</f>
        <v>0</v>
      </c>
      <c r="AG17" s="72">
        <f>'programme_I&amp;E_FC_dev(hide)'!AG17*'selections(hide)'!$G$44</f>
        <v>0</v>
      </c>
      <c r="AH17" s="72">
        <f>'programme_I&amp;E_FC_dev(hide)'!AH17*'selections(hide)'!$H$44</f>
        <v>0</v>
      </c>
      <c r="AI17" s="72">
        <f>'programme_I&amp;E_FC_dev(hide)'!AI17*'selections(hide)'!$I$44</f>
        <v>0</v>
      </c>
      <c r="AK17" s="72">
        <f>'programme_I&amp;E_FC_dev(hide)'!AK17*'selections(hide)'!$C$44</f>
        <v>0</v>
      </c>
      <c r="AL17" s="72">
        <f>'programme_I&amp;E_FC_dev(hide)'!AL17*'selections(hide)'!$D$44</f>
        <v>0</v>
      </c>
      <c r="AM17" s="72">
        <f>'programme_I&amp;E_FC_dev(hide)'!AM17*'selections(hide)'!$E$44</f>
        <v>0</v>
      </c>
      <c r="AN17" s="72">
        <f>'programme_I&amp;E_FC_dev(hide)'!AN17*'selections(hide)'!$F$44</f>
        <v>0</v>
      </c>
      <c r="AO17" s="72">
        <f>'programme_I&amp;E_FC_dev(hide)'!AO17*'selections(hide)'!$G$44</f>
        <v>0</v>
      </c>
      <c r="AP17" s="72">
        <f>'programme_I&amp;E_FC_dev(hide)'!AP17*'selections(hide)'!$H$44</f>
        <v>0</v>
      </c>
      <c r="AQ17" s="72">
        <f>'programme_I&amp;E_FC_dev(hide)'!AQ17*'selections(hide)'!$I$44</f>
        <v>0</v>
      </c>
      <c r="AS17" s="72">
        <f>'programme_I&amp;E_FC_dev(hide)'!AS17*'selections(hide)'!$C$44</f>
        <v>0</v>
      </c>
      <c r="AT17" s="72">
        <f>'programme_I&amp;E_FC_dev(hide)'!AT17*'selections(hide)'!$D$44</f>
        <v>0</v>
      </c>
      <c r="AU17" s="72">
        <f>'programme_I&amp;E_FC_dev(hide)'!AU17*'selections(hide)'!$E$44</f>
        <v>0</v>
      </c>
      <c r="AV17" s="72">
        <f>'programme_I&amp;E_FC_dev(hide)'!AV17*'selections(hide)'!$F$44</f>
        <v>0</v>
      </c>
      <c r="AW17" s="72">
        <f>'programme_I&amp;E_FC_dev(hide)'!AW17*'selections(hide)'!$G$44</f>
        <v>0</v>
      </c>
      <c r="AX17" s="72">
        <f>'programme_I&amp;E_FC_dev(hide)'!AX17*'selections(hide)'!$H$44</f>
        <v>0</v>
      </c>
      <c r="AY17" s="72">
        <f>'programme_I&amp;E_FC_dev(hide)'!AY17*'selections(hide)'!$I$44</f>
        <v>0</v>
      </c>
      <c r="BA17" s="72">
        <f>'programme_I&amp;E_FC_dev(hide)'!BA17*'selections(hide)'!$C$44</f>
        <v>0</v>
      </c>
      <c r="BB17" s="72">
        <f>'programme_I&amp;E_FC_dev(hide)'!BB17*'selections(hide)'!$D$44</f>
        <v>0</v>
      </c>
      <c r="BC17" s="72">
        <f>'programme_I&amp;E_FC_dev(hide)'!BC17*'selections(hide)'!$E$44</f>
        <v>0</v>
      </c>
      <c r="BD17" s="72">
        <f>'programme_I&amp;E_FC_dev(hide)'!BD17*'selections(hide)'!$F$44</f>
        <v>0</v>
      </c>
      <c r="BE17" s="72">
        <f>'programme_I&amp;E_FC_dev(hide)'!BE17*'selections(hide)'!$G$44</f>
        <v>0</v>
      </c>
      <c r="BF17" s="72">
        <f>'programme_I&amp;E_FC_dev(hide)'!BF17*'selections(hide)'!$H$44</f>
        <v>0</v>
      </c>
      <c r="BG17" s="72">
        <f>'programme_I&amp;E_FC_dev(hide)'!BG17*'selections(hide)'!$I$44</f>
        <v>0</v>
      </c>
    </row>
    <row r="18" spans="1:59" x14ac:dyDescent="0.25">
      <c r="A18" t="s">
        <v>332</v>
      </c>
      <c r="E18" s="72">
        <f t="shared" si="22"/>
        <v>0</v>
      </c>
      <c r="F18" s="72">
        <f t="shared" si="23"/>
        <v>0</v>
      </c>
      <c r="G18" s="72">
        <f t="shared" si="24"/>
        <v>0</v>
      </c>
      <c r="H18" s="72">
        <f t="shared" si="25"/>
        <v>0</v>
      </c>
      <c r="I18" s="72">
        <f t="shared" si="26"/>
        <v>0</v>
      </c>
      <c r="J18" s="72">
        <f t="shared" si="27"/>
        <v>0</v>
      </c>
      <c r="K18" s="72">
        <f t="shared" si="28"/>
        <v>0</v>
      </c>
      <c r="M18" s="72">
        <f>'programme_I&amp;E_FC_dev(hide)'!M18*'selections(hide)'!$C$44</f>
        <v>0</v>
      </c>
      <c r="N18" s="72">
        <f>'programme_I&amp;E_FC_dev(hide)'!N18*'selections(hide)'!$D$44</f>
        <v>0</v>
      </c>
      <c r="O18" s="72">
        <f>'programme_I&amp;E_FC_dev(hide)'!O18*'selections(hide)'!$E$44</f>
        <v>0</v>
      </c>
      <c r="P18" s="72">
        <f>'programme_I&amp;E_FC_dev(hide)'!P18*'selections(hide)'!$F$44</f>
        <v>0</v>
      </c>
      <c r="Q18" s="72">
        <f>'programme_I&amp;E_FC_dev(hide)'!Q18*'selections(hide)'!$G$44</f>
        <v>0</v>
      </c>
      <c r="R18" s="72">
        <f>'programme_I&amp;E_FC_dev(hide)'!R18*'selections(hide)'!$H$44</f>
        <v>0</v>
      </c>
      <c r="S18" s="72">
        <f>'programme_I&amp;E_FC_dev(hide)'!S18*'selections(hide)'!$I$44</f>
        <v>0</v>
      </c>
      <c r="U18" s="72">
        <f>'programme_I&amp;E_FC_dev(hide)'!U18*'selections(hide)'!$C$44</f>
        <v>0</v>
      </c>
      <c r="V18" s="72">
        <f>'programme_I&amp;E_FC_dev(hide)'!V18*'selections(hide)'!$D$44</f>
        <v>0</v>
      </c>
      <c r="W18" s="72">
        <f>'programme_I&amp;E_FC_dev(hide)'!W18*'selections(hide)'!$E$44</f>
        <v>0</v>
      </c>
      <c r="X18" s="72">
        <f>'programme_I&amp;E_FC_dev(hide)'!X18*'selections(hide)'!$F$44</f>
        <v>0</v>
      </c>
      <c r="Y18" s="72">
        <f>'programme_I&amp;E_FC_dev(hide)'!Y18*'selections(hide)'!$G$44</f>
        <v>0</v>
      </c>
      <c r="Z18" s="72">
        <f>'programme_I&amp;E_FC_dev(hide)'!Z18*'selections(hide)'!$H$44</f>
        <v>0</v>
      </c>
      <c r="AA18" s="72">
        <f>'programme_I&amp;E_FC_dev(hide)'!AA18*'selections(hide)'!$I$44</f>
        <v>0</v>
      </c>
      <c r="AC18" s="72">
        <f>'programme_I&amp;E_FC_dev(hide)'!AC18*'selections(hide)'!$C$44</f>
        <v>0</v>
      </c>
      <c r="AD18" s="72">
        <f>'programme_I&amp;E_FC_dev(hide)'!AD18*'selections(hide)'!$D$44</f>
        <v>0</v>
      </c>
      <c r="AE18" s="72">
        <f>'programme_I&amp;E_FC_dev(hide)'!AE18*'selections(hide)'!$E$44</f>
        <v>0</v>
      </c>
      <c r="AF18" s="72">
        <f>'programme_I&amp;E_FC_dev(hide)'!AF18*'selections(hide)'!$F$44</f>
        <v>0</v>
      </c>
      <c r="AG18" s="72">
        <f>'programme_I&amp;E_FC_dev(hide)'!AG18*'selections(hide)'!$G$44</f>
        <v>0</v>
      </c>
      <c r="AH18" s="72">
        <f>'programme_I&amp;E_FC_dev(hide)'!AH18*'selections(hide)'!$H$44</f>
        <v>0</v>
      </c>
      <c r="AI18" s="72">
        <f>'programme_I&amp;E_FC_dev(hide)'!AI18*'selections(hide)'!$I$44</f>
        <v>0</v>
      </c>
      <c r="AK18" s="72">
        <f>'programme_I&amp;E_FC_dev(hide)'!AK18*'selections(hide)'!$C$44</f>
        <v>0</v>
      </c>
      <c r="AL18" s="72">
        <f>'programme_I&amp;E_FC_dev(hide)'!AL18*'selections(hide)'!$D$44</f>
        <v>0</v>
      </c>
      <c r="AM18" s="72">
        <f>'programme_I&amp;E_FC_dev(hide)'!AM18*'selections(hide)'!$E$44</f>
        <v>0</v>
      </c>
      <c r="AN18" s="72">
        <f>'programme_I&amp;E_FC_dev(hide)'!AN18*'selections(hide)'!$F$44</f>
        <v>0</v>
      </c>
      <c r="AO18" s="72">
        <f>'programme_I&amp;E_FC_dev(hide)'!AO18*'selections(hide)'!$G$44</f>
        <v>0</v>
      </c>
      <c r="AP18" s="72">
        <f>'programme_I&amp;E_FC_dev(hide)'!AP18*'selections(hide)'!$H$44</f>
        <v>0</v>
      </c>
      <c r="AQ18" s="72">
        <f>'programme_I&amp;E_FC_dev(hide)'!AQ18*'selections(hide)'!$I$44</f>
        <v>0</v>
      </c>
      <c r="AS18" s="72">
        <f>'programme_I&amp;E_FC_dev(hide)'!AS18*'selections(hide)'!$C$44</f>
        <v>0</v>
      </c>
      <c r="AT18" s="72">
        <f>'programme_I&amp;E_FC_dev(hide)'!AT18*'selections(hide)'!$D$44</f>
        <v>0</v>
      </c>
      <c r="AU18" s="72">
        <f>'programme_I&amp;E_FC_dev(hide)'!AU18*'selections(hide)'!$E$44</f>
        <v>0</v>
      </c>
      <c r="AV18" s="72">
        <f>'programme_I&amp;E_FC_dev(hide)'!AV18*'selections(hide)'!$F$44</f>
        <v>0</v>
      </c>
      <c r="AW18" s="72">
        <f>'programme_I&amp;E_FC_dev(hide)'!AW18*'selections(hide)'!$G$44</f>
        <v>0</v>
      </c>
      <c r="AX18" s="72">
        <f>'programme_I&amp;E_FC_dev(hide)'!AX18*'selections(hide)'!$H$44</f>
        <v>0</v>
      </c>
      <c r="AY18" s="72">
        <f>'programme_I&amp;E_FC_dev(hide)'!AY18*'selections(hide)'!$I$44</f>
        <v>0</v>
      </c>
      <c r="BA18" s="72">
        <f>'programme_I&amp;E_FC_dev(hide)'!BA18*'selections(hide)'!$C$44</f>
        <v>0</v>
      </c>
      <c r="BB18" s="72">
        <f>'programme_I&amp;E_FC_dev(hide)'!BB18*'selections(hide)'!$D$44</f>
        <v>0</v>
      </c>
      <c r="BC18" s="72">
        <f>'programme_I&amp;E_FC_dev(hide)'!BC18*'selections(hide)'!$E$44</f>
        <v>0</v>
      </c>
      <c r="BD18" s="72">
        <f>'programme_I&amp;E_FC_dev(hide)'!BD18*'selections(hide)'!$F$44</f>
        <v>0</v>
      </c>
      <c r="BE18" s="72">
        <f>'programme_I&amp;E_FC_dev(hide)'!BE18*'selections(hide)'!$G$44</f>
        <v>0</v>
      </c>
      <c r="BF18" s="72">
        <f>'programme_I&amp;E_FC_dev(hide)'!BF18*'selections(hide)'!$H$44</f>
        <v>0</v>
      </c>
      <c r="BG18" s="72">
        <f>'programme_I&amp;E_FC_dev(hide)'!BG18*'selections(hide)'!$I$44</f>
        <v>0</v>
      </c>
    </row>
    <row r="19" spans="1:59" x14ac:dyDescent="0.25">
      <c r="A19" t="s">
        <v>333</v>
      </c>
      <c r="E19" s="72">
        <f t="shared" si="22"/>
        <v>0</v>
      </c>
      <c r="F19" s="72">
        <f t="shared" si="23"/>
        <v>0</v>
      </c>
      <c r="G19" s="72">
        <f t="shared" si="24"/>
        <v>0</v>
      </c>
      <c r="H19" s="72">
        <f t="shared" si="25"/>
        <v>0</v>
      </c>
      <c r="I19" s="72">
        <f t="shared" si="26"/>
        <v>0</v>
      </c>
      <c r="J19" s="72">
        <f t="shared" si="27"/>
        <v>0</v>
      </c>
      <c r="K19" s="72">
        <f t="shared" si="28"/>
        <v>0</v>
      </c>
      <c r="M19" s="72">
        <f>'programme_I&amp;E_FC_dev(hide)'!M19*'selections(hide)'!$C$44</f>
        <v>0</v>
      </c>
      <c r="N19" s="72">
        <f>'programme_I&amp;E_FC_dev(hide)'!N19*'selections(hide)'!$D$44</f>
        <v>0</v>
      </c>
      <c r="O19" s="72">
        <f>'programme_I&amp;E_FC_dev(hide)'!O19*'selections(hide)'!$E$44</f>
        <v>0</v>
      </c>
      <c r="P19" s="72">
        <f>'programme_I&amp;E_FC_dev(hide)'!P19*'selections(hide)'!$F$44</f>
        <v>0</v>
      </c>
      <c r="Q19" s="72">
        <f>'programme_I&amp;E_FC_dev(hide)'!Q19*'selections(hide)'!$G$44</f>
        <v>0</v>
      </c>
      <c r="R19" s="72">
        <f>'programme_I&amp;E_FC_dev(hide)'!R19*'selections(hide)'!$H$44</f>
        <v>0</v>
      </c>
      <c r="S19" s="72">
        <f>'programme_I&amp;E_FC_dev(hide)'!S19*'selections(hide)'!$I$44</f>
        <v>0</v>
      </c>
      <c r="U19" s="72">
        <f>'programme_I&amp;E_FC_dev(hide)'!U19*'selections(hide)'!$C$44</f>
        <v>0</v>
      </c>
      <c r="V19" s="72">
        <f>'programme_I&amp;E_FC_dev(hide)'!V19*'selections(hide)'!$D$44</f>
        <v>0</v>
      </c>
      <c r="W19" s="72">
        <f>'programme_I&amp;E_FC_dev(hide)'!W19*'selections(hide)'!$E$44</f>
        <v>0</v>
      </c>
      <c r="X19" s="72">
        <f>'programme_I&amp;E_FC_dev(hide)'!X19*'selections(hide)'!$F$44</f>
        <v>0</v>
      </c>
      <c r="Y19" s="72">
        <f>'programme_I&amp;E_FC_dev(hide)'!Y19*'selections(hide)'!$G$44</f>
        <v>0</v>
      </c>
      <c r="Z19" s="72">
        <f>'programme_I&amp;E_FC_dev(hide)'!Z19*'selections(hide)'!$H$44</f>
        <v>0</v>
      </c>
      <c r="AA19" s="72">
        <f>'programme_I&amp;E_FC_dev(hide)'!AA19*'selections(hide)'!$I$44</f>
        <v>0</v>
      </c>
      <c r="AC19" s="72">
        <f>'programme_I&amp;E_FC_dev(hide)'!AC19*'selections(hide)'!$C$44</f>
        <v>0</v>
      </c>
      <c r="AD19" s="72">
        <f>'programme_I&amp;E_FC_dev(hide)'!AD19*'selections(hide)'!$D$44</f>
        <v>0</v>
      </c>
      <c r="AE19" s="72">
        <f>'programme_I&amp;E_FC_dev(hide)'!AE19*'selections(hide)'!$E$44</f>
        <v>0</v>
      </c>
      <c r="AF19" s="72">
        <f>'programme_I&amp;E_FC_dev(hide)'!AF19*'selections(hide)'!$F$44</f>
        <v>0</v>
      </c>
      <c r="AG19" s="72">
        <f>'programme_I&amp;E_FC_dev(hide)'!AG19*'selections(hide)'!$G$44</f>
        <v>0</v>
      </c>
      <c r="AH19" s="72">
        <f>'programme_I&amp;E_FC_dev(hide)'!AH19*'selections(hide)'!$H$44</f>
        <v>0</v>
      </c>
      <c r="AI19" s="72">
        <f>'programme_I&amp;E_FC_dev(hide)'!AI19*'selections(hide)'!$I$44</f>
        <v>0</v>
      </c>
      <c r="AK19" s="72">
        <f>'programme_I&amp;E_FC_dev(hide)'!AK19*'selections(hide)'!$C$44</f>
        <v>0</v>
      </c>
      <c r="AL19" s="72">
        <f>'programme_I&amp;E_FC_dev(hide)'!AL19*'selections(hide)'!$D$44</f>
        <v>0</v>
      </c>
      <c r="AM19" s="72">
        <f>'programme_I&amp;E_FC_dev(hide)'!AM19*'selections(hide)'!$E$44</f>
        <v>0</v>
      </c>
      <c r="AN19" s="72">
        <f>'programme_I&amp;E_FC_dev(hide)'!AN19*'selections(hide)'!$F$44</f>
        <v>0</v>
      </c>
      <c r="AO19" s="72">
        <f>'programme_I&amp;E_FC_dev(hide)'!AO19*'selections(hide)'!$G$44</f>
        <v>0</v>
      </c>
      <c r="AP19" s="72">
        <f>'programme_I&amp;E_FC_dev(hide)'!AP19*'selections(hide)'!$H$44</f>
        <v>0</v>
      </c>
      <c r="AQ19" s="72">
        <f>'programme_I&amp;E_FC_dev(hide)'!AQ19*'selections(hide)'!$I$44</f>
        <v>0</v>
      </c>
      <c r="AS19" s="72">
        <f>'programme_I&amp;E_FC_dev(hide)'!AS19*'selections(hide)'!$C$44</f>
        <v>0</v>
      </c>
      <c r="AT19" s="72">
        <f>'programme_I&amp;E_FC_dev(hide)'!AT19*'selections(hide)'!$D$44</f>
        <v>0</v>
      </c>
      <c r="AU19" s="72">
        <f>'programme_I&amp;E_FC_dev(hide)'!AU19*'selections(hide)'!$E$44</f>
        <v>0</v>
      </c>
      <c r="AV19" s="72">
        <f>'programme_I&amp;E_FC_dev(hide)'!AV19*'selections(hide)'!$F$44</f>
        <v>0</v>
      </c>
      <c r="AW19" s="72">
        <f>'programme_I&amp;E_FC_dev(hide)'!AW19*'selections(hide)'!$G$44</f>
        <v>0</v>
      </c>
      <c r="AX19" s="72">
        <f>'programme_I&amp;E_FC_dev(hide)'!AX19*'selections(hide)'!$H$44</f>
        <v>0</v>
      </c>
      <c r="AY19" s="72">
        <f>'programme_I&amp;E_FC_dev(hide)'!AY19*'selections(hide)'!$I$44</f>
        <v>0</v>
      </c>
      <c r="BA19" s="72">
        <f>'programme_I&amp;E_FC_dev(hide)'!BA19*'selections(hide)'!$C$44</f>
        <v>0</v>
      </c>
      <c r="BB19" s="72">
        <f>'programme_I&amp;E_FC_dev(hide)'!BB19*'selections(hide)'!$D$44</f>
        <v>0</v>
      </c>
      <c r="BC19" s="72">
        <f>'programme_I&amp;E_FC_dev(hide)'!BC19*'selections(hide)'!$E$44</f>
        <v>0</v>
      </c>
      <c r="BD19" s="72">
        <f>'programme_I&amp;E_FC_dev(hide)'!BD19*'selections(hide)'!$F$44</f>
        <v>0</v>
      </c>
      <c r="BE19" s="72">
        <f>'programme_I&amp;E_FC_dev(hide)'!BE19*'selections(hide)'!$G$44</f>
        <v>0</v>
      </c>
      <c r="BF19" s="72">
        <f>'programme_I&amp;E_FC_dev(hide)'!BF19*'selections(hide)'!$H$44</f>
        <v>0</v>
      </c>
      <c r="BG19" s="72">
        <f>'programme_I&amp;E_FC_dev(hide)'!BG19*'selections(hide)'!$I$44</f>
        <v>0</v>
      </c>
    </row>
    <row r="20" spans="1:59" x14ac:dyDescent="0.25">
      <c r="A20" t="s">
        <v>334</v>
      </c>
      <c r="E20" s="72">
        <f t="shared" si="22"/>
        <v>0</v>
      </c>
      <c r="F20" s="72">
        <f t="shared" si="23"/>
        <v>0</v>
      </c>
      <c r="G20" s="72">
        <f t="shared" si="24"/>
        <v>0</v>
      </c>
      <c r="H20" s="72">
        <f t="shared" si="25"/>
        <v>0</v>
      </c>
      <c r="I20" s="72">
        <f t="shared" si="26"/>
        <v>0</v>
      </c>
      <c r="J20" s="72">
        <f t="shared" si="27"/>
        <v>0</v>
      </c>
      <c r="K20" s="72">
        <f t="shared" si="28"/>
        <v>0</v>
      </c>
      <c r="M20" s="72">
        <f>-M11</f>
        <v>0</v>
      </c>
      <c r="N20" s="72">
        <f t="shared" ref="N20:S20" si="29">-N11</f>
        <v>0</v>
      </c>
      <c r="O20" s="72">
        <f t="shared" si="29"/>
        <v>0</v>
      </c>
      <c r="P20" s="72">
        <f t="shared" si="29"/>
        <v>0</v>
      </c>
      <c r="Q20" s="72">
        <f t="shared" si="29"/>
        <v>0</v>
      </c>
      <c r="R20" s="72">
        <f t="shared" si="29"/>
        <v>0</v>
      </c>
      <c r="S20" s="72">
        <f t="shared" si="29"/>
        <v>0</v>
      </c>
      <c r="U20" s="72">
        <f>-U11</f>
        <v>0</v>
      </c>
      <c r="V20" s="72">
        <f t="shared" ref="V20:AA20" si="30">-V11</f>
        <v>0</v>
      </c>
      <c r="W20" s="72">
        <f t="shared" si="30"/>
        <v>0</v>
      </c>
      <c r="X20" s="72">
        <f t="shared" si="30"/>
        <v>0</v>
      </c>
      <c r="Y20" s="72">
        <f t="shared" si="30"/>
        <v>0</v>
      </c>
      <c r="Z20" s="72">
        <f t="shared" si="30"/>
        <v>0</v>
      </c>
      <c r="AA20" s="72">
        <f t="shared" si="30"/>
        <v>0</v>
      </c>
      <c r="AC20" s="72">
        <f>-AC11</f>
        <v>0</v>
      </c>
      <c r="AD20" s="72">
        <f t="shared" ref="AD20:AI20" si="31">-AD11</f>
        <v>0</v>
      </c>
      <c r="AE20" s="72">
        <f t="shared" si="31"/>
        <v>0</v>
      </c>
      <c r="AF20" s="72">
        <f t="shared" si="31"/>
        <v>0</v>
      </c>
      <c r="AG20" s="72">
        <f t="shared" si="31"/>
        <v>0</v>
      </c>
      <c r="AH20" s="72">
        <f t="shared" si="31"/>
        <v>0</v>
      </c>
      <c r="AI20" s="72">
        <f t="shared" si="31"/>
        <v>0</v>
      </c>
      <c r="AK20" s="72">
        <f>-AK11</f>
        <v>0</v>
      </c>
      <c r="AL20" s="72">
        <f t="shared" ref="AL20:AQ20" si="32">-AL11</f>
        <v>0</v>
      </c>
      <c r="AM20" s="72">
        <f t="shared" si="32"/>
        <v>0</v>
      </c>
      <c r="AN20" s="72">
        <f t="shared" si="32"/>
        <v>0</v>
      </c>
      <c r="AO20" s="72">
        <f t="shared" si="32"/>
        <v>0</v>
      </c>
      <c r="AP20" s="72">
        <f t="shared" si="32"/>
        <v>0</v>
      </c>
      <c r="AQ20" s="72">
        <f t="shared" si="32"/>
        <v>0</v>
      </c>
      <c r="AS20" s="72">
        <f>-AS11</f>
        <v>0</v>
      </c>
      <c r="AT20" s="72">
        <f t="shared" ref="AT20:AY20" si="33">-AT11</f>
        <v>0</v>
      </c>
      <c r="AU20" s="72">
        <f t="shared" si="33"/>
        <v>0</v>
      </c>
      <c r="AV20" s="72">
        <f t="shared" si="33"/>
        <v>0</v>
      </c>
      <c r="AW20" s="72">
        <f t="shared" si="33"/>
        <v>0</v>
      </c>
      <c r="AX20" s="72">
        <f t="shared" si="33"/>
        <v>0</v>
      </c>
      <c r="AY20" s="72">
        <f t="shared" si="33"/>
        <v>0</v>
      </c>
      <c r="BA20" s="72">
        <f>-BA11</f>
        <v>0</v>
      </c>
      <c r="BB20" s="72">
        <f t="shared" ref="BB20:BG20" si="34">-BB11</f>
        <v>0</v>
      </c>
      <c r="BC20" s="72">
        <f t="shared" si="34"/>
        <v>0</v>
      </c>
      <c r="BD20" s="72">
        <f t="shared" si="34"/>
        <v>0</v>
      </c>
      <c r="BE20" s="72">
        <f t="shared" si="34"/>
        <v>0</v>
      </c>
      <c r="BF20" s="72">
        <f t="shared" si="34"/>
        <v>0</v>
      </c>
      <c r="BG20" s="72">
        <f t="shared" si="34"/>
        <v>0</v>
      </c>
    </row>
    <row r="21" spans="1:59" x14ac:dyDescent="0.25">
      <c r="A21" t="s">
        <v>335</v>
      </c>
      <c r="E21" s="72">
        <f t="shared" ca="1" si="22"/>
        <v>-6366.1395256440583</v>
      </c>
      <c r="F21" s="72">
        <f t="shared" ca="1" si="23"/>
        <v>-12983.104948598491</v>
      </c>
      <c r="G21" s="72">
        <f t="shared" ca="1" si="24"/>
        <v>-13372.598097056445</v>
      </c>
      <c r="H21" s="72">
        <f t="shared" ca="1" si="25"/>
        <v>-13773.776039968139</v>
      </c>
      <c r="I21" s="72">
        <f t="shared" ca="1" si="26"/>
        <v>-14186.989321167186</v>
      </c>
      <c r="J21" s="72">
        <f t="shared" ca="1" si="27"/>
        <v>-14612.5990008022</v>
      </c>
      <c r="K21" s="72">
        <f t="shared" ca="1" si="28"/>
        <v>-15050.976970826267</v>
      </c>
      <c r="M21" s="72">
        <f ca="1">'programme_I&amp;E_FC_dev(hide)'!M21*'selections(hide)'!$C$44</f>
        <v>-6366.1395256440583</v>
      </c>
      <c r="N21" s="72">
        <f ca="1">'programme_I&amp;E_FC_dev(hide)'!N21*'selections(hide)'!$D$44</f>
        <v>-12983.104948598491</v>
      </c>
      <c r="O21" s="72">
        <f ca="1">'programme_I&amp;E_FC_dev(hide)'!O21*'selections(hide)'!$E$44</f>
        <v>-13372.598097056445</v>
      </c>
      <c r="P21" s="72">
        <f ca="1">'programme_I&amp;E_FC_dev(hide)'!P21*'selections(hide)'!$F$44</f>
        <v>-13773.776039968139</v>
      </c>
      <c r="Q21" s="72">
        <f ca="1">'programme_I&amp;E_FC_dev(hide)'!Q21*'selections(hide)'!$G$44</f>
        <v>-14186.989321167186</v>
      </c>
      <c r="R21" s="72">
        <f ca="1">'programme_I&amp;E_FC_dev(hide)'!R21*'selections(hide)'!$H$44</f>
        <v>-14612.5990008022</v>
      </c>
      <c r="S21" s="72">
        <f ca="1">'programme_I&amp;E_FC_dev(hide)'!S21*'selections(hide)'!$I$44</f>
        <v>-15050.976970826267</v>
      </c>
      <c r="U21" s="72">
        <f ca="1">'programme_I&amp;E_FC_dev(hide)'!U21*'selections(hide)'!$C$44</f>
        <v>0</v>
      </c>
      <c r="V21" s="72">
        <f ca="1">'programme_I&amp;E_FC_dev(hide)'!V21*'selections(hide)'!$D$44</f>
        <v>0</v>
      </c>
      <c r="W21" s="72">
        <f ca="1">'programme_I&amp;E_FC_dev(hide)'!W21*'selections(hide)'!$E$44</f>
        <v>0</v>
      </c>
      <c r="X21" s="72">
        <f ca="1">'programme_I&amp;E_FC_dev(hide)'!X21*'selections(hide)'!$F$44</f>
        <v>0</v>
      </c>
      <c r="Y21" s="72">
        <f ca="1">'programme_I&amp;E_FC_dev(hide)'!Y21*'selections(hide)'!$G$44</f>
        <v>0</v>
      </c>
      <c r="Z21" s="72">
        <f ca="1">'programme_I&amp;E_FC_dev(hide)'!Z21*'selections(hide)'!$H$44</f>
        <v>0</v>
      </c>
      <c r="AA21" s="72">
        <f ca="1">'programme_I&amp;E_FC_dev(hide)'!AA21*'selections(hide)'!$I$44</f>
        <v>0</v>
      </c>
      <c r="AC21" s="72">
        <f ca="1">'programme_I&amp;E_FC_dev(hide)'!AC21*'selections(hide)'!$C$44</f>
        <v>0</v>
      </c>
      <c r="AD21" s="72">
        <f ca="1">'programme_I&amp;E_FC_dev(hide)'!AD21*'selections(hide)'!$D$44</f>
        <v>0</v>
      </c>
      <c r="AE21" s="72">
        <f ca="1">'programme_I&amp;E_FC_dev(hide)'!AE21*'selections(hide)'!$E$44</f>
        <v>0</v>
      </c>
      <c r="AF21" s="72">
        <f ca="1">'programme_I&amp;E_FC_dev(hide)'!AF21*'selections(hide)'!$F$44</f>
        <v>0</v>
      </c>
      <c r="AG21" s="72">
        <f ca="1">'programme_I&amp;E_FC_dev(hide)'!AG21*'selections(hide)'!$G$44</f>
        <v>0</v>
      </c>
      <c r="AH21" s="72">
        <f ca="1">'programme_I&amp;E_FC_dev(hide)'!AH21*'selections(hide)'!$H$44</f>
        <v>0</v>
      </c>
      <c r="AI21" s="72">
        <f ca="1">'programme_I&amp;E_FC_dev(hide)'!AI21*'selections(hide)'!$I$44</f>
        <v>0</v>
      </c>
      <c r="AK21" s="72">
        <f ca="1">'programme_I&amp;E_FC_dev(hide)'!AK21*'selections(hide)'!$C$44</f>
        <v>0</v>
      </c>
      <c r="AL21" s="72">
        <f ca="1">'programme_I&amp;E_FC_dev(hide)'!AL21*'selections(hide)'!$D$44</f>
        <v>0</v>
      </c>
      <c r="AM21" s="72">
        <f ca="1">'programme_I&amp;E_FC_dev(hide)'!AM21*'selections(hide)'!$E$44</f>
        <v>0</v>
      </c>
      <c r="AN21" s="72">
        <f ca="1">'programme_I&amp;E_FC_dev(hide)'!AN21*'selections(hide)'!$F$44</f>
        <v>0</v>
      </c>
      <c r="AO21" s="72">
        <f ca="1">'programme_I&amp;E_FC_dev(hide)'!AO21*'selections(hide)'!$G$44</f>
        <v>0</v>
      </c>
      <c r="AP21" s="72">
        <f ca="1">'programme_I&amp;E_FC_dev(hide)'!AP21*'selections(hide)'!$H$44</f>
        <v>0</v>
      </c>
      <c r="AQ21" s="72">
        <f ca="1">'programme_I&amp;E_FC_dev(hide)'!AQ21*'selections(hide)'!$I$44</f>
        <v>0</v>
      </c>
      <c r="AS21" s="72">
        <f ca="1">'programme_I&amp;E_FC_dev(hide)'!AS21*'selections(hide)'!$C$44</f>
        <v>0</v>
      </c>
      <c r="AT21" s="72">
        <f ca="1">'programme_I&amp;E_FC_dev(hide)'!AT21*'selections(hide)'!$D$44</f>
        <v>0</v>
      </c>
      <c r="AU21" s="72">
        <f ca="1">'programme_I&amp;E_FC_dev(hide)'!AU21*'selections(hide)'!$E$44</f>
        <v>0</v>
      </c>
      <c r="AV21" s="72">
        <f ca="1">'programme_I&amp;E_FC_dev(hide)'!AV21*'selections(hide)'!$F$44</f>
        <v>0</v>
      </c>
      <c r="AW21" s="72">
        <f ca="1">'programme_I&amp;E_FC_dev(hide)'!AW21*'selections(hide)'!$G$44</f>
        <v>0</v>
      </c>
      <c r="AX21" s="72">
        <f ca="1">'programme_I&amp;E_FC_dev(hide)'!AX21*'selections(hide)'!$H$44</f>
        <v>0</v>
      </c>
      <c r="AY21" s="72">
        <f ca="1">'programme_I&amp;E_FC_dev(hide)'!AY21*'selections(hide)'!$I$44</f>
        <v>0</v>
      </c>
      <c r="BA21" s="72">
        <f ca="1">'programme_I&amp;E_FC_dev(hide)'!BA21*'selections(hide)'!$C$44</f>
        <v>0</v>
      </c>
      <c r="BB21" s="72">
        <f ca="1">'programme_I&amp;E_FC_dev(hide)'!BB21*'selections(hide)'!$D$44</f>
        <v>0</v>
      </c>
      <c r="BC21" s="72">
        <f ca="1">'programme_I&amp;E_FC_dev(hide)'!BC21*'selections(hide)'!$E$44</f>
        <v>0</v>
      </c>
      <c r="BD21" s="72">
        <f ca="1">'programme_I&amp;E_FC_dev(hide)'!BD21*'selections(hide)'!$F$44</f>
        <v>0</v>
      </c>
      <c r="BE21" s="72">
        <f ca="1">'programme_I&amp;E_FC_dev(hide)'!BE21*'selections(hide)'!$G$44</f>
        <v>0</v>
      </c>
      <c r="BF21" s="72">
        <f ca="1">'programme_I&amp;E_FC_dev(hide)'!BF21*'selections(hide)'!$H$44</f>
        <v>0</v>
      </c>
      <c r="BG21" s="72">
        <f ca="1">'programme_I&amp;E_FC_dev(hide)'!BG21*'selections(hide)'!$I$44</f>
        <v>0</v>
      </c>
    </row>
    <row r="22" spans="1:59" x14ac:dyDescent="0.25">
      <c r="A22" t="s">
        <v>336</v>
      </c>
      <c r="E22" s="72">
        <f t="shared" ca="1" si="22"/>
        <v>-19269.519609948245</v>
      </c>
      <c r="F22" s="72">
        <f t="shared" ca="1" si="23"/>
        <v>-39298.258292528451</v>
      </c>
      <c r="G22" s="72">
        <f t="shared" ca="1" si="24"/>
        <v>-40477.2060413043</v>
      </c>
      <c r="H22" s="72">
        <f t="shared" ca="1" si="25"/>
        <v>-41691.522222543426</v>
      </c>
      <c r="I22" s="72">
        <f t="shared" ca="1" si="26"/>
        <v>-42942.267889219736</v>
      </c>
      <c r="J22" s="72">
        <f t="shared" ca="1" si="27"/>
        <v>-44230.535925896329</v>
      </c>
      <c r="K22" s="72">
        <f t="shared" ca="1" si="28"/>
        <v>-45557.452003673221</v>
      </c>
      <c r="M22" s="72">
        <f ca="1">'programme_I&amp;E_FC_dev(hide)'!M22*'selections(hide)'!$C$45</f>
        <v>-19269.519609948245</v>
      </c>
      <c r="N22" s="72">
        <f ca="1">'programme_I&amp;E_FC_dev(hide)'!N22*'selections(hide)'!$D$45</f>
        <v>-39298.258292528451</v>
      </c>
      <c r="O22" s="72">
        <f ca="1">'programme_I&amp;E_FC_dev(hide)'!O22*'selections(hide)'!$E$45</f>
        <v>-40477.2060413043</v>
      </c>
      <c r="P22" s="72">
        <f ca="1">'programme_I&amp;E_FC_dev(hide)'!P22*'selections(hide)'!$F$45</f>
        <v>-41691.522222543426</v>
      </c>
      <c r="Q22" s="72">
        <f ca="1">'programme_I&amp;E_FC_dev(hide)'!Q22*'selections(hide)'!$G$45</f>
        <v>-42942.267889219736</v>
      </c>
      <c r="R22" s="72">
        <f ca="1">'programme_I&amp;E_FC_dev(hide)'!R22*'selections(hide)'!$H$45</f>
        <v>-44230.535925896329</v>
      </c>
      <c r="S22" s="72">
        <f ca="1">'programme_I&amp;E_FC_dev(hide)'!S22*'selections(hide)'!$I$45</f>
        <v>-45557.452003673221</v>
      </c>
      <c r="U22" s="72">
        <f ca="1">'programme_I&amp;E_FC_dev(hide)'!U22*'selections(hide)'!$C$45</f>
        <v>0</v>
      </c>
      <c r="V22" s="72">
        <f ca="1">'programme_I&amp;E_FC_dev(hide)'!V22*'selections(hide)'!$D$45</f>
        <v>0</v>
      </c>
      <c r="W22" s="72">
        <f ca="1">'programme_I&amp;E_FC_dev(hide)'!W22*'selections(hide)'!$E$45</f>
        <v>0</v>
      </c>
      <c r="X22" s="72">
        <f ca="1">'programme_I&amp;E_FC_dev(hide)'!X22*'selections(hide)'!$F$45</f>
        <v>0</v>
      </c>
      <c r="Y22" s="72">
        <f ca="1">'programme_I&amp;E_FC_dev(hide)'!Y22*'selections(hide)'!$G$45</f>
        <v>0</v>
      </c>
      <c r="Z22" s="72">
        <f ca="1">'programme_I&amp;E_FC_dev(hide)'!Z22*'selections(hide)'!$H$45</f>
        <v>0</v>
      </c>
      <c r="AA22" s="72">
        <f ca="1">'programme_I&amp;E_FC_dev(hide)'!AA22*'selections(hide)'!$I$45</f>
        <v>0</v>
      </c>
      <c r="AC22" s="72">
        <f ca="1">'programme_I&amp;E_FC_dev(hide)'!AC22*'selections(hide)'!$C$45</f>
        <v>0</v>
      </c>
      <c r="AD22" s="72">
        <f ca="1">'programme_I&amp;E_FC_dev(hide)'!AD22*'selections(hide)'!$D$45</f>
        <v>0</v>
      </c>
      <c r="AE22" s="72">
        <f ca="1">'programme_I&amp;E_FC_dev(hide)'!AE22*'selections(hide)'!$E$45</f>
        <v>0</v>
      </c>
      <c r="AF22" s="72">
        <f ca="1">'programme_I&amp;E_FC_dev(hide)'!AF22*'selections(hide)'!$F$45</f>
        <v>0</v>
      </c>
      <c r="AG22" s="72">
        <f ca="1">'programme_I&amp;E_FC_dev(hide)'!AG22*'selections(hide)'!$G$45</f>
        <v>0</v>
      </c>
      <c r="AH22" s="72">
        <f ca="1">'programme_I&amp;E_FC_dev(hide)'!AH22*'selections(hide)'!$H$45</f>
        <v>0</v>
      </c>
      <c r="AI22" s="72">
        <f ca="1">'programme_I&amp;E_FC_dev(hide)'!AI22*'selections(hide)'!$I$45</f>
        <v>0</v>
      </c>
      <c r="AK22" s="72">
        <f ca="1">'programme_I&amp;E_FC_dev(hide)'!AK22*'selections(hide)'!$C$45</f>
        <v>0</v>
      </c>
      <c r="AL22" s="72">
        <f ca="1">'programme_I&amp;E_FC_dev(hide)'!AL22*'selections(hide)'!$D$45</f>
        <v>0</v>
      </c>
      <c r="AM22" s="72">
        <f ca="1">'programme_I&amp;E_FC_dev(hide)'!AM22*'selections(hide)'!$E$45</f>
        <v>0</v>
      </c>
      <c r="AN22" s="72">
        <f ca="1">'programme_I&amp;E_FC_dev(hide)'!AN22*'selections(hide)'!$F$45</f>
        <v>0</v>
      </c>
      <c r="AO22" s="72">
        <f ca="1">'programme_I&amp;E_FC_dev(hide)'!AO22*'selections(hide)'!$G$45</f>
        <v>0</v>
      </c>
      <c r="AP22" s="72">
        <f ca="1">'programme_I&amp;E_FC_dev(hide)'!AP22*'selections(hide)'!$H$45</f>
        <v>0</v>
      </c>
      <c r="AQ22" s="72">
        <f ca="1">'programme_I&amp;E_FC_dev(hide)'!AQ22*'selections(hide)'!$I$45</f>
        <v>0</v>
      </c>
      <c r="AS22" s="72">
        <f ca="1">'programme_I&amp;E_FC_dev(hide)'!AS22*'selections(hide)'!$C$45</f>
        <v>0</v>
      </c>
      <c r="AT22" s="72">
        <f ca="1">'programme_I&amp;E_FC_dev(hide)'!AT22*'selections(hide)'!$D$45</f>
        <v>0</v>
      </c>
      <c r="AU22" s="72">
        <f ca="1">'programme_I&amp;E_FC_dev(hide)'!AU22*'selections(hide)'!$E$45</f>
        <v>0</v>
      </c>
      <c r="AV22" s="72">
        <f ca="1">'programme_I&amp;E_FC_dev(hide)'!AV22*'selections(hide)'!$F$45</f>
        <v>0</v>
      </c>
      <c r="AW22" s="72">
        <f ca="1">'programme_I&amp;E_FC_dev(hide)'!AW22*'selections(hide)'!$G$45</f>
        <v>0</v>
      </c>
      <c r="AX22" s="72">
        <f ca="1">'programme_I&amp;E_FC_dev(hide)'!AX22*'selections(hide)'!$H$45</f>
        <v>0</v>
      </c>
      <c r="AY22" s="72">
        <f ca="1">'programme_I&amp;E_FC_dev(hide)'!AY22*'selections(hide)'!$I$45</f>
        <v>0</v>
      </c>
      <c r="BA22" s="72">
        <f ca="1">'programme_I&amp;E_FC_dev(hide)'!BA22*'selections(hide)'!$C$45</f>
        <v>0</v>
      </c>
      <c r="BB22" s="72">
        <f ca="1">'programme_I&amp;E_FC_dev(hide)'!BB22*'selections(hide)'!$D$45</f>
        <v>0</v>
      </c>
      <c r="BC22" s="72">
        <f ca="1">'programme_I&amp;E_FC_dev(hide)'!BC22*'selections(hide)'!$E$45</f>
        <v>0</v>
      </c>
      <c r="BD22" s="72">
        <f ca="1">'programme_I&amp;E_FC_dev(hide)'!BD22*'selections(hide)'!$F$45</f>
        <v>0</v>
      </c>
      <c r="BE22" s="72">
        <f ca="1">'programme_I&amp;E_FC_dev(hide)'!BE22*'selections(hide)'!$G$45</f>
        <v>0</v>
      </c>
      <c r="BF22" s="72">
        <f ca="1">'programme_I&amp;E_FC_dev(hide)'!BF22*'selections(hide)'!$H$45</f>
        <v>0</v>
      </c>
      <c r="BG22" s="72">
        <f ca="1">'programme_I&amp;E_FC_dev(hide)'!BG22*'selections(hide)'!$I$45</f>
        <v>0</v>
      </c>
    </row>
    <row r="23" spans="1:59" x14ac:dyDescent="0.25">
      <c r="A23" t="s">
        <v>337</v>
      </c>
      <c r="E23" s="72">
        <f t="shared" si="22"/>
        <v>0</v>
      </c>
      <c r="F23" s="72">
        <f t="shared" ca="1" si="23"/>
        <v>-4106.3597567468887</v>
      </c>
      <c r="G23" s="72">
        <f t="shared" ca="1" si="24"/>
        <v>-4229.5505494492954</v>
      </c>
      <c r="H23" s="72">
        <f t="shared" ca="1" si="25"/>
        <v>-4356.4370659327742</v>
      </c>
      <c r="I23" s="72">
        <f t="shared" ca="1" si="26"/>
        <v>-4487.130177910758</v>
      </c>
      <c r="J23" s="72">
        <f t="shared" ca="1" si="27"/>
        <v>-4621.7440832480806</v>
      </c>
      <c r="K23" s="72">
        <f t="shared" ca="1" si="28"/>
        <v>-4760.3964057455232</v>
      </c>
      <c r="M23" s="72">
        <f>'programme_I&amp;E_FC_dev(hide)'!M23*'selections(hide)'!$C$45</f>
        <v>0</v>
      </c>
      <c r="N23" s="72">
        <f ca="1">'programme_I&amp;E_FC_dev(hide)'!N23*'selections(hide)'!$D$45</f>
        <v>-4106.3597567468887</v>
      </c>
      <c r="O23" s="72">
        <f ca="1">'programme_I&amp;E_FC_dev(hide)'!O23*'selections(hide)'!$E$45</f>
        <v>-4229.5505494492954</v>
      </c>
      <c r="P23" s="72">
        <f ca="1">'programme_I&amp;E_FC_dev(hide)'!P23*'selections(hide)'!$F$45</f>
        <v>-4356.4370659327742</v>
      </c>
      <c r="Q23" s="72">
        <f ca="1">'programme_I&amp;E_FC_dev(hide)'!Q23*'selections(hide)'!$G$45</f>
        <v>-4487.130177910758</v>
      </c>
      <c r="R23" s="72">
        <f ca="1">'programme_I&amp;E_FC_dev(hide)'!R23*'selections(hide)'!$H$45</f>
        <v>-4621.7440832480806</v>
      </c>
      <c r="S23" s="72">
        <f ca="1">'programme_I&amp;E_FC_dev(hide)'!S23*'selections(hide)'!$I$45</f>
        <v>-4760.3964057455232</v>
      </c>
      <c r="U23" s="72">
        <f>'programme_I&amp;E_FC_dev(hide)'!U23*'selections(hide)'!$C$45</f>
        <v>0</v>
      </c>
      <c r="V23" s="72">
        <f ca="1">'programme_I&amp;E_FC_dev(hide)'!V23*'selections(hide)'!$D$45</f>
        <v>0</v>
      </c>
      <c r="W23" s="72">
        <f ca="1">'programme_I&amp;E_FC_dev(hide)'!W23*'selections(hide)'!$E$45</f>
        <v>0</v>
      </c>
      <c r="X23" s="72">
        <f ca="1">'programme_I&amp;E_FC_dev(hide)'!X23*'selections(hide)'!$F$45</f>
        <v>0</v>
      </c>
      <c r="Y23" s="72">
        <f ca="1">'programme_I&amp;E_FC_dev(hide)'!Y23*'selections(hide)'!$G$45</f>
        <v>0</v>
      </c>
      <c r="Z23" s="72">
        <f ca="1">'programme_I&amp;E_FC_dev(hide)'!Z23*'selections(hide)'!$H$45</f>
        <v>0</v>
      </c>
      <c r="AA23" s="72">
        <f ca="1">'programme_I&amp;E_FC_dev(hide)'!AA23*'selections(hide)'!$I$45</f>
        <v>0</v>
      </c>
      <c r="AC23" s="72">
        <f>'programme_I&amp;E_FC_dev(hide)'!AC23*'selections(hide)'!$C$45</f>
        <v>0</v>
      </c>
      <c r="AD23" s="72">
        <f ca="1">'programme_I&amp;E_FC_dev(hide)'!AD23*'selections(hide)'!$D$45</f>
        <v>0</v>
      </c>
      <c r="AE23" s="72">
        <f ca="1">'programme_I&amp;E_FC_dev(hide)'!AE23*'selections(hide)'!$E$45</f>
        <v>0</v>
      </c>
      <c r="AF23" s="72">
        <f ca="1">'programme_I&amp;E_FC_dev(hide)'!AF23*'selections(hide)'!$F$45</f>
        <v>0</v>
      </c>
      <c r="AG23" s="72">
        <f ca="1">'programme_I&amp;E_FC_dev(hide)'!AG23*'selections(hide)'!$G$45</f>
        <v>0</v>
      </c>
      <c r="AH23" s="72">
        <f ca="1">'programme_I&amp;E_FC_dev(hide)'!AH23*'selections(hide)'!$H$45</f>
        <v>0</v>
      </c>
      <c r="AI23" s="72">
        <f ca="1">'programme_I&amp;E_FC_dev(hide)'!AI23*'selections(hide)'!$I$45</f>
        <v>0</v>
      </c>
      <c r="AK23" s="72">
        <f>'programme_I&amp;E_FC_dev(hide)'!AK23*'selections(hide)'!$C$45</f>
        <v>0</v>
      </c>
      <c r="AL23" s="72">
        <f ca="1">'programme_I&amp;E_FC_dev(hide)'!AL23*'selections(hide)'!$D$45</f>
        <v>0</v>
      </c>
      <c r="AM23" s="72">
        <f ca="1">'programme_I&amp;E_FC_dev(hide)'!AM23*'selections(hide)'!$E$45</f>
        <v>0</v>
      </c>
      <c r="AN23" s="72">
        <f ca="1">'programme_I&amp;E_FC_dev(hide)'!AN23*'selections(hide)'!$F$45</f>
        <v>0</v>
      </c>
      <c r="AO23" s="72">
        <f ca="1">'programme_I&amp;E_FC_dev(hide)'!AO23*'selections(hide)'!$G$45</f>
        <v>0</v>
      </c>
      <c r="AP23" s="72">
        <f ca="1">'programme_I&amp;E_FC_dev(hide)'!AP23*'selections(hide)'!$H$45</f>
        <v>0</v>
      </c>
      <c r="AQ23" s="72">
        <f ca="1">'programme_I&amp;E_FC_dev(hide)'!AQ23*'selections(hide)'!$I$45</f>
        <v>0</v>
      </c>
      <c r="AS23" s="72">
        <f>'programme_I&amp;E_FC_dev(hide)'!AS23*'selections(hide)'!$C$45</f>
        <v>0</v>
      </c>
      <c r="AT23" s="72">
        <f ca="1">'programme_I&amp;E_FC_dev(hide)'!AT23*'selections(hide)'!$D$45</f>
        <v>0</v>
      </c>
      <c r="AU23" s="72">
        <f ca="1">'programme_I&amp;E_FC_dev(hide)'!AU23*'selections(hide)'!$E$45</f>
        <v>0</v>
      </c>
      <c r="AV23" s="72">
        <f ca="1">'programme_I&amp;E_FC_dev(hide)'!AV23*'selections(hide)'!$F$45</f>
        <v>0</v>
      </c>
      <c r="AW23" s="72">
        <f ca="1">'programme_I&amp;E_FC_dev(hide)'!AW23*'selections(hide)'!$G$45</f>
        <v>0</v>
      </c>
      <c r="AX23" s="72">
        <f ca="1">'programme_I&amp;E_FC_dev(hide)'!AX23*'selections(hide)'!$H$45</f>
        <v>0</v>
      </c>
      <c r="AY23" s="72">
        <f ca="1">'programme_I&amp;E_FC_dev(hide)'!AY23*'selections(hide)'!$I$45</f>
        <v>0</v>
      </c>
      <c r="BA23" s="72">
        <f>'programme_I&amp;E_FC_dev(hide)'!BA23*'selections(hide)'!$C$45</f>
        <v>0</v>
      </c>
      <c r="BB23" s="72">
        <f ca="1">'programme_I&amp;E_FC_dev(hide)'!BB23*'selections(hide)'!$D$45</f>
        <v>0</v>
      </c>
      <c r="BC23" s="72">
        <f ca="1">'programme_I&amp;E_FC_dev(hide)'!BC23*'selections(hide)'!$E$45</f>
        <v>0</v>
      </c>
      <c r="BD23" s="72">
        <f ca="1">'programme_I&amp;E_FC_dev(hide)'!BD23*'selections(hide)'!$F$45</f>
        <v>0</v>
      </c>
      <c r="BE23" s="72">
        <f ca="1">'programme_I&amp;E_FC_dev(hide)'!BE23*'selections(hide)'!$G$45</f>
        <v>0</v>
      </c>
      <c r="BF23" s="72">
        <f ca="1">'programme_I&amp;E_FC_dev(hide)'!BF23*'selections(hide)'!$H$45</f>
        <v>0</v>
      </c>
      <c r="BG23" s="72">
        <f ca="1">'programme_I&amp;E_FC_dev(hide)'!BG23*'selections(hide)'!$I$45</f>
        <v>0</v>
      </c>
    </row>
    <row r="24" spans="1:59" x14ac:dyDescent="0.25">
      <c r="A24" t="s">
        <v>338</v>
      </c>
      <c r="E24" s="72">
        <f t="shared" si="22"/>
        <v>0</v>
      </c>
      <c r="F24" s="72">
        <f t="shared" ca="1" si="23"/>
        <v>-20427.912851784189</v>
      </c>
      <c r="G24" s="72">
        <f t="shared" ca="1" si="24"/>
        <v>-21040.750237337714</v>
      </c>
      <c r="H24" s="72">
        <f t="shared" ca="1" si="25"/>
        <v>-21671.972744457846</v>
      </c>
      <c r="I24" s="72">
        <f t="shared" ca="1" si="26"/>
        <v>-22322.131926791582</v>
      </c>
      <c r="J24" s="72">
        <f t="shared" ca="1" si="27"/>
        <v>-22991.795884595329</v>
      </c>
      <c r="K24" s="72">
        <f t="shared" ca="1" si="28"/>
        <v>-23681.549761133188</v>
      </c>
      <c r="M24" s="72">
        <f>'programme_I&amp;E_FC_dev(hide)'!M24*'selections(hide)'!$C$45</f>
        <v>0</v>
      </c>
      <c r="N24" s="72">
        <f ca="1">'programme_I&amp;E_FC_dev(hide)'!N24*'selections(hide)'!$D$45</f>
        <v>-20427.912851784189</v>
      </c>
      <c r="O24" s="72">
        <f ca="1">'programme_I&amp;E_FC_dev(hide)'!O24*'selections(hide)'!$E$45</f>
        <v>-21040.750237337714</v>
      </c>
      <c r="P24" s="72">
        <f ca="1">'programme_I&amp;E_FC_dev(hide)'!P24*'selections(hide)'!$F$45</f>
        <v>-21671.972744457846</v>
      </c>
      <c r="Q24" s="72">
        <f ca="1">'programme_I&amp;E_FC_dev(hide)'!Q24*'selections(hide)'!$G$45</f>
        <v>-22322.131926791582</v>
      </c>
      <c r="R24" s="72">
        <f ca="1">'programme_I&amp;E_FC_dev(hide)'!R24*'selections(hide)'!$H$45</f>
        <v>-22991.795884595329</v>
      </c>
      <c r="S24" s="72">
        <f ca="1">'programme_I&amp;E_FC_dev(hide)'!S24*'selections(hide)'!$I$45</f>
        <v>-23681.549761133188</v>
      </c>
      <c r="U24" s="72">
        <f>'programme_I&amp;E_FC_dev(hide)'!U24*'selections(hide)'!$C$45</f>
        <v>0</v>
      </c>
      <c r="V24" s="72">
        <f ca="1">'programme_I&amp;E_FC_dev(hide)'!V24*'selections(hide)'!$D$45</f>
        <v>0</v>
      </c>
      <c r="W24" s="72">
        <f ca="1">'programme_I&amp;E_FC_dev(hide)'!W24*'selections(hide)'!$E$45</f>
        <v>0</v>
      </c>
      <c r="X24" s="72">
        <f ca="1">'programme_I&amp;E_FC_dev(hide)'!X24*'selections(hide)'!$F$45</f>
        <v>0</v>
      </c>
      <c r="Y24" s="72">
        <f ca="1">'programme_I&amp;E_FC_dev(hide)'!Y24*'selections(hide)'!$G$45</f>
        <v>0</v>
      </c>
      <c r="Z24" s="72">
        <f ca="1">'programme_I&amp;E_FC_dev(hide)'!Z24*'selections(hide)'!$H$45</f>
        <v>0</v>
      </c>
      <c r="AA24" s="72">
        <f ca="1">'programme_I&amp;E_FC_dev(hide)'!AA24*'selections(hide)'!$I$45</f>
        <v>0</v>
      </c>
      <c r="AC24" s="72">
        <f>'programme_I&amp;E_FC_dev(hide)'!AC24*'selections(hide)'!$C$45</f>
        <v>0</v>
      </c>
      <c r="AD24" s="72">
        <f ca="1">'programme_I&amp;E_FC_dev(hide)'!AD24*'selections(hide)'!$D$45</f>
        <v>0</v>
      </c>
      <c r="AE24" s="72">
        <f ca="1">'programme_I&amp;E_FC_dev(hide)'!AE24*'selections(hide)'!$E$45</f>
        <v>0</v>
      </c>
      <c r="AF24" s="72">
        <f ca="1">'programme_I&amp;E_FC_dev(hide)'!AF24*'selections(hide)'!$F$45</f>
        <v>0</v>
      </c>
      <c r="AG24" s="72">
        <f ca="1">'programme_I&amp;E_FC_dev(hide)'!AG24*'selections(hide)'!$G$45</f>
        <v>0</v>
      </c>
      <c r="AH24" s="72">
        <f ca="1">'programme_I&amp;E_FC_dev(hide)'!AH24*'selections(hide)'!$H$45</f>
        <v>0</v>
      </c>
      <c r="AI24" s="72">
        <f ca="1">'programme_I&amp;E_FC_dev(hide)'!AI24*'selections(hide)'!$I$45</f>
        <v>0</v>
      </c>
      <c r="AK24" s="72">
        <f>'programme_I&amp;E_FC_dev(hide)'!AK24*'selections(hide)'!$C$45</f>
        <v>0</v>
      </c>
      <c r="AL24" s="72">
        <f ca="1">'programme_I&amp;E_FC_dev(hide)'!AL24*'selections(hide)'!$D$45</f>
        <v>0</v>
      </c>
      <c r="AM24" s="72">
        <f ca="1">'programme_I&amp;E_FC_dev(hide)'!AM24*'selections(hide)'!$E$45</f>
        <v>0</v>
      </c>
      <c r="AN24" s="72">
        <f ca="1">'programme_I&amp;E_FC_dev(hide)'!AN24*'selections(hide)'!$F$45</f>
        <v>0</v>
      </c>
      <c r="AO24" s="72">
        <f ca="1">'programme_I&amp;E_FC_dev(hide)'!AO24*'selections(hide)'!$G$45</f>
        <v>0</v>
      </c>
      <c r="AP24" s="72">
        <f ca="1">'programme_I&amp;E_FC_dev(hide)'!AP24*'selections(hide)'!$H$45</f>
        <v>0</v>
      </c>
      <c r="AQ24" s="72">
        <f ca="1">'programme_I&amp;E_FC_dev(hide)'!AQ24*'selections(hide)'!$I$45</f>
        <v>0</v>
      </c>
      <c r="AS24" s="72">
        <f>'programme_I&amp;E_FC_dev(hide)'!AS24*'selections(hide)'!$C$45</f>
        <v>0</v>
      </c>
      <c r="AT24" s="72">
        <f ca="1">'programme_I&amp;E_FC_dev(hide)'!AT24*'selections(hide)'!$D$45</f>
        <v>0</v>
      </c>
      <c r="AU24" s="72">
        <f ca="1">'programme_I&amp;E_FC_dev(hide)'!AU24*'selections(hide)'!$E$45</f>
        <v>0</v>
      </c>
      <c r="AV24" s="72">
        <f ca="1">'programme_I&amp;E_FC_dev(hide)'!AV24*'selections(hide)'!$F$45</f>
        <v>0</v>
      </c>
      <c r="AW24" s="72">
        <f ca="1">'programme_I&amp;E_FC_dev(hide)'!AW24*'selections(hide)'!$G$45</f>
        <v>0</v>
      </c>
      <c r="AX24" s="72">
        <f ca="1">'programme_I&amp;E_FC_dev(hide)'!AX24*'selections(hide)'!$H$45</f>
        <v>0</v>
      </c>
      <c r="AY24" s="72">
        <f ca="1">'programme_I&amp;E_FC_dev(hide)'!AY24*'selections(hide)'!$I$45</f>
        <v>0</v>
      </c>
      <c r="BA24" s="72">
        <f>'programme_I&amp;E_FC_dev(hide)'!BA24*'selections(hide)'!$C$45</f>
        <v>0</v>
      </c>
      <c r="BB24" s="72">
        <f ca="1">'programme_I&amp;E_FC_dev(hide)'!BB24*'selections(hide)'!$D$45</f>
        <v>0</v>
      </c>
      <c r="BC24" s="72">
        <f ca="1">'programme_I&amp;E_FC_dev(hide)'!BC24*'selections(hide)'!$E$45</f>
        <v>0</v>
      </c>
      <c r="BD24" s="72">
        <f ca="1">'programme_I&amp;E_FC_dev(hide)'!BD24*'selections(hide)'!$F$45</f>
        <v>0</v>
      </c>
      <c r="BE24" s="72">
        <f ca="1">'programme_I&amp;E_FC_dev(hide)'!BE24*'selections(hide)'!$G$45</f>
        <v>0</v>
      </c>
      <c r="BF24" s="72">
        <f ca="1">'programme_I&amp;E_FC_dev(hide)'!BF24*'selections(hide)'!$H$45</f>
        <v>0</v>
      </c>
      <c r="BG24" s="72">
        <f ca="1">'programme_I&amp;E_FC_dev(hide)'!BG24*'selections(hide)'!$I$45</f>
        <v>0</v>
      </c>
    </row>
    <row r="25" spans="1:59" x14ac:dyDescent="0.25">
      <c r="A25" t="s">
        <v>339</v>
      </c>
      <c r="E25" s="72">
        <f t="shared" si="22"/>
        <v>0</v>
      </c>
      <c r="F25" s="72">
        <f t="shared" ca="1" si="23"/>
        <v>-23716.027595801592</v>
      </c>
      <c r="G25" s="72">
        <f t="shared" ca="1" si="24"/>
        <v>-24427.508423675637</v>
      </c>
      <c r="H25" s="72">
        <f t="shared" ca="1" si="25"/>
        <v>-25160.333676385908</v>
      </c>
      <c r="I25" s="72">
        <f t="shared" ca="1" si="26"/>
        <v>-25915.143686677489</v>
      </c>
      <c r="J25" s="72">
        <f t="shared" ca="1" si="27"/>
        <v>-26692.597997277811</v>
      </c>
      <c r="K25" s="72">
        <f t="shared" ca="1" si="28"/>
        <v>-27493.375937196146</v>
      </c>
      <c r="M25" s="72">
        <f>'programme_I&amp;E_FC_dev(hide)'!M25*'selections(hide)'!$C$45</f>
        <v>0</v>
      </c>
      <c r="N25" s="72">
        <f ca="1">'programme_I&amp;E_FC_dev(hide)'!N25*'selections(hide)'!$D$45</f>
        <v>-23716.027595801592</v>
      </c>
      <c r="O25" s="72">
        <f ca="1">'programme_I&amp;E_FC_dev(hide)'!O25*'selections(hide)'!$E$45</f>
        <v>-24427.508423675637</v>
      </c>
      <c r="P25" s="72">
        <f ca="1">'programme_I&amp;E_FC_dev(hide)'!P25*'selections(hide)'!$F$45</f>
        <v>-25160.333676385908</v>
      </c>
      <c r="Q25" s="72">
        <f ca="1">'programme_I&amp;E_FC_dev(hide)'!Q25*'selections(hide)'!$G$45</f>
        <v>-25915.143686677489</v>
      </c>
      <c r="R25" s="72">
        <f ca="1">'programme_I&amp;E_FC_dev(hide)'!R25*'selections(hide)'!$H$45</f>
        <v>-26692.597997277811</v>
      </c>
      <c r="S25" s="72">
        <f ca="1">'programme_I&amp;E_FC_dev(hide)'!S25*'selections(hide)'!$I$45</f>
        <v>-27493.375937196146</v>
      </c>
      <c r="U25" s="72">
        <f>'programme_I&amp;E_FC_dev(hide)'!U25*'selections(hide)'!$C$45</f>
        <v>0</v>
      </c>
      <c r="V25" s="72">
        <f ca="1">'programme_I&amp;E_FC_dev(hide)'!V25*'selections(hide)'!$D$45</f>
        <v>0</v>
      </c>
      <c r="W25" s="72">
        <f ca="1">'programme_I&amp;E_FC_dev(hide)'!W25*'selections(hide)'!$E$45</f>
        <v>0</v>
      </c>
      <c r="X25" s="72">
        <f ca="1">'programme_I&amp;E_FC_dev(hide)'!X25*'selections(hide)'!$F$45</f>
        <v>0</v>
      </c>
      <c r="Y25" s="72">
        <f ca="1">'programme_I&amp;E_FC_dev(hide)'!Y25*'selections(hide)'!$G$45</f>
        <v>0</v>
      </c>
      <c r="Z25" s="72">
        <f ca="1">'programme_I&amp;E_FC_dev(hide)'!Z25*'selections(hide)'!$H$45</f>
        <v>0</v>
      </c>
      <c r="AA25" s="72">
        <f ca="1">'programme_I&amp;E_FC_dev(hide)'!AA25*'selections(hide)'!$I$45</f>
        <v>0</v>
      </c>
      <c r="AC25" s="72">
        <f>'programme_I&amp;E_FC_dev(hide)'!AC25*'selections(hide)'!$C$45</f>
        <v>0</v>
      </c>
      <c r="AD25" s="72">
        <f ca="1">'programme_I&amp;E_FC_dev(hide)'!AD25*'selections(hide)'!$D$45</f>
        <v>0</v>
      </c>
      <c r="AE25" s="72">
        <f ca="1">'programme_I&amp;E_FC_dev(hide)'!AE25*'selections(hide)'!$E$45</f>
        <v>0</v>
      </c>
      <c r="AF25" s="72">
        <f ca="1">'programme_I&amp;E_FC_dev(hide)'!AF25*'selections(hide)'!$F$45</f>
        <v>0</v>
      </c>
      <c r="AG25" s="72">
        <f ca="1">'programme_I&amp;E_FC_dev(hide)'!AG25*'selections(hide)'!$G$45</f>
        <v>0</v>
      </c>
      <c r="AH25" s="72">
        <f ca="1">'programme_I&amp;E_FC_dev(hide)'!AH25*'selections(hide)'!$H$45</f>
        <v>0</v>
      </c>
      <c r="AI25" s="72">
        <f ca="1">'programme_I&amp;E_FC_dev(hide)'!AI25*'selections(hide)'!$I$45</f>
        <v>0</v>
      </c>
      <c r="AK25" s="72">
        <f>'programme_I&amp;E_FC_dev(hide)'!AK25*'selections(hide)'!$C$45</f>
        <v>0</v>
      </c>
      <c r="AL25" s="72">
        <f ca="1">'programme_I&amp;E_FC_dev(hide)'!AL25*'selections(hide)'!$D$45</f>
        <v>0</v>
      </c>
      <c r="AM25" s="72">
        <f ca="1">'programme_I&amp;E_FC_dev(hide)'!AM25*'selections(hide)'!$E$45</f>
        <v>0</v>
      </c>
      <c r="AN25" s="72">
        <f ca="1">'programme_I&amp;E_FC_dev(hide)'!AN25*'selections(hide)'!$F$45</f>
        <v>0</v>
      </c>
      <c r="AO25" s="72">
        <f ca="1">'programme_I&amp;E_FC_dev(hide)'!AO25*'selections(hide)'!$G$45</f>
        <v>0</v>
      </c>
      <c r="AP25" s="72">
        <f ca="1">'programme_I&amp;E_FC_dev(hide)'!AP25*'selections(hide)'!$H$45</f>
        <v>0</v>
      </c>
      <c r="AQ25" s="72">
        <f ca="1">'programme_I&amp;E_FC_dev(hide)'!AQ25*'selections(hide)'!$I$45</f>
        <v>0</v>
      </c>
      <c r="AS25" s="72">
        <f>'programme_I&amp;E_FC_dev(hide)'!AS25*'selections(hide)'!$C$45</f>
        <v>0</v>
      </c>
      <c r="AT25" s="72">
        <f ca="1">'programme_I&amp;E_FC_dev(hide)'!AT25*'selections(hide)'!$D$45</f>
        <v>0</v>
      </c>
      <c r="AU25" s="72">
        <f ca="1">'programme_I&amp;E_FC_dev(hide)'!AU25*'selections(hide)'!$E$45</f>
        <v>0</v>
      </c>
      <c r="AV25" s="72">
        <f ca="1">'programme_I&amp;E_FC_dev(hide)'!AV25*'selections(hide)'!$F$45</f>
        <v>0</v>
      </c>
      <c r="AW25" s="72">
        <f ca="1">'programme_I&amp;E_FC_dev(hide)'!AW25*'selections(hide)'!$G$45</f>
        <v>0</v>
      </c>
      <c r="AX25" s="72">
        <f ca="1">'programme_I&amp;E_FC_dev(hide)'!AX25*'selections(hide)'!$H$45</f>
        <v>0</v>
      </c>
      <c r="AY25" s="72">
        <f ca="1">'programme_I&amp;E_FC_dev(hide)'!AY25*'selections(hide)'!$I$45</f>
        <v>0</v>
      </c>
      <c r="BA25" s="72">
        <f>'programme_I&amp;E_FC_dev(hide)'!BA25*'selections(hide)'!$C$45</f>
        <v>0</v>
      </c>
      <c r="BB25" s="72">
        <f ca="1">'programme_I&amp;E_FC_dev(hide)'!BB25*'selections(hide)'!$D$45</f>
        <v>0</v>
      </c>
      <c r="BC25" s="72">
        <f ca="1">'programme_I&amp;E_FC_dev(hide)'!BC25*'selections(hide)'!$E$45</f>
        <v>0</v>
      </c>
      <c r="BD25" s="72">
        <f ca="1">'programme_I&amp;E_FC_dev(hide)'!BD25*'selections(hide)'!$F$45</f>
        <v>0</v>
      </c>
      <c r="BE25" s="72">
        <f ca="1">'programme_I&amp;E_FC_dev(hide)'!BE25*'selections(hide)'!$G$45</f>
        <v>0</v>
      </c>
      <c r="BF25" s="72">
        <f ca="1">'programme_I&amp;E_FC_dev(hide)'!BF25*'selections(hide)'!$H$45</f>
        <v>0</v>
      </c>
      <c r="BG25" s="72">
        <f ca="1">'programme_I&amp;E_FC_dev(hide)'!BG25*'selections(hide)'!$I$45</f>
        <v>0</v>
      </c>
    </row>
    <row r="26" spans="1:59" x14ac:dyDescent="0.25">
      <c r="A26" t="s">
        <v>340</v>
      </c>
      <c r="E26" s="72">
        <f t="shared" si="22"/>
        <v>0</v>
      </c>
      <c r="F26" s="72">
        <f t="shared" si="23"/>
        <v>0</v>
      </c>
      <c r="G26" s="72">
        <f t="shared" si="24"/>
        <v>0</v>
      </c>
      <c r="H26" s="72">
        <f t="shared" si="25"/>
        <v>0</v>
      </c>
      <c r="I26" s="72">
        <f t="shared" si="26"/>
        <v>0</v>
      </c>
      <c r="J26" s="72">
        <f t="shared" si="27"/>
        <v>0</v>
      </c>
      <c r="K26" s="72">
        <f t="shared" si="28"/>
        <v>0</v>
      </c>
      <c r="M26" s="72">
        <f>'programme_I&amp;E_FC_dev(hide)'!M26*'selections(hide)'!$C$45</f>
        <v>0</v>
      </c>
      <c r="N26" s="72">
        <f>'programme_I&amp;E_FC_dev(hide)'!N26*'selections(hide)'!$D$45</f>
        <v>0</v>
      </c>
      <c r="O26" s="72">
        <f>'programme_I&amp;E_FC_dev(hide)'!O26*'selections(hide)'!$E$45</f>
        <v>0</v>
      </c>
      <c r="P26" s="72">
        <f>'programme_I&amp;E_FC_dev(hide)'!P26*'selections(hide)'!$F$45</f>
        <v>0</v>
      </c>
      <c r="Q26" s="72">
        <f>'programme_I&amp;E_FC_dev(hide)'!Q26*'selections(hide)'!$G$45</f>
        <v>0</v>
      </c>
      <c r="R26" s="72">
        <f>'programme_I&amp;E_FC_dev(hide)'!R26*'selections(hide)'!$H$45</f>
        <v>0</v>
      </c>
      <c r="S26" s="72">
        <f>'programme_I&amp;E_FC_dev(hide)'!S26*'selections(hide)'!$I$45</f>
        <v>0</v>
      </c>
      <c r="U26" s="72">
        <f>'programme_I&amp;E_FC_dev(hide)'!U26*'selections(hide)'!$C$45</f>
        <v>0</v>
      </c>
      <c r="V26" s="72">
        <f>'programme_I&amp;E_FC_dev(hide)'!V26*'selections(hide)'!$D$45</f>
        <v>0</v>
      </c>
      <c r="W26" s="72">
        <f>'programme_I&amp;E_FC_dev(hide)'!W26*'selections(hide)'!$E$45</f>
        <v>0</v>
      </c>
      <c r="X26" s="72">
        <f>'programme_I&amp;E_FC_dev(hide)'!X26*'selections(hide)'!$F$45</f>
        <v>0</v>
      </c>
      <c r="Y26" s="72">
        <f>'programme_I&amp;E_FC_dev(hide)'!Y26*'selections(hide)'!$G$45</f>
        <v>0</v>
      </c>
      <c r="Z26" s="72">
        <f>'programme_I&amp;E_FC_dev(hide)'!Z26*'selections(hide)'!$H$45</f>
        <v>0</v>
      </c>
      <c r="AA26" s="72">
        <f>'programme_I&amp;E_FC_dev(hide)'!AA26*'selections(hide)'!$I$45</f>
        <v>0</v>
      </c>
      <c r="AC26" s="72">
        <f>'programme_I&amp;E_FC_dev(hide)'!AC26*'selections(hide)'!$C$45</f>
        <v>0</v>
      </c>
      <c r="AD26" s="72">
        <f>'programme_I&amp;E_FC_dev(hide)'!AD26*'selections(hide)'!$D$45</f>
        <v>0</v>
      </c>
      <c r="AE26" s="72">
        <f>'programme_I&amp;E_FC_dev(hide)'!AE26*'selections(hide)'!$E$45</f>
        <v>0</v>
      </c>
      <c r="AF26" s="72">
        <f>'programme_I&amp;E_FC_dev(hide)'!AF26*'selections(hide)'!$F$45</f>
        <v>0</v>
      </c>
      <c r="AG26" s="72">
        <f>'programme_I&amp;E_FC_dev(hide)'!AG26*'selections(hide)'!$G$45</f>
        <v>0</v>
      </c>
      <c r="AH26" s="72">
        <f>'programme_I&amp;E_FC_dev(hide)'!AH26*'selections(hide)'!$H$45</f>
        <v>0</v>
      </c>
      <c r="AI26" s="72">
        <f>'programme_I&amp;E_FC_dev(hide)'!AI26*'selections(hide)'!$I$45</f>
        <v>0</v>
      </c>
      <c r="AK26" s="72">
        <f>'programme_I&amp;E_FC_dev(hide)'!AK26*'selections(hide)'!$C$45</f>
        <v>0</v>
      </c>
      <c r="AL26" s="72">
        <f>'programme_I&amp;E_FC_dev(hide)'!AL26*'selections(hide)'!$D$45</f>
        <v>0</v>
      </c>
      <c r="AM26" s="72">
        <f>'programme_I&amp;E_FC_dev(hide)'!AM26*'selections(hide)'!$E$45</f>
        <v>0</v>
      </c>
      <c r="AN26" s="72">
        <f>'programme_I&amp;E_FC_dev(hide)'!AN26*'selections(hide)'!$F$45</f>
        <v>0</v>
      </c>
      <c r="AO26" s="72">
        <f>'programme_I&amp;E_FC_dev(hide)'!AO26*'selections(hide)'!$G$45</f>
        <v>0</v>
      </c>
      <c r="AP26" s="72">
        <f>'programme_I&amp;E_FC_dev(hide)'!AP26*'selections(hide)'!$H$45</f>
        <v>0</v>
      </c>
      <c r="AQ26" s="72">
        <f>'programme_I&amp;E_FC_dev(hide)'!AQ26*'selections(hide)'!$I$45</f>
        <v>0</v>
      </c>
      <c r="AS26" s="72">
        <f>'programme_I&amp;E_FC_dev(hide)'!AS26*'selections(hide)'!$C$45</f>
        <v>0</v>
      </c>
      <c r="AT26" s="72">
        <f>'programme_I&amp;E_FC_dev(hide)'!AT26*'selections(hide)'!$D$45</f>
        <v>0</v>
      </c>
      <c r="AU26" s="72">
        <f>'programme_I&amp;E_FC_dev(hide)'!AU26*'selections(hide)'!$E$45</f>
        <v>0</v>
      </c>
      <c r="AV26" s="72">
        <f>'programme_I&amp;E_FC_dev(hide)'!AV26*'selections(hide)'!$F$45</f>
        <v>0</v>
      </c>
      <c r="AW26" s="72">
        <f>'programme_I&amp;E_FC_dev(hide)'!AW26*'selections(hide)'!$G$45</f>
        <v>0</v>
      </c>
      <c r="AX26" s="72">
        <f>'programme_I&amp;E_FC_dev(hide)'!AX26*'selections(hide)'!$H$45</f>
        <v>0</v>
      </c>
      <c r="AY26" s="72">
        <f>'programme_I&amp;E_FC_dev(hide)'!AY26*'selections(hide)'!$I$45</f>
        <v>0</v>
      </c>
      <c r="BA26" s="72">
        <f>'programme_I&amp;E_FC_dev(hide)'!BA26*'selections(hide)'!$C$45</f>
        <v>0</v>
      </c>
      <c r="BB26" s="72">
        <f>'programme_I&amp;E_FC_dev(hide)'!BB26*'selections(hide)'!$D$45</f>
        <v>0</v>
      </c>
      <c r="BC26" s="72">
        <f>'programme_I&amp;E_FC_dev(hide)'!BC26*'selections(hide)'!$E$45</f>
        <v>0</v>
      </c>
      <c r="BD26" s="72">
        <f>'programme_I&amp;E_FC_dev(hide)'!BD26*'selections(hide)'!$F$45</f>
        <v>0</v>
      </c>
      <c r="BE26" s="72">
        <f>'programme_I&amp;E_FC_dev(hide)'!BE26*'selections(hide)'!$G$45</f>
        <v>0</v>
      </c>
      <c r="BF26" s="72">
        <f>'programme_I&amp;E_FC_dev(hide)'!BF26*'selections(hide)'!$H$45</f>
        <v>0</v>
      </c>
      <c r="BG26" s="72">
        <f>'programme_I&amp;E_FC_dev(hide)'!BG26*'selections(hide)'!$I$45</f>
        <v>0</v>
      </c>
    </row>
    <row r="27" spans="1:59" x14ac:dyDescent="0.25">
      <c r="A27" t="s">
        <v>341</v>
      </c>
      <c r="E27" s="72">
        <f t="shared" si="22"/>
        <v>0</v>
      </c>
      <c r="F27" s="72">
        <f t="shared" si="23"/>
        <v>0</v>
      </c>
      <c r="G27" s="72">
        <f t="shared" si="24"/>
        <v>0</v>
      </c>
      <c r="H27" s="72">
        <f t="shared" si="25"/>
        <v>0</v>
      </c>
      <c r="I27" s="72">
        <f t="shared" si="26"/>
        <v>0</v>
      </c>
      <c r="J27" s="72">
        <f t="shared" si="27"/>
        <v>0</v>
      </c>
      <c r="K27" s="72">
        <f t="shared" si="28"/>
        <v>0</v>
      </c>
      <c r="M27" s="72">
        <f>'programme_I&amp;E_FC_dev(hide)'!M27*'selections(hide)'!$C$45</f>
        <v>0</v>
      </c>
      <c r="N27" s="72">
        <f>'programme_I&amp;E_FC_dev(hide)'!N27*'selections(hide)'!$D$45</f>
        <v>0</v>
      </c>
      <c r="O27" s="72">
        <f>'programme_I&amp;E_FC_dev(hide)'!O27*'selections(hide)'!$E$45</f>
        <v>0</v>
      </c>
      <c r="P27" s="72">
        <f>'programme_I&amp;E_FC_dev(hide)'!P27*'selections(hide)'!$F$45</f>
        <v>0</v>
      </c>
      <c r="Q27" s="72">
        <f>'programme_I&amp;E_FC_dev(hide)'!Q27*'selections(hide)'!$G$45</f>
        <v>0</v>
      </c>
      <c r="R27" s="72">
        <f>'programme_I&amp;E_FC_dev(hide)'!R27*'selections(hide)'!$H$45</f>
        <v>0</v>
      </c>
      <c r="S27" s="72">
        <f>'programme_I&amp;E_FC_dev(hide)'!S27*'selections(hide)'!$I$45</f>
        <v>0</v>
      </c>
      <c r="U27" s="72">
        <f>'programme_I&amp;E_FC_dev(hide)'!U27*'selections(hide)'!$C$45</f>
        <v>0</v>
      </c>
      <c r="V27" s="72">
        <f>'programme_I&amp;E_FC_dev(hide)'!V27*'selections(hide)'!$D$45</f>
        <v>0</v>
      </c>
      <c r="W27" s="72">
        <f>'programme_I&amp;E_FC_dev(hide)'!W27*'selections(hide)'!$E$45</f>
        <v>0</v>
      </c>
      <c r="X27" s="72">
        <f>'programme_I&amp;E_FC_dev(hide)'!X27*'selections(hide)'!$F$45</f>
        <v>0</v>
      </c>
      <c r="Y27" s="72">
        <f>'programme_I&amp;E_FC_dev(hide)'!Y27*'selections(hide)'!$G$45</f>
        <v>0</v>
      </c>
      <c r="Z27" s="72">
        <f>'programme_I&amp;E_FC_dev(hide)'!Z27*'selections(hide)'!$H$45</f>
        <v>0</v>
      </c>
      <c r="AA27" s="72">
        <f>'programme_I&amp;E_FC_dev(hide)'!AA27*'selections(hide)'!$I$45</f>
        <v>0</v>
      </c>
      <c r="AC27" s="72">
        <f>'programme_I&amp;E_FC_dev(hide)'!AC27*'selections(hide)'!$C$45</f>
        <v>0</v>
      </c>
      <c r="AD27" s="72">
        <f>'programme_I&amp;E_FC_dev(hide)'!AD27*'selections(hide)'!$D$45</f>
        <v>0</v>
      </c>
      <c r="AE27" s="72">
        <f>'programme_I&amp;E_FC_dev(hide)'!AE27*'selections(hide)'!$E$45</f>
        <v>0</v>
      </c>
      <c r="AF27" s="72">
        <f>'programme_I&amp;E_FC_dev(hide)'!AF27*'selections(hide)'!$F$45</f>
        <v>0</v>
      </c>
      <c r="AG27" s="72">
        <f>'programme_I&amp;E_FC_dev(hide)'!AG27*'selections(hide)'!$G$45</f>
        <v>0</v>
      </c>
      <c r="AH27" s="72">
        <f>'programme_I&amp;E_FC_dev(hide)'!AH27*'selections(hide)'!$H$45</f>
        <v>0</v>
      </c>
      <c r="AI27" s="72">
        <f>'programme_I&amp;E_FC_dev(hide)'!AI27*'selections(hide)'!$I$45</f>
        <v>0</v>
      </c>
      <c r="AK27" s="72">
        <f>'programme_I&amp;E_FC_dev(hide)'!AK27*'selections(hide)'!$C$45</f>
        <v>0</v>
      </c>
      <c r="AL27" s="72">
        <f>'programme_I&amp;E_FC_dev(hide)'!AL27*'selections(hide)'!$D$45</f>
        <v>0</v>
      </c>
      <c r="AM27" s="72">
        <f>'programme_I&amp;E_FC_dev(hide)'!AM27*'selections(hide)'!$E$45</f>
        <v>0</v>
      </c>
      <c r="AN27" s="72">
        <f>'programme_I&amp;E_FC_dev(hide)'!AN27*'selections(hide)'!$F$45</f>
        <v>0</v>
      </c>
      <c r="AO27" s="72">
        <f>'programme_I&amp;E_FC_dev(hide)'!AO27*'selections(hide)'!$G$45</f>
        <v>0</v>
      </c>
      <c r="AP27" s="72">
        <f>'programme_I&amp;E_FC_dev(hide)'!AP27*'selections(hide)'!$H$45</f>
        <v>0</v>
      </c>
      <c r="AQ27" s="72">
        <f>'programme_I&amp;E_FC_dev(hide)'!AQ27*'selections(hide)'!$I$45</f>
        <v>0</v>
      </c>
      <c r="AS27" s="72">
        <f>'programme_I&amp;E_FC_dev(hide)'!AS27*'selections(hide)'!$C$45</f>
        <v>0</v>
      </c>
      <c r="AT27" s="72">
        <f>'programme_I&amp;E_FC_dev(hide)'!AT27*'selections(hide)'!$D$45</f>
        <v>0</v>
      </c>
      <c r="AU27" s="72">
        <f>'programme_I&amp;E_FC_dev(hide)'!AU27*'selections(hide)'!$E$45</f>
        <v>0</v>
      </c>
      <c r="AV27" s="72">
        <f>'programme_I&amp;E_FC_dev(hide)'!AV27*'selections(hide)'!$F$45</f>
        <v>0</v>
      </c>
      <c r="AW27" s="72">
        <f>'programme_I&amp;E_FC_dev(hide)'!AW27*'selections(hide)'!$G$45</f>
        <v>0</v>
      </c>
      <c r="AX27" s="72">
        <f>'programme_I&amp;E_FC_dev(hide)'!AX27*'selections(hide)'!$H$45</f>
        <v>0</v>
      </c>
      <c r="AY27" s="72">
        <f>'programme_I&amp;E_FC_dev(hide)'!AY27*'selections(hide)'!$I$45</f>
        <v>0</v>
      </c>
      <c r="BA27" s="72">
        <f>'programme_I&amp;E_FC_dev(hide)'!BA27*'selections(hide)'!$C$45</f>
        <v>0</v>
      </c>
      <c r="BB27" s="72">
        <f>'programme_I&amp;E_FC_dev(hide)'!BB27*'selections(hide)'!$D$45</f>
        <v>0</v>
      </c>
      <c r="BC27" s="72">
        <f>'programme_I&amp;E_FC_dev(hide)'!BC27*'selections(hide)'!$E$45</f>
        <v>0</v>
      </c>
      <c r="BD27" s="72">
        <f>'programme_I&amp;E_FC_dev(hide)'!BD27*'selections(hide)'!$F$45</f>
        <v>0</v>
      </c>
      <c r="BE27" s="72">
        <f>'programme_I&amp;E_FC_dev(hide)'!BE27*'selections(hide)'!$G$45</f>
        <v>0</v>
      </c>
      <c r="BF27" s="72">
        <f>'programme_I&amp;E_FC_dev(hide)'!BF27*'selections(hide)'!$H$45</f>
        <v>0</v>
      </c>
      <c r="BG27" s="72">
        <f>'programme_I&amp;E_FC_dev(hide)'!BG27*'selections(hide)'!$I$45</f>
        <v>0</v>
      </c>
    </row>
    <row r="28" spans="1:59" x14ac:dyDescent="0.25">
      <c r="A28" t="s">
        <v>342</v>
      </c>
      <c r="E28" s="72">
        <f t="shared" si="22"/>
        <v>0</v>
      </c>
      <c r="F28" s="72">
        <f t="shared" si="23"/>
        <v>0</v>
      </c>
      <c r="G28" s="72">
        <f t="shared" si="24"/>
        <v>0</v>
      </c>
      <c r="H28" s="72">
        <f t="shared" si="25"/>
        <v>0</v>
      </c>
      <c r="I28" s="72">
        <f t="shared" si="26"/>
        <v>0</v>
      </c>
      <c r="J28" s="72">
        <f t="shared" si="27"/>
        <v>0</v>
      </c>
      <c r="K28" s="72">
        <f t="shared" si="28"/>
        <v>0</v>
      </c>
      <c r="M28" s="72">
        <f>'programme_I&amp;E_FC_dev(hide)'!M28*'selections(hide)'!$C$44</f>
        <v>0</v>
      </c>
      <c r="N28" s="72">
        <f>'programme_I&amp;E_FC_dev(hide)'!N28*'selections(hide)'!$D$44</f>
        <v>0</v>
      </c>
      <c r="O28" s="72">
        <f>'programme_I&amp;E_FC_dev(hide)'!O28*'selections(hide)'!$E$44</f>
        <v>0</v>
      </c>
      <c r="P28" s="72">
        <f>'programme_I&amp;E_FC_dev(hide)'!P28*'selections(hide)'!$F$44</f>
        <v>0</v>
      </c>
      <c r="Q28" s="72">
        <f>'programme_I&amp;E_FC_dev(hide)'!Q28*'selections(hide)'!$G$44</f>
        <v>0</v>
      </c>
      <c r="R28" s="72">
        <f>'programme_I&amp;E_FC_dev(hide)'!R28*'selections(hide)'!$H$44</f>
        <v>0</v>
      </c>
      <c r="S28" s="72">
        <f>'programme_I&amp;E_FC_dev(hide)'!S28*'selections(hide)'!$I$44</f>
        <v>0</v>
      </c>
      <c r="U28" s="72">
        <f>'programme_I&amp;E_FC_dev(hide)'!U28*'selections(hide)'!$C$44</f>
        <v>0</v>
      </c>
      <c r="V28" s="72">
        <f>'programme_I&amp;E_FC_dev(hide)'!V28*'selections(hide)'!$D$44</f>
        <v>0</v>
      </c>
      <c r="W28" s="72">
        <f>'programme_I&amp;E_FC_dev(hide)'!W28*'selections(hide)'!$E$44</f>
        <v>0</v>
      </c>
      <c r="X28" s="72">
        <f>'programme_I&amp;E_FC_dev(hide)'!X28*'selections(hide)'!$F$44</f>
        <v>0</v>
      </c>
      <c r="Y28" s="72">
        <f>'programme_I&amp;E_FC_dev(hide)'!Y28*'selections(hide)'!$G$44</f>
        <v>0</v>
      </c>
      <c r="Z28" s="72">
        <f>'programme_I&amp;E_FC_dev(hide)'!Z28*'selections(hide)'!$H$44</f>
        <v>0</v>
      </c>
      <c r="AA28" s="72">
        <f>'programme_I&amp;E_FC_dev(hide)'!AA28*'selections(hide)'!$I$44</f>
        <v>0</v>
      </c>
      <c r="AC28" s="72">
        <f>'programme_I&amp;E_FC_dev(hide)'!AC28*'selections(hide)'!$C$44</f>
        <v>0</v>
      </c>
      <c r="AD28" s="72">
        <f>'programme_I&amp;E_FC_dev(hide)'!AD28*'selections(hide)'!$D$44</f>
        <v>0</v>
      </c>
      <c r="AE28" s="72">
        <f>'programme_I&amp;E_FC_dev(hide)'!AE28*'selections(hide)'!$E$44</f>
        <v>0</v>
      </c>
      <c r="AF28" s="72">
        <f>'programme_I&amp;E_FC_dev(hide)'!AF28*'selections(hide)'!$F$44</f>
        <v>0</v>
      </c>
      <c r="AG28" s="72">
        <f>'programme_I&amp;E_FC_dev(hide)'!AG28*'selections(hide)'!$G$44</f>
        <v>0</v>
      </c>
      <c r="AH28" s="72">
        <f>'programme_I&amp;E_FC_dev(hide)'!AH28*'selections(hide)'!$H$44</f>
        <v>0</v>
      </c>
      <c r="AI28" s="72">
        <f>'programme_I&amp;E_FC_dev(hide)'!AI28*'selections(hide)'!$I$44</f>
        <v>0</v>
      </c>
      <c r="AK28" s="72">
        <f>'programme_I&amp;E_FC_dev(hide)'!AK28*'selections(hide)'!$C$44</f>
        <v>0</v>
      </c>
      <c r="AL28" s="72">
        <f>'programme_I&amp;E_FC_dev(hide)'!AL28*'selections(hide)'!$D$44</f>
        <v>0</v>
      </c>
      <c r="AM28" s="72">
        <f>'programme_I&amp;E_FC_dev(hide)'!AM28*'selections(hide)'!$E$44</f>
        <v>0</v>
      </c>
      <c r="AN28" s="72">
        <f>'programme_I&amp;E_FC_dev(hide)'!AN28*'selections(hide)'!$F$44</f>
        <v>0</v>
      </c>
      <c r="AO28" s="72">
        <f>'programme_I&amp;E_FC_dev(hide)'!AO28*'selections(hide)'!$G$44</f>
        <v>0</v>
      </c>
      <c r="AP28" s="72">
        <f>'programme_I&amp;E_FC_dev(hide)'!AP28*'selections(hide)'!$H$44</f>
        <v>0</v>
      </c>
      <c r="AQ28" s="72">
        <f>'programme_I&amp;E_FC_dev(hide)'!AQ28*'selections(hide)'!$I$44</f>
        <v>0</v>
      </c>
      <c r="AS28" s="72">
        <f>'programme_I&amp;E_FC_dev(hide)'!AS28*'selections(hide)'!$C$44</f>
        <v>0</v>
      </c>
      <c r="AT28" s="72">
        <f>'programme_I&amp;E_FC_dev(hide)'!AT28*'selections(hide)'!$D$44</f>
        <v>0</v>
      </c>
      <c r="AU28" s="72">
        <f>'programme_I&amp;E_FC_dev(hide)'!AU28*'selections(hide)'!$E$44</f>
        <v>0</v>
      </c>
      <c r="AV28" s="72">
        <f>'programme_I&amp;E_FC_dev(hide)'!AV28*'selections(hide)'!$F$44</f>
        <v>0</v>
      </c>
      <c r="AW28" s="72">
        <f>'programme_I&amp;E_FC_dev(hide)'!AW28*'selections(hide)'!$G$44</f>
        <v>0</v>
      </c>
      <c r="AX28" s="72">
        <f>'programme_I&amp;E_FC_dev(hide)'!AX28*'selections(hide)'!$H$44</f>
        <v>0</v>
      </c>
      <c r="AY28" s="72">
        <f>'programme_I&amp;E_FC_dev(hide)'!AY28*'selections(hide)'!$I$44</f>
        <v>0</v>
      </c>
      <c r="BA28" s="72">
        <f>'programme_I&amp;E_FC_dev(hide)'!BA28*'selections(hide)'!$C$44</f>
        <v>0</v>
      </c>
      <c r="BB28" s="72">
        <f>'programme_I&amp;E_FC_dev(hide)'!BB28*'selections(hide)'!$D$44</f>
        <v>0</v>
      </c>
      <c r="BC28" s="72">
        <f>'programme_I&amp;E_FC_dev(hide)'!BC28*'selections(hide)'!$E$44</f>
        <v>0</v>
      </c>
      <c r="BD28" s="72">
        <f>'programme_I&amp;E_FC_dev(hide)'!BD28*'selections(hide)'!$F$44</f>
        <v>0</v>
      </c>
      <c r="BE28" s="72">
        <f>'programme_I&amp;E_FC_dev(hide)'!BE28*'selections(hide)'!$G$44</f>
        <v>0</v>
      </c>
      <c r="BF28" s="72">
        <f>'programme_I&amp;E_FC_dev(hide)'!BF28*'selections(hide)'!$H$44</f>
        <v>0</v>
      </c>
      <c r="BG28" s="72">
        <f>'programme_I&amp;E_FC_dev(hide)'!BG28*'selections(hide)'!$I$44</f>
        <v>0</v>
      </c>
    </row>
    <row r="29" spans="1:59" x14ac:dyDescent="0.25">
      <c r="A29" t="s">
        <v>343</v>
      </c>
      <c r="E29" s="72">
        <f t="shared" si="22"/>
        <v>0</v>
      </c>
      <c r="F29" s="72">
        <f t="shared" si="23"/>
        <v>0</v>
      </c>
      <c r="G29" s="72">
        <f t="shared" si="24"/>
        <v>0</v>
      </c>
      <c r="H29" s="72">
        <f t="shared" si="25"/>
        <v>0</v>
      </c>
      <c r="I29" s="72">
        <f t="shared" si="26"/>
        <v>0</v>
      </c>
      <c r="J29" s="72">
        <f t="shared" si="27"/>
        <v>0</v>
      </c>
      <c r="K29" s="72">
        <f t="shared" si="28"/>
        <v>0</v>
      </c>
      <c r="M29" s="72">
        <f>'programme_I&amp;E_FC_dev(hide)'!M29*'selections(hide)'!$C$45</f>
        <v>0</v>
      </c>
      <c r="N29" s="72">
        <f>'programme_I&amp;E_FC_dev(hide)'!N29*'selections(hide)'!$D$45</f>
        <v>0</v>
      </c>
      <c r="O29" s="72">
        <f>'programme_I&amp;E_FC_dev(hide)'!O29*'selections(hide)'!$E$45</f>
        <v>0</v>
      </c>
      <c r="P29" s="72">
        <f>'programme_I&amp;E_FC_dev(hide)'!P29*'selections(hide)'!$F$45</f>
        <v>0</v>
      </c>
      <c r="Q29" s="72">
        <f>'programme_I&amp;E_FC_dev(hide)'!Q29*'selections(hide)'!$G$45</f>
        <v>0</v>
      </c>
      <c r="R29" s="72">
        <f>'programme_I&amp;E_FC_dev(hide)'!R29*'selections(hide)'!$H$45</f>
        <v>0</v>
      </c>
      <c r="S29" s="72">
        <f>'programme_I&amp;E_FC_dev(hide)'!S29*'selections(hide)'!$I$45</f>
        <v>0</v>
      </c>
      <c r="U29" s="72">
        <f>'programme_I&amp;E_FC_dev(hide)'!U29*'selections(hide)'!$C$45</f>
        <v>0</v>
      </c>
      <c r="V29" s="72">
        <f>'programme_I&amp;E_FC_dev(hide)'!V29*'selections(hide)'!$D$45</f>
        <v>0</v>
      </c>
      <c r="W29" s="72">
        <f>'programme_I&amp;E_FC_dev(hide)'!W29*'selections(hide)'!$E$45</f>
        <v>0</v>
      </c>
      <c r="X29" s="72">
        <f>'programme_I&amp;E_FC_dev(hide)'!X29*'selections(hide)'!$F$45</f>
        <v>0</v>
      </c>
      <c r="Y29" s="72">
        <f>'programme_I&amp;E_FC_dev(hide)'!Y29*'selections(hide)'!$G$45</f>
        <v>0</v>
      </c>
      <c r="Z29" s="72">
        <f>'programme_I&amp;E_FC_dev(hide)'!Z29*'selections(hide)'!$H$45</f>
        <v>0</v>
      </c>
      <c r="AA29" s="72">
        <f>'programme_I&amp;E_FC_dev(hide)'!AA29*'selections(hide)'!$I$45</f>
        <v>0</v>
      </c>
      <c r="AC29" s="72">
        <f>'programme_I&amp;E_FC_dev(hide)'!AC29*'selections(hide)'!$C$45</f>
        <v>0</v>
      </c>
      <c r="AD29" s="72">
        <f>'programme_I&amp;E_FC_dev(hide)'!AD29*'selections(hide)'!$D$45</f>
        <v>0</v>
      </c>
      <c r="AE29" s="72">
        <f>'programme_I&amp;E_FC_dev(hide)'!AE29*'selections(hide)'!$E$45</f>
        <v>0</v>
      </c>
      <c r="AF29" s="72">
        <f>'programme_I&amp;E_FC_dev(hide)'!AF29*'selections(hide)'!$F$45</f>
        <v>0</v>
      </c>
      <c r="AG29" s="72">
        <f>'programme_I&amp;E_FC_dev(hide)'!AG29*'selections(hide)'!$G$45</f>
        <v>0</v>
      </c>
      <c r="AH29" s="72">
        <f>'programme_I&amp;E_FC_dev(hide)'!AH29*'selections(hide)'!$H$45</f>
        <v>0</v>
      </c>
      <c r="AI29" s="72">
        <f>'programme_I&amp;E_FC_dev(hide)'!AI29*'selections(hide)'!$I$45</f>
        <v>0</v>
      </c>
      <c r="AK29" s="72">
        <f>'programme_I&amp;E_FC_dev(hide)'!AK29*'selections(hide)'!$C$45</f>
        <v>0</v>
      </c>
      <c r="AL29" s="72">
        <f>'programme_I&amp;E_FC_dev(hide)'!AL29*'selections(hide)'!$D$45</f>
        <v>0</v>
      </c>
      <c r="AM29" s="72">
        <f>'programme_I&amp;E_FC_dev(hide)'!AM29*'selections(hide)'!$E$45</f>
        <v>0</v>
      </c>
      <c r="AN29" s="72">
        <f>'programme_I&amp;E_FC_dev(hide)'!AN29*'selections(hide)'!$F$45</f>
        <v>0</v>
      </c>
      <c r="AO29" s="72">
        <f>'programme_I&amp;E_FC_dev(hide)'!AO29*'selections(hide)'!$G$45</f>
        <v>0</v>
      </c>
      <c r="AP29" s="72">
        <f>'programme_I&amp;E_FC_dev(hide)'!AP29*'selections(hide)'!$H$45</f>
        <v>0</v>
      </c>
      <c r="AQ29" s="72">
        <f>'programme_I&amp;E_FC_dev(hide)'!AQ29*'selections(hide)'!$I$45</f>
        <v>0</v>
      </c>
      <c r="AS29" s="72">
        <f>'programme_I&amp;E_FC_dev(hide)'!AS29*'selections(hide)'!$C$45</f>
        <v>0</v>
      </c>
      <c r="AT29" s="72">
        <f>'programme_I&amp;E_FC_dev(hide)'!AT29*'selections(hide)'!$D$45</f>
        <v>0</v>
      </c>
      <c r="AU29" s="72">
        <f>'programme_I&amp;E_FC_dev(hide)'!AU29*'selections(hide)'!$E$45</f>
        <v>0</v>
      </c>
      <c r="AV29" s="72">
        <f>'programme_I&amp;E_FC_dev(hide)'!AV29*'selections(hide)'!$F$45</f>
        <v>0</v>
      </c>
      <c r="AW29" s="72">
        <f>'programme_I&amp;E_FC_dev(hide)'!AW29*'selections(hide)'!$G$45</f>
        <v>0</v>
      </c>
      <c r="AX29" s="72">
        <f>'programme_I&amp;E_FC_dev(hide)'!AX29*'selections(hide)'!$H$45</f>
        <v>0</v>
      </c>
      <c r="AY29" s="72">
        <f>'programme_I&amp;E_FC_dev(hide)'!AY29*'selections(hide)'!$I$45</f>
        <v>0</v>
      </c>
      <c r="BA29" s="72">
        <f>'programme_I&amp;E_FC_dev(hide)'!BA29*'selections(hide)'!$C$45</f>
        <v>0</v>
      </c>
      <c r="BB29" s="72">
        <f>'programme_I&amp;E_FC_dev(hide)'!BB29*'selections(hide)'!$D$45</f>
        <v>0</v>
      </c>
      <c r="BC29" s="72">
        <f>'programme_I&amp;E_FC_dev(hide)'!BC29*'selections(hide)'!$E$45</f>
        <v>0</v>
      </c>
      <c r="BD29" s="72">
        <f>'programme_I&amp;E_FC_dev(hide)'!BD29*'selections(hide)'!$F$45</f>
        <v>0</v>
      </c>
      <c r="BE29" s="72">
        <f>'programme_I&amp;E_FC_dev(hide)'!BE29*'selections(hide)'!$G$45</f>
        <v>0</v>
      </c>
      <c r="BF29" s="72">
        <f>'programme_I&amp;E_FC_dev(hide)'!BF29*'selections(hide)'!$H$45</f>
        <v>0</v>
      </c>
      <c r="BG29" s="72">
        <f>'programme_I&amp;E_FC_dev(hide)'!BG29*'selections(hide)'!$I$45</f>
        <v>0</v>
      </c>
    </row>
    <row r="30" spans="1:59" x14ac:dyDescent="0.25">
      <c r="A30" s="42" t="s">
        <v>315</v>
      </c>
      <c r="E30" s="73">
        <f t="shared" ref="E30:K30" ca="1" si="35">SUM(E17:E29)</f>
        <v>-138141.54451469897</v>
      </c>
      <c r="F30" s="73">
        <f t="shared" ca="1" si="35"/>
        <v>-329976.16608760972</v>
      </c>
      <c r="G30" s="73">
        <f t="shared" ca="1" si="35"/>
        <v>-339875.45107023802</v>
      </c>
      <c r="H30" s="73">
        <f t="shared" ca="1" si="35"/>
        <v>-350071.71460234514</v>
      </c>
      <c r="I30" s="73">
        <f t="shared" ca="1" si="35"/>
        <v>-360573.86604041554</v>
      </c>
      <c r="J30" s="73">
        <f t="shared" ca="1" si="35"/>
        <v>-371391.08202162792</v>
      </c>
      <c r="K30" s="73">
        <f t="shared" ca="1" si="35"/>
        <v>-382532.81448227691</v>
      </c>
      <c r="M30" s="73">
        <f t="shared" ref="M30:S30" ca="1" si="36">SUM(M17:M29)</f>
        <v>-138141.54451469897</v>
      </c>
      <c r="N30" s="73">
        <f t="shared" ca="1" si="36"/>
        <v>-329976.16608760972</v>
      </c>
      <c r="O30" s="73">
        <f t="shared" ca="1" si="36"/>
        <v>-339875.45107023802</v>
      </c>
      <c r="P30" s="73">
        <f t="shared" ca="1" si="36"/>
        <v>-350071.71460234514</v>
      </c>
      <c r="Q30" s="73">
        <f t="shared" ca="1" si="36"/>
        <v>-360573.86604041554</v>
      </c>
      <c r="R30" s="73">
        <f t="shared" ca="1" si="36"/>
        <v>-371391.08202162792</v>
      </c>
      <c r="S30" s="73">
        <f t="shared" ca="1" si="36"/>
        <v>-382532.81448227691</v>
      </c>
      <c r="U30" s="73">
        <f t="shared" ref="U30:AA30" ca="1" si="37">SUM(U17:U29)</f>
        <v>0</v>
      </c>
      <c r="V30" s="73">
        <f t="shared" ca="1" si="37"/>
        <v>0</v>
      </c>
      <c r="W30" s="73">
        <f t="shared" ca="1" si="37"/>
        <v>0</v>
      </c>
      <c r="X30" s="73">
        <f t="shared" ca="1" si="37"/>
        <v>0</v>
      </c>
      <c r="Y30" s="73">
        <f t="shared" ca="1" si="37"/>
        <v>0</v>
      </c>
      <c r="Z30" s="73">
        <f t="shared" ca="1" si="37"/>
        <v>0</v>
      </c>
      <c r="AA30" s="73">
        <f t="shared" ca="1" si="37"/>
        <v>0</v>
      </c>
      <c r="AC30" s="73">
        <f t="shared" ref="AC30:AI30" ca="1" si="38">SUM(AC17:AC29)</f>
        <v>0</v>
      </c>
      <c r="AD30" s="73">
        <f t="shared" ca="1" si="38"/>
        <v>0</v>
      </c>
      <c r="AE30" s="73">
        <f t="shared" ca="1" si="38"/>
        <v>0</v>
      </c>
      <c r="AF30" s="73">
        <f t="shared" ca="1" si="38"/>
        <v>0</v>
      </c>
      <c r="AG30" s="73">
        <f t="shared" ca="1" si="38"/>
        <v>0</v>
      </c>
      <c r="AH30" s="73">
        <f t="shared" ca="1" si="38"/>
        <v>0</v>
      </c>
      <c r="AI30" s="73">
        <f t="shared" ca="1" si="38"/>
        <v>0</v>
      </c>
      <c r="AK30" s="73">
        <f t="shared" ref="AK30:AQ30" ca="1" si="39">SUM(AK17:AK29)</f>
        <v>0</v>
      </c>
      <c r="AL30" s="73">
        <f t="shared" ca="1" si="39"/>
        <v>0</v>
      </c>
      <c r="AM30" s="73">
        <f t="shared" ca="1" si="39"/>
        <v>0</v>
      </c>
      <c r="AN30" s="73">
        <f t="shared" ca="1" si="39"/>
        <v>0</v>
      </c>
      <c r="AO30" s="73">
        <f t="shared" ca="1" si="39"/>
        <v>0</v>
      </c>
      <c r="AP30" s="73">
        <f t="shared" ca="1" si="39"/>
        <v>0</v>
      </c>
      <c r="AQ30" s="73">
        <f t="shared" ca="1" si="39"/>
        <v>0</v>
      </c>
      <c r="AS30" s="73">
        <f t="shared" ref="AS30:AY30" ca="1" si="40">SUM(AS17:AS29)</f>
        <v>0</v>
      </c>
      <c r="AT30" s="73">
        <f t="shared" ca="1" si="40"/>
        <v>0</v>
      </c>
      <c r="AU30" s="73">
        <f t="shared" ca="1" si="40"/>
        <v>0</v>
      </c>
      <c r="AV30" s="73">
        <f t="shared" ca="1" si="40"/>
        <v>0</v>
      </c>
      <c r="AW30" s="73">
        <f t="shared" ca="1" si="40"/>
        <v>0</v>
      </c>
      <c r="AX30" s="73">
        <f t="shared" ca="1" si="40"/>
        <v>0</v>
      </c>
      <c r="AY30" s="73">
        <f t="shared" ca="1" si="40"/>
        <v>0</v>
      </c>
      <c r="BA30" s="73">
        <f t="shared" ref="BA30:BG30" ca="1" si="41">SUM(BA17:BA29)</f>
        <v>0</v>
      </c>
      <c r="BB30" s="73">
        <f t="shared" ca="1" si="41"/>
        <v>0</v>
      </c>
      <c r="BC30" s="73">
        <f t="shared" ca="1" si="41"/>
        <v>0</v>
      </c>
      <c r="BD30" s="73">
        <f t="shared" ca="1" si="41"/>
        <v>0</v>
      </c>
      <c r="BE30" s="73">
        <f t="shared" ca="1" si="41"/>
        <v>0</v>
      </c>
      <c r="BF30" s="73">
        <f t="shared" ca="1" si="41"/>
        <v>0</v>
      </c>
      <c r="BG30" s="73">
        <f t="shared" ca="1" si="41"/>
        <v>0</v>
      </c>
    </row>
    <row r="32" spans="1:59" x14ac:dyDescent="0.25">
      <c r="A32" s="42" t="s">
        <v>344</v>
      </c>
      <c r="E32" s="75">
        <f t="shared" ref="E32:K32" ca="1" si="42">E14+E30</f>
        <v>-138141.54451469897</v>
      </c>
      <c r="F32" s="75">
        <f t="shared" ca="1" si="42"/>
        <v>423023.83391239028</v>
      </c>
      <c r="G32" s="75">
        <f t="shared" ca="1" si="42"/>
        <v>435714.54892976198</v>
      </c>
      <c r="H32" s="75">
        <f t="shared" ca="1" si="42"/>
        <v>448785.98539765482</v>
      </c>
      <c r="I32" s="75">
        <f t="shared" ca="1" si="42"/>
        <v>462249.56495958456</v>
      </c>
      <c r="J32" s="75">
        <f t="shared" ca="1" si="42"/>
        <v>476117.05190837209</v>
      </c>
      <c r="K32" s="75">
        <f t="shared" ca="1" si="42"/>
        <v>490400.5634656233</v>
      </c>
      <c r="M32" s="75">
        <f t="shared" ref="M32:S32" ca="1" si="43">M14+M30</f>
        <v>-138141.54451469897</v>
      </c>
      <c r="N32" s="75">
        <f t="shared" ca="1" si="43"/>
        <v>423023.83391239028</v>
      </c>
      <c r="O32" s="75">
        <f t="shared" ca="1" si="43"/>
        <v>435714.54892976198</v>
      </c>
      <c r="P32" s="75">
        <f t="shared" ca="1" si="43"/>
        <v>448785.98539765482</v>
      </c>
      <c r="Q32" s="75">
        <f t="shared" ca="1" si="43"/>
        <v>462249.56495958456</v>
      </c>
      <c r="R32" s="75">
        <f t="shared" ca="1" si="43"/>
        <v>476117.05190837209</v>
      </c>
      <c r="S32" s="75">
        <f t="shared" ca="1" si="43"/>
        <v>490400.5634656233</v>
      </c>
      <c r="U32" s="75">
        <f t="shared" ref="U32:AA32" ca="1" si="44">U14+U30</f>
        <v>0</v>
      </c>
      <c r="V32" s="75">
        <f t="shared" ca="1" si="44"/>
        <v>0</v>
      </c>
      <c r="W32" s="75">
        <f t="shared" ca="1" si="44"/>
        <v>0</v>
      </c>
      <c r="X32" s="75">
        <f t="shared" ca="1" si="44"/>
        <v>0</v>
      </c>
      <c r="Y32" s="75">
        <f t="shared" ca="1" si="44"/>
        <v>0</v>
      </c>
      <c r="Z32" s="75">
        <f t="shared" ca="1" si="44"/>
        <v>0</v>
      </c>
      <c r="AA32" s="75">
        <f t="shared" ca="1" si="44"/>
        <v>0</v>
      </c>
      <c r="AC32" s="75">
        <f t="shared" ref="AC32:AI32" ca="1" si="45">AC14+AC30</f>
        <v>0</v>
      </c>
      <c r="AD32" s="75">
        <f t="shared" ca="1" si="45"/>
        <v>0</v>
      </c>
      <c r="AE32" s="75">
        <f t="shared" ca="1" si="45"/>
        <v>0</v>
      </c>
      <c r="AF32" s="75">
        <f t="shared" ca="1" si="45"/>
        <v>0</v>
      </c>
      <c r="AG32" s="75">
        <f t="shared" ca="1" si="45"/>
        <v>0</v>
      </c>
      <c r="AH32" s="75">
        <f t="shared" ca="1" si="45"/>
        <v>0</v>
      </c>
      <c r="AI32" s="75">
        <f t="shared" ca="1" si="45"/>
        <v>0</v>
      </c>
      <c r="AK32" s="75">
        <f t="shared" ref="AK32:AQ32" ca="1" si="46">AK14+AK30</f>
        <v>0</v>
      </c>
      <c r="AL32" s="75">
        <f t="shared" ca="1" si="46"/>
        <v>0</v>
      </c>
      <c r="AM32" s="75">
        <f t="shared" ca="1" si="46"/>
        <v>0</v>
      </c>
      <c r="AN32" s="75">
        <f t="shared" ca="1" si="46"/>
        <v>0</v>
      </c>
      <c r="AO32" s="75">
        <f t="shared" ca="1" si="46"/>
        <v>0</v>
      </c>
      <c r="AP32" s="75">
        <f t="shared" ca="1" si="46"/>
        <v>0</v>
      </c>
      <c r="AQ32" s="75">
        <f t="shared" ca="1" si="46"/>
        <v>0</v>
      </c>
      <c r="AS32" s="75">
        <f t="shared" ref="AS32:AY32" ca="1" si="47">AS14+AS30</f>
        <v>0</v>
      </c>
      <c r="AT32" s="75">
        <f t="shared" ca="1" si="47"/>
        <v>0</v>
      </c>
      <c r="AU32" s="75">
        <f t="shared" ca="1" si="47"/>
        <v>0</v>
      </c>
      <c r="AV32" s="75">
        <f t="shared" ca="1" si="47"/>
        <v>0</v>
      </c>
      <c r="AW32" s="75">
        <f t="shared" ca="1" si="47"/>
        <v>0</v>
      </c>
      <c r="AX32" s="75">
        <f t="shared" ca="1" si="47"/>
        <v>0</v>
      </c>
      <c r="AY32" s="75">
        <f t="shared" ca="1" si="47"/>
        <v>0</v>
      </c>
      <c r="BA32" s="75">
        <f t="shared" ref="BA32:BG32" ca="1" si="48">BA14+BA30</f>
        <v>0</v>
      </c>
      <c r="BB32" s="75">
        <f t="shared" ca="1" si="48"/>
        <v>0</v>
      </c>
      <c r="BC32" s="75">
        <f t="shared" ca="1" si="48"/>
        <v>0</v>
      </c>
      <c r="BD32" s="75">
        <f t="shared" ca="1" si="48"/>
        <v>0</v>
      </c>
      <c r="BE32" s="75">
        <f t="shared" ca="1" si="48"/>
        <v>0</v>
      </c>
      <c r="BF32" s="75">
        <f t="shared" ca="1" si="48"/>
        <v>0</v>
      </c>
      <c r="BG32" s="75">
        <f t="shared" ca="1" si="48"/>
        <v>0</v>
      </c>
    </row>
    <row r="33" spans="1:59" x14ac:dyDescent="0.25">
      <c r="A33" s="17" t="s">
        <v>345</v>
      </c>
      <c r="E33" s="76">
        <f t="shared" ref="E33:K33" ca="1" si="49">IFERROR(E32/E14,0)</f>
        <v>0</v>
      </c>
      <c r="F33" s="76">
        <f t="shared" ca="1" si="49"/>
        <v>0.56178463998989414</v>
      </c>
      <c r="G33" s="76">
        <f t="shared" ca="1" si="49"/>
        <v>0.56178463998989414</v>
      </c>
      <c r="H33" s="76">
        <f t="shared" ca="1" si="49"/>
        <v>0.56178463998989414</v>
      </c>
      <c r="I33" s="76">
        <f t="shared" ca="1" si="49"/>
        <v>0.56178463998989414</v>
      </c>
      <c r="J33" s="76">
        <f t="shared" ca="1" si="49"/>
        <v>0.56178463998989414</v>
      </c>
      <c r="K33" s="76">
        <f t="shared" ca="1" si="49"/>
        <v>0.56178463998989414</v>
      </c>
      <c r="M33" s="76">
        <f t="shared" ref="M33:S33" ca="1" si="50">IFERROR(M32/M14,0)</f>
        <v>0</v>
      </c>
      <c r="N33" s="76">
        <f t="shared" ca="1" si="50"/>
        <v>0.56178463998989414</v>
      </c>
      <c r="O33" s="76">
        <f t="shared" ca="1" si="50"/>
        <v>0.56178463998989414</v>
      </c>
      <c r="P33" s="76">
        <f t="shared" ca="1" si="50"/>
        <v>0.56178463998989414</v>
      </c>
      <c r="Q33" s="76">
        <f t="shared" ca="1" si="50"/>
        <v>0.56178463998989414</v>
      </c>
      <c r="R33" s="76">
        <f t="shared" ca="1" si="50"/>
        <v>0.56178463998989414</v>
      </c>
      <c r="S33" s="76">
        <f t="shared" ca="1" si="50"/>
        <v>0.56178463998989414</v>
      </c>
      <c r="U33" s="76">
        <f t="shared" ref="U33:AA33" ca="1" si="51">IFERROR(U32/U14,0)</f>
        <v>0</v>
      </c>
      <c r="V33" s="76">
        <f t="shared" ca="1" si="51"/>
        <v>0</v>
      </c>
      <c r="W33" s="76">
        <f t="shared" ca="1" si="51"/>
        <v>0</v>
      </c>
      <c r="X33" s="76">
        <f t="shared" ca="1" si="51"/>
        <v>0</v>
      </c>
      <c r="Y33" s="76">
        <f t="shared" ca="1" si="51"/>
        <v>0</v>
      </c>
      <c r="Z33" s="76">
        <f t="shared" ca="1" si="51"/>
        <v>0</v>
      </c>
      <c r="AA33" s="76">
        <f t="shared" ca="1" si="51"/>
        <v>0</v>
      </c>
      <c r="AC33" s="76">
        <f t="shared" ref="AC33:AI33" ca="1" si="52">IFERROR(AC32/AC14,0)</f>
        <v>0</v>
      </c>
      <c r="AD33" s="76">
        <f t="shared" ca="1" si="52"/>
        <v>0</v>
      </c>
      <c r="AE33" s="76">
        <f t="shared" ca="1" si="52"/>
        <v>0</v>
      </c>
      <c r="AF33" s="76">
        <f t="shared" ca="1" si="52"/>
        <v>0</v>
      </c>
      <c r="AG33" s="76">
        <f t="shared" ca="1" si="52"/>
        <v>0</v>
      </c>
      <c r="AH33" s="76">
        <f t="shared" ca="1" si="52"/>
        <v>0</v>
      </c>
      <c r="AI33" s="76">
        <f t="shared" ca="1" si="52"/>
        <v>0</v>
      </c>
      <c r="AK33" s="76">
        <f t="shared" ref="AK33:AQ33" ca="1" si="53">IFERROR(AK32/AK14,0)</f>
        <v>0</v>
      </c>
      <c r="AL33" s="76">
        <f t="shared" ca="1" si="53"/>
        <v>0</v>
      </c>
      <c r="AM33" s="76">
        <f t="shared" ca="1" si="53"/>
        <v>0</v>
      </c>
      <c r="AN33" s="76">
        <f t="shared" ca="1" si="53"/>
        <v>0</v>
      </c>
      <c r="AO33" s="76">
        <f t="shared" ca="1" si="53"/>
        <v>0</v>
      </c>
      <c r="AP33" s="76">
        <f t="shared" ca="1" si="53"/>
        <v>0</v>
      </c>
      <c r="AQ33" s="76">
        <f t="shared" ca="1" si="53"/>
        <v>0</v>
      </c>
      <c r="AS33" s="76">
        <f t="shared" ref="AS33:AY33" ca="1" si="54">IFERROR(AS32/AS14,0)</f>
        <v>0</v>
      </c>
      <c r="AT33" s="76">
        <f t="shared" ca="1" si="54"/>
        <v>0</v>
      </c>
      <c r="AU33" s="76">
        <f t="shared" ca="1" si="54"/>
        <v>0</v>
      </c>
      <c r="AV33" s="76">
        <f t="shared" ca="1" si="54"/>
        <v>0</v>
      </c>
      <c r="AW33" s="76">
        <f t="shared" ca="1" si="54"/>
        <v>0</v>
      </c>
      <c r="AX33" s="76">
        <f t="shared" ca="1" si="54"/>
        <v>0</v>
      </c>
      <c r="AY33" s="76">
        <f t="shared" ca="1" si="54"/>
        <v>0</v>
      </c>
      <c r="BA33" s="76">
        <f t="shared" ref="BA33:BG33" ca="1" si="55">IFERROR(BA32/BA14,0)</f>
        <v>0</v>
      </c>
      <c r="BB33" s="76">
        <f t="shared" ca="1" si="55"/>
        <v>0</v>
      </c>
      <c r="BC33" s="76">
        <f t="shared" ca="1" si="55"/>
        <v>0</v>
      </c>
      <c r="BD33" s="76">
        <f t="shared" ca="1" si="55"/>
        <v>0</v>
      </c>
      <c r="BE33" s="76">
        <f t="shared" ca="1" si="55"/>
        <v>0</v>
      </c>
      <c r="BF33" s="76">
        <f t="shared" ca="1" si="55"/>
        <v>0</v>
      </c>
      <c r="BG33" s="76">
        <f t="shared" ca="1" si="55"/>
        <v>0</v>
      </c>
    </row>
    <row r="35" spans="1:59" x14ac:dyDescent="0.25">
      <c r="A35" s="42" t="s">
        <v>346</v>
      </c>
      <c r="E35" s="75">
        <f ca="1">SUM($E32:E32)</f>
        <v>-138141.54451469897</v>
      </c>
      <c r="F35" s="75">
        <f ca="1">SUM($E32:F32)</f>
        <v>284882.28939769132</v>
      </c>
      <c r="G35" s="75">
        <f ca="1">SUM($E32:G32)</f>
        <v>720596.83832745324</v>
      </c>
      <c r="H35" s="75">
        <f ca="1">SUM($E32:H32)</f>
        <v>1169382.8237251081</v>
      </c>
      <c r="I35" s="75">
        <f ca="1">SUM($E32:I32)</f>
        <v>1631632.3886846926</v>
      </c>
      <c r="J35" s="75">
        <f ca="1">SUM($E32:J32)</f>
        <v>2107749.4405930648</v>
      </c>
      <c r="K35" s="75">
        <f ca="1">SUM($E32:K32)</f>
        <v>2598150.0040586879</v>
      </c>
      <c r="M35" s="75">
        <f ca="1">SUM($M32:M32)</f>
        <v>-138141.54451469897</v>
      </c>
      <c r="N35" s="75">
        <f ca="1">SUM($M32:N32)</f>
        <v>284882.28939769132</v>
      </c>
      <c r="O35" s="75">
        <f ca="1">SUM($M32:O32)</f>
        <v>720596.83832745324</v>
      </c>
      <c r="P35" s="75">
        <f ca="1">SUM($M32:P32)</f>
        <v>1169382.8237251081</v>
      </c>
      <c r="Q35" s="75">
        <f ca="1">SUM($M32:Q32)</f>
        <v>1631632.3886846926</v>
      </c>
      <c r="R35" s="75">
        <f ca="1">SUM($M32:R32)</f>
        <v>2107749.4405930648</v>
      </c>
      <c r="S35" s="75">
        <f ca="1">SUM($M32:S32)</f>
        <v>2598150.0040586879</v>
      </c>
      <c r="U35" s="75">
        <f ca="1">SUM($U32:U32)</f>
        <v>0</v>
      </c>
      <c r="V35" s="75">
        <f ca="1">SUM($U32:V32)</f>
        <v>0</v>
      </c>
      <c r="W35" s="75">
        <f ca="1">SUM($U32:W32)</f>
        <v>0</v>
      </c>
      <c r="X35" s="75">
        <f ca="1">SUM($U32:X32)</f>
        <v>0</v>
      </c>
      <c r="Y35" s="75">
        <f ca="1">SUM($U32:Y32)</f>
        <v>0</v>
      </c>
      <c r="Z35" s="75">
        <f ca="1">SUM($U32:Z32)</f>
        <v>0</v>
      </c>
      <c r="AA35" s="75">
        <f ca="1">SUM($U32:AA32)</f>
        <v>0</v>
      </c>
      <c r="AC35" s="75">
        <f ca="1">SUM($AC32:AC32)</f>
        <v>0</v>
      </c>
      <c r="AD35" s="75">
        <f ca="1">SUM($AC32:AD32)</f>
        <v>0</v>
      </c>
      <c r="AE35" s="75">
        <f ca="1">SUM($AC32:AE32)</f>
        <v>0</v>
      </c>
      <c r="AF35" s="75">
        <f ca="1">SUM($AC32:AF32)</f>
        <v>0</v>
      </c>
      <c r="AG35" s="75">
        <f ca="1">SUM($AC32:AG32)</f>
        <v>0</v>
      </c>
      <c r="AH35" s="75">
        <f ca="1">SUM($AC32:AH32)</f>
        <v>0</v>
      </c>
      <c r="AI35" s="75">
        <f ca="1">SUM($AC32:AI32)</f>
        <v>0</v>
      </c>
      <c r="AK35" s="75">
        <f ca="1">SUM($AK32:AK32)</f>
        <v>0</v>
      </c>
      <c r="AL35" s="75">
        <f ca="1">SUM($AK32:AL32)</f>
        <v>0</v>
      </c>
      <c r="AM35" s="75">
        <f ca="1">SUM($AK32:AM32)</f>
        <v>0</v>
      </c>
      <c r="AN35" s="75">
        <f ca="1">SUM($AK32:AN32)</f>
        <v>0</v>
      </c>
      <c r="AO35" s="75">
        <f ca="1">SUM($AK32:AO32)</f>
        <v>0</v>
      </c>
      <c r="AP35" s="75">
        <f ca="1">SUM($AK32:AP32)</f>
        <v>0</v>
      </c>
      <c r="AQ35" s="75">
        <f ca="1">SUM($AK32:AQ32)</f>
        <v>0</v>
      </c>
      <c r="AS35" s="75">
        <f ca="1">SUM($AS32:AS32)</f>
        <v>0</v>
      </c>
      <c r="AT35" s="75">
        <f ca="1">SUM($AS32:AT32)</f>
        <v>0</v>
      </c>
      <c r="AU35" s="75">
        <f ca="1">SUM($AS32:AU32)</f>
        <v>0</v>
      </c>
      <c r="AV35" s="75">
        <f ca="1">SUM($AS32:AV32)</f>
        <v>0</v>
      </c>
      <c r="AW35" s="75">
        <f ca="1">SUM($AS32:AW32)</f>
        <v>0</v>
      </c>
      <c r="AX35" s="75">
        <f ca="1">SUM($AS32:AX32)</f>
        <v>0</v>
      </c>
      <c r="AY35" s="75">
        <f ca="1">SUM($AS32:AY32)</f>
        <v>0</v>
      </c>
      <c r="BA35" s="75">
        <f ca="1">SUM($BA32:BA32)</f>
        <v>0</v>
      </c>
      <c r="BB35" s="75">
        <f ca="1">SUM($BA32:BB32)</f>
        <v>0</v>
      </c>
      <c r="BC35" s="75">
        <f ca="1">SUM($BA32:BC32)</f>
        <v>0</v>
      </c>
      <c r="BD35" s="75">
        <f ca="1">SUM($BA32:BD32)</f>
        <v>0</v>
      </c>
      <c r="BE35" s="75">
        <f ca="1">SUM($BA32:BE32)</f>
        <v>0</v>
      </c>
      <c r="BF35" s="75">
        <f ca="1">SUM($BA32:BF32)</f>
        <v>0</v>
      </c>
      <c r="BG35" s="75">
        <f ca="1">SUM($BA32:BG32)</f>
        <v>0</v>
      </c>
    </row>
    <row r="36" spans="1:59" x14ac:dyDescent="0.25">
      <c r="A36" s="17" t="s">
        <v>345</v>
      </c>
      <c r="E36" s="76">
        <f ca="1">IFERROR(E35/SUM($E14:E14),0)</f>
        <v>0</v>
      </c>
      <c r="F36" s="76">
        <f ca="1">IFERROR(F35/SUM($E14:F14),0)</f>
        <v>0.37832973359587163</v>
      </c>
      <c r="G36" s="76">
        <f ca="1">IFERROR(G35/SUM($E14:G14),0)</f>
        <v>0.47141276491894701</v>
      </c>
      <c r="H36" s="76">
        <f ca="1">IFERROR(H35/SUM($E14:H14),0)</f>
        <v>0.50243140747055581</v>
      </c>
      <c r="I36" s="76">
        <f ca="1">IFERROR(I35/SUM($E14:I14),0)</f>
        <v>0.51793395578835733</v>
      </c>
      <c r="J36" s="76">
        <f ca="1">IFERROR(J35/SUM($E14:J14),0)</f>
        <v>0.5272300697247152</v>
      </c>
      <c r="K36" s="76">
        <f ca="1">IFERROR(K35/SUM($E14:K14),0)</f>
        <v>0.53342297001605699</v>
      </c>
      <c r="M36" s="76">
        <f ca="1">IFERROR(M35/SUM($M14:M14),0)</f>
        <v>0</v>
      </c>
      <c r="N36" s="76">
        <f ca="1">IFERROR(N35/SUM($M14:N14),0)</f>
        <v>0.37832973359587163</v>
      </c>
      <c r="O36" s="76">
        <f ca="1">IFERROR(O35/SUM($M14:O14),0)</f>
        <v>0.47141276491894701</v>
      </c>
      <c r="P36" s="76">
        <f ca="1">IFERROR(P35/SUM($M14:P14),0)</f>
        <v>0.50243140747055581</v>
      </c>
      <c r="Q36" s="76">
        <f ca="1">IFERROR(Q35/SUM($M14:Q14),0)</f>
        <v>0.51793395578835733</v>
      </c>
      <c r="R36" s="76">
        <f ca="1">IFERROR(R35/SUM($M14:R14),0)</f>
        <v>0.5272300697247152</v>
      </c>
      <c r="S36" s="76">
        <f ca="1">IFERROR(S35/SUM($M14:S14),0)</f>
        <v>0.53342297001605699</v>
      </c>
      <c r="U36" s="76">
        <f ca="1">IFERROR(U35/SUM($U14:U14),0)</f>
        <v>0</v>
      </c>
      <c r="V36" s="76">
        <f ca="1">IFERROR(V35/SUM($U14:V14),0)</f>
        <v>0</v>
      </c>
      <c r="W36" s="76">
        <f ca="1">IFERROR(W35/SUM($U14:W14),0)</f>
        <v>0</v>
      </c>
      <c r="X36" s="76">
        <f ca="1">IFERROR(X35/SUM($U14:X14),0)</f>
        <v>0</v>
      </c>
      <c r="Y36" s="76">
        <f ca="1">IFERROR(Y35/SUM($U14:Y14),0)</f>
        <v>0</v>
      </c>
      <c r="Z36" s="76">
        <f ca="1">IFERROR(Z35/SUM($U14:Z14),0)</f>
        <v>0</v>
      </c>
      <c r="AA36" s="76">
        <f ca="1">IFERROR(AA35/SUM($U14:AA14),0)</f>
        <v>0</v>
      </c>
      <c r="AC36" s="76">
        <f ca="1">IFERROR(AC35/SUM($AC14:AC14),0)</f>
        <v>0</v>
      </c>
      <c r="AD36" s="76">
        <f ca="1">IFERROR(AD35/SUM($AC14:AD14),0)</f>
        <v>0</v>
      </c>
      <c r="AE36" s="76">
        <f ca="1">IFERROR(AE35/SUM($AC14:AE14),0)</f>
        <v>0</v>
      </c>
      <c r="AF36" s="76">
        <f ca="1">IFERROR(AF35/SUM($AC14:AF14),0)</f>
        <v>0</v>
      </c>
      <c r="AG36" s="76">
        <f ca="1">IFERROR(AG35/SUM($AC14:AG14),0)</f>
        <v>0</v>
      </c>
      <c r="AH36" s="76">
        <f ca="1">IFERROR(AH35/SUM($AC14:AH14),0)</f>
        <v>0</v>
      </c>
      <c r="AI36" s="76">
        <f ca="1">IFERROR(AI35/SUM($AC14:AI14),0)</f>
        <v>0</v>
      </c>
      <c r="AK36" s="76">
        <f ca="1">IFERROR(AK35/SUM($AK14:AK14),0)</f>
        <v>0</v>
      </c>
      <c r="AL36" s="76">
        <f ca="1">IFERROR(AL35/SUM($AK14:AL14),0)</f>
        <v>0</v>
      </c>
      <c r="AM36" s="76">
        <f ca="1">IFERROR(AM35/SUM($AK14:AM14),0)</f>
        <v>0</v>
      </c>
      <c r="AN36" s="76">
        <f ca="1">IFERROR(AN35/SUM($AK14:AN14),0)</f>
        <v>0</v>
      </c>
      <c r="AO36" s="76">
        <f ca="1">IFERROR(AO35/SUM($AK14:AO14),0)</f>
        <v>0</v>
      </c>
      <c r="AP36" s="76">
        <f ca="1">IFERROR(AP35/SUM($AK14:AP14),0)</f>
        <v>0</v>
      </c>
      <c r="AQ36" s="76">
        <f ca="1">IFERROR(AQ35/SUM($AK14:AQ14),0)</f>
        <v>0</v>
      </c>
      <c r="AS36" s="76">
        <f ca="1">IFERROR(AS35/SUM($AS14:AS14),0)</f>
        <v>0</v>
      </c>
      <c r="AT36" s="76">
        <f ca="1">IFERROR(AT35/SUM($AS14:AT14),0)</f>
        <v>0</v>
      </c>
      <c r="AU36" s="76">
        <f ca="1">IFERROR(AU35/SUM($AS14:AU14),0)</f>
        <v>0</v>
      </c>
      <c r="AV36" s="76">
        <f ca="1">IFERROR(AV35/SUM($AS14:AV14),0)</f>
        <v>0</v>
      </c>
      <c r="AW36" s="76">
        <f ca="1">IFERROR(AW35/SUM($AS14:AW14),0)</f>
        <v>0</v>
      </c>
      <c r="AX36" s="76">
        <f ca="1">IFERROR(AX35/SUM($AS14:AX14),0)</f>
        <v>0</v>
      </c>
      <c r="AY36" s="76">
        <f ca="1">IFERROR(AY35/SUM($AS14:AY14),0)</f>
        <v>0</v>
      </c>
      <c r="BA36" s="76">
        <f ca="1">IFERROR(BA35/SUM($BA14:BA14),0)</f>
        <v>0</v>
      </c>
      <c r="BB36" s="76">
        <f ca="1">IFERROR(BB35/SUM($BA14:BB14),0)</f>
        <v>0</v>
      </c>
      <c r="BC36" s="76">
        <f ca="1">IFERROR(BC35/SUM($BA14:BC14),0)</f>
        <v>0</v>
      </c>
      <c r="BD36" s="76">
        <f ca="1">IFERROR(BD35/SUM($BA14:BD14),0)</f>
        <v>0</v>
      </c>
      <c r="BE36" s="76">
        <f ca="1">IFERROR(BE35/SUM($BA14:BE14),0)</f>
        <v>0</v>
      </c>
      <c r="BF36" s="76">
        <f ca="1">IFERROR(BF35/SUM($BA14:BF14),0)</f>
        <v>0</v>
      </c>
      <c r="BG36" s="76">
        <f ca="1">IFERROR(BG35/SUM($BA14:BG14),0)</f>
        <v>0</v>
      </c>
    </row>
    <row r="38" spans="1:59" x14ac:dyDescent="0.25">
      <c r="A38" s="77" t="s">
        <v>347</v>
      </c>
      <c r="B38" s="2"/>
      <c r="C38" s="2"/>
      <c r="D38" s="2"/>
      <c r="E38" s="78"/>
      <c r="F38" s="78"/>
      <c r="G38" s="78"/>
      <c r="H38" s="78"/>
      <c r="I38" s="78"/>
      <c r="J38" s="78"/>
      <c r="K38" s="79">
        <f>IFERROR(HLOOKUP(prog_header!$C$6,cost_rates!$AD$3:$AM$8,5,FALSE),0)</f>
        <v>0.63744785998046416</v>
      </c>
      <c r="M38" s="78"/>
      <c r="N38" s="78"/>
      <c r="O38" s="78"/>
      <c r="P38" s="78"/>
      <c r="Q38" s="78"/>
      <c r="R38" s="78"/>
      <c r="S38" s="79">
        <f>HLOOKUP(M$3,cost_rates!$AD$3:$AM$8,5,FALSE)</f>
        <v>0.63744785998046416</v>
      </c>
      <c r="U38" s="78"/>
      <c r="V38" s="78"/>
      <c r="W38" s="78"/>
      <c r="X38" s="78"/>
      <c r="Y38" s="78"/>
      <c r="Z38" s="78"/>
      <c r="AA38" s="79">
        <f>HLOOKUP(U$3,cost_rates!$AD$3:$AM$8,5,FALSE)</f>
        <v>0.63744785998046416</v>
      </c>
      <c r="AC38" s="78"/>
      <c r="AD38" s="78"/>
      <c r="AE38" s="78"/>
      <c r="AF38" s="78"/>
      <c r="AG38" s="78"/>
      <c r="AH38" s="78"/>
      <c r="AI38" s="79">
        <f>HLOOKUP(AC$3,cost_rates!$AD$3:$AM$8,5,FALSE)</f>
        <v>0.63744785998046416</v>
      </c>
      <c r="AK38" s="78"/>
      <c r="AL38" s="78"/>
      <c r="AM38" s="78"/>
      <c r="AN38" s="78"/>
      <c r="AO38" s="78"/>
      <c r="AP38" s="78"/>
      <c r="AQ38" s="79">
        <f>HLOOKUP(AK$3,cost_rates!$AD$3:$AM$8,5,FALSE)</f>
        <v>0.63744785998046416</v>
      </c>
      <c r="AS38" s="78"/>
      <c r="AT38" s="78"/>
      <c r="AU38" s="78"/>
      <c r="AV38" s="78"/>
      <c r="AW38" s="78"/>
      <c r="AX38" s="78"/>
      <c r="AY38" s="79">
        <f>HLOOKUP(AS$3,cost_rates!$AD$3:$AM$8,5,FALSE)</f>
        <v>0.63744785998046416</v>
      </c>
      <c r="BA38" s="78"/>
      <c r="BB38" s="78"/>
      <c r="BC38" s="78"/>
      <c r="BD38" s="78"/>
      <c r="BE38" s="78"/>
      <c r="BF38" s="78"/>
      <c r="BG38" s="79">
        <f>HLOOKUP(BA$3,cost_rates!$AD$3:$AM$8,5,FALSE)</f>
        <v>0.63744785998046416</v>
      </c>
    </row>
    <row r="40" spans="1:59" x14ac:dyDescent="0.25">
      <c r="A40" s="74" t="s">
        <v>316</v>
      </c>
      <c r="E40" s="72"/>
      <c r="F40" s="72"/>
      <c r="G40" s="72"/>
      <c r="H40" s="72"/>
      <c r="I40" s="72"/>
      <c r="J40" s="72"/>
      <c r="K40" s="72"/>
      <c r="M40" s="72"/>
      <c r="N40" s="72"/>
      <c r="O40" s="72"/>
      <c r="P40" s="72"/>
      <c r="Q40" s="72"/>
      <c r="R40" s="72"/>
      <c r="S40" s="72"/>
      <c r="U40" s="72"/>
      <c r="V40" s="72"/>
      <c r="W40" s="72"/>
      <c r="X40" s="72"/>
      <c r="Y40" s="72"/>
      <c r="Z40" s="72"/>
      <c r="AA40" s="72"/>
      <c r="AC40" s="72"/>
      <c r="AD40" s="72"/>
      <c r="AE40" s="72"/>
      <c r="AF40" s="72"/>
      <c r="AG40" s="72"/>
      <c r="AH40" s="72"/>
      <c r="AI40" s="72"/>
      <c r="AK40" s="72"/>
      <c r="AL40" s="72"/>
      <c r="AM40" s="72"/>
      <c r="AN40" s="72"/>
      <c r="AO40" s="72"/>
      <c r="AP40" s="72"/>
      <c r="AQ40" s="72"/>
      <c r="AS40" s="72"/>
      <c r="AT40" s="72"/>
      <c r="AU40" s="72"/>
      <c r="AV40" s="72"/>
      <c r="AW40" s="72"/>
      <c r="AX40" s="72"/>
      <c r="AY40" s="72"/>
      <c r="BA40" s="72"/>
      <c r="BB40" s="72"/>
      <c r="BC40" s="72"/>
      <c r="BD40" s="72"/>
      <c r="BE40" s="72"/>
      <c r="BF40" s="72"/>
      <c r="BG40" s="72"/>
    </row>
    <row r="41" spans="1:59" x14ac:dyDescent="0.25">
      <c r="A41" t="s">
        <v>348</v>
      </c>
      <c r="E41" s="72">
        <f t="shared" ref="E41:K44" ca="1" si="56">M41+U41+AC41+AK41+AS41+BA41</f>
        <v>-29535.505843426621</v>
      </c>
      <c r="F41" s="72">
        <f t="shared" ca="1" si="56"/>
        <v>-60234.710617084253</v>
      </c>
      <c r="G41" s="72">
        <f t="shared" ca="1" si="56"/>
        <v>-62041.751935596774</v>
      </c>
      <c r="H41" s="72">
        <f t="shared" ca="1" si="56"/>
        <v>-63903.004493664681</v>
      </c>
      <c r="I41" s="72">
        <f t="shared" ca="1" si="56"/>
        <v>-65820.094628474631</v>
      </c>
      <c r="J41" s="72">
        <f t="shared" ca="1" si="56"/>
        <v>-67794.697467328864</v>
      </c>
      <c r="K41" s="72">
        <f t="shared" ca="1" si="56"/>
        <v>-69828.538391348731</v>
      </c>
      <c r="M41" s="72">
        <f ca="1">'programme_I&amp;E_FC_dev(hide)'!M41*'selections(hide)'!$C$45</f>
        <v>-29535.505843426621</v>
      </c>
      <c r="N41" s="72">
        <f ca="1">'programme_I&amp;E_FC_dev(hide)'!N41*'selections(hide)'!$D$45</f>
        <v>-60234.710617084253</v>
      </c>
      <c r="O41" s="72">
        <f ca="1">'programme_I&amp;E_FC_dev(hide)'!O41*'selections(hide)'!$E$45</f>
        <v>-62041.751935596774</v>
      </c>
      <c r="P41" s="72">
        <f ca="1">'programme_I&amp;E_FC_dev(hide)'!P41*'selections(hide)'!$F$45</f>
        <v>-63903.004493664681</v>
      </c>
      <c r="Q41" s="72">
        <f ca="1">'programme_I&amp;E_FC_dev(hide)'!Q41*'selections(hide)'!$G$45</f>
        <v>-65820.094628474631</v>
      </c>
      <c r="R41" s="72">
        <f ca="1">'programme_I&amp;E_FC_dev(hide)'!R41*'selections(hide)'!$H$45</f>
        <v>-67794.697467328864</v>
      </c>
      <c r="S41" s="72">
        <f ca="1">'programme_I&amp;E_FC_dev(hide)'!S41*'selections(hide)'!$I$45</f>
        <v>-69828.538391348731</v>
      </c>
      <c r="U41" s="72">
        <f ca="1">'programme_I&amp;E_FC_dev(hide)'!U41*'selections(hide)'!$C$45</f>
        <v>0</v>
      </c>
      <c r="V41" s="72">
        <f ca="1">'programme_I&amp;E_FC_dev(hide)'!V41*'selections(hide)'!$D$45</f>
        <v>0</v>
      </c>
      <c r="W41" s="72">
        <f ca="1">'programme_I&amp;E_FC_dev(hide)'!W41*'selections(hide)'!$E$45</f>
        <v>0</v>
      </c>
      <c r="X41" s="72">
        <f ca="1">'programme_I&amp;E_FC_dev(hide)'!X41*'selections(hide)'!$F$45</f>
        <v>0</v>
      </c>
      <c r="Y41" s="72">
        <f ca="1">'programme_I&amp;E_FC_dev(hide)'!Y41*'selections(hide)'!$G$45</f>
        <v>0</v>
      </c>
      <c r="Z41" s="72">
        <f ca="1">'programme_I&amp;E_FC_dev(hide)'!Z41*'selections(hide)'!$H$45</f>
        <v>0</v>
      </c>
      <c r="AA41" s="72">
        <f ca="1">'programme_I&amp;E_FC_dev(hide)'!AA41*'selections(hide)'!$I$45</f>
        <v>0</v>
      </c>
      <c r="AC41" s="72">
        <f ca="1">'programme_I&amp;E_FC_dev(hide)'!AC41*'selections(hide)'!$C$45</f>
        <v>0</v>
      </c>
      <c r="AD41" s="72">
        <f ca="1">'programme_I&amp;E_FC_dev(hide)'!AD41*'selections(hide)'!$D$45</f>
        <v>0</v>
      </c>
      <c r="AE41" s="72">
        <f ca="1">'programme_I&amp;E_FC_dev(hide)'!AE41*'selections(hide)'!$E$45</f>
        <v>0</v>
      </c>
      <c r="AF41" s="72">
        <f ca="1">'programme_I&amp;E_FC_dev(hide)'!AF41*'selections(hide)'!$F$45</f>
        <v>0</v>
      </c>
      <c r="AG41" s="72">
        <f ca="1">'programme_I&amp;E_FC_dev(hide)'!AG41*'selections(hide)'!$G$45</f>
        <v>0</v>
      </c>
      <c r="AH41" s="72">
        <f ca="1">'programme_I&amp;E_FC_dev(hide)'!AH41*'selections(hide)'!$H$45</f>
        <v>0</v>
      </c>
      <c r="AI41" s="72">
        <f ca="1">'programme_I&amp;E_FC_dev(hide)'!AI41*'selections(hide)'!$I$45</f>
        <v>0</v>
      </c>
      <c r="AK41" s="72">
        <f ca="1">'programme_I&amp;E_FC_dev(hide)'!AK41*'selections(hide)'!$C$45</f>
        <v>0</v>
      </c>
      <c r="AL41" s="72">
        <f ca="1">'programme_I&amp;E_FC_dev(hide)'!AL41*'selections(hide)'!$D$45</f>
        <v>0</v>
      </c>
      <c r="AM41" s="72">
        <f ca="1">'programme_I&amp;E_FC_dev(hide)'!AM41*'selections(hide)'!$E$45</f>
        <v>0</v>
      </c>
      <c r="AN41" s="72">
        <f ca="1">'programme_I&amp;E_FC_dev(hide)'!AN41*'selections(hide)'!$F$45</f>
        <v>0</v>
      </c>
      <c r="AO41" s="72">
        <f ca="1">'programme_I&amp;E_FC_dev(hide)'!AO41*'selections(hide)'!$G$45</f>
        <v>0</v>
      </c>
      <c r="AP41" s="72">
        <f ca="1">'programme_I&amp;E_FC_dev(hide)'!AP41*'selections(hide)'!$H$45</f>
        <v>0</v>
      </c>
      <c r="AQ41" s="72">
        <f ca="1">'programme_I&amp;E_FC_dev(hide)'!AQ41*'selections(hide)'!$I$45</f>
        <v>0</v>
      </c>
      <c r="AS41" s="72">
        <f ca="1">'programme_I&amp;E_FC_dev(hide)'!AS41*'selections(hide)'!$C$45</f>
        <v>0</v>
      </c>
      <c r="AT41" s="72">
        <f ca="1">'programme_I&amp;E_FC_dev(hide)'!AT41*'selections(hide)'!$D$45</f>
        <v>0</v>
      </c>
      <c r="AU41" s="72">
        <f ca="1">'programme_I&amp;E_FC_dev(hide)'!AU41*'selections(hide)'!$E$45</f>
        <v>0</v>
      </c>
      <c r="AV41" s="72">
        <f ca="1">'programme_I&amp;E_FC_dev(hide)'!AV41*'selections(hide)'!$F$45</f>
        <v>0</v>
      </c>
      <c r="AW41" s="72">
        <f ca="1">'programme_I&amp;E_FC_dev(hide)'!AW41*'selections(hide)'!$G$45</f>
        <v>0</v>
      </c>
      <c r="AX41" s="72">
        <f ca="1">'programme_I&amp;E_FC_dev(hide)'!AX41*'selections(hide)'!$H$45</f>
        <v>0</v>
      </c>
      <c r="AY41" s="72">
        <f ca="1">'programme_I&amp;E_FC_dev(hide)'!AY41*'selections(hide)'!$I$45</f>
        <v>0</v>
      </c>
      <c r="BA41" s="72">
        <f ca="1">'programme_I&amp;E_FC_dev(hide)'!BA41*'selections(hide)'!$C$45</f>
        <v>0</v>
      </c>
      <c r="BB41" s="72">
        <f ca="1">'programme_I&amp;E_FC_dev(hide)'!BB41*'selections(hide)'!$D$45</f>
        <v>0</v>
      </c>
      <c r="BC41" s="72">
        <f ca="1">'programme_I&amp;E_FC_dev(hide)'!BC41*'selections(hide)'!$E$45</f>
        <v>0</v>
      </c>
      <c r="BD41" s="72">
        <f ca="1">'programme_I&amp;E_FC_dev(hide)'!BD41*'selections(hide)'!$F$45</f>
        <v>0</v>
      </c>
      <c r="BE41" s="72">
        <f ca="1">'programme_I&amp;E_FC_dev(hide)'!BE41*'selections(hide)'!$G$45</f>
        <v>0</v>
      </c>
      <c r="BF41" s="72">
        <f ca="1">'programme_I&amp;E_FC_dev(hide)'!BF41*'selections(hide)'!$H$45</f>
        <v>0</v>
      </c>
      <c r="BG41" s="72">
        <f ca="1">'programme_I&amp;E_FC_dev(hide)'!BG41*'selections(hide)'!$I$45</f>
        <v>0</v>
      </c>
    </row>
    <row r="42" spans="1:59" x14ac:dyDescent="0.25">
      <c r="A42" t="s">
        <v>349</v>
      </c>
      <c r="E42" s="72">
        <f t="shared" ca="1" si="56"/>
        <v>-46133.365872145543</v>
      </c>
      <c r="F42" s="72">
        <f t="shared" ca="1" si="56"/>
        <v>-94084.386359653639</v>
      </c>
      <c r="G42" s="72">
        <f t="shared" ca="1" si="56"/>
        <v>-96906.91795044324</v>
      </c>
      <c r="H42" s="72">
        <f t="shared" ca="1" si="56"/>
        <v>-99814.125488956532</v>
      </c>
      <c r="I42" s="72">
        <f t="shared" ca="1" si="56"/>
        <v>-102808.54925362524</v>
      </c>
      <c r="J42" s="72">
        <f t="shared" ca="1" si="56"/>
        <v>-105892.805731234</v>
      </c>
      <c r="K42" s="72">
        <f t="shared" ca="1" si="56"/>
        <v>-109069.58990317101</v>
      </c>
      <c r="M42" s="72">
        <f ca="1">'programme_I&amp;E_FC_dev(hide)'!M42*'selections(hide)'!$C$45</f>
        <v>-46133.365872145543</v>
      </c>
      <c r="N42" s="72">
        <f ca="1">'programme_I&amp;E_FC_dev(hide)'!N42*'selections(hide)'!$D$45</f>
        <v>-94084.386359653639</v>
      </c>
      <c r="O42" s="72">
        <f ca="1">'programme_I&amp;E_FC_dev(hide)'!O42*'selections(hide)'!$E$45</f>
        <v>-96906.91795044324</v>
      </c>
      <c r="P42" s="72">
        <f ca="1">'programme_I&amp;E_FC_dev(hide)'!P42*'selections(hide)'!$F$45</f>
        <v>-99814.125488956532</v>
      </c>
      <c r="Q42" s="72">
        <f ca="1">'programme_I&amp;E_FC_dev(hide)'!Q42*'selections(hide)'!$G$45</f>
        <v>-102808.54925362524</v>
      </c>
      <c r="R42" s="72">
        <f ca="1">'programme_I&amp;E_FC_dev(hide)'!R42*'selections(hide)'!$H$45</f>
        <v>-105892.805731234</v>
      </c>
      <c r="S42" s="72">
        <f ca="1">'programme_I&amp;E_FC_dev(hide)'!S42*'selections(hide)'!$I$45</f>
        <v>-109069.58990317101</v>
      </c>
      <c r="U42" s="72">
        <f ca="1">'programme_I&amp;E_FC_dev(hide)'!U42*'selections(hide)'!$C$45</f>
        <v>0</v>
      </c>
      <c r="V42" s="72">
        <f ca="1">'programme_I&amp;E_FC_dev(hide)'!V42*'selections(hide)'!$D$45</f>
        <v>0</v>
      </c>
      <c r="W42" s="72">
        <f ca="1">'programme_I&amp;E_FC_dev(hide)'!W42*'selections(hide)'!$E$45</f>
        <v>0</v>
      </c>
      <c r="X42" s="72">
        <f ca="1">'programme_I&amp;E_FC_dev(hide)'!X42*'selections(hide)'!$F$45</f>
        <v>0</v>
      </c>
      <c r="Y42" s="72">
        <f ca="1">'programme_I&amp;E_FC_dev(hide)'!Y42*'selections(hide)'!$G$45</f>
        <v>0</v>
      </c>
      <c r="Z42" s="72">
        <f ca="1">'programme_I&amp;E_FC_dev(hide)'!Z42*'selections(hide)'!$H$45</f>
        <v>0</v>
      </c>
      <c r="AA42" s="72">
        <f ca="1">'programme_I&amp;E_FC_dev(hide)'!AA42*'selections(hide)'!$I$45</f>
        <v>0</v>
      </c>
      <c r="AC42" s="72">
        <f ca="1">'programme_I&amp;E_FC_dev(hide)'!AC42*'selections(hide)'!$C$45</f>
        <v>0</v>
      </c>
      <c r="AD42" s="72">
        <f ca="1">'programme_I&amp;E_FC_dev(hide)'!AD42*'selections(hide)'!$D$45</f>
        <v>0</v>
      </c>
      <c r="AE42" s="72">
        <f ca="1">'programme_I&amp;E_FC_dev(hide)'!AE42*'selections(hide)'!$E$45</f>
        <v>0</v>
      </c>
      <c r="AF42" s="72">
        <f ca="1">'programme_I&amp;E_FC_dev(hide)'!AF42*'selections(hide)'!$F$45</f>
        <v>0</v>
      </c>
      <c r="AG42" s="72">
        <f ca="1">'programme_I&amp;E_FC_dev(hide)'!AG42*'selections(hide)'!$G$45</f>
        <v>0</v>
      </c>
      <c r="AH42" s="72">
        <f ca="1">'programme_I&amp;E_FC_dev(hide)'!AH42*'selections(hide)'!$H$45</f>
        <v>0</v>
      </c>
      <c r="AI42" s="72">
        <f ca="1">'programme_I&amp;E_FC_dev(hide)'!AI42*'selections(hide)'!$I$45</f>
        <v>0</v>
      </c>
      <c r="AK42" s="72">
        <f ca="1">'programme_I&amp;E_FC_dev(hide)'!AK42*'selections(hide)'!$C$45</f>
        <v>0</v>
      </c>
      <c r="AL42" s="72">
        <f ca="1">'programme_I&amp;E_FC_dev(hide)'!AL42*'selections(hide)'!$D$45</f>
        <v>0</v>
      </c>
      <c r="AM42" s="72">
        <f ca="1">'programme_I&amp;E_FC_dev(hide)'!AM42*'selections(hide)'!$E$45</f>
        <v>0</v>
      </c>
      <c r="AN42" s="72">
        <f ca="1">'programme_I&amp;E_FC_dev(hide)'!AN42*'selections(hide)'!$F$45</f>
        <v>0</v>
      </c>
      <c r="AO42" s="72">
        <f ca="1">'programme_I&amp;E_FC_dev(hide)'!AO42*'selections(hide)'!$G$45</f>
        <v>0</v>
      </c>
      <c r="AP42" s="72">
        <f ca="1">'programme_I&amp;E_FC_dev(hide)'!AP42*'selections(hide)'!$H$45</f>
        <v>0</v>
      </c>
      <c r="AQ42" s="72">
        <f ca="1">'programme_I&amp;E_FC_dev(hide)'!AQ42*'selections(hide)'!$I$45</f>
        <v>0</v>
      </c>
      <c r="AS42" s="72">
        <f ca="1">'programme_I&amp;E_FC_dev(hide)'!AS42*'selections(hide)'!$C$45</f>
        <v>0</v>
      </c>
      <c r="AT42" s="72">
        <f ca="1">'programme_I&amp;E_FC_dev(hide)'!AT42*'selections(hide)'!$D$45</f>
        <v>0</v>
      </c>
      <c r="AU42" s="72">
        <f ca="1">'programme_I&amp;E_FC_dev(hide)'!AU42*'selections(hide)'!$E$45</f>
        <v>0</v>
      </c>
      <c r="AV42" s="72">
        <f ca="1">'programme_I&amp;E_FC_dev(hide)'!AV42*'selections(hide)'!$F$45</f>
        <v>0</v>
      </c>
      <c r="AW42" s="72">
        <f ca="1">'programme_I&amp;E_FC_dev(hide)'!AW42*'selections(hide)'!$G$45</f>
        <v>0</v>
      </c>
      <c r="AX42" s="72">
        <f ca="1">'programme_I&amp;E_FC_dev(hide)'!AX42*'selections(hide)'!$H$45</f>
        <v>0</v>
      </c>
      <c r="AY42" s="72">
        <f ca="1">'programme_I&amp;E_FC_dev(hide)'!AY42*'selections(hide)'!$I$45</f>
        <v>0</v>
      </c>
      <c r="BA42" s="72">
        <f ca="1">'programme_I&amp;E_FC_dev(hide)'!BA42*'selections(hide)'!$C$45</f>
        <v>0</v>
      </c>
      <c r="BB42" s="72">
        <f ca="1">'programme_I&amp;E_FC_dev(hide)'!BB42*'selections(hide)'!$D$45</f>
        <v>0</v>
      </c>
      <c r="BC42" s="72">
        <f ca="1">'programme_I&amp;E_FC_dev(hide)'!BC42*'selections(hide)'!$E$45</f>
        <v>0</v>
      </c>
      <c r="BD42" s="72">
        <f ca="1">'programme_I&amp;E_FC_dev(hide)'!BD42*'selections(hide)'!$F$45</f>
        <v>0</v>
      </c>
      <c r="BE42" s="72">
        <f ca="1">'programme_I&amp;E_FC_dev(hide)'!BE42*'selections(hide)'!$G$45</f>
        <v>0</v>
      </c>
      <c r="BF42" s="72">
        <f ca="1">'programme_I&amp;E_FC_dev(hide)'!BF42*'selections(hide)'!$H$45</f>
        <v>0</v>
      </c>
      <c r="BG42" s="72">
        <f ca="1">'programme_I&amp;E_FC_dev(hide)'!BG42*'selections(hide)'!$I$45</f>
        <v>0</v>
      </c>
    </row>
    <row r="43" spans="1:59" x14ac:dyDescent="0.25">
      <c r="A43" t="s">
        <v>350</v>
      </c>
      <c r="E43" s="72">
        <f t="shared" si="56"/>
        <v>0</v>
      </c>
      <c r="F43" s="72">
        <f t="shared" ca="1" si="56"/>
        <v>-209877.15300798972</v>
      </c>
      <c r="G43" s="72">
        <f t="shared" ca="1" si="56"/>
        <v>-216173.46759822938</v>
      </c>
      <c r="H43" s="72">
        <f t="shared" ca="1" si="56"/>
        <v>-222658.67162617628</v>
      </c>
      <c r="I43" s="72">
        <f t="shared" ca="1" si="56"/>
        <v>-229338.43177496162</v>
      </c>
      <c r="J43" s="72">
        <f t="shared" ca="1" si="56"/>
        <v>-236218.58472821044</v>
      </c>
      <c r="K43" s="72">
        <f t="shared" ca="1" si="56"/>
        <v>-243305.14227005676</v>
      </c>
      <c r="M43" s="72">
        <f>'programme_I&amp;E_FC_dev(hide)'!M43*'selections(hide)'!$C$45</f>
        <v>0</v>
      </c>
      <c r="N43" s="72">
        <f ca="1">'programme_I&amp;E_FC_dev(hide)'!N43*'selections(hide)'!$D$45</f>
        <v>-209877.15300798972</v>
      </c>
      <c r="O43" s="72">
        <f ca="1">'programme_I&amp;E_FC_dev(hide)'!O43*'selections(hide)'!$E$45</f>
        <v>-216173.46759822938</v>
      </c>
      <c r="P43" s="72">
        <f ca="1">'programme_I&amp;E_FC_dev(hide)'!P43*'selections(hide)'!$F$45</f>
        <v>-222658.67162617628</v>
      </c>
      <c r="Q43" s="72">
        <f ca="1">'programme_I&amp;E_FC_dev(hide)'!Q43*'selections(hide)'!$G$45</f>
        <v>-229338.43177496162</v>
      </c>
      <c r="R43" s="72">
        <f ca="1">'programme_I&amp;E_FC_dev(hide)'!R43*'selections(hide)'!$H$45</f>
        <v>-236218.58472821044</v>
      </c>
      <c r="S43" s="72">
        <f ca="1">'programme_I&amp;E_FC_dev(hide)'!S43*'selections(hide)'!$I$45</f>
        <v>-243305.14227005676</v>
      </c>
      <c r="U43" s="72">
        <f>'programme_I&amp;E_FC_dev(hide)'!U43*'selections(hide)'!$C$45</f>
        <v>0</v>
      </c>
      <c r="V43" s="72">
        <f ca="1">'programme_I&amp;E_FC_dev(hide)'!V43*'selections(hide)'!$D$45</f>
        <v>0</v>
      </c>
      <c r="W43" s="72">
        <f ca="1">'programme_I&amp;E_FC_dev(hide)'!W43*'selections(hide)'!$E$45</f>
        <v>0</v>
      </c>
      <c r="X43" s="72">
        <f ca="1">'programme_I&amp;E_FC_dev(hide)'!X43*'selections(hide)'!$F$45</f>
        <v>0</v>
      </c>
      <c r="Y43" s="72">
        <f ca="1">'programme_I&amp;E_FC_dev(hide)'!Y43*'selections(hide)'!$G$45</f>
        <v>0</v>
      </c>
      <c r="Z43" s="72">
        <f ca="1">'programme_I&amp;E_FC_dev(hide)'!Z43*'selections(hide)'!$H$45</f>
        <v>0</v>
      </c>
      <c r="AA43" s="72">
        <f ca="1">'programme_I&amp;E_FC_dev(hide)'!AA43*'selections(hide)'!$I$45</f>
        <v>0</v>
      </c>
      <c r="AC43" s="72">
        <f>'programme_I&amp;E_FC_dev(hide)'!AC43*'selections(hide)'!$C$45</f>
        <v>0</v>
      </c>
      <c r="AD43" s="72">
        <f ca="1">'programme_I&amp;E_FC_dev(hide)'!AD43*'selections(hide)'!$D$45</f>
        <v>0</v>
      </c>
      <c r="AE43" s="72">
        <f ca="1">'programme_I&amp;E_FC_dev(hide)'!AE43*'selections(hide)'!$E$45</f>
        <v>0</v>
      </c>
      <c r="AF43" s="72">
        <f ca="1">'programme_I&amp;E_FC_dev(hide)'!AF43*'selections(hide)'!$F$45</f>
        <v>0</v>
      </c>
      <c r="AG43" s="72">
        <f ca="1">'programme_I&amp;E_FC_dev(hide)'!AG43*'selections(hide)'!$G$45</f>
        <v>0</v>
      </c>
      <c r="AH43" s="72">
        <f ca="1">'programme_I&amp;E_FC_dev(hide)'!AH43*'selections(hide)'!$H$45</f>
        <v>0</v>
      </c>
      <c r="AI43" s="72">
        <f ca="1">'programme_I&amp;E_FC_dev(hide)'!AI43*'selections(hide)'!$I$45</f>
        <v>0</v>
      </c>
      <c r="AK43" s="72">
        <f>'programme_I&amp;E_FC_dev(hide)'!AK43*'selections(hide)'!$C$45</f>
        <v>0</v>
      </c>
      <c r="AL43" s="72">
        <f ca="1">'programme_I&amp;E_FC_dev(hide)'!AL43*'selections(hide)'!$D$45</f>
        <v>0</v>
      </c>
      <c r="AM43" s="72">
        <f ca="1">'programme_I&amp;E_FC_dev(hide)'!AM43*'selections(hide)'!$E$45</f>
        <v>0</v>
      </c>
      <c r="AN43" s="72">
        <f ca="1">'programme_I&amp;E_FC_dev(hide)'!AN43*'selections(hide)'!$F$45</f>
        <v>0</v>
      </c>
      <c r="AO43" s="72">
        <f ca="1">'programme_I&amp;E_FC_dev(hide)'!AO43*'selections(hide)'!$G$45</f>
        <v>0</v>
      </c>
      <c r="AP43" s="72">
        <f ca="1">'programme_I&amp;E_FC_dev(hide)'!AP43*'selections(hide)'!$H$45</f>
        <v>0</v>
      </c>
      <c r="AQ43" s="72">
        <f ca="1">'programme_I&amp;E_FC_dev(hide)'!AQ43*'selections(hide)'!$I$45</f>
        <v>0</v>
      </c>
      <c r="AS43" s="72">
        <f>'programme_I&amp;E_FC_dev(hide)'!AS43*'selections(hide)'!$C$45</f>
        <v>0</v>
      </c>
      <c r="AT43" s="72">
        <f ca="1">'programme_I&amp;E_FC_dev(hide)'!AT43*'selections(hide)'!$D$45</f>
        <v>0</v>
      </c>
      <c r="AU43" s="72">
        <f ca="1">'programme_I&amp;E_FC_dev(hide)'!AU43*'selections(hide)'!$E$45</f>
        <v>0</v>
      </c>
      <c r="AV43" s="72">
        <f ca="1">'programme_I&amp;E_FC_dev(hide)'!AV43*'selections(hide)'!$F$45</f>
        <v>0</v>
      </c>
      <c r="AW43" s="72">
        <f ca="1">'programme_I&amp;E_FC_dev(hide)'!AW43*'selections(hide)'!$G$45</f>
        <v>0</v>
      </c>
      <c r="AX43" s="72">
        <f ca="1">'programme_I&amp;E_FC_dev(hide)'!AX43*'selections(hide)'!$H$45</f>
        <v>0</v>
      </c>
      <c r="AY43" s="72">
        <f ca="1">'programme_I&amp;E_FC_dev(hide)'!AY43*'selections(hide)'!$I$45</f>
        <v>0</v>
      </c>
      <c r="BA43" s="72">
        <f>'programme_I&amp;E_FC_dev(hide)'!BA43*'selections(hide)'!$C$45</f>
        <v>0</v>
      </c>
      <c r="BB43" s="72">
        <f ca="1">'programme_I&amp;E_FC_dev(hide)'!BB43*'selections(hide)'!$D$45</f>
        <v>0</v>
      </c>
      <c r="BC43" s="72">
        <f ca="1">'programme_I&amp;E_FC_dev(hide)'!BC43*'selections(hide)'!$E$45</f>
        <v>0</v>
      </c>
      <c r="BD43" s="72">
        <f ca="1">'programme_I&amp;E_FC_dev(hide)'!BD43*'selections(hide)'!$F$45</f>
        <v>0</v>
      </c>
      <c r="BE43" s="72">
        <f ca="1">'programme_I&amp;E_FC_dev(hide)'!BE43*'selections(hide)'!$G$45</f>
        <v>0</v>
      </c>
      <c r="BF43" s="72">
        <f ca="1">'programme_I&amp;E_FC_dev(hide)'!BF43*'selections(hide)'!$H$45</f>
        <v>0</v>
      </c>
      <c r="BG43" s="72">
        <f ca="1">'programme_I&amp;E_FC_dev(hide)'!BG43*'selections(hide)'!$I$45</f>
        <v>0</v>
      </c>
    </row>
    <row r="44" spans="1:59" x14ac:dyDescent="0.25">
      <c r="A44" t="s">
        <v>351</v>
      </c>
      <c r="E44" s="72">
        <f>M44+U44+AC44+AK44+AS44+BA44</f>
        <v>0</v>
      </c>
      <c r="F44" s="72">
        <f t="shared" si="56"/>
        <v>0</v>
      </c>
      <c r="G44" s="72">
        <f t="shared" si="56"/>
        <v>0</v>
      </c>
      <c r="H44" s="72">
        <f t="shared" si="56"/>
        <v>0</v>
      </c>
      <c r="I44" s="72">
        <f t="shared" si="56"/>
        <v>0</v>
      </c>
      <c r="J44" s="72">
        <f t="shared" si="56"/>
        <v>0</v>
      </c>
      <c r="K44" s="72">
        <f t="shared" si="56"/>
        <v>0</v>
      </c>
      <c r="M44" s="72">
        <f>'programme_I&amp;E_FC_dev(hide)'!M44*'selections(hide)'!$C$45</f>
        <v>0</v>
      </c>
      <c r="N44" s="72">
        <f>'programme_I&amp;E_FC_dev(hide)'!N44*'selections(hide)'!$D$45</f>
        <v>0</v>
      </c>
      <c r="O44" s="72">
        <f>'programme_I&amp;E_FC_dev(hide)'!O44*'selections(hide)'!$E$45</f>
        <v>0</v>
      </c>
      <c r="P44" s="72">
        <f>'programme_I&amp;E_FC_dev(hide)'!P44*'selections(hide)'!$F$45</f>
        <v>0</v>
      </c>
      <c r="Q44" s="72">
        <f>'programme_I&amp;E_FC_dev(hide)'!Q44*'selections(hide)'!$G$45</f>
        <v>0</v>
      </c>
      <c r="R44" s="72">
        <f>'programme_I&amp;E_FC_dev(hide)'!R44*'selections(hide)'!$H$45</f>
        <v>0</v>
      </c>
      <c r="S44" s="72">
        <f>'programme_I&amp;E_FC_dev(hide)'!S44*'selections(hide)'!$I$45</f>
        <v>0</v>
      </c>
      <c r="U44" s="72">
        <f>'programme_I&amp;E_FC_dev(hide)'!U44*'selections(hide)'!$C$45</f>
        <v>0</v>
      </c>
      <c r="V44" s="72">
        <f>'programme_I&amp;E_FC_dev(hide)'!V44*'selections(hide)'!$D$45</f>
        <v>0</v>
      </c>
      <c r="W44" s="72">
        <f>'programme_I&amp;E_FC_dev(hide)'!W44*'selections(hide)'!$E$45</f>
        <v>0</v>
      </c>
      <c r="X44" s="72">
        <f>'programme_I&amp;E_FC_dev(hide)'!X44*'selections(hide)'!$F$45</f>
        <v>0</v>
      </c>
      <c r="Y44" s="72">
        <f>'programme_I&amp;E_FC_dev(hide)'!Y44*'selections(hide)'!$G$45</f>
        <v>0</v>
      </c>
      <c r="Z44" s="72">
        <f>'programme_I&amp;E_FC_dev(hide)'!Z44*'selections(hide)'!$H$45</f>
        <v>0</v>
      </c>
      <c r="AA44" s="72">
        <f>'programme_I&amp;E_FC_dev(hide)'!AA44*'selections(hide)'!$I$45</f>
        <v>0</v>
      </c>
      <c r="AC44" s="72">
        <f>'programme_I&amp;E_FC_dev(hide)'!AC44*'selections(hide)'!$C$45</f>
        <v>0</v>
      </c>
      <c r="AD44" s="72">
        <f>'programme_I&amp;E_FC_dev(hide)'!AD44*'selections(hide)'!$D$45</f>
        <v>0</v>
      </c>
      <c r="AE44" s="72">
        <f>'programme_I&amp;E_FC_dev(hide)'!AE44*'selections(hide)'!$E$45</f>
        <v>0</v>
      </c>
      <c r="AF44" s="72">
        <f>'programme_I&amp;E_FC_dev(hide)'!AF44*'selections(hide)'!$F$45</f>
        <v>0</v>
      </c>
      <c r="AG44" s="72">
        <f>'programme_I&amp;E_FC_dev(hide)'!AG44*'selections(hide)'!$G$45</f>
        <v>0</v>
      </c>
      <c r="AH44" s="72">
        <f>'programme_I&amp;E_FC_dev(hide)'!AH44*'selections(hide)'!$H$45</f>
        <v>0</v>
      </c>
      <c r="AI44" s="72">
        <f>'programme_I&amp;E_FC_dev(hide)'!AI44*'selections(hide)'!$I$45</f>
        <v>0</v>
      </c>
      <c r="AK44" s="72">
        <f>'programme_I&amp;E_FC_dev(hide)'!AK44*'selections(hide)'!$C$45</f>
        <v>0</v>
      </c>
      <c r="AL44" s="72">
        <f>'programme_I&amp;E_FC_dev(hide)'!AL44*'selections(hide)'!$D$45</f>
        <v>0</v>
      </c>
      <c r="AM44" s="72">
        <f>'programme_I&amp;E_FC_dev(hide)'!AM44*'selections(hide)'!$E$45</f>
        <v>0</v>
      </c>
      <c r="AN44" s="72">
        <f>'programme_I&amp;E_FC_dev(hide)'!AN44*'selections(hide)'!$F$45</f>
        <v>0</v>
      </c>
      <c r="AO44" s="72">
        <f>'programme_I&amp;E_FC_dev(hide)'!AO44*'selections(hide)'!$G$45</f>
        <v>0</v>
      </c>
      <c r="AP44" s="72">
        <f>'programme_I&amp;E_FC_dev(hide)'!AP44*'selections(hide)'!$H$45</f>
        <v>0</v>
      </c>
      <c r="AQ44" s="72">
        <f>'programme_I&amp;E_FC_dev(hide)'!AQ44*'selections(hide)'!$I$45</f>
        <v>0</v>
      </c>
      <c r="AS44" s="72">
        <f>'programme_I&amp;E_FC_dev(hide)'!AS44*'selections(hide)'!$C$45</f>
        <v>0</v>
      </c>
      <c r="AT44" s="72">
        <f>'programme_I&amp;E_FC_dev(hide)'!AT44*'selections(hide)'!$D$45</f>
        <v>0</v>
      </c>
      <c r="AU44" s="72">
        <f>'programme_I&amp;E_FC_dev(hide)'!AU44*'selections(hide)'!$E$45</f>
        <v>0</v>
      </c>
      <c r="AV44" s="72">
        <f>'programme_I&amp;E_FC_dev(hide)'!AV44*'selections(hide)'!$F$45</f>
        <v>0</v>
      </c>
      <c r="AW44" s="72">
        <f>'programme_I&amp;E_FC_dev(hide)'!AW44*'selections(hide)'!$G$45</f>
        <v>0</v>
      </c>
      <c r="AX44" s="72">
        <f>'programme_I&amp;E_FC_dev(hide)'!AX44*'selections(hide)'!$H$45</f>
        <v>0</v>
      </c>
      <c r="AY44" s="72">
        <f>'programme_I&amp;E_FC_dev(hide)'!AY44*'selections(hide)'!$I$45</f>
        <v>0</v>
      </c>
      <c r="BA44" s="72">
        <f>'programme_I&amp;E_FC_dev(hide)'!BA44*'selections(hide)'!$C$45</f>
        <v>0</v>
      </c>
      <c r="BB44" s="72">
        <f>'programme_I&amp;E_FC_dev(hide)'!BB44*'selections(hide)'!$D$45</f>
        <v>0</v>
      </c>
      <c r="BC44" s="72">
        <f>'programme_I&amp;E_FC_dev(hide)'!BC44*'selections(hide)'!$E$45</f>
        <v>0</v>
      </c>
      <c r="BD44" s="72">
        <f>'programme_I&amp;E_FC_dev(hide)'!BD44*'selections(hide)'!$F$45</f>
        <v>0</v>
      </c>
      <c r="BE44" s="72">
        <f>'programme_I&amp;E_FC_dev(hide)'!BE44*'selections(hide)'!$G$45</f>
        <v>0</v>
      </c>
      <c r="BF44" s="72">
        <f>'programme_I&amp;E_FC_dev(hide)'!BF44*'selections(hide)'!$H$45</f>
        <v>0</v>
      </c>
      <c r="BG44" s="72">
        <f>'programme_I&amp;E_FC_dev(hide)'!BG44*'selections(hide)'!$I$45</f>
        <v>0</v>
      </c>
    </row>
    <row r="45" spans="1:59" x14ac:dyDescent="0.25">
      <c r="A45" s="42" t="s">
        <v>320</v>
      </c>
      <c r="E45" s="73">
        <f t="shared" ref="E45:K45" ca="1" si="57">SUM(E41:E44)</f>
        <v>-75668.871715572168</v>
      </c>
      <c r="F45" s="73">
        <f t="shared" ca="1" si="57"/>
        <v>-364196.24998472759</v>
      </c>
      <c r="G45" s="73">
        <f t="shared" ca="1" si="57"/>
        <v>-375122.13748426939</v>
      </c>
      <c r="H45" s="73">
        <f t="shared" ca="1" si="57"/>
        <v>-386375.80160879751</v>
      </c>
      <c r="I45" s="73">
        <f t="shared" ca="1" si="57"/>
        <v>-397967.07565706153</v>
      </c>
      <c r="J45" s="73">
        <f t="shared" ca="1" si="57"/>
        <v>-409906.0879267733</v>
      </c>
      <c r="K45" s="73">
        <f t="shared" ca="1" si="57"/>
        <v>-422203.27056457649</v>
      </c>
      <c r="M45" s="73">
        <f t="shared" ref="M45:S45" ca="1" si="58">SUM(M41:M44)</f>
        <v>-75668.871715572168</v>
      </c>
      <c r="N45" s="73">
        <f t="shared" ca="1" si="58"/>
        <v>-364196.24998472759</v>
      </c>
      <c r="O45" s="73">
        <f t="shared" ca="1" si="58"/>
        <v>-375122.13748426939</v>
      </c>
      <c r="P45" s="73">
        <f t="shared" ca="1" si="58"/>
        <v>-386375.80160879751</v>
      </c>
      <c r="Q45" s="73">
        <f t="shared" ca="1" si="58"/>
        <v>-397967.07565706153</v>
      </c>
      <c r="R45" s="73">
        <f t="shared" ca="1" si="58"/>
        <v>-409906.0879267733</v>
      </c>
      <c r="S45" s="73">
        <f t="shared" ca="1" si="58"/>
        <v>-422203.27056457649</v>
      </c>
      <c r="U45" s="73">
        <f t="shared" ref="U45:AA45" ca="1" si="59">SUM(U41:U44)</f>
        <v>0</v>
      </c>
      <c r="V45" s="73">
        <f t="shared" ca="1" si="59"/>
        <v>0</v>
      </c>
      <c r="W45" s="73">
        <f t="shared" ca="1" si="59"/>
        <v>0</v>
      </c>
      <c r="X45" s="73">
        <f t="shared" ca="1" si="59"/>
        <v>0</v>
      </c>
      <c r="Y45" s="73">
        <f t="shared" ca="1" si="59"/>
        <v>0</v>
      </c>
      <c r="Z45" s="73">
        <f t="shared" ca="1" si="59"/>
        <v>0</v>
      </c>
      <c r="AA45" s="73">
        <f t="shared" ca="1" si="59"/>
        <v>0</v>
      </c>
      <c r="AC45" s="73">
        <f t="shared" ref="AC45:AI45" ca="1" si="60">SUM(AC41:AC44)</f>
        <v>0</v>
      </c>
      <c r="AD45" s="73">
        <f t="shared" ca="1" si="60"/>
        <v>0</v>
      </c>
      <c r="AE45" s="73">
        <f t="shared" ca="1" si="60"/>
        <v>0</v>
      </c>
      <c r="AF45" s="73">
        <f t="shared" ca="1" si="60"/>
        <v>0</v>
      </c>
      <c r="AG45" s="73">
        <f t="shared" ca="1" si="60"/>
        <v>0</v>
      </c>
      <c r="AH45" s="73">
        <f t="shared" ca="1" si="60"/>
        <v>0</v>
      </c>
      <c r="AI45" s="73">
        <f t="shared" ca="1" si="60"/>
        <v>0</v>
      </c>
      <c r="AK45" s="73">
        <f t="shared" ref="AK45:AQ45" ca="1" si="61">SUM(AK41:AK44)</f>
        <v>0</v>
      </c>
      <c r="AL45" s="73">
        <f t="shared" ca="1" si="61"/>
        <v>0</v>
      </c>
      <c r="AM45" s="73">
        <f t="shared" ca="1" si="61"/>
        <v>0</v>
      </c>
      <c r="AN45" s="73">
        <f t="shared" ca="1" si="61"/>
        <v>0</v>
      </c>
      <c r="AO45" s="73">
        <f t="shared" ca="1" si="61"/>
        <v>0</v>
      </c>
      <c r="AP45" s="73">
        <f t="shared" ca="1" si="61"/>
        <v>0</v>
      </c>
      <c r="AQ45" s="73">
        <f t="shared" ca="1" si="61"/>
        <v>0</v>
      </c>
      <c r="AS45" s="73">
        <f t="shared" ref="AS45:AY45" ca="1" si="62">SUM(AS41:AS44)</f>
        <v>0</v>
      </c>
      <c r="AT45" s="73">
        <f t="shared" ca="1" si="62"/>
        <v>0</v>
      </c>
      <c r="AU45" s="73">
        <f t="shared" ca="1" si="62"/>
        <v>0</v>
      </c>
      <c r="AV45" s="73">
        <f t="shared" ca="1" si="62"/>
        <v>0</v>
      </c>
      <c r="AW45" s="73">
        <f t="shared" ca="1" si="62"/>
        <v>0</v>
      </c>
      <c r="AX45" s="73">
        <f t="shared" ca="1" si="62"/>
        <v>0</v>
      </c>
      <c r="AY45" s="73">
        <f t="shared" ca="1" si="62"/>
        <v>0</v>
      </c>
      <c r="BA45" s="73">
        <f t="shared" ref="BA45:BG45" ca="1" si="63">SUM(BA41:BA44)</f>
        <v>0</v>
      </c>
      <c r="BB45" s="73">
        <f t="shared" ca="1" si="63"/>
        <v>0</v>
      </c>
      <c r="BC45" s="73">
        <f t="shared" ca="1" si="63"/>
        <v>0</v>
      </c>
      <c r="BD45" s="73">
        <f t="shared" ca="1" si="63"/>
        <v>0</v>
      </c>
      <c r="BE45" s="73">
        <f t="shared" ca="1" si="63"/>
        <v>0</v>
      </c>
      <c r="BF45" s="73">
        <f t="shared" ca="1" si="63"/>
        <v>0</v>
      </c>
      <c r="BG45" s="73">
        <f t="shared" ca="1" si="63"/>
        <v>0</v>
      </c>
    </row>
    <row r="47" spans="1:59" x14ac:dyDescent="0.25">
      <c r="A47" s="42" t="s">
        <v>352</v>
      </c>
      <c r="E47" s="75">
        <f t="shared" ref="E47:K47" ca="1" si="64">E45+E32</f>
        <v>-213810.41623027113</v>
      </c>
      <c r="F47" s="75">
        <f t="shared" ca="1" si="64"/>
        <v>58827.583927662694</v>
      </c>
      <c r="G47" s="75">
        <f t="shared" ca="1" si="64"/>
        <v>60592.411445492588</v>
      </c>
      <c r="H47" s="75">
        <f t="shared" ca="1" si="64"/>
        <v>62410.183788857306</v>
      </c>
      <c r="I47" s="75">
        <f t="shared" ca="1" si="64"/>
        <v>64282.489302523027</v>
      </c>
      <c r="J47" s="75">
        <f t="shared" ca="1" si="64"/>
        <v>66210.96398159879</v>
      </c>
      <c r="K47" s="75">
        <f t="shared" ca="1" si="64"/>
        <v>68197.292901046807</v>
      </c>
      <c r="M47" s="75">
        <f t="shared" ref="M47:S47" ca="1" si="65">M45+M32</f>
        <v>-213810.41623027113</v>
      </c>
      <c r="N47" s="75">
        <f t="shared" ca="1" si="65"/>
        <v>58827.583927662694</v>
      </c>
      <c r="O47" s="75">
        <f t="shared" ca="1" si="65"/>
        <v>60592.411445492588</v>
      </c>
      <c r="P47" s="75">
        <f t="shared" ca="1" si="65"/>
        <v>62410.183788857306</v>
      </c>
      <c r="Q47" s="75">
        <f t="shared" ca="1" si="65"/>
        <v>64282.489302523027</v>
      </c>
      <c r="R47" s="75">
        <f t="shared" ca="1" si="65"/>
        <v>66210.96398159879</v>
      </c>
      <c r="S47" s="75">
        <f t="shared" ca="1" si="65"/>
        <v>68197.292901046807</v>
      </c>
      <c r="U47" s="75">
        <f t="shared" ref="U47:AA47" ca="1" si="66">U45+U32</f>
        <v>0</v>
      </c>
      <c r="V47" s="75">
        <f t="shared" ca="1" si="66"/>
        <v>0</v>
      </c>
      <c r="W47" s="75">
        <f t="shared" ca="1" si="66"/>
        <v>0</v>
      </c>
      <c r="X47" s="75">
        <f t="shared" ca="1" si="66"/>
        <v>0</v>
      </c>
      <c r="Y47" s="75">
        <f t="shared" ca="1" si="66"/>
        <v>0</v>
      </c>
      <c r="Z47" s="75">
        <f t="shared" ca="1" si="66"/>
        <v>0</v>
      </c>
      <c r="AA47" s="75">
        <f t="shared" ca="1" si="66"/>
        <v>0</v>
      </c>
      <c r="AC47" s="75">
        <f t="shared" ref="AC47:AI47" ca="1" si="67">AC45+AC32</f>
        <v>0</v>
      </c>
      <c r="AD47" s="75">
        <f t="shared" ca="1" si="67"/>
        <v>0</v>
      </c>
      <c r="AE47" s="75">
        <f t="shared" ca="1" si="67"/>
        <v>0</v>
      </c>
      <c r="AF47" s="75">
        <f t="shared" ca="1" si="67"/>
        <v>0</v>
      </c>
      <c r="AG47" s="75">
        <f t="shared" ca="1" si="67"/>
        <v>0</v>
      </c>
      <c r="AH47" s="75">
        <f t="shared" ca="1" si="67"/>
        <v>0</v>
      </c>
      <c r="AI47" s="75">
        <f t="shared" ca="1" si="67"/>
        <v>0</v>
      </c>
      <c r="AK47" s="75">
        <f t="shared" ref="AK47:AQ47" ca="1" si="68">AK45+AK32</f>
        <v>0</v>
      </c>
      <c r="AL47" s="75">
        <f t="shared" ca="1" si="68"/>
        <v>0</v>
      </c>
      <c r="AM47" s="75">
        <f t="shared" ca="1" si="68"/>
        <v>0</v>
      </c>
      <c r="AN47" s="75">
        <f t="shared" ca="1" si="68"/>
        <v>0</v>
      </c>
      <c r="AO47" s="75">
        <f t="shared" ca="1" si="68"/>
        <v>0</v>
      </c>
      <c r="AP47" s="75">
        <f t="shared" ca="1" si="68"/>
        <v>0</v>
      </c>
      <c r="AQ47" s="75">
        <f t="shared" ca="1" si="68"/>
        <v>0</v>
      </c>
      <c r="AS47" s="75">
        <f t="shared" ref="AS47:AY47" ca="1" si="69">AS45+AS32</f>
        <v>0</v>
      </c>
      <c r="AT47" s="75">
        <f t="shared" ca="1" si="69"/>
        <v>0</v>
      </c>
      <c r="AU47" s="75">
        <f t="shared" ca="1" si="69"/>
        <v>0</v>
      </c>
      <c r="AV47" s="75">
        <f t="shared" ca="1" si="69"/>
        <v>0</v>
      </c>
      <c r="AW47" s="75">
        <f t="shared" ca="1" si="69"/>
        <v>0</v>
      </c>
      <c r="AX47" s="75">
        <f t="shared" ca="1" si="69"/>
        <v>0</v>
      </c>
      <c r="AY47" s="75">
        <f t="shared" ca="1" si="69"/>
        <v>0</v>
      </c>
      <c r="BA47" s="75">
        <f t="shared" ref="BA47:BG47" ca="1" si="70">BA45+BA32</f>
        <v>0</v>
      </c>
      <c r="BB47" s="75">
        <f t="shared" ca="1" si="70"/>
        <v>0</v>
      </c>
      <c r="BC47" s="75">
        <f t="shared" ca="1" si="70"/>
        <v>0</v>
      </c>
      <c r="BD47" s="75">
        <f t="shared" ca="1" si="70"/>
        <v>0</v>
      </c>
      <c r="BE47" s="75">
        <f t="shared" ca="1" si="70"/>
        <v>0</v>
      </c>
      <c r="BF47" s="75">
        <f t="shared" ca="1" si="70"/>
        <v>0</v>
      </c>
      <c r="BG47" s="75">
        <f t="shared" ca="1" si="70"/>
        <v>0</v>
      </c>
    </row>
    <row r="48" spans="1:59" x14ac:dyDescent="0.25">
      <c r="A48" s="17" t="s">
        <v>345</v>
      </c>
      <c r="E48" s="76">
        <f t="shared" ref="E48:K48" ca="1" si="71">IFERROR(E47/E14,0)</f>
        <v>0</v>
      </c>
      <c r="F48" s="76">
        <f t="shared" ca="1" si="71"/>
        <v>7.812428144443917E-2</v>
      </c>
      <c r="G48" s="76">
        <f t="shared" ca="1" si="71"/>
        <v>7.8124281444439184E-2</v>
      </c>
      <c r="H48" s="76">
        <f t="shared" ca="1" si="71"/>
        <v>7.8124281444439114E-2</v>
      </c>
      <c r="I48" s="76">
        <f t="shared" ca="1" si="71"/>
        <v>7.81242814444391E-2</v>
      </c>
      <c r="J48" s="76">
        <f t="shared" ca="1" si="71"/>
        <v>7.8124281444439198E-2</v>
      </c>
      <c r="K48" s="76">
        <f t="shared" ca="1" si="71"/>
        <v>7.8124281444439239E-2</v>
      </c>
      <c r="M48" s="76">
        <f t="shared" ref="M48:S48" ca="1" si="72">IFERROR(M47/M14,0)</f>
        <v>0</v>
      </c>
      <c r="N48" s="76">
        <f t="shared" ca="1" si="72"/>
        <v>7.812428144443917E-2</v>
      </c>
      <c r="O48" s="76">
        <f t="shared" ca="1" si="72"/>
        <v>7.8124281444439184E-2</v>
      </c>
      <c r="P48" s="76">
        <f t="shared" ca="1" si="72"/>
        <v>7.8124281444439114E-2</v>
      </c>
      <c r="Q48" s="76">
        <f t="shared" ca="1" si="72"/>
        <v>7.81242814444391E-2</v>
      </c>
      <c r="R48" s="76">
        <f t="shared" ca="1" si="72"/>
        <v>7.8124281444439198E-2</v>
      </c>
      <c r="S48" s="76">
        <f t="shared" ca="1" si="72"/>
        <v>7.8124281444439239E-2</v>
      </c>
      <c r="U48" s="76">
        <f t="shared" ref="U48:AA48" ca="1" si="73">IFERROR(U47/U14,0)</f>
        <v>0</v>
      </c>
      <c r="V48" s="76">
        <f t="shared" ca="1" si="73"/>
        <v>0</v>
      </c>
      <c r="W48" s="76">
        <f t="shared" ca="1" si="73"/>
        <v>0</v>
      </c>
      <c r="X48" s="76">
        <f t="shared" ca="1" si="73"/>
        <v>0</v>
      </c>
      <c r="Y48" s="76">
        <f t="shared" ca="1" si="73"/>
        <v>0</v>
      </c>
      <c r="Z48" s="76">
        <f t="shared" ca="1" si="73"/>
        <v>0</v>
      </c>
      <c r="AA48" s="76">
        <f t="shared" ca="1" si="73"/>
        <v>0</v>
      </c>
      <c r="AC48" s="76">
        <f t="shared" ref="AC48:AI48" ca="1" si="74">IFERROR(AC47/AC14,0)</f>
        <v>0</v>
      </c>
      <c r="AD48" s="76">
        <f t="shared" ca="1" si="74"/>
        <v>0</v>
      </c>
      <c r="AE48" s="76">
        <f t="shared" ca="1" si="74"/>
        <v>0</v>
      </c>
      <c r="AF48" s="76">
        <f t="shared" ca="1" si="74"/>
        <v>0</v>
      </c>
      <c r="AG48" s="76">
        <f t="shared" ca="1" si="74"/>
        <v>0</v>
      </c>
      <c r="AH48" s="76">
        <f t="shared" ca="1" si="74"/>
        <v>0</v>
      </c>
      <c r="AI48" s="76">
        <f t="shared" ca="1" si="74"/>
        <v>0</v>
      </c>
      <c r="AK48" s="76">
        <f t="shared" ref="AK48:AQ48" ca="1" si="75">IFERROR(AK47/AK14,0)</f>
        <v>0</v>
      </c>
      <c r="AL48" s="76">
        <f t="shared" ca="1" si="75"/>
        <v>0</v>
      </c>
      <c r="AM48" s="76">
        <f t="shared" ca="1" si="75"/>
        <v>0</v>
      </c>
      <c r="AN48" s="76">
        <f t="shared" ca="1" si="75"/>
        <v>0</v>
      </c>
      <c r="AO48" s="76">
        <f t="shared" ca="1" si="75"/>
        <v>0</v>
      </c>
      <c r="AP48" s="76">
        <f t="shared" ca="1" si="75"/>
        <v>0</v>
      </c>
      <c r="AQ48" s="76">
        <f t="shared" ca="1" si="75"/>
        <v>0</v>
      </c>
      <c r="AS48" s="76">
        <f t="shared" ref="AS48:AY48" ca="1" si="76">IFERROR(AS47/AS14,0)</f>
        <v>0</v>
      </c>
      <c r="AT48" s="76">
        <f t="shared" ca="1" si="76"/>
        <v>0</v>
      </c>
      <c r="AU48" s="76">
        <f t="shared" ca="1" si="76"/>
        <v>0</v>
      </c>
      <c r="AV48" s="76">
        <f t="shared" ca="1" si="76"/>
        <v>0</v>
      </c>
      <c r="AW48" s="76">
        <f t="shared" ca="1" si="76"/>
        <v>0</v>
      </c>
      <c r="AX48" s="76">
        <f t="shared" ca="1" si="76"/>
        <v>0</v>
      </c>
      <c r="AY48" s="76">
        <f t="shared" ca="1" si="76"/>
        <v>0</v>
      </c>
      <c r="BA48" s="76">
        <f t="shared" ref="BA48:BG48" ca="1" si="77">IFERROR(BA47/BA14,0)</f>
        <v>0</v>
      </c>
      <c r="BB48" s="76">
        <f t="shared" ca="1" si="77"/>
        <v>0</v>
      </c>
      <c r="BC48" s="76">
        <f t="shared" ca="1" si="77"/>
        <v>0</v>
      </c>
      <c r="BD48" s="76">
        <f t="shared" ca="1" si="77"/>
        <v>0</v>
      </c>
      <c r="BE48" s="76">
        <f t="shared" ca="1" si="77"/>
        <v>0</v>
      </c>
      <c r="BF48" s="76">
        <f t="shared" ca="1" si="77"/>
        <v>0</v>
      </c>
      <c r="BG48" s="76">
        <f t="shared" ca="1" si="77"/>
        <v>0</v>
      </c>
    </row>
    <row r="49" spans="1:59" x14ac:dyDescent="0.25">
      <c r="A49" s="17"/>
      <c r="E49" s="76"/>
      <c r="F49" s="76"/>
      <c r="G49" s="76"/>
      <c r="H49" s="76"/>
      <c r="I49" s="76"/>
      <c r="J49" s="76"/>
      <c r="K49" s="76"/>
      <c r="M49" s="76"/>
      <c r="N49" s="76"/>
      <c r="O49" s="76"/>
      <c r="P49" s="76"/>
      <c r="Q49" s="76"/>
      <c r="R49" s="76"/>
      <c r="S49" s="76"/>
      <c r="U49" s="76"/>
      <c r="V49" s="76"/>
      <c r="W49" s="76"/>
      <c r="X49" s="76"/>
      <c r="Y49" s="76"/>
      <c r="Z49" s="76"/>
      <c r="AA49" s="76"/>
      <c r="AC49" s="76"/>
      <c r="AD49" s="76"/>
      <c r="AE49" s="76"/>
      <c r="AF49" s="76"/>
      <c r="AG49" s="76"/>
      <c r="AH49" s="76"/>
      <c r="AI49" s="76"/>
      <c r="AK49" s="76"/>
      <c r="AL49" s="76"/>
      <c r="AM49" s="76"/>
      <c r="AN49" s="76"/>
      <c r="AO49" s="76"/>
      <c r="AP49" s="76"/>
      <c r="AQ49" s="76"/>
      <c r="AS49" s="76"/>
      <c r="AT49" s="76"/>
      <c r="AU49" s="76"/>
      <c r="AV49" s="76"/>
      <c r="AW49" s="76"/>
      <c r="AX49" s="76"/>
      <c r="AY49" s="76"/>
      <c r="BA49" s="76"/>
      <c r="BB49" s="76"/>
      <c r="BC49" s="76"/>
      <c r="BD49" s="76"/>
      <c r="BE49" s="76"/>
      <c r="BF49" s="76"/>
      <c r="BG49" s="76"/>
    </row>
    <row r="50" spans="1:59" x14ac:dyDescent="0.25">
      <c r="A50" s="42" t="s">
        <v>353</v>
      </c>
      <c r="E50" s="75">
        <f ca="1">SUM($E47:E47)</f>
        <v>-213810.41623027113</v>
      </c>
      <c r="F50" s="75">
        <f ca="1">SUM($E47:F47)</f>
        <v>-154982.83230260844</v>
      </c>
      <c r="G50" s="75">
        <f ca="1">SUM($E47:G47)</f>
        <v>-94390.420857115852</v>
      </c>
      <c r="H50" s="75">
        <f ca="1">SUM($E47:H47)</f>
        <v>-31980.237068258546</v>
      </c>
      <c r="I50" s="75">
        <f ca="1">SUM($E47:I47)</f>
        <v>32302.252234264481</v>
      </c>
      <c r="J50" s="75">
        <f ca="1">SUM($E47:J47)</f>
        <v>98513.216215863271</v>
      </c>
      <c r="K50" s="75">
        <f ca="1">SUM($E47:K47)</f>
        <v>166710.50911691008</v>
      </c>
      <c r="M50" s="75">
        <f ca="1">SUM($M47:M47)</f>
        <v>-213810.41623027113</v>
      </c>
      <c r="N50" s="75">
        <f ca="1">SUM($M47:N47)</f>
        <v>-154982.83230260844</v>
      </c>
      <c r="O50" s="75">
        <f ca="1">SUM($M47:O47)</f>
        <v>-94390.420857115852</v>
      </c>
      <c r="P50" s="75">
        <f ca="1">SUM($M47:P47)</f>
        <v>-31980.237068258546</v>
      </c>
      <c r="Q50" s="75">
        <f ca="1">SUM($M47:Q47)</f>
        <v>32302.252234264481</v>
      </c>
      <c r="R50" s="75">
        <f ca="1">SUM($M47:R47)</f>
        <v>98513.216215863271</v>
      </c>
      <c r="S50" s="75">
        <f ca="1">SUM($M47:S47)</f>
        <v>166710.50911691008</v>
      </c>
      <c r="U50" s="75">
        <f ca="1">SUM($U47:U47)</f>
        <v>0</v>
      </c>
      <c r="V50" s="75">
        <f ca="1">SUM($U47:V47)</f>
        <v>0</v>
      </c>
      <c r="W50" s="75">
        <f ca="1">SUM($U47:W47)</f>
        <v>0</v>
      </c>
      <c r="X50" s="75">
        <f ca="1">SUM($U47:X47)</f>
        <v>0</v>
      </c>
      <c r="Y50" s="75">
        <f ca="1">SUM($U47:Y47)</f>
        <v>0</v>
      </c>
      <c r="Z50" s="75">
        <f ca="1">SUM($U47:Z47)</f>
        <v>0</v>
      </c>
      <c r="AA50" s="75">
        <f ca="1">SUM($U47:AA47)</f>
        <v>0</v>
      </c>
      <c r="AC50" s="75">
        <f ca="1">SUM($AC47:AC47)</f>
        <v>0</v>
      </c>
      <c r="AD50" s="75">
        <f ca="1">SUM($AC47:AD47)</f>
        <v>0</v>
      </c>
      <c r="AE50" s="75">
        <f ca="1">SUM($AC47:AE47)</f>
        <v>0</v>
      </c>
      <c r="AF50" s="75">
        <f ca="1">SUM($AC47:AF47)</f>
        <v>0</v>
      </c>
      <c r="AG50" s="75">
        <f ca="1">SUM($AC47:AG47)</f>
        <v>0</v>
      </c>
      <c r="AH50" s="75">
        <f ca="1">SUM($AC47:AH47)</f>
        <v>0</v>
      </c>
      <c r="AI50" s="75">
        <f ca="1">SUM($AC47:AI47)</f>
        <v>0</v>
      </c>
      <c r="AK50" s="75">
        <f ca="1">SUM($AK47:AK47)</f>
        <v>0</v>
      </c>
      <c r="AL50" s="75">
        <f ca="1">SUM($AK47:AL47)</f>
        <v>0</v>
      </c>
      <c r="AM50" s="75">
        <f ca="1">SUM($AK47:AM47)</f>
        <v>0</v>
      </c>
      <c r="AN50" s="75">
        <f ca="1">SUM($AK47:AN47)</f>
        <v>0</v>
      </c>
      <c r="AO50" s="75">
        <f ca="1">SUM($AK47:AO47)</f>
        <v>0</v>
      </c>
      <c r="AP50" s="75">
        <f ca="1">SUM($AK47:AP47)</f>
        <v>0</v>
      </c>
      <c r="AQ50" s="75">
        <f ca="1">SUM($AK47:AQ47)</f>
        <v>0</v>
      </c>
      <c r="AS50" s="75">
        <f ca="1">SUM($AS47:AS47)</f>
        <v>0</v>
      </c>
      <c r="AT50" s="75">
        <f ca="1">SUM($AS47:AT47)</f>
        <v>0</v>
      </c>
      <c r="AU50" s="75">
        <f ca="1">SUM($AS47:AU47)</f>
        <v>0</v>
      </c>
      <c r="AV50" s="75">
        <f ca="1">SUM($AS47:AV47)</f>
        <v>0</v>
      </c>
      <c r="AW50" s="75">
        <f ca="1">SUM($AS47:AW47)</f>
        <v>0</v>
      </c>
      <c r="AX50" s="75">
        <f ca="1">SUM($AS47:AX47)</f>
        <v>0</v>
      </c>
      <c r="AY50" s="75">
        <f ca="1">SUM($AS47:AY47)</f>
        <v>0</v>
      </c>
      <c r="BA50" s="75">
        <f ca="1">SUM($BA47:BA47)</f>
        <v>0</v>
      </c>
      <c r="BB50" s="75">
        <f ca="1">SUM($BA47:BB47)</f>
        <v>0</v>
      </c>
      <c r="BC50" s="75">
        <f ca="1">SUM($BA47:BC47)</f>
        <v>0</v>
      </c>
      <c r="BD50" s="75">
        <f ca="1">SUM($BA47:BD47)</f>
        <v>0</v>
      </c>
      <c r="BE50" s="75">
        <f ca="1">SUM($BA47:BE47)</f>
        <v>0</v>
      </c>
      <c r="BF50" s="75">
        <f ca="1">SUM($BA47:BF47)</f>
        <v>0</v>
      </c>
      <c r="BG50" s="75">
        <f ca="1">SUM($BA47:BG47)</f>
        <v>0</v>
      </c>
    </row>
    <row r="51" spans="1:59" x14ac:dyDescent="0.25">
      <c r="A51" s="17" t="s">
        <v>345</v>
      </c>
      <c r="E51" s="76">
        <f ca="1">IFERROR(E50/SUM($E14:E14),0)</f>
        <v>0</v>
      </c>
      <c r="F51" s="76">
        <f ca="1">IFERROR(F50/SUM($E14:F14),0)</f>
        <v>-0.20582049442577482</v>
      </c>
      <c r="G51" s="76">
        <f ca="1">IFERROR(G50/SUM($E14:G14),0)</f>
        <v>-6.174999238325244E-2</v>
      </c>
      <c r="H51" s="76">
        <f ca="1">IFERROR(H50/SUM($E14:H14),0)</f>
        <v>-1.3740475056972727E-2</v>
      </c>
      <c r="I51" s="76">
        <f ca="1">IFERROR(I50/SUM($E14:I14),0)</f>
        <v>1.0253800670169833E-2</v>
      </c>
      <c r="J51" s="76">
        <f ca="1">IFERROR(J50/SUM($E14:J14),0)</f>
        <v>2.464198488397238E-2</v>
      </c>
      <c r="K51" s="76">
        <f ca="1">IFERROR(K50/SUM($E14:K14),0)</f>
        <v>3.4227128829018301E-2</v>
      </c>
      <c r="M51" s="76">
        <f ca="1">IFERROR(M50/SUM($M14:M14),0)</f>
        <v>0</v>
      </c>
      <c r="N51" s="76">
        <f ca="1">IFERROR(N50/SUM($M14:N14),0)</f>
        <v>-0.20582049442577482</v>
      </c>
      <c r="O51" s="76">
        <f ca="1">IFERROR(O50/SUM($M14:O14),0)</f>
        <v>-6.174999238325244E-2</v>
      </c>
      <c r="P51" s="76">
        <f ca="1">IFERROR(P50/SUM($M14:P14),0)</f>
        <v>-1.3740475056972727E-2</v>
      </c>
      <c r="Q51" s="76">
        <f ca="1">IFERROR(Q50/SUM($M14:Q14),0)</f>
        <v>1.0253800670169833E-2</v>
      </c>
      <c r="R51" s="76">
        <f ca="1">IFERROR(R50/SUM($M14:R14),0)</f>
        <v>2.464198488397238E-2</v>
      </c>
      <c r="S51" s="76">
        <f ca="1">IFERROR(S50/SUM($M14:S14),0)</f>
        <v>3.4227128829018301E-2</v>
      </c>
      <c r="U51" s="76">
        <f ca="1">IFERROR(U50/SUM($U14:U14),0)</f>
        <v>0</v>
      </c>
      <c r="V51" s="76">
        <f ca="1">IFERROR(V50/SUM($U14:V14),0)</f>
        <v>0</v>
      </c>
      <c r="W51" s="76">
        <f ca="1">IFERROR(W50/SUM($U14:W14),0)</f>
        <v>0</v>
      </c>
      <c r="X51" s="76">
        <f ca="1">IFERROR(X50/SUM($U14:X14),0)</f>
        <v>0</v>
      </c>
      <c r="Y51" s="76">
        <f ca="1">IFERROR(Y50/SUM($U14:Y14),0)</f>
        <v>0</v>
      </c>
      <c r="Z51" s="76">
        <f ca="1">IFERROR(Z50/SUM($U14:Z14),0)</f>
        <v>0</v>
      </c>
      <c r="AA51" s="76">
        <f ca="1">IFERROR(AA50/SUM($U14:AA14),0)</f>
        <v>0</v>
      </c>
      <c r="AC51" s="76">
        <f ca="1">IFERROR(AC50/SUM($AC14:AC14),0)</f>
        <v>0</v>
      </c>
      <c r="AD51" s="76">
        <f ca="1">IFERROR(AD50/SUM($AC14:AD14),0)</f>
        <v>0</v>
      </c>
      <c r="AE51" s="76">
        <f ca="1">IFERROR(AE50/SUM($AC14:AE14),0)</f>
        <v>0</v>
      </c>
      <c r="AF51" s="76">
        <f ca="1">IFERROR(AF50/SUM($AC14:AF14),0)</f>
        <v>0</v>
      </c>
      <c r="AG51" s="76">
        <f ca="1">IFERROR(AG50/SUM($AC14:AG14),0)</f>
        <v>0</v>
      </c>
      <c r="AH51" s="76">
        <f ca="1">IFERROR(AH50/SUM($AC14:AH14),0)</f>
        <v>0</v>
      </c>
      <c r="AI51" s="76">
        <f ca="1">IFERROR(AI50/SUM($AC14:AI14),0)</f>
        <v>0</v>
      </c>
      <c r="AK51" s="76">
        <f ca="1">IFERROR(AK50/SUM($AK14:AK14),0)</f>
        <v>0</v>
      </c>
      <c r="AL51" s="76">
        <f ca="1">IFERROR(AL50/SUM($AK14:AL14),0)</f>
        <v>0</v>
      </c>
      <c r="AM51" s="76">
        <f ca="1">IFERROR(AM50/SUM($AK14:AM14),0)</f>
        <v>0</v>
      </c>
      <c r="AN51" s="76">
        <f ca="1">IFERROR(AN50/SUM($AK14:AN14),0)</f>
        <v>0</v>
      </c>
      <c r="AO51" s="76">
        <f ca="1">IFERROR(AO50/SUM($AK14:AO14),0)</f>
        <v>0</v>
      </c>
      <c r="AP51" s="76">
        <f ca="1">IFERROR(AP50/SUM($AK14:AP14),0)</f>
        <v>0</v>
      </c>
      <c r="AQ51" s="76">
        <f ca="1">IFERROR(AQ50/SUM($AK14:AQ14),0)</f>
        <v>0</v>
      </c>
      <c r="AS51" s="76">
        <f ca="1">IFERROR(AS50/SUM($AS14:AS14),0)</f>
        <v>0</v>
      </c>
      <c r="AT51" s="76">
        <f ca="1">IFERROR(AT50/SUM($AS14:AT14),0)</f>
        <v>0</v>
      </c>
      <c r="AU51" s="76">
        <f ca="1">IFERROR(AU50/SUM($AS14:AU14),0)</f>
        <v>0</v>
      </c>
      <c r="AV51" s="76">
        <f ca="1">IFERROR(AV50/SUM($AS14:AV14),0)</f>
        <v>0</v>
      </c>
      <c r="AW51" s="76">
        <f ca="1">IFERROR(AW50/SUM($AS14:AW14),0)</f>
        <v>0</v>
      </c>
      <c r="AX51" s="76">
        <f ca="1">IFERROR(AX50/SUM($AS14:AX14),0)</f>
        <v>0</v>
      </c>
      <c r="AY51" s="76">
        <f ca="1">IFERROR(AY50/SUM($AS14:AY14),0)</f>
        <v>0</v>
      </c>
      <c r="BA51" s="76">
        <f ca="1">IFERROR(BA50/SUM($BA14:BA14),0)</f>
        <v>0</v>
      </c>
      <c r="BB51" s="76">
        <f ca="1">IFERROR(BB50/SUM($BA14:BB14),0)</f>
        <v>0</v>
      </c>
      <c r="BC51" s="76">
        <f ca="1">IFERROR(BC50/SUM($BA14:BC14),0)</f>
        <v>0</v>
      </c>
      <c r="BD51" s="76">
        <f ca="1">IFERROR(BD50/SUM($BA14:BD14),0)</f>
        <v>0</v>
      </c>
      <c r="BE51" s="76">
        <f ca="1">IFERROR(BE50/SUM($BA14:BE14),0)</f>
        <v>0</v>
      </c>
      <c r="BF51" s="76">
        <f ca="1">IFERROR(BF50/SUM($BA14:BF14),0)</f>
        <v>0</v>
      </c>
      <c r="BG51" s="76">
        <f ca="1">IFERROR(BG50/SUM($BA14:BG14),0)</f>
        <v>0</v>
      </c>
    </row>
    <row r="52" spans="1:59" x14ac:dyDescent="0.25">
      <c r="A52" s="17"/>
      <c r="E52" s="76"/>
      <c r="F52" s="76"/>
      <c r="G52" s="76"/>
      <c r="H52" s="76"/>
      <c r="I52" s="76"/>
      <c r="J52" s="76"/>
      <c r="K52" s="76"/>
      <c r="M52" s="76"/>
      <c r="N52" s="76"/>
      <c r="O52" s="76"/>
      <c r="P52" s="76"/>
      <c r="Q52" s="76"/>
      <c r="R52" s="76"/>
      <c r="S52" s="76"/>
      <c r="U52" s="76"/>
      <c r="V52" s="76"/>
      <c r="W52" s="76"/>
      <c r="X52" s="76"/>
      <c r="Y52" s="76"/>
      <c r="Z52" s="76"/>
      <c r="AA52" s="76"/>
      <c r="AC52" s="76"/>
      <c r="AD52" s="76"/>
      <c r="AE52" s="76"/>
      <c r="AF52" s="76"/>
      <c r="AG52" s="76"/>
      <c r="AH52" s="76"/>
      <c r="AI52" s="76"/>
      <c r="AK52" s="76"/>
      <c r="AL52" s="76"/>
      <c r="AM52" s="76"/>
      <c r="AN52" s="76"/>
      <c r="AO52" s="76"/>
      <c r="AP52" s="76"/>
      <c r="AQ52" s="76"/>
      <c r="AS52" s="76"/>
      <c r="AT52" s="76"/>
      <c r="AU52" s="76"/>
      <c r="AV52" s="76"/>
      <c r="AW52" s="76"/>
      <c r="AX52" s="76"/>
      <c r="AY52" s="76"/>
      <c r="BA52" s="76"/>
      <c r="BB52" s="76"/>
      <c r="BC52" s="76"/>
      <c r="BD52" s="76"/>
      <c r="BE52" s="76"/>
      <c r="BF52" s="76"/>
      <c r="BG52" s="76"/>
    </row>
    <row r="53" spans="1:59" x14ac:dyDescent="0.25">
      <c r="A53" s="77" t="s">
        <v>354</v>
      </c>
      <c r="B53" s="2"/>
      <c r="C53" s="2"/>
      <c r="D53" s="2"/>
      <c r="E53" s="78"/>
      <c r="F53" s="78"/>
      <c r="G53" s="78"/>
      <c r="H53" s="78"/>
      <c r="I53" s="78"/>
      <c r="J53" s="78"/>
      <c r="K53" s="79">
        <f>IFERROR(HLOOKUP(prog_header!$C$6,cost_rates!$AD$3:$AM$8,6,FALSE),0)</f>
        <v>0.22224251199474951</v>
      </c>
      <c r="M53" s="78"/>
      <c r="N53" s="78"/>
      <c r="O53" s="78"/>
      <c r="P53" s="78"/>
      <c r="Q53" s="78"/>
      <c r="R53" s="78"/>
      <c r="S53" s="79">
        <f>HLOOKUP(M$3,cost_rates!$AD$3:$AM$8,6,FALSE)</f>
        <v>0.22224251199474951</v>
      </c>
      <c r="U53" s="78"/>
      <c r="V53" s="78"/>
      <c r="W53" s="78"/>
      <c r="X53" s="78"/>
      <c r="Y53" s="78"/>
      <c r="Z53" s="78"/>
      <c r="AA53" s="79">
        <f>HLOOKUP(U$3,cost_rates!$AD$3:$AM$8,6,FALSE)</f>
        <v>0.22224251199474951</v>
      </c>
      <c r="AC53" s="78"/>
      <c r="AD53" s="78"/>
      <c r="AE53" s="78"/>
      <c r="AF53" s="78"/>
      <c r="AG53" s="78"/>
      <c r="AH53" s="78"/>
      <c r="AI53" s="79">
        <f>HLOOKUP(AC$3,cost_rates!$AD$3:$AM$8,6,FALSE)</f>
        <v>0.22224251199474951</v>
      </c>
      <c r="AK53" s="78"/>
      <c r="AL53" s="78"/>
      <c r="AM53" s="78"/>
      <c r="AN53" s="78"/>
      <c r="AO53" s="78"/>
      <c r="AP53" s="78"/>
      <c r="AQ53" s="79">
        <f>HLOOKUP(AK$3,cost_rates!$AD$3:$AM$8,6,FALSE)</f>
        <v>0.22224251199474951</v>
      </c>
      <c r="AS53" s="78"/>
      <c r="AT53" s="78"/>
      <c r="AU53" s="78"/>
      <c r="AV53" s="78"/>
      <c r="AW53" s="78"/>
      <c r="AX53" s="78"/>
      <c r="AY53" s="79">
        <f>HLOOKUP(AS$3,cost_rates!$AD$3:$AM$8,6,FALSE)</f>
        <v>0.22224251199474951</v>
      </c>
      <c r="BA53" s="78"/>
      <c r="BB53" s="78"/>
      <c r="BC53" s="78"/>
      <c r="BD53" s="78"/>
      <c r="BE53" s="78"/>
      <c r="BF53" s="78"/>
      <c r="BG53" s="79">
        <f>HLOOKUP(BA$3,cost_rates!$AD$3:$AM$8,6,FALSE)</f>
        <v>0.22224251199474951</v>
      </c>
    </row>
  </sheetData>
  <mergeCells count="7">
    <mergeCell ref="BA3:BG3"/>
    <mergeCell ref="E3:K3"/>
    <mergeCell ref="M3:S3"/>
    <mergeCell ref="U3:AA3"/>
    <mergeCell ref="AC3:AI3"/>
    <mergeCell ref="AK3:AQ3"/>
    <mergeCell ref="AS3:AY3"/>
  </mergeCells>
  <conditionalFormatting sqref="E1:K1">
    <cfRule type="cellIs" dxfId="2" priority="1" operator="not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2" fitToWidth="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H29"/>
  <sheetViews>
    <sheetView zoomScale="80" zoomScaleNormal="80" workbookViewId="0"/>
  </sheetViews>
  <sheetFormatPr defaultRowHeight="20.100000000000001" customHeight="1" x14ac:dyDescent="0.25"/>
  <cols>
    <col min="1" max="1" width="54.42578125" customWidth="1"/>
    <col min="2" max="2" width="10.140625" bestFit="1" customWidth="1"/>
  </cols>
  <sheetData>
    <row r="1" spans="1:8" ht="20.100000000000001" customHeight="1" x14ac:dyDescent="0.25">
      <c r="A1" s="14" t="s">
        <v>355</v>
      </c>
      <c r="B1" s="42" t="str">
        <f>'programme_I&amp;E_FC_infl'!A2</f>
        <v>PGT FT 1 year or PT 2 years 180 credits</v>
      </c>
    </row>
    <row r="2" spans="1:8" ht="20.100000000000001" customHeight="1" x14ac:dyDescent="0.25">
      <c r="A2" s="14"/>
      <c r="B2" s="64" t="str">
        <f>prog_header!$C$5</f>
        <v>TEST</v>
      </c>
      <c r="C2" s="65"/>
      <c r="D2" s="65"/>
      <c r="E2" s="65"/>
      <c r="F2" s="65"/>
      <c r="G2" s="65"/>
      <c r="H2" s="65"/>
    </row>
    <row r="3" spans="1:8" ht="20.100000000000001" customHeight="1" x14ac:dyDescent="0.25">
      <c r="A3" s="14"/>
    </row>
    <row r="4" spans="1:8" ht="20.100000000000001" customHeight="1" x14ac:dyDescent="0.25">
      <c r="A4" s="14"/>
      <c r="B4" s="67" t="s">
        <v>356</v>
      </c>
      <c r="C4" s="67" t="s">
        <v>357</v>
      </c>
    </row>
    <row r="5" spans="1:8" ht="20.100000000000001" customHeight="1" thickBot="1" x14ac:dyDescent="0.3">
      <c r="B5" s="67" t="s">
        <v>358</v>
      </c>
      <c r="C5" s="67" t="s">
        <v>359</v>
      </c>
      <c r="D5" s="67" t="s">
        <v>360</v>
      </c>
      <c r="E5" s="67" t="s">
        <v>361</v>
      </c>
      <c r="F5" s="67" t="s">
        <v>362</v>
      </c>
      <c r="G5" s="67" t="s">
        <v>363</v>
      </c>
      <c r="H5" s="67" t="s">
        <v>364</v>
      </c>
    </row>
    <row r="6" spans="1:8" ht="20.100000000000001" customHeight="1" thickBot="1" x14ac:dyDescent="0.3">
      <c r="A6" t="s">
        <v>365</v>
      </c>
      <c r="B6" s="80" t="str">
        <f>'programme_I&amp;E_FC_infl'!E5</f>
        <v>2024/25</v>
      </c>
      <c r="C6" s="80" t="str">
        <f>'programme_I&amp;E_FC_infl'!F5</f>
        <v>2025/26</v>
      </c>
      <c r="D6" s="80" t="str">
        <f>'programme_I&amp;E_FC_infl'!G5</f>
        <v>2026/27</v>
      </c>
      <c r="E6" s="80" t="str">
        <f>'programme_I&amp;E_FC_infl'!H5</f>
        <v>2027/28</v>
      </c>
      <c r="F6" s="80" t="str">
        <f>'programme_I&amp;E_FC_infl'!I5</f>
        <v>2028/29</v>
      </c>
      <c r="G6" s="80" t="str">
        <f>'programme_I&amp;E_FC_infl'!J5</f>
        <v>2029/30</v>
      </c>
      <c r="H6" s="80" t="str">
        <f>'programme_I&amp;E_FC_infl'!K5</f>
        <v>2030/31</v>
      </c>
    </row>
    <row r="8" spans="1:8" ht="20.100000000000001" customHeight="1" x14ac:dyDescent="0.25">
      <c r="A8" t="s">
        <v>366</v>
      </c>
      <c r="B8" s="72">
        <f>'programme_I&amp;E_FC_infl'!E14/1000</f>
        <v>0</v>
      </c>
      <c r="C8" s="72">
        <f>'programme_I&amp;E_FC_infl'!F14/1000</f>
        <v>753</v>
      </c>
      <c r="D8" s="72">
        <f>'programme_I&amp;E_FC_infl'!G14/1000</f>
        <v>775.59</v>
      </c>
      <c r="E8" s="72">
        <f>'programme_I&amp;E_FC_infl'!H14/1000</f>
        <v>798.85769999999991</v>
      </c>
      <c r="F8" s="72">
        <f>'programme_I&amp;E_FC_infl'!I14/1000</f>
        <v>822.82343100000014</v>
      </c>
      <c r="G8" s="72">
        <f>'programme_I&amp;E_FC_infl'!J14/1000</f>
        <v>847.50813392999999</v>
      </c>
      <c r="H8" s="72">
        <f>'programme_I&amp;E_FC_infl'!K14/1000</f>
        <v>872.93337794790023</v>
      </c>
    </row>
    <row r="9" spans="1:8" ht="20.100000000000001" customHeight="1" x14ac:dyDescent="0.25">
      <c r="A9" t="s">
        <v>308</v>
      </c>
      <c r="B9" s="72">
        <f ca="1">'programme_I&amp;E_FC_infl'!E30/1000</f>
        <v>-138.14154451469898</v>
      </c>
      <c r="C9" s="72">
        <f ca="1">'programme_I&amp;E_FC_infl'!F30/1000</f>
        <v>-329.97616608760973</v>
      </c>
      <c r="D9" s="72">
        <f ca="1">'programme_I&amp;E_FC_infl'!G30/1000</f>
        <v>-339.875451070238</v>
      </c>
      <c r="E9" s="72">
        <f ca="1">'programme_I&amp;E_FC_infl'!H30/1000</f>
        <v>-350.07171460234514</v>
      </c>
      <c r="F9" s="72">
        <f ca="1">'programme_I&amp;E_FC_infl'!I30/1000</f>
        <v>-360.57386604041551</v>
      </c>
      <c r="G9" s="72">
        <f ca="1">'programme_I&amp;E_FC_infl'!J30/1000</f>
        <v>-371.39108202162794</v>
      </c>
      <c r="H9" s="72">
        <f ca="1">'programme_I&amp;E_FC_infl'!K30/1000</f>
        <v>-382.53281448227693</v>
      </c>
    </row>
    <row r="10" spans="1:8" ht="20.100000000000001" customHeight="1" x14ac:dyDescent="0.25">
      <c r="A10" s="81" t="s">
        <v>367</v>
      </c>
      <c r="B10" s="82">
        <f t="shared" ref="B10:H10" ca="1" si="0">SUM(B8:B9)</f>
        <v>-138.14154451469898</v>
      </c>
      <c r="C10" s="82">
        <f t="shared" ca="1" si="0"/>
        <v>423.02383391239027</v>
      </c>
      <c r="D10" s="82">
        <f t="shared" ca="1" si="0"/>
        <v>435.71454892976203</v>
      </c>
      <c r="E10" s="82">
        <f t="shared" ca="1" si="0"/>
        <v>448.78598539765477</v>
      </c>
      <c r="F10" s="82">
        <f t="shared" ca="1" si="0"/>
        <v>462.24956495958463</v>
      </c>
      <c r="G10" s="82">
        <f t="shared" ca="1" si="0"/>
        <v>476.11705190837205</v>
      </c>
      <c r="H10" s="82">
        <f t="shared" ca="1" si="0"/>
        <v>490.40056346562329</v>
      </c>
    </row>
    <row r="11" spans="1:8" ht="20.100000000000001" customHeight="1" x14ac:dyDescent="0.25">
      <c r="A11" s="17" t="s">
        <v>345</v>
      </c>
      <c r="B11" s="76">
        <f t="shared" ref="B11:H11" ca="1" si="1">IFERROR(B10/B8,0)</f>
        <v>0</v>
      </c>
      <c r="C11" s="76">
        <f t="shared" ca="1" si="1"/>
        <v>0.56178463998989414</v>
      </c>
      <c r="D11" s="76">
        <f t="shared" ca="1" si="1"/>
        <v>0.56178463998989414</v>
      </c>
      <c r="E11" s="76">
        <f t="shared" ca="1" si="1"/>
        <v>0.56178463998989414</v>
      </c>
      <c r="F11" s="76">
        <f t="shared" ca="1" si="1"/>
        <v>0.56178463998989425</v>
      </c>
      <c r="G11" s="76">
        <f t="shared" ca="1" si="1"/>
        <v>0.56178463998989414</v>
      </c>
      <c r="H11" s="76">
        <f t="shared" ca="1" si="1"/>
        <v>0.56178463998989414</v>
      </c>
    </row>
    <row r="12" spans="1:8" ht="9.9499999999999993" customHeight="1" x14ac:dyDescent="0.25">
      <c r="A12" s="81"/>
      <c r="B12" s="75"/>
      <c r="C12" s="75"/>
      <c r="D12" s="75"/>
      <c r="E12" s="75"/>
      <c r="F12" s="75"/>
      <c r="G12" s="75"/>
      <c r="H12" s="75"/>
    </row>
    <row r="13" spans="1:8" ht="20.100000000000001" customHeight="1" x14ac:dyDescent="0.25">
      <c r="A13" s="42" t="s">
        <v>368</v>
      </c>
      <c r="B13" s="82">
        <f ca="1">'programme_I&amp;E_FC_infl'!E35/1000</f>
        <v>-138.14154451469898</v>
      </c>
      <c r="C13" s="82">
        <f ca="1">'programme_I&amp;E_FC_infl'!F35/1000</f>
        <v>284.8822893976913</v>
      </c>
      <c r="D13" s="82">
        <f ca="1">'programme_I&amp;E_FC_infl'!G35/1000</f>
        <v>720.59683832745327</v>
      </c>
      <c r="E13" s="82">
        <f ca="1">'programme_I&amp;E_FC_infl'!H35/1000</f>
        <v>1169.382823725108</v>
      </c>
      <c r="F13" s="82">
        <f ca="1">'programme_I&amp;E_FC_infl'!I35/1000</f>
        <v>1631.6323886846926</v>
      </c>
      <c r="G13" s="82">
        <f ca="1">'programme_I&amp;E_FC_infl'!J35/1000</f>
        <v>2107.7494405930647</v>
      </c>
      <c r="H13" s="82">
        <f ca="1">'programme_I&amp;E_FC_infl'!K35/1000</f>
        <v>2598.150004058688</v>
      </c>
    </row>
    <row r="14" spans="1:8" ht="20.100000000000001" customHeight="1" x14ac:dyDescent="0.25">
      <c r="A14" s="17" t="s">
        <v>345</v>
      </c>
      <c r="B14" s="76">
        <f ca="1">'programme_I&amp;E_FC_infl'!E36</f>
        <v>0</v>
      </c>
      <c r="C14" s="76">
        <f ca="1">'programme_I&amp;E_FC_infl'!F36</f>
        <v>0.37832973359587163</v>
      </c>
      <c r="D14" s="76">
        <f ca="1">'programme_I&amp;E_FC_infl'!G36</f>
        <v>0.47141276491894701</v>
      </c>
      <c r="E14" s="76">
        <f ca="1">'programme_I&amp;E_FC_infl'!H36</f>
        <v>0.50243140747055581</v>
      </c>
      <c r="F14" s="76">
        <f ca="1">'programme_I&amp;E_FC_infl'!I36</f>
        <v>0.51793395578835733</v>
      </c>
      <c r="G14" s="76">
        <f ca="1">'programme_I&amp;E_FC_infl'!J36</f>
        <v>0.5272300697247152</v>
      </c>
      <c r="H14" s="76">
        <f ca="1">'programme_I&amp;E_FC_infl'!K36</f>
        <v>0.53342297001605699</v>
      </c>
    </row>
    <row r="15" spans="1:8" ht="9.9499999999999993" customHeight="1" x14ac:dyDescent="0.25">
      <c r="A15" s="81"/>
      <c r="B15" s="75"/>
      <c r="C15" s="75"/>
      <c r="D15" s="75"/>
      <c r="E15" s="75"/>
      <c r="F15" s="75"/>
      <c r="G15" s="75"/>
      <c r="H15" s="75"/>
    </row>
    <row r="16" spans="1:8" ht="20.100000000000001" customHeight="1" x14ac:dyDescent="0.25">
      <c r="A16" t="s">
        <v>316</v>
      </c>
      <c r="B16" s="72">
        <f ca="1">'programme_I&amp;E_FC_infl'!E45/1000</f>
        <v>-75.668871715572166</v>
      </c>
      <c r="C16" s="72">
        <f ca="1">'programme_I&amp;E_FC_infl'!F45/1000</f>
        <v>-364.19624998472761</v>
      </c>
      <c r="D16" s="72">
        <f ca="1">'programme_I&amp;E_FC_infl'!G45/1000</f>
        <v>-375.12213748426939</v>
      </c>
      <c r="E16" s="72">
        <f ca="1">'programme_I&amp;E_FC_infl'!H45/1000</f>
        <v>-386.37580160879753</v>
      </c>
      <c r="F16" s="72">
        <f ca="1">'programme_I&amp;E_FC_infl'!I45/1000</f>
        <v>-397.96707565706151</v>
      </c>
      <c r="G16" s="72">
        <f ca="1">'programme_I&amp;E_FC_infl'!J45/1000</f>
        <v>-409.9060879267733</v>
      </c>
      <c r="H16" s="72">
        <f ca="1">'programme_I&amp;E_FC_infl'!K45/1000</f>
        <v>-422.20327056457648</v>
      </c>
    </row>
    <row r="17" spans="1:8" ht="20.100000000000001" customHeight="1" x14ac:dyDescent="0.25">
      <c r="A17" s="42" t="s">
        <v>369</v>
      </c>
      <c r="B17" s="82">
        <f ca="1">B16+B10</f>
        <v>-213.81041623027113</v>
      </c>
      <c r="C17" s="82">
        <f t="shared" ref="C17:H17" ca="1" si="2">C16+C10</f>
        <v>58.827583927662658</v>
      </c>
      <c r="D17" s="82">
        <f t="shared" ca="1" si="2"/>
        <v>60.592411445492644</v>
      </c>
      <c r="E17" s="82">
        <f t="shared" ca="1" si="2"/>
        <v>62.410183788857239</v>
      </c>
      <c r="F17" s="82">
        <f t="shared" ca="1" si="2"/>
        <v>64.282489302523118</v>
      </c>
      <c r="G17" s="82">
        <f t="shared" ca="1" si="2"/>
        <v>66.210963981598752</v>
      </c>
      <c r="H17" s="82">
        <f t="shared" ca="1" si="2"/>
        <v>68.197292901046808</v>
      </c>
    </row>
    <row r="18" spans="1:8" ht="20.100000000000001" customHeight="1" x14ac:dyDescent="0.25">
      <c r="A18" s="17" t="s">
        <v>345</v>
      </c>
      <c r="B18" s="76">
        <f t="shared" ref="B18:H18" ca="1" si="3">IFERROR(B17/B8,0)</f>
        <v>0</v>
      </c>
      <c r="C18" s="76">
        <f t="shared" ca="1" si="3"/>
        <v>7.8124281444439128E-2</v>
      </c>
      <c r="D18" s="76">
        <f t="shared" ca="1" si="3"/>
        <v>7.8124281444439253E-2</v>
      </c>
      <c r="E18" s="76">
        <f t="shared" ca="1" si="3"/>
        <v>7.8124281444439031E-2</v>
      </c>
      <c r="F18" s="76">
        <f t="shared" ca="1" si="3"/>
        <v>7.8124281444439211E-2</v>
      </c>
      <c r="G18" s="76">
        <f t="shared" ca="1" si="3"/>
        <v>7.8124281444439156E-2</v>
      </c>
      <c r="H18" s="76">
        <f t="shared" ca="1" si="3"/>
        <v>7.8124281444439239E-2</v>
      </c>
    </row>
    <row r="20" spans="1:8" ht="20.100000000000001" customHeight="1" x14ac:dyDescent="0.25">
      <c r="A20" s="42" t="s">
        <v>370</v>
      </c>
      <c r="B20" s="82">
        <f ca="1">'programme_I&amp;E_FC_infl'!E50/1000</f>
        <v>-213.81041623027113</v>
      </c>
      <c r="C20" s="82">
        <f ca="1">'programme_I&amp;E_FC_infl'!F50/1000</f>
        <v>-154.98283230260844</v>
      </c>
      <c r="D20" s="82">
        <f ca="1">'programme_I&amp;E_FC_infl'!G50/1000</f>
        <v>-94.390420857115856</v>
      </c>
      <c r="E20" s="82">
        <f ca="1">'programme_I&amp;E_FC_infl'!H50/1000</f>
        <v>-31.980237068258546</v>
      </c>
      <c r="F20" s="82">
        <f ca="1">'programme_I&amp;E_FC_infl'!I50/1000</f>
        <v>32.302252234264479</v>
      </c>
      <c r="G20" s="82">
        <f ca="1">'programme_I&amp;E_FC_infl'!J50/1000</f>
        <v>98.513216215863267</v>
      </c>
      <c r="H20" s="82">
        <f ca="1">'programme_I&amp;E_FC_infl'!K50/1000</f>
        <v>166.71050911691009</v>
      </c>
    </row>
    <row r="21" spans="1:8" ht="20.100000000000001" customHeight="1" x14ac:dyDescent="0.25">
      <c r="A21" s="17" t="s">
        <v>345</v>
      </c>
      <c r="B21" s="76">
        <f ca="1">'programme_I&amp;E_FC_infl'!E51</f>
        <v>0</v>
      </c>
      <c r="C21" s="76">
        <f ca="1">'programme_I&amp;E_FC_infl'!F51</f>
        <v>-0.20582049442577482</v>
      </c>
      <c r="D21" s="76">
        <f ca="1">'programme_I&amp;E_FC_infl'!G51</f>
        <v>-6.174999238325244E-2</v>
      </c>
      <c r="E21" s="76">
        <f ca="1">'programme_I&amp;E_FC_infl'!H51</f>
        <v>-1.3740475056972727E-2</v>
      </c>
      <c r="F21" s="76">
        <f ca="1">'programme_I&amp;E_FC_infl'!I51</f>
        <v>1.0253800670169833E-2</v>
      </c>
      <c r="G21" s="76">
        <f ca="1">'programme_I&amp;E_FC_infl'!J51</f>
        <v>2.464198488397238E-2</v>
      </c>
      <c r="H21" s="76">
        <f ca="1">'programme_I&amp;E_FC_infl'!K51</f>
        <v>3.4227128829018301E-2</v>
      </c>
    </row>
    <row r="22" spans="1:8" ht="20.100000000000001" customHeight="1" thickBot="1" x14ac:dyDescent="0.3"/>
    <row r="23" spans="1:8" ht="20.100000000000001" customHeight="1" thickBot="1" x14ac:dyDescent="0.3">
      <c r="A23" s="74" t="s">
        <v>371</v>
      </c>
      <c r="B23" s="80" t="str">
        <f t="shared" ref="B23:H23" si="4">B6</f>
        <v>2024/25</v>
      </c>
      <c r="C23" s="80" t="str">
        <f t="shared" si="4"/>
        <v>2025/26</v>
      </c>
      <c r="D23" s="80" t="str">
        <f t="shared" si="4"/>
        <v>2026/27</v>
      </c>
      <c r="E23" s="80" t="str">
        <f t="shared" si="4"/>
        <v>2027/28</v>
      </c>
      <c r="F23" s="80" t="str">
        <f t="shared" si="4"/>
        <v>2028/29</v>
      </c>
      <c r="G23" s="80" t="str">
        <f t="shared" si="4"/>
        <v>2029/30</v>
      </c>
      <c r="H23" s="80" t="str">
        <f t="shared" si="4"/>
        <v>2030/31</v>
      </c>
    </row>
    <row r="24" spans="1:8" ht="20.100000000000001" customHeight="1" x14ac:dyDescent="0.25">
      <c r="A24" t="s">
        <v>372</v>
      </c>
      <c r="B24" s="16">
        <f>staff_students!D13+staff_students!D15+staff_students!$F$18</f>
        <v>1.7164379968037431</v>
      </c>
      <c r="C24" s="16">
        <f>staff_students!E13+staff_students!E15+staff_students!$F$18</f>
        <v>3.3985472336714113</v>
      </c>
      <c r="D24" s="16">
        <f>staff_students!F13+staff_students!F15+staff_students!$F$18</f>
        <v>3.3985472336714113</v>
      </c>
      <c r="E24" s="16">
        <f>staff_students!G13+staff_students!G15+staff_students!$F$18</f>
        <v>3.3985472336714113</v>
      </c>
      <c r="F24" s="16">
        <f>staff_students!H13+staff_students!H15+staff_students!$F$18</f>
        <v>3.3985472336714113</v>
      </c>
      <c r="G24" s="16">
        <f>staff_students!I13+staff_students!I15+staff_students!$F$18</f>
        <v>3.3985472336714113</v>
      </c>
      <c r="H24" s="16">
        <f>staff_students!J13+staff_students!J15+staff_students!$F$18</f>
        <v>3.3985472336714113</v>
      </c>
    </row>
    <row r="25" spans="1:8" ht="20.100000000000001" customHeight="1" x14ac:dyDescent="0.25">
      <c r="A25" t="s">
        <v>373</v>
      </c>
      <c r="B25" s="16"/>
      <c r="C25" s="16">
        <f>staff_students!E40+staff_students!E42</f>
        <v>40</v>
      </c>
      <c r="D25" s="16">
        <f>staff_students!F40+staff_students!F42</f>
        <v>40</v>
      </c>
      <c r="E25" s="16">
        <f>staff_students!G40+staff_students!G42</f>
        <v>40</v>
      </c>
      <c r="F25" s="16">
        <f>staff_students!H40+staff_students!H42</f>
        <v>40</v>
      </c>
      <c r="G25" s="16">
        <f>staff_students!I40+staff_students!I42</f>
        <v>40</v>
      </c>
      <c r="H25" s="16">
        <f>staff_students!J40+staff_students!J42</f>
        <v>40</v>
      </c>
    </row>
    <row r="26" spans="1:8" ht="20.100000000000001" customHeight="1" x14ac:dyDescent="0.25">
      <c r="A26" t="s">
        <v>374</v>
      </c>
      <c r="B26" s="16"/>
      <c r="C26" s="16">
        <f>staff_students!E41+staff_students!E43</f>
        <v>10</v>
      </c>
      <c r="D26" s="16">
        <f>staff_students!F41+staff_students!F43</f>
        <v>10</v>
      </c>
      <c r="E26" s="16">
        <f>staff_students!G41+staff_students!G43</f>
        <v>10</v>
      </c>
      <c r="F26" s="16">
        <f>staff_students!H41+staff_students!H43</f>
        <v>10</v>
      </c>
      <c r="G26" s="16">
        <f>staff_students!I41+staff_students!I43</f>
        <v>10</v>
      </c>
      <c r="H26" s="16">
        <f>staff_students!J41+staff_students!J43</f>
        <v>10</v>
      </c>
    </row>
    <row r="27" spans="1:8" ht="20.100000000000001" customHeight="1" x14ac:dyDescent="0.25">
      <c r="A27" t="s">
        <v>375</v>
      </c>
      <c r="B27" s="20"/>
      <c r="C27" s="20">
        <f>SUM(staff_students!E30:E33)</f>
        <v>50</v>
      </c>
      <c r="D27" s="20">
        <f>SUM(staff_students!F30:F33)</f>
        <v>50</v>
      </c>
      <c r="E27" s="20">
        <f>SUM(staff_students!G30:G33)</f>
        <v>50</v>
      </c>
      <c r="F27" s="20">
        <f>SUM(staff_students!H30:H33)</f>
        <v>50</v>
      </c>
      <c r="G27" s="20">
        <f>SUM(staff_students!I30:I33)</f>
        <v>50</v>
      </c>
      <c r="H27" s="20">
        <f>SUM(staff_students!J30:J33)</f>
        <v>50</v>
      </c>
    </row>
    <row r="28" spans="1:8" ht="20.100000000000001" customHeight="1" x14ac:dyDescent="0.25">
      <c r="A28" t="s">
        <v>376</v>
      </c>
      <c r="B28" s="20">
        <f t="shared" ref="B28:H28" si="5">IFERROR((B25+B26)/B24,0)</f>
        <v>0</v>
      </c>
      <c r="C28" s="20">
        <f t="shared" si="5"/>
        <v>14.712168630354912</v>
      </c>
      <c r="D28" s="20">
        <f t="shared" si="5"/>
        <v>14.712168630354912</v>
      </c>
      <c r="E28" s="20">
        <f t="shared" si="5"/>
        <v>14.712168630354912</v>
      </c>
      <c r="F28" s="20">
        <f t="shared" si="5"/>
        <v>14.712168630354912</v>
      </c>
      <c r="G28" s="20">
        <f t="shared" si="5"/>
        <v>14.712168630354912</v>
      </c>
      <c r="H28" s="20">
        <f t="shared" si="5"/>
        <v>14.712168630354912</v>
      </c>
    </row>
    <row r="29" spans="1:8" ht="20.100000000000001" customHeight="1" x14ac:dyDescent="0.25">
      <c r="A29" t="s">
        <v>377</v>
      </c>
      <c r="B29" s="20">
        <f>IFERROR((SUM($B26:B26)+SUM($B25:B25))/SUM($B24:B24),0)</f>
        <v>0</v>
      </c>
      <c r="C29" s="20">
        <f>IFERROR((SUM($B26:C26)+SUM($B25:C25))/SUM($B24:C24),0)</f>
        <v>9.7751992913096384</v>
      </c>
      <c r="D29" s="20">
        <f>IFERROR((SUM($B26:D26)+SUM($B25:D25))/SUM($B24:D24),0)</f>
        <v>11.746005600041421</v>
      </c>
      <c r="E29" s="20">
        <f>IFERROR((SUM($B26:E26)+SUM($B25:E25))/SUM($B24:E24),0)</f>
        <v>12.592259605808094</v>
      </c>
      <c r="F29" s="20">
        <f>IFERROR((SUM($B26:F26)+SUM($B25:F25))/SUM($B24:F24),0)</f>
        <v>13.062822371346511</v>
      </c>
      <c r="G29" s="20">
        <f>IFERROR((SUM($B26:G26)+SUM($B25:G25))/SUM($B24:G24),0)</f>
        <v>13.362428389037946</v>
      </c>
      <c r="H29" s="20">
        <f>IFERROR((SUM($B26:H26)+SUM($B25:H25))/SUM($B24:H24),0)</f>
        <v>13.569919513091332</v>
      </c>
    </row>
  </sheetData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59999389629810485"/>
    <pageSetUpPr fitToPage="1"/>
  </sheetPr>
  <dimension ref="A1:BG53"/>
  <sheetViews>
    <sheetView zoomScale="80" zoomScaleNormal="80" workbookViewId="0">
      <pane xSplit="4" ySplit="5" topLeftCell="E6" activePane="bottomRight" state="frozen"/>
      <selection pane="topRight" activeCell="L10" sqref="L10"/>
      <selection pane="bottomLeft" activeCell="L10" sqref="L10"/>
      <selection pane="bottomRight" activeCell="E6" sqref="E6"/>
    </sheetView>
  </sheetViews>
  <sheetFormatPr defaultColWidth="10.7109375" defaultRowHeight="15" x14ac:dyDescent="0.25"/>
  <cols>
    <col min="1" max="1" width="30.5703125" customWidth="1"/>
    <col min="2" max="2" width="13.85546875" customWidth="1"/>
    <col min="3" max="3" width="17.5703125" customWidth="1"/>
    <col min="4" max="4" width="18.28515625" customWidth="1"/>
    <col min="5" max="11" width="12.7109375" customWidth="1"/>
    <col min="12" max="12" width="5.7109375" customWidth="1"/>
    <col min="13" max="19" width="12.7109375" customWidth="1"/>
    <col min="20" max="20" width="5.7109375" customWidth="1"/>
    <col min="21" max="27" width="12.7109375" customWidth="1"/>
    <col min="28" max="28" width="5.7109375" customWidth="1"/>
    <col min="29" max="35" width="12.7109375" customWidth="1"/>
    <col min="36" max="36" width="5.7109375" customWidth="1"/>
    <col min="37" max="43" width="12.7109375" customWidth="1"/>
    <col min="44" max="44" width="5.7109375" customWidth="1"/>
    <col min="45" max="51" width="12.7109375" customWidth="1"/>
    <col min="52" max="52" width="5.7109375" customWidth="1"/>
    <col min="53" max="59" width="12.7109375" customWidth="1"/>
  </cols>
  <sheetData>
    <row r="1" spans="1:59" x14ac:dyDescent="0.25">
      <c r="A1" s="14" t="s">
        <v>378</v>
      </c>
      <c r="E1" s="70">
        <f ca="1">M35+U35+AC35+AK35+AS35+BA35-E35</f>
        <v>0</v>
      </c>
      <c r="F1" s="70">
        <f t="shared" ref="F1:K1" ca="1" si="0">N35+V35+AD35+AL35+AT35+BB35-F35</f>
        <v>0</v>
      </c>
      <c r="G1" s="70">
        <f t="shared" ca="1" si="0"/>
        <v>0</v>
      </c>
      <c r="H1" s="70">
        <f t="shared" ca="1" si="0"/>
        <v>0</v>
      </c>
      <c r="I1" s="70">
        <f t="shared" ca="1" si="0"/>
        <v>0</v>
      </c>
      <c r="J1" s="70">
        <f t="shared" ca="1" si="0"/>
        <v>0</v>
      </c>
      <c r="K1" s="70">
        <f t="shared" ca="1" si="0"/>
        <v>0</v>
      </c>
      <c r="L1" s="71" t="s">
        <v>322</v>
      </c>
    </row>
    <row r="2" spans="1:59" x14ac:dyDescent="0.25">
      <c r="A2" s="42" t="str">
        <f>VLOOKUP('selections(hide)'!$A$4,'selections(hide)'!$D$24:$Q$36,14,FALSE)</f>
        <v>PGT FT 1 year or PT 2 years 180 credits</v>
      </c>
      <c r="B2" s="3"/>
    </row>
    <row r="3" spans="1:59" x14ac:dyDescent="0.25">
      <c r="A3" s="64" t="str">
        <f>prog_header!$C$5</f>
        <v>TEST</v>
      </c>
      <c r="B3" s="65"/>
      <c r="C3" s="65"/>
      <c r="D3" s="65"/>
      <c r="E3" s="257" t="s">
        <v>293</v>
      </c>
      <c r="F3" s="257"/>
      <c r="G3" s="257"/>
      <c r="H3" s="257"/>
      <c r="I3" s="257"/>
      <c r="J3" s="257"/>
      <c r="K3" s="257"/>
      <c r="M3" s="253" t="s">
        <v>149</v>
      </c>
      <c r="N3" s="253"/>
      <c r="O3" s="253"/>
      <c r="P3" s="253"/>
      <c r="Q3" s="253"/>
      <c r="R3" s="253"/>
      <c r="S3" s="253"/>
      <c r="U3" s="253" t="s">
        <v>264</v>
      </c>
      <c r="V3" s="253"/>
      <c r="W3" s="253"/>
      <c r="X3" s="253"/>
      <c r="Y3" s="253"/>
      <c r="Z3" s="253"/>
      <c r="AA3" s="253"/>
      <c r="AC3" s="253" t="s">
        <v>265</v>
      </c>
      <c r="AD3" s="253"/>
      <c r="AE3" s="253"/>
      <c r="AF3" s="253"/>
      <c r="AG3" s="253"/>
      <c r="AH3" s="253"/>
      <c r="AI3" s="253"/>
      <c r="AK3" s="253" t="s">
        <v>266</v>
      </c>
      <c r="AL3" s="253"/>
      <c r="AM3" s="253"/>
      <c r="AN3" s="253"/>
      <c r="AO3" s="253"/>
      <c r="AP3" s="253"/>
      <c r="AQ3" s="253"/>
      <c r="AS3" s="253" t="s">
        <v>267</v>
      </c>
      <c r="AT3" s="253"/>
      <c r="AU3" s="253"/>
      <c r="AV3" s="253"/>
      <c r="AW3" s="253"/>
      <c r="AX3" s="253"/>
      <c r="AY3" s="253"/>
      <c r="BA3" s="253" t="s">
        <v>268</v>
      </c>
      <c r="BB3" s="253"/>
      <c r="BC3" s="253"/>
      <c r="BD3" s="253"/>
      <c r="BE3" s="253"/>
      <c r="BF3" s="253"/>
      <c r="BG3" s="253"/>
    </row>
    <row r="4" spans="1:59" x14ac:dyDescent="0.25">
      <c r="D4" s="1" t="s">
        <v>379</v>
      </c>
      <c r="E4" t="s">
        <v>294</v>
      </c>
      <c r="F4" t="s">
        <v>295</v>
      </c>
      <c r="G4" t="s">
        <v>296</v>
      </c>
      <c r="H4" t="s">
        <v>297</v>
      </c>
      <c r="I4" t="s">
        <v>298</v>
      </c>
      <c r="J4" t="s">
        <v>299</v>
      </c>
      <c r="K4" t="s">
        <v>300</v>
      </c>
      <c r="M4" t="str">
        <f>E4</f>
        <v>Dev Yr</v>
      </c>
      <c r="N4" t="str">
        <f t="shared" ref="N4:S5" si="1">F4</f>
        <v>Launch Yr</v>
      </c>
      <c r="O4" t="str">
        <f t="shared" si="1"/>
        <v>Yr 2</v>
      </c>
      <c r="P4" t="str">
        <f t="shared" si="1"/>
        <v>Yr 3</v>
      </c>
      <c r="Q4" t="str">
        <f t="shared" si="1"/>
        <v>Yr 4</v>
      </c>
      <c r="R4" t="str">
        <f t="shared" si="1"/>
        <v>Yr 5</v>
      </c>
      <c r="S4" t="str">
        <f t="shared" si="1"/>
        <v>Yr 6</v>
      </c>
      <c r="U4" t="str">
        <f>M4</f>
        <v>Dev Yr</v>
      </c>
      <c r="V4" t="str">
        <f t="shared" ref="V4:AA5" si="2">N4</f>
        <v>Launch Yr</v>
      </c>
      <c r="W4" t="str">
        <f t="shared" si="2"/>
        <v>Yr 2</v>
      </c>
      <c r="X4" t="str">
        <f t="shared" si="2"/>
        <v>Yr 3</v>
      </c>
      <c r="Y4" t="str">
        <f t="shared" si="2"/>
        <v>Yr 4</v>
      </c>
      <c r="Z4" t="str">
        <f t="shared" si="2"/>
        <v>Yr 5</v>
      </c>
      <c r="AA4" t="str">
        <f t="shared" si="2"/>
        <v>Yr 6</v>
      </c>
      <c r="AC4" t="str">
        <f>U4</f>
        <v>Dev Yr</v>
      </c>
      <c r="AD4" t="str">
        <f t="shared" ref="AD4:AI5" si="3">V4</f>
        <v>Launch Yr</v>
      </c>
      <c r="AE4" t="str">
        <f t="shared" si="3"/>
        <v>Yr 2</v>
      </c>
      <c r="AF4" t="str">
        <f t="shared" si="3"/>
        <v>Yr 3</v>
      </c>
      <c r="AG4" t="str">
        <f t="shared" si="3"/>
        <v>Yr 4</v>
      </c>
      <c r="AH4" t="str">
        <f t="shared" si="3"/>
        <v>Yr 5</v>
      </c>
      <c r="AI4" t="str">
        <f t="shared" si="3"/>
        <v>Yr 6</v>
      </c>
      <c r="AK4" t="str">
        <f>AC4</f>
        <v>Dev Yr</v>
      </c>
      <c r="AL4" t="str">
        <f t="shared" ref="AL4:AQ5" si="4">AD4</f>
        <v>Launch Yr</v>
      </c>
      <c r="AM4" t="str">
        <f t="shared" si="4"/>
        <v>Yr 2</v>
      </c>
      <c r="AN4" t="str">
        <f t="shared" si="4"/>
        <v>Yr 3</v>
      </c>
      <c r="AO4" t="str">
        <f t="shared" si="4"/>
        <v>Yr 4</v>
      </c>
      <c r="AP4" t="str">
        <f t="shared" si="4"/>
        <v>Yr 5</v>
      </c>
      <c r="AQ4" t="str">
        <f t="shared" si="4"/>
        <v>Yr 6</v>
      </c>
      <c r="AS4" t="str">
        <f>AK4</f>
        <v>Dev Yr</v>
      </c>
      <c r="AT4" t="str">
        <f t="shared" ref="AT4:AY5" si="5">AL4</f>
        <v>Launch Yr</v>
      </c>
      <c r="AU4" t="str">
        <f t="shared" si="5"/>
        <v>Yr 2</v>
      </c>
      <c r="AV4" t="str">
        <f t="shared" si="5"/>
        <v>Yr 3</v>
      </c>
      <c r="AW4" t="str">
        <f t="shared" si="5"/>
        <v>Yr 4</v>
      </c>
      <c r="AX4" t="str">
        <f t="shared" si="5"/>
        <v>Yr 5</v>
      </c>
      <c r="AY4" t="str">
        <f t="shared" si="5"/>
        <v>Yr 6</v>
      </c>
      <c r="BA4" t="str">
        <f>AS4</f>
        <v>Dev Yr</v>
      </c>
      <c r="BB4" t="str">
        <f t="shared" ref="BB4:BG5" si="6">AT4</f>
        <v>Launch Yr</v>
      </c>
      <c r="BC4" t="str">
        <f t="shared" si="6"/>
        <v>Yr 2</v>
      </c>
      <c r="BD4" t="str">
        <f t="shared" si="6"/>
        <v>Yr 3</v>
      </c>
      <c r="BE4" t="str">
        <f t="shared" si="6"/>
        <v>Yr 4</v>
      </c>
      <c r="BF4" t="str">
        <f t="shared" si="6"/>
        <v>Yr 5</v>
      </c>
      <c r="BG4" t="str">
        <f t="shared" si="6"/>
        <v>Yr 6</v>
      </c>
    </row>
    <row r="5" spans="1:59" x14ac:dyDescent="0.25">
      <c r="A5" s="42" t="s">
        <v>301</v>
      </c>
      <c r="D5" s="109" t="s">
        <v>380</v>
      </c>
      <c r="E5" s="50" t="str">
        <f>IFERROR(VLOOKUP(F5,'selections(hide)'!$M$3:$N$18,2,FALSE),0)</f>
        <v>2024/25</v>
      </c>
      <c r="F5" s="50" t="str">
        <f>staff_students!E29</f>
        <v>2025/26</v>
      </c>
      <c r="G5" s="50" t="str">
        <f>staff_students!F29</f>
        <v>2026/27</v>
      </c>
      <c r="H5" s="50" t="str">
        <f>staff_students!G29</f>
        <v>2027/28</v>
      </c>
      <c r="I5" s="50" t="str">
        <f>staff_students!H29</f>
        <v>2028/29</v>
      </c>
      <c r="J5" s="50" t="str">
        <f>staff_students!I29</f>
        <v>2029/30</v>
      </c>
      <c r="K5" s="50" t="str">
        <f>staff_students!J29</f>
        <v>2030/31</v>
      </c>
      <c r="M5" s="50" t="str">
        <f>E5</f>
        <v>2024/25</v>
      </c>
      <c r="N5" s="50" t="str">
        <f t="shared" si="1"/>
        <v>2025/26</v>
      </c>
      <c r="O5" s="50" t="str">
        <f t="shared" si="1"/>
        <v>2026/27</v>
      </c>
      <c r="P5" s="50" t="str">
        <f t="shared" si="1"/>
        <v>2027/28</v>
      </c>
      <c r="Q5" s="50" t="str">
        <f t="shared" si="1"/>
        <v>2028/29</v>
      </c>
      <c r="R5" s="50" t="str">
        <f t="shared" si="1"/>
        <v>2029/30</v>
      </c>
      <c r="S5" s="50" t="str">
        <f t="shared" si="1"/>
        <v>2030/31</v>
      </c>
      <c r="U5" s="50" t="str">
        <f>M5</f>
        <v>2024/25</v>
      </c>
      <c r="V5" s="50" t="str">
        <f t="shared" si="2"/>
        <v>2025/26</v>
      </c>
      <c r="W5" s="50" t="str">
        <f t="shared" si="2"/>
        <v>2026/27</v>
      </c>
      <c r="X5" s="50" t="str">
        <f t="shared" si="2"/>
        <v>2027/28</v>
      </c>
      <c r="Y5" s="50" t="str">
        <f t="shared" si="2"/>
        <v>2028/29</v>
      </c>
      <c r="Z5" s="50" t="str">
        <f t="shared" si="2"/>
        <v>2029/30</v>
      </c>
      <c r="AA5" s="50" t="str">
        <f t="shared" si="2"/>
        <v>2030/31</v>
      </c>
      <c r="AC5" s="50" t="str">
        <f>U5</f>
        <v>2024/25</v>
      </c>
      <c r="AD5" s="50" t="str">
        <f t="shared" si="3"/>
        <v>2025/26</v>
      </c>
      <c r="AE5" s="50" t="str">
        <f t="shared" si="3"/>
        <v>2026/27</v>
      </c>
      <c r="AF5" s="50" t="str">
        <f t="shared" si="3"/>
        <v>2027/28</v>
      </c>
      <c r="AG5" s="50" t="str">
        <f t="shared" si="3"/>
        <v>2028/29</v>
      </c>
      <c r="AH5" s="50" t="str">
        <f t="shared" si="3"/>
        <v>2029/30</v>
      </c>
      <c r="AI5" s="50" t="str">
        <f t="shared" si="3"/>
        <v>2030/31</v>
      </c>
      <c r="AK5" s="50" t="str">
        <f>AC5</f>
        <v>2024/25</v>
      </c>
      <c r="AL5" s="50" t="str">
        <f t="shared" si="4"/>
        <v>2025/26</v>
      </c>
      <c r="AM5" s="50" t="str">
        <f t="shared" si="4"/>
        <v>2026/27</v>
      </c>
      <c r="AN5" s="50" t="str">
        <f t="shared" si="4"/>
        <v>2027/28</v>
      </c>
      <c r="AO5" s="50" t="str">
        <f t="shared" si="4"/>
        <v>2028/29</v>
      </c>
      <c r="AP5" s="50" t="str">
        <f t="shared" si="4"/>
        <v>2029/30</v>
      </c>
      <c r="AQ5" s="50" t="str">
        <f t="shared" si="4"/>
        <v>2030/31</v>
      </c>
      <c r="AS5" s="50" t="str">
        <f>AK5</f>
        <v>2024/25</v>
      </c>
      <c r="AT5" s="50" t="str">
        <f t="shared" si="5"/>
        <v>2025/26</v>
      </c>
      <c r="AU5" s="50" t="str">
        <f t="shared" si="5"/>
        <v>2026/27</v>
      </c>
      <c r="AV5" s="50" t="str">
        <f t="shared" si="5"/>
        <v>2027/28</v>
      </c>
      <c r="AW5" s="50" t="str">
        <f t="shared" si="5"/>
        <v>2028/29</v>
      </c>
      <c r="AX5" s="50" t="str">
        <f t="shared" si="5"/>
        <v>2029/30</v>
      </c>
      <c r="AY5" s="50" t="str">
        <f t="shared" si="5"/>
        <v>2030/31</v>
      </c>
      <c r="BA5" s="50" t="str">
        <f>AS5</f>
        <v>2024/25</v>
      </c>
      <c r="BB5" s="50" t="str">
        <f t="shared" si="6"/>
        <v>2025/26</v>
      </c>
      <c r="BC5" s="50" t="str">
        <f t="shared" si="6"/>
        <v>2026/27</v>
      </c>
      <c r="BD5" s="50" t="str">
        <f t="shared" si="6"/>
        <v>2027/28</v>
      </c>
      <c r="BE5" s="50" t="str">
        <f t="shared" si="6"/>
        <v>2028/29</v>
      </c>
      <c r="BF5" s="50" t="str">
        <f t="shared" si="6"/>
        <v>2029/30</v>
      </c>
      <c r="BG5" s="50" t="str">
        <f t="shared" si="6"/>
        <v>2030/31</v>
      </c>
    </row>
    <row r="6" spans="1:59" x14ac:dyDescent="0.25">
      <c r="A6" s="74" t="s">
        <v>381</v>
      </c>
    </row>
    <row r="7" spans="1:59" x14ac:dyDescent="0.25">
      <c r="A7" t="s">
        <v>324</v>
      </c>
      <c r="D7" s="169"/>
      <c r="E7" s="72">
        <f t="shared" ref="E7:K13" si="7">M7+U7+AC7+AK7+AS7+BA7</f>
        <v>0</v>
      </c>
      <c r="F7" s="72">
        <f t="shared" si="7"/>
        <v>0</v>
      </c>
      <c r="G7" s="72">
        <f t="shared" si="7"/>
        <v>0</v>
      </c>
      <c r="H7" s="72">
        <f t="shared" si="7"/>
        <v>0</v>
      </c>
      <c r="I7" s="72">
        <f t="shared" si="7"/>
        <v>0</v>
      </c>
      <c r="J7" s="72">
        <f t="shared" si="7"/>
        <v>0</v>
      </c>
      <c r="K7" s="72">
        <f t="shared" si="7"/>
        <v>0</v>
      </c>
      <c r="M7" s="72">
        <f>'programme_I&amp;E_FC_infl'!M7*$D7</f>
        <v>0</v>
      </c>
      <c r="N7" s="72">
        <f>'programme_I&amp;E_FC_infl'!N7*$D7</f>
        <v>0</v>
      </c>
      <c r="O7" s="72">
        <f>'programme_I&amp;E_FC_infl'!O7*$D7</f>
        <v>0</v>
      </c>
      <c r="P7" s="72">
        <f>'programme_I&amp;E_FC_infl'!P7*$D7</f>
        <v>0</v>
      </c>
      <c r="Q7" s="72">
        <f>'programme_I&amp;E_FC_infl'!Q7*$D7</f>
        <v>0</v>
      </c>
      <c r="R7" s="72">
        <f>'programme_I&amp;E_FC_infl'!R7*$D7</f>
        <v>0</v>
      </c>
      <c r="S7" s="72">
        <f>'programme_I&amp;E_FC_infl'!S7*$D7</f>
        <v>0</v>
      </c>
      <c r="U7" s="72">
        <f>'programme_I&amp;E_FC_infl'!U7*$D7</f>
        <v>0</v>
      </c>
      <c r="V7" s="72">
        <f>'programme_I&amp;E_FC_infl'!V7*$D7</f>
        <v>0</v>
      </c>
      <c r="W7" s="72">
        <f>'programme_I&amp;E_FC_infl'!W7*$D7</f>
        <v>0</v>
      </c>
      <c r="X7" s="72">
        <f>'programme_I&amp;E_FC_infl'!X7*$D7</f>
        <v>0</v>
      </c>
      <c r="Y7" s="72">
        <f>'programme_I&amp;E_FC_infl'!Y7*$D7</f>
        <v>0</v>
      </c>
      <c r="Z7" s="72">
        <f>'programme_I&amp;E_FC_infl'!Z7*$D7</f>
        <v>0</v>
      </c>
      <c r="AA7" s="72">
        <f>'programme_I&amp;E_FC_infl'!AA7*$D7</f>
        <v>0</v>
      </c>
      <c r="AC7" s="72">
        <f>'programme_I&amp;E_FC_infl'!AC7*$D7</f>
        <v>0</v>
      </c>
      <c r="AD7" s="72">
        <f>'programme_I&amp;E_FC_infl'!AD7*$D7</f>
        <v>0</v>
      </c>
      <c r="AE7" s="72">
        <f>'programme_I&amp;E_FC_infl'!AE7*$D7</f>
        <v>0</v>
      </c>
      <c r="AF7" s="72">
        <f>'programme_I&amp;E_FC_infl'!AF7*$D7</f>
        <v>0</v>
      </c>
      <c r="AG7" s="72">
        <f>'programme_I&amp;E_FC_infl'!AG7*$D7</f>
        <v>0</v>
      </c>
      <c r="AH7" s="72">
        <f>'programme_I&amp;E_FC_infl'!AH7*$D7</f>
        <v>0</v>
      </c>
      <c r="AI7" s="72">
        <f>'programme_I&amp;E_FC_infl'!AI7*$D7</f>
        <v>0</v>
      </c>
      <c r="AK7" s="72">
        <f>'programme_I&amp;E_FC_infl'!AK7*$D7</f>
        <v>0</v>
      </c>
      <c r="AL7" s="72">
        <f>'programme_I&amp;E_FC_infl'!AL7*$D7</f>
        <v>0</v>
      </c>
      <c r="AM7" s="72">
        <f>'programme_I&amp;E_FC_infl'!AM7*$D7</f>
        <v>0</v>
      </c>
      <c r="AN7" s="72">
        <f>'programme_I&amp;E_FC_infl'!AN7*$D7</f>
        <v>0</v>
      </c>
      <c r="AO7" s="72">
        <f>'programme_I&amp;E_FC_infl'!AO7*$D7</f>
        <v>0</v>
      </c>
      <c r="AP7" s="72">
        <f>'programme_I&amp;E_FC_infl'!AP7*$D7</f>
        <v>0</v>
      </c>
      <c r="AQ7" s="72">
        <f>'programme_I&amp;E_FC_infl'!AQ7*$D7</f>
        <v>0</v>
      </c>
      <c r="AS7" s="72">
        <f>'programme_I&amp;E_FC_infl'!AS7*$D7</f>
        <v>0</v>
      </c>
      <c r="AT7" s="72">
        <f>'programme_I&amp;E_FC_infl'!AT7*$D7</f>
        <v>0</v>
      </c>
      <c r="AU7" s="72">
        <f>'programme_I&amp;E_FC_infl'!AU7*$D7</f>
        <v>0</v>
      </c>
      <c r="AV7" s="72">
        <f>'programme_I&amp;E_FC_infl'!AV7*$D7</f>
        <v>0</v>
      </c>
      <c r="AW7" s="72">
        <f>'programme_I&amp;E_FC_infl'!AW7*$D7</f>
        <v>0</v>
      </c>
      <c r="AX7" s="72">
        <f>'programme_I&amp;E_FC_infl'!AX7*$D7</f>
        <v>0</v>
      </c>
      <c r="AY7" s="72">
        <f>'programme_I&amp;E_FC_infl'!AY7*$D7</f>
        <v>0</v>
      </c>
      <c r="BA7" s="72">
        <f>'programme_I&amp;E_FC_infl'!BA7*$D7</f>
        <v>0</v>
      </c>
      <c r="BB7" s="72">
        <f>'programme_I&amp;E_FC_infl'!BB7*$D7</f>
        <v>0</v>
      </c>
      <c r="BC7" s="72">
        <f>'programme_I&amp;E_FC_infl'!BC7*$D7</f>
        <v>0</v>
      </c>
      <c r="BD7" s="72">
        <f>'programme_I&amp;E_FC_infl'!BD7*$D7</f>
        <v>0</v>
      </c>
      <c r="BE7" s="72">
        <f>'programme_I&amp;E_FC_infl'!BE7*$D7</f>
        <v>0</v>
      </c>
      <c r="BF7" s="72">
        <f>'programme_I&amp;E_FC_infl'!BF7*$D7</f>
        <v>0</v>
      </c>
      <c r="BG7" s="72">
        <f>'programme_I&amp;E_FC_infl'!BG7*$D7</f>
        <v>0</v>
      </c>
    </row>
    <row r="8" spans="1:59" x14ac:dyDescent="0.25">
      <c r="A8" t="s">
        <v>325</v>
      </c>
      <c r="D8" s="169"/>
      <c r="E8" s="72">
        <f t="shared" si="7"/>
        <v>0</v>
      </c>
      <c r="F8" s="72">
        <f t="shared" si="7"/>
        <v>0</v>
      </c>
      <c r="G8" s="72">
        <f t="shared" si="7"/>
        <v>0</v>
      </c>
      <c r="H8" s="72">
        <f t="shared" si="7"/>
        <v>0</v>
      </c>
      <c r="I8" s="72">
        <f t="shared" si="7"/>
        <v>0</v>
      </c>
      <c r="J8" s="72">
        <f t="shared" si="7"/>
        <v>0</v>
      </c>
      <c r="K8" s="72">
        <f t="shared" si="7"/>
        <v>0</v>
      </c>
      <c r="M8" s="72">
        <f>'programme_I&amp;E_FC_infl'!M8*$D8</f>
        <v>0</v>
      </c>
      <c r="N8" s="72">
        <f>'programme_I&amp;E_FC_infl'!N8*$D8</f>
        <v>0</v>
      </c>
      <c r="O8" s="72">
        <f>'programme_I&amp;E_FC_infl'!O8*$D8</f>
        <v>0</v>
      </c>
      <c r="P8" s="72">
        <f>'programme_I&amp;E_FC_infl'!P8*$D8</f>
        <v>0</v>
      </c>
      <c r="Q8" s="72">
        <f>'programme_I&amp;E_FC_infl'!Q8*$D8</f>
        <v>0</v>
      </c>
      <c r="R8" s="72">
        <f>'programme_I&amp;E_FC_infl'!R8*$D8</f>
        <v>0</v>
      </c>
      <c r="S8" s="72">
        <f>'programme_I&amp;E_FC_infl'!S8*$D8</f>
        <v>0</v>
      </c>
      <c r="U8" s="72">
        <f>'programme_I&amp;E_FC_infl'!U8*$D8</f>
        <v>0</v>
      </c>
      <c r="V8" s="72">
        <f>'programme_I&amp;E_FC_infl'!V8*$D8</f>
        <v>0</v>
      </c>
      <c r="W8" s="72">
        <f>'programme_I&amp;E_FC_infl'!W8*$D8</f>
        <v>0</v>
      </c>
      <c r="X8" s="72">
        <f>'programme_I&amp;E_FC_infl'!X8*$D8</f>
        <v>0</v>
      </c>
      <c r="Y8" s="72">
        <f>'programme_I&amp;E_FC_infl'!Y8*$D8</f>
        <v>0</v>
      </c>
      <c r="Z8" s="72">
        <f>'programme_I&amp;E_FC_infl'!Z8*$D8</f>
        <v>0</v>
      </c>
      <c r="AA8" s="72">
        <f>'programme_I&amp;E_FC_infl'!AA8*$D8</f>
        <v>0</v>
      </c>
      <c r="AC8" s="72">
        <f>'programme_I&amp;E_FC_infl'!AC8*$D8</f>
        <v>0</v>
      </c>
      <c r="AD8" s="72">
        <f>'programme_I&amp;E_FC_infl'!AD8*$D8</f>
        <v>0</v>
      </c>
      <c r="AE8" s="72">
        <f>'programme_I&amp;E_FC_infl'!AE8*$D8</f>
        <v>0</v>
      </c>
      <c r="AF8" s="72">
        <f>'programme_I&amp;E_FC_infl'!AF8*$D8</f>
        <v>0</v>
      </c>
      <c r="AG8" s="72">
        <f>'programme_I&amp;E_FC_infl'!AG8*$D8</f>
        <v>0</v>
      </c>
      <c r="AH8" s="72">
        <f>'programme_I&amp;E_FC_infl'!AH8*$D8</f>
        <v>0</v>
      </c>
      <c r="AI8" s="72">
        <f>'programme_I&amp;E_FC_infl'!AI8*$D8</f>
        <v>0</v>
      </c>
      <c r="AK8" s="72">
        <f>'programme_I&amp;E_FC_infl'!AK8*$D8</f>
        <v>0</v>
      </c>
      <c r="AL8" s="72">
        <f>'programme_I&amp;E_FC_infl'!AL8*$D8</f>
        <v>0</v>
      </c>
      <c r="AM8" s="72">
        <f>'programme_I&amp;E_FC_infl'!AM8*$D8</f>
        <v>0</v>
      </c>
      <c r="AN8" s="72">
        <f>'programme_I&amp;E_FC_infl'!AN8*$D8</f>
        <v>0</v>
      </c>
      <c r="AO8" s="72">
        <f>'programme_I&amp;E_FC_infl'!AO8*$D8</f>
        <v>0</v>
      </c>
      <c r="AP8" s="72">
        <f>'programme_I&amp;E_FC_infl'!AP8*$D8</f>
        <v>0</v>
      </c>
      <c r="AQ8" s="72">
        <f>'programme_I&amp;E_FC_infl'!AQ8*$D8</f>
        <v>0</v>
      </c>
      <c r="AS8" s="72">
        <f>'programme_I&amp;E_FC_infl'!AS8*$D8</f>
        <v>0</v>
      </c>
      <c r="AT8" s="72">
        <f>'programme_I&amp;E_FC_infl'!AT8*$D8</f>
        <v>0</v>
      </c>
      <c r="AU8" s="72">
        <f>'programme_I&amp;E_FC_infl'!AU8*$D8</f>
        <v>0</v>
      </c>
      <c r="AV8" s="72">
        <f>'programme_I&amp;E_FC_infl'!AV8*$D8</f>
        <v>0</v>
      </c>
      <c r="AW8" s="72">
        <f>'programme_I&amp;E_FC_infl'!AW8*$D8</f>
        <v>0</v>
      </c>
      <c r="AX8" s="72">
        <f>'programme_I&amp;E_FC_infl'!AX8*$D8</f>
        <v>0</v>
      </c>
      <c r="AY8" s="72">
        <f>'programme_I&amp;E_FC_infl'!AY8*$D8</f>
        <v>0</v>
      </c>
      <c r="BA8" s="72">
        <f>'programme_I&amp;E_FC_infl'!BA8*$D8</f>
        <v>0</v>
      </c>
      <c r="BB8" s="72">
        <f>'programme_I&amp;E_FC_infl'!BB8*$D8</f>
        <v>0</v>
      </c>
      <c r="BC8" s="72">
        <f>'programme_I&amp;E_FC_infl'!BC8*$D8</f>
        <v>0</v>
      </c>
      <c r="BD8" s="72">
        <f>'programme_I&amp;E_FC_infl'!BD8*$D8</f>
        <v>0</v>
      </c>
      <c r="BE8" s="72">
        <f>'programme_I&amp;E_FC_infl'!BE8*$D8</f>
        <v>0</v>
      </c>
      <c r="BF8" s="72">
        <f>'programme_I&amp;E_FC_infl'!BF8*$D8</f>
        <v>0</v>
      </c>
      <c r="BG8" s="72">
        <f>'programme_I&amp;E_FC_infl'!BG8*$D8</f>
        <v>0</v>
      </c>
    </row>
    <row r="9" spans="1:59" x14ac:dyDescent="0.25">
      <c r="A9" t="s">
        <v>326</v>
      </c>
      <c r="D9" s="169"/>
      <c r="E9" s="72">
        <f t="shared" si="7"/>
        <v>0</v>
      </c>
      <c r="F9" s="72">
        <f t="shared" si="7"/>
        <v>0</v>
      </c>
      <c r="G9" s="72">
        <f t="shared" si="7"/>
        <v>0</v>
      </c>
      <c r="H9" s="72">
        <f t="shared" si="7"/>
        <v>0</v>
      </c>
      <c r="I9" s="72">
        <f t="shared" si="7"/>
        <v>0</v>
      </c>
      <c r="J9" s="72">
        <f t="shared" si="7"/>
        <v>0</v>
      </c>
      <c r="K9" s="72">
        <f t="shared" si="7"/>
        <v>0</v>
      </c>
      <c r="M9" s="72">
        <f>'programme_I&amp;E_FC_infl'!M9*$D9</f>
        <v>0</v>
      </c>
      <c r="N9" s="72">
        <f>'programme_I&amp;E_FC_infl'!N9*$D9</f>
        <v>0</v>
      </c>
      <c r="O9" s="72">
        <f>'programme_I&amp;E_FC_infl'!O9*$D9</f>
        <v>0</v>
      </c>
      <c r="P9" s="72">
        <f>'programme_I&amp;E_FC_infl'!P9*$D9</f>
        <v>0</v>
      </c>
      <c r="Q9" s="72">
        <f>'programme_I&amp;E_FC_infl'!Q9*$D9</f>
        <v>0</v>
      </c>
      <c r="R9" s="72">
        <f>'programme_I&amp;E_FC_infl'!R9*$D9</f>
        <v>0</v>
      </c>
      <c r="S9" s="72">
        <f>'programme_I&amp;E_FC_infl'!S9*$D9</f>
        <v>0</v>
      </c>
      <c r="U9" s="72">
        <f>'programme_I&amp;E_FC_infl'!U9*$D9</f>
        <v>0</v>
      </c>
      <c r="V9" s="72">
        <f>'programme_I&amp;E_FC_infl'!V9*$D9</f>
        <v>0</v>
      </c>
      <c r="W9" s="72">
        <f>'programme_I&amp;E_FC_infl'!W9*$D9</f>
        <v>0</v>
      </c>
      <c r="X9" s="72">
        <f>'programme_I&amp;E_FC_infl'!X9*$D9</f>
        <v>0</v>
      </c>
      <c r="Y9" s="72">
        <f>'programme_I&amp;E_FC_infl'!Y9*$D9</f>
        <v>0</v>
      </c>
      <c r="Z9" s="72">
        <f>'programme_I&amp;E_FC_infl'!Z9*$D9</f>
        <v>0</v>
      </c>
      <c r="AA9" s="72">
        <f>'programme_I&amp;E_FC_infl'!AA9*$D9</f>
        <v>0</v>
      </c>
      <c r="AC9" s="72">
        <f>'programme_I&amp;E_FC_infl'!AC9*$D9</f>
        <v>0</v>
      </c>
      <c r="AD9" s="72">
        <f>'programme_I&amp;E_FC_infl'!AD9*$D9</f>
        <v>0</v>
      </c>
      <c r="AE9" s="72">
        <f>'programme_I&amp;E_FC_infl'!AE9*$D9</f>
        <v>0</v>
      </c>
      <c r="AF9" s="72">
        <f>'programme_I&amp;E_FC_infl'!AF9*$D9</f>
        <v>0</v>
      </c>
      <c r="AG9" s="72">
        <f>'programme_I&amp;E_FC_infl'!AG9*$D9</f>
        <v>0</v>
      </c>
      <c r="AH9" s="72">
        <f>'programme_I&amp;E_FC_infl'!AH9*$D9</f>
        <v>0</v>
      </c>
      <c r="AI9" s="72">
        <f>'programme_I&amp;E_FC_infl'!AI9*$D9</f>
        <v>0</v>
      </c>
      <c r="AK9" s="72">
        <f>'programme_I&amp;E_FC_infl'!AK9*$D9</f>
        <v>0</v>
      </c>
      <c r="AL9" s="72">
        <f>'programme_I&amp;E_FC_infl'!AL9*$D9</f>
        <v>0</v>
      </c>
      <c r="AM9" s="72">
        <f>'programme_I&amp;E_FC_infl'!AM9*$D9</f>
        <v>0</v>
      </c>
      <c r="AN9" s="72">
        <f>'programme_I&amp;E_FC_infl'!AN9*$D9</f>
        <v>0</v>
      </c>
      <c r="AO9" s="72">
        <f>'programme_I&amp;E_FC_infl'!AO9*$D9</f>
        <v>0</v>
      </c>
      <c r="AP9" s="72">
        <f>'programme_I&amp;E_FC_infl'!AP9*$D9</f>
        <v>0</v>
      </c>
      <c r="AQ9" s="72">
        <f>'programme_I&amp;E_FC_infl'!AQ9*$D9</f>
        <v>0</v>
      </c>
      <c r="AS9" s="72">
        <f>'programme_I&amp;E_FC_infl'!AS9*$D9</f>
        <v>0</v>
      </c>
      <c r="AT9" s="72">
        <f>'programme_I&amp;E_FC_infl'!AT9*$D9</f>
        <v>0</v>
      </c>
      <c r="AU9" s="72">
        <f>'programme_I&amp;E_FC_infl'!AU9*$D9</f>
        <v>0</v>
      </c>
      <c r="AV9" s="72">
        <f>'programme_I&amp;E_FC_infl'!AV9*$D9</f>
        <v>0</v>
      </c>
      <c r="AW9" s="72">
        <f>'programme_I&amp;E_FC_infl'!AW9*$D9</f>
        <v>0</v>
      </c>
      <c r="AX9" s="72">
        <f>'programme_I&amp;E_FC_infl'!AX9*$D9</f>
        <v>0</v>
      </c>
      <c r="AY9" s="72">
        <f>'programme_I&amp;E_FC_infl'!AY9*$D9</f>
        <v>0</v>
      </c>
      <c r="BA9" s="72">
        <f>'programme_I&amp;E_FC_infl'!BA9*$D9</f>
        <v>0</v>
      </c>
      <c r="BB9" s="72">
        <f>'programme_I&amp;E_FC_infl'!BB9*$D9</f>
        <v>0</v>
      </c>
      <c r="BC9" s="72">
        <f>'programme_I&amp;E_FC_infl'!BC9*$D9</f>
        <v>0</v>
      </c>
      <c r="BD9" s="72">
        <f>'programme_I&amp;E_FC_infl'!BD9*$D9</f>
        <v>0</v>
      </c>
      <c r="BE9" s="72">
        <f>'programme_I&amp;E_FC_infl'!BE9*$D9</f>
        <v>0</v>
      </c>
      <c r="BF9" s="72">
        <f>'programme_I&amp;E_FC_infl'!BF9*$D9</f>
        <v>0</v>
      </c>
      <c r="BG9" s="72">
        <f>'programme_I&amp;E_FC_infl'!BG9*$D9</f>
        <v>0</v>
      </c>
    </row>
    <row r="10" spans="1:59" x14ac:dyDescent="0.25">
      <c r="A10" t="s">
        <v>327</v>
      </c>
      <c r="D10" s="169"/>
      <c r="E10" s="72">
        <f t="shared" si="7"/>
        <v>0</v>
      </c>
      <c r="F10" s="72">
        <f t="shared" si="7"/>
        <v>0</v>
      </c>
      <c r="G10" s="72">
        <f t="shared" si="7"/>
        <v>0</v>
      </c>
      <c r="H10" s="72">
        <f t="shared" si="7"/>
        <v>0</v>
      </c>
      <c r="I10" s="72">
        <f t="shared" si="7"/>
        <v>0</v>
      </c>
      <c r="J10" s="72">
        <f t="shared" si="7"/>
        <v>0</v>
      </c>
      <c r="K10" s="72">
        <f t="shared" si="7"/>
        <v>0</v>
      </c>
      <c r="M10" s="72">
        <f>'programme_I&amp;E_FC_infl'!M10*$D10</f>
        <v>0</v>
      </c>
      <c r="N10" s="72">
        <f>'programme_I&amp;E_FC_infl'!N10*$D10</f>
        <v>0</v>
      </c>
      <c r="O10" s="72">
        <f>'programme_I&amp;E_FC_infl'!O10*$D10</f>
        <v>0</v>
      </c>
      <c r="P10" s="72">
        <f>'programme_I&amp;E_FC_infl'!P10*$D10</f>
        <v>0</v>
      </c>
      <c r="Q10" s="72">
        <f>'programme_I&amp;E_FC_infl'!Q10*$D10</f>
        <v>0</v>
      </c>
      <c r="R10" s="72">
        <f>'programme_I&amp;E_FC_infl'!R10*$D10</f>
        <v>0</v>
      </c>
      <c r="S10" s="72">
        <f>'programme_I&amp;E_FC_infl'!S10*$D10</f>
        <v>0</v>
      </c>
      <c r="U10" s="72">
        <f>'programme_I&amp;E_FC_infl'!U10*$D10</f>
        <v>0</v>
      </c>
      <c r="V10" s="72">
        <f>'programme_I&amp;E_FC_infl'!V10*$D10</f>
        <v>0</v>
      </c>
      <c r="W10" s="72">
        <f>'programme_I&amp;E_FC_infl'!W10*$D10</f>
        <v>0</v>
      </c>
      <c r="X10" s="72">
        <f>'programme_I&amp;E_FC_infl'!X10*$D10</f>
        <v>0</v>
      </c>
      <c r="Y10" s="72">
        <f>'programme_I&amp;E_FC_infl'!Y10*$D10</f>
        <v>0</v>
      </c>
      <c r="Z10" s="72">
        <f>'programme_I&amp;E_FC_infl'!Z10*$D10</f>
        <v>0</v>
      </c>
      <c r="AA10" s="72">
        <f>'programme_I&amp;E_FC_infl'!AA10*$D10</f>
        <v>0</v>
      </c>
      <c r="AC10" s="72">
        <f>'programme_I&amp;E_FC_infl'!AC10*$D10</f>
        <v>0</v>
      </c>
      <c r="AD10" s="72">
        <f>'programme_I&amp;E_FC_infl'!AD10*$D10</f>
        <v>0</v>
      </c>
      <c r="AE10" s="72">
        <f>'programme_I&amp;E_FC_infl'!AE10*$D10</f>
        <v>0</v>
      </c>
      <c r="AF10" s="72">
        <f>'programme_I&amp;E_FC_infl'!AF10*$D10</f>
        <v>0</v>
      </c>
      <c r="AG10" s="72">
        <f>'programme_I&amp;E_FC_infl'!AG10*$D10</f>
        <v>0</v>
      </c>
      <c r="AH10" s="72">
        <f>'programme_I&amp;E_FC_infl'!AH10*$D10</f>
        <v>0</v>
      </c>
      <c r="AI10" s="72">
        <f>'programme_I&amp;E_FC_infl'!AI10*$D10</f>
        <v>0</v>
      </c>
      <c r="AK10" s="72">
        <f>'programme_I&amp;E_FC_infl'!AK10*$D10</f>
        <v>0</v>
      </c>
      <c r="AL10" s="72">
        <f>'programme_I&amp;E_FC_infl'!AL10*$D10</f>
        <v>0</v>
      </c>
      <c r="AM10" s="72">
        <f>'programme_I&amp;E_FC_infl'!AM10*$D10</f>
        <v>0</v>
      </c>
      <c r="AN10" s="72">
        <f>'programme_I&amp;E_FC_infl'!AN10*$D10</f>
        <v>0</v>
      </c>
      <c r="AO10" s="72">
        <f>'programme_I&amp;E_FC_infl'!AO10*$D10</f>
        <v>0</v>
      </c>
      <c r="AP10" s="72">
        <f>'programme_I&amp;E_FC_infl'!AP10*$D10</f>
        <v>0</v>
      </c>
      <c r="AQ10" s="72">
        <f>'programme_I&amp;E_FC_infl'!AQ10*$D10</f>
        <v>0</v>
      </c>
      <c r="AS10" s="72">
        <f>'programme_I&amp;E_FC_infl'!AS10*$D10</f>
        <v>0</v>
      </c>
      <c r="AT10" s="72">
        <f>'programme_I&amp;E_FC_infl'!AT10*$D10</f>
        <v>0</v>
      </c>
      <c r="AU10" s="72">
        <f>'programme_I&amp;E_FC_infl'!AU10*$D10</f>
        <v>0</v>
      </c>
      <c r="AV10" s="72">
        <f>'programme_I&amp;E_FC_infl'!AV10*$D10</f>
        <v>0</v>
      </c>
      <c r="AW10" s="72">
        <f>'programme_I&amp;E_FC_infl'!AW10*$D10</f>
        <v>0</v>
      </c>
      <c r="AX10" s="72">
        <f>'programme_I&amp;E_FC_infl'!AX10*$D10</f>
        <v>0</v>
      </c>
      <c r="AY10" s="72">
        <f>'programme_I&amp;E_FC_infl'!AY10*$D10</f>
        <v>0</v>
      </c>
      <c r="BA10" s="72">
        <f>'programme_I&amp;E_FC_infl'!BA10*$D10</f>
        <v>0</v>
      </c>
      <c r="BB10" s="72">
        <f>'programme_I&amp;E_FC_infl'!BB10*$D10</f>
        <v>0</v>
      </c>
      <c r="BC10" s="72">
        <f>'programme_I&amp;E_FC_infl'!BC10*$D10</f>
        <v>0</v>
      </c>
      <c r="BD10" s="72">
        <f>'programme_I&amp;E_FC_infl'!BD10*$D10</f>
        <v>0</v>
      </c>
      <c r="BE10" s="72">
        <f>'programme_I&amp;E_FC_infl'!BE10*$D10</f>
        <v>0</v>
      </c>
      <c r="BF10" s="72">
        <f>'programme_I&amp;E_FC_infl'!BF10*$D10</f>
        <v>0</v>
      </c>
      <c r="BG10" s="72">
        <f>'programme_I&amp;E_FC_infl'!BG10*$D10</f>
        <v>0</v>
      </c>
    </row>
    <row r="11" spans="1:59" x14ac:dyDescent="0.25">
      <c r="A11" t="s">
        <v>328</v>
      </c>
      <c r="D11" s="169"/>
      <c r="E11" s="72">
        <f t="shared" si="7"/>
        <v>0</v>
      </c>
      <c r="F11" s="72">
        <f t="shared" si="7"/>
        <v>0</v>
      </c>
      <c r="G11" s="72">
        <f t="shared" si="7"/>
        <v>0</v>
      </c>
      <c r="H11" s="72">
        <f t="shared" si="7"/>
        <v>0</v>
      </c>
      <c r="I11" s="72">
        <f t="shared" si="7"/>
        <v>0</v>
      </c>
      <c r="J11" s="72">
        <f t="shared" si="7"/>
        <v>0</v>
      </c>
      <c r="K11" s="72">
        <f t="shared" si="7"/>
        <v>0</v>
      </c>
      <c r="M11" s="72">
        <f>'programme_I&amp;E_FC_infl'!M11*$D11</f>
        <v>0</v>
      </c>
      <c r="N11" s="72">
        <f>'programme_I&amp;E_FC_infl'!N11*$D11</f>
        <v>0</v>
      </c>
      <c r="O11" s="72">
        <f>'programme_I&amp;E_FC_infl'!O11*$D11</f>
        <v>0</v>
      </c>
      <c r="P11" s="72">
        <f>'programme_I&amp;E_FC_infl'!P11*$D11</f>
        <v>0</v>
      </c>
      <c r="Q11" s="72">
        <f>'programme_I&amp;E_FC_infl'!Q11*$D11</f>
        <v>0</v>
      </c>
      <c r="R11" s="72">
        <f>'programme_I&amp;E_FC_infl'!R11*$D11</f>
        <v>0</v>
      </c>
      <c r="S11" s="72">
        <f>'programme_I&amp;E_FC_infl'!S11*$D11</f>
        <v>0</v>
      </c>
      <c r="U11" s="72">
        <f>'programme_I&amp;E_FC_infl'!U11*$D11</f>
        <v>0</v>
      </c>
      <c r="V11" s="72">
        <f>'programme_I&amp;E_FC_infl'!V11*$D11</f>
        <v>0</v>
      </c>
      <c r="W11" s="72">
        <f>'programme_I&amp;E_FC_infl'!W11*$D11</f>
        <v>0</v>
      </c>
      <c r="X11" s="72">
        <f>'programme_I&amp;E_FC_infl'!X11*$D11</f>
        <v>0</v>
      </c>
      <c r="Y11" s="72">
        <f>'programme_I&amp;E_FC_infl'!Y11*$D11</f>
        <v>0</v>
      </c>
      <c r="Z11" s="72">
        <f>'programme_I&amp;E_FC_infl'!Z11*$D11</f>
        <v>0</v>
      </c>
      <c r="AA11" s="72">
        <f>'programme_I&amp;E_FC_infl'!AA11*$D11</f>
        <v>0</v>
      </c>
      <c r="AC11" s="72">
        <f>'programme_I&amp;E_FC_infl'!AC11*$D11</f>
        <v>0</v>
      </c>
      <c r="AD11" s="72">
        <f>'programme_I&amp;E_FC_infl'!AD11*$D11</f>
        <v>0</v>
      </c>
      <c r="AE11" s="72">
        <f>'programme_I&amp;E_FC_infl'!AE11*$D11</f>
        <v>0</v>
      </c>
      <c r="AF11" s="72">
        <f>'programme_I&amp;E_FC_infl'!AF11*$D11</f>
        <v>0</v>
      </c>
      <c r="AG11" s="72">
        <f>'programme_I&amp;E_FC_infl'!AG11*$D11</f>
        <v>0</v>
      </c>
      <c r="AH11" s="72">
        <f>'programme_I&amp;E_FC_infl'!AH11*$D11</f>
        <v>0</v>
      </c>
      <c r="AI11" s="72">
        <f>'programme_I&amp;E_FC_infl'!AI11*$D11</f>
        <v>0</v>
      </c>
      <c r="AK11" s="72">
        <f>'programme_I&amp;E_FC_infl'!AK11*$D11</f>
        <v>0</v>
      </c>
      <c r="AL11" s="72">
        <f>'programme_I&amp;E_FC_infl'!AL11*$D11</f>
        <v>0</v>
      </c>
      <c r="AM11" s="72">
        <f>'programme_I&amp;E_FC_infl'!AM11*$D11</f>
        <v>0</v>
      </c>
      <c r="AN11" s="72">
        <f>'programme_I&amp;E_FC_infl'!AN11*$D11</f>
        <v>0</v>
      </c>
      <c r="AO11" s="72">
        <f>'programme_I&amp;E_FC_infl'!AO11*$D11</f>
        <v>0</v>
      </c>
      <c r="AP11" s="72">
        <f>'programme_I&amp;E_FC_infl'!AP11*$D11</f>
        <v>0</v>
      </c>
      <c r="AQ11" s="72">
        <f>'programme_I&amp;E_FC_infl'!AQ11*$D11</f>
        <v>0</v>
      </c>
      <c r="AS11" s="72">
        <f>'programme_I&amp;E_FC_infl'!AS11*$D11</f>
        <v>0</v>
      </c>
      <c r="AT11" s="72">
        <f>'programme_I&amp;E_FC_infl'!AT11*$D11</f>
        <v>0</v>
      </c>
      <c r="AU11" s="72">
        <f>'programme_I&amp;E_FC_infl'!AU11*$D11</f>
        <v>0</v>
      </c>
      <c r="AV11" s="72">
        <f>'programme_I&amp;E_FC_infl'!AV11*$D11</f>
        <v>0</v>
      </c>
      <c r="AW11" s="72">
        <f>'programme_I&amp;E_FC_infl'!AW11*$D11</f>
        <v>0</v>
      </c>
      <c r="AX11" s="72">
        <f>'programme_I&amp;E_FC_infl'!AX11*$D11</f>
        <v>0</v>
      </c>
      <c r="AY11" s="72">
        <f>'programme_I&amp;E_FC_infl'!AY11*$D11</f>
        <v>0</v>
      </c>
      <c r="BA11" s="72">
        <f>'programme_I&amp;E_FC_infl'!BA11*$D11</f>
        <v>0</v>
      </c>
      <c r="BB11" s="72">
        <f>'programme_I&amp;E_FC_infl'!BB11*$D11</f>
        <v>0</v>
      </c>
      <c r="BC11" s="72">
        <f>'programme_I&amp;E_FC_infl'!BC11*$D11</f>
        <v>0</v>
      </c>
      <c r="BD11" s="72">
        <f>'programme_I&amp;E_FC_infl'!BD11*$D11</f>
        <v>0</v>
      </c>
      <c r="BE11" s="72">
        <f>'programme_I&amp;E_FC_infl'!BE11*$D11</f>
        <v>0</v>
      </c>
      <c r="BF11" s="72">
        <f>'programme_I&amp;E_FC_infl'!BF11*$D11</f>
        <v>0</v>
      </c>
      <c r="BG11" s="72">
        <f>'programme_I&amp;E_FC_infl'!BG11*$D11</f>
        <v>0</v>
      </c>
    </row>
    <row r="12" spans="1:59" x14ac:dyDescent="0.25">
      <c r="A12" t="s">
        <v>329</v>
      </c>
      <c r="D12" s="169"/>
      <c r="E12" s="72">
        <f t="shared" si="7"/>
        <v>0</v>
      </c>
      <c r="F12" s="72">
        <f t="shared" si="7"/>
        <v>0</v>
      </c>
      <c r="G12" s="72">
        <f t="shared" si="7"/>
        <v>0</v>
      </c>
      <c r="H12" s="72">
        <f t="shared" si="7"/>
        <v>0</v>
      </c>
      <c r="I12" s="72">
        <f t="shared" si="7"/>
        <v>0</v>
      </c>
      <c r="J12" s="72">
        <f t="shared" si="7"/>
        <v>0</v>
      </c>
      <c r="K12" s="72">
        <f t="shared" si="7"/>
        <v>0</v>
      </c>
      <c r="M12" s="72">
        <f>'programme_I&amp;E_FC_infl'!M12*$D12</f>
        <v>0</v>
      </c>
      <c r="N12" s="72">
        <f>'programme_I&amp;E_FC_infl'!N12*$D12</f>
        <v>0</v>
      </c>
      <c r="O12" s="72">
        <f>'programme_I&amp;E_FC_infl'!O12*$D12</f>
        <v>0</v>
      </c>
      <c r="P12" s="72">
        <f>'programme_I&amp;E_FC_infl'!P12*$D12</f>
        <v>0</v>
      </c>
      <c r="Q12" s="72">
        <f>'programme_I&amp;E_FC_infl'!Q12*$D12</f>
        <v>0</v>
      </c>
      <c r="R12" s="72">
        <f>'programme_I&amp;E_FC_infl'!R12*$D12</f>
        <v>0</v>
      </c>
      <c r="S12" s="72">
        <f>'programme_I&amp;E_FC_infl'!S12*$D12</f>
        <v>0</v>
      </c>
      <c r="U12" s="72">
        <f>'programme_I&amp;E_FC_infl'!U12*$D12</f>
        <v>0</v>
      </c>
      <c r="V12" s="72">
        <f>'programme_I&amp;E_FC_infl'!V12*$D12</f>
        <v>0</v>
      </c>
      <c r="W12" s="72">
        <f>'programme_I&amp;E_FC_infl'!W12*$D12</f>
        <v>0</v>
      </c>
      <c r="X12" s="72">
        <f>'programme_I&amp;E_FC_infl'!X12*$D12</f>
        <v>0</v>
      </c>
      <c r="Y12" s="72">
        <f>'programme_I&amp;E_FC_infl'!Y12*$D12</f>
        <v>0</v>
      </c>
      <c r="Z12" s="72">
        <f>'programme_I&amp;E_FC_infl'!Z12*$D12</f>
        <v>0</v>
      </c>
      <c r="AA12" s="72">
        <f>'programme_I&amp;E_FC_infl'!AA12*$D12</f>
        <v>0</v>
      </c>
      <c r="AC12" s="72">
        <f>'programme_I&amp;E_FC_infl'!AC12*$D12</f>
        <v>0</v>
      </c>
      <c r="AD12" s="72">
        <f>'programme_I&amp;E_FC_infl'!AD12*$D12</f>
        <v>0</v>
      </c>
      <c r="AE12" s="72">
        <f>'programme_I&amp;E_FC_infl'!AE12*$D12</f>
        <v>0</v>
      </c>
      <c r="AF12" s="72">
        <f>'programme_I&amp;E_FC_infl'!AF12*$D12</f>
        <v>0</v>
      </c>
      <c r="AG12" s="72">
        <f>'programme_I&amp;E_FC_infl'!AG12*$D12</f>
        <v>0</v>
      </c>
      <c r="AH12" s="72">
        <f>'programme_I&amp;E_FC_infl'!AH12*$D12</f>
        <v>0</v>
      </c>
      <c r="AI12" s="72">
        <f>'programme_I&amp;E_FC_infl'!AI12*$D12</f>
        <v>0</v>
      </c>
      <c r="AK12" s="72">
        <f>'programme_I&amp;E_FC_infl'!AK12*$D12</f>
        <v>0</v>
      </c>
      <c r="AL12" s="72">
        <f>'programme_I&amp;E_FC_infl'!AL12*$D12</f>
        <v>0</v>
      </c>
      <c r="AM12" s="72">
        <f>'programme_I&amp;E_FC_infl'!AM12*$D12</f>
        <v>0</v>
      </c>
      <c r="AN12" s="72">
        <f>'programme_I&amp;E_FC_infl'!AN12*$D12</f>
        <v>0</v>
      </c>
      <c r="AO12" s="72">
        <f>'programme_I&amp;E_FC_infl'!AO12*$D12</f>
        <v>0</v>
      </c>
      <c r="AP12" s="72">
        <f>'programme_I&amp;E_FC_infl'!AP12*$D12</f>
        <v>0</v>
      </c>
      <c r="AQ12" s="72">
        <f>'programme_I&amp;E_FC_infl'!AQ12*$D12</f>
        <v>0</v>
      </c>
      <c r="AS12" s="72">
        <f>'programme_I&amp;E_FC_infl'!AS12*$D12</f>
        <v>0</v>
      </c>
      <c r="AT12" s="72">
        <f>'programme_I&amp;E_FC_infl'!AT12*$D12</f>
        <v>0</v>
      </c>
      <c r="AU12" s="72">
        <f>'programme_I&amp;E_FC_infl'!AU12*$D12</f>
        <v>0</v>
      </c>
      <c r="AV12" s="72">
        <f>'programme_I&amp;E_FC_infl'!AV12*$D12</f>
        <v>0</v>
      </c>
      <c r="AW12" s="72">
        <f>'programme_I&amp;E_FC_infl'!AW12*$D12</f>
        <v>0</v>
      </c>
      <c r="AX12" s="72">
        <f>'programme_I&amp;E_FC_infl'!AX12*$D12</f>
        <v>0</v>
      </c>
      <c r="AY12" s="72">
        <f>'programme_I&amp;E_FC_infl'!AY12*$D12</f>
        <v>0</v>
      </c>
      <c r="BA12" s="72">
        <f>'programme_I&amp;E_FC_infl'!BA12*$D12</f>
        <v>0</v>
      </c>
      <c r="BB12" s="72">
        <f>'programme_I&amp;E_FC_infl'!BB12*$D12</f>
        <v>0</v>
      </c>
      <c r="BC12" s="72">
        <f>'programme_I&amp;E_FC_infl'!BC12*$D12</f>
        <v>0</v>
      </c>
      <c r="BD12" s="72">
        <f>'programme_I&amp;E_FC_infl'!BD12*$D12</f>
        <v>0</v>
      </c>
      <c r="BE12" s="72">
        <f>'programme_I&amp;E_FC_infl'!BE12*$D12</f>
        <v>0</v>
      </c>
      <c r="BF12" s="72">
        <f>'programme_I&amp;E_FC_infl'!BF12*$D12</f>
        <v>0</v>
      </c>
      <c r="BG12" s="72">
        <f>'programme_I&amp;E_FC_infl'!BG12*$D12</f>
        <v>0</v>
      </c>
    </row>
    <row r="13" spans="1:59" x14ac:dyDescent="0.25">
      <c r="A13" t="s">
        <v>330</v>
      </c>
      <c r="D13" s="169"/>
      <c r="E13" s="72">
        <f t="shared" si="7"/>
        <v>0</v>
      </c>
      <c r="F13" s="72">
        <f t="shared" si="7"/>
        <v>0</v>
      </c>
      <c r="G13" s="72">
        <f t="shared" si="7"/>
        <v>0</v>
      </c>
      <c r="H13" s="72">
        <f t="shared" si="7"/>
        <v>0</v>
      </c>
      <c r="I13" s="72">
        <f t="shared" si="7"/>
        <v>0</v>
      </c>
      <c r="J13" s="72">
        <f t="shared" si="7"/>
        <v>0</v>
      </c>
      <c r="K13" s="72">
        <f t="shared" si="7"/>
        <v>0</v>
      </c>
      <c r="M13" s="72">
        <f>'programme_I&amp;E_FC_infl'!M13*$D13</f>
        <v>0</v>
      </c>
      <c r="N13" s="72">
        <f>'programme_I&amp;E_FC_infl'!N13*$D13</f>
        <v>0</v>
      </c>
      <c r="O13" s="72">
        <f>'programme_I&amp;E_FC_infl'!O13*$D13</f>
        <v>0</v>
      </c>
      <c r="P13" s="72">
        <f>'programme_I&amp;E_FC_infl'!P13*$D13</f>
        <v>0</v>
      </c>
      <c r="Q13" s="72">
        <f>'programme_I&amp;E_FC_infl'!Q13*$D13</f>
        <v>0</v>
      </c>
      <c r="R13" s="72">
        <f>'programme_I&amp;E_FC_infl'!R13*$D13</f>
        <v>0</v>
      </c>
      <c r="S13" s="72">
        <f>'programme_I&amp;E_FC_infl'!S13*$D13</f>
        <v>0</v>
      </c>
      <c r="U13" s="72">
        <f>'programme_I&amp;E_FC_infl'!U13*$D13</f>
        <v>0</v>
      </c>
      <c r="V13" s="72">
        <f>'programme_I&amp;E_FC_infl'!V13*$D13</f>
        <v>0</v>
      </c>
      <c r="W13" s="72">
        <f>'programme_I&amp;E_FC_infl'!W13*$D13</f>
        <v>0</v>
      </c>
      <c r="X13" s="72">
        <f>'programme_I&amp;E_FC_infl'!X13*$D13</f>
        <v>0</v>
      </c>
      <c r="Y13" s="72">
        <f>'programme_I&amp;E_FC_infl'!Y13*$D13</f>
        <v>0</v>
      </c>
      <c r="Z13" s="72">
        <f>'programme_I&amp;E_FC_infl'!Z13*$D13</f>
        <v>0</v>
      </c>
      <c r="AA13" s="72">
        <f>'programme_I&amp;E_FC_infl'!AA13*$D13</f>
        <v>0</v>
      </c>
      <c r="AC13" s="72">
        <f>'programme_I&amp;E_FC_infl'!AC13*$D13</f>
        <v>0</v>
      </c>
      <c r="AD13" s="72">
        <f>'programme_I&amp;E_FC_infl'!AD13*$D13</f>
        <v>0</v>
      </c>
      <c r="AE13" s="72">
        <f>'programme_I&amp;E_FC_infl'!AE13*$D13</f>
        <v>0</v>
      </c>
      <c r="AF13" s="72">
        <f>'programme_I&amp;E_FC_infl'!AF13*$D13</f>
        <v>0</v>
      </c>
      <c r="AG13" s="72">
        <f>'programme_I&amp;E_FC_infl'!AG13*$D13</f>
        <v>0</v>
      </c>
      <c r="AH13" s="72">
        <f>'programme_I&amp;E_FC_infl'!AH13*$D13</f>
        <v>0</v>
      </c>
      <c r="AI13" s="72">
        <f>'programme_I&amp;E_FC_infl'!AI13*$D13</f>
        <v>0</v>
      </c>
      <c r="AK13" s="72">
        <f>'programme_I&amp;E_FC_infl'!AK13*$D13</f>
        <v>0</v>
      </c>
      <c r="AL13" s="72">
        <f>'programme_I&amp;E_FC_infl'!AL13*$D13</f>
        <v>0</v>
      </c>
      <c r="AM13" s="72">
        <f>'programme_I&amp;E_FC_infl'!AM13*$D13</f>
        <v>0</v>
      </c>
      <c r="AN13" s="72">
        <f>'programme_I&amp;E_FC_infl'!AN13*$D13</f>
        <v>0</v>
      </c>
      <c r="AO13" s="72">
        <f>'programme_I&amp;E_FC_infl'!AO13*$D13</f>
        <v>0</v>
      </c>
      <c r="AP13" s="72">
        <f>'programme_I&amp;E_FC_infl'!AP13*$D13</f>
        <v>0</v>
      </c>
      <c r="AQ13" s="72">
        <f>'programme_I&amp;E_FC_infl'!AQ13*$D13</f>
        <v>0</v>
      </c>
      <c r="AS13" s="72">
        <f>'programme_I&amp;E_FC_infl'!AS13*$D13</f>
        <v>0</v>
      </c>
      <c r="AT13" s="72">
        <f>'programme_I&amp;E_FC_infl'!AT13*$D13</f>
        <v>0</v>
      </c>
      <c r="AU13" s="72">
        <f>'programme_I&amp;E_FC_infl'!AU13*$D13</f>
        <v>0</v>
      </c>
      <c r="AV13" s="72">
        <f>'programme_I&amp;E_FC_infl'!AV13*$D13</f>
        <v>0</v>
      </c>
      <c r="AW13" s="72">
        <f>'programme_I&amp;E_FC_infl'!AW13*$D13</f>
        <v>0</v>
      </c>
      <c r="AX13" s="72">
        <f>'programme_I&amp;E_FC_infl'!AX13*$D13</f>
        <v>0</v>
      </c>
      <c r="AY13" s="72">
        <f>'programme_I&amp;E_FC_infl'!AY13*$D13</f>
        <v>0</v>
      </c>
      <c r="BA13" s="72">
        <f>'programme_I&amp;E_FC_infl'!BA13*$D13</f>
        <v>0</v>
      </c>
      <c r="BB13" s="72">
        <f>'programme_I&amp;E_FC_infl'!BB13*$D13</f>
        <v>0</v>
      </c>
      <c r="BC13" s="72">
        <f>'programme_I&amp;E_FC_infl'!BC13*$D13</f>
        <v>0</v>
      </c>
      <c r="BD13" s="72">
        <f>'programme_I&amp;E_FC_infl'!BD13*$D13</f>
        <v>0</v>
      </c>
      <c r="BE13" s="72">
        <f>'programme_I&amp;E_FC_infl'!BE13*$D13</f>
        <v>0</v>
      </c>
      <c r="BF13" s="72">
        <f>'programme_I&amp;E_FC_infl'!BF13*$D13</f>
        <v>0</v>
      </c>
      <c r="BG13" s="72">
        <f>'programme_I&amp;E_FC_infl'!BG13*$D13</f>
        <v>0</v>
      </c>
    </row>
    <row r="14" spans="1:59" x14ac:dyDescent="0.25">
      <c r="A14" s="42" t="s">
        <v>382</v>
      </c>
      <c r="E14" s="73">
        <f t="shared" ref="E14:K14" si="8">SUM(E7:E13)</f>
        <v>0</v>
      </c>
      <c r="F14" s="73">
        <f t="shared" si="8"/>
        <v>0</v>
      </c>
      <c r="G14" s="73">
        <f t="shared" si="8"/>
        <v>0</v>
      </c>
      <c r="H14" s="73">
        <f t="shared" si="8"/>
        <v>0</v>
      </c>
      <c r="I14" s="73">
        <f t="shared" si="8"/>
        <v>0</v>
      </c>
      <c r="J14" s="73">
        <f t="shared" si="8"/>
        <v>0</v>
      </c>
      <c r="K14" s="73">
        <f t="shared" si="8"/>
        <v>0</v>
      </c>
      <c r="M14" s="73">
        <f t="shared" ref="M14:S14" si="9">SUM(M7:M13)</f>
        <v>0</v>
      </c>
      <c r="N14" s="73">
        <f t="shared" si="9"/>
        <v>0</v>
      </c>
      <c r="O14" s="73">
        <f t="shared" si="9"/>
        <v>0</v>
      </c>
      <c r="P14" s="73">
        <f t="shared" si="9"/>
        <v>0</v>
      </c>
      <c r="Q14" s="73">
        <f t="shared" si="9"/>
        <v>0</v>
      </c>
      <c r="R14" s="73">
        <f t="shared" si="9"/>
        <v>0</v>
      </c>
      <c r="S14" s="73">
        <f t="shared" si="9"/>
        <v>0</v>
      </c>
      <c r="U14" s="73">
        <f t="shared" ref="U14:AA14" si="10">SUM(U7:U13)</f>
        <v>0</v>
      </c>
      <c r="V14" s="73">
        <f t="shared" si="10"/>
        <v>0</v>
      </c>
      <c r="W14" s="73">
        <f t="shared" si="10"/>
        <v>0</v>
      </c>
      <c r="X14" s="73">
        <f t="shared" si="10"/>
        <v>0</v>
      </c>
      <c r="Y14" s="73">
        <f t="shared" si="10"/>
        <v>0</v>
      </c>
      <c r="Z14" s="73">
        <f t="shared" si="10"/>
        <v>0</v>
      </c>
      <c r="AA14" s="73">
        <f t="shared" si="10"/>
        <v>0</v>
      </c>
      <c r="AC14" s="73">
        <f t="shared" ref="AC14:AI14" si="11">SUM(AC7:AC13)</f>
        <v>0</v>
      </c>
      <c r="AD14" s="73">
        <f t="shared" si="11"/>
        <v>0</v>
      </c>
      <c r="AE14" s="73">
        <f t="shared" si="11"/>
        <v>0</v>
      </c>
      <c r="AF14" s="73">
        <f t="shared" si="11"/>
        <v>0</v>
      </c>
      <c r="AG14" s="73">
        <f t="shared" si="11"/>
        <v>0</v>
      </c>
      <c r="AH14" s="73">
        <f t="shared" si="11"/>
        <v>0</v>
      </c>
      <c r="AI14" s="73">
        <f t="shared" si="11"/>
        <v>0</v>
      </c>
      <c r="AK14" s="73">
        <f t="shared" ref="AK14:AQ14" si="12">SUM(AK7:AK13)</f>
        <v>0</v>
      </c>
      <c r="AL14" s="73">
        <f t="shared" si="12"/>
        <v>0</v>
      </c>
      <c r="AM14" s="73">
        <f t="shared" si="12"/>
        <v>0</v>
      </c>
      <c r="AN14" s="73">
        <f t="shared" si="12"/>
        <v>0</v>
      </c>
      <c r="AO14" s="73">
        <f t="shared" si="12"/>
        <v>0</v>
      </c>
      <c r="AP14" s="73">
        <f t="shared" si="12"/>
        <v>0</v>
      </c>
      <c r="AQ14" s="73">
        <f t="shared" si="12"/>
        <v>0</v>
      </c>
      <c r="AS14" s="73">
        <f t="shared" ref="AS14:AY14" si="13">SUM(AS7:AS13)</f>
        <v>0</v>
      </c>
      <c r="AT14" s="73">
        <f t="shared" si="13"/>
        <v>0</v>
      </c>
      <c r="AU14" s="73">
        <f t="shared" si="13"/>
        <v>0</v>
      </c>
      <c r="AV14" s="73">
        <f t="shared" si="13"/>
        <v>0</v>
      </c>
      <c r="AW14" s="73">
        <f t="shared" si="13"/>
        <v>0</v>
      </c>
      <c r="AX14" s="73">
        <f t="shared" si="13"/>
        <v>0</v>
      </c>
      <c r="AY14" s="73">
        <f t="shared" si="13"/>
        <v>0</v>
      </c>
      <c r="BA14" s="73">
        <f t="shared" ref="BA14:BG14" si="14">SUM(BA7:BA13)</f>
        <v>0</v>
      </c>
      <c r="BB14" s="73">
        <f t="shared" si="14"/>
        <v>0</v>
      </c>
      <c r="BC14" s="73">
        <f t="shared" si="14"/>
        <v>0</v>
      </c>
      <c r="BD14" s="73">
        <f t="shared" si="14"/>
        <v>0</v>
      </c>
      <c r="BE14" s="73">
        <f t="shared" si="14"/>
        <v>0</v>
      </c>
      <c r="BF14" s="73">
        <f t="shared" si="14"/>
        <v>0</v>
      </c>
      <c r="BG14" s="73">
        <f t="shared" si="14"/>
        <v>0</v>
      </c>
    </row>
    <row r="16" spans="1:59" x14ac:dyDescent="0.25">
      <c r="A16" s="74" t="s">
        <v>383</v>
      </c>
    </row>
    <row r="17" spans="1:59" x14ac:dyDescent="0.25">
      <c r="A17" t="s">
        <v>331</v>
      </c>
      <c r="D17" s="169"/>
      <c r="E17" s="72">
        <f t="shared" ref="E17:K29" si="15">M17+U17+AC17+AK17+AS17+BA17</f>
        <v>0</v>
      </c>
      <c r="F17" s="72">
        <f t="shared" si="15"/>
        <v>0</v>
      </c>
      <c r="G17" s="72">
        <f t="shared" si="15"/>
        <v>0</v>
      </c>
      <c r="H17" s="72">
        <f t="shared" si="15"/>
        <v>0</v>
      </c>
      <c r="I17" s="72">
        <f t="shared" si="15"/>
        <v>0</v>
      </c>
      <c r="J17" s="72">
        <f t="shared" si="15"/>
        <v>0</v>
      </c>
      <c r="K17" s="72">
        <f t="shared" si="15"/>
        <v>0</v>
      </c>
      <c r="M17" s="72">
        <f>'programme_I&amp;E_FC_infl'!M17*$D17</f>
        <v>0</v>
      </c>
      <c r="N17" s="72">
        <f>'programme_I&amp;E_FC_infl'!N17*$D17</f>
        <v>0</v>
      </c>
      <c r="O17" s="72">
        <f>'programme_I&amp;E_FC_infl'!O17*$D17</f>
        <v>0</v>
      </c>
      <c r="P17" s="72">
        <f>'programme_I&amp;E_FC_infl'!P17*$D17</f>
        <v>0</v>
      </c>
      <c r="Q17" s="72">
        <f>'programme_I&amp;E_FC_infl'!Q17*$D17</f>
        <v>0</v>
      </c>
      <c r="R17" s="72">
        <f>'programme_I&amp;E_FC_infl'!R17*$D17</f>
        <v>0</v>
      </c>
      <c r="S17" s="72">
        <f>'programme_I&amp;E_FC_infl'!S17*$D17</f>
        <v>0</v>
      </c>
      <c r="U17" s="72">
        <f>'programme_I&amp;E_FC_infl'!U17*$D17</f>
        <v>0</v>
      </c>
      <c r="V17" s="72">
        <f>'programme_I&amp;E_FC_infl'!V17*$D17</f>
        <v>0</v>
      </c>
      <c r="W17" s="72">
        <f>'programme_I&amp;E_FC_infl'!W17*$D17</f>
        <v>0</v>
      </c>
      <c r="X17" s="72">
        <f>'programme_I&amp;E_FC_infl'!X17*$D17</f>
        <v>0</v>
      </c>
      <c r="Y17" s="72">
        <f>'programme_I&amp;E_FC_infl'!Y17*$D17</f>
        <v>0</v>
      </c>
      <c r="Z17" s="72">
        <f>'programme_I&amp;E_FC_infl'!Z17*$D17</f>
        <v>0</v>
      </c>
      <c r="AA17" s="72">
        <f>'programme_I&amp;E_FC_infl'!AA17*$D17</f>
        <v>0</v>
      </c>
      <c r="AC17" s="72">
        <f>'programme_I&amp;E_FC_infl'!AC17*$D17</f>
        <v>0</v>
      </c>
      <c r="AD17" s="72">
        <f>'programme_I&amp;E_FC_infl'!AD17*$D17</f>
        <v>0</v>
      </c>
      <c r="AE17" s="72">
        <f>'programme_I&amp;E_FC_infl'!AE17*$D17</f>
        <v>0</v>
      </c>
      <c r="AF17" s="72">
        <f>'programme_I&amp;E_FC_infl'!AF17*$D17</f>
        <v>0</v>
      </c>
      <c r="AG17" s="72">
        <f>'programme_I&amp;E_FC_infl'!AG17*$D17</f>
        <v>0</v>
      </c>
      <c r="AH17" s="72">
        <f>'programme_I&amp;E_FC_infl'!AH17*$D17</f>
        <v>0</v>
      </c>
      <c r="AI17" s="72">
        <f>'programme_I&amp;E_FC_infl'!AI17*$D17</f>
        <v>0</v>
      </c>
      <c r="AK17" s="72">
        <f>'programme_I&amp;E_FC_infl'!AK17*$D17</f>
        <v>0</v>
      </c>
      <c r="AL17" s="72">
        <f>'programme_I&amp;E_FC_infl'!AL17*$D17</f>
        <v>0</v>
      </c>
      <c r="AM17" s="72">
        <f>'programme_I&amp;E_FC_infl'!AM17*$D17</f>
        <v>0</v>
      </c>
      <c r="AN17" s="72">
        <f>'programme_I&amp;E_FC_infl'!AN17*$D17</f>
        <v>0</v>
      </c>
      <c r="AO17" s="72">
        <f>'programme_I&amp;E_FC_infl'!AO17*$D17</f>
        <v>0</v>
      </c>
      <c r="AP17" s="72">
        <f>'programme_I&amp;E_FC_infl'!AP17*$D17</f>
        <v>0</v>
      </c>
      <c r="AQ17" s="72">
        <f>'programme_I&amp;E_FC_infl'!AQ17*$D17</f>
        <v>0</v>
      </c>
      <c r="AS17" s="72">
        <f>'programme_I&amp;E_FC_infl'!AS17*$D17</f>
        <v>0</v>
      </c>
      <c r="AT17" s="72">
        <f>'programme_I&amp;E_FC_infl'!AT17*$D17</f>
        <v>0</v>
      </c>
      <c r="AU17" s="72">
        <f>'programme_I&amp;E_FC_infl'!AU17*$D17</f>
        <v>0</v>
      </c>
      <c r="AV17" s="72">
        <f>'programme_I&amp;E_FC_infl'!AV17*$D17</f>
        <v>0</v>
      </c>
      <c r="AW17" s="72">
        <f>'programme_I&amp;E_FC_infl'!AW17*$D17</f>
        <v>0</v>
      </c>
      <c r="AX17" s="72">
        <f>'programme_I&amp;E_FC_infl'!AX17*$D17</f>
        <v>0</v>
      </c>
      <c r="AY17" s="72">
        <f>'programme_I&amp;E_FC_infl'!AY17*$D17</f>
        <v>0</v>
      </c>
      <c r="BA17" s="72">
        <f>'programme_I&amp;E_FC_infl'!BA17*$D17</f>
        <v>0</v>
      </c>
      <c r="BB17" s="72">
        <f>'programme_I&amp;E_FC_infl'!BB17*$D17</f>
        <v>0</v>
      </c>
      <c r="BC17" s="72">
        <f>'programme_I&amp;E_FC_infl'!BC17*$D17</f>
        <v>0</v>
      </c>
      <c r="BD17" s="72">
        <f>'programme_I&amp;E_FC_infl'!BD17*$D17</f>
        <v>0</v>
      </c>
      <c r="BE17" s="72">
        <f>'programme_I&amp;E_FC_infl'!BE17*$D17</f>
        <v>0</v>
      </c>
      <c r="BF17" s="72">
        <f>'programme_I&amp;E_FC_infl'!BF17*$D17</f>
        <v>0</v>
      </c>
      <c r="BG17" s="72">
        <f>'programme_I&amp;E_FC_infl'!BG17*$D17</f>
        <v>0</v>
      </c>
    </row>
    <row r="18" spans="1:59" x14ac:dyDescent="0.25">
      <c r="A18" t="s">
        <v>332</v>
      </c>
      <c r="D18" s="169"/>
      <c r="E18" s="72">
        <f t="shared" si="15"/>
        <v>0</v>
      </c>
      <c r="F18" s="72">
        <f t="shared" si="15"/>
        <v>0</v>
      </c>
      <c r="G18" s="72">
        <f t="shared" si="15"/>
        <v>0</v>
      </c>
      <c r="H18" s="72">
        <f t="shared" si="15"/>
        <v>0</v>
      </c>
      <c r="I18" s="72">
        <f t="shared" si="15"/>
        <v>0</v>
      </c>
      <c r="J18" s="72">
        <f t="shared" si="15"/>
        <v>0</v>
      </c>
      <c r="K18" s="72">
        <f t="shared" si="15"/>
        <v>0</v>
      </c>
      <c r="M18" s="72">
        <f>'programme_I&amp;E_FC_infl'!M18*$D18</f>
        <v>0</v>
      </c>
      <c r="N18" s="72">
        <f>'programme_I&amp;E_FC_infl'!N18*$D18</f>
        <v>0</v>
      </c>
      <c r="O18" s="72">
        <f>'programme_I&amp;E_FC_infl'!O18*$D18</f>
        <v>0</v>
      </c>
      <c r="P18" s="72">
        <f>'programme_I&amp;E_FC_infl'!P18*$D18</f>
        <v>0</v>
      </c>
      <c r="Q18" s="72">
        <f>'programme_I&amp;E_FC_infl'!Q18*$D18</f>
        <v>0</v>
      </c>
      <c r="R18" s="72">
        <f>'programme_I&amp;E_FC_infl'!R18*$D18</f>
        <v>0</v>
      </c>
      <c r="S18" s="72">
        <f>'programme_I&amp;E_FC_infl'!S18*$D18</f>
        <v>0</v>
      </c>
      <c r="U18" s="72">
        <f>'programme_I&amp;E_FC_infl'!U18*$D18</f>
        <v>0</v>
      </c>
      <c r="V18" s="72">
        <f>'programme_I&amp;E_FC_infl'!V18*$D18</f>
        <v>0</v>
      </c>
      <c r="W18" s="72">
        <f>'programme_I&amp;E_FC_infl'!W18*$D18</f>
        <v>0</v>
      </c>
      <c r="X18" s="72">
        <f>'programme_I&amp;E_FC_infl'!X18*$D18</f>
        <v>0</v>
      </c>
      <c r="Y18" s="72">
        <f>'programme_I&amp;E_FC_infl'!Y18*$D18</f>
        <v>0</v>
      </c>
      <c r="Z18" s="72">
        <f>'programme_I&amp;E_FC_infl'!Z18*$D18</f>
        <v>0</v>
      </c>
      <c r="AA18" s="72">
        <f>'programme_I&amp;E_FC_infl'!AA18*$D18</f>
        <v>0</v>
      </c>
      <c r="AC18" s="72">
        <f>'programme_I&amp;E_FC_infl'!AC18*$D18</f>
        <v>0</v>
      </c>
      <c r="AD18" s="72">
        <f>'programme_I&amp;E_FC_infl'!AD18*$D18</f>
        <v>0</v>
      </c>
      <c r="AE18" s="72">
        <f>'programme_I&amp;E_FC_infl'!AE18*$D18</f>
        <v>0</v>
      </c>
      <c r="AF18" s="72">
        <f>'programme_I&amp;E_FC_infl'!AF18*$D18</f>
        <v>0</v>
      </c>
      <c r="AG18" s="72">
        <f>'programme_I&amp;E_FC_infl'!AG18*$D18</f>
        <v>0</v>
      </c>
      <c r="AH18" s="72">
        <f>'programme_I&amp;E_FC_infl'!AH18*$D18</f>
        <v>0</v>
      </c>
      <c r="AI18" s="72">
        <f>'programme_I&amp;E_FC_infl'!AI18*$D18</f>
        <v>0</v>
      </c>
      <c r="AK18" s="72">
        <f>'programme_I&amp;E_FC_infl'!AK18*$D18</f>
        <v>0</v>
      </c>
      <c r="AL18" s="72">
        <f>'programme_I&amp;E_FC_infl'!AL18*$D18</f>
        <v>0</v>
      </c>
      <c r="AM18" s="72">
        <f>'programme_I&amp;E_FC_infl'!AM18*$D18</f>
        <v>0</v>
      </c>
      <c r="AN18" s="72">
        <f>'programme_I&amp;E_FC_infl'!AN18*$D18</f>
        <v>0</v>
      </c>
      <c r="AO18" s="72">
        <f>'programme_I&amp;E_FC_infl'!AO18*$D18</f>
        <v>0</v>
      </c>
      <c r="AP18" s="72">
        <f>'programme_I&amp;E_FC_infl'!AP18*$D18</f>
        <v>0</v>
      </c>
      <c r="AQ18" s="72">
        <f>'programme_I&amp;E_FC_infl'!AQ18*$D18</f>
        <v>0</v>
      </c>
      <c r="AS18" s="72">
        <f>'programme_I&amp;E_FC_infl'!AS18*$D18</f>
        <v>0</v>
      </c>
      <c r="AT18" s="72">
        <f>'programme_I&amp;E_FC_infl'!AT18*$D18</f>
        <v>0</v>
      </c>
      <c r="AU18" s="72">
        <f>'programme_I&amp;E_FC_infl'!AU18*$D18</f>
        <v>0</v>
      </c>
      <c r="AV18" s="72">
        <f>'programme_I&amp;E_FC_infl'!AV18*$D18</f>
        <v>0</v>
      </c>
      <c r="AW18" s="72">
        <f>'programme_I&amp;E_FC_infl'!AW18*$D18</f>
        <v>0</v>
      </c>
      <c r="AX18" s="72">
        <f>'programme_I&amp;E_FC_infl'!AX18*$D18</f>
        <v>0</v>
      </c>
      <c r="AY18" s="72">
        <f>'programme_I&amp;E_FC_infl'!AY18*$D18</f>
        <v>0</v>
      </c>
      <c r="BA18" s="72">
        <f>'programme_I&amp;E_FC_infl'!BA18*$D18</f>
        <v>0</v>
      </c>
      <c r="BB18" s="72">
        <f>'programme_I&amp;E_FC_infl'!BB18*$D18</f>
        <v>0</v>
      </c>
      <c r="BC18" s="72">
        <f>'programme_I&amp;E_FC_infl'!BC18*$D18</f>
        <v>0</v>
      </c>
      <c r="BD18" s="72">
        <f>'programme_I&amp;E_FC_infl'!BD18*$D18</f>
        <v>0</v>
      </c>
      <c r="BE18" s="72">
        <f>'programme_I&amp;E_FC_infl'!BE18*$D18</f>
        <v>0</v>
      </c>
      <c r="BF18" s="72">
        <f>'programme_I&amp;E_FC_infl'!BF18*$D18</f>
        <v>0</v>
      </c>
      <c r="BG18" s="72">
        <f>'programme_I&amp;E_FC_infl'!BG18*$D18</f>
        <v>0</v>
      </c>
    </row>
    <row r="19" spans="1:59" x14ac:dyDescent="0.25">
      <c r="A19" t="s">
        <v>333</v>
      </c>
      <c r="D19" s="169"/>
      <c r="E19" s="72">
        <f t="shared" si="15"/>
        <v>0</v>
      </c>
      <c r="F19" s="72">
        <f t="shared" si="15"/>
        <v>0</v>
      </c>
      <c r="G19" s="72">
        <f t="shared" si="15"/>
        <v>0</v>
      </c>
      <c r="H19" s="72">
        <f t="shared" si="15"/>
        <v>0</v>
      </c>
      <c r="I19" s="72">
        <f t="shared" si="15"/>
        <v>0</v>
      </c>
      <c r="J19" s="72">
        <f t="shared" si="15"/>
        <v>0</v>
      </c>
      <c r="K19" s="72">
        <f t="shared" si="15"/>
        <v>0</v>
      </c>
      <c r="M19" s="72">
        <f>'programme_I&amp;E_FC_infl'!M19*$D19</f>
        <v>0</v>
      </c>
      <c r="N19" s="72">
        <f>'programme_I&amp;E_FC_infl'!N19*$D19</f>
        <v>0</v>
      </c>
      <c r="O19" s="72">
        <f>'programme_I&amp;E_FC_infl'!O19*$D19</f>
        <v>0</v>
      </c>
      <c r="P19" s="72">
        <f>'programme_I&amp;E_FC_infl'!P19*$D19</f>
        <v>0</v>
      </c>
      <c r="Q19" s="72">
        <f>'programme_I&amp;E_FC_infl'!Q19*$D19</f>
        <v>0</v>
      </c>
      <c r="R19" s="72">
        <f>'programme_I&amp;E_FC_infl'!R19*$D19</f>
        <v>0</v>
      </c>
      <c r="S19" s="72">
        <f>'programme_I&amp;E_FC_infl'!S19*$D19</f>
        <v>0</v>
      </c>
      <c r="U19" s="72">
        <f>'programme_I&amp;E_FC_infl'!U19*$D19</f>
        <v>0</v>
      </c>
      <c r="V19" s="72">
        <f>'programme_I&amp;E_FC_infl'!V19*$D19</f>
        <v>0</v>
      </c>
      <c r="W19" s="72">
        <f>'programme_I&amp;E_FC_infl'!W19*$D19</f>
        <v>0</v>
      </c>
      <c r="X19" s="72">
        <f>'programme_I&amp;E_FC_infl'!X19*$D19</f>
        <v>0</v>
      </c>
      <c r="Y19" s="72">
        <f>'programme_I&amp;E_FC_infl'!Y19*$D19</f>
        <v>0</v>
      </c>
      <c r="Z19" s="72">
        <f>'programme_I&amp;E_FC_infl'!Z19*$D19</f>
        <v>0</v>
      </c>
      <c r="AA19" s="72">
        <f>'programme_I&amp;E_FC_infl'!AA19*$D19</f>
        <v>0</v>
      </c>
      <c r="AC19" s="72">
        <f>'programme_I&amp;E_FC_infl'!AC19*$D19</f>
        <v>0</v>
      </c>
      <c r="AD19" s="72">
        <f>'programme_I&amp;E_FC_infl'!AD19*$D19</f>
        <v>0</v>
      </c>
      <c r="AE19" s="72">
        <f>'programme_I&amp;E_FC_infl'!AE19*$D19</f>
        <v>0</v>
      </c>
      <c r="AF19" s="72">
        <f>'programme_I&amp;E_FC_infl'!AF19*$D19</f>
        <v>0</v>
      </c>
      <c r="AG19" s="72">
        <f>'programme_I&amp;E_FC_infl'!AG19*$D19</f>
        <v>0</v>
      </c>
      <c r="AH19" s="72">
        <f>'programme_I&amp;E_FC_infl'!AH19*$D19</f>
        <v>0</v>
      </c>
      <c r="AI19" s="72">
        <f>'programme_I&amp;E_FC_infl'!AI19*$D19</f>
        <v>0</v>
      </c>
      <c r="AK19" s="72">
        <f>'programme_I&amp;E_FC_infl'!AK19*$D19</f>
        <v>0</v>
      </c>
      <c r="AL19" s="72">
        <f>'programme_I&amp;E_FC_infl'!AL19*$D19</f>
        <v>0</v>
      </c>
      <c r="AM19" s="72">
        <f>'programme_I&amp;E_FC_infl'!AM19*$D19</f>
        <v>0</v>
      </c>
      <c r="AN19" s="72">
        <f>'programme_I&amp;E_FC_infl'!AN19*$D19</f>
        <v>0</v>
      </c>
      <c r="AO19" s="72">
        <f>'programme_I&amp;E_FC_infl'!AO19*$D19</f>
        <v>0</v>
      </c>
      <c r="AP19" s="72">
        <f>'programme_I&amp;E_FC_infl'!AP19*$D19</f>
        <v>0</v>
      </c>
      <c r="AQ19" s="72">
        <f>'programme_I&amp;E_FC_infl'!AQ19*$D19</f>
        <v>0</v>
      </c>
      <c r="AS19" s="72">
        <f>'programme_I&amp;E_FC_infl'!AS19*$D19</f>
        <v>0</v>
      </c>
      <c r="AT19" s="72">
        <f>'programme_I&amp;E_FC_infl'!AT19*$D19</f>
        <v>0</v>
      </c>
      <c r="AU19" s="72">
        <f>'programme_I&amp;E_FC_infl'!AU19*$D19</f>
        <v>0</v>
      </c>
      <c r="AV19" s="72">
        <f>'programme_I&amp;E_FC_infl'!AV19*$D19</f>
        <v>0</v>
      </c>
      <c r="AW19" s="72">
        <f>'programme_I&amp;E_FC_infl'!AW19*$D19</f>
        <v>0</v>
      </c>
      <c r="AX19" s="72">
        <f>'programme_I&amp;E_FC_infl'!AX19*$D19</f>
        <v>0</v>
      </c>
      <c r="AY19" s="72">
        <f>'programme_I&amp;E_FC_infl'!AY19*$D19</f>
        <v>0</v>
      </c>
      <c r="BA19" s="72">
        <f>'programme_I&amp;E_FC_infl'!BA19*$D19</f>
        <v>0</v>
      </c>
      <c r="BB19" s="72">
        <f>'programme_I&amp;E_FC_infl'!BB19*$D19</f>
        <v>0</v>
      </c>
      <c r="BC19" s="72">
        <f>'programme_I&amp;E_FC_infl'!BC19*$D19</f>
        <v>0</v>
      </c>
      <c r="BD19" s="72">
        <f>'programme_I&amp;E_FC_infl'!BD19*$D19</f>
        <v>0</v>
      </c>
      <c r="BE19" s="72">
        <f>'programme_I&amp;E_FC_infl'!BE19*$D19</f>
        <v>0</v>
      </c>
      <c r="BF19" s="72">
        <f>'programme_I&amp;E_FC_infl'!BF19*$D19</f>
        <v>0</v>
      </c>
      <c r="BG19" s="72">
        <f>'programme_I&amp;E_FC_infl'!BG19*$D19</f>
        <v>0</v>
      </c>
    </row>
    <row r="20" spans="1:59" x14ac:dyDescent="0.25">
      <c r="A20" t="s">
        <v>334</v>
      </c>
      <c r="D20" s="169"/>
      <c r="E20" s="72">
        <f t="shared" si="15"/>
        <v>0</v>
      </c>
      <c r="F20" s="72">
        <f t="shared" si="15"/>
        <v>0</v>
      </c>
      <c r="G20" s="72">
        <f t="shared" si="15"/>
        <v>0</v>
      </c>
      <c r="H20" s="72">
        <f t="shared" si="15"/>
        <v>0</v>
      </c>
      <c r="I20" s="72">
        <f t="shared" si="15"/>
        <v>0</v>
      </c>
      <c r="J20" s="72">
        <f t="shared" si="15"/>
        <v>0</v>
      </c>
      <c r="K20" s="72">
        <f t="shared" si="15"/>
        <v>0</v>
      </c>
      <c r="M20" s="72">
        <f>'programme_I&amp;E_FC_infl'!M20*$D20</f>
        <v>0</v>
      </c>
      <c r="N20" s="72">
        <f>'programme_I&amp;E_FC_infl'!N20*$D20</f>
        <v>0</v>
      </c>
      <c r="O20" s="72">
        <f>'programme_I&amp;E_FC_infl'!O20*$D20</f>
        <v>0</v>
      </c>
      <c r="P20" s="72">
        <f>'programme_I&amp;E_FC_infl'!P20*$D20</f>
        <v>0</v>
      </c>
      <c r="Q20" s="72">
        <f>'programme_I&amp;E_FC_infl'!Q20*$D20</f>
        <v>0</v>
      </c>
      <c r="R20" s="72">
        <f>'programme_I&amp;E_FC_infl'!R20*$D20</f>
        <v>0</v>
      </c>
      <c r="S20" s="72">
        <f>'programme_I&amp;E_FC_infl'!S20*$D20</f>
        <v>0</v>
      </c>
      <c r="U20" s="72">
        <f>'programme_I&amp;E_FC_infl'!U20*$D20</f>
        <v>0</v>
      </c>
      <c r="V20" s="72">
        <f>'programme_I&amp;E_FC_infl'!V20*$D20</f>
        <v>0</v>
      </c>
      <c r="W20" s="72">
        <f>'programme_I&amp;E_FC_infl'!W20*$D20</f>
        <v>0</v>
      </c>
      <c r="X20" s="72">
        <f>'programme_I&amp;E_FC_infl'!X20*$D20</f>
        <v>0</v>
      </c>
      <c r="Y20" s="72">
        <f>'programme_I&amp;E_FC_infl'!Y20*$D20</f>
        <v>0</v>
      </c>
      <c r="Z20" s="72">
        <f>'programme_I&amp;E_FC_infl'!Z20*$D20</f>
        <v>0</v>
      </c>
      <c r="AA20" s="72">
        <f>'programme_I&amp;E_FC_infl'!AA20*$D20</f>
        <v>0</v>
      </c>
      <c r="AC20" s="72">
        <f>'programme_I&amp;E_FC_infl'!AC20*$D20</f>
        <v>0</v>
      </c>
      <c r="AD20" s="72">
        <f>'programme_I&amp;E_FC_infl'!AD20*$D20</f>
        <v>0</v>
      </c>
      <c r="AE20" s="72">
        <f>'programme_I&amp;E_FC_infl'!AE20*$D20</f>
        <v>0</v>
      </c>
      <c r="AF20" s="72">
        <f>'programme_I&amp;E_FC_infl'!AF20*$D20</f>
        <v>0</v>
      </c>
      <c r="AG20" s="72">
        <f>'programme_I&amp;E_FC_infl'!AG20*$D20</f>
        <v>0</v>
      </c>
      <c r="AH20" s="72">
        <f>'programme_I&amp;E_FC_infl'!AH20*$D20</f>
        <v>0</v>
      </c>
      <c r="AI20" s="72">
        <f>'programme_I&amp;E_FC_infl'!AI20*$D20</f>
        <v>0</v>
      </c>
      <c r="AK20" s="72">
        <f>'programme_I&amp;E_FC_infl'!AK20*$D20</f>
        <v>0</v>
      </c>
      <c r="AL20" s="72">
        <f>'programme_I&amp;E_FC_infl'!AL20*$D20</f>
        <v>0</v>
      </c>
      <c r="AM20" s="72">
        <f>'programme_I&amp;E_FC_infl'!AM20*$D20</f>
        <v>0</v>
      </c>
      <c r="AN20" s="72">
        <f>'programme_I&amp;E_FC_infl'!AN20*$D20</f>
        <v>0</v>
      </c>
      <c r="AO20" s="72">
        <f>'programme_I&amp;E_FC_infl'!AO20*$D20</f>
        <v>0</v>
      </c>
      <c r="AP20" s="72">
        <f>'programme_I&amp;E_FC_infl'!AP20*$D20</f>
        <v>0</v>
      </c>
      <c r="AQ20" s="72">
        <f>'programme_I&amp;E_FC_infl'!AQ20*$D20</f>
        <v>0</v>
      </c>
      <c r="AS20" s="72">
        <f>'programme_I&amp;E_FC_infl'!AS20*$D20</f>
        <v>0</v>
      </c>
      <c r="AT20" s="72">
        <f>'programme_I&amp;E_FC_infl'!AT20*$D20</f>
        <v>0</v>
      </c>
      <c r="AU20" s="72">
        <f>'programme_I&amp;E_FC_infl'!AU20*$D20</f>
        <v>0</v>
      </c>
      <c r="AV20" s="72">
        <f>'programme_I&amp;E_FC_infl'!AV20*$D20</f>
        <v>0</v>
      </c>
      <c r="AW20" s="72">
        <f>'programme_I&amp;E_FC_infl'!AW20*$D20</f>
        <v>0</v>
      </c>
      <c r="AX20" s="72">
        <f>'programme_I&amp;E_FC_infl'!AX20*$D20</f>
        <v>0</v>
      </c>
      <c r="AY20" s="72">
        <f>'programme_I&amp;E_FC_infl'!AY20*$D20</f>
        <v>0</v>
      </c>
      <c r="BA20" s="72">
        <f>'programme_I&amp;E_FC_infl'!BA20*$D20</f>
        <v>0</v>
      </c>
      <c r="BB20" s="72">
        <f>'programme_I&amp;E_FC_infl'!BB20*$D20</f>
        <v>0</v>
      </c>
      <c r="BC20" s="72">
        <f>'programme_I&amp;E_FC_infl'!BC20*$D20</f>
        <v>0</v>
      </c>
      <c r="BD20" s="72">
        <f>'programme_I&amp;E_FC_infl'!BD20*$D20</f>
        <v>0</v>
      </c>
      <c r="BE20" s="72">
        <f>'programme_I&amp;E_FC_infl'!BE20*$D20</f>
        <v>0</v>
      </c>
      <c r="BF20" s="72">
        <f>'programme_I&amp;E_FC_infl'!BF20*$D20</f>
        <v>0</v>
      </c>
      <c r="BG20" s="72">
        <f>'programme_I&amp;E_FC_infl'!BG20*$D20</f>
        <v>0</v>
      </c>
    </row>
    <row r="21" spans="1:59" x14ac:dyDescent="0.25">
      <c r="A21" t="s">
        <v>335</v>
      </c>
      <c r="D21" s="169"/>
      <c r="E21" s="72">
        <f t="shared" ca="1" si="15"/>
        <v>0</v>
      </c>
      <c r="F21" s="72">
        <f t="shared" ca="1" si="15"/>
        <v>0</v>
      </c>
      <c r="G21" s="72">
        <f t="shared" ca="1" si="15"/>
        <v>0</v>
      </c>
      <c r="H21" s="72">
        <f t="shared" ca="1" si="15"/>
        <v>0</v>
      </c>
      <c r="I21" s="72">
        <f t="shared" ca="1" si="15"/>
        <v>0</v>
      </c>
      <c r="J21" s="72">
        <f t="shared" ca="1" si="15"/>
        <v>0</v>
      </c>
      <c r="K21" s="72">
        <f t="shared" ca="1" si="15"/>
        <v>0</v>
      </c>
      <c r="M21" s="72">
        <f ca="1">'programme_I&amp;E_FC_infl'!M21*$D21</f>
        <v>0</v>
      </c>
      <c r="N21" s="72">
        <f ca="1">'programme_I&amp;E_FC_infl'!N21*$D21</f>
        <v>0</v>
      </c>
      <c r="O21" s="72">
        <f ca="1">'programme_I&amp;E_FC_infl'!O21*$D21</f>
        <v>0</v>
      </c>
      <c r="P21" s="72">
        <f ca="1">'programme_I&amp;E_FC_infl'!P21*$D21</f>
        <v>0</v>
      </c>
      <c r="Q21" s="72">
        <f ca="1">'programme_I&amp;E_FC_infl'!Q21*$D21</f>
        <v>0</v>
      </c>
      <c r="R21" s="72">
        <f ca="1">'programme_I&amp;E_FC_infl'!R21*$D21</f>
        <v>0</v>
      </c>
      <c r="S21" s="72">
        <f ca="1">'programme_I&amp;E_FC_infl'!S21*$D21</f>
        <v>0</v>
      </c>
      <c r="U21" s="72">
        <f ca="1">'programme_I&amp;E_FC_infl'!U21*$D21</f>
        <v>0</v>
      </c>
      <c r="V21" s="72">
        <f ca="1">'programme_I&amp;E_FC_infl'!V21*$D21</f>
        <v>0</v>
      </c>
      <c r="W21" s="72">
        <f ca="1">'programme_I&amp;E_FC_infl'!W21*$D21</f>
        <v>0</v>
      </c>
      <c r="X21" s="72">
        <f ca="1">'programme_I&amp;E_FC_infl'!X21*$D21</f>
        <v>0</v>
      </c>
      <c r="Y21" s="72">
        <f ca="1">'programme_I&amp;E_FC_infl'!Y21*$D21</f>
        <v>0</v>
      </c>
      <c r="Z21" s="72">
        <f ca="1">'programme_I&amp;E_FC_infl'!Z21*$D21</f>
        <v>0</v>
      </c>
      <c r="AA21" s="72">
        <f ca="1">'programme_I&amp;E_FC_infl'!AA21*$D21</f>
        <v>0</v>
      </c>
      <c r="AC21" s="72">
        <f ca="1">'programme_I&amp;E_FC_infl'!AC21*$D21</f>
        <v>0</v>
      </c>
      <c r="AD21" s="72">
        <f ca="1">'programme_I&amp;E_FC_infl'!AD21*$D21</f>
        <v>0</v>
      </c>
      <c r="AE21" s="72">
        <f ca="1">'programme_I&amp;E_FC_infl'!AE21*$D21</f>
        <v>0</v>
      </c>
      <c r="AF21" s="72">
        <f ca="1">'programme_I&amp;E_FC_infl'!AF21*$D21</f>
        <v>0</v>
      </c>
      <c r="AG21" s="72">
        <f ca="1">'programme_I&amp;E_FC_infl'!AG21*$D21</f>
        <v>0</v>
      </c>
      <c r="AH21" s="72">
        <f ca="1">'programme_I&amp;E_FC_infl'!AH21*$D21</f>
        <v>0</v>
      </c>
      <c r="AI21" s="72">
        <f ca="1">'programme_I&amp;E_FC_infl'!AI21*$D21</f>
        <v>0</v>
      </c>
      <c r="AK21" s="72">
        <f ca="1">'programme_I&amp;E_FC_infl'!AK21*$D21</f>
        <v>0</v>
      </c>
      <c r="AL21" s="72">
        <f ca="1">'programme_I&amp;E_FC_infl'!AL21*$D21</f>
        <v>0</v>
      </c>
      <c r="AM21" s="72">
        <f ca="1">'programme_I&amp;E_FC_infl'!AM21*$D21</f>
        <v>0</v>
      </c>
      <c r="AN21" s="72">
        <f ca="1">'programme_I&amp;E_FC_infl'!AN21*$D21</f>
        <v>0</v>
      </c>
      <c r="AO21" s="72">
        <f ca="1">'programme_I&amp;E_FC_infl'!AO21*$D21</f>
        <v>0</v>
      </c>
      <c r="AP21" s="72">
        <f ca="1">'programme_I&amp;E_FC_infl'!AP21*$D21</f>
        <v>0</v>
      </c>
      <c r="AQ21" s="72">
        <f ca="1">'programme_I&amp;E_FC_infl'!AQ21*$D21</f>
        <v>0</v>
      </c>
      <c r="AS21" s="72">
        <f ca="1">'programme_I&amp;E_FC_infl'!AS21*$D21</f>
        <v>0</v>
      </c>
      <c r="AT21" s="72">
        <f ca="1">'programme_I&amp;E_FC_infl'!AT21*$D21</f>
        <v>0</v>
      </c>
      <c r="AU21" s="72">
        <f ca="1">'programme_I&amp;E_FC_infl'!AU21*$D21</f>
        <v>0</v>
      </c>
      <c r="AV21" s="72">
        <f ca="1">'programme_I&amp;E_FC_infl'!AV21*$D21</f>
        <v>0</v>
      </c>
      <c r="AW21" s="72">
        <f ca="1">'programme_I&amp;E_FC_infl'!AW21*$D21</f>
        <v>0</v>
      </c>
      <c r="AX21" s="72">
        <f ca="1">'programme_I&amp;E_FC_infl'!AX21*$D21</f>
        <v>0</v>
      </c>
      <c r="AY21" s="72">
        <f ca="1">'programme_I&amp;E_FC_infl'!AY21*$D21</f>
        <v>0</v>
      </c>
      <c r="BA21" s="72">
        <f ca="1">'programme_I&amp;E_FC_infl'!BA21*$D21</f>
        <v>0</v>
      </c>
      <c r="BB21" s="72">
        <f ca="1">'programme_I&amp;E_FC_infl'!BB21*$D21</f>
        <v>0</v>
      </c>
      <c r="BC21" s="72">
        <f ca="1">'programme_I&amp;E_FC_infl'!BC21*$D21</f>
        <v>0</v>
      </c>
      <c r="BD21" s="72">
        <f ca="1">'programme_I&amp;E_FC_infl'!BD21*$D21</f>
        <v>0</v>
      </c>
      <c r="BE21" s="72">
        <f ca="1">'programme_I&amp;E_FC_infl'!BE21*$D21</f>
        <v>0</v>
      </c>
      <c r="BF21" s="72">
        <f ca="1">'programme_I&amp;E_FC_infl'!BF21*$D21</f>
        <v>0</v>
      </c>
      <c r="BG21" s="72">
        <f ca="1">'programme_I&amp;E_FC_infl'!BG21*$D21</f>
        <v>0</v>
      </c>
    </row>
    <row r="22" spans="1:59" x14ac:dyDescent="0.25">
      <c r="A22" t="s">
        <v>336</v>
      </c>
      <c r="D22" s="169"/>
      <c r="E22" s="72">
        <f t="shared" ca="1" si="15"/>
        <v>0</v>
      </c>
      <c r="F22" s="72">
        <f t="shared" ca="1" si="15"/>
        <v>0</v>
      </c>
      <c r="G22" s="72">
        <f t="shared" ca="1" si="15"/>
        <v>0</v>
      </c>
      <c r="H22" s="72">
        <f t="shared" ca="1" si="15"/>
        <v>0</v>
      </c>
      <c r="I22" s="72">
        <f t="shared" ca="1" si="15"/>
        <v>0</v>
      </c>
      <c r="J22" s="72">
        <f t="shared" ca="1" si="15"/>
        <v>0</v>
      </c>
      <c r="K22" s="72">
        <f t="shared" ca="1" si="15"/>
        <v>0</v>
      </c>
      <c r="M22" s="72">
        <f ca="1">'programme_I&amp;E_FC_infl'!M22*$D22</f>
        <v>0</v>
      </c>
      <c r="N22" s="72">
        <f ca="1">'programme_I&amp;E_FC_infl'!N22*$D22</f>
        <v>0</v>
      </c>
      <c r="O22" s="72">
        <f ca="1">'programme_I&amp;E_FC_infl'!O22*$D22</f>
        <v>0</v>
      </c>
      <c r="P22" s="72">
        <f ca="1">'programme_I&amp;E_FC_infl'!P22*$D22</f>
        <v>0</v>
      </c>
      <c r="Q22" s="72">
        <f ca="1">'programme_I&amp;E_FC_infl'!Q22*$D22</f>
        <v>0</v>
      </c>
      <c r="R22" s="72">
        <f ca="1">'programme_I&amp;E_FC_infl'!R22*$D22</f>
        <v>0</v>
      </c>
      <c r="S22" s="72">
        <f ca="1">'programme_I&amp;E_FC_infl'!S22*$D22</f>
        <v>0</v>
      </c>
      <c r="U22" s="72">
        <f ca="1">'programme_I&amp;E_FC_infl'!U22*$D22</f>
        <v>0</v>
      </c>
      <c r="V22" s="72">
        <f ca="1">'programme_I&amp;E_FC_infl'!V22*$D22</f>
        <v>0</v>
      </c>
      <c r="W22" s="72">
        <f ca="1">'programme_I&amp;E_FC_infl'!W22*$D22</f>
        <v>0</v>
      </c>
      <c r="X22" s="72">
        <f ca="1">'programme_I&amp;E_FC_infl'!X22*$D22</f>
        <v>0</v>
      </c>
      <c r="Y22" s="72">
        <f ca="1">'programme_I&amp;E_FC_infl'!Y22*$D22</f>
        <v>0</v>
      </c>
      <c r="Z22" s="72">
        <f ca="1">'programme_I&amp;E_FC_infl'!Z22*$D22</f>
        <v>0</v>
      </c>
      <c r="AA22" s="72">
        <f ca="1">'programme_I&amp;E_FC_infl'!AA22*$D22</f>
        <v>0</v>
      </c>
      <c r="AC22" s="72">
        <f ca="1">'programme_I&amp;E_FC_infl'!AC22*$D22</f>
        <v>0</v>
      </c>
      <c r="AD22" s="72">
        <f ca="1">'programme_I&amp;E_FC_infl'!AD22*$D22</f>
        <v>0</v>
      </c>
      <c r="AE22" s="72">
        <f ca="1">'programme_I&amp;E_FC_infl'!AE22*$D22</f>
        <v>0</v>
      </c>
      <c r="AF22" s="72">
        <f ca="1">'programme_I&amp;E_FC_infl'!AF22*$D22</f>
        <v>0</v>
      </c>
      <c r="AG22" s="72">
        <f ca="1">'programme_I&amp;E_FC_infl'!AG22*$D22</f>
        <v>0</v>
      </c>
      <c r="AH22" s="72">
        <f ca="1">'programme_I&amp;E_FC_infl'!AH22*$D22</f>
        <v>0</v>
      </c>
      <c r="AI22" s="72">
        <f ca="1">'programme_I&amp;E_FC_infl'!AI22*$D22</f>
        <v>0</v>
      </c>
      <c r="AK22" s="72">
        <f ca="1">'programme_I&amp;E_FC_infl'!AK22*$D22</f>
        <v>0</v>
      </c>
      <c r="AL22" s="72">
        <f ca="1">'programme_I&amp;E_FC_infl'!AL22*$D22</f>
        <v>0</v>
      </c>
      <c r="AM22" s="72">
        <f ca="1">'programme_I&amp;E_FC_infl'!AM22*$D22</f>
        <v>0</v>
      </c>
      <c r="AN22" s="72">
        <f ca="1">'programme_I&amp;E_FC_infl'!AN22*$D22</f>
        <v>0</v>
      </c>
      <c r="AO22" s="72">
        <f ca="1">'programme_I&amp;E_FC_infl'!AO22*$D22</f>
        <v>0</v>
      </c>
      <c r="AP22" s="72">
        <f ca="1">'programme_I&amp;E_FC_infl'!AP22*$D22</f>
        <v>0</v>
      </c>
      <c r="AQ22" s="72">
        <f ca="1">'programme_I&amp;E_FC_infl'!AQ22*$D22</f>
        <v>0</v>
      </c>
      <c r="AS22" s="72">
        <f ca="1">'programme_I&amp;E_FC_infl'!AS22*$D22</f>
        <v>0</v>
      </c>
      <c r="AT22" s="72">
        <f ca="1">'programme_I&amp;E_FC_infl'!AT22*$D22</f>
        <v>0</v>
      </c>
      <c r="AU22" s="72">
        <f ca="1">'programme_I&amp;E_FC_infl'!AU22*$D22</f>
        <v>0</v>
      </c>
      <c r="AV22" s="72">
        <f ca="1">'programme_I&amp;E_FC_infl'!AV22*$D22</f>
        <v>0</v>
      </c>
      <c r="AW22" s="72">
        <f ca="1">'programme_I&amp;E_FC_infl'!AW22*$D22</f>
        <v>0</v>
      </c>
      <c r="AX22" s="72">
        <f ca="1">'programme_I&amp;E_FC_infl'!AX22*$D22</f>
        <v>0</v>
      </c>
      <c r="AY22" s="72">
        <f ca="1">'programme_I&amp;E_FC_infl'!AY22*$D22</f>
        <v>0</v>
      </c>
      <c r="BA22" s="72">
        <f ca="1">'programme_I&amp;E_FC_infl'!BA22*$D22</f>
        <v>0</v>
      </c>
      <c r="BB22" s="72">
        <f ca="1">'programme_I&amp;E_FC_infl'!BB22*$D22</f>
        <v>0</v>
      </c>
      <c r="BC22" s="72">
        <f ca="1">'programme_I&amp;E_FC_infl'!BC22*$D22</f>
        <v>0</v>
      </c>
      <c r="BD22" s="72">
        <f ca="1">'programme_I&amp;E_FC_infl'!BD22*$D22</f>
        <v>0</v>
      </c>
      <c r="BE22" s="72">
        <f ca="1">'programme_I&amp;E_FC_infl'!BE22*$D22</f>
        <v>0</v>
      </c>
      <c r="BF22" s="72">
        <f ca="1">'programme_I&amp;E_FC_infl'!BF22*$D22</f>
        <v>0</v>
      </c>
      <c r="BG22" s="72">
        <f ca="1">'programme_I&amp;E_FC_infl'!BG22*$D22</f>
        <v>0</v>
      </c>
    </row>
    <row r="23" spans="1:59" x14ac:dyDescent="0.25">
      <c r="A23" t="s">
        <v>337</v>
      </c>
      <c r="D23" s="169"/>
      <c r="E23" s="72">
        <f t="shared" si="15"/>
        <v>0</v>
      </c>
      <c r="F23" s="72">
        <f t="shared" ca="1" si="15"/>
        <v>0</v>
      </c>
      <c r="G23" s="72">
        <f t="shared" ca="1" si="15"/>
        <v>0</v>
      </c>
      <c r="H23" s="72">
        <f t="shared" ca="1" si="15"/>
        <v>0</v>
      </c>
      <c r="I23" s="72">
        <f t="shared" ca="1" si="15"/>
        <v>0</v>
      </c>
      <c r="J23" s="72">
        <f t="shared" ca="1" si="15"/>
        <v>0</v>
      </c>
      <c r="K23" s="72">
        <f t="shared" ca="1" si="15"/>
        <v>0</v>
      </c>
      <c r="M23" s="72">
        <f>'programme_I&amp;E_FC_infl'!M23*$D23</f>
        <v>0</v>
      </c>
      <c r="N23" s="72">
        <f ca="1">'programme_I&amp;E_FC_infl'!N23*$D23</f>
        <v>0</v>
      </c>
      <c r="O23" s="72">
        <f ca="1">'programme_I&amp;E_FC_infl'!O23*$D23</f>
        <v>0</v>
      </c>
      <c r="P23" s="72">
        <f ca="1">'programme_I&amp;E_FC_infl'!P23*$D23</f>
        <v>0</v>
      </c>
      <c r="Q23" s="72">
        <f ca="1">'programme_I&amp;E_FC_infl'!Q23*$D23</f>
        <v>0</v>
      </c>
      <c r="R23" s="72">
        <f ca="1">'programme_I&amp;E_FC_infl'!R23*$D23</f>
        <v>0</v>
      </c>
      <c r="S23" s="72">
        <f ca="1">'programme_I&amp;E_FC_infl'!S23*$D23</f>
        <v>0</v>
      </c>
      <c r="U23" s="72">
        <f>'programme_I&amp;E_FC_infl'!U23*$D23</f>
        <v>0</v>
      </c>
      <c r="V23" s="72">
        <f ca="1">'programme_I&amp;E_FC_infl'!V23*$D23</f>
        <v>0</v>
      </c>
      <c r="W23" s="72">
        <f ca="1">'programme_I&amp;E_FC_infl'!W23*$D23</f>
        <v>0</v>
      </c>
      <c r="X23" s="72">
        <f ca="1">'programme_I&amp;E_FC_infl'!X23*$D23</f>
        <v>0</v>
      </c>
      <c r="Y23" s="72">
        <f ca="1">'programme_I&amp;E_FC_infl'!Y23*$D23</f>
        <v>0</v>
      </c>
      <c r="Z23" s="72">
        <f ca="1">'programme_I&amp;E_FC_infl'!Z23*$D23</f>
        <v>0</v>
      </c>
      <c r="AA23" s="72">
        <f ca="1">'programme_I&amp;E_FC_infl'!AA23*$D23</f>
        <v>0</v>
      </c>
      <c r="AC23" s="72">
        <f>'programme_I&amp;E_FC_infl'!AC23*$D23</f>
        <v>0</v>
      </c>
      <c r="AD23" s="72">
        <f ca="1">'programme_I&amp;E_FC_infl'!AD23*$D23</f>
        <v>0</v>
      </c>
      <c r="AE23" s="72">
        <f ca="1">'programme_I&amp;E_FC_infl'!AE23*$D23</f>
        <v>0</v>
      </c>
      <c r="AF23" s="72">
        <f ca="1">'programme_I&amp;E_FC_infl'!AF23*$D23</f>
        <v>0</v>
      </c>
      <c r="AG23" s="72">
        <f ca="1">'programme_I&amp;E_FC_infl'!AG23*$D23</f>
        <v>0</v>
      </c>
      <c r="AH23" s="72">
        <f ca="1">'programme_I&amp;E_FC_infl'!AH23*$D23</f>
        <v>0</v>
      </c>
      <c r="AI23" s="72">
        <f ca="1">'programme_I&amp;E_FC_infl'!AI23*$D23</f>
        <v>0</v>
      </c>
      <c r="AK23" s="72">
        <f>'programme_I&amp;E_FC_infl'!AK23*$D23</f>
        <v>0</v>
      </c>
      <c r="AL23" s="72">
        <f ca="1">'programme_I&amp;E_FC_infl'!AL23*$D23</f>
        <v>0</v>
      </c>
      <c r="AM23" s="72">
        <f ca="1">'programme_I&amp;E_FC_infl'!AM23*$D23</f>
        <v>0</v>
      </c>
      <c r="AN23" s="72">
        <f ca="1">'programme_I&amp;E_FC_infl'!AN23*$D23</f>
        <v>0</v>
      </c>
      <c r="AO23" s="72">
        <f ca="1">'programme_I&amp;E_FC_infl'!AO23*$D23</f>
        <v>0</v>
      </c>
      <c r="AP23" s="72">
        <f ca="1">'programme_I&amp;E_FC_infl'!AP23*$D23</f>
        <v>0</v>
      </c>
      <c r="AQ23" s="72">
        <f ca="1">'programme_I&amp;E_FC_infl'!AQ23*$D23</f>
        <v>0</v>
      </c>
      <c r="AS23" s="72">
        <f>'programme_I&amp;E_FC_infl'!AS23*$D23</f>
        <v>0</v>
      </c>
      <c r="AT23" s="72">
        <f ca="1">'programme_I&amp;E_FC_infl'!AT23*$D23</f>
        <v>0</v>
      </c>
      <c r="AU23" s="72">
        <f ca="1">'programme_I&amp;E_FC_infl'!AU23*$D23</f>
        <v>0</v>
      </c>
      <c r="AV23" s="72">
        <f ca="1">'programme_I&amp;E_FC_infl'!AV23*$D23</f>
        <v>0</v>
      </c>
      <c r="AW23" s="72">
        <f ca="1">'programme_I&amp;E_FC_infl'!AW23*$D23</f>
        <v>0</v>
      </c>
      <c r="AX23" s="72">
        <f ca="1">'programme_I&amp;E_FC_infl'!AX23*$D23</f>
        <v>0</v>
      </c>
      <c r="AY23" s="72">
        <f ca="1">'programme_I&amp;E_FC_infl'!AY23*$D23</f>
        <v>0</v>
      </c>
      <c r="BA23" s="72">
        <f>'programme_I&amp;E_FC_infl'!BA23*$D23</f>
        <v>0</v>
      </c>
      <c r="BB23" s="72">
        <f ca="1">'programme_I&amp;E_FC_infl'!BB23*$D23</f>
        <v>0</v>
      </c>
      <c r="BC23" s="72">
        <f ca="1">'programme_I&amp;E_FC_infl'!BC23*$D23</f>
        <v>0</v>
      </c>
      <c r="BD23" s="72">
        <f ca="1">'programme_I&amp;E_FC_infl'!BD23*$D23</f>
        <v>0</v>
      </c>
      <c r="BE23" s="72">
        <f ca="1">'programme_I&amp;E_FC_infl'!BE23*$D23</f>
        <v>0</v>
      </c>
      <c r="BF23" s="72">
        <f ca="1">'programme_I&amp;E_FC_infl'!BF23*$D23</f>
        <v>0</v>
      </c>
      <c r="BG23" s="72">
        <f ca="1">'programme_I&amp;E_FC_infl'!BG23*$D23</f>
        <v>0</v>
      </c>
    </row>
    <row r="24" spans="1:59" x14ac:dyDescent="0.25">
      <c r="A24" t="s">
        <v>338</v>
      </c>
      <c r="D24" s="169"/>
      <c r="E24" s="72">
        <f t="shared" si="15"/>
        <v>0</v>
      </c>
      <c r="F24" s="72">
        <f t="shared" ca="1" si="15"/>
        <v>0</v>
      </c>
      <c r="G24" s="72">
        <f t="shared" ca="1" si="15"/>
        <v>0</v>
      </c>
      <c r="H24" s="72">
        <f t="shared" ca="1" si="15"/>
        <v>0</v>
      </c>
      <c r="I24" s="72">
        <f t="shared" ca="1" si="15"/>
        <v>0</v>
      </c>
      <c r="J24" s="72">
        <f t="shared" ca="1" si="15"/>
        <v>0</v>
      </c>
      <c r="K24" s="72">
        <f t="shared" ca="1" si="15"/>
        <v>0</v>
      </c>
      <c r="M24" s="72">
        <f>'programme_I&amp;E_FC_infl'!M24*$D24</f>
        <v>0</v>
      </c>
      <c r="N24" s="72">
        <f ca="1">'programme_I&amp;E_FC_infl'!N24*$D24</f>
        <v>0</v>
      </c>
      <c r="O24" s="72">
        <f ca="1">'programme_I&amp;E_FC_infl'!O24*$D24</f>
        <v>0</v>
      </c>
      <c r="P24" s="72">
        <f ca="1">'programme_I&amp;E_FC_infl'!P24*$D24</f>
        <v>0</v>
      </c>
      <c r="Q24" s="72">
        <f ca="1">'programme_I&amp;E_FC_infl'!Q24*$D24</f>
        <v>0</v>
      </c>
      <c r="R24" s="72">
        <f ca="1">'programme_I&amp;E_FC_infl'!R24*$D24</f>
        <v>0</v>
      </c>
      <c r="S24" s="72">
        <f ca="1">'programme_I&amp;E_FC_infl'!S24*$D24</f>
        <v>0</v>
      </c>
      <c r="U24" s="72">
        <f>'programme_I&amp;E_FC_infl'!U24*$D24</f>
        <v>0</v>
      </c>
      <c r="V24" s="72">
        <f ca="1">'programme_I&amp;E_FC_infl'!V24*$D24</f>
        <v>0</v>
      </c>
      <c r="W24" s="72">
        <f ca="1">'programme_I&amp;E_FC_infl'!W24*$D24</f>
        <v>0</v>
      </c>
      <c r="X24" s="72">
        <f ca="1">'programme_I&amp;E_FC_infl'!X24*$D24</f>
        <v>0</v>
      </c>
      <c r="Y24" s="72">
        <f ca="1">'programme_I&amp;E_FC_infl'!Y24*$D24</f>
        <v>0</v>
      </c>
      <c r="Z24" s="72">
        <f ca="1">'programme_I&amp;E_FC_infl'!Z24*$D24</f>
        <v>0</v>
      </c>
      <c r="AA24" s="72">
        <f ca="1">'programme_I&amp;E_FC_infl'!AA24*$D24</f>
        <v>0</v>
      </c>
      <c r="AC24" s="72">
        <f>'programme_I&amp;E_FC_infl'!AC24*$D24</f>
        <v>0</v>
      </c>
      <c r="AD24" s="72">
        <f ca="1">'programme_I&amp;E_FC_infl'!AD24*$D24</f>
        <v>0</v>
      </c>
      <c r="AE24" s="72">
        <f ca="1">'programme_I&amp;E_FC_infl'!AE24*$D24</f>
        <v>0</v>
      </c>
      <c r="AF24" s="72">
        <f ca="1">'programme_I&amp;E_FC_infl'!AF24*$D24</f>
        <v>0</v>
      </c>
      <c r="AG24" s="72">
        <f ca="1">'programme_I&amp;E_FC_infl'!AG24*$D24</f>
        <v>0</v>
      </c>
      <c r="AH24" s="72">
        <f ca="1">'programme_I&amp;E_FC_infl'!AH24*$D24</f>
        <v>0</v>
      </c>
      <c r="AI24" s="72">
        <f ca="1">'programme_I&amp;E_FC_infl'!AI24*$D24</f>
        <v>0</v>
      </c>
      <c r="AK24" s="72">
        <f>'programme_I&amp;E_FC_infl'!AK24*$D24</f>
        <v>0</v>
      </c>
      <c r="AL24" s="72">
        <f ca="1">'programme_I&amp;E_FC_infl'!AL24*$D24</f>
        <v>0</v>
      </c>
      <c r="AM24" s="72">
        <f ca="1">'programme_I&amp;E_FC_infl'!AM24*$D24</f>
        <v>0</v>
      </c>
      <c r="AN24" s="72">
        <f ca="1">'programme_I&amp;E_FC_infl'!AN24*$D24</f>
        <v>0</v>
      </c>
      <c r="AO24" s="72">
        <f ca="1">'programme_I&amp;E_FC_infl'!AO24*$D24</f>
        <v>0</v>
      </c>
      <c r="AP24" s="72">
        <f ca="1">'programme_I&amp;E_FC_infl'!AP24*$D24</f>
        <v>0</v>
      </c>
      <c r="AQ24" s="72">
        <f ca="1">'programme_I&amp;E_FC_infl'!AQ24*$D24</f>
        <v>0</v>
      </c>
      <c r="AS24" s="72">
        <f>'programme_I&amp;E_FC_infl'!AS24*$D24</f>
        <v>0</v>
      </c>
      <c r="AT24" s="72">
        <f ca="1">'programme_I&amp;E_FC_infl'!AT24*$D24</f>
        <v>0</v>
      </c>
      <c r="AU24" s="72">
        <f ca="1">'programme_I&amp;E_FC_infl'!AU24*$D24</f>
        <v>0</v>
      </c>
      <c r="AV24" s="72">
        <f ca="1">'programme_I&amp;E_FC_infl'!AV24*$D24</f>
        <v>0</v>
      </c>
      <c r="AW24" s="72">
        <f ca="1">'programme_I&amp;E_FC_infl'!AW24*$D24</f>
        <v>0</v>
      </c>
      <c r="AX24" s="72">
        <f ca="1">'programme_I&amp;E_FC_infl'!AX24*$D24</f>
        <v>0</v>
      </c>
      <c r="AY24" s="72">
        <f ca="1">'programme_I&amp;E_FC_infl'!AY24*$D24</f>
        <v>0</v>
      </c>
      <c r="BA24" s="72">
        <f>'programme_I&amp;E_FC_infl'!BA24*$D24</f>
        <v>0</v>
      </c>
      <c r="BB24" s="72">
        <f ca="1">'programme_I&amp;E_FC_infl'!BB24*$D24</f>
        <v>0</v>
      </c>
      <c r="BC24" s="72">
        <f ca="1">'programme_I&amp;E_FC_infl'!BC24*$D24</f>
        <v>0</v>
      </c>
      <c r="BD24" s="72">
        <f ca="1">'programme_I&amp;E_FC_infl'!BD24*$D24</f>
        <v>0</v>
      </c>
      <c r="BE24" s="72">
        <f ca="1">'programme_I&amp;E_FC_infl'!BE24*$D24</f>
        <v>0</v>
      </c>
      <c r="BF24" s="72">
        <f ca="1">'programme_I&amp;E_FC_infl'!BF24*$D24</f>
        <v>0</v>
      </c>
      <c r="BG24" s="72">
        <f ca="1">'programme_I&amp;E_FC_infl'!BG24*$D24</f>
        <v>0</v>
      </c>
    </row>
    <row r="25" spans="1:59" x14ac:dyDescent="0.25">
      <c r="A25" t="s">
        <v>339</v>
      </c>
      <c r="D25" s="169"/>
      <c r="E25" s="72">
        <f t="shared" si="15"/>
        <v>0</v>
      </c>
      <c r="F25" s="72">
        <f t="shared" ca="1" si="15"/>
        <v>0</v>
      </c>
      <c r="G25" s="72">
        <f t="shared" ca="1" si="15"/>
        <v>0</v>
      </c>
      <c r="H25" s="72">
        <f t="shared" ca="1" si="15"/>
        <v>0</v>
      </c>
      <c r="I25" s="72">
        <f t="shared" ca="1" si="15"/>
        <v>0</v>
      </c>
      <c r="J25" s="72">
        <f t="shared" ca="1" si="15"/>
        <v>0</v>
      </c>
      <c r="K25" s="72">
        <f t="shared" ca="1" si="15"/>
        <v>0</v>
      </c>
      <c r="M25" s="72">
        <f>'programme_I&amp;E_FC_infl'!M25*$D25</f>
        <v>0</v>
      </c>
      <c r="N25" s="72">
        <f ca="1">'programme_I&amp;E_FC_infl'!N25*$D25</f>
        <v>0</v>
      </c>
      <c r="O25" s="72">
        <f ca="1">'programme_I&amp;E_FC_infl'!O25*$D25</f>
        <v>0</v>
      </c>
      <c r="P25" s="72">
        <f ca="1">'programme_I&amp;E_FC_infl'!P25*$D25</f>
        <v>0</v>
      </c>
      <c r="Q25" s="72">
        <f ca="1">'programme_I&amp;E_FC_infl'!Q25*$D25</f>
        <v>0</v>
      </c>
      <c r="R25" s="72">
        <f ca="1">'programme_I&amp;E_FC_infl'!R25*$D25</f>
        <v>0</v>
      </c>
      <c r="S25" s="72">
        <f ca="1">'programme_I&amp;E_FC_infl'!S25*$D25</f>
        <v>0</v>
      </c>
      <c r="U25" s="72">
        <f>'programme_I&amp;E_FC_infl'!U25*$D25</f>
        <v>0</v>
      </c>
      <c r="V25" s="72">
        <f ca="1">'programme_I&amp;E_FC_infl'!V25*$D25</f>
        <v>0</v>
      </c>
      <c r="W25" s="72">
        <f ca="1">'programme_I&amp;E_FC_infl'!W25*$D25</f>
        <v>0</v>
      </c>
      <c r="X25" s="72">
        <f ca="1">'programme_I&amp;E_FC_infl'!X25*$D25</f>
        <v>0</v>
      </c>
      <c r="Y25" s="72">
        <f ca="1">'programme_I&amp;E_FC_infl'!Y25*$D25</f>
        <v>0</v>
      </c>
      <c r="Z25" s="72">
        <f ca="1">'programme_I&amp;E_FC_infl'!Z25*$D25</f>
        <v>0</v>
      </c>
      <c r="AA25" s="72">
        <f ca="1">'programme_I&amp;E_FC_infl'!AA25*$D25</f>
        <v>0</v>
      </c>
      <c r="AC25" s="72">
        <f>'programme_I&amp;E_FC_infl'!AC25*$D25</f>
        <v>0</v>
      </c>
      <c r="AD25" s="72">
        <f ca="1">'programme_I&amp;E_FC_infl'!AD25*$D25</f>
        <v>0</v>
      </c>
      <c r="AE25" s="72">
        <f ca="1">'programme_I&amp;E_FC_infl'!AE25*$D25</f>
        <v>0</v>
      </c>
      <c r="AF25" s="72">
        <f ca="1">'programme_I&amp;E_FC_infl'!AF25*$D25</f>
        <v>0</v>
      </c>
      <c r="AG25" s="72">
        <f ca="1">'programme_I&amp;E_FC_infl'!AG25*$D25</f>
        <v>0</v>
      </c>
      <c r="AH25" s="72">
        <f ca="1">'programme_I&amp;E_FC_infl'!AH25*$D25</f>
        <v>0</v>
      </c>
      <c r="AI25" s="72">
        <f ca="1">'programme_I&amp;E_FC_infl'!AI25*$D25</f>
        <v>0</v>
      </c>
      <c r="AK25" s="72">
        <f>'programme_I&amp;E_FC_infl'!AK25*$D25</f>
        <v>0</v>
      </c>
      <c r="AL25" s="72">
        <f ca="1">'programme_I&amp;E_FC_infl'!AL25*$D25</f>
        <v>0</v>
      </c>
      <c r="AM25" s="72">
        <f ca="1">'programme_I&amp;E_FC_infl'!AM25*$D25</f>
        <v>0</v>
      </c>
      <c r="AN25" s="72">
        <f ca="1">'programme_I&amp;E_FC_infl'!AN25*$D25</f>
        <v>0</v>
      </c>
      <c r="AO25" s="72">
        <f ca="1">'programme_I&amp;E_FC_infl'!AO25*$D25</f>
        <v>0</v>
      </c>
      <c r="AP25" s="72">
        <f ca="1">'programme_I&amp;E_FC_infl'!AP25*$D25</f>
        <v>0</v>
      </c>
      <c r="AQ25" s="72">
        <f ca="1">'programme_I&amp;E_FC_infl'!AQ25*$D25</f>
        <v>0</v>
      </c>
      <c r="AS25" s="72">
        <f>'programme_I&amp;E_FC_infl'!AS25*$D25</f>
        <v>0</v>
      </c>
      <c r="AT25" s="72">
        <f ca="1">'programme_I&amp;E_FC_infl'!AT25*$D25</f>
        <v>0</v>
      </c>
      <c r="AU25" s="72">
        <f ca="1">'programme_I&amp;E_FC_infl'!AU25*$D25</f>
        <v>0</v>
      </c>
      <c r="AV25" s="72">
        <f ca="1">'programme_I&amp;E_FC_infl'!AV25*$D25</f>
        <v>0</v>
      </c>
      <c r="AW25" s="72">
        <f ca="1">'programme_I&amp;E_FC_infl'!AW25*$D25</f>
        <v>0</v>
      </c>
      <c r="AX25" s="72">
        <f ca="1">'programme_I&amp;E_FC_infl'!AX25*$D25</f>
        <v>0</v>
      </c>
      <c r="AY25" s="72">
        <f ca="1">'programme_I&amp;E_FC_infl'!AY25*$D25</f>
        <v>0</v>
      </c>
      <c r="BA25" s="72">
        <f>'programme_I&amp;E_FC_infl'!BA25*$D25</f>
        <v>0</v>
      </c>
      <c r="BB25" s="72">
        <f ca="1">'programme_I&amp;E_FC_infl'!BB25*$D25</f>
        <v>0</v>
      </c>
      <c r="BC25" s="72">
        <f ca="1">'programme_I&amp;E_FC_infl'!BC25*$D25</f>
        <v>0</v>
      </c>
      <c r="BD25" s="72">
        <f ca="1">'programme_I&amp;E_FC_infl'!BD25*$D25</f>
        <v>0</v>
      </c>
      <c r="BE25" s="72">
        <f ca="1">'programme_I&amp;E_FC_infl'!BE25*$D25</f>
        <v>0</v>
      </c>
      <c r="BF25" s="72">
        <f ca="1">'programme_I&amp;E_FC_infl'!BF25*$D25</f>
        <v>0</v>
      </c>
      <c r="BG25" s="72">
        <f ca="1">'programme_I&amp;E_FC_infl'!BG25*$D25</f>
        <v>0</v>
      </c>
    </row>
    <row r="26" spans="1:59" x14ac:dyDescent="0.25">
      <c r="A26" t="s">
        <v>340</v>
      </c>
      <c r="D26" s="169"/>
      <c r="E26" s="72">
        <f t="shared" si="15"/>
        <v>0</v>
      </c>
      <c r="F26" s="72">
        <f t="shared" si="15"/>
        <v>0</v>
      </c>
      <c r="G26" s="72">
        <f t="shared" si="15"/>
        <v>0</v>
      </c>
      <c r="H26" s="72">
        <f t="shared" si="15"/>
        <v>0</v>
      </c>
      <c r="I26" s="72">
        <f t="shared" si="15"/>
        <v>0</v>
      </c>
      <c r="J26" s="72">
        <f t="shared" si="15"/>
        <v>0</v>
      </c>
      <c r="K26" s="72">
        <f t="shared" si="15"/>
        <v>0</v>
      </c>
      <c r="M26" s="72">
        <f>'programme_I&amp;E_FC_infl'!M26*$D26</f>
        <v>0</v>
      </c>
      <c r="N26" s="72">
        <f>'programme_I&amp;E_FC_infl'!N26*$D26</f>
        <v>0</v>
      </c>
      <c r="O26" s="72">
        <f>'programme_I&amp;E_FC_infl'!O26*$D26</f>
        <v>0</v>
      </c>
      <c r="P26" s="72">
        <f>'programme_I&amp;E_FC_infl'!P26*$D26</f>
        <v>0</v>
      </c>
      <c r="Q26" s="72">
        <f>'programme_I&amp;E_FC_infl'!Q26*$D26</f>
        <v>0</v>
      </c>
      <c r="R26" s="72">
        <f>'programme_I&amp;E_FC_infl'!R26*$D26</f>
        <v>0</v>
      </c>
      <c r="S26" s="72">
        <f>'programme_I&amp;E_FC_infl'!S26*$D26</f>
        <v>0</v>
      </c>
      <c r="U26" s="72">
        <f>'programme_I&amp;E_FC_infl'!U26*$D26</f>
        <v>0</v>
      </c>
      <c r="V26" s="72">
        <f>'programme_I&amp;E_FC_infl'!V26*$D26</f>
        <v>0</v>
      </c>
      <c r="W26" s="72">
        <f>'programme_I&amp;E_FC_infl'!W26*$D26</f>
        <v>0</v>
      </c>
      <c r="X26" s="72">
        <f>'programme_I&amp;E_FC_infl'!X26*$D26</f>
        <v>0</v>
      </c>
      <c r="Y26" s="72">
        <f>'programme_I&amp;E_FC_infl'!Y26*$D26</f>
        <v>0</v>
      </c>
      <c r="Z26" s="72">
        <f>'programme_I&amp;E_FC_infl'!Z26*$D26</f>
        <v>0</v>
      </c>
      <c r="AA26" s="72">
        <f>'programme_I&amp;E_FC_infl'!AA26*$D26</f>
        <v>0</v>
      </c>
      <c r="AC26" s="72">
        <f>'programme_I&amp;E_FC_infl'!AC26*$D26</f>
        <v>0</v>
      </c>
      <c r="AD26" s="72">
        <f>'programme_I&amp;E_FC_infl'!AD26*$D26</f>
        <v>0</v>
      </c>
      <c r="AE26" s="72">
        <f>'programme_I&amp;E_FC_infl'!AE26*$D26</f>
        <v>0</v>
      </c>
      <c r="AF26" s="72">
        <f>'programme_I&amp;E_FC_infl'!AF26*$D26</f>
        <v>0</v>
      </c>
      <c r="AG26" s="72">
        <f>'programme_I&amp;E_FC_infl'!AG26*$D26</f>
        <v>0</v>
      </c>
      <c r="AH26" s="72">
        <f>'programme_I&amp;E_FC_infl'!AH26*$D26</f>
        <v>0</v>
      </c>
      <c r="AI26" s="72">
        <f>'programme_I&amp;E_FC_infl'!AI26*$D26</f>
        <v>0</v>
      </c>
      <c r="AK26" s="72">
        <f>'programme_I&amp;E_FC_infl'!AK26*$D26</f>
        <v>0</v>
      </c>
      <c r="AL26" s="72">
        <f>'programme_I&amp;E_FC_infl'!AL26*$D26</f>
        <v>0</v>
      </c>
      <c r="AM26" s="72">
        <f>'programme_I&amp;E_FC_infl'!AM26*$D26</f>
        <v>0</v>
      </c>
      <c r="AN26" s="72">
        <f>'programme_I&amp;E_FC_infl'!AN26*$D26</f>
        <v>0</v>
      </c>
      <c r="AO26" s="72">
        <f>'programme_I&amp;E_FC_infl'!AO26*$D26</f>
        <v>0</v>
      </c>
      <c r="AP26" s="72">
        <f>'programme_I&amp;E_FC_infl'!AP26*$D26</f>
        <v>0</v>
      </c>
      <c r="AQ26" s="72">
        <f>'programme_I&amp;E_FC_infl'!AQ26*$D26</f>
        <v>0</v>
      </c>
      <c r="AS26" s="72">
        <f>'programme_I&amp;E_FC_infl'!AS26*$D26</f>
        <v>0</v>
      </c>
      <c r="AT26" s="72">
        <f>'programme_I&amp;E_FC_infl'!AT26*$D26</f>
        <v>0</v>
      </c>
      <c r="AU26" s="72">
        <f>'programme_I&amp;E_FC_infl'!AU26*$D26</f>
        <v>0</v>
      </c>
      <c r="AV26" s="72">
        <f>'programme_I&amp;E_FC_infl'!AV26*$D26</f>
        <v>0</v>
      </c>
      <c r="AW26" s="72">
        <f>'programme_I&amp;E_FC_infl'!AW26*$D26</f>
        <v>0</v>
      </c>
      <c r="AX26" s="72">
        <f>'programme_I&amp;E_FC_infl'!AX26*$D26</f>
        <v>0</v>
      </c>
      <c r="AY26" s="72">
        <f>'programme_I&amp;E_FC_infl'!AY26*$D26</f>
        <v>0</v>
      </c>
      <c r="BA26" s="72">
        <f>'programme_I&amp;E_FC_infl'!BA26*$D26</f>
        <v>0</v>
      </c>
      <c r="BB26" s="72">
        <f>'programme_I&amp;E_FC_infl'!BB26*$D26</f>
        <v>0</v>
      </c>
      <c r="BC26" s="72">
        <f>'programme_I&amp;E_FC_infl'!BC26*$D26</f>
        <v>0</v>
      </c>
      <c r="BD26" s="72">
        <f>'programme_I&amp;E_FC_infl'!BD26*$D26</f>
        <v>0</v>
      </c>
      <c r="BE26" s="72">
        <f>'programme_I&amp;E_FC_infl'!BE26*$D26</f>
        <v>0</v>
      </c>
      <c r="BF26" s="72">
        <f>'programme_I&amp;E_FC_infl'!BF26*$D26</f>
        <v>0</v>
      </c>
      <c r="BG26" s="72">
        <f>'programme_I&amp;E_FC_infl'!BG26*$D26</f>
        <v>0</v>
      </c>
    </row>
    <row r="27" spans="1:59" x14ac:dyDescent="0.25">
      <c r="A27" t="s">
        <v>341</v>
      </c>
      <c r="D27" s="169"/>
      <c r="E27" s="72">
        <f t="shared" si="15"/>
        <v>0</v>
      </c>
      <c r="F27" s="72">
        <f t="shared" si="15"/>
        <v>0</v>
      </c>
      <c r="G27" s="72">
        <f t="shared" si="15"/>
        <v>0</v>
      </c>
      <c r="H27" s="72">
        <f t="shared" si="15"/>
        <v>0</v>
      </c>
      <c r="I27" s="72">
        <f t="shared" si="15"/>
        <v>0</v>
      </c>
      <c r="J27" s="72">
        <f t="shared" si="15"/>
        <v>0</v>
      </c>
      <c r="K27" s="72">
        <f t="shared" si="15"/>
        <v>0</v>
      </c>
      <c r="M27" s="72">
        <f>'programme_I&amp;E_FC_infl'!M27*$D27</f>
        <v>0</v>
      </c>
      <c r="N27" s="72">
        <f>'programme_I&amp;E_FC_infl'!N27*$D27</f>
        <v>0</v>
      </c>
      <c r="O27" s="72">
        <f>'programme_I&amp;E_FC_infl'!O27*$D27</f>
        <v>0</v>
      </c>
      <c r="P27" s="72">
        <f>'programme_I&amp;E_FC_infl'!P27*$D27</f>
        <v>0</v>
      </c>
      <c r="Q27" s="72">
        <f>'programme_I&amp;E_FC_infl'!Q27*$D27</f>
        <v>0</v>
      </c>
      <c r="R27" s="72">
        <f>'programme_I&amp;E_FC_infl'!R27*$D27</f>
        <v>0</v>
      </c>
      <c r="S27" s="72">
        <f>'programme_I&amp;E_FC_infl'!S27*$D27</f>
        <v>0</v>
      </c>
      <c r="U27" s="72">
        <f>'programme_I&amp;E_FC_infl'!U27*$D27</f>
        <v>0</v>
      </c>
      <c r="V27" s="72">
        <f>'programme_I&amp;E_FC_infl'!V27*$D27</f>
        <v>0</v>
      </c>
      <c r="W27" s="72">
        <f>'programme_I&amp;E_FC_infl'!W27*$D27</f>
        <v>0</v>
      </c>
      <c r="X27" s="72">
        <f>'programme_I&amp;E_FC_infl'!X27*$D27</f>
        <v>0</v>
      </c>
      <c r="Y27" s="72">
        <f>'programme_I&amp;E_FC_infl'!Y27*$D27</f>
        <v>0</v>
      </c>
      <c r="Z27" s="72">
        <f>'programme_I&amp;E_FC_infl'!Z27*$D27</f>
        <v>0</v>
      </c>
      <c r="AA27" s="72">
        <f>'programme_I&amp;E_FC_infl'!AA27*$D27</f>
        <v>0</v>
      </c>
      <c r="AC27" s="72">
        <f>'programme_I&amp;E_FC_infl'!AC27*$D27</f>
        <v>0</v>
      </c>
      <c r="AD27" s="72">
        <f>'programme_I&amp;E_FC_infl'!AD27*$D27</f>
        <v>0</v>
      </c>
      <c r="AE27" s="72">
        <f>'programme_I&amp;E_FC_infl'!AE27*$D27</f>
        <v>0</v>
      </c>
      <c r="AF27" s="72">
        <f>'programme_I&amp;E_FC_infl'!AF27*$D27</f>
        <v>0</v>
      </c>
      <c r="AG27" s="72">
        <f>'programme_I&amp;E_FC_infl'!AG27*$D27</f>
        <v>0</v>
      </c>
      <c r="AH27" s="72">
        <f>'programme_I&amp;E_FC_infl'!AH27*$D27</f>
        <v>0</v>
      </c>
      <c r="AI27" s="72">
        <f>'programme_I&amp;E_FC_infl'!AI27*$D27</f>
        <v>0</v>
      </c>
      <c r="AK27" s="72">
        <f>'programme_I&amp;E_FC_infl'!AK27*$D27</f>
        <v>0</v>
      </c>
      <c r="AL27" s="72">
        <f>'programme_I&amp;E_FC_infl'!AL27*$D27</f>
        <v>0</v>
      </c>
      <c r="AM27" s="72">
        <f>'programme_I&amp;E_FC_infl'!AM27*$D27</f>
        <v>0</v>
      </c>
      <c r="AN27" s="72">
        <f>'programme_I&amp;E_FC_infl'!AN27*$D27</f>
        <v>0</v>
      </c>
      <c r="AO27" s="72">
        <f>'programme_I&amp;E_FC_infl'!AO27*$D27</f>
        <v>0</v>
      </c>
      <c r="AP27" s="72">
        <f>'programme_I&amp;E_FC_infl'!AP27*$D27</f>
        <v>0</v>
      </c>
      <c r="AQ27" s="72">
        <f>'programme_I&amp;E_FC_infl'!AQ27*$D27</f>
        <v>0</v>
      </c>
      <c r="AS27" s="72">
        <f>'programme_I&amp;E_FC_infl'!AS27*$D27</f>
        <v>0</v>
      </c>
      <c r="AT27" s="72">
        <f>'programme_I&amp;E_FC_infl'!AT27*$D27</f>
        <v>0</v>
      </c>
      <c r="AU27" s="72">
        <f>'programme_I&amp;E_FC_infl'!AU27*$D27</f>
        <v>0</v>
      </c>
      <c r="AV27" s="72">
        <f>'programme_I&amp;E_FC_infl'!AV27*$D27</f>
        <v>0</v>
      </c>
      <c r="AW27" s="72">
        <f>'programme_I&amp;E_FC_infl'!AW27*$D27</f>
        <v>0</v>
      </c>
      <c r="AX27" s="72">
        <f>'programme_I&amp;E_FC_infl'!AX27*$D27</f>
        <v>0</v>
      </c>
      <c r="AY27" s="72">
        <f>'programme_I&amp;E_FC_infl'!AY27*$D27</f>
        <v>0</v>
      </c>
      <c r="BA27" s="72">
        <f>'programme_I&amp;E_FC_infl'!BA27*$D27</f>
        <v>0</v>
      </c>
      <c r="BB27" s="72">
        <f>'programme_I&amp;E_FC_infl'!BB27*$D27</f>
        <v>0</v>
      </c>
      <c r="BC27" s="72">
        <f>'programme_I&amp;E_FC_infl'!BC27*$D27</f>
        <v>0</v>
      </c>
      <c r="BD27" s="72">
        <f>'programme_I&amp;E_FC_infl'!BD27*$D27</f>
        <v>0</v>
      </c>
      <c r="BE27" s="72">
        <f>'programme_I&amp;E_FC_infl'!BE27*$D27</f>
        <v>0</v>
      </c>
      <c r="BF27" s="72">
        <f>'programme_I&amp;E_FC_infl'!BF27*$D27</f>
        <v>0</v>
      </c>
      <c r="BG27" s="72">
        <f>'programme_I&amp;E_FC_infl'!BG27*$D27</f>
        <v>0</v>
      </c>
    </row>
    <row r="28" spans="1:59" x14ac:dyDescent="0.25">
      <c r="A28" t="s">
        <v>342</v>
      </c>
      <c r="D28" s="169"/>
      <c r="E28" s="72">
        <f t="shared" si="15"/>
        <v>0</v>
      </c>
      <c r="F28" s="72">
        <f t="shared" si="15"/>
        <v>0</v>
      </c>
      <c r="G28" s="72">
        <f t="shared" si="15"/>
        <v>0</v>
      </c>
      <c r="H28" s="72">
        <f t="shared" si="15"/>
        <v>0</v>
      </c>
      <c r="I28" s="72">
        <f t="shared" si="15"/>
        <v>0</v>
      </c>
      <c r="J28" s="72">
        <f t="shared" si="15"/>
        <v>0</v>
      </c>
      <c r="K28" s="72">
        <f t="shared" si="15"/>
        <v>0</v>
      </c>
      <c r="M28" s="72">
        <f>'programme_I&amp;E_FC_infl'!M28*$D28</f>
        <v>0</v>
      </c>
      <c r="N28" s="72">
        <f>'programme_I&amp;E_FC_infl'!N28*$D28</f>
        <v>0</v>
      </c>
      <c r="O28" s="72">
        <f>'programme_I&amp;E_FC_infl'!O28*$D28</f>
        <v>0</v>
      </c>
      <c r="P28" s="72">
        <f>'programme_I&amp;E_FC_infl'!P28*$D28</f>
        <v>0</v>
      </c>
      <c r="Q28" s="72">
        <f>'programme_I&amp;E_FC_infl'!Q28*$D28</f>
        <v>0</v>
      </c>
      <c r="R28" s="72">
        <f>'programme_I&amp;E_FC_infl'!R28*$D28</f>
        <v>0</v>
      </c>
      <c r="S28" s="72">
        <f>'programme_I&amp;E_FC_infl'!S28*$D28</f>
        <v>0</v>
      </c>
      <c r="U28" s="72">
        <f>'programme_I&amp;E_FC_infl'!U28*$D28</f>
        <v>0</v>
      </c>
      <c r="V28" s="72">
        <f>'programme_I&amp;E_FC_infl'!V28*$D28</f>
        <v>0</v>
      </c>
      <c r="W28" s="72">
        <f>'programme_I&amp;E_FC_infl'!W28*$D28</f>
        <v>0</v>
      </c>
      <c r="X28" s="72">
        <f>'programme_I&amp;E_FC_infl'!X28*$D28</f>
        <v>0</v>
      </c>
      <c r="Y28" s="72">
        <f>'programme_I&amp;E_FC_infl'!Y28*$D28</f>
        <v>0</v>
      </c>
      <c r="Z28" s="72">
        <f>'programme_I&amp;E_FC_infl'!Z28*$D28</f>
        <v>0</v>
      </c>
      <c r="AA28" s="72">
        <f>'programme_I&amp;E_FC_infl'!AA28*$D28</f>
        <v>0</v>
      </c>
      <c r="AC28" s="72">
        <f>'programme_I&amp;E_FC_infl'!AC28*$D28</f>
        <v>0</v>
      </c>
      <c r="AD28" s="72">
        <f>'programme_I&amp;E_FC_infl'!AD28*$D28</f>
        <v>0</v>
      </c>
      <c r="AE28" s="72">
        <f>'programme_I&amp;E_FC_infl'!AE28*$D28</f>
        <v>0</v>
      </c>
      <c r="AF28" s="72">
        <f>'programme_I&amp;E_FC_infl'!AF28*$D28</f>
        <v>0</v>
      </c>
      <c r="AG28" s="72">
        <f>'programme_I&amp;E_FC_infl'!AG28*$D28</f>
        <v>0</v>
      </c>
      <c r="AH28" s="72">
        <f>'programme_I&amp;E_FC_infl'!AH28*$D28</f>
        <v>0</v>
      </c>
      <c r="AI28" s="72">
        <f>'programme_I&amp;E_FC_infl'!AI28*$D28</f>
        <v>0</v>
      </c>
      <c r="AK28" s="72">
        <f>'programme_I&amp;E_FC_infl'!AK28*$D28</f>
        <v>0</v>
      </c>
      <c r="AL28" s="72">
        <f>'programme_I&amp;E_FC_infl'!AL28*$D28</f>
        <v>0</v>
      </c>
      <c r="AM28" s="72">
        <f>'programme_I&amp;E_FC_infl'!AM28*$D28</f>
        <v>0</v>
      </c>
      <c r="AN28" s="72">
        <f>'programme_I&amp;E_FC_infl'!AN28*$D28</f>
        <v>0</v>
      </c>
      <c r="AO28" s="72">
        <f>'programme_I&amp;E_FC_infl'!AO28*$D28</f>
        <v>0</v>
      </c>
      <c r="AP28" s="72">
        <f>'programme_I&amp;E_FC_infl'!AP28*$D28</f>
        <v>0</v>
      </c>
      <c r="AQ28" s="72">
        <f>'programme_I&amp;E_FC_infl'!AQ28*$D28</f>
        <v>0</v>
      </c>
      <c r="AS28" s="72">
        <f>'programme_I&amp;E_FC_infl'!AS28*$D28</f>
        <v>0</v>
      </c>
      <c r="AT28" s="72">
        <f>'programme_I&amp;E_FC_infl'!AT28*$D28</f>
        <v>0</v>
      </c>
      <c r="AU28" s="72">
        <f>'programme_I&amp;E_FC_infl'!AU28*$D28</f>
        <v>0</v>
      </c>
      <c r="AV28" s="72">
        <f>'programme_I&amp;E_FC_infl'!AV28*$D28</f>
        <v>0</v>
      </c>
      <c r="AW28" s="72">
        <f>'programme_I&amp;E_FC_infl'!AW28*$D28</f>
        <v>0</v>
      </c>
      <c r="AX28" s="72">
        <f>'programme_I&amp;E_FC_infl'!AX28*$D28</f>
        <v>0</v>
      </c>
      <c r="AY28" s="72">
        <f>'programme_I&amp;E_FC_infl'!AY28*$D28</f>
        <v>0</v>
      </c>
      <c r="BA28" s="72">
        <f>'programme_I&amp;E_FC_infl'!BA28*$D28</f>
        <v>0</v>
      </c>
      <c r="BB28" s="72">
        <f>'programme_I&amp;E_FC_infl'!BB28*$D28</f>
        <v>0</v>
      </c>
      <c r="BC28" s="72">
        <f>'programme_I&amp;E_FC_infl'!BC28*$D28</f>
        <v>0</v>
      </c>
      <c r="BD28" s="72">
        <f>'programme_I&amp;E_FC_infl'!BD28*$D28</f>
        <v>0</v>
      </c>
      <c r="BE28" s="72">
        <f>'programme_I&amp;E_FC_infl'!BE28*$D28</f>
        <v>0</v>
      </c>
      <c r="BF28" s="72">
        <f>'programme_I&amp;E_FC_infl'!BF28*$D28</f>
        <v>0</v>
      </c>
      <c r="BG28" s="72">
        <f>'programme_I&amp;E_FC_infl'!BG28*$D28</f>
        <v>0</v>
      </c>
    </row>
    <row r="29" spans="1:59" x14ac:dyDescent="0.25">
      <c r="A29" t="s">
        <v>343</v>
      </c>
      <c r="D29" s="169"/>
      <c r="E29" s="72">
        <f t="shared" si="15"/>
        <v>0</v>
      </c>
      <c r="F29" s="72">
        <f t="shared" si="15"/>
        <v>0</v>
      </c>
      <c r="G29" s="72">
        <f t="shared" si="15"/>
        <v>0</v>
      </c>
      <c r="H29" s="72">
        <f t="shared" si="15"/>
        <v>0</v>
      </c>
      <c r="I29" s="72">
        <f t="shared" si="15"/>
        <v>0</v>
      </c>
      <c r="J29" s="72">
        <f t="shared" si="15"/>
        <v>0</v>
      </c>
      <c r="K29" s="72">
        <f t="shared" si="15"/>
        <v>0</v>
      </c>
      <c r="M29" s="72">
        <f>'programme_I&amp;E_FC_infl'!M29*$D29</f>
        <v>0</v>
      </c>
      <c r="N29" s="72">
        <f>'programme_I&amp;E_FC_infl'!N29*$D29</f>
        <v>0</v>
      </c>
      <c r="O29" s="72">
        <f>'programme_I&amp;E_FC_infl'!O29*$D29</f>
        <v>0</v>
      </c>
      <c r="P29" s="72">
        <f>'programme_I&amp;E_FC_infl'!P29*$D29</f>
        <v>0</v>
      </c>
      <c r="Q29" s="72">
        <f>'programme_I&amp;E_FC_infl'!Q29*$D29</f>
        <v>0</v>
      </c>
      <c r="R29" s="72">
        <f>'programme_I&amp;E_FC_infl'!R29*$D29</f>
        <v>0</v>
      </c>
      <c r="S29" s="72">
        <f>'programme_I&amp;E_FC_infl'!S29*$D29</f>
        <v>0</v>
      </c>
      <c r="U29" s="72">
        <f>'programme_I&amp;E_FC_infl'!U29*$D29</f>
        <v>0</v>
      </c>
      <c r="V29" s="72">
        <f>'programme_I&amp;E_FC_infl'!V29*$D29</f>
        <v>0</v>
      </c>
      <c r="W29" s="72">
        <f>'programme_I&amp;E_FC_infl'!W29*$D29</f>
        <v>0</v>
      </c>
      <c r="X29" s="72">
        <f>'programme_I&amp;E_FC_infl'!X29*$D29</f>
        <v>0</v>
      </c>
      <c r="Y29" s="72">
        <f>'programme_I&amp;E_FC_infl'!Y29*$D29</f>
        <v>0</v>
      </c>
      <c r="Z29" s="72">
        <f>'programme_I&amp;E_FC_infl'!Z29*$D29</f>
        <v>0</v>
      </c>
      <c r="AA29" s="72">
        <f>'programme_I&amp;E_FC_infl'!AA29*$D29</f>
        <v>0</v>
      </c>
      <c r="AC29" s="72">
        <f>'programme_I&amp;E_FC_infl'!AC29*$D29</f>
        <v>0</v>
      </c>
      <c r="AD29" s="72">
        <f>'programme_I&amp;E_FC_infl'!AD29*$D29</f>
        <v>0</v>
      </c>
      <c r="AE29" s="72">
        <f>'programme_I&amp;E_FC_infl'!AE29*$D29</f>
        <v>0</v>
      </c>
      <c r="AF29" s="72">
        <f>'programme_I&amp;E_FC_infl'!AF29*$D29</f>
        <v>0</v>
      </c>
      <c r="AG29" s="72">
        <f>'programme_I&amp;E_FC_infl'!AG29*$D29</f>
        <v>0</v>
      </c>
      <c r="AH29" s="72">
        <f>'programme_I&amp;E_FC_infl'!AH29*$D29</f>
        <v>0</v>
      </c>
      <c r="AI29" s="72">
        <f>'programme_I&amp;E_FC_infl'!AI29*$D29</f>
        <v>0</v>
      </c>
      <c r="AK29" s="72">
        <f>'programme_I&amp;E_FC_infl'!AK29*$D29</f>
        <v>0</v>
      </c>
      <c r="AL29" s="72">
        <f>'programme_I&amp;E_FC_infl'!AL29*$D29</f>
        <v>0</v>
      </c>
      <c r="AM29" s="72">
        <f>'programme_I&amp;E_FC_infl'!AM29*$D29</f>
        <v>0</v>
      </c>
      <c r="AN29" s="72">
        <f>'programme_I&amp;E_FC_infl'!AN29*$D29</f>
        <v>0</v>
      </c>
      <c r="AO29" s="72">
        <f>'programme_I&amp;E_FC_infl'!AO29*$D29</f>
        <v>0</v>
      </c>
      <c r="AP29" s="72">
        <f>'programme_I&amp;E_FC_infl'!AP29*$D29</f>
        <v>0</v>
      </c>
      <c r="AQ29" s="72">
        <f>'programme_I&amp;E_FC_infl'!AQ29*$D29</f>
        <v>0</v>
      </c>
      <c r="AS29" s="72">
        <f>'programme_I&amp;E_FC_infl'!AS29*$D29</f>
        <v>0</v>
      </c>
      <c r="AT29" s="72">
        <f>'programme_I&amp;E_FC_infl'!AT29*$D29</f>
        <v>0</v>
      </c>
      <c r="AU29" s="72">
        <f>'programme_I&amp;E_FC_infl'!AU29*$D29</f>
        <v>0</v>
      </c>
      <c r="AV29" s="72">
        <f>'programme_I&amp;E_FC_infl'!AV29*$D29</f>
        <v>0</v>
      </c>
      <c r="AW29" s="72">
        <f>'programme_I&amp;E_FC_infl'!AW29*$D29</f>
        <v>0</v>
      </c>
      <c r="AX29" s="72">
        <f>'programme_I&amp;E_FC_infl'!AX29*$D29</f>
        <v>0</v>
      </c>
      <c r="AY29" s="72">
        <f>'programme_I&amp;E_FC_infl'!AY29*$D29</f>
        <v>0</v>
      </c>
      <c r="BA29" s="72">
        <f>'programme_I&amp;E_FC_infl'!BA29*$D29</f>
        <v>0</v>
      </c>
      <c r="BB29" s="72">
        <f>'programme_I&amp;E_FC_infl'!BB29*$D29</f>
        <v>0</v>
      </c>
      <c r="BC29" s="72">
        <f>'programme_I&amp;E_FC_infl'!BC29*$D29</f>
        <v>0</v>
      </c>
      <c r="BD29" s="72">
        <f>'programme_I&amp;E_FC_infl'!BD29*$D29</f>
        <v>0</v>
      </c>
      <c r="BE29" s="72">
        <f>'programme_I&amp;E_FC_infl'!BE29*$D29</f>
        <v>0</v>
      </c>
      <c r="BF29" s="72">
        <f>'programme_I&amp;E_FC_infl'!BF29*$D29</f>
        <v>0</v>
      </c>
      <c r="BG29" s="72">
        <f>'programme_I&amp;E_FC_infl'!BG29*$D29</f>
        <v>0</v>
      </c>
    </row>
    <row r="30" spans="1:59" x14ac:dyDescent="0.25">
      <c r="A30" s="42" t="s">
        <v>384</v>
      </c>
      <c r="E30" s="73">
        <f t="shared" ref="E30:K30" ca="1" si="16">SUM(E17:E29)</f>
        <v>0</v>
      </c>
      <c r="F30" s="73">
        <f t="shared" ca="1" si="16"/>
        <v>0</v>
      </c>
      <c r="G30" s="73">
        <f t="shared" ca="1" si="16"/>
        <v>0</v>
      </c>
      <c r="H30" s="73">
        <f t="shared" ca="1" si="16"/>
        <v>0</v>
      </c>
      <c r="I30" s="73">
        <f t="shared" ca="1" si="16"/>
        <v>0</v>
      </c>
      <c r="J30" s="73">
        <f t="shared" ca="1" si="16"/>
        <v>0</v>
      </c>
      <c r="K30" s="73">
        <f t="shared" ca="1" si="16"/>
        <v>0</v>
      </c>
      <c r="M30" s="73">
        <f t="shared" ref="M30:S30" ca="1" si="17">SUM(M17:M29)</f>
        <v>0</v>
      </c>
      <c r="N30" s="73">
        <f t="shared" ca="1" si="17"/>
        <v>0</v>
      </c>
      <c r="O30" s="73">
        <f t="shared" ca="1" si="17"/>
        <v>0</v>
      </c>
      <c r="P30" s="73">
        <f t="shared" ca="1" si="17"/>
        <v>0</v>
      </c>
      <c r="Q30" s="73">
        <f t="shared" ca="1" si="17"/>
        <v>0</v>
      </c>
      <c r="R30" s="73">
        <f t="shared" ca="1" si="17"/>
        <v>0</v>
      </c>
      <c r="S30" s="73">
        <f t="shared" ca="1" si="17"/>
        <v>0</v>
      </c>
      <c r="U30" s="73">
        <f t="shared" ref="U30:AA30" ca="1" si="18">SUM(U17:U29)</f>
        <v>0</v>
      </c>
      <c r="V30" s="73">
        <f t="shared" ca="1" si="18"/>
        <v>0</v>
      </c>
      <c r="W30" s="73">
        <f t="shared" ca="1" si="18"/>
        <v>0</v>
      </c>
      <c r="X30" s="73">
        <f t="shared" ca="1" si="18"/>
        <v>0</v>
      </c>
      <c r="Y30" s="73">
        <f t="shared" ca="1" si="18"/>
        <v>0</v>
      </c>
      <c r="Z30" s="73">
        <f t="shared" ca="1" si="18"/>
        <v>0</v>
      </c>
      <c r="AA30" s="73">
        <f t="shared" ca="1" si="18"/>
        <v>0</v>
      </c>
      <c r="AC30" s="73">
        <f t="shared" ref="AC30:AI30" ca="1" si="19">SUM(AC17:AC29)</f>
        <v>0</v>
      </c>
      <c r="AD30" s="73">
        <f t="shared" ca="1" si="19"/>
        <v>0</v>
      </c>
      <c r="AE30" s="73">
        <f t="shared" ca="1" si="19"/>
        <v>0</v>
      </c>
      <c r="AF30" s="73">
        <f t="shared" ca="1" si="19"/>
        <v>0</v>
      </c>
      <c r="AG30" s="73">
        <f t="shared" ca="1" si="19"/>
        <v>0</v>
      </c>
      <c r="AH30" s="73">
        <f t="shared" ca="1" si="19"/>
        <v>0</v>
      </c>
      <c r="AI30" s="73">
        <f t="shared" ca="1" si="19"/>
        <v>0</v>
      </c>
      <c r="AK30" s="73">
        <f t="shared" ref="AK30:AQ30" ca="1" si="20">SUM(AK17:AK29)</f>
        <v>0</v>
      </c>
      <c r="AL30" s="73">
        <f t="shared" ca="1" si="20"/>
        <v>0</v>
      </c>
      <c r="AM30" s="73">
        <f t="shared" ca="1" si="20"/>
        <v>0</v>
      </c>
      <c r="AN30" s="73">
        <f t="shared" ca="1" si="20"/>
        <v>0</v>
      </c>
      <c r="AO30" s="73">
        <f t="shared" ca="1" si="20"/>
        <v>0</v>
      </c>
      <c r="AP30" s="73">
        <f t="shared" ca="1" si="20"/>
        <v>0</v>
      </c>
      <c r="AQ30" s="73">
        <f t="shared" ca="1" si="20"/>
        <v>0</v>
      </c>
      <c r="AS30" s="73">
        <f t="shared" ref="AS30:AY30" ca="1" si="21">SUM(AS17:AS29)</f>
        <v>0</v>
      </c>
      <c r="AT30" s="73">
        <f t="shared" ca="1" si="21"/>
        <v>0</v>
      </c>
      <c r="AU30" s="73">
        <f t="shared" ca="1" si="21"/>
        <v>0</v>
      </c>
      <c r="AV30" s="73">
        <f t="shared" ca="1" si="21"/>
        <v>0</v>
      </c>
      <c r="AW30" s="73">
        <f t="shared" ca="1" si="21"/>
        <v>0</v>
      </c>
      <c r="AX30" s="73">
        <f t="shared" ca="1" si="21"/>
        <v>0</v>
      </c>
      <c r="AY30" s="73">
        <f t="shared" ca="1" si="21"/>
        <v>0</v>
      </c>
      <c r="BA30" s="73">
        <f t="shared" ref="BA30:BG30" ca="1" si="22">SUM(BA17:BA29)</f>
        <v>0</v>
      </c>
      <c r="BB30" s="73">
        <f t="shared" ca="1" si="22"/>
        <v>0</v>
      </c>
      <c r="BC30" s="73">
        <f t="shared" ca="1" si="22"/>
        <v>0</v>
      </c>
      <c r="BD30" s="73">
        <f t="shared" ca="1" si="22"/>
        <v>0</v>
      </c>
      <c r="BE30" s="73">
        <f t="shared" ca="1" si="22"/>
        <v>0</v>
      </c>
      <c r="BF30" s="73">
        <f t="shared" ca="1" si="22"/>
        <v>0</v>
      </c>
      <c r="BG30" s="73">
        <f t="shared" ca="1" si="22"/>
        <v>0</v>
      </c>
    </row>
    <row r="32" spans="1:59" x14ac:dyDescent="0.25">
      <c r="A32" s="42" t="s">
        <v>344</v>
      </c>
      <c r="E32" s="75">
        <f t="shared" ref="E32:K32" ca="1" si="23">E14+E30</f>
        <v>0</v>
      </c>
      <c r="F32" s="75">
        <f t="shared" ca="1" si="23"/>
        <v>0</v>
      </c>
      <c r="G32" s="75">
        <f t="shared" ca="1" si="23"/>
        <v>0</v>
      </c>
      <c r="H32" s="75">
        <f t="shared" ca="1" si="23"/>
        <v>0</v>
      </c>
      <c r="I32" s="75">
        <f t="shared" ca="1" si="23"/>
        <v>0</v>
      </c>
      <c r="J32" s="75">
        <f t="shared" ca="1" si="23"/>
        <v>0</v>
      </c>
      <c r="K32" s="75">
        <f t="shared" ca="1" si="23"/>
        <v>0</v>
      </c>
      <c r="M32" s="75">
        <f t="shared" ref="M32:S32" ca="1" si="24">M14+M30</f>
        <v>0</v>
      </c>
      <c r="N32" s="75">
        <f t="shared" ca="1" si="24"/>
        <v>0</v>
      </c>
      <c r="O32" s="75">
        <f t="shared" ca="1" si="24"/>
        <v>0</v>
      </c>
      <c r="P32" s="75">
        <f t="shared" ca="1" si="24"/>
        <v>0</v>
      </c>
      <c r="Q32" s="75">
        <f t="shared" ca="1" si="24"/>
        <v>0</v>
      </c>
      <c r="R32" s="75">
        <f t="shared" ca="1" si="24"/>
        <v>0</v>
      </c>
      <c r="S32" s="75">
        <f t="shared" ca="1" si="24"/>
        <v>0</v>
      </c>
      <c r="U32" s="75">
        <f t="shared" ref="U32:AA32" ca="1" si="25">U14+U30</f>
        <v>0</v>
      </c>
      <c r="V32" s="75">
        <f t="shared" ca="1" si="25"/>
        <v>0</v>
      </c>
      <c r="W32" s="75">
        <f t="shared" ca="1" si="25"/>
        <v>0</v>
      </c>
      <c r="X32" s="75">
        <f t="shared" ca="1" si="25"/>
        <v>0</v>
      </c>
      <c r="Y32" s="75">
        <f t="shared" ca="1" si="25"/>
        <v>0</v>
      </c>
      <c r="Z32" s="75">
        <f t="shared" ca="1" si="25"/>
        <v>0</v>
      </c>
      <c r="AA32" s="75">
        <f t="shared" ca="1" si="25"/>
        <v>0</v>
      </c>
      <c r="AC32" s="75">
        <f t="shared" ref="AC32:AI32" ca="1" si="26">AC14+AC30</f>
        <v>0</v>
      </c>
      <c r="AD32" s="75">
        <f t="shared" ca="1" si="26"/>
        <v>0</v>
      </c>
      <c r="AE32" s="75">
        <f t="shared" ca="1" si="26"/>
        <v>0</v>
      </c>
      <c r="AF32" s="75">
        <f t="shared" ca="1" si="26"/>
        <v>0</v>
      </c>
      <c r="AG32" s="75">
        <f t="shared" ca="1" si="26"/>
        <v>0</v>
      </c>
      <c r="AH32" s="75">
        <f t="shared" ca="1" si="26"/>
        <v>0</v>
      </c>
      <c r="AI32" s="75">
        <f t="shared" ca="1" si="26"/>
        <v>0</v>
      </c>
      <c r="AK32" s="75">
        <f t="shared" ref="AK32:AQ32" ca="1" si="27">AK14+AK30</f>
        <v>0</v>
      </c>
      <c r="AL32" s="75">
        <f t="shared" ca="1" si="27"/>
        <v>0</v>
      </c>
      <c r="AM32" s="75">
        <f t="shared" ca="1" si="27"/>
        <v>0</v>
      </c>
      <c r="AN32" s="75">
        <f t="shared" ca="1" si="27"/>
        <v>0</v>
      </c>
      <c r="AO32" s="75">
        <f t="shared" ca="1" si="27"/>
        <v>0</v>
      </c>
      <c r="AP32" s="75">
        <f t="shared" ca="1" si="27"/>
        <v>0</v>
      </c>
      <c r="AQ32" s="75">
        <f t="shared" ca="1" si="27"/>
        <v>0</v>
      </c>
      <c r="AS32" s="75">
        <f t="shared" ref="AS32:AY32" ca="1" si="28">AS14+AS30</f>
        <v>0</v>
      </c>
      <c r="AT32" s="75">
        <f t="shared" ca="1" si="28"/>
        <v>0</v>
      </c>
      <c r="AU32" s="75">
        <f t="shared" ca="1" si="28"/>
        <v>0</v>
      </c>
      <c r="AV32" s="75">
        <f t="shared" ca="1" si="28"/>
        <v>0</v>
      </c>
      <c r="AW32" s="75">
        <f t="shared" ca="1" si="28"/>
        <v>0</v>
      </c>
      <c r="AX32" s="75">
        <f t="shared" ca="1" si="28"/>
        <v>0</v>
      </c>
      <c r="AY32" s="75">
        <f t="shared" ca="1" si="28"/>
        <v>0</v>
      </c>
      <c r="BA32" s="75">
        <f t="shared" ref="BA32:BG32" ca="1" si="29">BA14+BA30</f>
        <v>0</v>
      </c>
      <c r="BB32" s="75">
        <f t="shared" ca="1" si="29"/>
        <v>0</v>
      </c>
      <c r="BC32" s="75">
        <f t="shared" ca="1" si="29"/>
        <v>0</v>
      </c>
      <c r="BD32" s="75">
        <f t="shared" ca="1" si="29"/>
        <v>0</v>
      </c>
      <c r="BE32" s="75">
        <f t="shared" ca="1" si="29"/>
        <v>0</v>
      </c>
      <c r="BF32" s="75">
        <f t="shared" ca="1" si="29"/>
        <v>0</v>
      </c>
      <c r="BG32" s="75">
        <f t="shared" ca="1" si="29"/>
        <v>0</v>
      </c>
    </row>
    <row r="33" spans="1:59" x14ac:dyDescent="0.25">
      <c r="A33" s="17" t="s">
        <v>345</v>
      </c>
      <c r="E33" s="76">
        <f t="shared" ref="E33:K33" ca="1" si="30">IFERROR(E32/E14,0)</f>
        <v>0</v>
      </c>
      <c r="F33" s="76">
        <f t="shared" ca="1" si="30"/>
        <v>0</v>
      </c>
      <c r="G33" s="76">
        <f t="shared" ca="1" si="30"/>
        <v>0</v>
      </c>
      <c r="H33" s="76">
        <f t="shared" ca="1" si="30"/>
        <v>0</v>
      </c>
      <c r="I33" s="76">
        <f t="shared" ca="1" si="30"/>
        <v>0</v>
      </c>
      <c r="J33" s="76">
        <f t="shared" ca="1" si="30"/>
        <v>0</v>
      </c>
      <c r="K33" s="76">
        <f t="shared" ca="1" si="30"/>
        <v>0</v>
      </c>
      <c r="M33" s="76">
        <f t="shared" ref="M33:S33" ca="1" si="31">IFERROR(M32/M14,0)</f>
        <v>0</v>
      </c>
      <c r="N33" s="76">
        <f t="shared" ca="1" si="31"/>
        <v>0</v>
      </c>
      <c r="O33" s="76">
        <f t="shared" ca="1" si="31"/>
        <v>0</v>
      </c>
      <c r="P33" s="76">
        <f t="shared" ca="1" si="31"/>
        <v>0</v>
      </c>
      <c r="Q33" s="76">
        <f t="shared" ca="1" si="31"/>
        <v>0</v>
      </c>
      <c r="R33" s="76">
        <f t="shared" ca="1" si="31"/>
        <v>0</v>
      </c>
      <c r="S33" s="76">
        <f t="shared" ca="1" si="31"/>
        <v>0</v>
      </c>
      <c r="U33" s="76">
        <f t="shared" ref="U33:AA33" ca="1" si="32">IFERROR(U32/U14,0)</f>
        <v>0</v>
      </c>
      <c r="V33" s="76">
        <f t="shared" ca="1" si="32"/>
        <v>0</v>
      </c>
      <c r="W33" s="76">
        <f t="shared" ca="1" si="32"/>
        <v>0</v>
      </c>
      <c r="X33" s="76">
        <f t="shared" ca="1" si="32"/>
        <v>0</v>
      </c>
      <c r="Y33" s="76">
        <f t="shared" ca="1" si="32"/>
        <v>0</v>
      </c>
      <c r="Z33" s="76">
        <f t="shared" ca="1" si="32"/>
        <v>0</v>
      </c>
      <c r="AA33" s="76">
        <f t="shared" ca="1" si="32"/>
        <v>0</v>
      </c>
      <c r="AC33" s="76">
        <f t="shared" ref="AC33:AI33" ca="1" si="33">IFERROR(AC32/AC14,0)</f>
        <v>0</v>
      </c>
      <c r="AD33" s="76">
        <f t="shared" ca="1" si="33"/>
        <v>0</v>
      </c>
      <c r="AE33" s="76">
        <f t="shared" ca="1" si="33"/>
        <v>0</v>
      </c>
      <c r="AF33" s="76">
        <f t="shared" ca="1" si="33"/>
        <v>0</v>
      </c>
      <c r="AG33" s="76">
        <f t="shared" ca="1" si="33"/>
        <v>0</v>
      </c>
      <c r="AH33" s="76">
        <f t="shared" ca="1" si="33"/>
        <v>0</v>
      </c>
      <c r="AI33" s="76">
        <f t="shared" ca="1" si="33"/>
        <v>0</v>
      </c>
      <c r="AK33" s="76">
        <f t="shared" ref="AK33:AQ33" ca="1" si="34">IFERROR(AK32/AK14,0)</f>
        <v>0</v>
      </c>
      <c r="AL33" s="76">
        <f t="shared" ca="1" si="34"/>
        <v>0</v>
      </c>
      <c r="AM33" s="76">
        <f t="shared" ca="1" si="34"/>
        <v>0</v>
      </c>
      <c r="AN33" s="76">
        <f t="shared" ca="1" si="34"/>
        <v>0</v>
      </c>
      <c r="AO33" s="76">
        <f t="shared" ca="1" si="34"/>
        <v>0</v>
      </c>
      <c r="AP33" s="76">
        <f t="shared" ca="1" si="34"/>
        <v>0</v>
      </c>
      <c r="AQ33" s="76">
        <f t="shared" ca="1" si="34"/>
        <v>0</v>
      </c>
      <c r="AS33" s="76">
        <f t="shared" ref="AS33:AY33" ca="1" si="35">IFERROR(AS32/AS14,0)</f>
        <v>0</v>
      </c>
      <c r="AT33" s="76">
        <f t="shared" ca="1" si="35"/>
        <v>0</v>
      </c>
      <c r="AU33" s="76">
        <f t="shared" ca="1" si="35"/>
        <v>0</v>
      </c>
      <c r="AV33" s="76">
        <f t="shared" ca="1" si="35"/>
        <v>0</v>
      </c>
      <c r="AW33" s="76">
        <f t="shared" ca="1" si="35"/>
        <v>0</v>
      </c>
      <c r="AX33" s="76">
        <f t="shared" ca="1" si="35"/>
        <v>0</v>
      </c>
      <c r="AY33" s="76">
        <f t="shared" ca="1" si="35"/>
        <v>0</v>
      </c>
      <c r="BA33" s="76">
        <f t="shared" ref="BA33:BG33" ca="1" si="36">IFERROR(BA32/BA14,0)</f>
        <v>0</v>
      </c>
      <c r="BB33" s="76">
        <f t="shared" ca="1" si="36"/>
        <v>0</v>
      </c>
      <c r="BC33" s="76">
        <f t="shared" ca="1" si="36"/>
        <v>0</v>
      </c>
      <c r="BD33" s="76">
        <f t="shared" ca="1" si="36"/>
        <v>0</v>
      </c>
      <c r="BE33" s="76">
        <f t="shared" ca="1" si="36"/>
        <v>0</v>
      </c>
      <c r="BF33" s="76">
        <f t="shared" ca="1" si="36"/>
        <v>0</v>
      </c>
      <c r="BG33" s="76">
        <f t="shared" ca="1" si="36"/>
        <v>0</v>
      </c>
    </row>
    <row r="35" spans="1:59" x14ac:dyDescent="0.25">
      <c r="A35" s="42" t="s">
        <v>385</v>
      </c>
      <c r="E35" s="75">
        <f ca="1">SUM($E32:E32)</f>
        <v>0</v>
      </c>
      <c r="F35" s="75">
        <f ca="1">SUM($E32:F32)</f>
        <v>0</v>
      </c>
      <c r="G35" s="75">
        <f ca="1">SUM($E32:G32)</f>
        <v>0</v>
      </c>
      <c r="H35" s="75">
        <f ca="1">SUM($E32:H32)</f>
        <v>0</v>
      </c>
      <c r="I35" s="75">
        <f ca="1">SUM($E32:I32)</f>
        <v>0</v>
      </c>
      <c r="J35" s="75">
        <f ca="1">SUM($E32:J32)</f>
        <v>0</v>
      </c>
      <c r="K35" s="75">
        <f ca="1">SUM($E32:K32)</f>
        <v>0</v>
      </c>
      <c r="M35" s="75">
        <f ca="1">SUM($M32:M32)</f>
        <v>0</v>
      </c>
      <c r="N35" s="75">
        <f ca="1">SUM($M32:N32)</f>
        <v>0</v>
      </c>
      <c r="O35" s="75">
        <f ca="1">SUM($M32:O32)</f>
        <v>0</v>
      </c>
      <c r="P35" s="75">
        <f ca="1">SUM($M32:P32)</f>
        <v>0</v>
      </c>
      <c r="Q35" s="75">
        <f ca="1">SUM($M32:Q32)</f>
        <v>0</v>
      </c>
      <c r="R35" s="75">
        <f ca="1">SUM($M32:R32)</f>
        <v>0</v>
      </c>
      <c r="S35" s="75">
        <f ca="1">SUM($M32:S32)</f>
        <v>0</v>
      </c>
      <c r="U35" s="75">
        <f ca="1">SUM($U32:U32)</f>
        <v>0</v>
      </c>
      <c r="V35" s="75">
        <f ca="1">SUM($U32:V32)</f>
        <v>0</v>
      </c>
      <c r="W35" s="75">
        <f ca="1">SUM($U32:W32)</f>
        <v>0</v>
      </c>
      <c r="X35" s="75">
        <f ca="1">SUM($U32:X32)</f>
        <v>0</v>
      </c>
      <c r="Y35" s="75">
        <f ca="1">SUM($U32:Y32)</f>
        <v>0</v>
      </c>
      <c r="Z35" s="75">
        <f ca="1">SUM($U32:Z32)</f>
        <v>0</v>
      </c>
      <c r="AA35" s="75">
        <f ca="1">SUM($U32:AA32)</f>
        <v>0</v>
      </c>
      <c r="AC35" s="75">
        <f ca="1">SUM($AC32:AC32)</f>
        <v>0</v>
      </c>
      <c r="AD35" s="75">
        <f ca="1">SUM($AC32:AD32)</f>
        <v>0</v>
      </c>
      <c r="AE35" s="75">
        <f ca="1">SUM($AC32:AE32)</f>
        <v>0</v>
      </c>
      <c r="AF35" s="75">
        <f ca="1">SUM($AC32:AF32)</f>
        <v>0</v>
      </c>
      <c r="AG35" s="75">
        <f ca="1">SUM($AC32:AG32)</f>
        <v>0</v>
      </c>
      <c r="AH35" s="75">
        <f ca="1">SUM($AC32:AH32)</f>
        <v>0</v>
      </c>
      <c r="AI35" s="75">
        <f ca="1">SUM($AC32:AI32)</f>
        <v>0</v>
      </c>
      <c r="AK35" s="75">
        <f ca="1">SUM($AK32:AK32)</f>
        <v>0</v>
      </c>
      <c r="AL35" s="75">
        <f ca="1">SUM($AK32:AL32)</f>
        <v>0</v>
      </c>
      <c r="AM35" s="75">
        <f ca="1">SUM($AK32:AM32)</f>
        <v>0</v>
      </c>
      <c r="AN35" s="75">
        <f ca="1">SUM($AK32:AN32)</f>
        <v>0</v>
      </c>
      <c r="AO35" s="75">
        <f ca="1">SUM($AK32:AO32)</f>
        <v>0</v>
      </c>
      <c r="AP35" s="75">
        <f ca="1">SUM($AK32:AP32)</f>
        <v>0</v>
      </c>
      <c r="AQ35" s="75">
        <f ca="1">SUM($AK32:AQ32)</f>
        <v>0</v>
      </c>
      <c r="AS35" s="75">
        <f ca="1">SUM($AS32:AS32)</f>
        <v>0</v>
      </c>
      <c r="AT35" s="75">
        <f ca="1">SUM($AS32:AT32)</f>
        <v>0</v>
      </c>
      <c r="AU35" s="75">
        <f ca="1">SUM($AS32:AU32)</f>
        <v>0</v>
      </c>
      <c r="AV35" s="75">
        <f ca="1">SUM($AS32:AV32)</f>
        <v>0</v>
      </c>
      <c r="AW35" s="75">
        <f ca="1">SUM($AS32:AW32)</f>
        <v>0</v>
      </c>
      <c r="AX35" s="75">
        <f ca="1">SUM($AS32:AX32)</f>
        <v>0</v>
      </c>
      <c r="AY35" s="75">
        <f ca="1">SUM($AS32:AY32)</f>
        <v>0</v>
      </c>
      <c r="BA35" s="75">
        <f ca="1">SUM($BA32:BA32)</f>
        <v>0</v>
      </c>
      <c r="BB35" s="75">
        <f ca="1">SUM($BA32:BB32)</f>
        <v>0</v>
      </c>
      <c r="BC35" s="75">
        <f ca="1">SUM($BA32:BC32)</f>
        <v>0</v>
      </c>
      <c r="BD35" s="75">
        <f ca="1">SUM($BA32:BD32)</f>
        <v>0</v>
      </c>
      <c r="BE35" s="75">
        <f ca="1">SUM($BA32:BE32)</f>
        <v>0</v>
      </c>
      <c r="BF35" s="75">
        <f ca="1">SUM($BA32:BF32)</f>
        <v>0</v>
      </c>
      <c r="BG35" s="75">
        <f ca="1">SUM($BA32:BG32)</f>
        <v>0</v>
      </c>
    </row>
    <row r="36" spans="1:59" x14ac:dyDescent="0.25">
      <c r="A36" s="17" t="s">
        <v>345</v>
      </c>
      <c r="E36" s="76">
        <f ca="1">IFERROR(E35/SUM($E14:E14),0)</f>
        <v>0</v>
      </c>
      <c r="F36" s="76">
        <f ca="1">IFERROR(F35/SUM($E14:F14),0)</f>
        <v>0</v>
      </c>
      <c r="G36" s="76">
        <f ca="1">IFERROR(G35/SUM($E14:G14),0)</f>
        <v>0</v>
      </c>
      <c r="H36" s="76">
        <f ca="1">IFERROR(H35/SUM($E14:H14),0)</f>
        <v>0</v>
      </c>
      <c r="I36" s="76">
        <f ca="1">IFERROR(I35/SUM($E14:I14),0)</f>
        <v>0</v>
      </c>
      <c r="J36" s="76">
        <f ca="1">IFERROR(J35/SUM($E14:J14),0)</f>
        <v>0</v>
      </c>
      <c r="K36" s="76">
        <f ca="1">IFERROR(K35/SUM($E14:K14),0)</f>
        <v>0</v>
      </c>
      <c r="M36" s="76">
        <f ca="1">IFERROR(M35/SUM($E14:M14),0)</f>
        <v>0</v>
      </c>
      <c r="N36" s="76">
        <f ca="1">IFERROR(N35/SUM($E14:N14),0)</f>
        <v>0</v>
      </c>
      <c r="O36" s="76">
        <f ca="1">IFERROR(O35/SUM($E14:O14),0)</f>
        <v>0</v>
      </c>
      <c r="P36" s="76">
        <f ca="1">IFERROR(P35/SUM($E14:P14),0)</f>
        <v>0</v>
      </c>
      <c r="Q36" s="76">
        <f ca="1">IFERROR(Q35/SUM($E14:Q14),0)</f>
        <v>0</v>
      </c>
      <c r="R36" s="76">
        <f ca="1">IFERROR(R35/SUM($E14:R14),0)</f>
        <v>0</v>
      </c>
      <c r="S36" s="76">
        <f ca="1">IFERROR(S35/SUM($E14:S14),0)</f>
        <v>0</v>
      </c>
      <c r="U36" s="76">
        <f ca="1">IFERROR(U35/SUM($E14:U14),0)</f>
        <v>0</v>
      </c>
      <c r="V36" s="76">
        <f ca="1">IFERROR(V35/SUM($E14:V14),0)</f>
        <v>0</v>
      </c>
      <c r="W36" s="76">
        <f ca="1">IFERROR(W35/SUM($E14:W14),0)</f>
        <v>0</v>
      </c>
      <c r="X36" s="76">
        <f ca="1">IFERROR(X35/SUM($E14:X14),0)</f>
        <v>0</v>
      </c>
      <c r="Y36" s="76">
        <f ca="1">IFERROR(Y35/SUM($E14:Y14),0)</f>
        <v>0</v>
      </c>
      <c r="Z36" s="76">
        <f ca="1">IFERROR(Z35/SUM($E14:Z14),0)</f>
        <v>0</v>
      </c>
      <c r="AA36" s="76">
        <f ca="1">IFERROR(AA35/SUM($E14:AA14),0)</f>
        <v>0</v>
      </c>
      <c r="AC36" s="76">
        <f ca="1">IFERROR(AC35/SUM($E14:AC14),0)</f>
        <v>0</v>
      </c>
      <c r="AD36" s="76">
        <f ca="1">IFERROR(AD35/SUM($E14:AD14),0)</f>
        <v>0</v>
      </c>
      <c r="AE36" s="76">
        <f ca="1">IFERROR(AE35/SUM($E14:AE14),0)</f>
        <v>0</v>
      </c>
      <c r="AF36" s="76">
        <f ca="1">IFERROR(AF35/SUM($E14:AF14),0)</f>
        <v>0</v>
      </c>
      <c r="AG36" s="76">
        <f ca="1">IFERROR(AG35/SUM($E14:AG14),0)</f>
        <v>0</v>
      </c>
      <c r="AH36" s="76">
        <f ca="1">IFERROR(AH35/SUM($E14:AH14),0)</f>
        <v>0</v>
      </c>
      <c r="AI36" s="76">
        <f ca="1">IFERROR(AI35/SUM($E14:AI14),0)</f>
        <v>0</v>
      </c>
      <c r="AK36" s="76">
        <f ca="1">IFERROR(AK35/SUM($E14:AK14),0)</f>
        <v>0</v>
      </c>
      <c r="AL36" s="76">
        <f ca="1">IFERROR(AL35/SUM($E14:AL14),0)</f>
        <v>0</v>
      </c>
      <c r="AM36" s="76">
        <f ca="1">IFERROR(AM35/SUM($E14:AM14),0)</f>
        <v>0</v>
      </c>
      <c r="AN36" s="76">
        <f ca="1">IFERROR(AN35/SUM($E14:AN14),0)</f>
        <v>0</v>
      </c>
      <c r="AO36" s="76">
        <f ca="1">IFERROR(AO35/SUM($E14:AO14),0)</f>
        <v>0</v>
      </c>
      <c r="AP36" s="76">
        <f ca="1">IFERROR(AP35/SUM($E14:AP14),0)</f>
        <v>0</v>
      </c>
      <c r="AQ36" s="76">
        <f ca="1">IFERROR(AQ35/SUM($E14:AQ14),0)</f>
        <v>0</v>
      </c>
      <c r="AS36" s="76">
        <f ca="1">IFERROR(AS35/SUM($E14:AS14),0)</f>
        <v>0</v>
      </c>
      <c r="AT36" s="76">
        <f ca="1">IFERROR(AT35/SUM($E14:AT14),0)</f>
        <v>0</v>
      </c>
      <c r="AU36" s="76">
        <f ca="1">IFERROR(AU35/SUM($E14:AU14),0)</f>
        <v>0</v>
      </c>
      <c r="AV36" s="76">
        <f ca="1">IFERROR(AV35/SUM($E14:AV14),0)</f>
        <v>0</v>
      </c>
      <c r="AW36" s="76">
        <f ca="1">IFERROR(AW35/SUM($E14:AW14),0)</f>
        <v>0</v>
      </c>
      <c r="AX36" s="76">
        <f ca="1">IFERROR(AX35/SUM($E14:AX14),0)</f>
        <v>0</v>
      </c>
      <c r="AY36" s="76">
        <f ca="1">IFERROR(AY35/SUM($E14:AY14),0)</f>
        <v>0</v>
      </c>
      <c r="BA36" s="76">
        <f ca="1">IFERROR(BA35/SUM($E14:BA14),0)</f>
        <v>0</v>
      </c>
      <c r="BB36" s="76">
        <f ca="1">IFERROR(BB35/SUM($E14:BB14),0)</f>
        <v>0</v>
      </c>
      <c r="BC36" s="76">
        <f ca="1">IFERROR(BC35/SUM($E14:BC14),0)</f>
        <v>0</v>
      </c>
      <c r="BD36" s="76">
        <f ca="1">IFERROR(BD35/SUM($E14:BD14),0)</f>
        <v>0</v>
      </c>
      <c r="BE36" s="76">
        <f ca="1">IFERROR(BE35/SUM($E14:BE14),0)</f>
        <v>0</v>
      </c>
      <c r="BF36" s="76">
        <f ca="1">IFERROR(BF35/SUM($E14:BF14),0)</f>
        <v>0</v>
      </c>
      <c r="BG36" s="76">
        <f ca="1">IFERROR(BG35/SUM($E14:BG14),0)</f>
        <v>0</v>
      </c>
    </row>
    <row r="38" spans="1:59" x14ac:dyDescent="0.25">
      <c r="A38" s="77"/>
      <c r="B38" s="2"/>
      <c r="C38" s="2"/>
      <c r="D38" s="2"/>
      <c r="E38" s="78"/>
      <c r="F38" s="78"/>
      <c r="G38" s="78"/>
      <c r="H38" s="78"/>
      <c r="I38" s="78"/>
      <c r="J38" s="78"/>
      <c r="K38" s="79"/>
      <c r="M38" s="78"/>
      <c r="N38" s="78"/>
      <c r="O38" s="78"/>
      <c r="P38" s="78"/>
      <c r="Q38" s="78"/>
      <c r="R38" s="78"/>
      <c r="S38" s="79"/>
      <c r="U38" s="78"/>
      <c r="V38" s="78"/>
      <c r="W38" s="78"/>
      <c r="X38" s="78"/>
      <c r="Y38" s="78"/>
      <c r="Z38" s="78"/>
      <c r="AA38" s="79"/>
      <c r="AC38" s="78"/>
      <c r="AD38" s="78"/>
      <c r="AE38" s="78"/>
      <c r="AF38" s="78"/>
      <c r="AG38" s="78"/>
      <c r="AH38" s="78"/>
      <c r="AI38" s="79"/>
      <c r="AK38" s="78"/>
      <c r="AL38" s="78"/>
      <c r="AM38" s="78"/>
      <c r="AN38" s="78"/>
      <c r="AO38" s="78"/>
      <c r="AP38" s="78"/>
      <c r="AQ38" s="79"/>
      <c r="AS38" s="78"/>
      <c r="AT38" s="78"/>
      <c r="AU38" s="78"/>
      <c r="AV38" s="78"/>
      <c r="AW38" s="78"/>
      <c r="AX38" s="78"/>
      <c r="AY38" s="79"/>
      <c r="BA38" s="78"/>
      <c r="BB38" s="78"/>
      <c r="BC38" s="78"/>
      <c r="BD38" s="78"/>
      <c r="BE38" s="78"/>
      <c r="BF38" s="78"/>
      <c r="BG38" s="79"/>
    </row>
    <row r="40" spans="1:59" x14ac:dyDescent="0.25">
      <c r="A40" s="74" t="s">
        <v>386</v>
      </c>
      <c r="E40" s="72"/>
      <c r="F40" s="72"/>
      <c r="G40" s="72"/>
      <c r="H40" s="72"/>
      <c r="I40" s="72"/>
      <c r="J40" s="72"/>
      <c r="K40" s="72"/>
      <c r="M40" s="72"/>
      <c r="N40" s="72"/>
      <c r="O40" s="72"/>
      <c r="P40" s="72"/>
      <c r="Q40" s="72"/>
      <c r="R40" s="72"/>
      <c r="S40" s="72"/>
      <c r="U40" s="72"/>
      <c r="V40" s="72"/>
      <c r="W40" s="72"/>
      <c r="X40" s="72"/>
      <c r="Y40" s="72"/>
      <c r="Z40" s="72"/>
      <c r="AA40" s="72"/>
      <c r="AC40" s="72"/>
      <c r="AD40" s="72"/>
      <c r="AE40" s="72"/>
      <c r="AF40" s="72"/>
      <c r="AG40" s="72"/>
      <c r="AH40" s="72"/>
      <c r="AI40" s="72"/>
      <c r="AK40" s="72"/>
      <c r="AL40" s="72"/>
      <c r="AM40" s="72"/>
      <c r="AN40" s="72"/>
      <c r="AO40" s="72"/>
      <c r="AP40" s="72"/>
      <c r="AQ40" s="72"/>
      <c r="AS40" s="72"/>
      <c r="AT40" s="72"/>
      <c r="AU40" s="72"/>
      <c r="AV40" s="72"/>
      <c r="AW40" s="72"/>
      <c r="AX40" s="72"/>
      <c r="AY40" s="72"/>
      <c r="BA40" s="72"/>
      <c r="BB40" s="72"/>
      <c r="BC40" s="72"/>
      <c r="BD40" s="72"/>
      <c r="BE40" s="72"/>
      <c r="BF40" s="72"/>
      <c r="BG40" s="72"/>
    </row>
    <row r="41" spans="1:59" x14ac:dyDescent="0.25">
      <c r="A41" t="s">
        <v>348</v>
      </c>
      <c r="D41" s="169"/>
      <c r="E41" s="72">
        <f t="shared" ref="E41:K44" ca="1" si="37">M41+U41+AC41+AK41+AS41+BA41</f>
        <v>0</v>
      </c>
      <c r="F41" s="72">
        <f t="shared" ca="1" si="37"/>
        <v>0</v>
      </c>
      <c r="G41" s="72">
        <f t="shared" ca="1" si="37"/>
        <v>0</v>
      </c>
      <c r="H41" s="72">
        <f t="shared" ca="1" si="37"/>
        <v>0</v>
      </c>
      <c r="I41" s="72">
        <f t="shared" ca="1" si="37"/>
        <v>0</v>
      </c>
      <c r="J41" s="72">
        <f t="shared" ca="1" si="37"/>
        <v>0</v>
      </c>
      <c r="K41" s="72">
        <f t="shared" ca="1" si="37"/>
        <v>0</v>
      </c>
      <c r="M41" s="72">
        <f ca="1">'programme_I&amp;E_FC_infl'!M41*$D41</f>
        <v>0</v>
      </c>
      <c r="N41" s="72">
        <f ca="1">'programme_I&amp;E_FC_infl'!N41*$D41</f>
        <v>0</v>
      </c>
      <c r="O41" s="72">
        <f ca="1">'programme_I&amp;E_FC_infl'!O41*$D41</f>
        <v>0</v>
      </c>
      <c r="P41" s="72">
        <f ca="1">'programme_I&amp;E_FC_infl'!P41*$D41</f>
        <v>0</v>
      </c>
      <c r="Q41" s="72">
        <f ca="1">'programme_I&amp;E_FC_infl'!Q41*$D41</f>
        <v>0</v>
      </c>
      <c r="R41" s="72">
        <f ca="1">'programme_I&amp;E_FC_infl'!R41*$D41</f>
        <v>0</v>
      </c>
      <c r="S41" s="72">
        <f ca="1">'programme_I&amp;E_FC_infl'!S41*$D41</f>
        <v>0</v>
      </c>
      <c r="U41" s="72">
        <f ca="1">'programme_I&amp;E_FC_infl'!U41*$D41</f>
        <v>0</v>
      </c>
      <c r="V41" s="72">
        <f ca="1">'programme_I&amp;E_FC_infl'!V41*$D41</f>
        <v>0</v>
      </c>
      <c r="W41" s="72">
        <f ca="1">'programme_I&amp;E_FC_infl'!W41*$D41</f>
        <v>0</v>
      </c>
      <c r="X41" s="72">
        <f ca="1">'programme_I&amp;E_FC_infl'!X41*$D41</f>
        <v>0</v>
      </c>
      <c r="Y41" s="72">
        <f ca="1">'programme_I&amp;E_FC_infl'!Y41*$D41</f>
        <v>0</v>
      </c>
      <c r="Z41" s="72">
        <f ca="1">'programme_I&amp;E_FC_infl'!Z41*$D41</f>
        <v>0</v>
      </c>
      <c r="AA41" s="72">
        <f ca="1">'programme_I&amp;E_FC_infl'!AA41*$D41</f>
        <v>0</v>
      </c>
      <c r="AC41" s="72">
        <f ca="1">'programme_I&amp;E_FC_infl'!AC41*$D41</f>
        <v>0</v>
      </c>
      <c r="AD41" s="72">
        <f ca="1">'programme_I&amp;E_FC_infl'!AD41*$D41</f>
        <v>0</v>
      </c>
      <c r="AE41" s="72">
        <f ca="1">'programme_I&amp;E_FC_infl'!AE41*$D41</f>
        <v>0</v>
      </c>
      <c r="AF41" s="72">
        <f ca="1">'programme_I&amp;E_FC_infl'!AF41*$D41</f>
        <v>0</v>
      </c>
      <c r="AG41" s="72">
        <f ca="1">'programme_I&amp;E_FC_infl'!AG41*$D41</f>
        <v>0</v>
      </c>
      <c r="AH41" s="72">
        <f ca="1">'programme_I&amp;E_FC_infl'!AH41*$D41</f>
        <v>0</v>
      </c>
      <c r="AI41" s="72">
        <f ca="1">'programme_I&amp;E_FC_infl'!AI41*$D41</f>
        <v>0</v>
      </c>
      <c r="AK41" s="72">
        <f ca="1">'programme_I&amp;E_FC_infl'!AK41*$D41</f>
        <v>0</v>
      </c>
      <c r="AL41" s="72">
        <f ca="1">'programme_I&amp;E_FC_infl'!AL41*$D41</f>
        <v>0</v>
      </c>
      <c r="AM41" s="72">
        <f ca="1">'programme_I&amp;E_FC_infl'!AM41*$D41</f>
        <v>0</v>
      </c>
      <c r="AN41" s="72">
        <f ca="1">'programme_I&amp;E_FC_infl'!AN41*$D41</f>
        <v>0</v>
      </c>
      <c r="AO41" s="72">
        <f ca="1">'programme_I&amp;E_FC_infl'!AO41*$D41</f>
        <v>0</v>
      </c>
      <c r="AP41" s="72">
        <f ca="1">'programme_I&amp;E_FC_infl'!AP41*$D41</f>
        <v>0</v>
      </c>
      <c r="AQ41" s="72">
        <f ca="1">'programme_I&amp;E_FC_infl'!AQ41*$D41</f>
        <v>0</v>
      </c>
      <c r="AS41" s="72">
        <f ca="1">'programme_I&amp;E_FC_infl'!AS41*$D41</f>
        <v>0</v>
      </c>
      <c r="AT41" s="72">
        <f ca="1">'programme_I&amp;E_FC_infl'!AT41*$D41</f>
        <v>0</v>
      </c>
      <c r="AU41" s="72">
        <f ca="1">'programme_I&amp;E_FC_infl'!AU41*$D41</f>
        <v>0</v>
      </c>
      <c r="AV41" s="72">
        <f ca="1">'programme_I&amp;E_FC_infl'!AV41*$D41</f>
        <v>0</v>
      </c>
      <c r="AW41" s="72">
        <f ca="1">'programme_I&amp;E_FC_infl'!AW41*$D41</f>
        <v>0</v>
      </c>
      <c r="AX41" s="72">
        <f ca="1">'programme_I&amp;E_FC_infl'!AX41*$D41</f>
        <v>0</v>
      </c>
      <c r="AY41" s="72">
        <f ca="1">'programme_I&amp;E_FC_infl'!AY41*$D41</f>
        <v>0</v>
      </c>
      <c r="BA41" s="72">
        <f ca="1">'programme_I&amp;E_FC_infl'!BA41*$D41</f>
        <v>0</v>
      </c>
      <c r="BB41" s="72">
        <f ca="1">'programme_I&amp;E_FC_infl'!BB41*$D41</f>
        <v>0</v>
      </c>
      <c r="BC41" s="72">
        <f ca="1">'programme_I&amp;E_FC_infl'!BC41*$D41</f>
        <v>0</v>
      </c>
      <c r="BD41" s="72">
        <f ca="1">'programme_I&amp;E_FC_infl'!BD41*$D41</f>
        <v>0</v>
      </c>
      <c r="BE41" s="72">
        <f ca="1">'programme_I&amp;E_FC_infl'!BE41*$D41</f>
        <v>0</v>
      </c>
      <c r="BF41" s="72">
        <f ca="1">'programme_I&amp;E_FC_infl'!BF41*$D41</f>
        <v>0</v>
      </c>
      <c r="BG41" s="72">
        <f ca="1">'programme_I&amp;E_FC_infl'!BG41*$D41</f>
        <v>0</v>
      </c>
    </row>
    <row r="42" spans="1:59" x14ac:dyDescent="0.25">
      <c r="A42" t="s">
        <v>349</v>
      </c>
      <c r="D42" s="169"/>
      <c r="E42" s="72">
        <f t="shared" ca="1" si="37"/>
        <v>0</v>
      </c>
      <c r="F42" s="72">
        <f t="shared" ca="1" si="37"/>
        <v>0</v>
      </c>
      <c r="G42" s="72">
        <f t="shared" ca="1" si="37"/>
        <v>0</v>
      </c>
      <c r="H42" s="72">
        <f t="shared" ca="1" si="37"/>
        <v>0</v>
      </c>
      <c r="I42" s="72">
        <f t="shared" ca="1" si="37"/>
        <v>0</v>
      </c>
      <c r="J42" s="72">
        <f t="shared" ca="1" si="37"/>
        <v>0</v>
      </c>
      <c r="K42" s="72">
        <f t="shared" ca="1" si="37"/>
        <v>0</v>
      </c>
      <c r="M42" s="72">
        <f ca="1">'programme_I&amp;E_FC_infl'!M42*$D42</f>
        <v>0</v>
      </c>
      <c r="N42" s="72">
        <f ca="1">'programme_I&amp;E_FC_infl'!N42*$D42</f>
        <v>0</v>
      </c>
      <c r="O42" s="72">
        <f ca="1">'programme_I&amp;E_FC_infl'!O42*$D42</f>
        <v>0</v>
      </c>
      <c r="P42" s="72">
        <f ca="1">'programme_I&amp;E_FC_infl'!P42*$D42</f>
        <v>0</v>
      </c>
      <c r="Q42" s="72">
        <f ca="1">'programme_I&amp;E_FC_infl'!Q42*$D42</f>
        <v>0</v>
      </c>
      <c r="R42" s="72">
        <f ca="1">'programme_I&amp;E_FC_infl'!R42*$D42</f>
        <v>0</v>
      </c>
      <c r="S42" s="72">
        <f ca="1">'programme_I&amp;E_FC_infl'!S42*$D42</f>
        <v>0</v>
      </c>
      <c r="U42" s="72">
        <f ca="1">'programme_I&amp;E_FC_infl'!U42*$D42</f>
        <v>0</v>
      </c>
      <c r="V42" s="72">
        <f ca="1">'programme_I&amp;E_FC_infl'!V42*$D42</f>
        <v>0</v>
      </c>
      <c r="W42" s="72">
        <f ca="1">'programme_I&amp;E_FC_infl'!W42*$D42</f>
        <v>0</v>
      </c>
      <c r="X42" s="72">
        <f ca="1">'programme_I&amp;E_FC_infl'!X42*$D42</f>
        <v>0</v>
      </c>
      <c r="Y42" s="72">
        <f ca="1">'programme_I&amp;E_FC_infl'!Y42*$D42</f>
        <v>0</v>
      </c>
      <c r="Z42" s="72">
        <f ca="1">'programme_I&amp;E_FC_infl'!Z42*$D42</f>
        <v>0</v>
      </c>
      <c r="AA42" s="72">
        <f ca="1">'programme_I&amp;E_FC_infl'!AA42*$D42</f>
        <v>0</v>
      </c>
      <c r="AC42" s="72">
        <f ca="1">'programme_I&amp;E_FC_infl'!AC42*$D42</f>
        <v>0</v>
      </c>
      <c r="AD42" s="72">
        <f ca="1">'programme_I&amp;E_FC_infl'!AD42*$D42</f>
        <v>0</v>
      </c>
      <c r="AE42" s="72">
        <f ca="1">'programme_I&amp;E_FC_infl'!AE42*$D42</f>
        <v>0</v>
      </c>
      <c r="AF42" s="72">
        <f ca="1">'programme_I&amp;E_FC_infl'!AF42*$D42</f>
        <v>0</v>
      </c>
      <c r="AG42" s="72">
        <f ca="1">'programme_I&amp;E_FC_infl'!AG42*$D42</f>
        <v>0</v>
      </c>
      <c r="AH42" s="72">
        <f ca="1">'programme_I&amp;E_FC_infl'!AH42*$D42</f>
        <v>0</v>
      </c>
      <c r="AI42" s="72">
        <f ca="1">'programme_I&amp;E_FC_infl'!AI42*$D42</f>
        <v>0</v>
      </c>
      <c r="AK42" s="72">
        <f ca="1">'programme_I&amp;E_FC_infl'!AK42*$D42</f>
        <v>0</v>
      </c>
      <c r="AL42" s="72">
        <f ca="1">'programme_I&amp;E_FC_infl'!AL42*$D42</f>
        <v>0</v>
      </c>
      <c r="AM42" s="72">
        <f ca="1">'programme_I&amp;E_FC_infl'!AM42*$D42</f>
        <v>0</v>
      </c>
      <c r="AN42" s="72">
        <f ca="1">'programme_I&amp;E_FC_infl'!AN42*$D42</f>
        <v>0</v>
      </c>
      <c r="AO42" s="72">
        <f ca="1">'programme_I&amp;E_FC_infl'!AO42*$D42</f>
        <v>0</v>
      </c>
      <c r="AP42" s="72">
        <f ca="1">'programme_I&amp;E_FC_infl'!AP42*$D42</f>
        <v>0</v>
      </c>
      <c r="AQ42" s="72">
        <f ca="1">'programme_I&amp;E_FC_infl'!AQ42*$D42</f>
        <v>0</v>
      </c>
      <c r="AS42" s="72">
        <f ca="1">'programme_I&amp;E_FC_infl'!AS42*$D42</f>
        <v>0</v>
      </c>
      <c r="AT42" s="72">
        <f ca="1">'programme_I&amp;E_FC_infl'!AT42*$D42</f>
        <v>0</v>
      </c>
      <c r="AU42" s="72">
        <f ca="1">'programme_I&amp;E_FC_infl'!AU42*$D42</f>
        <v>0</v>
      </c>
      <c r="AV42" s="72">
        <f ca="1">'programme_I&amp;E_FC_infl'!AV42*$D42</f>
        <v>0</v>
      </c>
      <c r="AW42" s="72">
        <f ca="1">'programme_I&amp;E_FC_infl'!AW42*$D42</f>
        <v>0</v>
      </c>
      <c r="AX42" s="72">
        <f ca="1">'programme_I&amp;E_FC_infl'!AX42*$D42</f>
        <v>0</v>
      </c>
      <c r="AY42" s="72">
        <f ca="1">'programme_I&amp;E_FC_infl'!AY42*$D42</f>
        <v>0</v>
      </c>
      <c r="BA42" s="72">
        <f ca="1">'programme_I&amp;E_FC_infl'!BA42*$D42</f>
        <v>0</v>
      </c>
      <c r="BB42" s="72">
        <f ca="1">'programme_I&amp;E_FC_infl'!BB42*$D42</f>
        <v>0</v>
      </c>
      <c r="BC42" s="72">
        <f ca="1">'programme_I&amp;E_FC_infl'!BC42*$D42</f>
        <v>0</v>
      </c>
      <c r="BD42" s="72">
        <f ca="1">'programme_I&amp;E_FC_infl'!BD42*$D42</f>
        <v>0</v>
      </c>
      <c r="BE42" s="72">
        <f ca="1">'programme_I&amp;E_FC_infl'!BE42*$D42</f>
        <v>0</v>
      </c>
      <c r="BF42" s="72">
        <f ca="1">'programme_I&amp;E_FC_infl'!BF42*$D42</f>
        <v>0</v>
      </c>
      <c r="BG42" s="72">
        <f ca="1">'programme_I&amp;E_FC_infl'!BG42*$D42</f>
        <v>0</v>
      </c>
    </row>
    <row r="43" spans="1:59" x14ac:dyDescent="0.25">
      <c r="A43" t="s">
        <v>350</v>
      </c>
      <c r="D43" s="169"/>
      <c r="E43" s="72">
        <f t="shared" si="37"/>
        <v>0</v>
      </c>
      <c r="F43" s="72">
        <f t="shared" ca="1" si="37"/>
        <v>0</v>
      </c>
      <c r="G43" s="72">
        <f t="shared" ca="1" si="37"/>
        <v>0</v>
      </c>
      <c r="H43" s="72">
        <f t="shared" ca="1" si="37"/>
        <v>0</v>
      </c>
      <c r="I43" s="72">
        <f t="shared" ca="1" si="37"/>
        <v>0</v>
      </c>
      <c r="J43" s="72">
        <f t="shared" ca="1" si="37"/>
        <v>0</v>
      </c>
      <c r="K43" s="72">
        <f t="shared" ca="1" si="37"/>
        <v>0</v>
      </c>
      <c r="M43" s="72">
        <f>'programme_I&amp;E_FC_infl'!M43*$D43</f>
        <v>0</v>
      </c>
      <c r="N43" s="72">
        <f ca="1">'programme_I&amp;E_FC_infl'!N43*$D43</f>
        <v>0</v>
      </c>
      <c r="O43" s="72">
        <f ca="1">'programme_I&amp;E_FC_infl'!O43*$D43</f>
        <v>0</v>
      </c>
      <c r="P43" s="72">
        <f ca="1">'programme_I&amp;E_FC_infl'!P43*$D43</f>
        <v>0</v>
      </c>
      <c r="Q43" s="72">
        <f ca="1">'programme_I&amp;E_FC_infl'!Q43*$D43</f>
        <v>0</v>
      </c>
      <c r="R43" s="72">
        <f ca="1">'programme_I&amp;E_FC_infl'!R43*$D43</f>
        <v>0</v>
      </c>
      <c r="S43" s="72">
        <f ca="1">'programme_I&amp;E_FC_infl'!S43*$D43</f>
        <v>0</v>
      </c>
      <c r="U43" s="72">
        <f>'programme_I&amp;E_FC_infl'!U43*$D43</f>
        <v>0</v>
      </c>
      <c r="V43" s="72">
        <f ca="1">'programme_I&amp;E_FC_infl'!V43*$D43</f>
        <v>0</v>
      </c>
      <c r="W43" s="72">
        <f ca="1">'programme_I&amp;E_FC_infl'!W43*$D43</f>
        <v>0</v>
      </c>
      <c r="X43" s="72">
        <f ca="1">'programme_I&amp;E_FC_infl'!X43*$D43</f>
        <v>0</v>
      </c>
      <c r="Y43" s="72">
        <f ca="1">'programme_I&amp;E_FC_infl'!Y43*$D43</f>
        <v>0</v>
      </c>
      <c r="Z43" s="72">
        <f ca="1">'programme_I&amp;E_FC_infl'!Z43*$D43</f>
        <v>0</v>
      </c>
      <c r="AA43" s="72">
        <f ca="1">'programme_I&amp;E_FC_infl'!AA43*$D43</f>
        <v>0</v>
      </c>
      <c r="AC43" s="72">
        <f>'programme_I&amp;E_FC_infl'!AC43*$D43</f>
        <v>0</v>
      </c>
      <c r="AD43" s="72">
        <f ca="1">'programme_I&amp;E_FC_infl'!AD43*$D43</f>
        <v>0</v>
      </c>
      <c r="AE43" s="72">
        <f ca="1">'programme_I&amp;E_FC_infl'!AE43*$D43</f>
        <v>0</v>
      </c>
      <c r="AF43" s="72">
        <f ca="1">'programme_I&amp;E_FC_infl'!AF43*$D43</f>
        <v>0</v>
      </c>
      <c r="AG43" s="72">
        <f ca="1">'programme_I&amp;E_FC_infl'!AG43*$D43</f>
        <v>0</v>
      </c>
      <c r="AH43" s="72">
        <f ca="1">'programme_I&amp;E_FC_infl'!AH43*$D43</f>
        <v>0</v>
      </c>
      <c r="AI43" s="72">
        <f ca="1">'programme_I&amp;E_FC_infl'!AI43*$D43</f>
        <v>0</v>
      </c>
      <c r="AK43" s="72">
        <f>'programme_I&amp;E_FC_infl'!AK43*$D43</f>
        <v>0</v>
      </c>
      <c r="AL43" s="72">
        <f ca="1">'programme_I&amp;E_FC_infl'!AL43*$D43</f>
        <v>0</v>
      </c>
      <c r="AM43" s="72">
        <f ca="1">'programme_I&amp;E_FC_infl'!AM43*$D43</f>
        <v>0</v>
      </c>
      <c r="AN43" s="72">
        <f ca="1">'programme_I&amp;E_FC_infl'!AN43*$D43</f>
        <v>0</v>
      </c>
      <c r="AO43" s="72">
        <f ca="1">'programme_I&amp;E_FC_infl'!AO43*$D43</f>
        <v>0</v>
      </c>
      <c r="AP43" s="72">
        <f ca="1">'programme_I&amp;E_FC_infl'!AP43*$D43</f>
        <v>0</v>
      </c>
      <c r="AQ43" s="72">
        <f ca="1">'programme_I&amp;E_FC_infl'!AQ43*$D43</f>
        <v>0</v>
      </c>
      <c r="AS43" s="72">
        <f>'programme_I&amp;E_FC_infl'!AS43*$D43</f>
        <v>0</v>
      </c>
      <c r="AT43" s="72">
        <f ca="1">'programme_I&amp;E_FC_infl'!AT43*$D43</f>
        <v>0</v>
      </c>
      <c r="AU43" s="72">
        <f ca="1">'programme_I&amp;E_FC_infl'!AU43*$D43</f>
        <v>0</v>
      </c>
      <c r="AV43" s="72">
        <f ca="1">'programme_I&amp;E_FC_infl'!AV43*$D43</f>
        <v>0</v>
      </c>
      <c r="AW43" s="72">
        <f ca="1">'programme_I&amp;E_FC_infl'!AW43*$D43</f>
        <v>0</v>
      </c>
      <c r="AX43" s="72">
        <f ca="1">'programme_I&amp;E_FC_infl'!AX43*$D43</f>
        <v>0</v>
      </c>
      <c r="AY43" s="72">
        <f ca="1">'programme_I&amp;E_FC_infl'!AY43*$D43</f>
        <v>0</v>
      </c>
      <c r="BA43" s="72">
        <f>'programme_I&amp;E_FC_infl'!BA43*$D43</f>
        <v>0</v>
      </c>
      <c r="BB43" s="72">
        <f ca="1">'programme_I&amp;E_FC_infl'!BB43*$D43</f>
        <v>0</v>
      </c>
      <c r="BC43" s="72">
        <f ca="1">'programme_I&amp;E_FC_infl'!BC43*$D43</f>
        <v>0</v>
      </c>
      <c r="BD43" s="72">
        <f ca="1">'programme_I&amp;E_FC_infl'!BD43*$D43</f>
        <v>0</v>
      </c>
      <c r="BE43" s="72">
        <f ca="1">'programme_I&amp;E_FC_infl'!BE43*$D43</f>
        <v>0</v>
      </c>
      <c r="BF43" s="72">
        <f ca="1">'programme_I&amp;E_FC_infl'!BF43*$D43</f>
        <v>0</v>
      </c>
      <c r="BG43" s="72">
        <f ca="1">'programme_I&amp;E_FC_infl'!BG43*$D43</f>
        <v>0</v>
      </c>
    </row>
    <row r="44" spans="1:59" x14ac:dyDescent="0.25">
      <c r="A44" t="s">
        <v>351</v>
      </c>
      <c r="D44" s="169"/>
      <c r="E44" s="72">
        <f>M44+U44+AC44+AK44+AS44+BA44</f>
        <v>0</v>
      </c>
      <c r="F44" s="72">
        <f t="shared" si="37"/>
        <v>0</v>
      </c>
      <c r="G44" s="72">
        <f t="shared" si="37"/>
        <v>0</v>
      </c>
      <c r="H44" s="72">
        <f t="shared" si="37"/>
        <v>0</v>
      </c>
      <c r="I44" s="72">
        <f t="shared" si="37"/>
        <v>0</v>
      </c>
      <c r="J44" s="72">
        <f t="shared" si="37"/>
        <v>0</v>
      </c>
      <c r="K44" s="72">
        <f t="shared" si="37"/>
        <v>0</v>
      </c>
      <c r="M44" s="72">
        <f>'programme_I&amp;E_FC_infl'!M44*$D44</f>
        <v>0</v>
      </c>
      <c r="N44" s="72">
        <f>'programme_I&amp;E_FC_infl'!N44*$D44</f>
        <v>0</v>
      </c>
      <c r="O44" s="72">
        <f>'programme_I&amp;E_FC_infl'!O44*$D44</f>
        <v>0</v>
      </c>
      <c r="P44" s="72">
        <f>'programme_I&amp;E_FC_infl'!P44*$D44</f>
        <v>0</v>
      </c>
      <c r="Q44" s="72">
        <f>'programme_I&amp;E_FC_infl'!Q44*$D44</f>
        <v>0</v>
      </c>
      <c r="R44" s="72">
        <f>'programme_I&amp;E_FC_infl'!R44*$D44</f>
        <v>0</v>
      </c>
      <c r="S44" s="72">
        <f>'programme_I&amp;E_FC_infl'!S44*$D44</f>
        <v>0</v>
      </c>
      <c r="U44" s="72">
        <f>'programme_I&amp;E_FC_infl'!U44*$D44</f>
        <v>0</v>
      </c>
      <c r="V44" s="72">
        <f>'programme_I&amp;E_FC_infl'!V44*$D44</f>
        <v>0</v>
      </c>
      <c r="W44" s="72">
        <f>'programme_I&amp;E_FC_infl'!W44*$D44</f>
        <v>0</v>
      </c>
      <c r="X44" s="72">
        <f>'programme_I&amp;E_FC_infl'!X44*$D44</f>
        <v>0</v>
      </c>
      <c r="Y44" s="72">
        <f>'programme_I&amp;E_FC_infl'!Y44*$D44</f>
        <v>0</v>
      </c>
      <c r="Z44" s="72">
        <f>'programme_I&amp;E_FC_infl'!Z44*$D44</f>
        <v>0</v>
      </c>
      <c r="AA44" s="72">
        <f>'programme_I&amp;E_FC_infl'!AA44*$D44</f>
        <v>0</v>
      </c>
      <c r="AC44" s="72">
        <f>'programme_I&amp;E_FC_infl'!AC44*$D44</f>
        <v>0</v>
      </c>
      <c r="AD44" s="72">
        <f>'programme_I&amp;E_FC_infl'!AD44*$D44</f>
        <v>0</v>
      </c>
      <c r="AE44" s="72">
        <f>'programme_I&amp;E_FC_infl'!AE44*$D44</f>
        <v>0</v>
      </c>
      <c r="AF44" s="72">
        <f>'programme_I&amp;E_FC_infl'!AF44*$D44</f>
        <v>0</v>
      </c>
      <c r="AG44" s="72">
        <f>'programme_I&amp;E_FC_infl'!AG44*$D44</f>
        <v>0</v>
      </c>
      <c r="AH44" s="72">
        <f>'programme_I&amp;E_FC_infl'!AH44*$D44</f>
        <v>0</v>
      </c>
      <c r="AI44" s="72">
        <f>'programme_I&amp;E_FC_infl'!AI44*$D44</f>
        <v>0</v>
      </c>
      <c r="AK44" s="72">
        <f>'programme_I&amp;E_FC_infl'!AK44*$D44</f>
        <v>0</v>
      </c>
      <c r="AL44" s="72">
        <f>'programme_I&amp;E_FC_infl'!AL44*$D44</f>
        <v>0</v>
      </c>
      <c r="AM44" s="72">
        <f>'programme_I&amp;E_FC_infl'!AM44*$D44</f>
        <v>0</v>
      </c>
      <c r="AN44" s="72">
        <f>'programme_I&amp;E_FC_infl'!AN44*$D44</f>
        <v>0</v>
      </c>
      <c r="AO44" s="72">
        <f>'programme_I&amp;E_FC_infl'!AO44*$D44</f>
        <v>0</v>
      </c>
      <c r="AP44" s="72">
        <f>'programme_I&amp;E_FC_infl'!AP44*$D44</f>
        <v>0</v>
      </c>
      <c r="AQ44" s="72">
        <f>'programme_I&amp;E_FC_infl'!AQ44*$D44</f>
        <v>0</v>
      </c>
      <c r="AS44" s="72">
        <f>'programme_I&amp;E_FC_infl'!AS44*$D44</f>
        <v>0</v>
      </c>
      <c r="AT44" s="72">
        <f>'programme_I&amp;E_FC_infl'!AT44*$D44</f>
        <v>0</v>
      </c>
      <c r="AU44" s="72">
        <f>'programme_I&amp;E_FC_infl'!AU44*$D44</f>
        <v>0</v>
      </c>
      <c r="AV44" s="72">
        <f>'programme_I&amp;E_FC_infl'!AV44*$D44</f>
        <v>0</v>
      </c>
      <c r="AW44" s="72">
        <f>'programme_I&amp;E_FC_infl'!AW44*$D44</f>
        <v>0</v>
      </c>
      <c r="AX44" s="72">
        <f>'programme_I&amp;E_FC_infl'!AX44*$D44</f>
        <v>0</v>
      </c>
      <c r="AY44" s="72">
        <f>'programme_I&amp;E_FC_infl'!AY44*$D44</f>
        <v>0</v>
      </c>
      <c r="BA44" s="72">
        <f>'programme_I&amp;E_FC_infl'!BA44*$D44</f>
        <v>0</v>
      </c>
      <c r="BB44" s="72">
        <f>'programme_I&amp;E_FC_infl'!BB44*$D44</f>
        <v>0</v>
      </c>
      <c r="BC44" s="72">
        <f>'programme_I&amp;E_FC_infl'!BC44*$D44</f>
        <v>0</v>
      </c>
      <c r="BD44" s="72">
        <f>'programme_I&amp;E_FC_infl'!BD44*$D44</f>
        <v>0</v>
      </c>
      <c r="BE44" s="72">
        <f>'programme_I&amp;E_FC_infl'!BE44*$D44</f>
        <v>0</v>
      </c>
      <c r="BF44" s="72">
        <f>'programme_I&amp;E_FC_infl'!BF44*$D44</f>
        <v>0</v>
      </c>
      <c r="BG44" s="72">
        <f>'programme_I&amp;E_FC_infl'!BG44*$D44</f>
        <v>0</v>
      </c>
    </row>
    <row r="45" spans="1:59" x14ac:dyDescent="0.25">
      <c r="A45" s="42" t="s">
        <v>387</v>
      </c>
      <c r="E45" s="73">
        <f t="shared" ref="E45:K45" ca="1" si="38">SUM(E41:E44)</f>
        <v>0</v>
      </c>
      <c r="F45" s="73">
        <f t="shared" ca="1" si="38"/>
        <v>0</v>
      </c>
      <c r="G45" s="73">
        <f t="shared" ca="1" si="38"/>
        <v>0</v>
      </c>
      <c r="H45" s="73">
        <f t="shared" ca="1" si="38"/>
        <v>0</v>
      </c>
      <c r="I45" s="73">
        <f t="shared" ca="1" si="38"/>
        <v>0</v>
      </c>
      <c r="J45" s="73">
        <f t="shared" ca="1" si="38"/>
        <v>0</v>
      </c>
      <c r="K45" s="73">
        <f t="shared" ca="1" si="38"/>
        <v>0</v>
      </c>
      <c r="M45" s="73">
        <f t="shared" ref="M45:S45" ca="1" si="39">SUM(M41:M44)</f>
        <v>0</v>
      </c>
      <c r="N45" s="73">
        <f t="shared" ca="1" si="39"/>
        <v>0</v>
      </c>
      <c r="O45" s="73">
        <f t="shared" ca="1" si="39"/>
        <v>0</v>
      </c>
      <c r="P45" s="73">
        <f t="shared" ca="1" si="39"/>
        <v>0</v>
      </c>
      <c r="Q45" s="73">
        <f t="shared" ca="1" si="39"/>
        <v>0</v>
      </c>
      <c r="R45" s="73">
        <f t="shared" ca="1" si="39"/>
        <v>0</v>
      </c>
      <c r="S45" s="73">
        <f t="shared" ca="1" si="39"/>
        <v>0</v>
      </c>
      <c r="U45" s="73">
        <f t="shared" ref="U45:AA45" ca="1" si="40">SUM(U41:U44)</f>
        <v>0</v>
      </c>
      <c r="V45" s="73">
        <f t="shared" ca="1" si="40"/>
        <v>0</v>
      </c>
      <c r="W45" s="73">
        <f t="shared" ca="1" si="40"/>
        <v>0</v>
      </c>
      <c r="X45" s="73">
        <f t="shared" ca="1" si="40"/>
        <v>0</v>
      </c>
      <c r="Y45" s="73">
        <f t="shared" ca="1" si="40"/>
        <v>0</v>
      </c>
      <c r="Z45" s="73">
        <f t="shared" ca="1" si="40"/>
        <v>0</v>
      </c>
      <c r="AA45" s="73">
        <f t="shared" ca="1" si="40"/>
        <v>0</v>
      </c>
      <c r="AC45" s="73">
        <f t="shared" ref="AC45:AI45" ca="1" si="41">SUM(AC41:AC44)</f>
        <v>0</v>
      </c>
      <c r="AD45" s="73">
        <f t="shared" ca="1" si="41"/>
        <v>0</v>
      </c>
      <c r="AE45" s="73">
        <f t="shared" ca="1" si="41"/>
        <v>0</v>
      </c>
      <c r="AF45" s="73">
        <f t="shared" ca="1" si="41"/>
        <v>0</v>
      </c>
      <c r="AG45" s="73">
        <f t="shared" ca="1" si="41"/>
        <v>0</v>
      </c>
      <c r="AH45" s="73">
        <f t="shared" ca="1" si="41"/>
        <v>0</v>
      </c>
      <c r="AI45" s="73">
        <f t="shared" ca="1" si="41"/>
        <v>0</v>
      </c>
      <c r="AK45" s="73">
        <f t="shared" ref="AK45:AQ45" ca="1" si="42">SUM(AK41:AK44)</f>
        <v>0</v>
      </c>
      <c r="AL45" s="73">
        <f t="shared" ca="1" si="42"/>
        <v>0</v>
      </c>
      <c r="AM45" s="73">
        <f t="shared" ca="1" si="42"/>
        <v>0</v>
      </c>
      <c r="AN45" s="73">
        <f t="shared" ca="1" si="42"/>
        <v>0</v>
      </c>
      <c r="AO45" s="73">
        <f t="shared" ca="1" si="42"/>
        <v>0</v>
      </c>
      <c r="AP45" s="73">
        <f t="shared" ca="1" si="42"/>
        <v>0</v>
      </c>
      <c r="AQ45" s="73">
        <f t="shared" ca="1" si="42"/>
        <v>0</v>
      </c>
      <c r="AS45" s="73">
        <f t="shared" ref="AS45:AY45" ca="1" si="43">SUM(AS41:AS44)</f>
        <v>0</v>
      </c>
      <c r="AT45" s="73">
        <f t="shared" ca="1" si="43"/>
        <v>0</v>
      </c>
      <c r="AU45" s="73">
        <f t="shared" ca="1" si="43"/>
        <v>0</v>
      </c>
      <c r="AV45" s="73">
        <f t="shared" ca="1" si="43"/>
        <v>0</v>
      </c>
      <c r="AW45" s="73">
        <f t="shared" ca="1" si="43"/>
        <v>0</v>
      </c>
      <c r="AX45" s="73">
        <f t="shared" ca="1" si="43"/>
        <v>0</v>
      </c>
      <c r="AY45" s="73">
        <f t="shared" ca="1" si="43"/>
        <v>0</v>
      </c>
      <c r="BA45" s="73">
        <f t="shared" ref="BA45:BG45" ca="1" si="44">SUM(BA41:BA44)</f>
        <v>0</v>
      </c>
      <c r="BB45" s="73">
        <f t="shared" ca="1" si="44"/>
        <v>0</v>
      </c>
      <c r="BC45" s="73">
        <f t="shared" ca="1" si="44"/>
        <v>0</v>
      </c>
      <c r="BD45" s="73">
        <f t="shared" ca="1" si="44"/>
        <v>0</v>
      </c>
      <c r="BE45" s="73">
        <f t="shared" ca="1" si="44"/>
        <v>0</v>
      </c>
      <c r="BF45" s="73">
        <f t="shared" ca="1" si="44"/>
        <v>0</v>
      </c>
      <c r="BG45" s="73">
        <f t="shared" ca="1" si="44"/>
        <v>0</v>
      </c>
    </row>
    <row r="47" spans="1:59" x14ac:dyDescent="0.25">
      <c r="A47" s="42" t="s">
        <v>352</v>
      </c>
      <c r="E47" s="75">
        <f t="shared" ref="E47:K47" ca="1" si="45">E45+E32</f>
        <v>0</v>
      </c>
      <c r="F47" s="75">
        <f t="shared" ca="1" si="45"/>
        <v>0</v>
      </c>
      <c r="G47" s="75">
        <f t="shared" ca="1" si="45"/>
        <v>0</v>
      </c>
      <c r="H47" s="75">
        <f t="shared" ca="1" si="45"/>
        <v>0</v>
      </c>
      <c r="I47" s="75">
        <f t="shared" ca="1" si="45"/>
        <v>0</v>
      </c>
      <c r="J47" s="75">
        <f t="shared" ca="1" si="45"/>
        <v>0</v>
      </c>
      <c r="K47" s="75">
        <f t="shared" ca="1" si="45"/>
        <v>0</v>
      </c>
      <c r="M47" s="75">
        <f t="shared" ref="M47:S47" ca="1" si="46">M45+M32</f>
        <v>0</v>
      </c>
      <c r="N47" s="75">
        <f t="shared" ca="1" si="46"/>
        <v>0</v>
      </c>
      <c r="O47" s="75">
        <f t="shared" ca="1" si="46"/>
        <v>0</v>
      </c>
      <c r="P47" s="75">
        <f t="shared" ca="1" si="46"/>
        <v>0</v>
      </c>
      <c r="Q47" s="75">
        <f t="shared" ca="1" si="46"/>
        <v>0</v>
      </c>
      <c r="R47" s="75">
        <f t="shared" ca="1" si="46"/>
        <v>0</v>
      </c>
      <c r="S47" s="75">
        <f t="shared" ca="1" si="46"/>
        <v>0</v>
      </c>
      <c r="U47" s="75">
        <f t="shared" ref="U47:AA47" ca="1" si="47">U45+U32</f>
        <v>0</v>
      </c>
      <c r="V47" s="75">
        <f t="shared" ca="1" si="47"/>
        <v>0</v>
      </c>
      <c r="W47" s="75">
        <f t="shared" ca="1" si="47"/>
        <v>0</v>
      </c>
      <c r="X47" s="75">
        <f t="shared" ca="1" si="47"/>
        <v>0</v>
      </c>
      <c r="Y47" s="75">
        <f t="shared" ca="1" si="47"/>
        <v>0</v>
      </c>
      <c r="Z47" s="75">
        <f t="shared" ca="1" si="47"/>
        <v>0</v>
      </c>
      <c r="AA47" s="75">
        <f t="shared" ca="1" si="47"/>
        <v>0</v>
      </c>
      <c r="AC47" s="75">
        <f t="shared" ref="AC47:AI47" ca="1" si="48">AC45+AC32</f>
        <v>0</v>
      </c>
      <c r="AD47" s="75">
        <f t="shared" ca="1" si="48"/>
        <v>0</v>
      </c>
      <c r="AE47" s="75">
        <f t="shared" ca="1" si="48"/>
        <v>0</v>
      </c>
      <c r="AF47" s="75">
        <f t="shared" ca="1" si="48"/>
        <v>0</v>
      </c>
      <c r="AG47" s="75">
        <f t="shared" ca="1" si="48"/>
        <v>0</v>
      </c>
      <c r="AH47" s="75">
        <f t="shared" ca="1" si="48"/>
        <v>0</v>
      </c>
      <c r="AI47" s="75">
        <f t="shared" ca="1" si="48"/>
        <v>0</v>
      </c>
      <c r="AK47" s="75">
        <f t="shared" ref="AK47:AQ47" ca="1" si="49">AK45+AK32</f>
        <v>0</v>
      </c>
      <c r="AL47" s="75">
        <f t="shared" ca="1" si="49"/>
        <v>0</v>
      </c>
      <c r="AM47" s="75">
        <f t="shared" ca="1" si="49"/>
        <v>0</v>
      </c>
      <c r="AN47" s="75">
        <f t="shared" ca="1" si="49"/>
        <v>0</v>
      </c>
      <c r="AO47" s="75">
        <f t="shared" ca="1" si="49"/>
        <v>0</v>
      </c>
      <c r="AP47" s="75">
        <f t="shared" ca="1" si="49"/>
        <v>0</v>
      </c>
      <c r="AQ47" s="75">
        <f t="shared" ca="1" si="49"/>
        <v>0</v>
      </c>
      <c r="AS47" s="75">
        <f t="shared" ref="AS47:AY47" ca="1" si="50">AS45+AS32</f>
        <v>0</v>
      </c>
      <c r="AT47" s="75">
        <f t="shared" ca="1" si="50"/>
        <v>0</v>
      </c>
      <c r="AU47" s="75">
        <f t="shared" ca="1" si="50"/>
        <v>0</v>
      </c>
      <c r="AV47" s="75">
        <f t="shared" ca="1" si="50"/>
        <v>0</v>
      </c>
      <c r="AW47" s="75">
        <f t="shared" ca="1" si="50"/>
        <v>0</v>
      </c>
      <c r="AX47" s="75">
        <f t="shared" ca="1" si="50"/>
        <v>0</v>
      </c>
      <c r="AY47" s="75">
        <f t="shared" ca="1" si="50"/>
        <v>0</v>
      </c>
      <c r="BA47" s="75">
        <f t="shared" ref="BA47:BG47" ca="1" si="51">BA45+BA32</f>
        <v>0</v>
      </c>
      <c r="BB47" s="75">
        <f t="shared" ca="1" si="51"/>
        <v>0</v>
      </c>
      <c r="BC47" s="75">
        <f t="shared" ca="1" si="51"/>
        <v>0</v>
      </c>
      <c r="BD47" s="75">
        <f t="shared" ca="1" si="51"/>
        <v>0</v>
      </c>
      <c r="BE47" s="75">
        <f t="shared" ca="1" si="51"/>
        <v>0</v>
      </c>
      <c r="BF47" s="75">
        <f t="shared" ca="1" si="51"/>
        <v>0</v>
      </c>
      <c r="BG47" s="75">
        <f t="shared" ca="1" si="51"/>
        <v>0</v>
      </c>
    </row>
    <row r="48" spans="1:59" x14ac:dyDescent="0.25">
      <c r="A48" s="17" t="s">
        <v>345</v>
      </c>
      <c r="E48" s="76">
        <f t="shared" ref="E48:K48" ca="1" si="52">IFERROR(E47/E14,0)</f>
        <v>0</v>
      </c>
      <c r="F48" s="76">
        <f t="shared" ca="1" si="52"/>
        <v>0</v>
      </c>
      <c r="G48" s="76">
        <f t="shared" ca="1" si="52"/>
        <v>0</v>
      </c>
      <c r="H48" s="76">
        <f t="shared" ca="1" si="52"/>
        <v>0</v>
      </c>
      <c r="I48" s="76">
        <f t="shared" ca="1" si="52"/>
        <v>0</v>
      </c>
      <c r="J48" s="76">
        <f t="shared" ca="1" si="52"/>
        <v>0</v>
      </c>
      <c r="K48" s="76">
        <f t="shared" ca="1" si="52"/>
        <v>0</v>
      </c>
      <c r="M48" s="76">
        <f t="shared" ref="M48:S48" ca="1" si="53">IFERROR(M47/M14,0)</f>
        <v>0</v>
      </c>
      <c r="N48" s="76">
        <f t="shared" ca="1" si="53"/>
        <v>0</v>
      </c>
      <c r="O48" s="76">
        <f t="shared" ca="1" si="53"/>
        <v>0</v>
      </c>
      <c r="P48" s="76">
        <f t="shared" ca="1" si="53"/>
        <v>0</v>
      </c>
      <c r="Q48" s="76">
        <f t="shared" ca="1" si="53"/>
        <v>0</v>
      </c>
      <c r="R48" s="76">
        <f t="shared" ca="1" si="53"/>
        <v>0</v>
      </c>
      <c r="S48" s="76">
        <f t="shared" ca="1" si="53"/>
        <v>0</v>
      </c>
      <c r="U48" s="76">
        <f t="shared" ref="U48:AA48" ca="1" si="54">IFERROR(U47/U14,0)</f>
        <v>0</v>
      </c>
      <c r="V48" s="76">
        <f t="shared" ca="1" si="54"/>
        <v>0</v>
      </c>
      <c r="W48" s="76">
        <f t="shared" ca="1" si="54"/>
        <v>0</v>
      </c>
      <c r="X48" s="76">
        <f t="shared" ca="1" si="54"/>
        <v>0</v>
      </c>
      <c r="Y48" s="76">
        <f t="shared" ca="1" si="54"/>
        <v>0</v>
      </c>
      <c r="Z48" s="76">
        <f t="shared" ca="1" si="54"/>
        <v>0</v>
      </c>
      <c r="AA48" s="76">
        <f t="shared" ca="1" si="54"/>
        <v>0</v>
      </c>
      <c r="AC48" s="76">
        <f t="shared" ref="AC48:AI48" ca="1" si="55">IFERROR(AC47/AC14,0)</f>
        <v>0</v>
      </c>
      <c r="AD48" s="76">
        <f t="shared" ca="1" si="55"/>
        <v>0</v>
      </c>
      <c r="AE48" s="76">
        <f t="shared" ca="1" si="55"/>
        <v>0</v>
      </c>
      <c r="AF48" s="76">
        <f t="shared" ca="1" si="55"/>
        <v>0</v>
      </c>
      <c r="AG48" s="76">
        <f t="shared" ca="1" si="55"/>
        <v>0</v>
      </c>
      <c r="AH48" s="76">
        <f t="shared" ca="1" si="55"/>
        <v>0</v>
      </c>
      <c r="AI48" s="76">
        <f t="shared" ca="1" si="55"/>
        <v>0</v>
      </c>
      <c r="AK48" s="76">
        <f t="shared" ref="AK48:AQ48" ca="1" si="56">IFERROR(AK47/AK14,0)</f>
        <v>0</v>
      </c>
      <c r="AL48" s="76">
        <f t="shared" ca="1" si="56"/>
        <v>0</v>
      </c>
      <c r="AM48" s="76">
        <f t="shared" ca="1" si="56"/>
        <v>0</v>
      </c>
      <c r="AN48" s="76">
        <f t="shared" ca="1" si="56"/>
        <v>0</v>
      </c>
      <c r="AO48" s="76">
        <f t="shared" ca="1" si="56"/>
        <v>0</v>
      </c>
      <c r="AP48" s="76">
        <f t="shared" ca="1" si="56"/>
        <v>0</v>
      </c>
      <c r="AQ48" s="76">
        <f t="shared" ca="1" si="56"/>
        <v>0</v>
      </c>
      <c r="AS48" s="76">
        <f t="shared" ref="AS48:AY48" ca="1" si="57">IFERROR(AS47/AS14,0)</f>
        <v>0</v>
      </c>
      <c r="AT48" s="76">
        <f t="shared" ca="1" si="57"/>
        <v>0</v>
      </c>
      <c r="AU48" s="76">
        <f t="shared" ca="1" si="57"/>
        <v>0</v>
      </c>
      <c r="AV48" s="76">
        <f t="shared" ca="1" si="57"/>
        <v>0</v>
      </c>
      <c r="AW48" s="76">
        <f t="shared" ca="1" si="57"/>
        <v>0</v>
      </c>
      <c r="AX48" s="76">
        <f t="shared" ca="1" si="57"/>
        <v>0</v>
      </c>
      <c r="AY48" s="76">
        <f t="shared" ca="1" si="57"/>
        <v>0</v>
      </c>
      <c r="BA48" s="76">
        <f t="shared" ref="BA48:BG48" ca="1" si="58">IFERROR(BA47/BA14,0)</f>
        <v>0</v>
      </c>
      <c r="BB48" s="76">
        <f t="shared" ca="1" si="58"/>
        <v>0</v>
      </c>
      <c r="BC48" s="76">
        <f t="shared" ca="1" si="58"/>
        <v>0</v>
      </c>
      <c r="BD48" s="76">
        <f t="shared" ca="1" si="58"/>
        <v>0</v>
      </c>
      <c r="BE48" s="76">
        <f t="shared" ca="1" si="58"/>
        <v>0</v>
      </c>
      <c r="BF48" s="76">
        <f t="shared" ca="1" si="58"/>
        <v>0</v>
      </c>
      <c r="BG48" s="76">
        <f t="shared" ca="1" si="58"/>
        <v>0</v>
      </c>
    </row>
    <row r="49" spans="1:59" x14ac:dyDescent="0.25">
      <c r="A49" s="17"/>
      <c r="E49" s="76"/>
      <c r="F49" s="76"/>
      <c r="G49" s="76"/>
      <c r="H49" s="76"/>
      <c r="I49" s="76"/>
      <c r="J49" s="76"/>
      <c r="K49" s="76"/>
      <c r="M49" s="76"/>
      <c r="N49" s="76"/>
      <c r="O49" s="76"/>
      <c r="P49" s="76"/>
      <c r="Q49" s="76"/>
      <c r="R49" s="76"/>
      <c r="S49" s="76"/>
      <c r="U49" s="76"/>
      <c r="V49" s="76"/>
      <c r="W49" s="76"/>
      <c r="X49" s="76"/>
      <c r="Y49" s="76"/>
      <c r="Z49" s="76"/>
      <c r="AA49" s="76"/>
      <c r="AC49" s="76"/>
      <c r="AD49" s="76"/>
      <c r="AE49" s="76"/>
      <c r="AF49" s="76"/>
      <c r="AG49" s="76"/>
      <c r="AH49" s="76"/>
      <c r="AI49" s="76"/>
      <c r="AK49" s="76"/>
      <c r="AL49" s="76"/>
      <c r="AM49" s="76"/>
      <c r="AN49" s="76"/>
      <c r="AO49" s="76"/>
      <c r="AP49" s="76"/>
      <c r="AQ49" s="76"/>
      <c r="AS49" s="76"/>
      <c r="AT49" s="76"/>
      <c r="AU49" s="76"/>
      <c r="AV49" s="76"/>
      <c r="AW49" s="76"/>
      <c r="AX49" s="76"/>
      <c r="AY49" s="76"/>
      <c r="BA49" s="76"/>
      <c r="BB49" s="76"/>
      <c r="BC49" s="76"/>
      <c r="BD49" s="76"/>
      <c r="BE49" s="76"/>
      <c r="BF49" s="76"/>
      <c r="BG49" s="76"/>
    </row>
    <row r="50" spans="1:59" x14ac:dyDescent="0.25">
      <c r="A50" s="42" t="s">
        <v>353</v>
      </c>
      <c r="E50" s="75">
        <f ca="1">SUM($E47:E47)</f>
        <v>0</v>
      </c>
      <c r="F50" s="75">
        <f ca="1">SUM($E47:F47)</f>
        <v>0</v>
      </c>
      <c r="G50" s="75">
        <f ca="1">SUM($E47:G47)</f>
        <v>0</v>
      </c>
      <c r="H50" s="75">
        <f ca="1">SUM($E47:H47)</f>
        <v>0</v>
      </c>
      <c r="I50" s="75">
        <f ca="1">SUM($E47:I47)</f>
        <v>0</v>
      </c>
      <c r="J50" s="75">
        <f ca="1">SUM($E47:J47)</f>
        <v>0</v>
      </c>
      <c r="K50" s="75">
        <f ca="1">SUM($E47:K47)</f>
        <v>0</v>
      </c>
      <c r="M50" s="75">
        <f ca="1">SUM($M47:M47)</f>
        <v>0</v>
      </c>
      <c r="N50" s="75">
        <f ca="1">SUM($M47:N47)</f>
        <v>0</v>
      </c>
      <c r="O50" s="75">
        <f ca="1">SUM($M47:O47)</f>
        <v>0</v>
      </c>
      <c r="P50" s="75">
        <f ca="1">SUM($M47:P47)</f>
        <v>0</v>
      </c>
      <c r="Q50" s="75">
        <f ca="1">SUM($M47:Q47)</f>
        <v>0</v>
      </c>
      <c r="R50" s="75">
        <f ca="1">SUM($M47:R47)</f>
        <v>0</v>
      </c>
      <c r="S50" s="75">
        <f ca="1">SUM($M47:S47)</f>
        <v>0</v>
      </c>
      <c r="U50" s="75">
        <f ca="1">SUM($U47:U47)</f>
        <v>0</v>
      </c>
      <c r="V50" s="75">
        <f ca="1">SUM($U47:V47)</f>
        <v>0</v>
      </c>
      <c r="W50" s="75">
        <f ca="1">SUM($U47:W47)</f>
        <v>0</v>
      </c>
      <c r="X50" s="75">
        <f ca="1">SUM($U47:X47)</f>
        <v>0</v>
      </c>
      <c r="Y50" s="75">
        <f ca="1">SUM($U47:Y47)</f>
        <v>0</v>
      </c>
      <c r="Z50" s="75">
        <f ca="1">SUM($U47:Z47)</f>
        <v>0</v>
      </c>
      <c r="AA50" s="75">
        <f ca="1">SUM($U47:AA47)</f>
        <v>0</v>
      </c>
      <c r="AC50" s="75">
        <f ca="1">SUM($AC47:AC47)</f>
        <v>0</v>
      </c>
      <c r="AD50" s="75">
        <f ca="1">SUM($AC47:AD47)</f>
        <v>0</v>
      </c>
      <c r="AE50" s="75">
        <f ca="1">SUM($AC47:AE47)</f>
        <v>0</v>
      </c>
      <c r="AF50" s="75">
        <f ca="1">SUM($AC47:AF47)</f>
        <v>0</v>
      </c>
      <c r="AG50" s="75">
        <f ca="1">SUM($AC47:AG47)</f>
        <v>0</v>
      </c>
      <c r="AH50" s="75">
        <f ca="1">SUM($AC47:AH47)</f>
        <v>0</v>
      </c>
      <c r="AI50" s="75">
        <f ca="1">SUM($AC47:AI47)</f>
        <v>0</v>
      </c>
      <c r="AK50" s="75">
        <f ca="1">SUM($AK47:AK47)</f>
        <v>0</v>
      </c>
      <c r="AL50" s="75">
        <f ca="1">SUM($AK47:AL47)</f>
        <v>0</v>
      </c>
      <c r="AM50" s="75">
        <f ca="1">SUM($AK47:AM47)</f>
        <v>0</v>
      </c>
      <c r="AN50" s="75">
        <f ca="1">SUM($AK47:AN47)</f>
        <v>0</v>
      </c>
      <c r="AO50" s="75">
        <f ca="1">SUM($AK47:AO47)</f>
        <v>0</v>
      </c>
      <c r="AP50" s="75">
        <f ca="1">SUM($AK47:AP47)</f>
        <v>0</v>
      </c>
      <c r="AQ50" s="75">
        <f ca="1">SUM($AK47:AQ47)</f>
        <v>0</v>
      </c>
      <c r="AS50" s="75">
        <f ca="1">SUM($AS47:AS47)</f>
        <v>0</v>
      </c>
      <c r="AT50" s="75">
        <f ca="1">SUM($AS47:AT47)</f>
        <v>0</v>
      </c>
      <c r="AU50" s="75">
        <f ca="1">SUM($AS47:AU47)</f>
        <v>0</v>
      </c>
      <c r="AV50" s="75">
        <f ca="1">SUM($AS47:AV47)</f>
        <v>0</v>
      </c>
      <c r="AW50" s="75">
        <f ca="1">SUM($AS47:AW47)</f>
        <v>0</v>
      </c>
      <c r="AX50" s="75">
        <f ca="1">SUM($AS47:AX47)</f>
        <v>0</v>
      </c>
      <c r="AY50" s="75">
        <f ca="1">SUM($AS47:AY47)</f>
        <v>0</v>
      </c>
      <c r="BA50" s="75">
        <f ca="1">SUM($BA47:BA47)</f>
        <v>0</v>
      </c>
      <c r="BB50" s="75">
        <f ca="1">SUM($BA47:BB47)</f>
        <v>0</v>
      </c>
      <c r="BC50" s="75">
        <f ca="1">SUM($BA47:BC47)</f>
        <v>0</v>
      </c>
      <c r="BD50" s="75">
        <f ca="1">SUM($BA47:BD47)</f>
        <v>0</v>
      </c>
      <c r="BE50" s="75">
        <f ca="1">SUM($BA47:BE47)</f>
        <v>0</v>
      </c>
      <c r="BF50" s="75">
        <f ca="1">SUM($BA47:BF47)</f>
        <v>0</v>
      </c>
      <c r="BG50" s="75">
        <f ca="1">SUM($BA47:BG47)</f>
        <v>0</v>
      </c>
    </row>
    <row r="51" spans="1:59" x14ac:dyDescent="0.25">
      <c r="A51" s="17" t="s">
        <v>345</v>
      </c>
      <c r="E51" s="76">
        <f ca="1">IFERROR(E50/SUM($E14:E14),0)</f>
        <v>0</v>
      </c>
      <c r="F51" s="76">
        <f ca="1">IFERROR(F50/SUM($E14:F14),0)</f>
        <v>0</v>
      </c>
      <c r="G51" s="76">
        <f ca="1">IFERROR(G50/SUM($E14:G14),0)</f>
        <v>0</v>
      </c>
      <c r="H51" s="76">
        <f ca="1">IFERROR(H50/SUM($E14:H14),0)</f>
        <v>0</v>
      </c>
      <c r="I51" s="76">
        <f ca="1">IFERROR(I50/SUM($E14:I14),0)</f>
        <v>0</v>
      </c>
      <c r="J51" s="76">
        <f ca="1">IFERROR(J50/SUM($E14:J14),0)</f>
        <v>0</v>
      </c>
      <c r="K51" s="76">
        <f ca="1">IFERROR(K50/SUM($E14:K14),0)</f>
        <v>0</v>
      </c>
      <c r="M51" s="76">
        <f ca="1">IFERROR(M50/SUM($M14:M14),0)</f>
        <v>0</v>
      </c>
      <c r="N51" s="76">
        <f ca="1">IFERROR(N50/SUM($M14:N14),0)</f>
        <v>0</v>
      </c>
      <c r="O51" s="76">
        <f ca="1">IFERROR(O50/SUM($M14:O14),0)</f>
        <v>0</v>
      </c>
      <c r="P51" s="76">
        <f ca="1">IFERROR(P50/SUM($M14:P14),0)</f>
        <v>0</v>
      </c>
      <c r="Q51" s="76">
        <f ca="1">IFERROR(Q50/SUM($M14:Q14),0)</f>
        <v>0</v>
      </c>
      <c r="R51" s="76">
        <f ca="1">IFERROR(R50/SUM($M14:R14),0)</f>
        <v>0</v>
      </c>
      <c r="S51" s="76">
        <f ca="1">IFERROR(S50/SUM($M14:S14),0)</f>
        <v>0</v>
      </c>
      <c r="U51" s="76">
        <f ca="1">IFERROR(U50/SUM($U14:U14),0)</f>
        <v>0</v>
      </c>
      <c r="V51" s="76">
        <f ca="1">IFERROR(V50/SUM($U14:V14),0)</f>
        <v>0</v>
      </c>
      <c r="W51" s="76">
        <f ca="1">IFERROR(W50/SUM($U14:W14),0)</f>
        <v>0</v>
      </c>
      <c r="X51" s="76">
        <f ca="1">IFERROR(X50/SUM($U14:X14),0)</f>
        <v>0</v>
      </c>
      <c r="Y51" s="76">
        <f ca="1">IFERROR(Y50/SUM($U14:Y14),0)</f>
        <v>0</v>
      </c>
      <c r="Z51" s="76">
        <f ca="1">IFERROR(Z50/SUM($U14:Z14),0)</f>
        <v>0</v>
      </c>
      <c r="AA51" s="76">
        <f ca="1">IFERROR(AA50/SUM($U14:AA14),0)</f>
        <v>0</v>
      </c>
      <c r="AC51" s="76">
        <f ca="1">IFERROR(AC50/SUM($AC14:AC14),0)</f>
        <v>0</v>
      </c>
      <c r="AD51" s="76">
        <f ca="1">IFERROR(AD50/SUM($AC14:AD14),0)</f>
        <v>0</v>
      </c>
      <c r="AE51" s="76">
        <f ca="1">IFERROR(AE50/SUM($AC14:AE14),0)</f>
        <v>0</v>
      </c>
      <c r="AF51" s="76">
        <f ca="1">IFERROR(AF50/SUM($AC14:AF14),0)</f>
        <v>0</v>
      </c>
      <c r="AG51" s="76">
        <f ca="1">IFERROR(AG50/SUM($AC14:AG14),0)</f>
        <v>0</v>
      </c>
      <c r="AH51" s="76">
        <f ca="1">IFERROR(AH50/SUM($AC14:AH14),0)</f>
        <v>0</v>
      </c>
      <c r="AI51" s="76">
        <f ca="1">IFERROR(AI50/SUM($AC14:AI14),0)</f>
        <v>0</v>
      </c>
      <c r="AK51" s="76">
        <f ca="1">IFERROR(AK50/SUM($AK14:AK14),0)</f>
        <v>0</v>
      </c>
      <c r="AL51" s="76">
        <f ca="1">IFERROR(AL50/SUM($AK14:AL14),0)</f>
        <v>0</v>
      </c>
      <c r="AM51" s="76">
        <f ca="1">IFERROR(AM50/SUM($AK14:AM14),0)</f>
        <v>0</v>
      </c>
      <c r="AN51" s="76">
        <f ca="1">IFERROR(AN50/SUM($AK14:AN14),0)</f>
        <v>0</v>
      </c>
      <c r="AO51" s="76">
        <f ca="1">IFERROR(AO50/SUM($AK14:AO14),0)</f>
        <v>0</v>
      </c>
      <c r="AP51" s="76">
        <f ca="1">IFERROR(AP50/SUM($AK14:AP14),0)</f>
        <v>0</v>
      </c>
      <c r="AQ51" s="76">
        <f ca="1">IFERROR(AQ50/SUM($AK14:AQ14),0)</f>
        <v>0</v>
      </c>
      <c r="AS51" s="76">
        <f ca="1">IFERROR(AS50/SUM($AS14:AS14),0)</f>
        <v>0</v>
      </c>
      <c r="AT51" s="76">
        <f ca="1">IFERROR(AT50/SUM($AS14:AT14),0)</f>
        <v>0</v>
      </c>
      <c r="AU51" s="76">
        <f ca="1">IFERROR(AU50/SUM($AS14:AU14),0)</f>
        <v>0</v>
      </c>
      <c r="AV51" s="76">
        <f ca="1">IFERROR(AV50/SUM($AS14:AV14),0)</f>
        <v>0</v>
      </c>
      <c r="AW51" s="76">
        <f ca="1">IFERROR(AW50/SUM($AS14:AW14),0)</f>
        <v>0</v>
      </c>
      <c r="AX51" s="76">
        <f ca="1">IFERROR(AX50/SUM($AS14:AX14),0)</f>
        <v>0</v>
      </c>
      <c r="AY51" s="76">
        <f ca="1">IFERROR(AY50/SUM($AS14:AY14),0)</f>
        <v>0</v>
      </c>
      <c r="BA51" s="76">
        <f ca="1">IFERROR(BA50/SUM($BA14:BA14),0)</f>
        <v>0</v>
      </c>
      <c r="BB51" s="76">
        <f ca="1">IFERROR(BB50/SUM($BA14:BB14),0)</f>
        <v>0</v>
      </c>
      <c r="BC51" s="76">
        <f ca="1">IFERROR(BC50/SUM($BA14:BC14),0)</f>
        <v>0</v>
      </c>
      <c r="BD51" s="76">
        <f ca="1">IFERROR(BD50/SUM($BA14:BD14),0)</f>
        <v>0</v>
      </c>
      <c r="BE51" s="76">
        <f ca="1">IFERROR(BE50/SUM($BA14:BE14),0)</f>
        <v>0</v>
      </c>
      <c r="BF51" s="76">
        <f ca="1">IFERROR(BF50/SUM($BA14:BF14),0)</f>
        <v>0</v>
      </c>
      <c r="BG51" s="76">
        <f ca="1">IFERROR(BG50/SUM($BA14:BG14),0)</f>
        <v>0</v>
      </c>
    </row>
    <row r="52" spans="1:59" x14ac:dyDescent="0.25">
      <c r="A52" s="17"/>
      <c r="E52" s="76"/>
      <c r="F52" s="76"/>
      <c r="G52" s="76"/>
      <c r="H52" s="76"/>
      <c r="I52" s="76"/>
      <c r="J52" s="76"/>
      <c r="K52" s="76"/>
      <c r="M52" s="76"/>
      <c r="N52" s="76"/>
      <c r="O52" s="76"/>
      <c r="P52" s="76"/>
      <c r="Q52" s="76"/>
      <c r="R52" s="76"/>
      <c r="S52" s="76"/>
      <c r="U52" s="76"/>
      <c r="V52" s="76"/>
      <c r="W52" s="76"/>
      <c r="X52" s="76"/>
      <c r="Y52" s="76"/>
      <c r="Z52" s="76"/>
      <c r="AA52" s="76"/>
      <c r="AC52" s="76"/>
      <c r="AD52" s="76"/>
      <c r="AE52" s="76"/>
      <c r="AF52" s="76"/>
      <c r="AG52" s="76"/>
      <c r="AH52" s="76"/>
      <c r="AI52" s="76"/>
      <c r="AK52" s="76"/>
      <c r="AL52" s="76"/>
      <c r="AM52" s="76"/>
      <c r="AN52" s="76"/>
      <c r="AO52" s="76"/>
      <c r="AP52" s="76"/>
      <c r="AQ52" s="76"/>
      <c r="AS52" s="76"/>
      <c r="AT52" s="76"/>
      <c r="AU52" s="76"/>
      <c r="AV52" s="76"/>
      <c r="AW52" s="76"/>
      <c r="AX52" s="76"/>
      <c r="AY52" s="76"/>
      <c r="BA52" s="76"/>
      <c r="BB52" s="76"/>
      <c r="BC52" s="76"/>
      <c r="BD52" s="76"/>
      <c r="BE52" s="76"/>
      <c r="BF52" s="76"/>
      <c r="BG52" s="76"/>
    </row>
    <row r="53" spans="1:59" x14ac:dyDescent="0.25">
      <c r="A53" s="77"/>
      <c r="B53" s="2"/>
      <c r="C53" s="2"/>
      <c r="D53" s="2"/>
      <c r="E53" s="78"/>
      <c r="F53" s="78"/>
      <c r="G53" s="78"/>
      <c r="H53" s="78"/>
      <c r="I53" s="78"/>
      <c r="J53" s="78"/>
      <c r="K53" s="79"/>
      <c r="M53" s="78"/>
      <c r="N53" s="78"/>
      <c r="O53" s="78"/>
      <c r="P53" s="78"/>
      <c r="Q53" s="78"/>
      <c r="R53" s="78"/>
      <c r="S53" s="79"/>
      <c r="U53" s="78"/>
      <c r="V53" s="78"/>
      <c r="W53" s="78"/>
      <c r="X53" s="78"/>
      <c r="Y53" s="78"/>
      <c r="Z53" s="78"/>
      <c r="AA53" s="79"/>
      <c r="AC53" s="78"/>
      <c r="AD53" s="78"/>
      <c r="AE53" s="78"/>
      <c r="AF53" s="78"/>
      <c r="AG53" s="78"/>
      <c r="AH53" s="78"/>
      <c r="AI53" s="79"/>
      <c r="AK53" s="78"/>
      <c r="AL53" s="78"/>
      <c r="AM53" s="78"/>
      <c r="AN53" s="78"/>
      <c r="AO53" s="78"/>
      <c r="AP53" s="78"/>
      <c r="AQ53" s="79"/>
      <c r="AS53" s="78"/>
      <c r="AT53" s="78"/>
      <c r="AU53" s="78"/>
      <c r="AV53" s="78"/>
      <c r="AW53" s="78"/>
      <c r="AX53" s="78"/>
      <c r="AY53" s="79"/>
      <c r="BA53" s="78"/>
      <c r="BB53" s="78"/>
      <c r="BC53" s="78"/>
      <c r="BD53" s="78"/>
      <c r="BE53" s="78"/>
      <c r="BF53" s="78"/>
      <c r="BG53" s="79"/>
    </row>
  </sheetData>
  <mergeCells count="7">
    <mergeCell ref="BA3:BG3"/>
    <mergeCell ref="E3:K3"/>
    <mergeCell ref="M3:S3"/>
    <mergeCell ref="U3:AA3"/>
    <mergeCell ref="AC3:AI3"/>
    <mergeCell ref="AK3:AQ3"/>
    <mergeCell ref="AS3:AY3"/>
  </mergeCells>
  <conditionalFormatting sqref="E1:K1">
    <cfRule type="cellIs" dxfId="1" priority="1" operator="notEqual">
      <formula>0</formula>
    </cfRule>
  </conditionalFormatting>
  <dataValidations disablePrompts="1" count="1">
    <dataValidation type="decimal" allowBlank="1" showInputMessage="1" showErrorMessage="1" error="Value should be between 0% and 100%" sqref="D7:D13 D17:D29 D41:D44" xr:uid="{00000000-0002-0000-0700-000000000000}">
      <formula1>0</formula1>
      <formula2>1</formula2>
    </dataValidation>
  </dataValidations>
  <pageMargins left="0.70866141732283472" right="0.70866141732283472" top="0.74803149606299213" bottom="0.74803149606299213" header="0.31496062992125984" footer="0.31496062992125984"/>
  <pageSetup paperSize="9" scale="48" fitToWidth="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  <pageSetUpPr fitToPage="1"/>
  </sheetPr>
  <dimension ref="A1:H29"/>
  <sheetViews>
    <sheetView zoomScale="80" zoomScaleNormal="80" workbookViewId="0">
      <selection activeCell="B6" sqref="B6"/>
    </sheetView>
  </sheetViews>
  <sheetFormatPr defaultRowHeight="20.100000000000001" customHeight="1" x14ac:dyDescent="0.25"/>
  <cols>
    <col min="1" max="1" width="54.42578125" customWidth="1"/>
    <col min="2" max="2" width="10.140625" bestFit="1" customWidth="1"/>
  </cols>
  <sheetData>
    <row r="1" spans="1:8" ht="20.100000000000001" customHeight="1" x14ac:dyDescent="0.25">
      <c r="A1" s="14" t="s">
        <v>388</v>
      </c>
      <c r="B1" s="42" t="str">
        <f>'programme_I&amp;E_IC_infl'!A2</f>
        <v>PGT FT 1 year or PT 2 years 180 credits</v>
      </c>
    </row>
    <row r="2" spans="1:8" ht="20.100000000000001" customHeight="1" x14ac:dyDescent="0.25">
      <c r="A2" s="14"/>
      <c r="B2" s="64" t="str">
        <f>prog_header!$C$5</f>
        <v>TEST</v>
      </c>
      <c r="C2" s="65"/>
      <c r="D2" s="65"/>
      <c r="E2" s="65"/>
      <c r="F2" s="65"/>
      <c r="G2" s="65"/>
      <c r="H2" s="65"/>
    </row>
    <row r="3" spans="1:8" ht="20.100000000000001" customHeight="1" x14ac:dyDescent="0.25">
      <c r="A3" s="14"/>
    </row>
    <row r="4" spans="1:8" ht="20.100000000000001" customHeight="1" x14ac:dyDescent="0.25">
      <c r="A4" s="14"/>
      <c r="B4" s="67" t="s">
        <v>356</v>
      </c>
      <c r="C4" s="67" t="s">
        <v>357</v>
      </c>
    </row>
    <row r="5" spans="1:8" ht="20.100000000000001" customHeight="1" thickBot="1" x14ac:dyDescent="0.3">
      <c r="B5" s="67" t="s">
        <v>358</v>
      </c>
      <c r="C5" s="67" t="s">
        <v>359</v>
      </c>
      <c r="D5" s="67" t="s">
        <v>360</v>
      </c>
      <c r="E5" s="67" t="s">
        <v>361</v>
      </c>
      <c r="F5" s="67" t="s">
        <v>362</v>
      </c>
      <c r="G5" s="67" t="s">
        <v>363</v>
      </c>
      <c r="H5" s="67" t="s">
        <v>364</v>
      </c>
    </row>
    <row r="6" spans="1:8" ht="20.100000000000001" customHeight="1" thickBot="1" x14ac:dyDescent="0.3">
      <c r="A6" t="s">
        <v>365</v>
      </c>
      <c r="B6" s="80" t="str">
        <f>'programme_I&amp;E_IC_infl'!E5</f>
        <v>2024/25</v>
      </c>
      <c r="C6" s="80" t="str">
        <f>'programme_I&amp;E_IC_infl'!F5</f>
        <v>2025/26</v>
      </c>
      <c r="D6" s="80" t="str">
        <f>'programme_I&amp;E_IC_infl'!G5</f>
        <v>2026/27</v>
      </c>
      <c r="E6" s="80" t="str">
        <f>'programme_I&amp;E_IC_infl'!H5</f>
        <v>2027/28</v>
      </c>
      <c r="F6" s="80" t="str">
        <f>'programme_I&amp;E_IC_infl'!I5</f>
        <v>2028/29</v>
      </c>
      <c r="G6" s="80" t="str">
        <f>'programme_I&amp;E_IC_infl'!J5</f>
        <v>2029/30</v>
      </c>
      <c r="H6" s="80" t="str">
        <f>'programme_I&amp;E_IC_infl'!K5</f>
        <v>2030/31</v>
      </c>
    </row>
    <row r="8" spans="1:8" ht="20.100000000000001" customHeight="1" x14ac:dyDescent="0.25">
      <c r="A8" t="s">
        <v>366</v>
      </c>
      <c r="B8" s="72">
        <f>'programme_I&amp;E_IC_infl'!E14/1000</f>
        <v>0</v>
      </c>
      <c r="C8" s="72">
        <f>'programme_I&amp;E_IC_infl'!F14/1000</f>
        <v>0</v>
      </c>
      <c r="D8" s="72">
        <f>'programme_I&amp;E_IC_infl'!G14/1000</f>
        <v>0</v>
      </c>
      <c r="E8" s="72">
        <f>'programme_I&amp;E_IC_infl'!H14/1000</f>
        <v>0</v>
      </c>
      <c r="F8" s="72">
        <f>'programme_I&amp;E_IC_infl'!I14/1000</f>
        <v>0</v>
      </c>
      <c r="G8" s="72">
        <f>'programme_I&amp;E_IC_infl'!J14/1000</f>
        <v>0</v>
      </c>
      <c r="H8" s="72">
        <f>'programme_I&amp;E_IC_infl'!K14/1000</f>
        <v>0</v>
      </c>
    </row>
    <row r="9" spans="1:8" ht="20.100000000000001" customHeight="1" x14ac:dyDescent="0.25">
      <c r="A9" t="s">
        <v>308</v>
      </c>
      <c r="B9" s="72">
        <f ca="1">'programme_I&amp;E_IC_infl'!E30/1000</f>
        <v>0</v>
      </c>
      <c r="C9" s="72">
        <f ca="1">'programme_I&amp;E_IC_infl'!F30/1000</f>
        <v>0</v>
      </c>
      <c r="D9" s="72">
        <f ca="1">'programme_I&amp;E_IC_infl'!G30/1000</f>
        <v>0</v>
      </c>
      <c r="E9" s="72">
        <f ca="1">'programme_I&amp;E_IC_infl'!H30/1000</f>
        <v>0</v>
      </c>
      <c r="F9" s="72">
        <f ca="1">'programme_I&amp;E_IC_infl'!I30/1000</f>
        <v>0</v>
      </c>
      <c r="G9" s="72">
        <f ca="1">'programme_I&amp;E_IC_infl'!J30/1000</f>
        <v>0</v>
      </c>
      <c r="H9" s="72">
        <f ca="1">'programme_I&amp;E_IC_infl'!K30/1000</f>
        <v>0</v>
      </c>
    </row>
    <row r="10" spans="1:8" ht="20.100000000000001" customHeight="1" x14ac:dyDescent="0.25">
      <c r="A10" s="81" t="s">
        <v>367</v>
      </c>
      <c r="B10" s="82">
        <f t="shared" ref="B10:H10" ca="1" si="0">SUM(B8:B9)</f>
        <v>0</v>
      </c>
      <c r="C10" s="82">
        <f t="shared" ca="1" si="0"/>
        <v>0</v>
      </c>
      <c r="D10" s="82">
        <f t="shared" ca="1" si="0"/>
        <v>0</v>
      </c>
      <c r="E10" s="82">
        <f t="shared" ca="1" si="0"/>
        <v>0</v>
      </c>
      <c r="F10" s="82">
        <f t="shared" ca="1" si="0"/>
        <v>0</v>
      </c>
      <c r="G10" s="82">
        <f t="shared" ca="1" si="0"/>
        <v>0</v>
      </c>
      <c r="H10" s="82">
        <f t="shared" ca="1" si="0"/>
        <v>0</v>
      </c>
    </row>
    <row r="11" spans="1:8" ht="20.100000000000001" customHeight="1" x14ac:dyDescent="0.25">
      <c r="A11" s="17" t="s">
        <v>345</v>
      </c>
      <c r="B11" s="76">
        <f t="shared" ref="B11:H11" ca="1" si="1">IFERROR(B10/B8,0)</f>
        <v>0</v>
      </c>
      <c r="C11" s="76">
        <f t="shared" ca="1" si="1"/>
        <v>0</v>
      </c>
      <c r="D11" s="76">
        <f t="shared" ca="1" si="1"/>
        <v>0</v>
      </c>
      <c r="E11" s="76">
        <f t="shared" ca="1" si="1"/>
        <v>0</v>
      </c>
      <c r="F11" s="76">
        <f t="shared" ca="1" si="1"/>
        <v>0</v>
      </c>
      <c r="G11" s="76">
        <f t="shared" ca="1" si="1"/>
        <v>0</v>
      </c>
      <c r="H11" s="76">
        <f t="shared" ca="1" si="1"/>
        <v>0</v>
      </c>
    </row>
    <row r="12" spans="1:8" ht="9.9499999999999993" customHeight="1" x14ac:dyDescent="0.25">
      <c r="A12" s="81"/>
      <c r="B12" s="75"/>
      <c r="C12" s="75"/>
      <c r="D12" s="75"/>
      <c r="E12" s="75"/>
      <c r="F12" s="75"/>
      <c r="G12" s="75"/>
      <c r="H12" s="75"/>
    </row>
    <row r="13" spans="1:8" ht="20.100000000000001" customHeight="1" x14ac:dyDescent="0.25">
      <c r="A13" s="42" t="s">
        <v>368</v>
      </c>
      <c r="B13" s="82">
        <f ca="1">'programme_I&amp;E_IC_infl'!E35/1000</f>
        <v>0</v>
      </c>
      <c r="C13" s="82">
        <f ca="1">'programme_I&amp;E_IC_infl'!F35/1000</f>
        <v>0</v>
      </c>
      <c r="D13" s="82">
        <f ca="1">'programme_I&amp;E_IC_infl'!G35/1000</f>
        <v>0</v>
      </c>
      <c r="E13" s="82">
        <f ca="1">'programme_I&amp;E_IC_infl'!H35/1000</f>
        <v>0</v>
      </c>
      <c r="F13" s="82">
        <f ca="1">'programme_I&amp;E_IC_infl'!I35/1000</f>
        <v>0</v>
      </c>
      <c r="G13" s="82">
        <f ca="1">'programme_I&amp;E_IC_infl'!J35/1000</f>
        <v>0</v>
      </c>
      <c r="H13" s="82">
        <f ca="1">'programme_I&amp;E_IC_infl'!K35/1000</f>
        <v>0</v>
      </c>
    </row>
    <row r="14" spans="1:8" ht="20.100000000000001" customHeight="1" x14ac:dyDescent="0.25">
      <c r="A14" s="17" t="s">
        <v>345</v>
      </c>
      <c r="B14" s="76">
        <f ca="1">'programme_I&amp;E_IC_infl'!E36</f>
        <v>0</v>
      </c>
      <c r="C14" s="76">
        <f ca="1">'programme_I&amp;E_IC_infl'!F36</f>
        <v>0</v>
      </c>
      <c r="D14" s="76">
        <f ca="1">'programme_I&amp;E_IC_infl'!G36</f>
        <v>0</v>
      </c>
      <c r="E14" s="76">
        <f ca="1">'programme_I&amp;E_IC_infl'!H36</f>
        <v>0</v>
      </c>
      <c r="F14" s="76">
        <f ca="1">'programme_I&amp;E_IC_infl'!I36</f>
        <v>0</v>
      </c>
      <c r="G14" s="76">
        <f ca="1">'programme_I&amp;E_IC_infl'!J36</f>
        <v>0</v>
      </c>
      <c r="H14" s="76">
        <f ca="1">'programme_I&amp;E_IC_infl'!K36</f>
        <v>0</v>
      </c>
    </row>
    <row r="15" spans="1:8" ht="9.9499999999999993" customHeight="1" x14ac:dyDescent="0.25">
      <c r="A15" s="81"/>
      <c r="B15" s="75"/>
      <c r="C15" s="75"/>
      <c r="D15" s="75"/>
      <c r="E15" s="75"/>
      <c r="F15" s="75"/>
      <c r="G15" s="75"/>
      <c r="H15" s="75"/>
    </row>
    <row r="16" spans="1:8" ht="20.100000000000001" customHeight="1" x14ac:dyDescent="0.25">
      <c r="A16" t="s">
        <v>316</v>
      </c>
      <c r="B16" s="72">
        <f ca="1">'programme_I&amp;E_IC_infl'!E45/1000</f>
        <v>0</v>
      </c>
      <c r="C16" s="72">
        <f ca="1">'programme_I&amp;E_IC_infl'!F45/1000</f>
        <v>0</v>
      </c>
      <c r="D16" s="72">
        <f ca="1">'programme_I&amp;E_IC_infl'!G45/1000</f>
        <v>0</v>
      </c>
      <c r="E16" s="72">
        <f ca="1">'programme_I&amp;E_IC_infl'!H45/1000</f>
        <v>0</v>
      </c>
      <c r="F16" s="72">
        <f ca="1">'programme_I&amp;E_IC_infl'!I45/1000</f>
        <v>0</v>
      </c>
      <c r="G16" s="72">
        <f ca="1">'programme_I&amp;E_IC_infl'!J45/1000</f>
        <v>0</v>
      </c>
      <c r="H16" s="72">
        <f ca="1">'programme_I&amp;E_IC_infl'!K45/1000</f>
        <v>0</v>
      </c>
    </row>
    <row r="17" spans="1:8" ht="20.100000000000001" customHeight="1" x14ac:dyDescent="0.25">
      <c r="A17" s="42" t="s">
        <v>369</v>
      </c>
      <c r="B17" s="82">
        <f ca="1">B16+B10</f>
        <v>0</v>
      </c>
      <c r="C17" s="82">
        <f t="shared" ref="C17:H17" ca="1" si="2">C16+C10</f>
        <v>0</v>
      </c>
      <c r="D17" s="82">
        <f t="shared" ca="1" si="2"/>
        <v>0</v>
      </c>
      <c r="E17" s="82">
        <f t="shared" ca="1" si="2"/>
        <v>0</v>
      </c>
      <c r="F17" s="82">
        <f t="shared" ca="1" si="2"/>
        <v>0</v>
      </c>
      <c r="G17" s="82">
        <f t="shared" ca="1" si="2"/>
        <v>0</v>
      </c>
      <c r="H17" s="82">
        <f t="shared" ca="1" si="2"/>
        <v>0</v>
      </c>
    </row>
    <row r="18" spans="1:8" ht="20.100000000000001" customHeight="1" x14ac:dyDescent="0.25">
      <c r="A18" s="17" t="s">
        <v>345</v>
      </c>
      <c r="B18" s="76">
        <f t="shared" ref="B18:H18" ca="1" si="3">IFERROR(B17/B8,0)</f>
        <v>0</v>
      </c>
      <c r="C18" s="76">
        <f t="shared" ca="1" si="3"/>
        <v>0</v>
      </c>
      <c r="D18" s="76">
        <f t="shared" ca="1" si="3"/>
        <v>0</v>
      </c>
      <c r="E18" s="76">
        <f t="shared" ca="1" si="3"/>
        <v>0</v>
      </c>
      <c r="F18" s="76">
        <f t="shared" ca="1" si="3"/>
        <v>0</v>
      </c>
      <c r="G18" s="76">
        <f t="shared" ca="1" si="3"/>
        <v>0</v>
      </c>
      <c r="H18" s="76">
        <f t="shared" ca="1" si="3"/>
        <v>0</v>
      </c>
    </row>
    <row r="20" spans="1:8" ht="20.100000000000001" customHeight="1" x14ac:dyDescent="0.25">
      <c r="A20" s="42" t="s">
        <v>370</v>
      </c>
      <c r="B20" s="82">
        <f ca="1">'programme_I&amp;E_IC_infl'!E50/1000</f>
        <v>0</v>
      </c>
      <c r="C20" s="82">
        <f ca="1">'programme_I&amp;E_IC_infl'!F50/1000</f>
        <v>0</v>
      </c>
      <c r="D20" s="82">
        <f ca="1">'programme_I&amp;E_IC_infl'!G50/1000</f>
        <v>0</v>
      </c>
      <c r="E20" s="82">
        <f ca="1">'programme_I&amp;E_IC_infl'!H50/1000</f>
        <v>0</v>
      </c>
      <c r="F20" s="82">
        <f ca="1">'programme_I&amp;E_IC_infl'!I50/1000</f>
        <v>0</v>
      </c>
      <c r="G20" s="82">
        <f ca="1">'programme_I&amp;E_IC_infl'!J50/1000</f>
        <v>0</v>
      </c>
      <c r="H20" s="82">
        <f ca="1">'programme_I&amp;E_IC_infl'!K50/1000</f>
        <v>0</v>
      </c>
    </row>
    <row r="21" spans="1:8" ht="20.100000000000001" customHeight="1" x14ac:dyDescent="0.25">
      <c r="A21" s="17" t="s">
        <v>345</v>
      </c>
      <c r="B21" s="76">
        <f ca="1">'programme_I&amp;E_IC_infl'!E51</f>
        <v>0</v>
      </c>
      <c r="C21" s="76">
        <f ca="1">'programme_I&amp;E_IC_infl'!F51</f>
        <v>0</v>
      </c>
      <c r="D21" s="76">
        <f ca="1">'programme_I&amp;E_IC_infl'!G51</f>
        <v>0</v>
      </c>
      <c r="E21" s="76">
        <f ca="1">'programme_I&amp;E_IC_infl'!H51</f>
        <v>0</v>
      </c>
      <c r="F21" s="76">
        <f ca="1">'programme_I&amp;E_IC_infl'!I51</f>
        <v>0</v>
      </c>
      <c r="G21" s="76">
        <f ca="1">'programme_I&amp;E_IC_infl'!J51</f>
        <v>0</v>
      </c>
      <c r="H21" s="76">
        <f ca="1">'programme_I&amp;E_IC_infl'!K51</f>
        <v>0</v>
      </c>
    </row>
    <row r="22" spans="1:8" ht="20.100000000000001" customHeight="1" thickBot="1" x14ac:dyDescent="0.3"/>
    <row r="23" spans="1:8" ht="20.100000000000001" customHeight="1" thickBot="1" x14ac:dyDescent="0.3">
      <c r="A23" s="74" t="s">
        <v>371</v>
      </c>
      <c r="B23" s="80" t="str">
        <f t="shared" ref="B23:H23" si="4">B6</f>
        <v>2024/25</v>
      </c>
      <c r="C23" s="80" t="str">
        <f t="shared" si="4"/>
        <v>2025/26</v>
      </c>
      <c r="D23" s="80" t="str">
        <f t="shared" si="4"/>
        <v>2026/27</v>
      </c>
      <c r="E23" s="80" t="str">
        <f t="shared" si="4"/>
        <v>2027/28</v>
      </c>
      <c r="F23" s="80" t="str">
        <f t="shared" si="4"/>
        <v>2028/29</v>
      </c>
      <c r="G23" s="80" t="str">
        <f t="shared" si="4"/>
        <v>2029/30</v>
      </c>
      <c r="H23" s="80" t="str">
        <f t="shared" si="4"/>
        <v>2030/31</v>
      </c>
    </row>
    <row r="24" spans="1:8" ht="20.100000000000001" customHeight="1" x14ac:dyDescent="0.25">
      <c r="A24" t="s">
        <v>372</v>
      </c>
      <c r="B24" s="16">
        <f>staff_students!D13*'programme_I&amp;E_IC_infl'!$D$17+staff_students!D15*'programme_I&amp;E_IC_infl'!$D$17+staff_students!$F$18*'programme_I&amp;E_IC_infl'!$D$18</f>
        <v>0</v>
      </c>
      <c r="C24" s="16">
        <f>staff_students!E13*'programme_I&amp;E_IC_infl'!$D$17+staff_students!E15*'programme_I&amp;E_IC_infl'!$D$17+staff_students!$F$18*'programme_I&amp;E_IC_infl'!$D$18</f>
        <v>0</v>
      </c>
      <c r="D24" s="16">
        <f>staff_students!F13*'programme_I&amp;E_IC_infl'!$D$17+staff_students!F15*'programme_I&amp;E_IC_infl'!$D$17+staff_students!$F$18*'programme_I&amp;E_IC_infl'!$D$18</f>
        <v>0</v>
      </c>
      <c r="E24" s="16">
        <f>staff_students!G13*'programme_I&amp;E_IC_infl'!$D$17+staff_students!G15*'programme_I&amp;E_IC_infl'!$D$17+staff_students!$F$18*'programme_I&amp;E_IC_infl'!$D$18</f>
        <v>0</v>
      </c>
      <c r="F24" s="16">
        <f>staff_students!H13*'programme_I&amp;E_IC_infl'!$D$17+staff_students!H15*'programme_I&amp;E_IC_infl'!$D$17+staff_students!$F$18*'programme_I&amp;E_IC_infl'!$D$18</f>
        <v>0</v>
      </c>
      <c r="G24" s="16">
        <f>staff_students!I13*'programme_I&amp;E_IC_infl'!$D$17+staff_students!I15*'programme_I&amp;E_IC_infl'!$D$17+staff_students!$F$18*'programme_I&amp;E_IC_infl'!$D$18</f>
        <v>0</v>
      </c>
      <c r="H24" s="16">
        <f>staff_students!J13*'programme_I&amp;E_IC_infl'!$D$17+staff_students!J15*'programme_I&amp;E_IC_infl'!$D$17+staff_students!$F$18*'programme_I&amp;E_IC_infl'!$D$18</f>
        <v>0</v>
      </c>
    </row>
    <row r="25" spans="1:8" ht="20.100000000000001" customHeight="1" x14ac:dyDescent="0.25">
      <c r="A25" t="s">
        <v>373</v>
      </c>
      <c r="B25" s="16"/>
      <c r="C25" s="16">
        <f>staff_students!E40+staff_students!E42</f>
        <v>40</v>
      </c>
      <c r="D25" s="16">
        <f>staff_students!F40+staff_students!F42</f>
        <v>40</v>
      </c>
      <c r="E25" s="16">
        <f>staff_students!G40+staff_students!G42</f>
        <v>40</v>
      </c>
      <c r="F25" s="16">
        <f>staff_students!H40+staff_students!H42</f>
        <v>40</v>
      </c>
      <c r="G25" s="16">
        <f>staff_students!I40+staff_students!I42</f>
        <v>40</v>
      </c>
      <c r="H25" s="16">
        <f>staff_students!J40+staff_students!J42</f>
        <v>40</v>
      </c>
    </row>
    <row r="26" spans="1:8" ht="20.100000000000001" customHeight="1" x14ac:dyDescent="0.25">
      <c r="A26" t="s">
        <v>374</v>
      </c>
      <c r="B26" s="16"/>
      <c r="C26" s="16">
        <f>staff_students!E41+staff_students!E43</f>
        <v>10</v>
      </c>
      <c r="D26" s="16">
        <f>staff_students!F41+staff_students!F43</f>
        <v>10</v>
      </c>
      <c r="E26" s="16">
        <f>staff_students!G41+staff_students!G43</f>
        <v>10</v>
      </c>
      <c r="F26" s="16">
        <f>staff_students!H41+staff_students!H43</f>
        <v>10</v>
      </c>
      <c r="G26" s="16">
        <f>staff_students!I41+staff_students!I43</f>
        <v>10</v>
      </c>
      <c r="H26" s="16">
        <f>staff_students!J41+staff_students!J43</f>
        <v>10</v>
      </c>
    </row>
    <row r="27" spans="1:8" ht="20.100000000000001" customHeight="1" x14ac:dyDescent="0.25">
      <c r="A27" t="s">
        <v>375</v>
      </c>
      <c r="B27" s="20"/>
      <c r="C27" s="20">
        <f>SUM(staff_students!E30:E33)</f>
        <v>50</v>
      </c>
      <c r="D27" s="20">
        <f>SUM(staff_students!F30:F33)</f>
        <v>50</v>
      </c>
      <c r="E27" s="20">
        <f>SUM(staff_students!G30:G33)</f>
        <v>50</v>
      </c>
      <c r="F27" s="20">
        <f>SUM(staff_students!H30:H33)</f>
        <v>50</v>
      </c>
      <c r="G27" s="20">
        <f>SUM(staff_students!I30:I33)</f>
        <v>50</v>
      </c>
      <c r="H27" s="20">
        <f>SUM(staff_students!J30:J33)</f>
        <v>50</v>
      </c>
    </row>
    <row r="28" spans="1:8" ht="20.100000000000001" customHeight="1" x14ac:dyDescent="0.25">
      <c r="A28" t="s">
        <v>376</v>
      </c>
      <c r="B28" s="20">
        <f t="shared" ref="B28:H28" si="5">IFERROR((B25+B26)/B24,0)</f>
        <v>0</v>
      </c>
      <c r="C28" s="20">
        <f t="shared" si="5"/>
        <v>0</v>
      </c>
      <c r="D28" s="20">
        <f t="shared" si="5"/>
        <v>0</v>
      </c>
      <c r="E28" s="20">
        <f t="shared" si="5"/>
        <v>0</v>
      </c>
      <c r="F28" s="20">
        <f t="shared" si="5"/>
        <v>0</v>
      </c>
      <c r="G28" s="20">
        <f t="shared" si="5"/>
        <v>0</v>
      </c>
      <c r="H28" s="20">
        <f t="shared" si="5"/>
        <v>0</v>
      </c>
    </row>
    <row r="29" spans="1:8" ht="20.100000000000001" customHeight="1" x14ac:dyDescent="0.25">
      <c r="A29" t="s">
        <v>377</v>
      </c>
      <c r="B29" s="20">
        <f>IFERROR((SUM($B26:B26)+SUM($B25:B25))/SUM($B24:B24),0)</f>
        <v>0</v>
      </c>
      <c r="C29" s="20">
        <f>IFERROR((SUM($B26:C26)+SUM($B25:C25))/SUM($B24:C24),0)</f>
        <v>0</v>
      </c>
      <c r="D29" s="20">
        <f>IFERROR((SUM($B26:D26)+SUM($B25:D25))/SUM($B24:D24),0)</f>
        <v>0</v>
      </c>
      <c r="E29" s="20">
        <f>IFERROR((SUM($B26:E26)+SUM($B25:E25))/SUM($B24:E24),0)</f>
        <v>0</v>
      </c>
      <c r="F29" s="20">
        <f>IFERROR((SUM($B26:F26)+SUM($B25:F25))/SUM($B24:F24),0)</f>
        <v>0</v>
      </c>
      <c r="G29" s="20">
        <f>IFERROR((SUM($B26:G26)+SUM($B25:G25))/SUM($B24:G24),0)</f>
        <v>0</v>
      </c>
      <c r="H29" s="20">
        <f>IFERROR((SUM($B26:H26)+SUM($B25:H25))/SUM($B24:H24),0)</f>
        <v>0</v>
      </c>
    </row>
  </sheetData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874B4C0396E44DAE84A045705B275A" ma:contentTypeVersion="8" ma:contentTypeDescription="Create a new document." ma:contentTypeScope="" ma:versionID="d479eb3433614d062e43fb073e5b4cae">
  <xsd:schema xmlns:xsd="http://www.w3.org/2001/XMLSchema" xmlns:xs="http://www.w3.org/2001/XMLSchema" xmlns:p="http://schemas.microsoft.com/office/2006/metadata/properties" xmlns:ns2="20da5b34-53c3-4beb-916d-e3c19c5f7c86" xmlns:ns3="ad9974b2-357b-4a6a-b1d1-2212721ccfbc" targetNamespace="http://schemas.microsoft.com/office/2006/metadata/properties" ma:root="true" ma:fieldsID="9f2447cad7f9e6146dbe7b0ed6a1f236" ns2:_="" ns3:_="">
    <xsd:import namespace="20da5b34-53c3-4beb-916d-e3c19c5f7c86"/>
    <xsd:import namespace="ad9974b2-357b-4a6a-b1d1-2212721cc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Dateofamendment" minOccurs="0"/>
                <xsd:element ref="ns2:UploadedtoT4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da5b34-53c3-4beb-916d-e3c19c5f7c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Dateofamendment" ma:index="14" nillable="true" ma:displayName="Date of amendment" ma:format="Dropdown" ma:internalName="Dateofamendment">
      <xsd:simpleType>
        <xsd:restriction base="dms:Text">
          <xsd:maxLength value="255"/>
        </xsd:restriction>
      </xsd:simpleType>
    </xsd:element>
    <xsd:element name="UploadedtoT4" ma:index="15" nillable="true" ma:displayName="Uploaded to T4" ma:format="Dropdown" ma:internalName="UploadedtoT4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9974b2-357b-4a6a-b1d1-2212721cc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ploadedtoT4 xmlns="20da5b34-53c3-4beb-916d-e3c19c5f7c86">1/4/2025</UploadedtoT4>
    <Dateofamendment xmlns="20da5b34-53c3-4beb-916d-e3c19c5f7c86">1/4/2025</Dateofamendment>
  </documentManagement>
</p:properties>
</file>

<file path=customXml/itemProps1.xml><?xml version="1.0" encoding="utf-8"?>
<ds:datastoreItem xmlns:ds="http://schemas.openxmlformats.org/officeDocument/2006/customXml" ds:itemID="{00BBA31E-3DD2-4C25-A90F-DA93138A3288}"/>
</file>

<file path=customXml/itemProps2.xml><?xml version="1.0" encoding="utf-8"?>
<ds:datastoreItem xmlns:ds="http://schemas.openxmlformats.org/officeDocument/2006/customXml" ds:itemID="{EF386043-3F4A-4F72-AA0D-26325AD1EC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849425-EE9D-4C49-B1C2-B98A05A0CC66}">
  <ds:schemaRefs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5c02da51-e8f4-493a-af2f-4fa0f5b4441a"/>
    <ds:schemaRef ds:uri="6891a5b8-d17a-4ec5-824b-b4a51c4a1738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912a5d77-fb98-4eee-af32-1334d8f04a53}" enabled="0" method="" siteId="{912a5d77-fb98-4eee-af32-1334d8f04a5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39</vt:i4>
      </vt:variant>
    </vt:vector>
  </HeadingPairs>
  <TitlesOfParts>
    <vt:vector size="62" baseType="lpstr">
      <vt:lpstr>NOTES - please read</vt:lpstr>
      <vt:lpstr>prog_header</vt:lpstr>
      <vt:lpstr>staff_students</vt:lpstr>
      <vt:lpstr>modules</vt:lpstr>
      <vt:lpstr>manual_inputs</vt:lpstr>
      <vt:lpstr>programme_I&amp;E_FC_infl</vt:lpstr>
      <vt:lpstr>summary_FC</vt:lpstr>
      <vt:lpstr>programme_I&amp;E_IC_infl</vt:lpstr>
      <vt:lpstr>summary_IC</vt:lpstr>
      <vt:lpstr>academic_hours</vt:lpstr>
      <vt:lpstr>pay_scales</vt:lpstr>
      <vt:lpstr>price_bands</vt:lpstr>
      <vt:lpstr>cost_rates</vt:lpstr>
      <vt:lpstr>programme_I&amp;E_FC_dev(hide)</vt:lpstr>
      <vt:lpstr>module_assess_calcs(hide)</vt:lpstr>
      <vt:lpstr>module_leader_calcs(hide)</vt:lpstr>
      <vt:lpstr>module_contact_calcs(hide)</vt:lpstr>
      <vt:lpstr>module_prep_calcs(hide)</vt:lpstr>
      <vt:lpstr>module_dev_calcs(hide)</vt:lpstr>
      <vt:lpstr>student_calcs(hide)</vt:lpstr>
      <vt:lpstr>alloc_calcs(hide)</vt:lpstr>
      <vt:lpstr>income_calcs(hide)</vt:lpstr>
      <vt:lpstr>selections(hide)</vt:lpstr>
      <vt:lpstr>AAPGT</vt:lpstr>
      <vt:lpstr>AAUG</vt:lpstr>
      <vt:lpstr>ACOST</vt:lpstr>
      <vt:lpstr>ACPGT</vt:lpstr>
      <vt:lpstr>ACUG</vt:lpstr>
      <vt:lpstr>AEPGT</vt:lpstr>
      <vt:lpstr>AEUG</vt:lpstr>
      <vt:lpstr>AHRS</vt:lpstr>
      <vt:lpstr>BAPGT</vt:lpstr>
      <vt:lpstr>BAUG</vt:lpstr>
      <vt:lpstr>BCPGT</vt:lpstr>
      <vt:lpstr>BCUG</vt:lpstr>
      <vt:lpstr>BEPGT</vt:lpstr>
      <vt:lpstr>BEUG</vt:lpstr>
      <vt:lpstr>CAPGT</vt:lpstr>
      <vt:lpstr>CAUG</vt:lpstr>
      <vt:lpstr>CCOST</vt:lpstr>
      <vt:lpstr>CCPGT</vt:lpstr>
      <vt:lpstr>CCUG</vt:lpstr>
      <vt:lpstr>CEPGT</vt:lpstr>
      <vt:lpstr>CEUG</vt:lpstr>
      <vt:lpstr>CHRS</vt:lpstr>
      <vt:lpstr>DCOST</vt:lpstr>
      <vt:lpstr>DHRS</vt:lpstr>
      <vt:lpstr>KPGT</vt:lpstr>
      <vt:lpstr>KUG</vt:lpstr>
      <vt:lpstr>LCOST</vt:lpstr>
      <vt:lpstr>LHRS</vt:lpstr>
      <vt:lpstr>OPGT</vt:lpstr>
      <vt:lpstr>OUG</vt:lpstr>
      <vt:lpstr>PCOST</vt:lpstr>
      <vt:lpstr>PHRS</vt:lpstr>
      <vt:lpstr>'NOTES - please read'!Print_Area</vt:lpstr>
      <vt:lpstr>pay_scales!Print_Area</vt:lpstr>
      <vt:lpstr>'alloc_calcs(hide)'!Print_Titles</vt:lpstr>
      <vt:lpstr>manual_inputs!Print_Titles</vt:lpstr>
      <vt:lpstr>'programme_I&amp;E_FC_dev(hide)'!Print_Titles</vt:lpstr>
      <vt:lpstr>'programme_I&amp;E_FC_infl'!Print_Titles</vt:lpstr>
      <vt:lpstr>'programme_I&amp;E_IC_infl'!Print_Titles</vt:lpstr>
    </vt:vector>
  </TitlesOfParts>
  <Manager/>
  <Company>University of Exeter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Hastings, Julia</dc:creator>
  <cp:keywords/>
  <dc:description/>
  <cp:lastModifiedBy>Williams, Marion</cp:lastModifiedBy>
  <cp:revision/>
  <dcterms:created xsi:type="dcterms:W3CDTF">2020-04-29T14:10:21Z</dcterms:created>
  <dcterms:modified xsi:type="dcterms:W3CDTF">2025-03-27T17:23:58Z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0x01010097874B4C0396E44DAE84A045705B275A</vt:lpwstr>
  </property>
  <property fmtid="{D5CDD505-2E9C-101B-9397-08002B2CF9AE}" pid="3" name="MediaServiceImageTags">
    <vt:lpwstr/>
  </property>
</Properties>
</file>